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N:\Запросы, статистика\4.1 МЖКХ\2021\0709 МЖКиЭ РС(Я) псм № от 09.07.2021 г. (Емельянову) корректировка ИП 2017-2022 г\"/>
    </mc:Choice>
  </mc:AlternateContent>
  <bookViews>
    <workbookView xWindow="-30" yWindow="30" windowWidth="28830" windowHeight="7935" tabRatio="818" activeTab="7"/>
  </bookViews>
  <sheets>
    <sheet name="2-ип тс корректировка СВОД" sheetId="48" r:id="rId1"/>
    <sheet name="2-ип тс корректировка" sheetId="43" state="hidden" r:id="rId2"/>
    <sheet name="2-ип тс (3)" sheetId="42" state="hidden" r:id="rId3"/>
    <sheet name="2-ип тс (2)" sheetId="41" state="hidden" r:id="rId4"/>
    <sheet name="2-ип тс" sheetId="38" state="hidden" r:id="rId5"/>
    <sheet name="3-ип тс" sheetId="39" r:id="rId6"/>
    <sheet name="4-ип тс" sheetId="40" r:id="rId7"/>
    <sheet name="5-ип тс  СВОД" sheetId="49" r:id="rId8"/>
    <sheet name="5-ип тс " sheetId="35" state="hidden" r:id="rId9"/>
    <sheet name="Свод по котельным" sheetId="34" state="hidden" r:id="rId10"/>
    <sheet name="Лист1" sheetId="37" state="hidden" r:id="rId11"/>
    <sheet name="Заемные средства" sheetId="46"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a" localSheetId="4">#REF!</definedName>
    <definedName name="\a" localSheetId="3">#REF!</definedName>
    <definedName name="\a" localSheetId="2">#REF!</definedName>
    <definedName name="\a" localSheetId="1">#REF!</definedName>
    <definedName name="\a" localSheetId="0">#REF!</definedName>
    <definedName name="\a" localSheetId="5">#REF!</definedName>
    <definedName name="\a" localSheetId="6">#REF!</definedName>
    <definedName name="\a" localSheetId="8">#REF!</definedName>
    <definedName name="\a" localSheetId="7">#REF!</definedName>
    <definedName name="\a">#REF!</definedName>
    <definedName name="\m" localSheetId="4">#REF!</definedName>
    <definedName name="\m" localSheetId="3">#REF!</definedName>
    <definedName name="\m" localSheetId="2">#REF!</definedName>
    <definedName name="\m" localSheetId="1">#REF!</definedName>
    <definedName name="\m" localSheetId="0">#REF!</definedName>
    <definedName name="\m" localSheetId="8">#REF!</definedName>
    <definedName name="\m" localSheetId="7">#REF!</definedName>
    <definedName name="\m">#REF!</definedName>
    <definedName name="\n" localSheetId="4">#REF!</definedName>
    <definedName name="\n" localSheetId="3">#REF!</definedName>
    <definedName name="\n" localSheetId="2">#REF!</definedName>
    <definedName name="\n" localSheetId="1">#REF!</definedName>
    <definedName name="\n" localSheetId="0">#REF!</definedName>
    <definedName name="\n" localSheetId="8">#REF!</definedName>
    <definedName name="\n" localSheetId="7">#REF!</definedName>
    <definedName name="\n">#REF!</definedName>
    <definedName name="\o" localSheetId="4">#REF!</definedName>
    <definedName name="\o" localSheetId="3">#REF!</definedName>
    <definedName name="\o" localSheetId="2">#REF!</definedName>
    <definedName name="\o" localSheetId="1">#REF!</definedName>
    <definedName name="\o" localSheetId="0">#REF!</definedName>
    <definedName name="\o" localSheetId="8">#REF!</definedName>
    <definedName name="\o" localSheetId="7">#REF!</definedName>
    <definedName name="\o">#REF!</definedName>
    <definedName name="__SP1" localSheetId="4">[1]FES!#REF!</definedName>
    <definedName name="__SP1" localSheetId="3">[1]FES!#REF!</definedName>
    <definedName name="__SP1" localSheetId="2">[1]FES!#REF!</definedName>
    <definedName name="__SP1" localSheetId="1">[1]FES!#REF!</definedName>
    <definedName name="__SP1" localSheetId="0">[1]FES!#REF!</definedName>
    <definedName name="__SP1" localSheetId="8">[1]FES!#REF!</definedName>
    <definedName name="__SP1" localSheetId="7">[1]FES!#REF!</definedName>
    <definedName name="__SP1">[1]FES!#REF!</definedName>
    <definedName name="__SP10" localSheetId="4">[1]FES!#REF!</definedName>
    <definedName name="__SP10" localSheetId="3">[1]FES!#REF!</definedName>
    <definedName name="__SP10" localSheetId="2">[1]FES!#REF!</definedName>
    <definedName name="__SP10" localSheetId="1">[1]FES!#REF!</definedName>
    <definedName name="__SP10" localSheetId="0">[1]FES!#REF!</definedName>
    <definedName name="__SP10" localSheetId="8">[1]FES!#REF!</definedName>
    <definedName name="__SP10" localSheetId="7">[1]FES!#REF!</definedName>
    <definedName name="__SP10">[1]FES!#REF!</definedName>
    <definedName name="__SP11" localSheetId="4">[1]FES!#REF!</definedName>
    <definedName name="__SP11" localSheetId="3">[1]FES!#REF!</definedName>
    <definedName name="__SP11" localSheetId="2">[1]FES!#REF!</definedName>
    <definedName name="__SP11" localSheetId="1">[1]FES!#REF!</definedName>
    <definedName name="__SP11" localSheetId="0">[1]FES!#REF!</definedName>
    <definedName name="__SP11" localSheetId="8">[1]FES!#REF!</definedName>
    <definedName name="__SP11" localSheetId="7">[1]FES!#REF!</definedName>
    <definedName name="__SP11">[1]FES!#REF!</definedName>
    <definedName name="__SP12" localSheetId="4">[1]FES!#REF!</definedName>
    <definedName name="__SP12" localSheetId="3">[1]FES!#REF!</definedName>
    <definedName name="__SP12" localSheetId="2">[1]FES!#REF!</definedName>
    <definedName name="__SP12" localSheetId="1">[1]FES!#REF!</definedName>
    <definedName name="__SP12" localSheetId="0">[1]FES!#REF!</definedName>
    <definedName name="__SP12" localSheetId="8">[1]FES!#REF!</definedName>
    <definedName name="__SP12" localSheetId="7">[1]FES!#REF!</definedName>
    <definedName name="__SP12">[1]FES!#REF!</definedName>
    <definedName name="__SP13" localSheetId="4">[1]FES!#REF!</definedName>
    <definedName name="__SP13" localSheetId="3">[1]FES!#REF!</definedName>
    <definedName name="__SP13" localSheetId="2">[1]FES!#REF!</definedName>
    <definedName name="__SP13" localSheetId="1">[1]FES!#REF!</definedName>
    <definedName name="__SP13" localSheetId="0">[1]FES!#REF!</definedName>
    <definedName name="__SP13" localSheetId="8">[1]FES!#REF!</definedName>
    <definedName name="__SP13" localSheetId="7">[1]FES!#REF!</definedName>
    <definedName name="__SP13">[1]FES!#REF!</definedName>
    <definedName name="__SP14" localSheetId="4">[1]FES!#REF!</definedName>
    <definedName name="__SP14" localSheetId="3">[1]FES!#REF!</definedName>
    <definedName name="__SP14" localSheetId="2">[1]FES!#REF!</definedName>
    <definedName name="__SP14" localSheetId="1">[1]FES!#REF!</definedName>
    <definedName name="__SP14" localSheetId="0">[1]FES!#REF!</definedName>
    <definedName name="__SP14" localSheetId="8">[1]FES!#REF!</definedName>
    <definedName name="__SP14" localSheetId="7">[1]FES!#REF!</definedName>
    <definedName name="__SP14">[1]FES!#REF!</definedName>
    <definedName name="__SP15" localSheetId="4">[1]FES!#REF!</definedName>
    <definedName name="__SP15" localSheetId="3">[1]FES!#REF!</definedName>
    <definedName name="__SP15" localSheetId="2">[1]FES!#REF!</definedName>
    <definedName name="__SP15" localSheetId="1">[1]FES!#REF!</definedName>
    <definedName name="__SP15" localSheetId="0">[1]FES!#REF!</definedName>
    <definedName name="__SP15" localSheetId="8">[1]FES!#REF!</definedName>
    <definedName name="__SP15" localSheetId="7">[1]FES!#REF!</definedName>
    <definedName name="__SP15">[1]FES!#REF!</definedName>
    <definedName name="__SP16" localSheetId="4">[1]FES!#REF!</definedName>
    <definedName name="__SP16" localSheetId="3">[1]FES!#REF!</definedName>
    <definedName name="__SP16" localSheetId="2">[1]FES!#REF!</definedName>
    <definedName name="__SP16" localSheetId="1">[1]FES!#REF!</definedName>
    <definedName name="__SP16" localSheetId="0">[1]FES!#REF!</definedName>
    <definedName name="__SP16" localSheetId="8">[1]FES!#REF!</definedName>
    <definedName name="__SP16" localSheetId="7">[1]FES!#REF!</definedName>
    <definedName name="__SP16">[1]FES!#REF!</definedName>
    <definedName name="__SP17" localSheetId="4">[1]FES!#REF!</definedName>
    <definedName name="__SP17" localSheetId="3">[1]FES!#REF!</definedName>
    <definedName name="__SP17" localSheetId="2">[1]FES!#REF!</definedName>
    <definedName name="__SP17" localSheetId="1">[1]FES!#REF!</definedName>
    <definedName name="__SP17" localSheetId="0">[1]FES!#REF!</definedName>
    <definedName name="__SP17" localSheetId="8">[1]FES!#REF!</definedName>
    <definedName name="__SP17" localSheetId="7">[1]FES!#REF!</definedName>
    <definedName name="__SP17">[1]FES!#REF!</definedName>
    <definedName name="__SP18" localSheetId="4">[1]FES!#REF!</definedName>
    <definedName name="__SP18" localSheetId="3">[1]FES!#REF!</definedName>
    <definedName name="__SP18" localSheetId="2">[1]FES!#REF!</definedName>
    <definedName name="__SP18" localSheetId="1">[1]FES!#REF!</definedName>
    <definedName name="__SP18" localSheetId="0">[1]FES!#REF!</definedName>
    <definedName name="__SP18" localSheetId="8">[1]FES!#REF!</definedName>
    <definedName name="__SP18" localSheetId="7">[1]FES!#REF!</definedName>
    <definedName name="__SP18">[1]FES!#REF!</definedName>
    <definedName name="__SP19" localSheetId="4">[1]FES!#REF!</definedName>
    <definedName name="__SP19" localSheetId="3">[1]FES!#REF!</definedName>
    <definedName name="__SP19" localSheetId="2">[1]FES!#REF!</definedName>
    <definedName name="__SP19" localSheetId="1">[1]FES!#REF!</definedName>
    <definedName name="__SP19" localSheetId="0">[1]FES!#REF!</definedName>
    <definedName name="__SP19" localSheetId="8">[1]FES!#REF!</definedName>
    <definedName name="__SP19" localSheetId="7">[1]FES!#REF!</definedName>
    <definedName name="__SP19">[1]FES!#REF!</definedName>
    <definedName name="__SP2" localSheetId="4">[1]FES!#REF!</definedName>
    <definedName name="__SP2" localSheetId="3">[1]FES!#REF!</definedName>
    <definedName name="__SP2" localSheetId="2">[1]FES!#REF!</definedName>
    <definedName name="__SP2" localSheetId="1">[1]FES!#REF!</definedName>
    <definedName name="__SP2" localSheetId="0">[1]FES!#REF!</definedName>
    <definedName name="__SP2" localSheetId="8">[1]FES!#REF!</definedName>
    <definedName name="__SP2" localSheetId="7">[1]FES!#REF!</definedName>
    <definedName name="__SP2">[1]FES!#REF!</definedName>
    <definedName name="__SP20" localSheetId="4">[1]FES!#REF!</definedName>
    <definedName name="__SP20" localSheetId="3">[1]FES!#REF!</definedName>
    <definedName name="__SP20" localSheetId="2">[1]FES!#REF!</definedName>
    <definedName name="__SP20" localSheetId="1">[1]FES!#REF!</definedName>
    <definedName name="__SP20" localSheetId="0">[1]FES!#REF!</definedName>
    <definedName name="__SP20" localSheetId="8">[1]FES!#REF!</definedName>
    <definedName name="__SP20" localSheetId="7">[1]FES!#REF!</definedName>
    <definedName name="__SP20">[1]FES!#REF!</definedName>
    <definedName name="__SP3" localSheetId="4">[1]FES!#REF!</definedName>
    <definedName name="__SP3" localSheetId="3">[1]FES!#REF!</definedName>
    <definedName name="__SP3" localSheetId="2">[1]FES!#REF!</definedName>
    <definedName name="__SP3" localSheetId="1">[1]FES!#REF!</definedName>
    <definedName name="__SP3" localSheetId="0">[1]FES!#REF!</definedName>
    <definedName name="__SP3" localSheetId="8">[1]FES!#REF!</definedName>
    <definedName name="__SP3" localSheetId="7">[1]FES!#REF!</definedName>
    <definedName name="__SP3">[1]FES!#REF!</definedName>
    <definedName name="__SP4" localSheetId="4">[1]FES!#REF!</definedName>
    <definedName name="__SP4" localSheetId="3">[1]FES!#REF!</definedName>
    <definedName name="__SP4" localSheetId="2">[1]FES!#REF!</definedName>
    <definedName name="__SP4" localSheetId="1">[1]FES!#REF!</definedName>
    <definedName name="__SP4" localSheetId="0">[1]FES!#REF!</definedName>
    <definedName name="__SP4" localSheetId="8">[1]FES!#REF!</definedName>
    <definedName name="__SP4" localSheetId="7">[1]FES!#REF!</definedName>
    <definedName name="__SP4">[1]FES!#REF!</definedName>
    <definedName name="__SP5" localSheetId="4">[1]FES!#REF!</definedName>
    <definedName name="__SP5" localSheetId="3">[1]FES!#REF!</definedName>
    <definedName name="__SP5" localSheetId="2">[1]FES!#REF!</definedName>
    <definedName name="__SP5" localSheetId="1">[1]FES!#REF!</definedName>
    <definedName name="__SP5" localSheetId="0">[1]FES!#REF!</definedName>
    <definedName name="__SP5" localSheetId="8">[1]FES!#REF!</definedName>
    <definedName name="__SP5" localSheetId="7">[1]FES!#REF!</definedName>
    <definedName name="__SP5">[1]FES!#REF!</definedName>
    <definedName name="__SP7" localSheetId="4">[1]FES!#REF!</definedName>
    <definedName name="__SP7" localSheetId="3">[1]FES!#REF!</definedName>
    <definedName name="__SP7" localSheetId="2">[1]FES!#REF!</definedName>
    <definedName name="__SP7" localSheetId="1">[1]FES!#REF!</definedName>
    <definedName name="__SP7" localSheetId="0">[1]FES!#REF!</definedName>
    <definedName name="__SP7" localSheetId="8">[1]FES!#REF!</definedName>
    <definedName name="__SP7" localSheetId="7">[1]FES!#REF!</definedName>
    <definedName name="__SP7">[1]FES!#REF!</definedName>
    <definedName name="__SP8" localSheetId="4">[1]FES!#REF!</definedName>
    <definedName name="__SP8" localSheetId="3">[1]FES!#REF!</definedName>
    <definedName name="__SP8" localSheetId="2">[1]FES!#REF!</definedName>
    <definedName name="__SP8" localSheetId="1">[1]FES!#REF!</definedName>
    <definedName name="__SP8" localSheetId="0">[1]FES!#REF!</definedName>
    <definedName name="__SP8" localSheetId="8">[1]FES!#REF!</definedName>
    <definedName name="__SP8" localSheetId="7">[1]FES!#REF!</definedName>
    <definedName name="__SP8">[1]FES!#REF!</definedName>
    <definedName name="__SP9" localSheetId="4">[1]FES!#REF!</definedName>
    <definedName name="__SP9" localSheetId="3">[1]FES!#REF!</definedName>
    <definedName name="__SP9" localSheetId="2">[1]FES!#REF!</definedName>
    <definedName name="__SP9" localSheetId="1">[1]FES!#REF!</definedName>
    <definedName name="__SP9" localSheetId="0">[1]FES!#REF!</definedName>
    <definedName name="__SP9" localSheetId="8">[1]FES!#REF!</definedName>
    <definedName name="__SP9" localSheetId="7">[1]FES!#REF!</definedName>
    <definedName name="__SP9">[1]FES!#REF!</definedName>
    <definedName name="_a" localSheetId="4">#REF!</definedName>
    <definedName name="_a" localSheetId="3">#REF!</definedName>
    <definedName name="_a" localSheetId="2">#REF!</definedName>
    <definedName name="_a" localSheetId="1">#REF!</definedName>
    <definedName name="_a" localSheetId="0">#REF!</definedName>
    <definedName name="_a" localSheetId="8">#REF!</definedName>
    <definedName name="_a" localSheetId="7">#REF!</definedName>
    <definedName name="_a">#REF!</definedName>
    <definedName name="_m" localSheetId="4">#REF!</definedName>
    <definedName name="_m" localSheetId="3">#REF!</definedName>
    <definedName name="_m" localSheetId="2">#REF!</definedName>
    <definedName name="_m" localSheetId="1">#REF!</definedName>
    <definedName name="_m" localSheetId="0">#REF!</definedName>
    <definedName name="_m" localSheetId="8">#REF!</definedName>
    <definedName name="_m" localSheetId="7">#REF!</definedName>
    <definedName name="_m">#REF!</definedName>
    <definedName name="_n" localSheetId="4">#REF!</definedName>
    <definedName name="_n" localSheetId="3">#REF!</definedName>
    <definedName name="_n" localSheetId="2">#REF!</definedName>
    <definedName name="_n" localSheetId="1">#REF!</definedName>
    <definedName name="_n" localSheetId="0">#REF!</definedName>
    <definedName name="_n" localSheetId="8">#REF!</definedName>
    <definedName name="_n" localSheetId="7">#REF!</definedName>
    <definedName name="_n">#REF!</definedName>
    <definedName name="_o" localSheetId="4">#REF!</definedName>
    <definedName name="_o" localSheetId="3">#REF!</definedName>
    <definedName name="_o" localSheetId="2">#REF!</definedName>
    <definedName name="_o" localSheetId="1">#REF!</definedName>
    <definedName name="_o" localSheetId="0">#REF!</definedName>
    <definedName name="_o" localSheetId="8">#REF!</definedName>
    <definedName name="_o" localSheetId="7">#REF!</definedName>
    <definedName name="_o">#REF!</definedName>
    <definedName name="_SP1" localSheetId="4">[1]FES!#REF!</definedName>
    <definedName name="_SP1" localSheetId="3">[1]FES!#REF!</definedName>
    <definedName name="_SP1" localSheetId="2">[1]FES!#REF!</definedName>
    <definedName name="_SP1" localSheetId="1">[1]FES!#REF!</definedName>
    <definedName name="_SP1" localSheetId="0">[1]FES!#REF!</definedName>
    <definedName name="_SP1" localSheetId="8">[1]FES!#REF!</definedName>
    <definedName name="_SP1" localSheetId="7">[1]FES!#REF!</definedName>
    <definedName name="_SP1">[1]FES!#REF!</definedName>
    <definedName name="_SP10" localSheetId="4">[1]FES!#REF!</definedName>
    <definedName name="_SP10" localSheetId="3">[1]FES!#REF!</definedName>
    <definedName name="_SP10" localSheetId="2">[1]FES!#REF!</definedName>
    <definedName name="_SP10" localSheetId="1">[1]FES!#REF!</definedName>
    <definedName name="_SP10" localSheetId="0">[1]FES!#REF!</definedName>
    <definedName name="_SP10" localSheetId="8">[1]FES!#REF!</definedName>
    <definedName name="_SP10" localSheetId="7">[1]FES!#REF!</definedName>
    <definedName name="_SP10">[1]FES!#REF!</definedName>
    <definedName name="_SP11" localSheetId="4">[1]FES!#REF!</definedName>
    <definedName name="_SP11" localSheetId="3">[1]FES!#REF!</definedName>
    <definedName name="_SP11" localSheetId="2">[1]FES!#REF!</definedName>
    <definedName name="_SP11" localSheetId="1">[1]FES!#REF!</definedName>
    <definedName name="_SP11" localSheetId="0">[1]FES!#REF!</definedName>
    <definedName name="_SP11" localSheetId="8">[1]FES!#REF!</definedName>
    <definedName name="_SP11" localSheetId="7">[1]FES!#REF!</definedName>
    <definedName name="_SP11">[1]FES!#REF!</definedName>
    <definedName name="_SP12" localSheetId="4">[1]FES!#REF!</definedName>
    <definedName name="_SP12" localSheetId="3">[1]FES!#REF!</definedName>
    <definedName name="_SP12" localSheetId="2">[1]FES!#REF!</definedName>
    <definedName name="_SP12" localSheetId="1">[1]FES!#REF!</definedName>
    <definedName name="_SP12" localSheetId="0">[1]FES!#REF!</definedName>
    <definedName name="_SP12" localSheetId="8">[1]FES!#REF!</definedName>
    <definedName name="_SP12" localSheetId="7">[1]FES!#REF!</definedName>
    <definedName name="_SP12">[1]FES!#REF!</definedName>
    <definedName name="_SP13" localSheetId="4">[1]FES!#REF!</definedName>
    <definedName name="_SP13" localSheetId="3">[1]FES!#REF!</definedName>
    <definedName name="_SP13" localSheetId="2">[1]FES!#REF!</definedName>
    <definedName name="_SP13" localSheetId="1">[1]FES!#REF!</definedName>
    <definedName name="_SP13" localSheetId="0">[1]FES!#REF!</definedName>
    <definedName name="_SP13" localSheetId="8">[1]FES!#REF!</definedName>
    <definedName name="_SP13" localSheetId="7">[1]FES!#REF!</definedName>
    <definedName name="_SP13">[1]FES!#REF!</definedName>
    <definedName name="_SP14" localSheetId="4">[1]FES!#REF!</definedName>
    <definedName name="_SP14" localSheetId="3">[1]FES!#REF!</definedName>
    <definedName name="_SP14" localSheetId="2">[1]FES!#REF!</definedName>
    <definedName name="_SP14" localSheetId="1">[1]FES!#REF!</definedName>
    <definedName name="_SP14" localSheetId="0">[1]FES!#REF!</definedName>
    <definedName name="_SP14" localSheetId="8">[1]FES!#REF!</definedName>
    <definedName name="_SP14" localSheetId="7">[1]FES!#REF!</definedName>
    <definedName name="_SP14">[1]FES!#REF!</definedName>
    <definedName name="_SP15" localSheetId="4">[1]FES!#REF!</definedName>
    <definedName name="_SP15" localSheetId="3">[1]FES!#REF!</definedName>
    <definedName name="_SP15" localSheetId="2">[1]FES!#REF!</definedName>
    <definedName name="_SP15" localSheetId="1">[1]FES!#REF!</definedName>
    <definedName name="_SP15" localSheetId="0">[1]FES!#REF!</definedName>
    <definedName name="_SP15" localSheetId="8">[1]FES!#REF!</definedName>
    <definedName name="_SP15" localSheetId="7">[1]FES!#REF!</definedName>
    <definedName name="_SP15">[1]FES!#REF!</definedName>
    <definedName name="_SP16" localSheetId="4">[1]FES!#REF!</definedName>
    <definedName name="_SP16" localSheetId="3">[1]FES!#REF!</definedName>
    <definedName name="_SP16" localSheetId="2">[1]FES!#REF!</definedName>
    <definedName name="_SP16" localSheetId="1">[1]FES!#REF!</definedName>
    <definedName name="_SP16" localSheetId="0">[1]FES!#REF!</definedName>
    <definedName name="_SP16" localSheetId="8">[1]FES!#REF!</definedName>
    <definedName name="_SP16" localSheetId="7">[1]FES!#REF!</definedName>
    <definedName name="_SP16">[1]FES!#REF!</definedName>
    <definedName name="_SP17" localSheetId="4">[1]FES!#REF!</definedName>
    <definedName name="_SP17" localSheetId="3">[1]FES!#REF!</definedName>
    <definedName name="_SP17" localSheetId="2">[1]FES!#REF!</definedName>
    <definedName name="_SP17" localSheetId="1">[1]FES!#REF!</definedName>
    <definedName name="_SP17" localSheetId="0">[1]FES!#REF!</definedName>
    <definedName name="_SP17" localSheetId="8">[1]FES!#REF!</definedName>
    <definedName name="_SP17" localSheetId="7">[1]FES!#REF!</definedName>
    <definedName name="_SP17">[1]FES!#REF!</definedName>
    <definedName name="_SP18" localSheetId="4">[1]FES!#REF!</definedName>
    <definedName name="_SP18" localSheetId="3">[1]FES!#REF!</definedName>
    <definedName name="_SP18" localSheetId="2">[1]FES!#REF!</definedName>
    <definedName name="_SP18" localSheetId="1">[1]FES!#REF!</definedName>
    <definedName name="_SP18" localSheetId="0">[1]FES!#REF!</definedName>
    <definedName name="_SP18" localSheetId="8">[1]FES!#REF!</definedName>
    <definedName name="_SP18" localSheetId="7">[1]FES!#REF!</definedName>
    <definedName name="_SP18">[1]FES!#REF!</definedName>
    <definedName name="_SP19" localSheetId="4">[1]FES!#REF!</definedName>
    <definedName name="_SP19" localSheetId="3">[1]FES!#REF!</definedName>
    <definedName name="_SP19" localSheetId="2">[1]FES!#REF!</definedName>
    <definedName name="_SP19" localSheetId="1">[1]FES!#REF!</definedName>
    <definedName name="_SP19" localSheetId="0">[1]FES!#REF!</definedName>
    <definedName name="_SP19" localSheetId="8">[1]FES!#REF!</definedName>
    <definedName name="_SP19" localSheetId="7">[1]FES!#REF!</definedName>
    <definedName name="_SP19">[1]FES!#REF!</definedName>
    <definedName name="_SP2" localSheetId="4">[1]FES!#REF!</definedName>
    <definedName name="_SP2" localSheetId="3">[1]FES!#REF!</definedName>
    <definedName name="_SP2" localSheetId="2">[1]FES!#REF!</definedName>
    <definedName name="_SP2" localSheetId="1">[1]FES!#REF!</definedName>
    <definedName name="_SP2" localSheetId="0">[1]FES!#REF!</definedName>
    <definedName name="_SP2" localSheetId="8">[1]FES!#REF!</definedName>
    <definedName name="_SP2" localSheetId="7">[1]FES!#REF!</definedName>
    <definedName name="_SP2">[1]FES!#REF!</definedName>
    <definedName name="_SP20" localSheetId="4">[1]FES!#REF!</definedName>
    <definedName name="_SP20" localSheetId="3">[1]FES!#REF!</definedName>
    <definedName name="_SP20" localSheetId="2">[1]FES!#REF!</definedName>
    <definedName name="_SP20" localSheetId="1">[1]FES!#REF!</definedName>
    <definedName name="_SP20" localSheetId="0">[1]FES!#REF!</definedName>
    <definedName name="_SP20" localSheetId="8">[1]FES!#REF!</definedName>
    <definedName name="_SP20" localSheetId="7">[1]FES!#REF!</definedName>
    <definedName name="_SP20">[1]FES!#REF!</definedName>
    <definedName name="_SP3" localSheetId="4">[1]FES!#REF!</definedName>
    <definedName name="_SP3" localSheetId="3">[1]FES!#REF!</definedName>
    <definedName name="_SP3" localSheetId="2">[1]FES!#REF!</definedName>
    <definedName name="_SP3" localSheetId="1">[1]FES!#REF!</definedName>
    <definedName name="_SP3" localSheetId="0">[1]FES!#REF!</definedName>
    <definedName name="_SP3" localSheetId="8">[1]FES!#REF!</definedName>
    <definedName name="_SP3" localSheetId="7">[1]FES!#REF!</definedName>
    <definedName name="_SP3">[1]FES!#REF!</definedName>
    <definedName name="_SP4" localSheetId="4">[1]FES!#REF!</definedName>
    <definedName name="_SP4" localSheetId="3">[1]FES!#REF!</definedName>
    <definedName name="_SP4" localSheetId="2">[1]FES!#REF!</definedName>
    <definedName name="_SP4" localSheetId="1">[1]FES!#REF!</definedName>
    <definedName name="_SP4" localSheetId="0">[1]FES!#REF!</definedName>
    <definedName name="_SP4" localSheetId="8">[1]FES!#REF!</definedName>
    <definedName name="_SP4" localSheetId="7">[1]FES!#REF!</definedName>
    <definedName name="_SP4">[1]FES!#REF!</definedName>
    <definedName name="_SP5" localSheetId="4">[1]FES!#REF!</definedName>
    <definedName name="_SP5" localSheetId="3">[1]FES!#REF!</definedName>
    <definedName name="_SP5" localSheetId="2">[1]FES!#REF!</definedName>
    <definedName name="_SP5" localSheetId="1">[1]FES!#REF!</definedName>
    <definedName name="_SP5" localSheetId="0">[1]FES!#REF!</definedName>
    <definedName name="_SP5" localSheetId="8">[1]FES!#REF!</definedName>
    <definedName name="_SP5" localSheetId="7">[1]FES!#REF!</definedName>
    <definedName name="_SP5">[1]FES!#REF!</definedName>
    <definedName name="_SP7" localSheetId="4">[1]FES!#REF!</definedName>
    <definedName name="_SP7" localSheetId="3">[1]FES!#REF!</definedName>
    <definedName name="_SP7" localSheetId="2">[1]FES!#REF!</definedName>
    <definedName name="_SP7" localSheetId="1">[1]FES!#REF!</definedName>
    <definedName name="_SP7" localSheetId="0">[1]FES!#REF!</definedName>
    <definedName name="_SP7" localSheetId="8">[1]FES!#REF!</definedName>
    <definedName name="_SP7" localSheetId="7">[1]FES!#REF!</definedName>
    <definedName name="_SP7">[1]FES!#REF!</definedName>
    <definedName name="_SP8" localSheetId="4">[1]FES!#REF!</definedName>
    <definedName name="_SP8" localSheetId="3">[1]FES!#REF!</definedName>
    <definedName name="_SP8" localSheetId="2">[1]FES!#REF!</definedName>
    <definedName name="_SP8" localSheetId="1">[1]FES!#REF!</definedName>
    <definedName name="_SP8" localSheetId="0">[1]FES!#REF!</definedName>
    <definedName name="_SP8" localSheetId="8">[1]FES!#REF!</definedName>
    <definedName name="_SP8" localSheetId="7">[1]FES!#REF!</definedName>
    <definedName name="_SP8">[1]FES!#REF!</definedName>
    <definedName name="_SP9" localSheetId="4">[1]FES!#REF!</definedName>
    <definedName name="_SP9" localSheetId="3">[1]FES!#REF!</definedName>
    <definedName name="_SP9" localSheetId="2">[1]FES!#REF!</definedName>
    <definedName name="_SP9" localSheetId="1">[1]FES!#REF!</definedName>
    <definedName name="_SP9" localSheetId="0">[1]FES!#REF!</definedName>
    <definedName name="_SP9" localSheetId="8">[1]FES!#REF!</definedName>
    <definedName name="_SP9" localSheetId="7">[1]FES!#REF!</definedName>
    <definedName name="_SP9">[1]FES!#REF!</definedName>
    <definedName name="_te01">[2]Сл7!$M$10:$M$27</definedName>
    <definedName name="_te02">[2]Сл7!$N$10:$N$27</definedName>
    <definedName name="_te1">[2]TEHSHEET!$T$2:$T$4</definedName>
    <definedName name="_te2">[2]TEHSHEET!$U$2:$U$4</definedName>
    <definedName name="_te3">[2]TEHSHEET!$V$2:$V$4</definedName>
    <definedName name="_te4">[2]TEHSHEET!$R$2:$R$4</definedName>
    <definedName name="_xlnm._FilterDatabase" localSheetId="4" hidden="1">'2-ип тс'!$A$11:$DM$153</definedName>
    <definedName name="_xlnm._FilterDatabase" localSheetId="3" hidden="1">'2-ип тс (2)'!$A$11:$DM$153</definedName>
    <definedName name="_xlnm._FilterDatabase" localSheetId="2" hidden="1">'2-ип тс (3)'!$A$11:$IG$153</definedName>
    <definedName name="_xlnm._FilterDatabase" localSheetId="1" hidden="1">'2-ип тс корректировка'!$A$11:$IG$206</definedName>
    <definedName name="_xlnm._FilterDatabase" localSheetId="0" hidden="1">'2-ип тс корректировка СВОД'!$A$11:$AA$38</definedName>
    <definedName name="_xlnm._FilterDatabase" localSheetId="8" hidden="1">'5-ип тс '!$A$14:$T$185</definedName>
    <definedName name="_xlnm._FilterDatabase" localSheetId="7" hidden="1">'5-ип тс  СВОД'!$A$14:$R$28</definedName>
    <definedName name="anscount" hidden="1">1</definedName>
    <definedName name="balans_set">[3]TEHSHEET!$I$2:$I$4</definedName>
    <definedName name="BALEE_PROT">'[4]Баланс ээ'!$G$22:$J$22,'[4]Баланс ээ'!$G$20:$J$20,'[4]Баланс ээ'!$G$11:$J$18,'[4]Баланс ээ'!$G$24:$J$28</definedName>
    <definedName name="BALM_PROT">'[4]Баланс мощности'!$G$20:$J$20,'[4]Баланс мощности'!$G$22:$J$22,'[4]Баланс мощности'!$G$24:$J$28,'[4]Баланс мощности'!$G$11:$J$18</definedName>
    <definedName name="CompOt">#N/A</definedName>
    <definedName name="CompOt_1">#N/A</definedName>
    <definedName name="CompRas">#N/A</definedName>
    <definedName name="CompRas_1">#N/A</definedName>
    <definedName name="CUR_VER">[5]Заголовок!$B$21</definedName>
    <definedName name="DATA" localSheetId="4">#REF!</definedName>
    <definedName name="DATA" localSheetId="3">#REF!</definedName>
    <definedName name="DATA" localSheetId="2">#REF!</definedName>
    <definedName name="DATA" localSheetId="1">#REF!</definedName>
    <definedName name="DATA" localSheetId="0">#REF!</definedName>
    <definedName name="DATA" localSheetId="8">#REF!</definedName>
    <definedName name="DATA" localSheetId="7">#REF!</definedName>
    <definedName name="DATA">#REF!</definedName>
    <definedName name="DATE" localSheetId="4">#REF!</definedName>
    <definedName name="DATE" localSheetId="3">#REF!</definedName>
    <definedName name="DATE" localSheetId="2">#REF!</definedName>
    <definedName name="DATE" localSheetId="1">#REF!</definedName>
    <definedName name="DATE" localSheetId="0">#REF!</definedName>
    <definedName name="DATE" localSheetId="8">#REF!</definedName>
    <definedName name="DATE" localSheetId="7">#REF!</definedName>
    <definedName name="DATE">#REF!</definedName>
    <definedName name="dip" localSheetId="5">[6]FST5!$G$149:$G$165,'3-ип тс'!P1_dip,'3-ип тс'!P2_dip,'3-ип тс'!P3_dip,'3-ип тс'!P4_dip</definedName>
    <definedName name="dip" localSheetId="6">[6]FST5!$G$149:$G$165,'4-ип тс'!P1_dip,'4-ип тс'!P2_dip,'4-ип тс'!P3_dip,'4-ип тс'!P4_dip</definedName>
    <definedName name="dip" localSheetId="9">[7]FST5!$G$149:$G$165,P1_dip,P2_dip,P3_dip,P4_dip</definedName>
    <definedName name="dip">[7]FST5!$G$149:$G$165,P1_dip,P2_dip,P3_dip,P4_dip</definedName>
    <definedName name="Down_range" localSheetId="4">#REF!</definedName>
    <definedName name="Down_range" localSheetId="3">#REF!</definedName>
    <definedName name="Down_range" localSheetId="2">#REF!</definedName>
    <definedName name="Down_range" localSheetId="1">#REF!</definedName>
    <definedName name="Down_range" localSheetId="0">#REF!</definedName>
    <definedName name="Down_range" localSheetId="8">#REF!</definedName>
    <definedName name="Down_range" localSheetId="7">#REF!</definedName>
    <definedName name="Down_range">#REF!</definedName>
    <definedName name="eso" localSheetId="5">[6]FST5!$G$149:$G$165,'3-ип тс'!P1_eso</definedName>
    <definedName name="eso" localSheetId="6">[6]FST5!$G$149:$G$165,'4-ип тс'!P1_eso</definedName>
    <definedName name="eso" localSheetId="9">[7]FST5!$G$149:$G$165,P1_eso</definedName>
    <definedName name="eso">[7]FST5!$G$149:$G$165,P1_eso</definedName>
    <definedName name="ESO_PROT" localSheetId="5">[8]ЭСО!$G$41:$L$43,[8]ЭСО!$G$47:$L$50,[8]ЭСО!$G$8:$L$9,P1_ESO_PROT</definedName>
    <definedName name="ESO_PROT" localSheetId="6">[8]ЭСО!$G$41:$L$43,[8]ЭСО!$G$47:$L$50,[8]ЭСО!$G$8:$L$9,P1_ESO_PROT</definedName>
    <definedName name="ESO_PROT" localSheetId="9">[8]ЭСО!$G$41:$L$43,[8]ЭСО!$G$47:$L$50,[8]ЭСО!$G$8:$L$9,P1_ESO_PROT</definedName>
    <definedName name="ESO_PROT">[8]ЭСО!$G$41:$L$43,[8]ЭСО!$G$47:$L$50,[8]ЭСО!$G$8:$L$9,P1_ESO_PROT</definedName>
    <definedName name="ew">#N/A</definedName>
    <definedName name="ew_1">#N/A</definedName>
    <definedName name="Excel_BuiltIn__FilterDatabase_1" localSheetId="4">#REF!</definedName>
    <definedName name="Excel_BuiltIn__FilterDatabase_1" localSheetId="3">#REF!</definedName>
    <definedName name="Excel_BuiltIn__FilterDatabase_1" localSheetId="2">#REF!</definedName>
    <definedName name="Excel_BuiltIn__FilterDatabase_1" localSheetId="1">#REF!</definedName>
    <definedName name="Excel_BuiltIn__FilterDatabase_1" localSheetId="0">#REF!</definedName>
    <definedName name="Excel_BuiltIn__FilterDatabase_1" localSheetId="8">#REF!</definedName>
    <definedName name="Excel_BuiltIn__FilterDatabase_1" localSheetId="7">#REF!</definedName>
    <definedName name="Excel_BuiltIn__FilterDatabase_1">#REF!</definedName>
    <definedName name="Excel_BuiltIn__FilterDatabase_26">[9]слесаря!$A$4:$D$154</definedName>
    <definedName name="Excel_BuiltIn_Database" localSheetId="4">#REF!</definedName>
    <definedName name="Excel_BuiltIn_Database" localSheetId="3">#REF!</definedName>
    <definedName name="Excel_BuiltIn_Database" localSheetId="2">#REF!</definedName>
    <definedName name="Excel_BuiltIn_Database" localSheetId="1">#REF!</definedName>
    <definedName name="Excel_BuiltIn_Database" localSheetId="0">#REF!</definedName>
    <definedName name="Excel_BuiltIn_Database" localSheetId="8">#REF!</definedName>
    <definedName name="Excel_BuiltIn_Database" localSheetId="7">#REF!</definedName>
    <definedName name="Excel_BuiltIn_Database">#REF!</definedName>
    <definedName name="fg">#N/A</definedName>
    <definedName name="fg_1">#N/A</definedName>
    <definedName name="fil">[10]Титульный!$F$24</definedName>
    <definedName name="fio_tit">[2]Титульный!$F$44</definedName>
    <definedName name="fio_tit_01">[2]Титульный!$F$36</definedName>
    <definedName name="ghfdf">#N/A</definedName>
    <definedName name="ghfdf_1">#N/A</definedName>
    <definedName name="god">[3]Титульный!$F$9</definedName>
    <definedName name="j">#N/A</definedName>
    <definedName name="j_1">#N/A</definedName>
    <definedName name="k">#N/A</definedName>
    <definedName name="k_1">#N/A</definedName>
    <definedName name="logic">[2]TEHSHEET!$H$2:$H$3</definedName>
    <definedName name="mo">[3]Титульный!$F$19</definedName>
    <definedName name="MO_LIST_15">[2]REESTR_MO!$B$127:$B$132</definedName>
    <definedName name="MO_LIST1" localSheetId="5">[11]REESTR!$X$2:$X$37</definedName>
    <definedName name="MO_LIST1" localSheetId="6">[11]REESTR!$X$2:$X$37</definedName>
    <definedName name="MO_LIST1">[12]REESTR!$X$2:$X$37</definedName>
    <definedName name="mr">[3]Титульный!$F$18</definedName>
    <definedName name="MR_LIST">[2]REESTR_MO!$D$2:$D$37</definedName>
    <definedName name="mrmo_list">[3]СЛ5!$B$14:$B$681</definedName>
    <definedName name="n">#N/A</definedName>
    <definedName name="n_1">#N/A</definedName>
    <definedName name="net" localSheetId="5">[6]FST5!$G$100:$G$116,'3-ип тс'!P1_net</definedName>
    <definedName name="net" localSheetId="6">[6]FST5!$G$100:$G$116,'4-ип тс'!P1_net</definedName>
    <definedName name="net" localSheetId="9">[7]FST5!$G$100:$G$116,P1_net</definedName>
    <definedName name="net">[7]FST5!$G$100:$G$116,P1_net</definedName>
    <definedName name="NOM" localSheetId="4">#REF!</definedName>
    <definedName name="NOM" localSheetId="3">#REF!</definedName>
    <definedName name="NOM" localSheetId="2">#REF!</definedName>
    <definedName name="NOM" localSheetId="1">#REF!</definedName>
    <definedName name="NOM" localSheetId="0">#REF!</definedName>
    <definedName name="NOM" localSheetId="8">#REF!</definedName>
    <definedName name="NOM" localSheetId="7">#REF!</definedName>
    <definedName name="NOM">#REF!</definedName>
    <definedName name="NSRF" localSheetId="4">#REF!</definedName>
    <definedName name="NSRF" localSheetId="3">#REF!</definedName>
    <definedName name="NSRF" localSheetId="2">#REF!</definedName>
    <definedName name="NSRF" localSheetId="1">#REF!</definedName>
    <definedName name="NSRF" localSheetId="0">#REF!</definedName>
    <definedName name="NSRF" localSheetId="8">#REF!</definedName>
    <definedName name="NSRF" localSheetId="7">#REF!</definedName>
    <definedName name="NSRF">#REF!</definedName>
    <definedName name="obj_dayGVS">[2]Объекты!$Q$11</definedName>
    <definedName name="obj_dayHVS">[2]Объекты!$P$11</definedName>
    <definedName name="obj_dayTN">[2]Объекты!$R$11</definedName>
    <definedName name="obj_dayTS">[2]Объекты!$J$11</definedName>
    <definedName name="obj_NP">[2]Объекты!$A$11</definedName>
    <definedName name="OKTMO" localSheetId="4">#REF!</definedName>
    <definedName name="OKTMO" localSheetId="3">#REF!</definedName>
    <definedName name="OKTMO" localSheetId="2">#REF!</definedName>
    <definedName name="OKTMO" localSheetId="1">#REF!</definedName>
    <definedName name="OKTMO" localSheetId="0">#REF!</definedName>
    <definedName name="OKTMO" localSheetId="8">#REF!</definedName>
    <definedName name="OKTMO" localSheetId="7">#REF!</definedName>
    <definedName name="OKTMO">#REF!</definedName>
    <definedName name="OKTMO_LIST1" localSheetId="5">[11]REESTR!$Y$2</definedName>
    <definedName name="OKTMO_LIST1" localSheetId="6">[11]REESTR!$Y$2</definedName>
    <definedName name="OKTMO_LIST1">[12]REESTR!$Y$2</definedName>
    <definedName name="org">[3]Титульный!$F$13</definedName>
    <definedName name="P1_dip" localSheetId="5" hidden="1">[6]FST5!$G$167:$G$172,[6]FST5!$G$174:$G$175,[6]FST5!$G$177:$G$180,[6]FST5!$G$182,[6]FST5!$G$184:$G$188,[6]FST5!$G$190,[6]FST5!$G$192:$G$194</definedName>
    <definedName name="P1_dip" localSheetId="6" hidden="1">[6]FST5!$G$167:$G$172,[6]FST5!$G$174:$G$175,[6]FST5!$G$177:$G$180,[6]FST5!$G$182,[6]FST5!$G$184:$G$188,[6]FST5!$G$190,[6]FST5!$G$192:$G$194</definedName>
    <definedName name="P1_dip" hidden="1">[7]FST5!$G$167:$G$172,[7]FST5!$G$174:$G$175,[7]FST5!$G$177:$G$180,[7]FST5!$G$182,[7]FST5!$G$184:$G$188,[7]FST5!$G$190,[7]FST5!$G$192:$G$194</definedName>
    <definedName name="P1_eso" localSheetId="5" hidden="1">[6]FST5!$G$167:$G$172,[6]FST5!$G$174:$G$175,[6]FST5!$G$177:$G$180,[6]FST5!$G$182,[6]FST5!$G$184:$G$188,[6]FST5!$G$190,[6]FST5!$G$192:$G$194</definedName>
    <definedName name="P1_eso" localSheetId="6" hidden="1">[6]FST5!$G$167:$G$172,[6]FST5!$G$174:$G$175,[6]FST5!$G$177:$G$180,[6]FST5!$G$182,[6]FST5!$G$184:$G$188,[6]FST5!$G$190,[6]FST5!$G$192:$G$194</definedName>
    <definedName name="P1_eso" hidden="1">[7]FST5!$G$167:$G$172,[7]FST5!$G$174:$G$175,[7]FST5!$G$177:$G$180,[7]FST5!$G$182,[7]FST5!$G$184:$G$188,[7]FST5!$G$190,[7]FST5!$G$192:$G$194</definedName>
    <definedName name="P1_ESO_PROT" hidden="1">[8]ЭСО!$G$11:$L$12,[8]ЭСО!$G$14:$L$15,[8]ЭСО!$G$17:$L$21,[8]ЭСО!$G$25:$L$25,[8]ЭСО!$G$27:$L$29,[8]ЭСО!$G$31:$L$32,[8]ЭСО!$G$35:$L$36,[8]ЭСО!$G$39:$L$39</definedName>
    <definedName name="P1_net" localSheetId="5" hidden="1">[6]FST5!$G$118:$G$123,[6]FST5!$G$125:$G$126,[6]FST5!$G$128:$G$131,[6]FST5!$G$133,[6]FST5!$G$135:$G$139,[6]FST5!$G$141,[6]FST5!$G$143:$G$145</definedName>
    <definedName name="P1_net" localSheetId="6" hidden="1">[6]FST5!$G$118:$G$123,[6]FST5!$G$125:$G$126,[6]FST5!$G$128:$G$131,[6]FST5!$G$133,[6]FST5!$G$135:$G$139,[6]FST5!$G$141,[6]FST5!$G$143:$G$145</definedName>
    <definedName name="P1_net" hidden="1">[7]FST5!$G$118:$G$123,[7]FST5!$G$125:$G$126,[7]FST5!$G$128:$G$131,[7]FST5!$G$133,[7]FST5!$G$135:$G$139,[7]FST5!$G$141,[7]FST5!$G$143:$G$145</definedName>
    <definedName name="P1_Protection">'[13]1'!$J$9:$J$66,'[13]1'!$H$64:$H$65,'[13]1'!$H$61:$H$62,'[13]1'!$H$58:$H$59,'[13]1'!$H$55:$H$56,'[13]1'!$H$50:$H$51,'[13]1'!$H$47:$H$48,'[13]1'!$H$44:$H$45,'[13]1'!$H$41:$H$42</definedName>
    <definedName name="P1_SBT_PROT" hidden="1">[4]сбыт!$G$41:$H$43,[4]сбыт!$G$39:$H$39,[4]сбыт!$G$35:$H$36,[4]сбыт!$G$31:$H$32,[4]сбыт!$G$27:$H$29,[4]сбыт!$G$25:$H$25,[4]сбыт!$G$17:$H$21</definedName>
    <definedName name="P1_SCOPE_FLOAD" hidden="1">'[4]Рег генер'!$F$30:$F$33,'[4]Рег генер'!$F$35:$F$40,'[4]Рег генер'!$F$42:$F$42,'[4]Рег генер'!$F$44:$F$44,'[4]Рег генер'!$F$46:$F$46,'[4]Рег генер'!$F$48:$F$48</definedName>
    <definedName name="P1_SCOPE_FRML" hidden="1">'[4]Рег генер'!$F$18:$F$23,'[4]Рег генер'!$F$25:$F$26,'[4]Рег генер'!$F$28:$F$28,'[4]Рег генер'!$F$30:$F$32,'[4]Рег генер'!$F$35:$F$39,'[4]Рег генер'!$F$42:$F$42</definedName>
    <definedName name="P1_SET_PROT" localSheetId="4" hidden="1">[4]сети!#REF!,[4]сети!$G$41:$H$43,[4]сети!$G$39:$H$39,[4]сети!$G$35:$H$36,[4]сети!$G$31:$H$32,[4]сети!$G$27:$H$29,[4]сети!$G$25:$H$25</definedName>
    <definedName name="P1_SET_PROT" localSheetId="3" hidden="1">[4]сети!#REF!,[4]сети!$G$41:$H$43,[4]сети!$G$39:$H$39,[4]сети!$G$35:$H$36,[4]сети!$G$31:$H$32,[4]сети!$G$27:$H$29,[4]сети!$G$25:$H$25</definedName>
    <definedName name="P1_SET_PROT" localSheetId="2" hidden="1">[4]сети!#REF!,[4]сети!$G$41:$H$43,[4]сети!$G$39:$H$39,[4]сети!$G$35:$H$36,[4]сети!$G$31:$H$32,[4]сети!$G$27:$H$29,[4]сети!$G$25:$H$25</definedName>
    <definedName name="P1_SET_PROT" localSheetId="1" hidden="1">[4]сети!#REF!,[4]сети!$G$41:$H$43,[4]сети!$G$39:$H$39,[4]сети!$G$35:$H$36,[4]сети!$G$31:$H$32,[4]сети!$G$27:$H$29,[4]сети!$G$25:$H$25</definedName>
    <definedName name="P1_SET_PROT" localSheetId="0" hidden="1">[4]сети!#REF!,[4]сети!$G$41:$H$43,[4]сети!$G$39:$H$39,[4]сети!$G$35:$H$36,[4]сети!$G$31:$H$32,[4]сети!$G$27:$H$29,[4]сети!$G$25:$H$25</definedName>
    <definedName name="P1_SET_PROT" localSheetId="8" hidden="1">[4]сети!#REF!,[4]сети!$G$41:$H$43,[4]сети!$G$39:$H$39,[4]сети!$G$35:$H$36,[4]сети!$G$31:$H$32,[4]сети!$G$27:$H$29,[4]сети!$G$25:$H$25</definedName>
    <definedName name="P1_SET_PROT" localSheetId="7" hidden="1">[4]сети!#REF!,[4]сети!$G$41:$H$43,[4]сети!$G$39:$H$39,[4]сети!$G$35:$H$36,[4]сети!$G$31:$H$32,[4]сети!$G$27:$H$29,[4]сети!$G$25:$H$25</definedName>
    <definedName name="P1_SET_PROT" hidden="1">[4]сети!#REF!,[4]сети!$G$41:$H$43,[4]сети!$G$39:$H$39,[4]сети!$G$35:$H$36,[4]сети!$G$31:$H$32,[4]сети!$G$27:$H$29,[4]сети!$G$25:$H$25</definedName>
    <definedName name="P1_SET_PROT_1">#N/A</definedName>
    <definedName name="P1_SET_PRT" hidden="1">[4]сети!$G$11:$H$12,[4]сети!$G$14:$H$15,[4]сети!$G$17:$H$21,[4]сети!$G$25:$H$25,[4]сети!$G$27:$H$29,[4]сети!$G$31:$H$32,[4]сети!$G$35:$H$36</definedName>
    <definedName name="P1_T0?Data" localSheetId="4">'[14]0 (ФСТ)'!#REF!,'[14]0 (ФСТ)'!#REF!,'[14]0 (ФСТ)'!#REF!,'[14]0 (ФСТ)'!#REF!,'[14]0 (ФСТ)'!#REF!,'[14]0 (ФСТ)'!#REF!,'[14]0 (ФСТ)'!#REF!,'[14]0 (ФСТ)'!#REF!</definedName>
    <definedName name="P1_T0?Data" localSheetId="3">'[14]0 (ФСТ)'!#REF!,'[14]0 (ФСТ)'!#REF!,'[14]0 (ФСТ)'!#REF!,'[14]0 (ФСТ)'!#REF!,'[14]0 (ФСТ)'!#REF!,'[14]0 (ФСТ)'!#REF!,'[14]0 (ФСТ)'!#REF!,'[14]0 (ФСТ)'!#REF!</definedName>
    <definedName name="P1_T0?Data" localSheetId="2">'[14]0 (ФСТ)'!#REF!,'[14]0 (ФСТ)'!#REF!,'[14]0 (ФСТ)'!#REF!,'[14]0 (ФСТ)'!#REF!,'[14]0 (ФСТ)'!#REF!,'[14]0 (ФСТ)'!#REF!,'[14]0 (ФСТ)'!#REF!,'[14]0 (ФСТ)'!#REF!</definedName>
    <definedName name="P1_T0?Data" localSheetId="1">'[14]0 (ФСТ)'!#REF!,'[14]0 (ФСТ)'!#REF!,'[14]0 (ФСТ)'!#REF!,'[14]0 (ФСТ)'!#REF!,'[14]0 (ФСТ)'!#REF!,'[14]0 (ФСТ)'!#REF!,'[14]0 (ФСТ)'!#REF!,'[14]0 (ФСТ)'!#REF!</definedName>
    <definedName name="P1_T0?Data" localSheetId="0">'[14]0 (ФСТ)'!#REF!,'[14]0 (ФСТ)'!#REF!,'[14]0 (ФСТ)'!#REF!,'[14]0 (ФСТ)'!#REF!,'[14]0 (ФСТ)'!#REF!,'[14]0 (ФСТ)'!#REF!,'[14]0 (ФСТ)'!#REF!,'[14]0 (ФСТ)'!#REF!</definedName>
    <definedName name="P1_T0?Data" localSheetId="8">'[14]0 (ФСТ)'!#REF!,'[14]0 (ФСТ)'!#REF!,'[14]0 (ФСТ)'!#REF!,'[14]0 (ФСТ)'!#REF!,'[14]0 (ФСТ)'!#REF!,'[14]0 (ФСТ)'!#REF!,'[14]0 (ФСТ)'!#REF!,'[14]0 (ФСТ)'!#REF!</definedName>
    <definedName name="P1_T0?Data" localSheetId="7">'[14]0 (ФСТ)'!#REF!,'[14]0 (ФСТ)'!#REF!,'[14]0 (ФСТ)'!#REF!,'[14]0 (ФСТ)'!#REF!,'[14]0 (ФСТ)'!#REF!,'[14]0 (ФСТ)'!#REF!,'[14]0 (ФСТ)'!#REF!,'[14]0 (ФСТ)'!#REF!</definedName>
    <definedName name="P1_T0?Data">'[14]0 (ФСТ)'!#REF!,'[14]0 (ФСТ)'!#REF!,'[14]0 (ФСТ)'!#REF!,'[14]0 (ФСТ)'!#REF!,'[14]0 (ФСТ)'!#REF!,'[14]0 (ФСТ)'!#REF!,'[14]0 (ФСТ)'!#REF!,'[14]0 (ФСТ)'!#REF!</definedName>
    <definedName name="P1_T0?unit?ТРУБ" localSheetId="4">'[14]0 (ФСТ)'!#REF!,'[14]0 (ФСТ)'!#REF!,'[14]0 (ФСТ)'!#REF!,'[14]0 (ФСТ)'!#REF!,'[14]0 (ФСТ)'!#REF!,'[14]0 (ФСТ)'!#REF!,'[14]0 (ФСТ)'!#REF!,'[14]0 (ФСТ)'!#REF!,'[14]0 (ФСТ)'!#REF!</definedName>
    <definedName name="P1_T0?unit?ТРУБ" localSheetId="3">'[14]0 (ФСТ)'!#REF!,'[14]0 (ФСТ)'!#REF!,'[14]0 (ФСТ)'!#REF!,'[14]0 (ФСТ)'!#REF!,'[14]0 (ФСТ)'!#REF!,'[14]0 (ФСТ)'!#REF!,'[14]0 (ФСТ)'!#REF!,'[14]0 (ФСТ)'!#REF!,'[14]0 (ФСТ)'!#REF!</definedName>
    <definedName name="P1_T0?unit?ТРУБ" localSheetId="2">'[14]0 (ФСТ)'!#REF!,'[14]0 (ФСТ)'!#REF!,'[14]0 (ФСТ)'!#REF!,'[14]0 (ФСТ)'!#REF!,'[14]0 (ФСТ)'!#REF!,'[14]0 (ФСТ)'!#REF!,'[14]0 (ФСТ)'!#REF!,'[14]0 (ФСТ)'!#REF!,'[14]0 (ФСТ)'!#REF!</definedName>
    <definedName name="P1_T0?unit?ТРУБ" localSheetId="1">'[14]0 (ФСТ)'!#REF!,'[14]0 (ФСТ)'!#REF!,'[14]0 (ФСТ)'!#REF!,'[14]0 (ФСТ)'!#REF!,'[14]0 (ФСТ)'!#REF!,'[14]0 (ФСТ)'!#REF!,'[14]0 (ФСТ)'!#REF!,'[14]0 (ФСТ)'!#REF!,'[14]0 (ФСТ)'!#REF!</definedName>
    <definedName name="P1_T0?unit?ТРУБ" localSheetId="0">'[14]0 (ФСТ)'!#REF!,'[14]0 (ФСТ)'!#REF!,'[14]0 (ФСТ)'!#REF!,'[14]0 (ФСТ)'!#REF!,'[14]0 (ФСТ)'!#REF!,'[14]0 (ФСТ)'!#REF!,'[14]0 (ФСТ)'!#REF!,'[14]0 (ФСТ)'!#REF!,'[14]0 (ФСТ)'!#REF!</definedName>
    <definedName name="P1_T0?unit?ТРУБ" localSheetId="8">'[14]0 (ФСТ)'!#REF!,'[14]0 (ФСТ)'!#REF!,'[14]0 (ФСТ)'!#REF!,'[14]0 (ФСТ)'!#REF!,'[14]0 (ФСТ)'!#REF!,'[14]0 (ФСТ)'!#REF!,'[14]0 (ФСТ)'!#REF!,'[14]0 (ФСТ)'!#REF!,'[14]0 (ФСТ)'!#REF!</definedName>
    <definedName name="P1_T0?unit?ТРУБ" localSheetId="7">'[14]0 (ФСТ)'!#REF!,'[14]0 (ФСТ)'!#REF!,'[14]0 (ФСТ)'!#REF!,'[14]0 (ФСТ)'!#REF!,'[14]0 (ФСТ)'!#REF!,'[14]0 (ФСТ)'!#REF!,'[14]0 (ФСТ)'!#REF!,'[14]0 (ФСТ)'!#REF!,'[14]0 (ФСТ)'!#REF!</definedName>
    <definedName name="P1_T0?unit?ТРУБ">'[14]0 (ФСТ)'!#REF!,'[14]0 (ФСТ)'!#REF!,'[14]0 (ФСТ)'!#REF!,'[14]0 (ФСТ)'!#REF!,'[14]0 (ФСТ)'!#REF!,'[14]0 (ФСТ)'!#REF!,'[14]0 (ФСТ)'!#REF!,'[14]0 (ФСТ)'!#REF!,'[14]0 (ФСТ)'!#REF!</definedName>
    <definedName name="P1_T0_Protect" localSheetId="4" hidden="1">'[14]0 (ФСТ)'!#REF!,'[14]0 (ФСТ)'!#REF!,'[14]0 (ФСТ)'!#REF!,'[14]0 (ФСТ)'!#REF!,'[14]0 (ФСТ)'!#REF!,'[14]0 (ФСТ)'!#REF!,'[14]0 (ФСТ)'!#REF!,'[14]0 (ФСТ)'!#REF!,'[14]0 (ФСТ)'!#REF!,'[14]0 (ФСТ)'!#REF!</definedName>
    <definedName name="P1_T0_Protect" localSheetId="3" hidden="1">'[14]0 (ФСТ)'!#REF!,'[14]0 (ФСТ)'!#REF!,'[14]0 (ФСТ)'!#REF!,'[14]0 (ФСТ)'!#REF!,'[14]0 (ФСТ)'!#REF!,'[14]0 (ФСТ)'!#REF!,'[14]0 (ФСТ)'!#REF!,'[14]0 (ФСТ)'!#REF!,'[14]0 (ФСТ)'!#REF!,'[14]0 (ФСТ)'!#REF!</definedName>
    <definedName name="P1_T0_Protect" localSheetId="2" hidden="1">'[14]0 (ФСТ)'!#REF!,'[14]0 (ФСТ)'!#REF!,'[14]0 (ФСТ)'!#REF!,'[14]0 (ФСТ)'!#REF!,'[14]0 (ФСТ)'!#REF!,'[14]0 (ФСТ)'!#REF!,'[14]0 (ФСТ)'!#REF!,'[14]0 (ФСТ)'!#REF!,'[14]0 (ФСТ)'!#REF!,'[14]0 (ФСТ)'!#REF!</definedName>
    <definedName name="P1_T0_Protect" localSheetId="1" hidden="1">'[14]0 (ФСТ)'!#REF!,'[14]0 (ФСТ)'!#REF!,'[14]0 (ФСТ)'!#REF!,'[14]0 (ФСТ)'!#REF!,'[14]0 (ФСТ)'!#REF!,'[14]0 (ФСТ)'!#REF!,'[14]0 (ФСТ)'!#REF!,'[14]0 (ФСТ)'!#REF!,'[14]0 (ФСТ)'!#REF!,'[14]0 (ФСТ)'!#REF!</definedName>
    <definedName name="P1_T0_Protect" localSheetId="0" hidden="1">'[14]0 (ФСТ)'!#REF!,'[14]0 (ФСТ)'!#REF!,'[14]0 (ФСТ)'!#REF!,'[14]0 (ФСТ)'!#REF!,'[14]0 (ФСТ)'!#REF!,'[14]0 (ФСТ)'!#REF!,'[14]0 (ФСТ)'!#REF!,'[14]0 (ФСТ)'!#REF!,'[14]0 (ФСТ)'!#REF!,'[14]0 (ФСТ)'!#REF!</definedName>
    <definedName name="P1_T0_Protect" localSheetId="8" hidden="1">'[14]0 (ФСТ)'!#REF!,'[14]0 (ФСТ)'!#REF!,'[14]0 (ФСТ)'!#REF!,'[14]0 (ФСТ)'!#REF!,'[14]0 (ФСТ)'!#REF!,'[14]0 (ФСТ)'!#REF!,'[14]0 (ФСТ)'!#REF!,'[14]0 (ФСТ)'!#REF!,'[14]0 (ФСТ)'!#REF!,'[14]0 (ФСТ)'!#REF!</definedName>
    <definedName name="P1_T0_Protect" localSheetId="7" hidden="1">'[14]0 (ФСТ)'!#REF!,'[14]0 (ФСТ)'!#REF!,'[14]0 (ФСТ)'!#REF!,'[14]0 (ФСТ)'!#REF!,'[14]0 (ФСТ)'!#REF!,'[14]0 (ФСТ)'!#REF!,'[14]0 (ФСТ)'!#REF!,'[14]0 (ФСТ)'!#REF!,'[14]0 (ФСТ)'!#REF!,'[14]0 (ФСТ)'!#REF!</definedName>
    <definedName name="P1_T0_Protect" hidden="1">'[14]0 (ФСТ)'!#REF!,'[14]0 (ФСТ)'!#REF!,'[14]0 (ФСТ)'!#REF!,'[14]0 (ФСТ)'!#REF!,'[14]0 (ФСТ)'!#REF!,'[14]0 (ФСТ)'!#REF!,'[14]0 (ФСТ)'!#REF!,'[14]0 (ФСТ)'!#REF!,'[14]0 (ФСТ)'!#REF!,'[14]0 (ФСТ)'!#REF!</definedName>
    <definedName name="P1_T0_Protect_1">#N/A</definedName>
    <definedName name="P1_T0_Protection" localSheetId="4">'[14]0 (ФСТ)'!#REF!,'[14]0 (ФСТ)'!#REF!,'[14]0 (ФСТ)'!#REF!,'[14]0 (ФСТ)'!#REF!,'[14]0 (ФСТ)'!#REF!,'[14]0 (ФСТ)'!#REF!,'[14]0 (ФСТ)'!#REF!,'[14]0 (ФСТ)'!#REF!,'[14]0 (ФСТ)'!#REF!,'[14]0 (ФСТ)'!#REF!</definedName>
    <definedName name="P1_T0_Protection" localSheetId="3">'[14]0 (ФСТ)'!#REF!,'[14]0 (ФСТ)'!#REF!,'[14]0 (ФСТ)'!#REF!,'[14]0 (ФСТ)'!#REF!,'[14]0 (ФСТ)'!#REF!,'[14]0 (ФСТ)'!#REF!,'[14]0 (ФСТ)'!#REF!,'[14]0 (ФСТ)'!#REF!,'[14]0 (ФСТ)'!#REF!,'[14]0 (ФСТ)'!#REF!</definedName>
    <definedName name="P1_T0_Protection" localSheetId="2">'[14]0 (ФСТ)'!#REF!,'[14]0 (ФСТ)'!#REF!,'[14]0 (ФСТ)'!#REF!,'[14]0 (ФСТ)'!#REF!,'[14]0 (ФСТ)'!#REF!,'[14]0 (ФСТ)'!#REF!,'[14]0 (ФСТ)'!#REF!,'[14]0 (ФСТ)'!#REF!,'[14]0 (ФСТ)'!#REF!,'[14]0 (ФСТ)'!#REF!</definedName>
    <definedName name="P1_T0_Protection" localSheetId="1">'[14]0 (ФСТ)'!#REF!,'[14]0 (ФСТ)'!#REF!,'[14]0 (ФСТ)'!#REF!,'[14]0 (ФСТ)'!#REF!,'[14]0 (ФСТ)'!#REF!,'[14]0 (ФСТ)'!#REF!,'[14]0 (ФСТ)'!#REF!,'[14]0 (ФСТ)'!#REF!,'[14]0 (ФСТ)'!#REF!,'[14]0 (ФСТ)'!#REF!</definedName>
    <definedName name="P1_T0_Protection" localSheetId="0">'[14]0 (ФСТ)'!#REF!,'[14]0 (ФСТ)'!#REF!,'[14]0 (ФСТ)'!#REF!,'[14]0 (ФСТ)'!#REF!,'[14]0 (ФСТ)'!#REF!,'[14]0 (ФСТ)'!#REF!,'[14]0 (ФСТ)'!#REF!,'[14]0 (ФСТ)'!#REF!,'[14]0 (ФСТ)'!#REF!,'[14]0 (ФСТ)'!#REF!</definedName>
    <definedName name="P1_T0_Protection" localSheetId="8">'[14]0 (ФСТ)'!#REF!,'[14]0 (ФСТ)'!#REF!,'[14]0 (ФСТ)'!#REF!,'[14]0 (ФСТ)'!#REF!,'[14]0 (ФСТ)'!#REF!,'[14]0 (ФСТ)'!#REF!,'[14]0 (ФСТ)'!#REF!,'[14]0 (ФСТ)'!#REF!,'[14]0 (ФСТ)'!#REF!,'[14]0 (ФСТ)'!#REF!</definedName>
    <definedName name="P1_T0_Protection" localSheetId="7">'[14]0 (ФСТ)'!#REF!,'[14]0 (ФСТ)'!#REF!,'[14]0 (ФСТ)'!#REF!,'[14]0 (ФСТ)'!#REF!,'[14]0 (ФСТ)'!#REF!,'[14]0 (ФСТ)'!#REF!,'[14]0 (ФСТ)'!#REF!,'[14]0 (ФСТ)'!#REF!,'[14]0 (ФСТ)'!#REF!,'[14]0 (ФСТ)'!#REF!</definedName>
    <definedName name="P1_T0_Protection">'[14]0 (ФСТ)'!#REF!,'[14]0 (ФСТ)'!#REF!,'[14]0 (ФСТ)'!#REF!,'[14]0 (ФСТ)'!#REF!,'[14]0 (ФСТ)'!#REF!,'[14]0 (ФСТ)'!#REF!,'[14]0 (ФСТ)'!#REF!,'[14]0 (ФСТ)'!#REF!,'[14]0 (ФСТ)'!#REF!,'[14]0 (ФСТ)'!#REF!</definedName>
    <definedName name="P1_T1?item_ext?НН">'[13]1'!$F$16:$M$16,'[13]1'!$F$19:$M$19,'[13]1'!$F$22:$M$22,'[13]1'!$F$27:$M$27,'[13]1'!$F$30:$M$30,'[13]1'!$F$33:$M$33,'[13]1'!$F$36:$M$36,'[13]1'!$F$42:$M$42,'[13]1'!$F$45:$M$45</definedName>
    <definedName name="P1_T1?item_ext?СН2">'[13]1'!$F$15:$M$15,'[13]1'!$F$18:$M$18,'[13]1'!$F$21:$M$21,'[13]1'!$F$26:$M$26,'[13]1'!$F$29:$M$29,'[13]1'!$F$32:$M$32,'[13]1'!$F$35:$M$35,'[13]1'!$F$41:$M$41,'[13]1'!$F$44:$M$44</definedName>
    <definedName name="P1_T13?unit?ТРУБ" hidden="1">'[15]13'!$G$12:$K$12,'[15]13'!$G$15:$K$15,'[15]13'!$G$18:$K$19,'[15]13'!$G$22:$K$22,'[15]13'!$G$25:$K$25,'[15]13'!$G$28:$K$29,'[15]13'!$G$32:$K$32,'[15]13'!$G$35:$K$35</definedName>
    <definedName name="P1_T16?item_ext?ЧЕЛ" hidden="1">'[15]16'!$H$47:$L$47,'[15]16'!$H$36:$L$36,'[15]16'!$H$49:$L$49,'[15]16'!$H$45:$L$45,'[15]16'!$H$13:$L$13,'[15]16'!$H$27:$L$27,'[15]16'!$H$54:$L$54,'[15]16'!$H$58:$L$58</definedName>
    <definedName name="P1_T16?unit?ТРУБ" hidden="1">'[15]16'!$H$42:$L$42,'[15]16'!$H$15:$L$15,'[15]16'!$H$17:$L$17,'[15]16'!$H$19:$L$19,'[15]16'!$H$21:$L$21,'[15]16'!$H$51:$L$51,'[15]16'!$H$44:$L$44,'[15]16'!$H$26:$L$26</definedName>
    <definedName name="P1_T16?unit?ЧЕЛ" hidden="1">'[15]16'!$H$47:$L$47,'[15]16'!$H$36:$L$36,'[15]16'!$H$49:$L$49,'[15]16'!$H$45:$L$45,'[15]16'!$H$13:$L$13,'[15]16'!$H$27:$L$27,'[15]16'!$H$54:$L$54,'[15]16'!$H$58:$L$58</definedName>
    <definedName name="P1_T17.1_Protect" hidden="1">'[15]17.1'!$D$13:$M$17,'[15]17.1'!$D$21:$M$22,'[15]17.1'!$D$24:$M$26,'[15]17.1'!$D$28:$M$32,'[15]17.1'!$B$15:$B$17,'[15]17.1'!$B$30:$B$32,'[15]17.1'!$D$5:$M$7,'[15]17.1'!$A$35:$IV$135</definedName>
    <definedName name="P1_T2.1?Data">'[15]2.1'!$E$182:$J$189,'[15]2.1'!$E$191:$J$191,'[15]2.1'!$E$194:$J$196,'[15]2.1'!$E$198:$J$205,'[15]2.1'!$E$208:$J$208,'[15]2.1'!$E$175:$J$175,'[15]2.1'!$E$166:$J$173</definedName>
    <definedName name="P1_T2.1?unit?РУБ.ТНТ">'[15]2.1'!$E$100:$J$100,'[15]2.1'!$E$105:$J$108,'[15]2.1'!$E$130:$J$132,'[15]2.1'!$E$134:$J$134,'[15]2.1'!$E$139:$J$142,'[15]2.1'!$E$194:$J$196,'[15]2.1'!$E$198:$J$198</definedName>
    <definedName name="P1_T2.1_Protect" hidden="1">'[15]2.1'!$B$42:$B$44,'[15]2.1'!$B$50:$B$51,'[15]2.1'!$B$59:$B$61,'[15]2.1'!$B$66:$B$67,'[15]2.1'!$B$75:$B$77,'[15]2.1'!$B$82:$B$83,'[15]2.1'!$B$91:$B$92,'[15]2.1'!$B$97:$B$98</definedName>
    <definedName name="P1_T2.2?Data">'[15]2.2'!$E$110:$J$113,'[15]2.2'!$E$99:$J$107,'[15]2.2'!$E$95:$J$97,'[15]2.2'!$E$84:$J$91,'[15]2.2'!$E$80:$J$82,'[15]2.2'!$E$68:$J$76,'[15]2.2'!$E$64:$J$66,'[15]2.2'!$E$8:$J$34</definedName>
    <definedName name="P1_T2.2?unit?РУБ.ТНТ">'[15]2.2'!$E$104:$J$107,'[15]2.2'!$E$127:$J$129,'[15]2.2'!$E$131:$J$131,'[15]2.2'!$E$136:$J$139,'[15]2.2'!$E$191:$J$193,'[15]2.2'!$E$195:$J$195,'[15]2.2'!$E$95:$J$97</definedName>
    <definedName name="P1_T2.2_Protect" hidden="1">'[15]2.2'!$G$8:$J$8,'[15]2.2'!$G$10:$J$10,'[15]2.2'!$G$12:$J$12,'[15]2.2'!$G$16:$J$16,'[15]2.2'!$G$19:$J$20,'[15]2.2'!$G$24:$J$24,'[15]2.2'!$G$27:$J$27,'[15]2.2'!$G$49:$J$50</definedName>
    <definedName name="P1_T2?axis?R?ВТОП">'[15]2'!$E$46:$K$59,'[15]2'!$E$62:$K$75,'[15]2'!$E$78:$K$91,'[15]2'!$E$94:$K$107,'[15]2'!$E$110:$K$123,'[15]2'!$E$127:$K$140,'[15]2'!$E$143:$K$156,'[15]2'!$E$160:$K$173</definedName>
    <definedName name="P1_T2?axis?R?ВТОП?">'[15]2'!$C$177:$C$190,'[15]2'!$C$160:$C$173,'[15]2'!$C$143:$C$156,'[15]2'!$C$127:$C$140,'[15]2'!$C$110:$C$123,'[15]2'!$C$94:$C$107,'[15]2'!$C$78:$C$91,'[15]2'!$C$62:$C$75</definedName>
    <definedName name="P1_T2?axis?R?ДЕТ">'[15]2'!$E$194:$K$206,'[15]2'!$E$30:$K$42,'[15]2'!$E$46:$K$59,'[15]2'!$E$62:$K$75,'[15]2'!$E$78:$K$91,'[15]2'!$E$94:$K$107,'[15]2'!$E$110:$K$123,'[15]2'!$E$127:$K$140</definedName>
    <definedName name="P1_T2?axis?R?ДЕТ?">'[15]2'!$B$46:$B$59,'[15]2'!$B$62:$B$75,'[15]2'!$B$78:$B$91,'[15]2'!$B$94:$B$107,'[15]2'!$B$110:$B$123,'[15]2'!$B$127:$B$140,'[15]2'!$B$143:$B$156,'[15]2'!$B$160:$B$173</definedName>
    <definedName name="P1_T2?Data">'[15]2'!$H$6:$K$32,'[15]2'!$E$34:$G$41,'[15]2'!$H$34:$K$41,'[15]2'!$E$43:$G$43,'[15]2'!$H$43:$K$43,'[15]2'!$E$45:$G$48,'[15]2'!$H$45:$K$48,'[15]2'!$E$50:$G$58,'[15]2'!$H$50:$K$58</definedName>
    <definedName name="P1_T2?unit?РУБ.ТНТ">'[15]2'!$E$98:$G$98,'[15]2'!$E$103:$G$106,'[15]2'!$E$127:$G$129,'[15]2'!$E$131:$G$131,'[15]2'!$E$136:$G$139,'[15]2'!$E$194:$G$196,'[15]2'!$E$198:$G$198,'[15]2'!$E$203:$G$205</definedName>
    <definedName name="P1_T2?unit?ТРУБ">'[15]2'!$E$114:$G$122,'[15]2'!$E$124:$G$124,'[15]2'!$E$142:$G$145,'[15]2'!$E$147:$G$155,'[15]2'!$E$157:$G$157,'[15]2'!$E$159:$G$162,'[15]2'!$E$164:$G$172,'[15]2'!$E$174:$G$174</definedName>
    <definedName name="P1_T2_1_Protect" hidden="1">'[15]2.1'!$G$8:$J$8,'[15]2.1'!$G$10:$J$10,'[15]2.1'!$G$12:$J$12,'[15]2.1'!$G$19:$J$20,'[15]2.1'!$G$24:$J$24,'[15]2.1'!$G$27:$J$27,'[15]2.1'!$G$50:$J$51,'[15]2.1'!$G$53:$J$53</definedName>
    <definedName name="P1_T2_2_Protect" hidden="1">'[15]2.2'!$G$8:$J$8,'[15]2.2'!$G$10:$J$10,'[15]2.2'!$G$12:$J$12,'[15]2.2'!$G$19:$J$20,'[15]2.2'!$G$24:$J$24,'[15]2.2'!$G$27:$J$27,'[15]2.2'!$G$49:$J$50,'[15]2.2'!$G$52:$J$52</definedName>
    <definedName name="P1_T2_Protect" hidden="1">'[15]2'!$B$195:$B$196,'[15]2'!$B$204:$B$205,'[15]2'!$F$8:$G$8,'[15]2'!$F$10:$G$10,'[15]2'!$F$17:$G$18,'[15]2'!$F$22:$G$22,'[15]2'!$F$25:$G$25,'[15]2'!$F$47:$G$48,'[15]2'!$F$50:$G$50</definedName>
    <definedName name="P1_T22?Data">'[15]22'!$G$6:$O$6,'[15]22'!$G$32:$O$34,'[15]22'!$G$8:$O$10,'[15]22'!$G$37:$O$37,'[15]22'!$C$6,'[15]22'!$C$8:$C$10,'[15]22'!$C$30,'[15]22'!$C$32:$C$34</definedName>
    <definedName name="P1_T4_Protect" hidden="1">'[15]4'!$B$40:$B$41,'[15]4'!$B$49:$B$50,'[15]4'!$E$3:$N$3,'[15]4'!$E$12:$N$12,'[15]4'!$E$14:$N$16,'[15]4'!$E$18:$N$19,'[15]4'!$E$21:$N$21,'[15]4'!$E$39:$N$41,'[15]4'!$E$43:$N$50</definedName>
    <definedName name="P1_T5_Protect" hidden="1">'[15]5'!$J$41:$M$49,'[15]5'!$E$52:$H$54,'[15]5'!$E$56:$H$64,'[15]5'!$E$67:$M$79,'[15]5'!$E$7:$H$9,'[15]5'!$E$11:$H$19,'[15]5'!$J$7:$J$9,'[15]5'!$J$11:$J$19,'[15]5'!$E$22:$H$24</definedName>
    <definedName name="P1_T6_Protect" hidden="1">'[15]6'!$D$33:$H$34,'[15]6'!$D$36:$H$37,'[15]6'!$D$39:$H$40,'[15]6'!$D$47:$H$47,'[15]6'!$A$58:$IV$157,'[15]6'!$M$1:$AQ$65536,'[15]6'!$D$43:$H$45,'[15]6'!$D$16:$H$18,'[15]6'!$D$51:$H$52</definedName>
    <definedName name="P1_ДиапазонЗащиты" hidden="1">'[13]1'!$H$15:$H$16,'[13]1'!$H$12:$H$13,'[13]1'!$J$11:$J$16,'[13]1'!$K$15:$K$16,'[13]1'!$K$12:$K$13,'[13]1'!$J$18:$K$19,'[13]1'!$J$21:$K$22,'[13]1'!$F$18:$H$19,'[13]1'!$F$21:$H$22</definedName>
    <definedName name="P19_T1_Protect" localSheetId="4" hidden="1">P5_T1_Protect,P6_T1_Protect,P7_T1_Protect,P8_T1_Protect,P9_T1_Protect,P10_T1_Protect,P11_T1_Protect,P12_T1_Protect,P13_T1_Protect,P14_T1_Protect</definedName>
    <definedName name="P19_T1_Protect" localSheetId="3"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localSheetId="1" hidden="1">P5_T1_Protect,P6_T1_Protect,P7_T1_Protect,P8_T1_Protect,P9_T1_Protect,P10_T1_Protect,P11_T1_Protect,P12_T1_Protect,P13_T1_Protect,P14_T1_Protect</definedName>
    <definedName name="P19_T1_Protect" localSheetId="0"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6" hidden="1">P5_T1_Protect,P6_T1_Protect,P7_T1_Protect,P8_T1_Protect,P9_T1_Protect,P10_T1_Protect,P11_T1_Protect,P12_T1_Protect,P13_T1_Protect,P14_T1_Protect</definedName>
    <definedName name="P19_T1_Protect" localSheetId="8" hidden="1">P5_T1_Protect,P6_T1_Protect,P7_T1_Protect,P8_T1_Protect,P9_T1_Protect,P10_T1_Protect,P11_T1_Protect,P12_T1_Protect,P13_T1_Protect,P14_T1_Protect</definedName>
    <definedName name="P19_T1_Protect" localSheetId="7" hidden="1">P5_T1_Protect,P6_T1_Protect,P7_T1_Protect,P8_T1_Protect,P9_T1_Protect,P10_T1_Protect,P11_T1_Protect,P12_T1_Protect,P13_T1_Protect,P14_T1_Protect</definedName>
    <definedName name="P19_T1_Protect" localSheetId="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localSheetId="5" hidden="1">[6]FST5!$G$100:$G$116,[6]FST5!$G$118:$G$123,[6]FST5!$G$125:$G$126,[6]FST5!$G$128:$G$131,[6]FST5!$G$133,[6]FST5!$G$135:$G$139,[6]FST5!$G$141</definedName>
    <definedName name="P2_dip" localSheetId="6" hidden="1">[6]FST5!$G$100:$G$116,[6]FST5!$G$118:$G$123,[6]FST5!$G$125:$G$126,[6]FST5!$G$128:$G$131,[6]FST5!$G$133,[6]FST5!$G$135:$G$139,[6]FST5!$G$141</definedName>
    <definedName name="P2_dip" hidden="1">[7]FST5!$G$100:$G$116,[7]FST5!$G$118:$G$123,[7]FST5!$G$125:$G$126,[7]FST5!$G$128:$G$131,[7]FST5!$G$133,[7]FST5!$G$135:$G$139,[7]FST5!$G$141</definedName>
    <definedName name="P2_Protection">'[13]1'!$H$35:$H$36,'[13]1'!$H$32:$H$33,'[13]1'!$H$29:$H$30,'[13]1'!$H$26:$H$27,'[13]1'!$H$21:$H$22,'[13]1'!$H$18:$H$19,'[13]1'!$H$15:$H$16,'[13]1'!$H$12:$H$13,'[13]1'!$K$12:$K$13</definedName>
    <definedName name="P2_T0_Protect" localSheetId="4" hidden="1">'[14]0 (ФСТ)'!#REF!,'[14]0 (ФСТ)'!#REF!,'[14]0 (ФСТ)'!#REF!,'[14]0 (ФСТ)'!#REF!,'[14]0 (ФСТ)'!#REF!,'[14]0 (ФСТ)'!#REF!,'[14]0 (ФСТ)'!#REF!,'[14]0 (ФСТ)'!#REF!,'[14]0 (ФСТ)'!#REF!,'[14]0 (ФСТ)'!#REF!,'[14]0 (ФСТ)'!#REF!</definedName>
    <definedName name="P2_T0_Protect" localSheetId="3" hidden="1">'[14]0 (ФСТ)'!#REF!,'[14]0 (ФСТ)'!#REF!,'[14]0 (ФСТ)'!#REF!,'[14]0 (ФСТ)'!#REF!,'[14]0 (ФСТ)'!#REF!,'[14]0 (ФСТ)'!#REF!,'[14]0 (ФСТ)'!#REF!,'[14]0 (ФСТ)'!#REF!,'[14]0 (ФСТ)'!#REF!,'[14]0 (ФСТ)'!#REF!,'[14]0 (ФСТ)'!#REF!</definedName>
    <definedName name="P2_T0_Protect" localSheetId="2" hidden="1">'[14]0 (ФСТ)'!#REF!,'[14]0 (ФСТ)'!#REF!,'[14]0 (ФСТ)'!#REF!,'[14]0 (ФСТ)'!#REF!,'[14]0 (ФСТ)'!#REF!,'[14]0 (ФСТ)'!#REF!,'[14]0 (ФСТ)'!#REF!,'[14]0 (ФСТ)'!#REF!,'[14]0 (ФСТ)'!#REF!,'[14]0 (ФСТ)'!#REF!,'[14]0 (ФСТ)'!#REF!</definedName>
    <definedName name="P2_T0_Protect" localSheetId="1" hidden="1">'[14]0 (ФСТ)'!#REF!,'[14]0 (ФСТ)'!#REF!,'[14]0 (ФСТ)'!#REF!,'[14]0 (ФСТ)'!#REF!,'[14]0 (ФСТ)'!#REF!,'[14]0 (ФСТ)'!#REF!,'[14]0 (ФСТ)'!#REF!,'[14]0 (ФСТ)'!#REF!,'[14]0 (ФСТ)'!#REF!,'[14]0 (ФСТ)'!#REF!,'[14]0 (ФСТ)'!#REF!</definedName>
    <definedName name="P2_T0_Protect" localSheetId="0" hidden="1">'[14]0 (ФСТ)'!#REF!,'[14]0 (ФСТ)'!#REF!,'[14]0 (ФСТ)'!#REF!,'[14]0 (ФСТ)'!#REF!,'[14]0 (ФСТ)'!#REF!,'[14]0 (ФСТ)'!#REF!,'[14]0 (ФСТ)'!#REF!,'[14]0 (ФСТ)'!#REF!,'[14]0 (ФСТ)'!#REF!,'[14]0 (ФСТ)'!#REF!,'[14]0 (ФСТ)'!#REF!</definedName>
    <definedName name="P2_T0_Protect" localSheetId="8" hidden="1">'[14]0 (ФСТ)'!#REF!,'[14]0 (ФСТ)'!#REF!,'[14]0 (ФСТ)'!#REF!,'[14]0 (ФСТ)'!#REF!,'[14]0 (ФСТ)'!#REF!,'[14]0 (ФСТ)'!#REF!,'[14]0 (ФСТ)'!#REF!,'[14]0 (ФСТ)'!#REF!,'[14]0 (ФСТ)'!#REF!,'[14]0 (ФСТ)'!#REF!,'[14]0 (ФСТ)'!#REF!</definedName>
    <definedName name="P2_T0_Protect" localSheetId="7" hidden="1">'[14]0 (ФСТ)'!#REF!,'[14]0 (ФСТ)'!#REF!,'[14]0 (ФСТ)'!#REF!,'[14]0 (ФСТ)'!#REF!,'[14]0 (ФСТ)'!#REF!,'[14]0 (ФСТ)'!#REF!,'[14]0 (ФСТ)'!#REF!,'[14]0 (ФСТ)'!#REF!,'[14]0 (ФСТ)'!#REF!,'[14]0 (ФСТ)'!#REF!,'[14]0 (ФСТ)'!#REF!</definedName>
    <definedName name="P2_T0_Protect" hidden="1">'[14]0 (ФСТ)'!#REF!,'[14]0 (ФСТ)'!#REF!,'[14]0 (ФСТ)'!#REF!,'[14]0 (ФСТ)'!#REF!,'[14]0 (ФСТ)'!#REF!,'[14]0 (ФСТ)'!#REF!,'[14]0 (ФСТ)'!#REF!,'[14]0 (ФСТ)'!#REF!,'[14]0 (ФСТ)'!#REF!,'[14]0 (ФСТ)'!#REF!,'[14]0 (ФСТ)'!#REF!</definedName>
    <definedName name="P2_T0_Protect_1">#N/A</definedName>
    <definedName name="P2_T16?item_ext?ЧЕЛ" hidden="1">'[15]16'!$H$29:$L$29,'[15]16'!$H$38:$L$38,'[15]16'!$H$9:$L$9,'[15]16'!$H$40:$L$40,'[15]16'!$H$22:$L$22,'[15]16'!$H$18:$L$18,'[15]16'!$H$20:$L$20,'[15]16'!$H$31:$L$31</definedName>
    <definedName name="P2_T16?unit?ТРУБ" hidden="1">'[15]16'!$H$53:$L$53,'[15]16'!$H$30:$L$30,'[15]16'!$H$55:$L$55,'[15]16'!$H$39:$L$39,'[15]16'!$H$57:$L$57,'[15]16'!$H$62:$L$62,'[15]16'!$H$6:$L$6,'[15]16'!$H$8:$L$8,'[15]16'!$H$37:$L$37</definedName>
    <definedName name="P2_T16?unit?ЧЕЛ" hidden="1">'[15]16'!$H$29:$L$29,'[15]16'!$H$38:$L$38,'[15]16'!$H$9:$L$9,'[15]16'!$H$40:$L$40,'[15]16'!$H$22:$L$22,'[15]16'!$H$18:$L$18,'[15]16'!$H$20:$L$20,'[15]16'!$H$31:$L$31</definedName>
    <definedName name="P2_T2.1?Data">'[15]2.1'!$E$161:$J$164,'[15]2.1'!$E$159:$J$159,'[15]2.1'!$E$150:$J$157,'[15]2.1'!$E$145:$J$148,'[15]2.1'!$E$134:$J$142,'[15]2.1'!$E$130:$J$132,'[15]2.1'!$E$127:$J$127</definedName>
    <definedName name="P2_T2.1_Protect" hidden="1">'[15]2.1'!$B$106:$B$108,'[15]2.1'!$B$113:$B$114,'[15]2.1'!$B$122:$B$125,'[15]2.1'!$B$131:$B$132,'[15]2.1'!$B$140:$B$142,'[15]2.1'!$B$147:$B$148,'[15]2.1'!$B$156:$B$157</definedName>
    <definedName name="P2_T2.2?Data">'[15]2.2'!$E$36:$J$43,'[15]2.2'!$E$45:$J$45,'[15]2.2'!$E$47:$J$50,'[15]2.2'!$E$52:$J$60,'[15]2.2'!$E$124:$J$124,'[15]2.2'!$E$127:$J$129,'[15]2.2'!$E$131:$J$139</definedName>
    <definedName name="P2_T2.2_Protect" hidden="1">'[15]2.2'!$G$52:$J$52,'[15]2.2'!$G$54:$J$56,'[15]2.2'!$G$58:$J$60,'[15]2.2'!$G$65:$J$66,'[15]2.2'!$G$68:$J$68,'[15]2.2'!$G$70:$J$72,'[15]2.2'!$G$74:$J$76,'[15]2.2'!$G$96:$J$97</definedName>
    <definedName name="P2_T2?Data">'[15]2'!$E$62:$G$64,'[15]2'!$H$62:$K$64,'[15]2'!$E$66:$G$74,'[15]2'!$H$66:$K$74,'[15]2'!$E$78:$G$80,'[15]2'!$H$78:$K$80,'[15]2'!$E$82:$G$90,'[15]2'!$H$82:$K$90,'[15]2'!$E$94:$G$96</definedName>
    <definedName name="P2_T2_1_Protect" hidden="1">'[15]2.1'!$G$55:$J$57,'[15]2.1'!$G$59:$J$61,'[15]2.1'!$G$66:$J$67,'[15]2.1'!$G$69:$J$69,'[15]2.1'!$G$71:$J$73,'[15]2.1'!$G$75:$J$77,'[15]2.1'!$G$97:$J$98,'[15]2.1'!$G$100:$J$100</definedName>
    <definedName name="P2_T2_2_Protect" hidden="1">'[15]2.2'!$G$54:$J$56,'[15]2.2'!$G$58:$J$60,'[15]2.2'!$G$65:$J$66,'[15]2.2'!$G$68:$J$68,'[15]2.2'!$G$70:$J$72,'[15]2.2'!$G$74:$J$76,'[15]2.2'!$G$96:$J$97,'[15]2.2'!$G$99:$J$99</definedName>
    <definedName name="P2_T2_Protect" hidden="1">'[15]2'!$F$52:$G$54,'[15]2'!$F$56:$G$58,'[15]2'!$F$63:$G$64,'[15]2'!$F$66:$G$66,'[15]2'!$F$68:$G$70,'[15]2'!$F$72:$G$74,'[15]2'!$F$95:$G$96,'[15]2'!$F$98:$G$98,'[15]2'!$F$100:$G$102</definedName>
    <definedName name="P2_T6_Protect" hidden="1">'[15]6'!$D$54:$H$55,'[15]6'!$D$57:$H$57,'[15]6'!$D$7:$H$11,'[15]6'!$D$13:$H$14,'[15]6'!$D$21:$H$21,'[15]6'!$D$24:$H$24,'[15]6'!$D$27:$H$27,'[15]6'!$B$32,'[15]6'!$B$35,'[15]6'!$D$30:$H$30</definedName>
    <definedName name="P2_ДиапазонЗащиты" hidden="1">'[13]1'!$F$25:$G$30,'[13]1'!$H$26:$H$27,'[13]1'!$H$29:$H$30,'[13]1'!$J$25:$J$30,'[13]1'!$K$26:$K$27,'[13]1'!$K$29:$K$30,'[13]1'!$F$32:$H$33,'[13]1'!$J$32:$K$33,'[13]1'!$F$35:$H$36</definedName>
    <definedName name="P3_dip" localSheetId="5" hidden="1">[6]FST5!$G$143:$G$145,[6]FST5!$G$214:$G$217,[6]FST5!$G$219:$G$224,[6]FST5!$G$226,[6]FST5!$G$228,[6]FST5!$G$230,[6]FST5!$G$232,[6]FST5!$G$197:$G$212</definedName>
    <definedName name="P3_dip" localSheetId="6" hidden="1">[6]FST5!$G$143:$G$145,[6]FST5!$G$214:$G$217,[6]FST5!$G$219:$G$224,[6]FST5!$G$226,[6]FST5!$G$228,[6]FST5!$G$230,[6]FST5!$G$232,[6]FST5!$G$197:$G$212</definedName>
    <definedName name="P3_dip" hidden="1">[7]FST5!$G$143:$G$145,[7]FST5!$G$214:$G$217,[7]FST5!$G$219:$G$224,[7]FST5!$G$226,[7]FST5!$G$228,[7]FST5!$G$230,[7]FST5!$G$232,[7]FST5!$G$197:$G$212</definedName>
    <definedName name="P3_Protection">'[13]1'!$K$15:$K$16,'[13]1'!$K$64:$K$65,'[13]1'!$K$61:$K$62,'[13]1'!$K$58:$K$59,'[13]1'!$K$55:$K$56,'[13]1'!$K$50:$K$51,'[13]1'!$K$47:$K$48,'[13]1'!$K$44:$K$45,'[13]1'!$K$41:$K$42</definedName>
    <definedName name="P3_T0_Protect" localSheetId="4" hidden="1">'[14]0 (ФСТ)'!#REF!,'[14]0 (ФСТ)'!#REF!,'[14]0 (ФСТ)'!#REF!,'[14]0 (ФСТ)'!#REF!,'[14]0 (ФСТ)'!#REF!,'[14]0 (ФСТ)'!#REF!,'[14]0 (ФСТ)'!$A$136:$IV$239,'[14]0 (ФСТ)'!$D$1:$AC$65536,'[14]0 (ФСТ)'!#REF!,'2-ип тс'!P1_T0_Protect</definedName>
    <definedName name="P3_T0_Protect" localSheetId="3" hidden="1">'[14]0 (ФСТ)'!#REF!,'[14]0 (ФСТ)'!#REF!,'[14]0 (ФСТ)'!#REF!,'[14]0 (ФСТ)'!#REF!,'[14]0 (ФСТ)'!#REF!,'[14]0 (ФСТ)'!#REF!,'[14]0 (ФСТ)'!$A$136:$IV$239,'[14]0 (ФСТ)'!$D$1:$AC$65536,'[14]0 (ФСТ)'!#REF!,'2-ип тс (2)'!P1_T0_Protect</definedName>
    <definedName name="P3_T0_Protect" localSheetId="2" hidden="1">'[14]0 (ФСТ)'!#REF!,'[14]0 (ФСТ)'!#REF!,'[14]0 (ФСТ)'!#REF!,'[14]0 (ФСТ)'!#REF!,'[14]0 (ФСТ)'!#REF!,'[14]0 (ФСТ)'!#REF!,'[14]0 (ФСТ)'!$A$136:$IV$239,'[14]0 (ФСТ)'!$D$1:$AC$65536,'[14]0 (ФСТ)'!#REF!,'2-ип тс (3)'!P1_T0_Protect</definedName>
    <definedName name="P3_T0_Protect" localSheetId="1" hidden="1">'[14]0 (ФСТ)'!#REF!,'[14]0 (ФСТ)'!#REF!,'[14]0 (ФСТ)'!#REF!,'[14]0 (ФСТ)'!#REF!,'[14]0 (ФСТ)'!#REF!,'[14]0 (ФСТ)'!#REF!,'[14]0 (ФСТ)'!$A$136:$IV$239,'[14]0 (ФСТ)'!$D$1:$AC$65536,'[14]0 (ФСТ)'!#REF!,'2-ип тс корректировка'!P1_T0_Protect</definedName>
    <definedName name="P3_T0_Protect" localSheetId="0" hidden="1">'[14]0 (ФСТ)'!#REF!,'[14]0 (ФСТ)'!#REF!,'[14]0 (ФСТ)'!#REF!,'[14]0 (ФСТ)'!#REF!,'[14]0 (ФСТ)'!#REF!,'[14]0 (ФСТ)'!#REF!,'[14]0 (ФСТ)'!$A$136:$IV$239,'[14]0 (ФСТ)'!$D$1:$AC$65536,'[14]0 (ФСТ)'!#REF!,'2-ип тс корректировка СВОД'!P1_T0_Protect</definedName>
    <definedName name="P3_T0_Protect" localSheetId="5" hidden="1">'[14]0 (ФСТ)'!#REF!,'[14]0 (ФСТ)'!#REF!,'[14]0 (ФСТ)'!#REF!,'[14]0 (ФСТ)'!#REF!,'[14]0 (ФСТ)'!#REF!,'[14]0 (ФСТ)'!#REF!,'[14]0 (ФСТ)'!$A$136:$IV$239,'[14]0 (ФСТ)'!$D$1:$AC$65536,'[14]0 (ФСТ)'!#REF!,P1_T0_Protect</definedName>
    <definedName name="P3_T0_Protect" localSheetId="6" hidden="1">'[14]0 (ФСТ)'!#REF!,'[14]0 (ФСТ)'!#REF!,'[14]0 (ФСТ)'!#REF!,'[14]0 (ФСТ)'!#REF!,'[14]0 (ФСТ)'!#REF!,'[14]0 (ФСТ)'!#REF!,'[14]0 (ФСТ)'!$A$136:$IV$239,'[14]0 (ФСТ)'!$D$1:$AC$65536,'[14]0 (ФСТ)'!#REF!,P1_T0_Protect</definedName>
    <definedName name="P3_T0_Protect" localSheetId="8" hidden="1">'[14]0 (ФСТ)'!#REF!,'[14]0 (ФСТ)'!#REF!,'[14]0 (ФСТ)'!#REF!,'[14]0 (ФСТ)'!#REF!,'[14]0 (ФСТ)'!#REF!,'[14]0 (ФСТ)'!#REF!,'[14]0 (ФСТ)'!$A$136:$IV$239,'[14]0 (ФСТ)'!$D$1:$AC$65536,'[14]0 (ФСТ)'!#REF!,'5-ип тс '!P1_T0_Protect</definedName>
    <definedName name="P3_T0_Protect" localSheetId="7" hidden="1">'[14]0 (ФСТ)'!#REF!,'[14]0 (ФСТ)'!#REF!,'[14]0 (ФСТ)'!#REF!,'[14]0 (ФСТ)'!#REF!,'[14]0 (ФСТ)'!#REF!,'[14]0 (ФСТ)'!#REF!,'[14]0 (ФСТ)'!$A$136:$IV$239,'[14]0 (ФСТ)'!$D$1:$AC$65536,'[14]0 (ФСТ)'!#REF!,'5-ип тс  СВОД'!P1_T0_Protect</definedName>
    <definedName name="P3_T0_Protect" localSheetId="9" hidden="1">'[14]0 (ФСТ)'!#REF!,'[14]0 (ФСТ)'!#REF!,'[14]0 (ФСТ)'!#REF!,'[14]0 (ФСТ)'!#REF!,'[14]0 (ФСТ)'!#REF!,'[14]0 (ФСТ)'!#REF!,'[14]0 (ФСТ)'!$A$136:$IV$239,'[14]0 (ФСТ)'!$D$1:$AC$65536,'[14]0 (ФСТ)'!#REF!,P1_T0_Protect</definedName>
    <definedName name="P3_T0_Protect" hidden="1">'[14]0 (ФСТ)'!#REF!,'[14]0 (ФСТ)'!#REF!,'[14]0 (ФСТ)'!#REF!,'[14]0 (ФСТ)'!#REF!,'[14]0 (ФСТ)'!#REF!,'[14]0 (ФСТ)'!#REF!,'[14]0 (ФСТ)'!$A$136:$IV$239,'[14]0 (ФСТ)'!$D$1:$AC$65536,'[14]0 (ФСТ)'!#REF!,P1_T0_Protect</definedName>
    <definedName name="P3_T0_Protect_1">#N/A</definedName>
    <definedName name="P3_T16?unit?ТРУБ" hidden="1">'[15]16'!$H$48:$L$48,'[15]16'!$H$10:$L$10,'[15]16'!$H$12:$L$12,'[15]16'!$H$35:$L$35,'[15]16'!$H$28:$L$28,'[15]16'!$H$33:$L$33,'[15]16'!$H$24:$L$24,'[15]16'!$H$46:$L$46</definedName>
    <definedName name="P3_T2.1?Data">'[15]2.1'!$E$116:$J$125,'[15]2.1'!$E$111:$J$114,'[15]2.1'!$E$100:$J$108,'[15]2.1'!$E$96:$J$98,'[15]2.1'!$E$85:$J$92,'[15]2.1'!$E$81:$J$83,'[15]2.1'!$E$69:$J$77,'[15]2.1'!$E$65:$J$67</definedName>
    <definedName name="P3_T2.1_Protect" hidden="1">'[15]2.1'!$B$163:$B$164,'[15]2.1'!$B$172:$B$173,'[15]2.1'!$B$179:$B$180,'[15]2.1'!$B$188:$B$189,'[15]2.1'!$B$195:$B$196,'[15]2.1'!$B$204:$B$205,'[15]2.1'!$G$4:$J$4</definedName>
    <definedName name="P3_T2.2?Data">'[15]2.2'!$E$142:$J$145,'[15]2.2'!$E$147:$J$154,'[15]2.2'!$E$156:$J$156,'[15]2.2'!$E$158:$J$161,'[15]2.2'!$E$163:$J$170,'[15]2.2'!$E$172:$J$172,'[15]2.2'!$E$174:$J$177</definedName>
    <definedName name="P3_T2.2_Protect" hidden="1">'[15]2.2'!$G$99:$J$99,'[15]2.2'!$G$101:$J$103,'[15]2.2'!$G$105:$J$107,'[15]2.2'!$G$128:$J$129,'[15]2.2'!$G$131:$J$131,'[15]2.2'!$G$133:$J$135,'[15]2.2'!$G$137:$J$139</definedName>
    <definedName name="P3_T2?Data">'[15]2'!$H$94:$K$96,'[15]2'!$E$98:$G$106,'[15]2'!$H$98:$K$106,'[15]2'!$E$109:$G$112,'[15]2'!$H$109:$K$112,'[15]2'!$E$114:$G$122,'[15]2'!$H$114:$K$122,'[15]2'!$E$124:$G$124</definedName>
    <definedName name="P3_T2_1_Protect" hidden="1">'[15]2.1'!$G$102:$J$104,'[15]2.1'!$G$106:$J$108,'[15]2.1'!$G$131:$J$132,'[15]2.1'!$G$134:$J$134,'[15]2.1'!$G$136:$J$138,'[15]2.1'!$G$140:$J$142,'[15]2.1'!$B$33:$B$34</definedName>
    <definedName name="P3_T2_2_Protect" hidden="1">'[15]2.2'!$G$101:$J$103,'[15]2.2'!$G$105:$J$107,'[15]2.2'!$G$128:$J$129,'[15]2.2'!$G$131:$J$131,'[15]2.2'!$G$133:$J$135,'[15]2.2'!$G$137:$J$139,'[15]2.2'!$B$33:$B$34</definedName>
    <definedName name="P3_T2_Protect" hidden="1">'[15]2'!$F$104:$G$106,'[15]2'!$F$128:$G$129,'[15]2'!$F$131:$G$131,'[15]2'!$F$133:$G$135,'[15]2'!$F$137:$G$139,'[15]2'!$B$31:$B$32,'[15]2'!$B$40:$B$41,'[15]2'!$B$47:$B$48</definedName>
    <definedName name="P3_ДиапазонЗащиты" hidden="1">'[13]1'!$J$35:$K$36,'[13]1'!$F$40:$G$45,'[13]1'!$H$41:$H$42,'[13]1'!$H$44:$H$45,'[13]1'!$J$40:$J$45,'[13]1'!$K$41:$K$42,'[13]1'!$K$44:$K$45,'[13]1'!$J$47:$K$48,'[13]1'!$J$50:$K$51</definedName>
    <definedName name="P4_dip" localSheetId="5" hidden="1">[6]FST5!$G$70:$G$75,[6]FST5!$G$77:$G$78,[6]FST5!$G$80:$G$83,[6]FST5!$G$85,[6]FST5!$G$87:$G$91,[6]FST5!$G$93,[6]FST5!$G$95:$G$97,[6]FST5!$G$52:$G$68</definedName>
    <definedName name="P4_dip" localSheetId="6" hidden="1">[6]FST5!$G$70:$G$75,[6]FST5!$G$77:$G$78,[6]FST5!$G$80:$G$83,[6]FST5!$G$85,[6]FST5!$G$87:$G$91,[6]FST5!$G$93,[6]FST5!$G$95:$G$97,[6]FST5!$G$52:$G$68</definedName>
    <definedName name="P4_dip" hidden="1">[7]FST5!$G$70:$G$75,[7]FST5!$G$77:$G$78,[7]FST5!$G$80:$G$83,[7]FST5!$G$85,[7]FST5!$G$87:$G$91,[7]FST5!$G$93,[7]FST5!$G$95:$G$97,[7]FST5!$G$52:$G$68</definedName>
    <definedName name="P4_Protection" localSheetId="5">'[13]1'!$K$35:$K$36,'[13]1'!$K$32:$K$33,'[13]1'!$K$29:$K$30,'[13]1'!$K$26:$K$27,'[13]1'!$K$18:$K$19,'[13]1'!$K$21:$K$22,'[13]1'!$F$9:$G$66,P1_Protection,P2_Protection</definedName>
    <definedName name="P4_Protection" localSheetId="6">'[13]1'!$K$35:$K$36,'[13]1'!$K$32:$K$33,'[13]1'!$K$29:$K$30,'[13]1'!$K$26:$K$27,'[13]1'!$K$18:$K$19,'[13]1'!$K$21:$K$22,'[13]1'!$F$9:$G$66,P1_Protection,P2_Protection</definedName>
    <definedName name="P4_Protection" localSheetId="9">'[13]1'!$K$35:$K$36,'[13]1'!$K$32:$K$33,'[13]1'!$K$29:$K$30,'[13]1'!$K$26:$K$27,'[13]1'!$K$18:$K$19,'[13]1'!$K$21:$K$22,'[13]1'!$F$9:$G$66,P1_Protection,P2_Protection</definedName>
    <definedName name="P4_Protection">'[13]1'!$K$35:$K$36,'[13]1'!$K$32:$K$33,'[13]1'!$K$29:$K$30,'[13]1'!$K$26:$K$27,'[13]1'!$K$18:$K$19,'[13]1'!$K$21:$K$22,'[13]1'!$F$9:$G$66,P1_Protection,P2_Protection</definedName>
    <definedName name="P4_Protection_1" localSheetId="5">[16]Восстановл_Лист26!$K$35:$K$36,[16]Восстановл_Лист26!$K$32:$K$33,[16]Восстановл_Лист26!$K$29:$K$30,[16]Восстановл_Лист26!$K$26:$K$27,[16]Восстановл_Лист26!$K$18:$K$19,[16]Восстановл_Лист26!$K$21:$K$22,[16]Восстановл_Лист26!$F$9:$G$66,P1_Protection,P2_Protection</definedName>
    <definedName name="P4_Protection_1" localSheetId="6">[16]Восстановл_Лист26!$K$35:$K$36,[16]Восстановл_Лист26!$K$32:$K$33,[16]Восстановл_Лист26!$K$29:$K$30,[16]Восстановл_Лист26!$K$26:$K$27,[16]Восстановл_Лист26!$K$18:$K$19,[16]Восстановл_Лист26!$K$21:$K$22,[16]Восстановл_Лист26!$F$9:$G$66,P1_Protection,P2_Protection</definedName>
    <definedName name="P4_Protection_1" localSheetId="9">[16]Восстановл_Лист26!$K$35:$K$36,[16]Восстановл_Лист26!$K$32:$K$33,[16]Восстановл_Лист26!$K$29:$K$30,[16]Восстановл_Лист26!$K$26:$K$27,[16]Восстановл_Лист26!$K$18:$K$19,[16]Восстановл_Лист26!$K$21:$K$22,[16]Восстановл_Лист26!$F$9:$G$66,P1_Protection,P2_Protection</definedName>
    <definedName name="P4_Protection_1">[16]Восстановл_Лист26!$K$35:$K$36,[16]Восстановл_Лист26!$K$32:$K$33,[16]Восстановл_Лист26!$K$29:$K$30,[16]Восстановл_Лист26!$K$26:$K$27,[16]Восстановл_Лист26!$K$18:$K$19,[16]Восстановл_Лист26!$K$21:$K$22,[16]Восстановл_Лист26!$F$9:$G$66,P1_Protection,P2_Protection</definedName>
    <definedName name="P4_T2.1_Protect" hidden="1">'[15]2.1'!$G$8:$J$10,'[15]2.1'!$G$12:$J$12,'[15]2.1'!$G$15:$J$16,'[15]2.1'!$G$19:$J$20,'[15]2.1'!$E$30:$F$30,'[15]2.1'!$G$24:$J$24,'[15]2.1'!$G$27:$J$27,'[15]2.1'!$G$50:$J$51</definedName>
    <definedName name="P4_T2.2_Protect" hidden="1">'[15]2.2'!$B$33:$B$34,'[15]2.2'!$B$42:$B$43,'[15]2.2'!$B$49:$B$50,'[15]2.2'!$B$58:$B$60,'[15]2.2'!$B$65:$B$66,'[15]2.2'!$B$74:$B$76,'[15]2.2'!$B$81:$B$82,'[15]2.2'!$B$90:$B$91</definedName>
    <definedName name="P4_T2?Data">'[15]2'!$H$124:$K$124,'[15]2'!$E$127:$G$129,'[15]2'!$H$127:$K$129,'[15]2'!$E$131:$G$139,'[15]2'!$H$131:$K$139,'[15]2'!$E$142:$G$145,'[15]2'!$H$142:$K$145,'[15]2'!$E$147:$G$155</definedName>
    <definedName name="P4_T2_1_Protect" hidden="1">'[15]2.1'!$B$42:$B$44,'[15]2.1'!$B$50:$B$51,'[15]2.1'!$B$59:$B$61,'[15]2.1'!$B$66:$B$67,'[15]2.1'!$B$75:$B$77,'[15]2.1'!$B$82:$B$83,'[15]2.1'!$B$91:$B$92,'[15]2.1'!$B$97:$B$98</definedName>
    <definedName name="P4_T2_2_Protect" hidden="1">'[15]2.2'!$B$42:$B$43,'[15]2.2'!$B$49:$B$50,'[15]2.2'!$B$58:$B$60,'[15]2.2'!$B$65:$B$66,'[15]2.2'!$B$74:$B$76,'[15]2.2'!$B$81:$B$82,'[15]2.2'!$B$90:$B$91,'[15]2.2'!$B$96:$B$97</definedName>
    <definedName name="P4_T2_Protect" hidden="1">'[15]2'!$B$56:$B$58,'[15]2'!$B$63:$B$64,'[15]2'!$B$72:$B$74,'[15]2'!$B$79:$B$80,'[15]2'!$B$88:$B$90,'[15]2'!$B$95:$B$96,'[15]2'!$B$104:$B$106,'[15]2'!$B$111:$B$112,'[15]2'!$B$120:$B$122</definedName>
    <definedName name="P4_ДиапазонЗащиты" hidden="1">'[13]1'!$F$47:$H$48,'[13]1'!$F$50:$H$51,'[13]1'!$F$54:$G$59,'[13]1'!$H$58:$H$59,'[13]1'!$H$55:$H$56,'[13]1'!$J$54:$J$59,'[13]1'!$K$58:$K$59,'[13]1'!$K$55:$K$56,'[13]1'!$F$61:$H$62</definedName>
    <definedName name="P5_T2.1_Protect" hidden="1">'[15]2.1'!$G$53:$J$53,'[15]2.1'!$G$55:$J$57,'[15]2.1'!$G$59:$J$61,'[15]2.1'!$G$66:$J$67,'[15]2.1'!$G$69:$J$69,'[15]2.1'!$G$71:$J$73,'[15]2.1'!$G$75:$J$77,'[15]2.1'!$G$97:$J$98</definedName>
    <definedName name="P5_T2.2_Protect" hidden="1">'[15]2.2'!$B$96:$B$97,'[15]2.2'!$B$105:$B$107,'[15]2.2'!$B$112:$B$113,'[15]2.2'!$B$121:$B$122,'[15]2.2'!$B$128:$B$129,'[15]2.2'!$B$137:$B$139,'[15]2.2'!$B$144:$B$145</definedName>
    <definedName name="P5_T2?Data">'[15]2'!$H$147:$K$155,'[15]2'!$E$157:$G$157,'[15]2'!$H$157:$K$157,'[15]2'!$E$159:$G$162,'[15]2'!$H$159:$K$162,'[15]2'!$E$164:$G$172,'[15]2'!$H$164:$K$172,'[15]2'!$E$174:$G$174</definedName>
    <definedName name="P5_T2_1_Protect" hidden="1">'[15]2.1'!$B$106:$B$108,'[15]2.1'!$B$113:$B$114,'[15]2.1'!$B$122:$B$125,'[15]2.1'!$B$131:$B$132,'[15]2.1'!$B$140:$B$142,'[15]2.1'!$B$147:$B$148,'[15]2.1'!$B$156:$B$157</definedName>
    <definedName name="P5_T2_2_Protect" hidden="1">'[15]2.2'!$B$105:$B$107,'[15]2.2'!$B$112:$B$113,'[15]2.2'!$B$121:$B$122,'[15]2.2'!$B$128:$B$129,'[15]2.2'!$B$137:$B$139,'[15]2.2'!$B$144:$B$145,'[15]2.2'!$B$153:$B$154</definedName>
    <definedName name="P5_T2_Protect" hidden="1">'[15]2'!$B$128:$B$129,'[15]2'!$B$137:$B$139,'[15]2'!$B$144:$B$145,'[15]2'!$B$153:$B$155,'[15]2'!$B$161:$B$162,'[15]2'!$B$170:$B$172,'[15]2'!$B$178:$B$179,'[15]2'!$B$187:$B$189</definedName>
    <definedName name="P6_T2.1?Protection" localSheetId="4">P1_T2.1?Protection</definedName>
    <definedName name="P6_T2.1?Protection" localSheetId="3">P1_T2.1?Protection</definedName>
    <definedName name="P6_T2.1?Protection" localSheetId="2">P1_T2.1?Protection</definedName>
    <definedName name="P6_T2.1?Protection" localSheetId="1">P1_T2.1?Protection</definedName>
    <definedName name="P6_T2.1?Protection" localSheetId="0">P1_T2.1?Protection</definedName>
    <definedName name="P6_T2.1?Protection" localSheetId="5">P1_T2.1?Protection</definedName>
    <definedName name="P6_T2.1?Protection" localSheetId="6">P1_T2.1?Protection</definedName>
    <definedName name="P6_T2.1?Protection" localSheetId="8">P1_T2.1?Protection</definedName>
    <definedName name="P6_T2.1?Protection" localSheetId="7">P1_T2.1?Protection</definedName>
    <definedName name="P6_T2.1?Protection" localSheetId="9">P1_T2.1?Protection</definedName>
    <definedName name="P6_T2.1?Protection">P1_T2.1?Protection</definedName>
    <definedName name="P6_T2.1?Protection_1" localSheetId="4">P1_T2.1?Protection</definedName>
    <definedName name="P6_T2.1?Protection_1" localSheetId="3">P1_T2.1?Protection</definedName>
    <definedName name="P6_T2.1?Protection_1" localSheetId="2">P1_T2.1?Protection</definedName>
    <definedName name="P6_T2.1?Protection_1" localSheetId="1">P1_T2.1?Protection</definedName>
    <definedName name="P6_T2.1?Protection_1" localSheetId="0">P1_T2.1?Protection</definedName>
    <definedName name="P6_T2.1?Protection_1" localSheetId="5">P1_T2.1?Protection</definedName>
    <definedName name="P6_T2.1?Protection_1" localSheetId="6">P1_T2.1?Protection</definedName>
    <definedName name="P6_T2.1?Protection_1" localSheetId="8">P1_T2.1?Protection</definedName>
    <definedName name="P6_T2.1?Protection_1" localSheetId="7">P1_T2.1?Protection</definedName>
    <definedName name="P6_T2.1?Protection_1" localSheetId="9">P1_T2.1?Protection</definedName>
    <definedName name="P6_T2.1?Protection_1">P1_T2.1?Protection</definedName>
    <definedName name="P6_T2.1_Protect" hidden="1">'[15]2.1'!$G$100:$J$100,'[15]2.1'!$G$102:$J$104,'[15]2.1'!$G$106:$J$108,'[15]2.1'!$G$127:$J$127,'[15]2.1'!$G$131:$J$132,'[15]2.1'!$G$134:$J$134,'[15]2.1'!$G$136:$J$138</definedName>
    <definedName name="P6_T2.2_Protect" hidden="1">'[15]2.2'!$B$153:$B$154,'[15]2.2'!$B$160:$B$161,'[15]2.2'!$B$169:$B$170,'[15]2.2'!$B$176:$B$177,'[15]2.2'!$B$185:$B$186,'[15]2.2'!$B$192:$B$193,'[15]2.2'!$E$4:$J$4</definedName>
    <definedName name="P6_T2?Data">'[15]2'!$H$174:$K$174,'[15]2'!$E$176:$G$179,'[15]2'!$H$176:$K$179,'[15]2'!$E$181:$G$189,'[15]2'!$H$181:$K$189,'[15]2'!$E$191:$G$191,'[15]2'!$H$191:$K$191,'[15]2'!$E$194:$G$196</definedName>
    <definedName name="P6_T2_1_Protect" hidden="1">'[15]2.1'!$B$163:$B$164,'[15]2.1'!$B$172:$B$173,'[15]2.1'!$B$179:$B$180,'[15]2.1'!$B$188:$B$189,'[15]2.1'!$B$195:$B$196,'[15]2.1'!$E$4:$J$4,'[15]2.1'!$G$159:$J$159</definedName>
    <definedName name="P6_T2_2_Protect" hidden="1">'[15]2.2'!$B$160:$B$161,'[15]2.2'!$B$169:$B$170,'[15]2.2'!$B$176:$B$177,'[15]2.2'!$B$185:$B$186,'[15]2.2'!$B$192:$B$193,'[15]2.2'!$E$4:$J$4,'[15]2.2'!$G$15:$J$16</definedName>
    <definedName name="P6_T2_Protect" localSheetId="5" hidden="1">'[15]2'!$F$13:$G$14,'[15]2'!$E$28,'[15]2'!$F$124:$G$124,'[15]2'!$F$157:$G$157,'[15]2'!$A$210:$IV$309,'[15]2'!$N$1:$AM$65536,'[15]2'!$F$5:$G$6,P1_T2_Protect,P2_T2_Protect,P3_T2_Protect</definedName>
    <definedName name="P6_T2_Protect" localSheetId="6" hidden="1">'[15]2'!$F$13:$G$14,'[15]2'!$E$28,'[15]2'!$F$124:$G$124,'[15]2'!$F$157:$G$157,'[15]2'!$A$210:$IV$309,'[15]2'!$N$1:$AM$65536,'[15]2'!$F$5:$G$6,P1_T2_Protect,P2_T2_Protect,P3_T2_Protect</definedName>
    <definedName name="P6_T2_Protect" localSheetId="9" hidden="1">'[15]2'!$F$13:$G$14,'[15]2'!$E$28,'[15]2'!$F$124:$G$124,'[15]2'!$F$157:$G$157,'[15]2'!$A$210:$IV$309,'[15]2'!$N$1:$AM$65536,'[15]2'!$F$5:$G$6,P1_T2_Protect,P2_T2_Protect,P3_T2_Protect</definedName>
    <definedName name="P6_T2_Protect" hidden="1">'[15]2'!$F$13:$G$14,'[15]2'!$E$28,'[15]2'!$F$124:$G$124,'[15]2'!$F$157:$G$157,'[15]2'!$A$210:$IV$309,'[15]2'!$N$1:$AM$65536,'[15]2'!$F$5:$G$6,P1_T2_Protect,P2_T2_Protect,P3_T2_Protect</definedName>
    <definedName name="P7_T2.1_Protect" localSheetId="5" hidden="1">'[15]2.1'!$G$140:$J$142,'[15]2.1'!$G$159:$J$159,'[15]2.1'!$A$210:$IV$310,'[15]2.1'!$O$1:$AO$65536,'[15]2.1'!$B$33:$B$34,P1_T2.1_Protect,P2_T2.1_Protect,P3_T2.1_Protect</definedName>
    <definedName name="P7_T2.1_Protect" localSheetId="6" hidden="1">'[15]2.1'!$G$140:$J$142,'[15]2.1'!$G$159:$J$159,'[15]2.1'!$A$210:$IV$310,'[15]2.1'!$O$1:$AO$65536,'[15]2.1'!$B$33:$B$34,P1_T2.1_Protect,P2_T2.1_Protect,P3_T2.1_Protect</definedName>
    <definedName name="P7_T2.1_Protect" localSheetId="9" hidden="1">'[15]2.1'!$G$140:$J$142,'[15]2.1'!$G$159:$J$159,'[15]2.1'!$A$210:$IV$310,'[15]2.1'!$O$1:$AO$65536,'[15]2.1'!$B$33:$B$34,P1_T2.1_Protect,P2_T2.1_Protect,P3_T2.1_Protect</definedName>
    <definedName name="P7_T2.1_Protect" hidden="1">'[15]2.1'!$G$140:$J$142,'[15]2.1'!$G$159:$J$159,'[15]2.1'!$A$210:$IV$310,'[15]2.1'!$O$1:$AO$65536,'[15]2.1'!$B$33:$B$34,P1_T2.1_Protect,P2_T2.1_Protect,P3_T2.1_Protect</definedName>
    <definedName name="P7_T2?Data" localSheetId="5">'[15]2'!$H$194:$K$196,'[15]2'!$E$198:$G$205,'[15]2'!$H$198:$K$205,'[15]2'!$E$208:$G$208,'[15]2'!$H$208:$K$208,'[15]2'!$E$6:$G$32,P1_T2?Data,P2_T2?Data,P3_T2?Data,P4_T2?Data</definedName>
    <definedName name="P7_T2?Data" localSheetId="6">'[15]2'!$H$194:$K$196,'[15]2'!$E$198:$G$205,'[15]2'!$H$198:$K$205,'[15]2'!$E$208:$G$208,'[15]2'!$H$208:$K$208,'[15]2'!$E$6:$G$32,P1_T2?Data,P2_T2?Data,P3_T2?Data,P4_T2?Data</definedName>
    <definedName name="P7_T2?Data" localSheetId="9">'[15]2'!$H$194:$K$196,'[15]2'!$E$198:$G$205,'[15]2'!$H$198:$K$205,'[15]2'!$E$208:$G$208,'[15]2'!$H$208:$K$208,'[15]2'!$E$6:$G$32,P1_T2?Data,P2_T2?Data,P3_T2?Data,P4_T2?Data</definedName>
    <definedName name="P7_T2?Data">'[15]2'!$H$194:$K$196,'[15]2'!$E$198:$G$205,'[15]2'!$H$198:$K$205,'[15]2'!$E$208:$G$208,'[15]2'!$H$208:$K$208,'[15]2'!$E$6:$G$32,P1_T2?Data,P2_T2?Data,P3_T2?Data,P4_T2?Data</definedName>
    <definedName name="P7_T2?Data_1" localSheetId="5">[16]Восстановл_Лист30!$H$194:$K$196,[16]Восстановл_Лист30!$E$198:$G$205,[16]Восстановл_Лист30!$H$198:$K$205,[16]Восстановл_Лист30!$E$208:$G$208,[16]Восстановл_Лист30!$H$208:$K$208,[16]Восстановл_Лист30!$E$6:$G$32,P1_T2?Data,P2_T2?Data,P3_T2?Data,P4_T2?Data</definedName>
    <definedName name="P7_T2?Data_1" localSheetId="6">[16]Восстановл_Лист30!$H$194:$K$196,[16]Восстановл_Лист30!$E$198:$G$205,[16]Восстановл_Лист30!$H$198:$K$205,[16]Восстановл_Лист30!$E$208:$G$208,[16]Восстановл_Лист30!$H$208:$K$208,[16]Восстановл_Лист30!$E$6:$G$32,P1_T2?Data,P2_T2?Data,P3_T2?Data,P4_T2?Data</definedName>
    <definedName name="P7_T2?Data_1" localSheetId="9">[16]Восстановл_Лист30!$H$194:$K$196,[16]Восстановл_Лист30!$E$198:$G$205,[16]Восстановл_Лист30!$H$198:$K$205,[16]Восстановл_Лист30!$E$208:$G$208,[16]Восстановл_Лист30!$H$208:$K$208,[16]Восстановл_Лист30!$E$6:$G$32,P1_T2?Data,P2_T2?Data,P3_T2?Data,P4_T2?Data</definedName>
    <definedName name="P7_T2?Data_1">[16]Восстановл_Лист30!$H$194:$K$196,[16]Восстановл_Лист30!$E$198:$G$205,[16]Восстановл_Лист30!$H$198:$K$205,[16]Восстановл_Лист30!$E$208:$G$208,[16]Восстановл_Лист30!$H$208:$K$208,[16]Восстановл_Лист30!$E$6:$G$32,P1_T2?Data,P2_T2?Data,P3_T2?Data,P4_T2?Data</definedName>
    <definedName name="P7_T2_1_Protect" localSheetId="5" hidden="1">'[15]2.1'!$G$127:$J$127,'[15]2.1'!$G$15:$J$16,'[15]2.1'!$A$210:$IV$310,'[15]2.1'!$O$1:$AO$65536,'[15]2.1'!$B$204:$B$205,P1_T2_1_Protect,P2_T2_1_Protect,P3_T2_1_Protect</definedName>
    <definedName name="P7_T2_1_Protect" localSheetId="6" hidden="1">'[15]2.1'!$G$127:$J$127,'[15]2.1'!$G$15:$J$16,'[15]2.1'!$A$210:$IV$310,'[15]2.1'!$O$1:$AO$65536,'[15]2.1'!$B$204:$B$205,P1_T2_1_Protect,P2_T2_1_Protect,P3_T2_1_Protect</definedName>
    <definedName name="P7_T2_1_Protect" localSheetId="9" hidden="1">'[15]2.1'!$G$127:$J$127,'[15]2.1'!$G$15:$J$16,'[15]2.1'!$A$210:$IV$310,'[15]2.1'!$O$1:$AO$65536,'[15]2.1'!$B$204:$B$205,P1_T2_1_Protect,P2_T2_1_Protect,P3_T2_1_Protect</definedName>
    <definedName name="P7_T2_1_Protect" hidden="1">'[15]2.1'!$G$127:$J$127,'[15]2.1'!$G$15:$J$16,'[15]2.1'!$A$210:$IV$310,'[15]2.1'!$O$1:$AO$65536,'[15]2.1'!$B$204:$B$205,P1_T2_1_Protect,P2_T2_1_Protect,P3_T2_1_Protect</definedName>
    <definedName name="P7_T2_2_Protect" localSheetId="5" hidden="1">'[15]2.2'!$G$124:$J$124,'[15]2.2'!$G$156:$J$156,'[15]2.2'!$A$207:$IV$307,'[15]2.2'!$O$1:$AO$65536,'[15]2.2'!$B$201:$B$202,P1_T2_2_Protect,P2_T2_2_Protect,P3_T2_2_Protect</definedName>
    <definedName name="P7_T2_2_Protect" localSheetId="6" hidden="1">'[15]2.2'!$G$124:$J$124,'[15]2.2'!$G$156:$J$156,'[15]2.2'!$A$207:$IV$307,'[15]2.2'!$O$1:$AO$65536,'[15]2.2'!$B$201:$B$202,P1_T2_2_Protect,P2_T2_2_Protect,P3_T2_2_Protect</definedName>
    <definedName name="P7_T2_2_Protect" localSheetId="9" hidden="1">'[15]2.2'!$G$124:$J$124,'[15]2.2'!$G$156:$J$156,'[15]2.2'!$A$207:$IV$307,'[15]2.2'!$O$1:$AO$65536,'[15]2.2'!$B$201:$B$202,P1_T2_2_Protect,P2_T2_2_Protect,P3_T2_2_Protect</definedName>
    <definedName name="P7_T2_2_Protect" hidden="1">'[15]2.2'!$G$124:$J$124,'[15]2.2'!$G$156:$J$156,'[15]2.2'!$A$207:$IV$307,'[15]2.2'!$O$1:$AO$65536,'[15]2.2'!$B$201:$B$202,P1_T2_2_Protect,P2_T2_2_Protect,P3_T2_2_Protect</definedName>
    <definedName name="place_range">[2]TEHSHEET!$C$2:$C$5</definedName>
    <definedName name="PostTEList">[17]Лист!$A$525</definedName>
    <definedName name="ProchPotrTEList">[17]Лист!$A$575</definedName>
    <definedName name="prok_type">[3]TEHSHEET!$F$2:$F$4</definedName>
    <definedName name="PROT_22" localSheetId="4">P3_PROT_22,P4_PROT_22,P5_PROT_22</definedName>
    <definedName name="PROT_22" localSheetId="3">P3_PROT_22,P4_PROT_22,P5_PROT_22</definedName>
    <definedName name="PROT_22" localSheetId="2">P3_PROT_22,P4_PROT_22,P5_PROT_22</definedName>
    <definedName name="PROT_22" localSheetId="1">P3_PROT_22,P4_PROT_22,P5_PROT_22</definedName>
    <definedName name="PROT_22" localSheetId="0">P3_PROT_22,P4_PROT_22,P5_PROT_22</definedName>
    <definedName name="PROT_22" localSheetId="5">P3_PROT_22,P4_PROT_22,P5_PROT_22</definedName>
    <definedName name="PROT_22" localSheetId="6">P3_PROT_22,P4_PROT_22,P5_PROT_22</definedName>
    <definedName name="PROT_22" localSheetId="8">P3_PROT_22,P4_PROT_22,P5_PROT_22</definedName>
    <definedName name="PROT_22" localSheetId="7">P3_PROT_22,P4_PROT_22,P5_PROT_22</definedName>
    <definedName name="PROT_22" localSheetId="9">P3_PROT_22,P4_PROT_22,P5_PROT_22</definedName>
    <definedName name="PROT_22">P3_PROT_22,P4_PROT_22,P5_PROT_22</definedName>
    <definedName name="PROT_22_1" localSheetId="4">P3_PROT_22,P4_PROT_22,P5_PROT_22</definedName>
    <definedName name="PROT_22_1" localSheetId="3">P3_PROT_22,P4_PROT_22,P5_PROT_22</definedName>
    <definedName name="PROT_22_1" localSheetId="2">P3_PROT_22,P4_PROT_22,P5_PROT_22</definedName>
    <definedName name="PROT_22_1" localSheetId="1">P3_PROT_22,P4_PROT_22,P5_PROT_22</definedName>
    <definedName name="PROT_22_1" localSheetId="0">P3_PROT_22,P4_PROT_22,P5_PROT_22</definedName>
    <definedName name="PROT_22_1" localSheetId="5">P3_PROT_22,P4_PROT_22,P5_PROT_22</definedName>
    <definedName name="PROT_22_1" localSheetId="6">P3_PROT_22,P4_PROT_22,P5_PROT_22</definedName>
    <definedName name="PROT_22_1" localSheetId="8">P3_PROT_22,P4_PROT_22,P5_PROT_22</definedName>
    <definedName name="PROT_22_1" localSheetId="7">P3_PROT_22,P4_PROT_22,P5_PROT_22</definedName>
    <definedName name="PROT_22_1" localSheetId="9">P3_PROT_22,P4_PROT_22,P5_PROT_22</definedName>
    <definedName name="PROT_22_1">P3_PROT_22,P4_PROT_22,P5_PROT_22</definedName>
    <definedName name="Protection" localSheetId="5">P3_Protection,'3-ип тс'!P4_Protection</definedName>
    <definedName name="Protection" localSheetId="6">P3_Protection,'4-ип тс'!P4_Protection</definedName>
    <definedName name="Protection" localSheetId="9">P3_Protection,'Свод по котельным'!P4_Protection</definedName>
    <definedName name="Protection">P3_Protection,P4_Protection</definedName>
    <definedName name="Protection_1" localSheetId="5">P3_Protection,'3-ип тс'!P4_Protection_1</definedName>
    <definedName name="Protection_1" localSheetId="6">P3_Protection,'4-ип тс'!P4_Protection_1</definedName>
    <definedName name="Protection_1" localSheetId="9">P3_Protection,'Свод по котельным'!P4_Protection_1</definedName>
    <definedName name="Protection_1">P3_Protection,P4_Protection_1</definedName>
    <definedName name="REG_PROT">[4]regs!$H$18:$H$23,[4]regs!$H$25:$H$26,[4]regs!$H$28:$H$28,[4]regs!$H$30:$H$32,[4]regs!$H$35:$H$39,[4]regs!$H$46:$H$46,[4]regs!$H$13:$H$16</definedName>
    <definedName name="REGION">[18]TEHSHEET!$A$1:$A$84</definedName>
    <definedName name="REGUL" localSheetId="4">#REF!</definedName>
    <definedName name="REGUL" localSheetId="3">#REF!</definedName>
    <definedName name="REGUL" localSheetId="2">#REF!</definedName>
    <definedName name="REGUL" localSheetId="1">#REF!</definedName>
    <definedName name="REGUL" localSheetId="0">#REF!</definedName>
    <definedName name="REGUL" localSheetId="8">#REF!</definedName>
    <definedName name="REGUL" localSheetId="7">#REF!</definedName>
    <definedName name="REGUL">#REF!</definedName>
    <definedName name="resp_dolj">[3]Титульный!$F$36</definedName>
    <definedName name="resp_fio">[3]Титульный!$F$35</definedName>
    <definedName name="resp_tel">[3]Титульный!$F$37</definedName>
    <definedName name="rgk" localSheetId="5">[6]FST5!$G$214:$G$217,[6]FST5!$G$219:$G$224,[6]FST5!$G$226,[6]FST5!$G$228,[6]FST5!$G$230,[6]FST5!$G$232,[6]FST5!$G$197:$G$212</definedName>
    <definedName name="rgk" localSheetId="6">[6]FST5!$G$214:$G$217,[6]FST5!$G$219:$G$224,[6]FST5!$G$226,[6]FST5!$G$228,[6]FST5!$G$230,[6]FST5!$G$232,[6]FST5!$G$197:$G$212</definedName>
    <definedName name="rgk">[7]FST5!$G$214:$G$217,[7]FST5!$G$219:$G$224,[7]FST5!$G$226,[7]FST5!$G$228,[7]FST5!$G$230,[7]FST5!$G$232,[7]FST5!$G$197:$G$212</definedName>
    <definedName name="ruk_fio">[3]Титульный!$F$27</definedName>
    <definedName name="S1_" localSheetId="4">#REF!</definedName>
    <definedName name="S1_" localSheetId="3">#REF!</definedName>
    <definedName name="S1_" localSheetId="2">#REF!</definedName>
    <definedName name="S1_" localSheetId="1">#REF!</definedName>
    <definedName name="S1_" localSheetId="0">#REF!</definedName>
    <definedName name="S1_" localSheetId="8">#REF!</definedName>
    <definedName name="S1_" localSheetId="7">#REF!</definedName>
    <definedName name="S1_">#REF!</definedName>
    <definedName name="S10_" localSheetId="4">#REF!</definedName>
    <definedName name="S10_" localSheetId="3">#REF!</definedName>
    <definedName name="S10_" localSheetId="2">#REF!</definedName>
    <definedName name="S10_" localSheetId="1">#REF!</definedName>
    <definedName name="S10_" localSheetId="0">#REF!</definedName>
    <definedName name="S10_" localSheetId="8">#REF!</definedName>
    <definedName name="S10_" localSheetId="7">#REF!</definedName>
    <definedName name="S10_">#REF!</definedName>
    <definedName name="S11_" localSheetId="4">#REF!</definedName>
    <definedName name="S11_" localSheetId="3">#REF!</definedName>
    <definedName name="S11_" localSheetId="2">#REF!</definedName>
    <definedName name="S11_" localSheetId="1">#REF!</definedName>
    <definedName name="S11_" localSheetId="0">#REF!</definedName>
    <definedName name="S11_" localSheetId="8">#REF!</definedName>
    <definedName name="S11_" localSheetId="7">#REF!</definedName>
    <definedName name="S11_">#REF!</definedName>
    <definedName name="S12_" localSheetId="4">#REF!</definedName>
    <definedName name="S12_" localSheetId="3">#REF!</definedName>
    <definedName name="S12_" localSheetId="2">#REF!</definedName>
    <definedName name="S12_" localSheetId="1">#REF!</definedName>
    <definedName name="S12_" localSheetId="0">#REF!</definedName>
    <definedName name="S12_" localSheetId="8">#REF!</definedName>
    <definedName name="S12_" localSheetId="7">#REF!</definedName>
    <definedName name="S12_">#REF!</definedName>
    <definedName name="S13_" localSheetId="4">#REF!</definedName>
    <definedName name="S13_" localSheetId="3">#REF!</definedName>
    <definedName name="S13_" localSheetId="2">#REF!</definedName>
    <definedName name="S13_" localSheetId="1">#REF!</definedName>
    <definedName name="S13_" localSheetId="0">#REF!</definedName>
    <definedName name="S13_" localSheetId="8">#REF!</definedName>
    <definedName name="S13_" localSheetId="7">#REF!</definedName>
    <definedName name="S13_">#REF!</definedName>
    <definedName name="S14_" localSheetId="4">#REF!</definedName>
    <definedName name="S14_" localSheetId="3">#REF!</definedName>
    <definedName name="S14_" localSheetId="2">#REF!</definedName>
    <definedName name="S14_" localSheetId="1">#REF!</definedName>
    <definedName name="S14_" localSheetId="0">#REF!</definedName>
    <definedName name="S14_" localSheetId="8">#REF!</definedName>
    <definedName name="S14_" localSheetId="7">#REF!</definedName>
    <definedName name="S14_">#REF!</definedName>
    <definedName name="S15_" localSheetId="4">#REF!</definedName>
    <definedName name="S15_" localSheetId="3">#REF!</definedName>
    <definedName name="S15_" localSheetId="2">#REF!</definedName>
    <definedName name="S15_" localSheetId="1">#REF!</definedName>
    <definedName name="S15_" localSheetId="0">#REF!</definedName>
    <definedName name="S15_" localSheetId="8">#REF!</definedName>
    <definedName name="S15_" localSheetId="7">#REF!</definedName>
    <definedName name="S15_">#REF!</definedName>
    <definedName name="S16_" localSheetId="4">#REF!</definedName>
    <definedName name="S16_" localSheetId="3">#REF!</definedName>
    <definedName name="S16_" localSheetId="2">#REF!</definedName>
    <definedName name="S16_" localSheetId="1">#REF!</definedName>
    <definedName name="S16_" localSheetId="0">#REF!</definedName>
    <definedName name="S16_" localSheetId="8">#REF!</definedName>
    <definedName name="S16_" localSheetId="7">#REF!</definedName>
    <definedName name="S16_">#REF!</definedName>
    <definedName name="S17_" localSheetId="4">#REF!</definedName>
    <definedName name="S17_" localSheetId="3">#REF!</definedName>
    <definedName name="S17_" localSheetId="2">#REF!</definedName>
    <definedName name="S17_" localSheetId="1">#REF!</definedName>
    <definedName name="S17_" localSheetId="0">#REF!</definedName>
    <definedName name="S17_" localSheetId="8">#REF!</definedName>
    <definedName name="S17_" localSheetId="7">#REF!</definedName>
    <definedName name="S17_">#REF!</definedName>
    <definedName name="S18_" localSheetId="4">#REF!</definedName>
    <definedName name="S18_" localSheetId="3">#REF!</definedName>
    <definedName name="S18_" localSheetId="2">#REF!</definedName>
    <definedName name="S18_" localSheetId="1">#REF!</definedName>
    <definedName name="S18_" localSheetId="0">#REF!</definedName>
    <definedName name="S18_" localSheetId="8">#REF!</definedName>
    <definedName name="S18_" localSheetId="7">#REF!</definedName>
    <definedName name="S18_">#REF!</definedName>
    <definedName name="S19_" localSheetId="4">#REF!</definedName>
    <definedName name="S19_" localSheetId="3">#REF!</definedName>
    <definedName name="S19_" localSheetId="2">#REF!</definedName>
    <definedName name="S19_" localSheetId="1">#REF!</definedName>
    <definedName name="S19_" localSheetId="0">#REF!</definedName>
    <definedName name="S19_" localSheetId="8">#REF!</definedName>
    <definedName name="S19_" localSheetId="7">#REF!</definedName>
    <definedName name="S19_">#REF!</definedName>
    <definedName name="S2_" localSheetId="4">#REF!</definedName>
    <definedName name="S2_" localSheetId="3">#REF!</definedName>
    <definedName name="S2_" localSheetId="2">#REF!</definedName>
    <definedName name="S2_" localSheetId="1">#REF!</definedName>
    <definedName name="S2_" localSheetId="0">#REF!</definedName>
    <definedName name="S2_" localSheetId="8">#REF!</definedName>
    <definedName name="S2_" localSheetId="7">#REF!</definedName>
    <definedName name="S2_">#REF!</definedName>
    <definedName name="S20_" localSheetId="4">#REF!</definedName>
    <definedName name="S20_" localSheetId="3">#REF!</definedName>
    <definedName name="S20_" localSheetId="2">#REF!</definedName>
    <definedName name="S20_" localSheetId="1">#REF!</definedName>
    <definedName name="S20_" localSheetId="0">#REF!</definedName>
    <definedName name="S20_" localSheetId="8">#REF!</definedName>
    <definedName name="S20_" localSheetId="7">#REF!</definedName>
    <definedName name="S20_">#REF!</definedName>
    <definedName name="S3_" localSheetId="4">#REF!</definedName>
    <definedName name="S3_" localSheetId="3">#REF!</definedName>
    <definedName name="S3_" localSheetId="2">#REF!</definedName>
    <definedName name="S3_" localSheetId="1">#REF!</definedName>
    <definedName name="S3_" localSheetId="0">#REF!</definedName>
    <definedName name="S3_" localSheetId="8">#REF!</definedName>
    <definedName name="S3_" localSheetId="7">#REF!</definedName>
    <definedName name="S3_">#REF!</definedName>
    <definedName name="S4_" localSheetId="4">#REF!</definedName>
    <definedName name="S4_" localSheetId="3">#REF!</definedName>
    <definedName name="S4_" localSheetId="2">#REF!</definedName>
    <definedName name="S4_" localSheetId="1">#REF!</definedName>
    <definedName name="S4_" localSheetId="0">#REF!</definedName>
    <definedName name="S4_" localSheetId="8">#REF!</definedName>
    <definedName name="S4_" localSheetId="7">#REF!</definedName>
    <definedName name="S4_">#REF!</definedName>
    <definedName name="S5_" localSheetId="4">#REF!</definedName>
    <definedName name="S5_" localSheetId="3">#REF!</definedName>
    <definedName name="S5_" localSheetId="2">#REF!</definedName>
    <definedName name="S5_" localSheetId="1">#REF!</definedName>
    <definedName name="S5_" localSheetId="0">#REF!</definedName>
    <definedName name="S5_" localSheetId="8">#REF!</definedName>
    <definedName name="S5_" localSheetId="7">#REF!</definedName>
    <definedName name="S5_">#REF!</definedName>
    <definedName name="S6_" localSheetId="4">#REF!</definedName>
    <definedName name="S6_" localSheetId="3">#REF!</definedName>
    <definedName name="S6_" localSheetId="2">#REF!</definedName>
    <definedName name="S6_" localSheetId="1">#REF!</definedName>
    <definedName name="S6_" localSheetId="0">#REF!</definedName>
    <definedName name="S6_" localSheetId="8">#REF!</definedName>
    <definedName name="S6_" localSheetId="7">#REF!</definedName>
    <definedName name="S6_">#REF!</definedName>
    <definedName name="S7_" localSheetId="4">#REF!</definedName>
    <definedName name="S7_" localSheetId="3">#REF!</definedName>
    <definedName name="S7_" localSheetId="2">#REF!</definedName>
    <definedName name="S7_" localSheetId="1">#REF!</definedName>
    <definedName name="S7_" localSheetId="0">#REF!</definedName>
    <definedName name="S7_" localSheetId="8">#REF!</definedName>
    <definedName name="S7_" localSheetId="7">#REF!</definedName>
    <definedName name="S7_">#REF!</definedName>
    <definedName name="S8_" localSheetId="4">#REF!</definedName>
    <definedName name="S8_" localSheetId="3">#REF!</definedName>
    <definedName name="S8_" localSheetId="2">#REF!</definedName>
    <definedName name="S8_" localSheetId="1">#REF!</definedName>
    <definedName name="S8_" localSheetId="0">#REF!</definedName>
    <definedName name="S8_" localSheetId="8">#REF!</definedName>
    <definedName name="S8_" localSheetId="7">#REF!</definedName>
    <definedName name="S8_">#REF!</definedName>
    <definedName name="S9_" localSheetId="4">#REF!</definedName>
    <definedName name="S9_" localSheetId="3">#REF!</definedName>
    <definedName name="S9_" localSheetId="2">#REF!</definedName>
    <definedName name="S9_" localSheetId="1">#REF!</definedName>
    <definedName name="S9_" localSheetId="0">#REF!</definedName>
    <definedName name="S9_" localSheetId="8">#REF!</definedName>
    <definedName name="S9_" localSheetId="7">#REF!</definedName>
    <definedName name="S9_">#REF!</definedName>
    <definedName name="SAPBEXrevision" hidden="1">1</definedName>
    <definedName name="SAPBEXsysID" hidden="1">"BW2"</definedName>
    <definedName name="SAPBEXwbID" hidden="1">"479GSPMTNK9HM4ZSIVE5K2SH6"</definedName>
    <definedName name="SBT_PROT" localSheetId="5">[4]сбыт!$G$14:$H$15,[4]сбыт!$G$8:$H$9,[4]сбыт!$G$11:$H$12,[4]сбыт!$G$47:$H$50,P1_SBT_PROT</definedName>
    <definedName name="SBT_PROT" localSheetId="6">[4]сбыт!$G$14:$H$15,[4]сбыт!$G$8:$H$9,[4]сбыт!$G$11:$H$12,[4]сбыт!$G$47:$H$50,P1_SBT_PROT</definedName>
    <definedName name="SBT_PROT" localSheetId="9">[4]сбыт!$G$14:$H$15,[4]сбыт!$G$8:$H$9,[4]сбыт!$G$11:$H$12,[4]сбыт!$G$47:$H$50,P1_SBT_PROT</definedName>
    <definedName name="SBT_PROT">[4]сбыт!$G$14:$H$15,[4]сбыт!$G$8:$H$9,[4]сбыт!$G$11:$H$12,[4]сбыт!$G$47:$H$50,P1_SBT_PROT</definedName>
    <definedName name="SBT_PROT_1" localSheetId="5">[16]Восстановл_Лист16!$G$14:$H$15,[16]Восстановл_Лист16!$G$8:$H$9,[16]Восстановл_Лист16!$G$11:$H$12,[16]Восстановл_Лист16!$G$47:$H$50,P1_SBT_PROT</definedName>
    <definedName name="SBT_PROT_1" localSheetId="6">[16]Восстановл_Лист16!$G$14:$H$15,[16]Восстановл_Лист16!$G$8:$H$9,[16]Восстановл_Лист16!$G$11:$H$12,[16]Восстановл_Лист16!$G$47:$H$50,P1_SBT_PROT</definedName>
    <definedName name="SBT_PROT_1" localSheetId="9">[16]Восстановл_Лист16!$G$14:$H$15,[16]Восстановл_Лист16!$G$8:$H$9,[16]Восстановл_Лист16!$G$11:$H$12,[16]Восстановл_Лист16!$G$47:$H$50,P1_SBT_PROT</definedName>
    <definedName name="SBT_PROT_1">[16]Восстановл_Лист16!$G$14:$H$15,[16]Восстановл_Лист16!$G$8:$H$9,[16]Восстановл_Лист16!$G$11:$H$12,[16]Восстановл_Лист16!$G$47:$H$50,P1_SBT_PROT</definedName>
    <definedName name="SBTcom" localSheetId="4">[4]Справочники!#REF!</definedName>
    <definedName name="SBTcom" localSheetId="3">[4]Справочники!#REF!</definedName>
    <definedName name="SBTcom" localSheetId="2">[4]Справочники!#REF!</definedName>
    <definedName name="SBTcom" localSheetId="1">[4]Справочники!#REF!</definedName>
    <definedName name="SBTcom" localSheetId="0">[4]Справочники!#REF!</definedName>
    <definedName name="SBTcom" localSheetId="8">[4]Справочники!#REF!</definedName>
    <definedName name="SBTcom" localSheetId="7">[4]Справочники!#REF!</definedName>
    <definedName name="SBTcom">[4]Справочники!#REF!</definedName>
    <definedName name="sbyt" localSheetId="5">[6]FST5!$G$70:$G$75,[6]FST5!$G$77:$G$78,[6]FST5!$G$80:$G$83,[6]FST5!$G$85,[6]FST5!$G$87:$G$91,[6]FST5!$G$93,[6]FST5!$G$95:$G$97,[6]FST5!$G$52:$G$68</definedName>
    <definedName name="sbyt" localSheetId="6">[6]FST5!$G$70:$G$75,[6]FST5!$G$77:$G$78,[6]FST5!$G$80:$G$83,[6]FST5!$G$85,[6]FST5!$G$87:$G$91,[6]FST5!$G$93,[6]FST5!$G$95:$G$97,[6]FST5!$G$52:$G$68</definedName>
    <definedName name="sbyt">[7]FST5!$G$70:$G$75,[7]FST5!$G$77:$G$78,[7]FST5!$G$80:$G$83,[7]FST5!$G$85,[7]FST5!$G$87:$G$91,[7]FST5!$G$93,[7]FST5!$G$95:$G$97,[7]FST5!$G$52:$G$68</definedName>
    <definedName name="SCOPE_ESOLD" localSheetId="4">#REF!</definedName>
    <definedName name="SCOPE_ESOLD" localSheetId="3">#REF!</definedName>
    <definedName name="SCOPE_ESOLD" localSheetId="2">#REF!</definedName>
    <definedName name="SCOPE_ESOLD" localSheetId="1">#REF!</definedName>
    <definedName name="SCOPE_ESOLD" localSheetId="0">#REF!</definedName>
    <definedName name="SCOPE_ESOLD" localSheetId="8">#REF!</definedName>
    <definedName name="SCOPE_ESOLD" localSheetId="7">#REF!</definedName>
    <definedName name="SCOPE_ESOLD">#REF!</definedName>
    <definedName name="SCOPE_FLOAD" localSheetId="5">'[4]Рег генер'!$F$13:$F$28,P1_SCOPE_FLOAD</definedName>
    <definedName name="SCOPE_FLOAD" localSheetId="6">'[4]Рег генер'!$F$13:$F$28,P1_SCOPE_FLOAD</definedName>
    <definedName name="SCOPE_FLOAD" localSheetId="9">'[4]Рег генер'!$F$13:$F$28,P1_SCOPE_FLOAD</definedName>
    <definedName name="SCOPE_FLOAD">'[4]Рег генер'!$F$13:$F$28,P1_SCOPE_FLOAD</definedName>
    <definedName name="SCOPE_FLOAD_1" localSheetId="5">[16]Восстановл_Лист18!$F$13:$F$28,P1_SCOPE_FLOAD</definedName>
    <definedName name="SCOPE_FLOAD_1" localSheetId="6">[16]Восстановл_Лист18!$F$13:$F$28,P1_SCOPE_FLOAD</definedName>
    <definedName name="SCOPE_FLOAD_1" localSheetId="9">[16]Восстановл_Лист18!$F$13:$F$28,P1_SCOPE_FLOAD</definedName>
    <definedName name="SCOPE_FLOAD_1">[16]Восстановл_Лист18!$F$13:$F$28,P1_SCOPE_FLOAD</definedName>
    <definedName name="SCOPE_FRML" localSheetId="5">'[4]Рег генер'!$F$46:$F$46,'[4]Рег генер'!$F$13:$F$16,P1_SCOPE_FRML</definedName>
    <definedName name="SCOPE_FRML" localSheetId="6">'[4]Рег генер'!$F$46:$F$46,'[4]Рег генер'!$F$13:$F$16,P1_SCOPE_FRML</definedName>
    <definedName name="SCOPE_FRML" localSheetId="9">'[4]Рег генер'!$F$46:$F$46,'[4]Рег генер'!$F$13:$F$16,P1_SCOPE_FRML</definedName>
    <definedName name="SCOPE_FRML">'[4]Рег генер'!$F$46:$F$46,'[4]Рег генер'!$F$13:$F$16,P1_SCOPE_FRML</definedName>
    <definedName name="SCOPE_FRML_1" localSheetId="5">[16]Восстановл_Лист18!$F$46:$F$46,[16]Восстановл_Лист18!$F$13:$F$16,P1_SCOPE_FRML</definedName>
    <definedName name="SCOPE_FRML_1" localSheetId="6">[16]Восстановл_Лист18!$F$46:$F$46,[16]Восстановл_Лист18!$F$13:$F$16,P1_SCOPE_FRML</definedName>
    <definedName name="SCOPE_FRML_1" localSheetId="9">[16]Восстановл_Лист18!$F$46:$F$46,[16]Восстановл_Лист18!$F$13:$F$16,P1_SCOPE_FRML</definedName>
    <definedName name="SCOPE_FRML_1">[16]Восстановл_Лист18!$F$46:$F$46,[16]Восстановл_Лист18!$F$13:$F$16,P1_SCOPE_FRML</definedName>
    <definedName name="SCOPE_OUTD" localSheetId="5">[6]FST5!$G$23:$G$30,[6]FST5!$G$32:$G$35,[6]FST5!$G$37,[6]FST5!$G$39:$G$45,[6]FST5!$G$47,[6]FST5!$G$49,[6]FST5!$G$5:$G$21</definedName>
    <definedName name="SCOPE_OUTD" localSheetId="6">[6]FST5!$G$23:$G$30,[6]FST5!$G$32:$G$35,[6]FST5!$G$37,[6]FST5!$G$39:$G$45,[6]FST5!$G$47,[6]FST5!$G$49,[6]FST5!$G$5:$G$21</definedName>
    <definedName name="SCOPE_OUTD">[7]FST5!$G$23:$G$30,[7]FST5!$G$32:$G$35,[7]FST5!$G$37,[7]FST5!$G$39:$G$45,[7]FST5!$G$47,[7]FST5!$G$49,[7]FST5!$G$5:$G$21</definedName>
    <definedName name="SCOPE_SS">[19]Данные!$C$25:$C$31,[19]Данные!$C$33,[19]Данные!$B$14,[19]Данные!$C$35:$C$37</definedName>
    <definedName name="SCOPE_TP" localSheetId="5">[6]FST5!$L$12:$L$23,[6]FST5!$L$5:$L$8</definedName>
    <definedName name="SCOPE_TP" localSheetId="6">[6]FST5!$L$12:$L$23,[6]FST5!$L$5:$L$8</definedName>
    <definedName name="SCOPE_TP">[7]FST5!$L$12:$L$23,[7]FST5!$L$5:$L$8</definedName>
    <definedName name="set_activity_sphere_01">[2]TEHSHEET!$Y$2:$Y$4</definedName>
    <definedName name="set_consumer_01">[2]TEHSHEET!$AO$2:$AO$19</definedName>
    <definedName name="set_floor_01">[2]TEHSHEET!$O$2:$O$16</definedName>
    <definedName name="set_hvs_01">[2]TEHSHEET!$M$2:$M$4</definedName>
    <definedName name="set_method">[2]TEHSHEET!$R$2:$R$4</definedName>
    <definedName name="set_nasel_01">[2]TEHSHEET!$W$2:$W$74</definedName>
    <definedName name="SET_PROT" localSheetId="4">[4]сети!$G$17:$H$21,[4]сети!$G$14:$H$15,[4]сети!$G$11:$H$12,[4]сети!$G$8:$H$9,[4]сети!$G$47:$H$50,'2-ип тс'!P1_SET_PROT</definedName>
    <definedName name="SET_PROT" localSheetId="3">[4]сети!$G$17:$H$21,[4]сети!$G$14:$H$15,[4]сети!$G$11:$H$12,[4]сети!$G$8:$H$9,[4]сети!$G$47:$H$50,'2-ип тс (2)'!P1_SET_PROT</definedName>
    <definedName name="SET_PROT" localSheetId="2">[4]сети!$G$17:$H$21,[4]сети!$G$14:$H$15,[4]сети!$G$11:$H$12,[4]сети!$G$8:$H$9,[4]сети!$G$47:$H$50,'2-ип тс (3)'!P1_SET_PROT</definedName>
    <definedName name="SET_PROT" localSheetId="1">[4]сети!$G$17:$H$21,[4]сети!$G$14:$H$15,[4]сети!$G$11:$H$12,[4]сети!$G$8:$H$9,[4]сети!$G$47:$H$50,'2-ип тс корректировка'!P1_SET_PROT</definedName>
    <definedName name="SET_PROT" localSheetId="0">[4]сети!$G$17:$H$21,[4]сети!$G$14:$H$15,[4]сети!$G$11:$H$12,[4]сети!$G$8:$H$9,[4]сети!$G$47:$H$50,'2-ип тс корректировка СВОД'!P1_SET_PROT</definedName>
    <definedName name="SET_PROT" localSheetId="5">[4]сети!$G$17:$H$21,[4]сети!$G$14:$H$15,[4]сети!$G$11:$H$12,[4]сети!$G$8:$H$9,[4]сети!$G$47:$H$50,P1_SET_PROT</definedName>
    <definedName name="SET_PROT" localSheetId="6">[4]сети!$G$17:$H$21,[4]сети!$G$14:$H$15,[4]сети!$G$11:$H$12,[4]сети!$G$8:$H$9,[4]сети!$G$47:$H$50,P1_SET_PROT</definedName>
    <definedName name="SET_PROT" localSheetId="8">[4]сети!$G$17:$H$21,[4]сети!$G$14:$H$15,[4]сети!$G$11:$H$12,[4]сети!$G$8:$H$9,[4]сети!$G$47:$H$50,'5-ип тс '!P1_SET_PROT</definedName>
    <definedName name="SET_PROT" localSheetId="7">[4]сети!$G$17:$H$21,[4]сети!$G$14:$H$15,[4]сети!$G$11:$H$12,[4]сети!$G$8:$H$9,[4]сети!$G$47:$H$50,'5-ип тс  СВОД'!P1_SET_PROT</definedName>
    <definedName name="SET_PROT" localSheetId="9">[4]сети!$G$17:$H$21,[4]сети!$G$14:$H$15,[4]сети!$G$11:$H$12,[4]сети!$G$8:$H$9,[4]сети!$G$47:$H$50,P1_SET_PROT</definedName>
    <definedName name="SET_PROT">[4]сети!$G$17:$H$21,[4]сети!$G$14:$H$15,[4]сети!$G$11:$H$12,[4]сети!$G$8:$H$9,[4]сети!$G$47:$H$50,P1_SET_PROT</definedName>
    <definedName name="SET_PROT_1" localSheetId="4">[16]Восстановл_Лист17!$G$17:$H$21,[16]Восстановл_Лист17!$G$14:$H$15,[16]Восстановл_Лист17!$G$11:$H$12,[16]Восстановл_Лист17!$G$8:$H$9,[16]Восстановл_Лист17!$G$47:$H$50,'2-ип тс'!P1_SET_PROT</definedName>
    <definedName name="SET_PROT_1" localSheetId="3">[16]Восстановл_Лист17!$G$17:$H$21,[16]Восстановл_Лист17!$G$14:$H$15,[16]Восстановл_Лист17!$G$11:$H$12,[16]Восстановл_Лист17!$G$8:$H$9,[16]Восстановл_Лист17!$G$47:$H$50,'2-ип тс (2)'!P1_SET_PROT</definedName>
    <definedName name="SET_PROT_1" localSheetId="2">[16]Восстановл_Лист17!$G$17:$H$21,[16]Восстановл_Лист17!$G$14:$H$15,[16]Восстановл_Лист17!$G$11:$H$12,[16]Восстановл_Лист17!$G$8:$H$9,[16]Восстановл_Лист17!$G$47:$H$50,'2-ип тс (3)'!P1_SET_PROT</definedName>
    <definedName name="SET_PROT_1" localSheetId="1">[16]Восстановл_Лист17!$G$17:$H$21,[16]Восстановл_Лист17!$G$14:$H$15,[16]Восстановл_Лист17!$G$11:$H$12,[16]Восстановл_Лист17!$G$8:$H$9,[16]Восстановл_Лист17!$G$47:$H$50,'2-ип тс корректировка'!P1_SET_PROT</definedName>
    <definedName name="SET_PROT_1" localSheetId="0">[16]Восстановл_Лист17!$G$17:$H$21,[16]Восстановл_Лист17!$G$14:$H$15,[16]Восстановл_Лист17!$G$11:$H$12,[16]Восстановл_Лист17!$G$8:$H$9,[16]Восстановл_Лист17!$G$47:$H$50,'2-ип тс корректировка СВОД'!P1_SET_PROT</definedName>
    <definedName name="SET_PROT_1" localSheetId="5">[16]Восстановл_Лист17!$G$17:$H$21,[16]Восстановл_Лист17!$G$14:$H$15,[16]Восстановл_Лист17!$G$11:$H$12,[16]Восстановл_Лист17!$G$8:$H$9,[16]Восстановл_Лист17!$G$47:$H$50,P1_SET_PROT</definedName>
    <definedName name="SET_PROT_1" localSheetId="6">[16]Восстановл_Лист17!$G$17:$H$21,[16]Восстановл_Лист17!$G$14:$H$15,[16]Восстановл_Лист17!$G$11:$H$12,[16]Восстановл_Лист17!$G$8:$H$9,[16]Восстановл_Лист17!$G$47:$H$50,P1_SET_PROT</definedName>
    <definedName name="SET_PROT_1" localSheetId="8">[16]Восстановл_Лист17!$G$17:$H$21,[16]Восстановл_Лист17!$G$14:$H$15,[16]Восстановл_Лист17!$G$11:$H$12,[16]Восстановл_Лист17!$G$8:$H$9,[16]Восстановл_Лист17!$G$47:$H$50,'5-ип тс '!P1_SET_PROT</definedName>
    <definedName name="SET_PROT_1" localSheetId="7">[16]Восстановл_Лист17!$G$17:$H$21,[16]Восстановл_Лист17!$G$14:$H$15,[16]Восстановл_Лист17!$G$11:$H$12,[16]Восстановл_Лист17!$G$8:$H$9,[16]Восстановл_Лист17!$G$47:$H$50,'5-ип тс  СВОД'!P1_SET_PROT</definedName>
    <definedName name="SET_PROT_1" localSheetId="9">[16]Восстановл_Лист17!$G$17:$H$21,[16]Восстановл_Лист17!$G$14:$H$15,[16]Восстановл_Лист17!$G$11:$H$12,[16]Восстановл_Лист17!$G$8:$H$9,[16]Восстановл_Лист17!$G$47:$H$50,P1_SET_PROT</definedName>
    <definedName name="SET_PROT_1">[16]Восстановл_Лист17!$G$17:$H$21,[16]Восстановл_Лист17!$G$14:$H$15,[16]Восстановл_Лист17!$G$11:$H$12,[16]Восстановл_Лист17!$G$8:$H$9,[16]Восстановл_Лист17!$G$47:$H$50,P1_SET_PROT</definedName>
    <definedName name="SET_PRT" localSheetId="5">[4]сети!$G$39:$H$39,[4]сети!$G$41:$H$43,[4]сети!$G$47:$H$50,[4]сети!$G$8:$H$9,P1_SET_PRT</definedName>
    <definedName name="SET_PRT" localSheetId="6">[4]сети!$G$39:$H$39,[4]сети!$G$41:$H$43,[4]сети!$G$47:$H$50,[4]сети!$G$8:$H$9,P1_SET_PRT</definedName>
    <definedName name="SET_PRT" localSheetId="9">[4]сети!$G$39:$H$39,[4]сети!$G$41:$H$43,[4]сети!$G$47:$H$50,[4]сети!$G$8:$H$9,P1_SET_PRT</definedName>
    <definedName name="SET_PRT">[4]сети!$G$39:$H$39,[4]сети!$G$41:$H$43,[4]сети!$G$47:$H$50,[4]сети!$G$8:$H$9,P1_SET_PRT</definedName>
    <definedName name="SET_PRT_1" localSheetId="5">[16]Восстановл_Лист17!$G$39:$H$39,[16]Восстановл_Лист17!$G$41:$H$43,[16]Восстановл_Лист17!$G$47:$H$50,[16]Восстановл_Лист17!$G$8:$H$9,P1_SET_PRT</definedName>
    <definedName name="SET_PRT_1" localSheetId="6">[16]Восстановл_Лист17!$G$39:$H$39,[16]Восстановл_Лист17!$G$41:$H$43,[16]Восстановл_Лист17!$G$47:$H$50,[16]Восстановл_Лист17!$G$8:$H$9,P1_SET_PRT</definedName>
    <definedName name="SET_PRT_1" localSheetId="9">[16]Восстановл_Лист17!$G$39:$H$39,[16]Восстановл_Лист17!$G$41:$H$43,[16]Восстановл_Лист17!$G$47:$H$50,[16]Восстановл_Лист17!$G$8:$H$9,P1_SET_PRT</definedName>
    <definedName name="SET_PRT_1">[16]Восстановл_Лист17!$G$39:$H$39,[16]Восстановл_Лист17!$G$41:$H$43,[16]Восстановл_Лист17!$G$47:$H$50,[16]Восстановл_Лист17!$G$8:$H$9,P1_SET_PRT</definedName>
    <definedName name="set_rasch_01">[2]TEHSHEET!$X$2:$X$3</definedName>
    <definedName name="set_reasons_01">[2]TEHSHEET!$AF$2:$AF$7</definedName>
    <definedName name="set_teh_01">[2]TEHSHEET!$AR$3:$AR$670</definedName>
    <definedName name="set_teh_02">[2]TEHSHEET!$AS$3:$AS$670</definedName>
    <definedName name="set_temper">[20]TEHSHEET!$X$2:$X$3</definedName>
    <definedName name="set_temperature">[2]TEHSHEET!$Q$2:$Q$9</definedName>
    <definedName name="set_temperature_02">[2]TEHSHEET!$S$2:$S$14</definedName>
    <definedName name="set_vo_01">[2]TEHSHEET!$AE$2:$AE$5</definedName>
    <definedName name="set_vs_01">[2]TEHSHEET!$AD$2:$AD$4</definedName>
    <definedName name="set_warm_01">[2]TEHSHEET!$G$2:$G$8</definedName>
    <definedName name="set_warm_02">[2]TEHSHEET!$F$2:$F$9</definedName>
    <definedName name="SETcom" localSheetId="4">[4]Справочники!#REF!</definedName>
    <definedName name="SETcom" localSheetId="3">[4]Справочники!#REF!</definedName>
    <definedName name="SETcom" localSheetId="2">[4]Справочники!#REF!</definedName>
    <definedName name="SETcom" localSheetId="1">[4]Справочники!#REF!</definedName>
    <definedName name="SETcom" localSheetId="0">[4]Справочники!#REF!</definedName>
    <definedName name="SETcom" localSheetId="8">[4]Справочники!#REF!</definedName>
    <definedName name="SETcom" localSheetId="7">[4]Справочники!#REF!</definedName>
    <definedName name="SETcom">[4]Справочники!#REF!</definedName>
    <definedName name="Sheet2?prefix?">"H"</definedName>
    <definedName name="sl3_list1">[3]СЛ3!$D$14:$D$32</definedName>
    <definedName name="sl3_list11">[3]СЛ3!$E$14:$E$32</definedName>
    <definedName name="sl3_list12">[3]СЛ3!$F$14:$F$32</definedName>
    <definedName name="sl3_list13">[3]СЛ3!$G$14:$G$32</definedName>
    <definedName name="sl3_list21">[3]СЛ3!$H$14:$H$32</definedName>
    <definedName name="sl3_list22">[3]СЛ3!$I$14:$I$32</definedName>
    <definedName name="sl3_list23">[3]СЛ3!$J$14:$J$32</definedName>
    <definedName name="sl3_list31">[3]СЛ3!$D$40:$D$46</definedName>
    <definedName name="sl3_list32">[3]СЛ3!$E$40:$E$46</definedName>
    <definedName name="sl3_list33">[3]СЛ3!$F$40:$F$46</definedName>
    <definedName name="sl5_01">[2]Сл5!$B$10:$B$677</definedName>
    <definedName name="sl5_02">[2]Сл5!$I$10:$L$677</definedName>
    <definedName name="sl5_07">[2]Сл5!$K$10:$K$677</definedName>
    <definedName name="sl5_c1">[2]Сл5!$J$678</definedName>
    <definedName name="sl5_c2">[2]Сл5!$L$678</definedName>
    <definedName name="sl5_list3">[3]СЛ5!$K$14:$K$681</definedName>
    <definedName name="sl5_list4">[3]СЛ5!$L$14:$L$681</definedName>
    <definedName name="sl5_temp">[2]Сл5!$H$191:$H$192</definedName>
    <definedName name="sl8_01">[2]Сл8!$L$12:$L$38</definedName>
    <definedName name="sl8_02">[2]Сл8!$M$12:$M$38</definedName>
    <definedName name="sl8_03">[2]Сл8!$N$12:$N$38</definedName>
    <definedName name="sl8_04">[2]Сл8!$O$12:$O$38</definedName>
    <definedName name="sl8_cK_max">[2]Сл8!$I$22</definedName>
    <definedName name="sl8_cV_max">[2]Сл8!$H$22</definedName>
    <definedName name="sl9_01">[2]Сл9!$K$9:$K$78</definedName>
    <definedName name="sl9_02">[2]Сл9!$G$9:$G$78</definedName>
    <definedName name="sl9_03">[2]Сл9!$H$9:$H$78</definedName>
    <definedName name="SmetaList" localSheetId="4">[21]Лист!#REF!</definedName>
    <definedName name="SmetaList" localSheetId="3">[21]Лист!#REF!</definedName>
    <definedName name="SmetaList" localSheetId="2">[21]Лист!#REF!</definedName>
    <definedName name="SmetaList" localSheetId="1">[21]Лист!#REF!</definedName>
    <definedName name="SmetaList" localSheetId="0">[21]Лист!#REF!</definedName>
    <definedName name="SmetaList" localSheetId="8">[21]Лист!#REF!</definedName>
    <definedName name="SmetaList" localSheetId="7">[21]Лист!#REF!</definedName>
    <definedName name="SmetaList">[21]Лист!#REF!</definedName>
    <definedName name="SPR_PROT" localSheetId="4">[4]Справочники!$E$3,[4]Справочники!#REF!</definedName>
    <definedName name="SPR_PROT" localSheetId="3">[4]Справочники!$E$3,[4]Справочники!#REF!</definedName>
    <definedName name="SPR_PROT" localSheetId="2">[4]Справочники!$E$3,[4]Справочники!#REF!</definedName>
    <definedName name="SPR_PROT" localSheetId="1">[4]Справочники!$E$3,[4]Справочники!#REF!</definedName>
    <definedName name="SPR_PROT" localSheetId="0">[4]Справочники!$E$3,[4]Справочники!#REF!</definedName>
    <definedName name="SPR_PROT" localSheetId="8">[4]Справочники!$E$3,[4]Справочники!#REF!</definedName>
    <definedName name="SPR_PROT" localSheetId="7">[4]Справочники!$E$3,[4]Справочники!#REF!</definedName>
    <definedName name="SPR_PROT">[4]Справочники!$E$3,[4]Справочники!#REF!</definedName>
    <definedName name="T0.1?axis?C?ПЭ">'[15]0.1'!$L$7:$N$12,'[15]0.1'!$P$7:$R$12,'[15]0.1'!$H$7:$J$12</definedName>
    <definedName name="T0.1?axis?C?ПЭ?">'[15]0.1'!$L$5:$N$5,'[15]0.1'!$P$5:$R$5,'[15]0.1'!$H$5:$J$5</definedName>
    <definedName name="T0.1?axis?ПРД?БАЗ">'[15]0.1'!$P$7:$R$12,'[15]0.1'!$H$7:$J$12</definedName>
    <definedName name="T0.1?axis?ПФ?ПЛАН">'[15]0.1'!$P$7:$R$12,'[15]0.1'!$H$7:$J$12</definedName>
    <definedName name="T0.1?Data">'[15]0.1'!$L$7:$N$12,'[15]0.1'!$P$7:$R$12,'[15]0.1'!$H$7:$J$12</definedName>
    <definedName name="T0.1_Protect">'[15]0.1'!$M$5:$N$5,'[15]0.1'!$I$5:$J$5,'[15]0.1'!$E$5:$F$5,'[15]0.1'!$E$11:$F$11,'[15]0.1'!$I$11:$J$11,'[15]0.1'!$A$13:$IV$113,'[15]0.1'!$T$1:$AS$65536,'[15]0.1'!$Q$5:$R$5</definedName>
    <definedName name="T0?axis?ПРД?БАЗ" localSheetId="4">'[14]0 (ФСТ)'!#REF!,'[14]0 (ФСТ)'!#REF!</definedName>
    <definedName name="T0?axis?ПРД?БАЗ" localSheetId="3">'[14]0 (ФСТ)'!#REF!,'[14]0 (ФСТ)'!#REF!</definedName>
    <definedName name="T0?axis?ПРД?БАЗ" localSheetId="2">'[14]0 (ФСТ)'!#REF!,'[14]0 (ФСТ)'!#REF!</definedName>
    <definedName name="T0?axis?ПРД?БАЗ" localSheetId="1">'[14]0 (ФСТ)'!#REF!,'[14]0 (ФСТ)'!#REF!</definedName>
    <definedName name="T0?axis?ПРД?БАЗ" localSheetId="0">'[14]0 (ФСТ)'!#REF!,'[14]0 (ФСТ)'!#REF!</definedName>
    <definedName name="T0?axis?ПРД?БАЗ" localSheetId="5">'[14]0 (ФСТ)'!#REF!,'[14]0 (ФСТ)'!#REF!</definedName>
    <definedName name="T0?axis?ПРД?БАЗ" localSheetId="6">'[14]0 (ФСТ)'!#REF!,'[14]0 (ФСТ)'!#REF!</definedName>
    <definedName name="T0?axis?ПРД?БАЗ" localSheetId="8">'[14]0 (ФСТ)'!#REF!,'[14]0 (ФСТ)'!#REF!</definedName>
    <definedName name="T0?axis?ПРД?БАЗ" localSheetId="7">'[14]0 (ФСТ)'!#REF!,'[14]0 (ФСТ)'!#REF!</definedName>
    <definedName name="T0?axis?ПРД?БАЗ">'[14]0 (ФСТ)'!#REF!,'[14]0 (ФСТ)'!#REF!</definedName>
    <definedName name="T0?axis?ПРД?ПРЕД" localSheetId="4">'[14]0 (ФСТ)'!#REF!,'[14]0 (ФСТ)'!#REF!</definedName>
    <definedName name="T0?axis?ПРД?ПРЕД" localSheetId="3">'[14]0 (ФСТ)'!#REF!,'[14]0 (ФСТ)'!#REF!</definedName>
    <definedName name="T0?axis?ПРД?ПРЕД" localSheetId="2">'[14]0 (ФСТ)'!#REF!,'[14]0 (ФСТ)'!#REF!</definedName>
    <definedName name="T0?axis?ПРД?ПРЕД" localSheetId="1">'[14]0 (ФСТ)'!#REF!,'[14]0 (ФСТ)'!#REF!</definedName>
    <definedName name="T0?axis?ПРД?ПРЕД" localSheetId="0">'[14]0 (ФСТ)'!#REF!,'[14]0 (ФСТ)'!#REF!</definedName>
    <definedName name="T0?axis?ПРД?ПРЕД" localSheetId="8">'[14]0 (ФСТ)'!#REF!,'[14]0 (ФСТ)'!#REF!</definedName>
    <definedName name="T0?axis?ПРД?ПРЕД" localSheetId="7">'[14]0 (ФСТ)'!#REF!,'[14]0 (ФСТ)'!#REF!</definedName>
    <definedName name="T0?axis?ПРД?ПРЕД">'[14]0 (ФСТ)'!#REF!,'[14]0 (ФСТ)'!#REF!</definedName>
    <definedName name="T0?axis?ПРД?РЕГ" localSheetId="4">'[14]0 (ФСТ)'!#REF!</definedName>
    <definedName name="T0?axis?ПРД?РЕГ" localSheetId="3">'[14]0 (ФСТ)'!#REF!</definedName>
    <definedName name="T0?axis?ПРД?РЕГ" localSheetId="2">'[14]0 (ФСТ)'!#REF!</definedName>
    <definedName name="T0?axis?ПРД?РЕГ" localSheetId="1">'[14]0 (ФСТ)'!#REF!</definedName>
    <definedName name="T0?axis?ПРД?РЕГ" localSheetId="0">'[14]0 (ФСТ)'!#REF!</definedName>
    <definedName name="T0?axis?ПРД?РЕГ" localSheetId="8">'[14]0 (ФСТ)'!#REF!</definedName>
    <definedName name="T0?axis?ПРД?РЕГ" localSheetId="7">'[14]0 (ФСТ)'!#REF!</definedName>
    <definedName name="T0?axis?ПРД?РЕГ">'[14]0 (ФСТ)'!#REF!</definedName>
    <definedName name="T0?axis?ПФ?NA" localSheetId="4">'[14]0 (ФСТ)'!#REF!</definedName>
    <definedName name="T0?axis?ПФ?NA" localSheetId="3">'[14]0 (ФСТ)'!#REF!</definedName>
    <definedName name="T0?axis?ПФ?NA" localSheetId="2">'[14]0 (ФСТ)'!#REF!</definedName>
    <definedName name="T0?axis?ПФ?NA" localSheetId="1">'[14]0 (ФСТ)'!#REF!</definedName>
    <definedName name="T0?axis?ПФ?NA" localSheetId="0">'[14]0 (ФСТ)'!#REF!</definedName>
    <definedName name="T0?axis?ПФ?NA" localSheetId="8">'[14]0 (ФСТ)'!#REF!</definedName>
    <definedName name="T0?axis?ПФ?NA" localSheetId="7">'[14]0 (ФСТ)'!#REF!</definedName>
    <definedName name="T0?axis?ПФ?NA">'[14]0 (ФСТ)'!#REF!</definedName>
    <definedName name="T0?axis?ПФ?ПЛАН" localSheetId="4">'[14]0 (ФСТ)'!#REF!,'[14]0 (ФСТ)'!#REF!,'[14]0 (ФСТ)'!#REF!,'[14]0 (ФСТ)'!#REF!</definedName>
    <definedName name="T0?axis?ПФ?ПЛАН" localSheetId="3">'[14]0 (ФСТ)'!#REF!,'[14]0 (ФСТ)'!#REF!,'[14]0 (ФСТ)'!#REF!,'[14]0 (ФСТ)'!#REF!</definedName>
    <definedName name="T0?axis?ПФ?ПЛАН" localSheetId="2">'[14]0 (ФСТ)'!#REF!,'[14]0 (ФСТ)'!#REF!,'[14]0 (ФСТ)'!#REF!,'[14]0 (ФСТ)'!#REF!</definedName>
    <definedName name="T0?axis?ПФ?ПЛАН" localSheetId="1">'[14]0 (ФСТ)'!#REF!,'[14]0 (ФСТ)'!#REF!,'[14]0 (ФСТ)'!#REF!,'[14]0 (ФСТ)'!#REF!</definedName>
    <definedName name="T0?axis?ПФ?ПЛАН" localSheetId="0">'[14]0 (ФСТ)'!#REF!,'[14]0 (ФСТ)'!#REF!,'[14]0 (ФСТ)'!#REF!,'[14]0 (ФСТ)'!#REF!</definedName>
    <definedName name="T0?axis?ПФ?ПЛАН" localSheetId="8">'[14]0 (ФСТ)'!#REF!,'[14]0 (ФСТ)'!#REF!,'[14]0 (ФСТ)'!#REF!,'[14]0 (ФСТ)'!#REF!</definedName>
    <definedName name="T0?axis?ПФ?ПЛАН" localSheetId="7">'[14]0 (ФСТ)'!#REF!,'[14]0 (ФСТ)'!#REF!,'[14]0 (ФСТ)'!#REF!,'[14]0 (ФСТ)'!#REF!</definedName>
    <definedName name="T0?axis?ПФ?ПЛАН">'[14]0 (ФСТ)'!#REF!,'[14]0 (ФСТ)'!#REF!,'[14]0 (ФСТ)'!#REF!,'[14]0 (ФСТ)'!#REF!</definedName>
    <definedName name="T0?axis?ПФ?ФАКТ" localSheetId="4">'[14]0 (ФСТ)'!#REF!,'[14]0 (ФСТ)'!#REF!,'[14]0 (ФСТ)'!#REF!,'[14]0 (ФСТ)'!#REF!</definedName>
    <definedName name="T0?axis?ПФ?ФАКТ" localSheetId="3">'[14]0 (ФСТ)'!#REF!,'[14]0 (ФСТ)'!#REF!,'[14]0 (ФСТ)'!#REF!,'[14]0 (ФСТ)'!#REF!</definedName>
    <definedName name="T0?axis?ПФ?ФАКТ" localSheetId="2">'[14]0 (ФСТ)'!#REF!,'[14]0 (ФСТ)'!#REF!,'[14]0 (ФСТ)'!#REF!,'[14]0 (ФСТ)'!#REF!</definedName>
    <definedName name="T0?axis?ПФ?ФАКТ" localSheetId="1">'[14]0 (ФСТ)'!#REF!,'[14]0 (ФСТ)'!#REF!,'[14]0 (ФСТ)'!#REF!,'[14]0 (ФСТ)'!#REF!</definedName>
    <definedName name="T0?axis?ПФ?ФАКТ" localSheetId="0">'[14]0 (ФСТ)'!#REF!,'[14]0 (ФСТ)'!#REF!,'[14]0 (ФСТ)'!#REF!,'[14]0 (ФСТ)'!#REF!</definedName>
    <definedName name="T0?axis?ПФ?ФАКТ" localSheetId="8">'[14]0 (ФСТ)'!#REF!,'[14]0 (ФСТ)'!#REF!,'[14]0 (ФСТ)'!#REF!,'[14]0 (ФСТ)'!#REF!</definedName>
    <definedName name="T0?axis?ПФ?ФАКТ" localSheetId="7">'[14]0 (ФСТ)'!#REF!,'[14]0 (ФСТ)'!#REF!,'[14]0 (ФСТ)'!#REF!,'[14]0 (ФСТ)'!#REF!</definedName>
    <definedName name="T0?axis?ПФ?ФАКТ">'[14]0 (ФСТ)'!#REF!,'[14]0 (ФСТ)'!#REF!,'[14]0 (ФСТ)'!#REF!,'[14]0 (ФСТ)'!#REF!</definedName>
    <definedName name="T0?Data" localSheetId="4">'[14]0 (ФСТ)'!#REF!,'[14]0 (ФСТ)'!#REF!,'[14]0 (ФСТ)'!#REF!,'[14]0 (ФСТ)'!#REF!,'[14]0 (ФСТ)'!#REF!,'[14]0 (ФСТ)'!#REF!,'2-ип тс'!P1_T0?Data</definedName>
    <definedName name="T0?Data" localSheetId="3">'[14]0 (ФСТ)'!#REF!,'[14]0 (ФСТ)'!#REF!,'[14]0 (ФСТ)'!#REF!,'[14]0 (ФСТ)'!#REF!,'[14]0 (ФСТ)'!#REF!,'[14]0 (ФСТ)'!#REF!,'2-ип тс (2)'!P1_T0?Data</definedName>
    <definedName name="T0?Data" localSheetId="2">'[14]0 (ФСТ)'!#REF!,'[14]0 (ФСТ)'!#REF!,'[14]0 (ФСТ)'!#REF!,'[14]0 (ФСТ)'!#REF!,'[14]0 (ФСТ)'!#REF!,'[14]0 (ФСТ)'!#REF!,'2-ип тс (3)'!P1_T0?Data</definedName>
    <definedName name="T0?Data" localSheetId="1">'[14]0 (ФСТ)'!#REF!,'[14]0 (ФСТ)'!#REF!,'[14]0 (ФСТ)'!#REF!,'[14]0 (ФСТ)'!#REF!,'[14]0 (ФСТ)'!#REF!,'[14]0 (ФСТ)'!#REF!,'2-ип тс корректировка'!P1_T0?Data</definedName>
    <definedName name="T0?Data" localSheetId="0">'[14]0 (ФСТ)'!#REF!,'[14]0 (ФСТ)'!#REF!,'[14]0 (ФСТ)'!#REF!,'[14]0 (ФСТ)'!#REF!,'[14]0 (ФСТ)'!#REF!,'[14]0 (ФСТ)'!#REF!,'2-ип тс корректировка СВОД'!P1_T0?Data</definedName>
    <definedName name="T0?Data" localSheetId="5">'[14]0 (ФСТ)'!#REF!,'[14]0 (ФСТ)'!#REF!,'[14]0 (ФСТ)'!#REF!,'[14]0 (ФСТ)'!#REF!,'[14]0 (ФСТ)'!#REF!,'[14]0 (ФСТ)'!#REF!,P1_T0?Data</definedName>
    <definedName name="T0?Data" localSheetId="6">'[14]0 (ФСТ)'!#REF!,'[14]0 (ФСТ)'!#REF!,'[14]0 (ФСТ)'!#REF!,'[14]0 (ФСТ)'!#REF!,'[14]0 (ФСТ)'!#REF!,'[14]0 (ФСТ)'!#REF!,P1_T0?Data</definedName>
    <definedName name="T0?Data" localSheetId="8">'[14]0 (ФСТ)'!#REF!,'[14]0 (ФСТ)'!#REF!,'[14]0 (ФСТ)'!#REF!,'[14]0 (ФСТ)'!#REF!,'[14]0 (ФСТ)'!#REF!,'[14]0 (ФСТ)'!#REF!,'5-ип тс '!P1_T0?Data</definedName>
    <definedName name="T0?Data" localSheetId="7">'[14]0 (ФСТ)'!#REF!,'[14]0 (ФСТ)'!#REF!,'[14]0 (ФСТ)'!#REF!,'[14]0 (ФСТ)'!#REF!,'[14]0 (ФСТ)'!#REF!,'[14]0 (ФСТ)'!#REF!,'5-ип тс  СВОД'!P1_T0?Data</definedName>
    <definedName name="T0?Data" localSheetId="9">'[14]0 (ФСТ)'!#REF!,'[14]0 (ФСТ)'!#REF!,'[14]0 (ФСТ)'!#REF!,'[14]0 (ФСТ)'!#REF!,'[14]0 (ФСТ)'!#REF!,'[14]0 (ФСТ)'!#REF!,P1_T0?Data</definedName>
    <definedName name="T0?Data">'[14]0 (ФСТ)'!#REF!,'[14]0 (ФСТ)'!#REF!,'[14]0 (ФСТ)'!#REF!,'[14]0 (ФСТ)'!#REF!,'[14]0 (ФСТ)'!#REF!,'[14]0 (ФСТ)'!#REF!,P1_T0?Data</definedName>
    <definedName name="T0?Data_1" localSheetId="4">[16]Восстановл_Лист27!#REF!,[16]Восстановл_Лист27!#REF!,[16]Восстановл_Лист27!#REF!,[16]Восстановл_Лист27!#REF!,[16]Восстановл_Лист27!#REF!,[16]Восстановл_Лист27!#REF!,'2-ип тс'!P1_T0?Data</definedName>
    <definedName name="T0?Data_1" localSheetId="3">[16]Восстановл_Лист27!#REF!,[16]Восстановл_Лист27!#REF!,[16]Восстановл_Лист27!#REF!,[16]Восстановл_Лист27!#REF!,[16]Восстановл_Лист27!#REF!,[16]Восстановл_Лист27!#REF!,'2-ип тс (2)'!P1_T0?Data</definedName>
    <definedName name="T0?Data_1" localSheetId="2">[16]Восстановл_Лист27!#REF!,[16]Восстановл_Лист27!#REF!,[16]Восстановл_Лист27!#REF!,[16]Восстановл_Лист27!#REF!,[16]Восстановл_Лист27!#REF!,[16]Восстановл_Лист27!#REF!,'2-ип тс (3)'!P1_T0?Data</definedName>
    <definedName name="T0?Data_1" localSheetId="1">[16]Восстановл_Лист27!#REF!,[16]Восстановл_Лист27!#REF!,[16]Восстановл_Лист27!#REF!,[16]Восстановл_Лист27!#REF!,[16]Восстановл_Лист27!#REF!,[16]Восстановл_Лист27!#REF!,'2-ип тс корректировка'!P1_T0?Data</definedName>
    <definedName name="T0?Data_1" localSheetId="0">[16]Восстановл_Лист27!#REF!,[16]Восстановл_Лист27!#REF!,[16]Восстановл_Лист27!#REF!,[16]Восстановл_Лист27!#REF!,[16]Восстановл_Лист27!#REF!,[16]Восстановл_Лист27!#REF!,'2-ип тс корректировка СВОД'!P1_T0?Data</definedName>
    <definedName name="T0?Data_1" localSheetId="5">[16]Восстановл_Лист27!#REF!,[16]Восстановл_Лист27!#REF!,[16]Восстановл_Лист27!#REF!,[16]Восстановл_Лист27!#REF!,[16]Восстановл_Лист27!#REF!,[16]Восстановл_Лист27!#REF!,P1_T0?Data</definedName>
    <definedName name="T0?Data_1" localSheetId="6">[16]Восстановл_Лист27!#REF!,[16]Восстановл_Лист27!#REF!,[16]Восстановл_Лист27!#REF!,[16]Восстановл_Лист27!#REF!,[16]Восстановл_Лист27!#REF!,[16]Восстановл_Лист27!#REF!,P1_T0?Data</definedName>
    <definedName name="T0?Data_1" localSheetId="8">[16]Восстановл_Лист27!#REF!,[16]Восстановл_Лист27!#REF!,[16]Восстановл_Лист27!#REF!,[16]Восстановл_Лист27!#REF!,[16]Восстановл_Лист27!#REF!,[16]Восстановл_Лист27!#REF!,'5-ип тс '!P1_T0?Data</definedName>
    <definedName name="T0?Data_1" localSheetId="7">[16]Восстановл_Лист27!#REF!,[16]Восстановл_Лист27!#REF!,[16]Восстановл_Лист27!#REF!,[16]Восстановл_Лист27!#REF!,[16]Восстановл_Лист27!#REF!,[16]Восстановл_Лист27!#REF!,'5-ип тс  СВОД'!P1_T0?Data</definedName>
    <definedName name="T0?Data_1" localSheetId="9">[16]Восстановл_Лист27!#REF!,[16]Восстановл_Лист27!#REF!,[16]Восстановл_Лист27!#REF!,[16]Восстановл_Лист27!#REF!,[16]Восстановл_Лист27!#REF!,[16]Восстановл_Лист27!#REF!,P1_T0?Data</definedName>
    <definedName name="T0?Data_1">[16]Восстановл_Лист27!#REF!,[16]Восстановл_Лист27!#REF!,[16]Восстановл_Лист27!#REF!,[16]Восстановл_Лист27!#REF!,[16]Восстановл_Лист27!#REF!,[16]Восстановл_Лист27!#REF!,P1_T0?Data</definedName>
    <definedName name="T0?item_ext?РОСТ" localSheetId="4">'[14]0 (ФСТ)'!#REF!</definedName>
    <definedName name="T0?item_ext?РОСТ" localSheetId="3">'[14]0 (ФСТ)'!#REF!</definedName>
    <definedName name="T0?item_ext?РОСТ" localSheetId="2">'[14]0 (ФСТ)'!#REF!</definedName>
    <definedName name="T0?item_ext?РОСТ" localSheetId="1">'[14]0 (ФСТ)'!#REF!</definedName>
    <definedName name="T0?item_ext?РОСТ" localSheetId="0">'[14]0 (ФСТ)'!#REF!</definedName>
    <definedName name="T0?item_ext?РОСТ" localSheetId="5">'[14]0 (ФСТ)'!#REF!</definedName>
    <definedName name="T0?item_ext?РОСТ" localSheetId="6">'[14]0 (ФСТ)'!#REF!</definedName>
    <definedName name="T0?item_ext?РОСТ" localSheetId="8">'[14]0 (ФСТ)'!#REF!</definedName>
    <definedName name="T0?item_ext?РОСТ" localSheetId="7">'[14]0 (ФСТ)'!#REF!</definedName>
    <definedName name="T0?item_ext?РОСТ">'[14]0 (ФСТ)'!#REF!</definedName>
    <definedName name="T0?Name" localSheetId="4">'[14]0 (ФСТ)'!#REF!</definedName>
    <definedName name="T0?Name" localSheetId="3">'[14]0 (ФСТ)'!#REF!</definedName>
    <definedName name="T0?Name" localSheetId="2">'[14]0 (ФСТ)'!#REF!</definedName>
    <definedName name="T0?Name" localSheetId="1">'[14]0 (ФСТ)'!#REF!</definedName>
    <definedName name="T0?Name" localSheetId="0">'[14]0 (ФСТ)'!#REF!</definedName>
    <definedName name="T0?Name" localSheetId="8">'[14]0 (ФСТ)'!#REF!</definedName>
    <definedName name="T0?Name" localSheetId="7">'[14]0 (ФСТ)'!#REF!</definedName>
    <definedName name="T0?Name">'[14]0 (ФСТ)'!#REF!</definedName>
    <definedName name="T0?unit?МВТ" localSheetId="4">'[14]0 (ФСТ)'!#REF!,'[14]0 (ФСТ)'!#REF!</definedName>
    <definedName name="T0?unit?МВТ" localSheetId="3">'[14]0 (ФСТ)'!#REF!,'[14]0 (ФСТ)'!#REF!</definedName>
    <definedName name="T0?unit?МВТ" localSheetId="2">'[14]0 (ФСТ)'!#REF!,'[14]0 (ФСТ)'!#REF!</definedName>
    <definedName name="T0?unit?МВТ" localSheetId="1">'[14]0 (ФСТ)'!#REF!,'[14]0 (ФСТ)'!#REF!</definedName>
    <definedName name="T0?unit?МВТ" localSheetId="0">'[14]0 (ФСТ)'!#REF!,'[14]0 (ФСТ)'!#REF!</definedName>
    <definedName name="T0?unit?МВТ" localSheetId="5">'[14]0 (ФСТ)'!#REF!,'[14]0 (ФСТ)'!#REF!</definedName>
    <definedName name="T0?unit?МВТ" localSheetId="6">'[14]0 (ФСТ)'!#REF!,'[14]0 (ФСТ)'!#REF!</definedName>
    <definedName name="T0?unit?МВТ" localSheetId="8">'[14]0 (ФСТ)'!#REF!,'[14]0 (ФСТ)'!#REF!</definedName>
    <definedName name="T0?unit?МВТ" localSheetId="7">'[14]0 (ФСТ)'!#REF!,'[14]0 (ФСТ)'!#REF!</definedName>
    <definedName name="T0?unit?МВТ">'[14]0 (ФСТ)'!#REF!,'[14]0 (ФСТ)'!#REF!</definedName>
    <definedName name="T0?unit?МКВТЧ" localSheetId="4">'[14]0 (ФСТ)'!#REF!</definedName>
    <definedName name="T0?unit?МКВТЧ" localSheetId="3">'[14]0 (ФСТ)'!#REF!</definedName>
    <definedName name="T0?unit?МКВТЧ" localSheetId="2">'[14]0 (ФСТ)'!#REF!</definedName>
    <definedName name="T0?unit?МКВТЧ" localSheetId="1">'[14]0 (ФСТ)'!#REF!</definedName>
    <definedName name="T0?unit?МКВТЧ" localSheetId="0">'[14]0 (ФСТ)'!#REF!</definedName>
    <definedName name="T0?unit?МКВТЧ" localSheetId="8">'[14]0 (ФСТ)'!#REF!</definedName>
    <definedName name="T0?unit?МКВТЧ" localSheetId="7">'[14]0 (ФСТ)'!#REF!</definedName>
    <definedName name="T0?unit?МКВТЧ">'[14]0 (ФСТ)'!#REF!</definedName>
    <definedName name="T0?unit?ПРЦ" localSheetId="4">'[14]0 (ФСТ)'!#REF!,'[14]0 (ФСТ)'!#REF!,'[14]0 (ФСТ)'!#REF!,'[14]0 (ФСТ)'!#REF!,'[14]0 (ФСТ)'!#REF!</definedName>
    <definedName name="T0?unit?ПРЦ" localSheetId="3">'[14]0 (ФСТ)'!#REF!,'[14]0 (ФСТ)'!#REF!,'[14]0 (ФСТ)'!#REF!,'[14]0 (ФСТ)'!#REF!,'[14]0 (ФСТ)'!#REF!</definedName>
    <definedName name="T0?unit?ПРЦ" localSheetId="2">'[14]0 (ФСТ)'!#REF!,'[14]0 (ФСТ)'!#REF!,'[14]0 (ФСТ)'!#REF!,'[14]0 (ФСТ)'!#REF!,'[14]0 (ФСТ)'!#REF!</definedName>
    <definedName name="T0?unit?ПРЦ" localSheetId="1">'[14]0 (ФСТ)'!#REF!,'[14]0 (ФСТ)'!#REF!,'[14]0 (ФСТ)'!#REF!,'[14]0 (ФСТ)'!#REF!,'[14]0 (ФСТ)'!#REF!</definedName>
    <definedName name="T0?unit?ПРЦ" localSheetId="0">'[14]0 (ФСТ)'!#REF!,'[14]0 (ФСТ)'!#REF!,'[14]0 (ФСТ)'!#REF!,'[14]0 (ФСТ)'!#REF!,'[14]0 (ФСТ)'!#REF!</definedName>
    <definedName name="T0?unit?ПРЦ" localSheetId="8">'[14]0 (ФСТ)'!#REF!,'[14]0 (ФСТ)'!#REF!,'[14]0 (ФСТ)'!#REF!,'[14]0 (ФСТ)'!#REF!,'[14]0 (ФСТ)'!#REF!</definedName>
    <definedName name="T0?unit?ПРЦ" localSheetId="7">'[14]0 (ФСТ)'!#REF!,'[14]0 (ФСТ)'!#REF!,'[14]0 (ФСТ)'!#REF!,'[14]0 (ФСТ)'!#REF!,'[14]0 (ФСТ)'!#REF!</definedName>
    <definedName name="T0?unit?ПРЦ">'[14]0 (ФСТ)'!#REF!,'[14]0 (ФСТ)'!#REF!,'[14]0 (ФСТ)'!#REF!,'[14]0 (ФСТ)'!#REF!,'[14]0 (ФСТ)'!#REF!</definedName>
    <definedName name="T0?unit?РУБ.ГКАЛ" localSheetId="4">'[14]0 (ФСТ)'!#REF!,'[14]0 (ФСТ)'!#REF!</definedName>
    <definedName name="T0?unit?РУБ.ГКАЛ" localSheetId="3">'[14]0 (ФСТ)'!#REF!,'[14]0 (ФСТ)'!#REF!</definedName>
    <definedName name="T0?unit?РУБ.ГКАЛ" localSheetId="2">'[14]0 (ФСТ)'!#REF!,'[14]0 (ФСТ)'!#REF!</definedName>
    <definedName name="T0?unit?РУБ.ГКАЛ" localSheetId="1">'[14]0 (ФСТ)'!#REF!,'[14]0 (ФСТ)'!#REF!</definedName>
    <definedName name="T0?unit?РУБ.ГКАЛ" localSheetId="0">'[14]0 (ФСТ)'!#REF!,'[14]0 (ФСТ)'!#REF!</definedName>
    <definedName name="T0?unit?РУБ.ГКАЛ" localSheetId="8">'[14]0 (ФСТ)'!#REF!,'[14]0 (ФСТ)'!#REF!</definedName>
    <definedName name="T0?unit?РУБ.ГКАЛ" localSheetId="7">'[14]0 (ФСТ)'!#REF!,'[14]0 (ФСТ)'!#REF!</definedName>
    <definedName name="T0?unit?РУБ.ГКАЛ">'[14]0 (ФСТ)'!#REF!,'[14]0 (ФСТ)'!#REF!</definedName>
    <definedName name="T0?unit?РУБ.МВТ.МЕС" localSheetId="4">'[14]0 (ФСТ)'!#REF!</definedName>
    <definedName name="T0?unit?РУБ.МВТ.МЕС" localSheetId="3">'[14]0 (ФСТ)'!#REF!</definedName>
    <definedName name="T0?unit?РУБ.МВТ.МЕС" localSheetId="2">'[14]0 (ФСТ)'!#REF!</definedName>
    <definedName name="T0?unit?РУБ.МВТ.МЕС" localSheetId="1">'[14]0 (ФСТ)'!#REF!</definedName>
    <definedName name="T0?unit?РУБ.МВТ.МЕС" localSheetId="0">'[14]0 (ФСТ)'!#REF!</definedName>
    <definedName name="T0?unit?РУБ.МВТ.МЕС" localSheetId="8">'[14]0 (ФСТ)'!#REF!</definedName>
    <definedName name="T0?unit?РУБ.МВТ.МЕС" localSheetId="7">'[14]0 (ФСТ)'!#REF!</definedName>
    <definedName name="T0?unit?РУБ.МВТ.МЕС">'[14]0 (ФСТ)'!#REF!</definedName>
    <definedName name="T0?unit?РУБ.ТКВТЧ" localSheetId="4">'[14]0 (ФСТ)'!#REF!</definedName>
    <definedName name="T0?unit?РУБ.ТКВТЧ" localSheetId="3">'[14]0 (ФСТ)'!#REF!</definedName>
    <definedName name="T0?unit?РУБ.ТКВТЧ" localSheetId="2">'[14]0 (ФСТ)'!#REF!</definedName>
    <definedName name="T0?unit?РУБ.ТКВТЧ" localSheetId="1">'[14]0 (ФСТ)'!#REF!</definedName>
    <definedName name="T0?unit?РУБ.ТКВТЧ" localSheetId="0">'[14]0 (ФСТ)'!#REF!</definedName>
    <definedName name="T0?unit?РУБ.ТКВТЧ" localSheetId="8">'[14]0 (ФСТ)'!#REF!</definedName>
    <definedName name="T0?unit?РУБ.ТКВТЧ" localSheetId="7">'[14]0 (ФСТ)'!#REF!</definedName>
    <definedName name="T0?unit?РУБ.ТКВТЧ">'[14]0 (ФСТ)'!#REF!</definedName>
    <definedName name="T0?unit?ТГКАЛ" localSheetId="4">'[14]0 (ФСТ)'!#REF!</definedName>
    <definedName name="T0?unit?ТГКАЛ" localSheetId="3">'[14]0 (ФСТ)'!#REF!</definedName>
    <definedName name="T0?unit?ТГКАЛ" localSheetId="2">'[14]0 (ФСТ)'!#REF!</definedName>
    <definedName name="T0?unit?ТГКАЛ" localSheetId="1">'[14]0 (ФСТ)'!#REF!</definedName>
    <definedName name="T0?unit?ТГКАЛ" localSheetId="0">'[14]0 (ФСТ)'!#REF!</definedName>
    <definedName name="T0?unit?ТГКАЛ" localSheetId="8">'[14]0 (ФСТ)'!#REF!</definedName>
    <definedName name="T0?unit?ТГКАЛ" localSheetId="7">'[14]0 (ФСТ)'!#REF!</definedName>
    <definedName name="T0?unit?ТГКАЛ">'[14]0 (ФСТ)'!#REF!</definedName>
    <definedName name="T0?unit?ТРУБ" localSheetId="4">'[14]0 (ФСТ)'!#REF!,'[14]0 (ФСТ)'!#REF!,'[14]0 (ФСТ)'!#REF!,'2-ип тс'!P1_T0?unit?ТРУБ</definedName>
    <definedName name="T0?unit?ТРУБ" localSheetId="3">'[14]0 (ФСТ)'!#REF!,'[14]0 (ФСТ)'!#REF!,'[14]0 (ФСТ)'!#REF!,'2-ип тс (2)'!P1_T0?unit?ТРУБ</definedName>
    <definedName name="T0?unit?ТРУБ" localSheetId="2">'[14]0 (ФСТ)'!#REF!,'[14]0 (ФСТ)'!#REF!,'[14]0 (ФСТ)'!#REF!,'2-ип тс (3)'!P1_T0?unit?ТРУБ</definedName>
    <definedName name="T0?unit?ТРУБ" localSheetId="1">'[14]0 (ФСТ)'!#REF!,'[14]0 (ФСТ)'!#REF!,'[14]0 (ФСТ)'!#REF!,'2-ип тс корректировка'!P1_T0?unit?ТРУБ</definedName>
    <definedName name="T0?unit?ТРУБ" localSheetId="0">'[14]0 (ФСТ)'!#REF!,'[14]0 (ФСТ)'!#REF!,'[14]0 (ФСТ)'!#REF!,'2-ип тс корректировка СВОД'!P1_T0?unit?ТРУБ</definedName>
    <definedName name="T0?unit?ТРУБ" localSheetId="5">'[14]0 (ФСТ)'!#REF!,'[14]0 (ФСТ)'!#REF!,'[14]0 (ФСТ)'!#REF!,P1_T0?unit?ТРУБ</definedName>
    <definedName name="T0?unit?ТРУБ" localSheetId="6">'[14]0 (ФСТ)'!#REF!,'[14]0 (ФСТ)'!#REF!,'[14]0 (ФСТ)'!#REF!,P1_T0?unit?ТРУБ</definedName>
    <definedName name="T0?unit?ТРУБ" localSheetId="8">'[14]0 (ФСТ)'!#REF!,'[14]0 (ФСТ)'!#REF!,'[14]0 (ФСТ)'!#REF!,'5-ип тс '!P1_T0?unit?ТРУБ</definedName>
    <definedName name="T0?unit?ТРУБ" localSheetId="7">'[14]0 (ФСТ)'!#REF!,'[14]0 (ФСТ)'!#REF!,'[14]0 (ФСТ)'!#REF!,'5-ип тс  СВОД'!P1_T0?unit?ТРУБ</definedName>
    <definedName name="T0?unit?ТРУБ" localSheetId="9">'[14]0 (ФСТ)'!#REF!,'[14]0 (ФСТ)'!#REF!,'[14]0 (ФСТ)'!#REF!,P1_T0?unit?ТРУБ</definedName>
    <definedName name="T0?unit?ТРУБ">'[14]0 (ФСТ)'!#REF!,'[14]0 (ФСТ)'!#REF!,'[14]0 (ФСТ)'!#REF!,P1_T0?unit?ТРУБ</definedName>
    <definedName name="T0?unit?ТРУБ_1" localSheetId="4">[16]Восстановл_Лист27!#REF!,[16]Восстановл_Лист27!#REF!,[16]Восстановл_Лист27!#REF!,'2-ип тс'!P1_T0?unit?ТРУБ</definedName>
    <definedName name="T0?unit?ТРУБ_1" localSheetId="3">[16]Восстановл_Лист27!#REF!,[16]Восстановл_Лист27!#REF!,[16]Восстановл_Лист27!#REF!,'2-ип тс (2)'!P1_T0?unit?ТРУБ</definedName>
    <definedName name="T0?unit?ТРУБ_1" localSheetId="2">[16]Восстановл_Лист27!#REF!,[16]Восстановл_Лист27!#REF!,[16]Восстановл_Лист27!#REF!,'2-ип тс (3)'!P1_T0?unit?ТРУБ</definedName>
    <definedName name="T0?unit?ТРУБ_1" localSheetId="1">[16]Восстановл_Лист27!#REF!,[16]Восстановл_Лист27!#REF!,[16]Восстановл_Лист27!#REF!,'2-ип тс корректировка'!P1_T0?unit?ТРУБ</definedName>
    <definedName name="T0?unit?ТРУБ_1" localSheetId="0">[16]Восстановл_Лист27!#REF!,[16]Восстановл_Лист27!#REF!,[16]Восстановл_Лист27!#REF!,'2-ип тс корректировка СВОД'!P1_T0?unit?ТРУБ</definedName>
    <definedName name="T0?unit?ТРУБ_1" localSheetId="5">[16]Восстановл_Лист27!#REF!,[16]Восстановл_Лист27!#REF!,[16]Восстановл_Лист27!#REF!,P1_T0?unit?ТРУБ</definedName>
    <definedName name="T0?unit?ТРУБ_1" localSheetId="6">[16]Восстановл_Лист27!#REF!,[16]Восстановл_Лист27!#REF!,[16]Восстановл_Лист27!#REF!,P1_T0?unit?ТРУБ</definedName>
    <definedName name="T0?unit?ТРУБ_1" localSheetId="8">[16]Восстановл_Лист27!#REF!,[16]Восстановл_Лист27!#REF!,[16]Восстановл_Лист27!#REF!,'5-ип тс '!P1_T0?unit?ТРУБ</definedName>
    <definedName name="T0?unit?ТРУБ_1" localSheetId="7">[16]Восстановл_Лист27!#REF!,[16]Восстановл_Лист27!#REF!,[16]Восстановл_Лист27!#REF!,'5-ип тс  СВОД'!P1_T0?unit?ТРУБ</definedName>
    <definedName name="T0?unit?ТРУБ_1" localSheetId="9">[16]Восстановл_Лист27!#REF!,[16]Восстановл_Лист27!#REF!,[16]Восстановл_Лист27!#REF!,P1_T0?unit?ТРУБ</definedName>
    <definedName name="T0?unit?ТРУБ_1">[16]Восстановл_Лист27!#REF!,[16]Восстановл_Лист27!#REF!,[16]Восстановл_Лист27!#REF!,P1_T0?unit?ТРУБ</definedName>
    <definedName name="T0?unit?ЧСЛ" localSheetId="4">'[14]0 (ФСТ)'!#REF!</definedName>
    <definedName name="T0?unit?ЧСЛ" localSheetId="3">'[14]0 (ФСТ)'!#REF!</definedName>
    <definedName name="T0?unit?ЧСЛ" localSheetId="2">'[14]0 (ФСТ)'!#REF!</definedName>
    <definedName name="T0?unit?ЧСЛ" localSheetId="1">'[14]0 (ФСТ)'!#REF!</definedName>
    <definedName name="T0?unit?ЧСЛ" localSheetId="0">'[14]0 (ФСТ)'!#REF!</definedName>
    <definedName name="T0?unit?ЧСЛ" localSheetId="5">'[14]0 (ФСТ)'!#REF!</definedName>
    <definedName name="T0?unit?ЧСЛ" localSheetId="6">'[14]0 (ФСТ)'!#REF!</definedName>
    <definedName name="T0?unit?ЧСЛ" localSheetId="8">'[14]0 (ФСТ)'!#REF!</definedName>
    <definedName name="T0?unit?ЧСЛ" localSheetId="7">'[14]0 (ФСТ)'!#REF!</definedName>
    <definedName name="T0?unit?ЧСЛ">'[14]0 (ФСТ)'!#REF!</definedName>
    <definedName name="T0_1_Protect">'[15]0.1'!$L$5:$N$5,'[15]0.1'!$P$5:$R$5,'[15]0.1'!$I$11:$J$11,'[15]0.1'!$H$5:$J$5</definedName>
    <definedName name="T0_Protect" localSheetId="4">'2-ип тс'!P2_T0_Protect,'2-ип тс'!P3_T0_Protect</definedName>
    <definedName name="T0_Protect" localSheetId="3">'2-ип тс (2)'!P2_T0_Protect,'2-ип тс (2)'!P3_T0_Protect</definedName>
    <definedName name="T0_Protect" localSheetId="2">'2-ип тс (3)'!P2_T0_Protect,'2-ип тс (3)'!P3_T0_Protect</definedName>
    <definedName name="T0_Protect" localSheetId="1">'2-ип тс корректировка'!P2_T0_Protect,'2-ип тс корректировка'!P3_T0_Protect</definedName>
    <definedName name="T0_Protect" localSheetId="0">'2-ип тс корректировка СВОД'!P2_T0_Protect,'2-ип тс корректировка СВОД'!P3_T0_Protect</definedName>
    <definedName name="T0_Protect" localSheetId="5">P2_T0_Protect,'3-ип тс'!P3_T0_Protect</definedName>
    <definedName name="T0_Protect" localSheetId="6">P2_T0_Protect,'4-ип тс'!P3_T0_Protect</definedName>
    <definedName name="T0_Protect" localSheetId="8">'5-ип тс '!P2_T0_Protect,'5-ип тс '!P3_T0_Protect</definedName>
    <definedName name="T0_Protect" localSheetId="7">'5-ип тс  СВОД'!P2_T0_Protect,'5-ип тс  СВОД'!P3_T0_Protect</definedName>
    <definedName name="T0_Protect" localSheetId="9">P2_T0_Protect,'Свод по котельным'!P3_T0_Protect</definedName>
    <definedName name="T0_Protect">P2_T0_Protect,P3_T0_Protect</definedName>
    <definedName name="T0_Protect_1" localSheetId="4">'2-ип тс'!P2_T0_Protect,'2-ип тс'!P3_T0_Protect</definedName>
    <definedName name="T0_Protect_1" localSheetId="3">'2-ип тс (2)'!P2_T0_Protect,'2-ип тс (2)'!P3_T0_Protect</definedName>
    <definedName name="T0_Protect_1" localSheetId="2">'2-ип тс (3)'!P2_T0_Protect,'2-ип тс (3)'!P3_T0_Protect</definedName>
    <definedName name="T0_Protect_1" localSheetId="1">'2-ип тс корректировка'!P2_T0_Protect,'2-ип тс корректировка'!P3_T0_Protect</definedName>
    <definedName name="T0_Protect_1" localSheetId="0">'2-ип тс корректировка СВОД'!P2_T0_Protect,'2-ип тс корректировка СВОД'!P3_T0_Protect</definedName>
    <definedName name="T0_Protect_1" localSheetId="5">P2_T0_Protect,'3-ип тс'!P3_T0_Protect</definedName>
    <definedName name="T0_Protect_1" localSheetId="6">P2_T0_Protect,'4-ип тс'!P3_T0_Protect</definedName>
    <definedName name="T0_Protect_1" localSheetId="8">'5-ип тс '!P2_T0_Protect,'5-ип тс '!P3_T0_Protect</definedName>
    <definedName name="T0_Protect_1" localSheetId="7">'5-ип тс  СВОД'!P2_T0_Protect,'5-ип тс  СВОД'!P3_T0_Protect</definedName>
    <definedName name="T0_Protect_1" localSheetId="9">P2_T0_Protect,'Свод по котельным'!P3_T0_Protect</definedName>
    <definedName name="T0_Protect_1">P2_T0_Protect,P3_T0_Protect</definedName>
    <definedName name="T1?axis?ПРД?БАЗ">'[15]1'!$K$6:$L$23,'[15]1'!$F$6:$G$23</definedName>
    <definedName name="T1?axis?ПРД?ПРЕД">'[15]1'!$M$6:$N$23,'[15]1'!$D$6:$E$23</definedName>
    <definedName name="T1?axis?ПФ?ПЛАН">'[15]1'!$K$6:$K$23,'[15]1'!$D$6:$D$23,'[15]1'!$M$6:$M$23,'[15]1'!$F$6:$F$23</definedName>
    <definedName name="T1?axis?ПФ?ФАКТ">'[15]1'!$L$6:$L$23,'[15]1'!$E$6:$E$23,'[15]1'!$N$6:$N$23,'[15]1'!$G$6:$G$23</definedName>
    <definedName name="T1?Data">'[15]1'!$D$14:$J$18,'[15]1'!$D$20:$J$23,'[15]1'!$K$6:$N$12,'[15]1'!$K$14:$N$18,'[15]1'!$K$20:$N$23,'[15]1'!$D$6:$J$12</definedName>
    <definedName name="T1?item_ext?НН" localSheetId="5">'[13]1'!$F$48:$M$48,'[13]1'!$F$51:$M$51,'[13]1'!$F$56:$M$56,'[13]1'!$F$59:$M$59,'[13]1'!$F$62:$M$62,'[13]1'!$F$65:$M$65,'[13]1'!$F$13:$M$13,P1_T1?item_ext?НН</definedName>
    <definedName name="T1?item_ext?НН" localSheetId="6">'[13]1'!$F$48:$M$48,'[13]1'!$F$51:$M$51,'[13]1'!$F$56:$M$56,'[13]1'!$F$59:$M$59,'[13]1'!$F$62:$M$62,'[13]1'!$F$65:$M$65,'[13]1'!$F$13:$M$13,P1_T1?item_ext?НН</definedName>
    <definedName name="T1?item_ext?НН" localSheetId="9">'[13]1'!$F$48:$M$48,'[13]1'!$F$51:$M$51,'[13]1'!$F$56:$M$56,'[13]1'!$F$59:$M$59,'[13]1'!$F$62:$M$62,'[13]1'!$F$65:$M$65,'[13]1'!$F$13:$M$13,P1_T1?item_ext?НН</definedName>
    <definedName name="T1?item_ext?НН">'[13]1'!$F$48:$M$48,'[13]1'!$F$51:$M$51,'[13]1'!$F$56:$M$56,'[13]1'!$F$59:$M$59,'[13]1'!$F$62:$M$62,'[13]1'!$F$65:$M$65,'[13]1'!$F$13:$M$13,P1_T1?item_ext?НН</definedName>
    <definedName name="T1?item_ext?НН_1" localSheetId="5">[16]Восстановл_Лист26!$F$48:$M$48,[16]Восстановл_Лист26!$F$51:$M$51,[16]Восстановл_Лист26!$F$56:$M$56,[16]Восстановл_Лист26!$F$59:$M$59,[16]Восстановл_Лист26!$F$62:$M$62,[16]Восстановл_Лист26!$F$65:$M$65,[16]Восстановл_Лист26!$F$13:$M$13,P1_T1?item_ext?НН</definedName>
    <definedName name="T1?item_ext?НН_1" localSheetId="6">[16]Восстановл_Лист26!$F$48:$M$48,[16]Восстановл_Лист26!$F$51:$M$51,[16]Восстановл_Лист26!$F$56:$M$56,[16]Восстановл_Лист26!$F$59:$M$59,[16]Восстановл_Лист26!$F$62:$M$62,[16]Восстановл_Лист26!$F$65:$M$65,[16]Восстановл_Лист26!$F$13:$M$13,P1_T1?item_ext?НН</definedName>
    <definedName name="T1?item_ext?НН_1" localSheetId="9">[16]Восстановл_Лист26!$F$48:$M$48,[16]Восстановл_Лист26!$F$51:$M$51,[16]Восстановл_Лист26!$F$56:$M$56,[16]Восстановл_Лист26!$F$59:$M$59,[16]Восстановл_Лист26!$F$62:$M$62,[16]Восстановл_Лист26!$F$65:$M$65,[16]Восстановл_Лист26!$F$13:$M$13,P1_T1?item_ext?НН</definedName>
    <definedName name="T1?item_ext?НН_1">[16]Восстановл_Лист26!$F$48:$M$48,[16]Восстановл_Лист26!$F$51:$M$51,[16]Восстановл_Лист26!$F$56:$M$56,[16]Восстановл_Лист26!$F$59:$M$59,[16]Восстановл_Лист26!$F$62:$M$62,[16]Восстановл_Лист26!$F$65:$M$65,[16]Восстановл_Лист26!$F$13:$M$13,P1_T1?item_ext?НН</definedName>
    <definedName name="T1?item_ext?СН2" localSheetId="5">'[13]1'!$F$47:$M$47,'[13]1'!$F$50:$M$50,'[13]1'!$F$55:$M$55,'[13]1'!$F$58:$M$58,'[13]1'!$F$61:$M$61,'[13]1'!$F$64:$M$64,'[13]1'!$F$12:$M$12,P1_T1?item_ext?СН2</definedName>
    <definedName name="T1?item_ext?СН2" localSheetId="6">'[13]1'!$F$47:$M$47,'[13]1'!$F$50:$M$50,'[13]1'!$F$55:$M$55,'[13]1'!$F$58:$M$58,'[13]1'!$F$61:$M$61,'[13]1'!$F$64:$M$64,'[13]1'!$F$12:$M$12,P1_T1?item_ext?СН2</definedName>
    <definedName name="T1?item_ext?СН2" localSheetId="9">'[13]1'!$F$47:$M$47,'[13]1'!$F$50:$M$50,'[13]1'!$F$55:$M$55,'[13]1'!$F$58:$M$58,'[13]1'!$F$61:$M$61,'[13]1'!$F$64:$M$64,'[13]1'!$F$12:$M$12,P1_T1?item_ext?СН2</definedName>
    <definedName name="T1?item_ext?СН2">'[13]1'!$F$47:$M$47,'[13]1'!$F$50:$M$50,'[13]1'!$F$55:$M$55,'[13]1'!$F$58:$M$58,'[13]1'!$F$61:$M$61,'[13]1'!$F$64:$M$64,'[13]1'!$F$12:$M$12,P1_T1?item_ext?СН2</definedName>
    <definedName name="T1?item_ext?СН2_1" localSheetId="5">[16]Восстановл_Лист26!$F$47:$M$47,[16]Восстановл_Лист26!$F$50:$M$50,[16]Восстановл_Лист26!$F$55:$M$55,[16]Восстановл_Лист26!$F$58:$M$58,[16]Восстановл_Лист26!$F$61:$M$61,[16]Восстановл_Лист26!$F$64:$M$64,[16]Восстановл_Лист26!$F$12:$M$12,P1_T1?item_ext?СН2</definedName>
    <definedName name="T1?item_ext?СН2_1" localSheetId="6">[16]Восстановл_Лист26!$F$47:$M$47,[16]Восстановл_Лист26!$F$50:$M$50,[16]Восстановл_Лист26!$F$55:$M$55,[16]Восстановл_Лист26!$F$58:$M$58,[16]Восстановл_Лист26!$F$61:$M$61,[16]Восстановл_Лист26!$F$64:$M$64,[16]Восстановл_Лист26!$F$12:$M$12,P1_T1?item_ext?СН2</definedName>
    <definedName name="T1?item_ext?СН2_1" localSheetId="9">[16]Восстановл_Лист26!$F$47:$M$47,[16]Восстановл_Лист26!$F$50:$M$50,[16]Восстановл_Лист26!$F$55:$M$55,[16]Восстановл_Лист26!$F$58:$M$58,[16]Восстановл_Лист26!$F$61:$M$61,[16]Восстановл_Лист26!$F$64:$M$64,[16]Восстановл_Лист26!$F$12:$M$12,P1_T1?item_ext?СН2</definedName>
    <definedName name="T1?item_ext?СН2_1">[16]Восстановл_Лист26!$F$47:$M$47,[16]Восстановл_Лист26!$F$50:$M$50,[16]Восстановл_Лист26!$F$55:$M$55,[16]Восстановл_Лист26!$F$58:$M$58,[16]Восстановл_Лист26!$F$61:$M$61,[16]Восстановл_Лист26!$F$64:$M$64,[16]Восстановл_Лист26!$F$12:$M$12,P1_T1?item_ext?СН2</definedName>
    <definedName name="T1?unit?КОП.КВТЧ">'[13]1'!$J$8:$J$66,'[13]1'!$F$8:$G$66</definedName>
    <definedName name="T1?unit?МКВТЧ">'[13]1'!$K$9:$K$66,'[13]1'!$H$9:$H$66</definedName>
    <definedName name="T1?unit?МРУБ">'[13]1'!$L$9:$M$66,'[13]1'!$I$9:$I$66</definedName>
    <definedName name="T1_Protect">'[15]1'!$D$20:$G$22,'[15]1'!$H$5:$J$5,'[15]1'!$I$6:$J$12,'[15]1'!$I$14:$J$18,'[15]1'!$I$20:$J$22,'[15]1'!$D$6:$G$12,'[15]1'!$A$24:$IV$123,'[15]1'!$W$1:$AW$65536,'[15]1'!$D$14:$G$18</definedName>
    <definedName name="T10?axis?ПРД?БАЗ">'[15]10'!$L$6:$M$43,'[15]10'!$I$6:$J$43</definedName>
    <definedName name="T10?axis?ПРД?ПРЕД">'[15]10'!$N$6:$O$43,'[15]10'!$G$6:$H$43</definedName>
    <definedName name="T10?axis?ПФ?ПЛАН">'[15]10'!$L$6:$L$43,'[15]10'!$G$6:$G$43,'[15]10'!$N$6:$N$43,'[15]10'!$I$6:$I$43</definedName>
    <definedName name="T10?axis?ПФ?ФАКТ">'[15]10'!$M$6:$M$43,'[15]10'!$H$6:$H$43,'[15]10'!$O$6:$O$43,'[15]10'!$J$6:$J$43</definedName>
    <definedName name="T10_Protect">'[15]10'!$G$7:$K$41,'[15]10'!$B$22:$B$41,'[15]10'!$A$44:$IV$144,'[15]10'!$P$1:$AS$65536,'[15]10'!$C$7:$C$41</definedName>
    <definedName name="T11?axis?ПРД?БАЗ">'[15]11 (Н)'!$K$6:$L$140,'[15]11 (Н)'!$H$6:$I$140</definedName>
    <definedName name="T11?axis?ПРД?ПРЕД">'[15]11 (Н)'!$M$6:$N$140,'[15]11 (Н)'!$F$6:$G$140</definedName>
    <definedName name="T11?axis?ПФ?ПЛАН">'[15]11 (Н)'!$K$6:$K$140,'[15]11 (Н)'!$F$6:$F$140,'[15]11 (Н)'!$M$6:$M$140,'[15]11 (Н)'!$H$6:$H$140</definedName>
    <definedName name="T11?axis?ПФ?ФАКТ">'[15]11 (Н)'!$L$6:$L$140,'[15]11 (Н)'!$G$6:$G$140,'[15]11 (Н)'!$N$6:$N$140,'[15]11 (Н)'!$I$6:$I$140</definedName>
    <definedName name="T11?Data">'[15]11 (Н)'!$F$140:$N$140,'[15]11 (Н)'!$F$6:$N$138</definedName>
    <definedName name="T11_Protect">'[15]11 (Н)'!$F$6:$J$138,'[15]11 (Н)'!$B$57:$B$138,'[15]11 (Н)'!$A$141:$IV$232,'[15]11 (Н)'!$O$1:$AR$65536,'[15]11 (Н)'!$C$6:$C$138</definedName>
    <definedName name="T12?axis?ПРД?БАЗ">'[15]12'!$J$6:$K$20,'[15]12'!$G$6:$H$20</definedName>
    <definedName name="T12?axis?ПРД?ПРЕД">'[15]12'!$L$6:$M$20,'[15]12'!$E$6:$F$20</definedName>
    <definedName name="T12?axis?ПФ?ПЛАН">'[15]12'!$J$6:$J$20,'[15]12'!$E$6:$E$20,'[15]12'!$L$6:$L$20,'[15]12'!$G$6:$G$20</definedName>
    <definedName name="T12?axis?ПФ?ФАКТ">'[15]12'!$K$6:$K$20,'[15]12'!$F$6:$F$20,'[15]12'!$M$6:$M$20,'[15]12'!$H$6:$H$20</definedName>
    <definedName name="T12?Data">'[15]12'!$B$15,'[15]12'!$E$13:$M$18,'[15]12'!$E$20:$M$20,'[15]12'!$B$13,'[15]12'!$B$17,'[15]12'!$E$6:$M$11</definedName>
    <definedName name="T12?L3.1.x">'[15]12'!$E$16:$M$16,'[15]12'!$E$18:$M$18,'[15]12'!$E$14:$M$14</definedName>
    <definedName name="T12?L3.x">'[15]12'!$E$15:$M$15,'[15]12'!$E$17:$M$17,'[15]12'!$E$13:$M$13</definedName>
    <definedName name="T12?unit?ГА">'[15]12'!$E$16:$I$16,'[15]12'!$E$11:$I$11,'[15]12'!$E$14:$I$14,'[15]12'!$E$18:$I$18,'[15]12'!$E$7:$I$7</definedName>
    <definedName name="T12?unit?ТРУБ">'[15]12'!$E$15:$I$15,'[15]12'!$E$6:$I$6,'[15]12'!$E$13:$I$13,'[15]12'!$E$17:$I$17,'[15]12'!$E$20:$I$20,'[15]12'!$E$8:$I$10</definedName>
    <definedName name="T12_Protect">'[15]12'!$B$13:$B$18,'[15]12'!$E$13:$I$18,'[15]12'!$A$21:$IV$120,'[15]12'!$N$1:$AQ$65536,'[15]12'!$E$6:$I$9</definedName>
    <definedName name="T13?axis?ПРД?БАЗ">'[15]13'!$L$6:$M$36,'[15]13'!$I$6:$J$36</definedName>
    <definedName name="T13?axis?ПРД?ПРЕД">'[15]13'!$G$6:$H$36,'[15]13'!$N$6:$O$36</definedName>
    <definedName name="T13?axis?ПФ?ПЛАН">'[15]13'!$N$6:$N$36,'[15]13'!$I$6:$I$36,'[15]13'!$G$6:$G$36,'[15]13'!$L$6:$L$36</definedName>
    <definedName name="T13?axis?ПФ?ФАКТ">'[15]13'!$O$6:$O$36,'[15]13'!$J$6:$J$36,'[15]13'!$H$6:$H$36,'[15]13'!$M$6:$M$36</definedName>
    <definedName name="T13?L1.1">'[15]13'!$G$6:$O$6,'[15]13'!$G$26:$O$26,'[15]13'!$G$16:$O$16</definedName>
    <definedName name="T13?L1.2">'[15]13'!$G$27:$O$27,'[15]13'!$G$17:$O$17,'[15]13'!$G$7:$O$7</definedName>
    <definedName name="T13?L2">'[15]13'!$G$8:$O$8,'[15]13'!$G$28:$O$28,'[15]13'!$G$18:$O$18</definedName>
    <definedName name="T13?L2.1">'[15]13'!$G$9:$O$9,'[15]13'!$G$29:$O$29,'[15]13'!$G$19:$O$19</definedName>
    <definedName name="T13?L2.1.1">'[15]13'!$G$10:$O$10,'[15]13'!$G$30:$O$30,'[15]13'!$G$20:$O$20</definedName>
    <definedName name="T13?L2.1.2">'[15]13'!$G$11:$O$11,'[15]13'!$G$31:$O$31,'[15]13'!$G$21:$O$21</definedName>
    <definedName name="T13?L2.2">'[15]13'!$G$12:$O$12,'[15]13'!$G$32:$O$32,'[15]13'!$G$22:$O$22</definedName>
    <definedName name="T13?L2.2.1">'[15]13'!$G$13:$O$13,'[15]13'!$G$33:$O$33,'[15]13'!$G$23:$O$23</definedName>
    <definedName name="T13?L2.2.2">'[15]13'!$G$14:$O$14,'[15]13'!$G$34:$O$34,'[15]13'!$G$24:$O$24</definedName>
    <definedName name="T13?L4">'[15]13'!$G$15:$O$15,'[15]13'!$G$35:$O$35,'[15]13'!$G$25:$O$25</definedName>
    <definedName name="T13?unit?МКВТЧ">'[15]13'!$G$16:$K$16,'[15]13'!$G$26:$K$26,'[15]13'!$G$6:$K$6</definedName>
    <definedName name="T13?unit?РУБ.ТМКБ">'[15]13'!$G$14:$K$14,'[15]13'!$G$21:$K$21,'[15]13'!$G$24:$K$24,'[15]13'!$G$31:$K$31,'[15]13'!$G$34:$K$34,'[15]13'!$G$11:$K$11</definedName>
    <definedName name="T13?unit?ТГКАЛ">'[15]13'!$G$17:$K$17,'[15]13'!$G$27:$K$27,'[15]13'!$G$7:$K$7</definedName>
    <definedName name="T13?unit?ТМКБ">'[15]13'!$G$13:$K$13,'[15]13'!$G$20:$K$20,'[15]13'!$G$23:$K$23,'[15]13'!$G$30:$K$30,'[15]13'!$G$33:$K$33,'[15]13'!$G$10:$K$10</definedName>
    <definedName name="T13?unit?ТРУБ" localSheetId="5">'[15]13'!$G$8:$K$9,P1_T13?unit?ТРУБ</definedName>
    <definedName name="T13?unit?ТРУБ" localSheetId="6">'[15]13'!$G$8:$K$9,P1_T13?unit?ТРУБ</definedName>
    <definedName name="T13?unit?ТРУБ" localSheetId="9">'[15]13'!$G$8:$K$9,P1_T13?unit?ТРУБ</definedName>
    <definedName name="T13?unit?ТРУБ">'[15]13'!$G$8:$K$9,P1_T13?unit?ТРУБ</definedName>
    <definedName name="T13?unit?ТРУБ_1" localSheetId="5">[16]Восстановл_Лист43!$G$8:$K$9,P1_T13?unit?ТРУБ</definedName>
    <definedName name="T13?unit?ТРУБ_1" localSheetId="6">[16]Восстановл_Лист43!$G$8:$K$9,P1_T13?unit?ТРУБ</definedName>
    <definedName name="T13?unit?ТРУБ_1" localSheetId="9">[16]Восстановл_Лист43!$G$8:$K$9,P1_T13?unit?ТРУБ</definedName>
    <definedName name="T13?unit?ТРУБ_1">[16]Восстановл_Лист43!$G$8:$K$9,P1_T13?unit?ТРУБ</definedName>
    <definedName name="T13_Protect">'[15]13'!$G$20:$K$35,'[15]13'!$A$37:$IV$136,'[15]13'!$P$1:$AS$65536,'[15]13'!$C$16:$C$35</definedName>
    <definedName name="T14?axis?ПРД?БАЗ">'[15]14'!$J$6:$K$20,'[15]14'!$G$6:$H$20</definedName>
    <definedName name="T14?axis?ПРД?ПРЕД">'[15]14'!$L$6:$M$20,'[15]14'!$E$6:$F$20</definedName>
    <definedName name="T14?axis?ПФ?ПЛАН">'[15]14'!$G$6:$G$20,'[15]14'!$J$6:$J$20,'[15]14'!$L$6:$L$20,'[15]14'!$E$6:$E$20</definedName>
    <definedName name="T14?axis?ПФ?ФАКТ">'[15]14'!$H$6:$H$20,'[15]14'!$K$6:$K$20,'[15]14'!$M$6:$M$20,'[15]14'!$F$6:$F$20</definedName>
    <definedName name="T14?Data">'[15]14'!$B$13,'[15]14'!$E$20:$M$20,'[15]14'!$B$7,'[15]14'!$B$10,'[15]14'!$B$16,'[15]14'!$E$7:$M$18</definedName>
    <definedName name="T14?L1">'[15]14'!$E$13:$M$13,'[15]14'!$E$10:$M$10,'[15]14'!$E$16:$M$16,'[15]14'!$E$7:$M$7</definedName>
    <definedName name="T14?L1.1">'[15]14'!$E$14:$M$14,'[15]14'!$E$11:$M$11,'[15]14'!$E$17:$M$17,'[15]14'!$E$8:$M$8</definedName>
    <definedName name="T14?L1.2">'[15]14'!$E$15:$M$15,'[15]14'!$E$12:$M$12,'[15]14'!$E$18:$M$18,'[15]14'!$E$9:$M$9</definedName>
    <definedName name="T14?unit?ПРЦ">'[15]14'!$E$15:$I$15,'[15]14'!$E$9:$I$9,'[15]14'!$E$18:$I$18,'[15]14'!$J$6:$M$20,'[15]14'!$E$12:$I$12</definedName>
    <definedName name="T14?unit?ТРУБ">'[15]14'!$E$13:$I$14,'[15]14'!$E$7:$I$8,'[15]14'!$E$16:$I$17,'[15]14'!$E$20:$I$20,'[15]14'!$E$10:$I$11</definedName>
    <definedName name="T14_Protect">'[15]14'!$E$7:$I$18,'[15]14'!$A$21:$IV$120,'[15]14'!$N$1:$AQ$65536,'[15]14'!$B$7:$B$18</definedName>
    <definedName name="T15?axis?ПРД?БАЗ">'[15]15'!$I$6:$J$11,'[15]15'!$F$6:$G$11</definedName>
    <definedName name="T15?axis?ПРД?ПРЕД">'[15]15'!$K$6:$L$11,'[15]15'!$D$6:$E$11</definedName>
    <definedName name="T15?axis?ПФ?ПЛАН">'[15]15'!$I$6:$I$11,'[15]15'!$D$6:$D$11,'[15]15'!$K$6:$K$11,'[15]15'!$F$6:$F$11</definedName>
    <definedName name="T15?axis?ПФ?ФАКТ">'[15]15'!$J$6:$J$11,'[15]15'!$E$6:$E$11,'[15]15'!$L$6:$L$11,'[15]15'!$G$6:$G$11</definedName>
    <definedName name="T15_Protect">'[15]15'!$A$12:$IV$111,'[15]15'!$M$1:$AP$65536,'[15]15'!$D$6:$H$10</definedName>
    <definedName name="T16?axis?ПРД?БАЗ">'[15]16'!$M$6:$N$62,'[15]16'!$J$6:$K$62</definedName>
    <definedName name="T16?axis?ПРД?ПРЕД">'[15]16'!$O$6:$P$62,'[15]16'!$H$6:$I$62</definedName>
    <definedName name="T16?axis?ПФ?ПЛАН">'[15]16'!$M$6:$M$62,'[15]16'!$H$6:$H$62,'[15]16'!$O$6:$O$62,'[15]16'!$J$6:$J$62</definedName>
    <definedName name="T16?axis?ПФ?ФАКТ">'[15]16'!$N$6:$N$62,'[15]16'!$I$6:$I$62,'[15]16'!$P$6:$P$62,'[15]16'!$K$6:$K$62</definedName>
    <definedName name="T16?Data">'[15]16'!$H$62:$P$62,'[15]16'!$H$6:$P$58</definedName>
    <definedName name="T16?item_ext?ЧЕЛ" localSheetId="5">'[15]16'!$H$56:$L$56,'[15]16'!$H$11:$L$11,P1_T16?item_ext?ЧЕЛ,P2_T16?item_ext?ЧЕЛ</definedName>
    <definedName name="T16?item_ext?ЧЕЛ" localSheetId="6">'[15]16'!$H$56:$L$56,'[15]16'!$H$11:$L$11,P1_T16?item_ext?ЧЕЛ,P2_T16?item_ext?ЧЕЛ</definedName>
    <definedName name="T16?item_ext?ЧЕЛ" localSheetId="9">'[15]16'!$H$56:$L$56,'[15]16'!$H$11:$L$11,P1_T16?item_ext?ЧЕЛ,P2_T16?item_ext?ЧЕЛ</definedName>
    <definedName name="T16?item_ext?ЧЕЛ">'[15]16'!$H$56:$L$56,'[15]16'!$H$11:$L$11,P1_T16?item_ext?ЧЕЛ,P2_T16?item_ext?ЧЕЛ</definedName>
    <definedName name="T16?item_ext?ЧЕЛ_1" localSheetId="5">[16]Восстановл_Лист46!$H$56:$L$56,[16]Восстановл_Лист46!$H$11:$L$11,P1_T16?item_ext?ЧЕЛ,P2_T16?item_ext?ЧЕЛ</definedName>
    <definedName name="T16?item_ext?ЧЕЛ_1" localSheetId="6">[16]Восстановл_Лист46!$H$56:$L$56,[16]Восстановл_Лист46!$H$11:$L$11,P1_T16?item_ext?ЧЕЛ,P2_T16?item_ext?ЧЕЛ</definedName>
    <definedName name="T16?item_ext?ЧЕЛ_1" localSheetId="9">[16]Восстановл_Лист46!$H$56:$L$56,[16]Восстановл_Лист46!$H$11:$L$11,P1_T16?item_ext?ЧЕЛ,P2_T16?item_ext?ЧЕЛ</definedName>
    <definedName name="T16?item_ext?ЧЕЛ_1">[16]Восстановл_Лист46!$H$56:$L$56,[16]Восстановл_Лист46!$H$11:$L$11,P1_T16?item_ext?ЧЕЛ,P2_T16?item_ext?ЧЕЛ</definedName>
    <definedName name="T16?unit?ТРУБ" localSheetId="5">P1_T16?unit?ТРУБ,P2_T16?unit?ТРУБ,P3_T16?unit?ТРУБ</definedName>
    <definedName name="T16?unit?ТРУБ" localSheetId="6">P1_T16?unit?ТРУБ,P2_T16?unit?ТРУБ,P3_T16?unit?ТРУБ</definedName>
    <definedName name="T16?unit?ТРУБ" localSheetId="9">P1_T16?unit?ТРУБ,P2_T16?unit?ТРУБ,P3_T16?unit?ТРУБ</definedName>
    <definedName name="T16?unit?ТРУБ">P1_T16?unit?ТРУБ,P2_T16?unit?ТРУБ,P3_T16?unit?ТРУБ</definedName>
    <definedName name="T16?unit?ТРУБ_1" localSheetId="5">P1_T16?unit?ТРУБ,P2_T16?unit?ТРУБ,P3_T16?unit?ТРУБ</definedName>
    <definedName name="T16?unit?ТРУБ_1" localSheetId="6">P1_T16?unit?ТРУБ,P2_T16?unit?ТРУБ,P3_T16?unit?ТРУБ</definedName>
    <definedName name="T16?unit?ТРУБ_1" localSheetId="9">P1_T16?unit?ТРУБ,P2_T16?unit?ТРУБ,P3_T16?unit?ТРУБ</definedName>
    <definedName name="T16?unit?ТРУБ_1">P1_T16?unit?ТРУБ,P2_T16?unit?ТРУБ,P3_T16?unit?ТРУБ</definedName>
    <definedName name="T16?unit?ЧЕЛ" localSheetId="5">'[15]16'!$H$56:$L$56,'[15]16'!$H$11:$L$11,P1_T16?unit?ЧЕЛ,P2_T16?unit?ЧЕЛ</definedName>
    <definedName name="T16?unit?ЧЕЛ" localSheetId="6">'[15]16'!$H$56:$L$56,'[15]16'!$H$11:$L$11,P1_T16?unit?ЧЕЛ,P2_T16?unit?ЧЕЛ</definedName>
    <definedName name="T16?unit?ЧЕЛ" localSheetId="9">'[15]16'!$H$56:$L$56,'[15]16'!$H$11:$L$11,P1_T16?unit?ЧЕЛ,P2_T16?unit?ЧЕЛ</definedName>
    <definedName name="T16?unit?ЧЕЛ">'[15]16'!$H$56:$L$56,'[15]16'!$H$11:$L$11,P1_T16?unit?ЧЕЛ,P2_T16?unit?ЧЕЛ</definedName>
    <definedName name="T16?unit?ЧЕЛ_1" localSheetId="5">[16]Восстановл_Лист46!$H$56:$L$56,[16]Восстановл_Лист46!$H$11:$L$11,P1_T16?unit?ЧЕЛ,P2_T16?unit?ЧЕЛ</definedName>
    <definedName name="T16?unit?ЧЕЛ_1" localSheetId="6">[16]Восстановл_Лист46!$H$56:$L$56,[16]Восстановл_Лист46!$H$11:$L$11,P1_T16?unit?ЧЕЛ,P2_T16?unit?ЧЕЛ</definedName>
    <definedName name="T16?unit?ЧЕЛ_1" localSheetId="9">[16]Восстановл_Лист46!$H$56:$L$56,[16]Восстановл_Лист46!$H$11:$L$11,P1_T16?unit?ЧЕЛ,P2_T16?unit?ЧЕЛ</definedName>
    <definedName name="T16?unit?ЧЕЛ_1">[16]Восстановл_Лист46!$H$56:$L$56,[16]Восстановл_Лист46!$H$11:$L$11,P1_T16?unit?ЧЕЛ,P2_T16?unit?ЧЕЛ</definedName>
    <definedName name="T16_Protect">'[15]16'!$H$8:$L$58,'[15]16'!$A$63:$IV$162,'[15]16'!$Q$1:$AT$65536,'[15]16'!$A$6:$C$59</definedName>
    <definedName name="T17.1?axis?C?НП">'[15]17.1'!$D$6:$M$19,'[15]17.1'!$D$21:$M$34</definedName>
    <definedName name="T17.1?axis?R?ВРАС">'[15]17.1'!$D$30:$O$32,'[15]17.1'!$D$15:$O$17</definedName>
    <definedName name="T17.1?axis?R?ВРАС?">'[15]17.1'!$B$30:$B$32,'[15]17.1'!$B$15:$B$17</definedName>
    <definedName name="T17.1?Data">'[15]17.1'!$D$21:$M$34,'[15]17.1'!$O$6:$O$8,'[15]17.1'!$O$10,'[15]17.1'!$O$12,'[15]17.1'!$O$14:$O$19,'[15]17.1'!$O$21:$O$23,'[15]17.1'!$O$25,'[15]17.1'!$O$27,'[15]17.1'!$O$29:$O$34,'[15]17.1'!$D$5:$M$19</definedName>
    <definedName name="T17.1?item_ext?ВСЕГО">'[15]17.1'!$O$6:$O$19,'[15]17.1'!$O$21:$O$34</definedName>
    <definedName name="T17.1?L1">'[15]17.1'!$A$6:$O$6,'[15]17.1'!$A$21:$O$21</definedName>
    <definedName name="T17.1?L2">'[15]17.1'!$A$7:$O$7,'[15]17.1'!$A$22:$O$22</definedName>
    <definedName name="T17.1?L3">'[15]17.1'!$A$8:$O$8,'[15]17.1'!$A$23:$O$23</definedName>
    <definedName name="T17.1?L3.1">'[15]17.1'!$A$9:$O$9,'[15]17.1'!$A$24:$O$24</definedName>
    <definedName name="T17.1?L4">'[15]17.1'!$A$10:$O$10,'[15]17.1'!$A$25:$O$25</definedName>
    <definedName name="T17.1?L4.1">'[15]17.1'!$A$11:$O$11,'[15]17.1'!$A$26:$O$26</definedName>
    <definedName name="T17.1?L5">'[15]17.1'!$A$12:$O$12,'[15]17.1'!$A$27:$O$27</definedName>
    <definedName name="T17.1?L5.1">'[15]17.1'!$A$13:$O$13,'[15]17.1'!$A$28:$O$28</definedName>
    <definedName name="T17.1?L6">'[15]17.1'!$A$14:$O$14,'[15]17.1'!$A$29:$O$29</definedName>
    <definedName name="T17.1?L7">'[15]17.1'!$D$30:$O$32,'[15]17.1'!$D$15:$O$17</definedName>
    <definedName name="T17.1?L8">'[15]17.1'!$A$19:$O$19,'[15]17.1'!$A$34:$O$34</definedName>
    <definedName name="T17.1?unit?РУБ">'[15]17.1'!$D$9:$O$9,'[15]17.1'!$D$11:$O$11,'[15]17.1'!$D$13:$O$13,'[15]17.1'!$D$24:$O$24,'[15]17.1'!$D$26:$O$26,'[15]17.1'!$D$28:$O$28</definedName>
    <definedName name="T17.1?unit?ТРУБ">'[15]17.1'!$D$8:$O$8,'[15]17.1'!$D$10:$O$10,'[15]17.1'!$D$12:$O$12,'[15]17.1'!$D$14:$O$19,'[15]17.1'!$D$23:$O$23,'[15]17.1'!$D$25:$O$25,'[15]17.1'!$D$27:$O$27,'[15]17.1'!$D$29:$O$34</definedName>
    <definedName name="T17.1?unit?ЧДН">'[15]17.1'!$D$7:$O$7,'[15]17.1'!$D$22:$O$22</definedName>
    <definedName name="T17.1?unit?ЧЕЛ">'[15]17.1'!$D$21:$O$21,'[15]17.1'!$D$6:$O$6</definedName>
    <definedName name="T17.1_Protect" localSheetId="5">'[15]17.1'!$P$1:$AP$65536,'[15]17.1'!$D$9:$M$11,P1_T17.1_Protect</definedName>
    <definedName name="T17.1_Protect" localSheetId="6">'[15]17.1'!$P$1:$AP$65536,'[15]17.1'!$D$9:$M$11,P1_T17.1_Protect</definedName>
    <definedName name="T17.1_Protect" localSheetId="9">'[15]17.1'!$P$1:$AP$65536,'[15]17.1'!$D$9:$M$11,P1_T17.1_Protect</definedName>
    <definedName name="T17.1_Protect">'[15]17.1'!$P$1:$AP$65536,'[15]17.1'!$D$9:$M$11,P1_T17.1_Protect</definedName>
    <definedName name="T17.1_Protect_1" localSheetId="5">[16]Восстановл_Лист48!$P$1:$AP$65536,[16]Восстановл_Лист48!$D$9:$M$11,P1_T17.1_Protect</definedName>
    <definedName name="T17.1_Protect_1" localSheetId="6">[16]Восстановл_Лист48!$P$1:$AP$65536,[16]Восстановл_Лист48!$D$9:$M$11,P1_T17.1_Protect</definedName>
    <definedName name="T17.1_Protect_1" localSheetId="9">[16]Восстановл_Лист48!$P$1:$AP$65536,[16]Восстановл_Лист48!$D$9:$M$11,P1_T17.1_Protect</definedName>
    <definedName name="T17.1_Protect_1">[16]Восстановл_Лист48!$P$1:$AP$65536,[16]Восстановл_Лист48!$D$9:$M$11,P1_T17.1_Protect</definedName>
    <definedName name="T17?axis?ПРД?БАЗ">'[15]17'!$I$6:$J$17,'[15]17'!$F$6:$G$17</definedName>
    <definedName name="T17?axis?ПРД?ПРЕД">'[15]17'!$K$6:$L$17,'[15]17'!$D$6:$E$17</definedName>
    <definedName name="T17?axis?ПФ?ПЛАН">'[15]17'!$I$6:$I$17,'[15]17'!$D$6:$D$17,'[15]17'!$K$6:$K$17,'[15]17'!$F$6:$F$17</definedName>
    <definedName name="T17?axis?ПФ?ФАКТ">'[15]17'!$J$6:$J$17,'[15]17'!$E$6:$E$17,'[15]17'!$L$6:$L$17,'[15]17'!$G$6:$G$17</definedName>
    <definedName name="T17?Data">'[15]17'!$D$17:$L$17,'[15]17'!$D$6:$L$15</definedName>
    <definedName name="T17_1_Protect">'[15]17.1'!$D$9:$M$11,'[15]17.1'!$D$13:$M$17,'[15]17.1'!$D$21:$M$22,'[15]17.1'!$D$24:$M$26,'[15]17.1'!$D$28:$M$32,'[15]17.1'!$B$15:$B$17,'[15]17.1'!$B$30:$B$32,'[15]17.1'!$D$5:$M$7</definedName>
    <definedName name="T17_Protect">'[15]17'!$D$6:$H$15,'[15]17'!$A$18:$IV$117,'[15]17'!$M$1:$AP$65536,'[15]17'!$B$12:$B$15</definedName>
    <definedName name="T18?axis?ПРД?БАЗ">'[15]18'!$L$6:$M$43,'[15]18'!$I$6:$J$43</definedName>
    <definedName name="T18?axis?ПРД?ПРЕД">'[15]18'!$N$6:$O$43,'[15]18'!$G$6:$H$43</definedName>
    <definedName name="T18?axis?ПФ?ПЛАН">'[15]18'!$L$6:$L$43,'[15]18'!$G$6:$G$43,'[15]18'!$N$6:$N$43,'[15]18'!$I$6:$I$43</definedName>
    <definedName name="T18?axis?ПФ?ФАКТ">'[15]18'!$M$6:$M$43,'[15]18'!$H$6:$H$43,'[15]18'!$O$6:$O$43,'[15]18'!$J$6:$J$43</definedName>
    <definedName name="T18?Data">'[15]18'!$G$43:$O$43,'[15]18'!$G$6:$O$40</definedName>
    <definedName name="T18_Protect">'[15]18'!$B$6:$C$41,'[15]18'!$A$44:$IV$143,'[15]18'!$P$1:$AS$65536,'[15]18'!$G$6:$K$41</definedName>
    <definedName name="T19?axis?ПРД?БАЗ">'[15]19'!$L$6:$M$26,'[15]19'!$I$6:$J$26</definedName>
    <definedName name="T19?axis?ПРД?ПРЕД">'[15]19'!$N$6:$O$26,'[15]19'!$G$6:$H$26</definedName>
    <definedName name="T19?axis?ПФ?ПЛАН">'[15]19'!$L$6:$L$26,'[15]19'!$G$6:$G$26,'[15]19'!$N$6:$N$26,'[15]19'!$I$6:$I$26</definedName>
    <definedName name="T19?axis?ПФ?ФАКТ">'[15]19'!$M$6:$M$26,'[15]19'!$H$6:$H$26,'[15]19'!$O$6:$O$26,'[15]19'!$J$6:$J$26</definedName>
    <definedName name="T19?L1.x">'[15]19'!$G$20:$O$22,'[15]19'!$G$8:$O$10</definedName>
    <definedName name="T19_Protect">'[15]19'!$G$6:$K$23,'[15]19'!$A$27:$IV$126,'[15]19'!$P$1:$AS$65536,'[15]19'!$A$6:$C$23</definedName>
    <definedName name="T2.1?axis?R?ВТОП">'[15]2.1'!$E$49:$K$62,'[15]2.1'!$E$65:$K$78,'[15]2.1'!$E$81:$K$93,'[15]2.1'!$E$96:$K$109,'[15]2.1'!$E$112:$K$126,'[15]2.1'!$E$130:$K$143,'[15]2.1'!$E$146:$K$158,'[15]2.1'!$E$162:$K$174</definedName>
    <definedName name="T2.1?axis?R?ВТОП?">'[15]2.1'!$C$178:$C$190,'[15]2.1'!$C$162:$C$174,'[15]2.1'!$C$146:$C$158,'[15]2.1'!$C$130:$C$143,'[15]2.1'!$C$112:$C$126,'[15]2.1'!$C$96:$C$109,'[15]2.1'!$C$81:$C$93,'[15]2.1'!$C$65:$C$78</definedName>
    <definedName name="T2.1?axis?R?ДЕТ">'[15]2.1'!$E$194:$K$206,'[15]2.1'!$E$32:$K$45,'[15]2.1'!$E$49:$K$62,'[15]2.1'!$E$65:$K$78,'[15]2.1'!$E$81:$K$93,'[15]2.1'!$E$96:$K$109,'[15]2.1'!$E$112:$K$126,'[15]2.1'!$E$130:$K$143</definedName>
    <definedName name="T2.1?axis?R?ДЕТ?">'[15]2.1'!$B$49:$B$62,'[15]2.1'!$B$65:$B$78,'[15]2.1'!$B$81:$B$93,'[15]2.1'!$B$96:$B$109,'[15]2.1'!$B$112:$B$126,'[15]2.1'!$B$130:$B$143,'[15]2.1'!$B$146:$B$158,'[15]2.1'!$B$162:$B$174</definedName>
    <definedName name="T2.1?Data" localSheetId="5">'[15]2.1'!$E$53:$J$61,'[15]2.1'!$E$48:$J$51,'[15]2.1'!$E$46:$J$46,'[15]2.1'!$E$36:$J$44,'[15]2.1'!$E$8:$J$34,'[15]2.1'!$E$177:$J$180,P1_T2.1?Data,P2_T2.1?Data,P3_T2.1?Data</definedName>
    <definedName name="T2.1?Data" localSheetId="6">'[15]2.1'!$E$53:$J$61,'[15]2.1'!$E$48:$J$51,'[15]2.1'!$E$46:$J$46,'[15]2.1'!$E$36:$J$44,'[15]2.1'!$E$8:$J$34,'[15]2.1'!$E$177:$J$180,P1_T2.1?Data,P2_T2.1?Data,P3_T2.1?Data</definedName>
    <definedName name="T2.1?Data" localSheetId="9">'[15]2.1'!$E$53:$J$61,'[15]2.1'!$E$48:$J$51,'[15]2.1'!$E$46:$J$46,'[15]2.1'!$E$36:$J$44,'[15]2.1'!$E$8:$J$34,'[15]2.1'!$E$177:$J$180,P1_T2.1?Data,P2_T2.1?Data,P3_T2.1?Data</definedName>
    <definedName name="T2.1?Data">'[15]2.1'!$E$53:$J$61,'[15]2.1'!$E$48:$J$51,'[15]2.1'!$E$46:$J$46,'[15]2.1'!$E$36:$J$44,'[15]2.1'!$E$8:$J$34,'[15]2.1'!$E$177:$J$180,P1_T2.1?Data,P2_T2.1?Data,P3_T2.1?Data</definedName>
    <definedName name="T2.1?Data_1" localSheetId="5">[16]Восстановл_Лист31!$E$53:$J$61,[16]Восстановл_Лист31!$E$48:$J$51,[16]Восстановл_Лист31!$E$46:$J$46,[16]Восстановл_Лист31!$E$36:$J$44,[16]Восстановл_Лист31!$E$8:$J$34,[16]Восстановл_Лист31!$E$177:$J$180,P1_T2.1?Data,P2_T2.1?Data,P3_T2.1?Data</definedName>
    <definedName name="T2.1?Data_1" localSheetId="6">[16]Восстановл_Лист31!$E$53:$J$61,[16]Восстановл_Лист31!$E$48:$J$51,[16]Восстановл_Лист31!$E$46:$J$46,[16]Восстановл_Лист31!$E$36:$J$44,[16]Восстановл_Лист31!$E$8:$J$34,[16]Восстановл_Лист31!$E$177:$J$180,P1_T2.1?Data,P2_T2.1?Data,P3_T2.1?Data</definedName>
    <definedName name="T2.1?Data_1" localSheetId="9">[16]Восстановл_Лист31!$E$53:$J$61,[16]Восстановл_Лист31!$E$48:$J$51,[16]Восстановл_Лист31!$E$46:$J$46,[16]Восстановл_Лист31!$E$36:$J$44,[16]Восстановл_Лист31!$E$8:$J$34,[16]Восстановл_Лист31!$E$177:$J$180,P1_T2.1?Data,P2_T2.1?Data,P3_T2.1?Data</definedName>
    <definedName name="T2.1?Data_1">[16]Восстановл_Лист31!$E$53:$J$61,[16]Восстановл_Лист31!$E$48:$J$51,[16]Восстановл_Лист31!$E$46:$J$46,[16]Восстановл_Лист31!$E$36:$J$44,[16]Восстановл_Лист31!$E$8:$J$34,[16]Восстановл_Лист31!$E$177:$J$180,P1_T2.1?Data,P2_T2.1?Data,P3_T2.1?Data</definedName>
    <definedName name="T2.1?item_ext?ГАЗ">'[15]2.1'!$E$199:$J$202,'[15]2.1'!$E$101:$J$104,'[15]2.1'!$E$86:$J$89,'[15]2.1'!$E$135:$J$138</definedName>
    <definedName name="T2.1?Protection" localSheetId="4">'2-ип тс'!P6_T2.1?Protection</definedName>
    <definedName name="T2.1?Protection" localSheetId="3">'2-ип тс (2)'!P6_T2.1?Protection</definedName>
    <definedName name="T2.1?Protection" localSheetId="2">'2-ип тс (3)'!P6_T2.1?Protection</definedName>
    <definedName name="T2.1?Protection" localSheetId="1">'2-ип тс корректировка'!P6_T2.1?Protection</definedName>
    <definedName name="T2.1?Protection" localSheetId="0">'2-ип тс корректировка СВОД'!P6_T2.1?Protection</definedName>
    <definedName name="T2.1?Protection" localSheetId="5">'3-ип тс'!P6_T2.1?Protection</definedName>
    <definedName name="T2.1?Protection" localSheetId="6">'4-ип тс'!P6_T2.1?Protection</definedName>
    <definedName name="T2.1?Protection" localSheetId="8">'5-ип тс '!P6_T2.1?Protection</definedName>
    <definedName name="T2.1?Protection" localSheetId="7">'5-ип тс  СВОД'!P6_T2.1?Protection</definedName>
    <definedName name="T2.1?Protection" localSheetId="9">'Свод по котельным'!P6_T2.1?Protection</definedName>
    <definedName name="T2.1?Protection">P6_T2.1?Protection</definedName>
    <definedName name="T2.1?Protection_1" localSheetId="4">'2-ип тс'!P6_T2.1?Protection_1</definedName>
    <definedName name="T2.1?Protection_1" localSheetId="3">'2-ип тс (2)'!P6_T2.1?Protection_1</definedName>
    <definedName name="T2.1?Protection_1" localSheetId="2">'2-ип тс (3)'!P6_T2.1?Protection_1</definedName>
    <definedName name="T2.1?Protection_1" localSheetId="1">'2-ип тс корректировка'!P6_T2.1?Protection_1</definedName>
    <definedName name="T2.1?Protection_1" localSheetId="0">'2-ип тс корректировка СВОД'!P6_T2.1?Protection_1</definedName>
    <definedName name="T2.1?Protection_1" localSheetId="5">'3-ип тс'!P6_T2.1?Protection_1</definedName>
    <definedName name="T2.1?Protection_1" localSheetId="6">'4-ип тс'!P6_T2.1?Protection_1</definedName>
    <definedName name="T2.1?Protection_1" localSheetId="8">'5-ип тс '!P6_T2.1?Protection_1</definedName>
    <definedName name="T2.1?Protection_1" localSheetId="7">'5-ип тс  СВОД'!P6_T2.1?Protection_1</definedName>
    <definedName name="T2.1?Protection_1" localSheetId="9">'Свод по котельным'!P6_T2.1?Protection_1</definedName>
    <definedName name="T2.1?Protection_1">P6_T2.1?Protection_1</definedName>
    <definedName name="T2.1?unit?МКВТЧ">'[15]2.1'!$E$12:$J$12,'[15]2.1'!$E$14:$J$16,'[15]2.1'!$E$18:$J$18,'[15]2.1'!$E$23:$J$23,'[15]2.1'!$E$8:$J$10</definedName>
    <definedName name="T2.1?unit?ПРЦ">'[15]2.1'!$E$21:$J$21,'[15]2.1'!$E$30:$J$30,'[15]2.1'!$E$48:$J$51,'[15]2.1'!$E$53:$J$61,'[15]2.1'!$E$11:$J$11,'[15]2.1'!$E$17:$J$17</definedName>
    <definedName name="T2.1?unit?РУБ.ТМКБ">'[15]2.1'!$E$199:$J$202,'[15]2.1'!$E$101:$J$104,'[15]2.1'!$E$135:$J$138</definedName>
    <definedName name="T2.1?unit?РУБ.ТНТ" localSheetId="5">'[15]2.1'!$E$203:$J$205,'[15]2.1'!$E$96:$J$98,P1_T2.1?unit?РУБ.ТНТ</definedName>
    <definedName name="T2.1?unit?РУБ.ТНТ" localSheetId="6">'[15]2.1'!$E$203:$J$205,'[15]2.1'!$E$96:$J$98,P1_T2.1?unit?РУБ.ТНТ</definedName>
    <definedName name="T2.1?unit?РУБ.ТНТ" localSheetId="9">'[15]2.1'!$E$203:$J$205,'[15]2.1'!$E$96:$J$98,P1_T2.1?unit?РУБ.ТНТ</definedName>
    <definedName name="T2.1?unit?РУБ.ТНТ">'[15]2.1'!$E$203:$J$205,'[15]2.1'!$E$96:$J$98,P1_T2.1?unit?РУБ.ТНТ</definedName>
    <definedName name="T2.1?unit?РУБ.ТНТ_1" localSheetId="5">[16]Восстановл_Лист31!$E$203:$J$205,[16]Восстановл_Лист31!$E$96:$J$98,P1_T2.1?unit?РУБ.ТНТ</definedName>
    <definedName name="T2.1?unit?РУБ.ТНТ_1" localSheetId="6">[16]Восстановл_Лист31!$E$203:$J$205,[16]Восстановл_Лист31!$E$96:$J$98,P1_T2.1?unit?РУБ.ТНТ</definedName>
    <definedName name="T2.1?unit?РУБ.ТНТ_1" localSheetId="9">[16]Восстановл_Лист31!$E$203:$J$205,[16]Восстановл_Лист31!$E$96:$J$98,P1_T2.1?unit?РУБ.ТНТ</definedName>
    <definedName name="T2.1?unit?РУБ.ТНТ_1">[16]Восстановл_Лист31!$E$203:$J$205,[16]Восстановл_Лист31!$E$96:$J$98,P1_T2.1?unit?РУБ.ТНТ</definedName>
    <definedName name="T2.1?unit?РУБ.ТУТ">'[15]2.1'!$E$182:$J$189,'[15]2.1'!$E$191:$J$191,'[15]2.1'!$E$177:$J$180</definedName>
    <definedName name="T2.1?unit?ТГКАЛ">'[15]2.1'!$E$22:$J$22,'[15]2.1'!$E$26:$J$26,'[15]2.1'!$E$19:$J$20</definedName>
    <definedName name="T2.1?unit?ТРУБ">'[15]2.1'!$E$145:$J$159,'[15]2.1'!$E$161:$J$175,'[15]2.1'!$E$111:$J$127</definedName>
    <definedName name="T2.1?unit?ТТНТ">'[15]2.1'!$E$85:$J$85,'[15]2.1'!$E$90:$J$92,'[15]2.1'!$E$81:$J$83</definedName>
    <definedName name="T2.1?unit?ТТУТ">'[15]2.1'!$E$28:$J$29,'[15]2.1'!$E$31:$J$34,'[15]2.1'!$E$36:$J$44,'[15]2.1'!$E$46:$J$46,'[15]2.1'!$E$25:$J$25</definedName>
    <definedName name="T2.1_Protect" localSheetId="5">P4_T2.1_Protect,P5_T2.1_Protect,P6_T2.1_Protect,'3-ип тс'!P7_T2.1_Protect</definedName>
    <definedName name="T2.1_Protect" localSheetId="6">P4_T2.1_Protect,P5_T2.1_Protect,P6_T2.1_Protect,'4-ип тс'!P7_T2.1_Protect</definedName>
    <definedName name="T2.1_Protect" localSheetId="9">P4_T2.1_Protect,P5_T2.1_Protect,P6_T2.1_Protect,'Свод по котельным'!P7_T2.1_Protect</definedName>
    <definedName name="T2.1_Protect">P4_T2.1_Protect,P5_T2.1_Protect,P6_T2.1_Protect,P7_T2.1_Protect</definedName>
    <definedName name="T2.1_Protect_1" localSheetId="5">P4_T2.1_Protect,P5_T2.1_Protect,P6_T2.1_Protect,'3-ип тс'!P7_T2.1_Protect</definedName>
    <definedName name="T2.1_Protect_1" localSheetId="6">P4_T2.1_Protect,P5_T2.1_Protect,P6_T2.1_Protect,'4-ип тс'!P7_T2.1_Protect</definedName>
    <definedName name="T2.1_Protect_1" localSheetId="9">P4_T2.1_Protect,P5_T2.1_Protect,P6_T2.1_Protect,'Свод по котельным'!P7_T2.1_Protect</definedName>
    <definedName name="T2.1_Protect_1">P4_T2.1_Protect,P5_T2.1_Protect,P6_T2.1_Protect,P7_T2.1_Protect</definedName>
    <definedName name="T2.2?axis?R?ВТОП">'[15]2.2'!$E$48:$K$61,'[15]2.2'!$E$64:$K$77,'[15]2.2'!$E$80:$K$92,'[15]2.2'!$E$95:$K$108,'[15]2.2'!$E$111:$K$123,'[15]2.2'!$E$127:$K$140,'[15]2.2'!$E$143:$K$155,'[15]2.2'!$E$159:$K$171</definedName>
    <definedName name="T2.2?axis?R?ВТОП?">'[15]2.2'!$C$175:$C$187,'[15]2.2'!$C$159:$C$171,'[15]2.2'!$C$143:$C$155,'[15]2.2'!$C$127:$C$140,'[15]2.2'!$C$111:$C$123,'[15]2.2'!$C$95:$C$108,'[15]2.2'!$C$80:$C$92,'[15]2.2'!$C$64:$C$77</definedName>
    <definedName name="T2.2?axis?R?ДЕТ">'[15]2.2'!$E$191:$K$203,'[15]2.2'!$E$32:$K$44,'[15]2.2'!$E$48:$K$61,'[15]2.2'!$E$64:$K$77,'[15]2.2'!$E$80:$K$92,'[15]2.2'!$E$95:$K$108,'[15]2.2'!$E$111:$K$123,'[15]2.2'!$E$127:$K$140</definedName>
    <definedName name="T2.2?axis?R?ДЕТ?">'[15]2.2'!$B$48:$B$61,'[15]2.2'!$B$64:$B$77,'[15]2.2'!$B$80:$B$92,'[15]2.2'!$B$95:$B$108,'[15]2.2'!$B$111:$B$123,'[15]2.2'!$B$127:$B$140,'[15]2.2'!$B$143:$B$155,'[15]2.2'!$B$159:$B$171</definedName>
    <definedName name="T2.2?Data" localSheetId="5">'[15]2.2'!$E$179:$J$186,'[15]2.2'!$E$188:$J$188,'[15]2.2'!$E$191:$J$202,'[15]2.2'!$E$205:$J$205,'[15]2.2'!$E$115:$J$122,P1_T2.2?Data,P2_T2.2?Data,P3_T2.2?Data</definedName>
    <definedName name="T2.2?Data" localSheetId="6">'[15]2.2'!$E$179:$J$186,'[15]2.2'!$E$188:$J$188,'[15]2.2'!$E$191:$J$202,'[15]2.2'!$E$205:$J$205,'[15]2.2'!$E$115:$J$122,P1_T2.2?Data,P2_T2.2?Data,P3_T2.2?Data</definedName>
    <definedName name="T2.2?Data" localSheetId="9">'[15]2.2'!$E$179:$J$186,'[15]2.2'!$E$188:$J$188,'[15]2.2'!$E$191:$J$202,'[15]2.2'!$E$205:$J$205,'[15]2.2'!$E$115:$J$122,P1_T2.2?Data,P2_T2.2?Data,P3_T2.2?Data</definedName>
    <definedName name="T2.2?Data">'[15]2.2'!$E$179:$J$186,'[15]2.2'!$E$188:$J$188,'[15]2.2'!$E$191:$J$202,'[15]2.2'!$E$205:$J$205,'[15]2.2'!$E$115:$J$122,P1_T2.2?Data,P2_T2.2?Data,P3_T2.2?Data</definedName>
    <definedName name="T2.2?Data_1" localSheetId="5">[16]Восстановл_Лист32!$E$179:$J$186,[16]Восстановл_Лист32!$E$188:$J$188,[16]Восстановл_Лист32!$E$191:$J$202,[16]Восстановл_Лист32!$E$205:$J$205,[16]Восстановл_Лист32!$E$115:$J$122,P1_T2.2?Data,P2_T2.2?Data,P3_T2.2?Data</definedName>
    <definedName name="T2.2?Data_1" localSheetId="6">[16]Восстановл_Лист32!$E$179:$J$186,[16]Восстановл_Лист32!$E$188:$J$188,[16]Восстановл_Лист32!$E$191:$J$202,[16]Восстановл_Лист32!$E$205:$J$205,[16]Восстановл_Лист32!$E$115:$J$122,P1_T2.2?Data,P2_T2.2?Data,P3_T2.2?Data</definedName>
    <definedName name="T2.2?Data_1" localSheetId="9">[16]Восстановл_Лист32!$E$179:$J$186,[16]Восстановл_Лист32!$E$188:$J$188,[16]Восстановл_Лист32!$E$191:$J$202,[16]Восстановл_Лист32!$E$205:$J$205,[16]Восстановл_Лист32!$E$115:$J$122,P1_T2.2?Data,P2_T2.2?Data,P3_T2.2?Data</definedName>
    <definedName name="T2.2?Data_1">[16]Восстановл_Лист32!$E$179:$J$186,[16]Восстановл_Лист32!$E$188:$J$188,[16]Восстановл_Лист32!$E$191:$J$202,[16]Восстановл_Лист32!$E$205:$J$205,[16]Восстановл_Лист32!$E$115:$J$122,P1_T2.2?Data,P2_T2.2?Data,P3_T2.2?Data</definedName>
    <definedName name="T2.2?item_ext?ГАЗ">'[15]2.2'!$E$196:$J$199,'[15]2.2'!$E$100:$J$103,'[15]2.2'!$E$85:$J$88,'[15]2.2'!$E$132:$J$135</definedName>
    <definedName name="T2.2?unit?МКВТЧ">'[15]2.2'!$E$12:$J$12,'[15]2.2'!$E$14:$J$16,'[15]2.2'!$E$18:$J$18,'[15]2.2'!$E$23:$J$23,'[15]2.2'!$E$8:$J$10</definedName>
    <definedName name="T2.2?unit?ПРЦ">'[15]2.2'!$E$21:$J$21,'[15]2.2'!$E$30:$J$30,'[15]2.2'!$E$47:$J$50,'[15]2.2'!$E$52:$J$60,'[15]2.2'!$E$11:$J$11,'[15]2.2'!$E$17:$J$17</definedName>
    <definedName name="T2.2?unit?РУБ.ТМКБ">'[15]2.2'!$E$196:$J$199,'[15]2.2'!$E$100:$J$103,'[15]2.2'!$E$132:$J$135</definedName>
    <definedName name="T2.2?unit?РУБ.ТНТ" localSheetId="5">'[15]2.2'!$E$200:$J$202,'[15]2.2'!$E$99:$J$99,P1_T2.2?unit?РУБ.ТНТ</definedName>
    <definedName name="T2.2?unit?РУБ.ТНТ" localSheetId="6">'[15]2.2'!$E$200:$J$202,'[15]2.2'!$E$99:$J$99,P1_T2.2?unit?РУБ.ТНТ</definedName>
    <definedName name="T2.2?unit?РУБ.ТНТ" localSheetId="9">'[15]2.2'!$E$200:$J$202,'[15]2.2'!$E$99:$J$99,P1_T2.2?unit?РУБ.ТНТ</definedName>
    <definedName name="T2.2?unit?РУБ.ТНТ">'[15]2.2'!$E$200:$J$202,'[15]2.2'!$E$99:$J$99,P1_T2.2?unit?РУБ.ТНТ</definedName>
    <definedName name="T2.2?unit?РУБ.ТНТ_1" localSheetId="5">[16]Восстановл_Лист32!$E$200:$J$202,[16]Восстановл_Лист32!$E$99:$J$99,P1_T2.2?unit?РУБ.ТНТ</definedName>
    <definedName name="T2.2?unit?РУБ.ТНТ_1" localSheetId="6">[16]Восстановл_Лист32!$E$200:$J$202,[16]Восстановл_Лист32!$E$99:$J$99,P1_T2.2?unit?РУБ.ТНТ</definedName>
    <definedName name="T2.2?unit?РУБ.ТНТ_1" localSheetId="9">[16]Восстановл_Лист32!$E$200:$J$202,[16]Восстановл_Лист32!$E$99:$J$99,P1_T2.2?unit?РУБ.ТНТ</definedName>
    <definedName name="T2.2?unit?РУБ.ТНТ_1">[16]Восстановл_Лист32!$E$200:$J$202,[16]Восстановл_Лист32!$E$99:$J$99,P1_T2.2?unit?РУБ.ТНТ</definedName>
    <definedName name="T2.2?unit?РУБ.ТУТ">'[15]2.2'!$E$179:$J$186,'[15]2.2'!$E$188:$J$188,'[15]2.2'!$E$174:$J$177</definedName>
    <definedName name="T2.2?unit?ТГКАЛ">'[15]2.2'!$E$22:$J$22,'[15]2.2'!$E$26:$J$26,'[15]2.2'!$E$19:$J$20</definedName>
    <definedName name="T2.2?unit?ТРУБ">'[15]2.2'!$E$142:$J$156,'[15]2.2'!$E$158:$J$172,'[15]2.2'!$E$110:$J$124</definedName>
    <definedName name="T2.2?unit?ТТНТ">'[15]2.2'!$E$84:$J$84,'[15]2.2'!$E$89:$J$91,'[15]2.2'!$E$80:$J$82</definedName>
    <definedName name="T2.2?unit?ТТУТ">'[15]2.2'!$E$28:$J$29,'[15]2.2'!$E$31:$J$34,'[15]2.2'!$E$36:$J$43,'[15]2.2'!$E$45:$J$45,'[15]2.2'!$E$25:$J$25</definedName>
    <definedName name="T2.2_Protect" localSheetId="5">'[15]2.2'!$A$207:$IV$308,'[15]2.2'!$O$1:$AO$65536,'[15]2.2'!$B$201:$B$202,P1_T2.2_Protect,P2_T2.2_Protect,P3_T2.2_Protect,P4_T2.2_Protect,P5_T2.2_Protect,P6_T2.2_Protect</definedName>
    <definedName name="T2.2_Protect" localSheetId="6">'[15]2.2'!$A$207:$IV$308,'[15]2.2'!$O$1:$AO$65536,'[15]2.2'!$B$201:$B$202,P1_T2.2_Protect,P2_T2.2_Protect,P3_T2.2_Protect,P4_T2.2_Protect,P5_T2.2_Protect,P6_T2.2_Protect</definedName>
    <definedName name="T2.2_Protect" localSheetId="9">'[15]2.2'!$A$207:$IV$308,'[15]2.2'!$O$1:$AO$65536,'[15]2.2'!$B$201:$B$202,P1_T2.2_Protect,P2_T2.2_Protect,P3_T2.2_Protect,P4_T2.2_Protect,P5_T2.2_Protect,P6_T2.2_Protect</definedName>
    <definedName name="T2.2_Protect">'[15]2.2'!$A$207:$IV$308,'[15]2.2'!$O$1:$AO$65536,'[15]2.2'!$B$201:$B$202,P1_T2.2_Protect,P2_T2.2_Protect,P3_T2.2_Protect,P4_T2.2_Protect,P5_T2.2_Protect,P6_T2.2_Protect</definedName>
    <definedName name="T2.2_Protect_1" localSheetId="5">[16]Восстановл_Лист32!$A$207:$IV$308,[16]Восстановл_Лист32!$O$1:$AO$65536,[16]Восстановл_Лист32!$B$201:$B$202,P1_T2.2_Protect,P2_T2.2_Protect,P3_T2.2_Protect,P4_T2.2_Protect,P5_T2.2_Protect,P6_T2.2_Protect</definedName>
    <definedName name="T2.2_Protect_1" localSheetId="6">[16]Восстановл_Лист32!$A$207:$IV$308,[16]Восстановл_Лист32!$O$1:$AO$65536,[16]Восстановл_Лист32!$B$201:$B$202,P1_T2.2_Protect,P2_T2.2_Protect,P3_T2.2_Protect,P4_T2.2_Protect,P5_T2.2_Protect,P6_T2.2_Protect</definedName>
    <definedName name="T2.2_Protect_1" localSheetId="9">[16]Восстановл_Лист32!$A$207:$IV$308,[16]Восстановл_Лист32!$O$1:$AO$65536,[16]Восстановл_Лист32!$B$201:$B$202,P1_T2.2_Protect,P2_T2.2_Protect,P3_T2.2_Protect,P4_T2.2_Protect,P5_T2.2_Protect,P6_T2.2_Protect</definedName>
    <definedName name="T2.2_Protect_1">[16]Восстановл_Лист32!$A$207:$IV$308,[16]Восстановл_Лист32!$O$1:$AO$65536,[16]Восстановл_Лист32!$B$201:$B$202,P1_T2.2_Protect,P2_T2.2_Protect,P3_T2.2_Protect,P4_T2.2_Protect,P5_T2.2_Protect,P6_T2.2_Protect</definedName>
    <definedName name="T2?axis?R?ВТОП" localSheetId="5">'[15]2'!$E$177:$K$190,'[15]2'!$E$194:$K$206,'[15]2'!$E$30:$K$42,P1_T2?axis?R?ВТОП</definedName>
    <definedName name="T2?axis?R?ВТОП" localSheetId="6">'[15]2'!$E$177:$K$190,'[15]2'!$E$194:$K$206,'[15]2'!$E$30:$K$42,P1_T2?axis?R?ВТОП</definedName>
    <definedName name="T2?axis?R?ВТОП" localSheetId="9">'[15]2'!$E$177:$K$190,'[15]2'!$E$194:$K$206,'[15]2'!$E$30:$K$42,P1_T2?axis?R?ВТОП</definedName>
    <definedName name="T2?axis?R?ВТОП">'[15]2'!$E$177:$K$190,'[15]2'!$E$194:$K$206,'[15]2'!$E$30:$K$42,P1_T2?axis?R?ВТОП</definedName>
    <definedName name="T2?axis?R?ВТОП?" localSheetId="5">'[15]2'!$C$46:$C$59,'[15]2'!$C$30:$C$42,'[15]2'!$C$194:$C$206,P1_T2?axis?R?ВТОП?</definedName>
    <definedName name="T2?axis?R?ВТОП?" localSheetId="6">'[15]2'!$C$46:$C$59,'[15]2'!$C$30:$C$42,'[15]2'!$C$194:$C$206,P1_T2?axis?R?ВТОП?</definedName>
    <definedName name="T2?axis?R?ВТОП?" localSheetId="9">'[15]2'!$C$46:$C$59,'[15]2'!$C$30:$C$42,'[15]2'!$C$194:$C$206,P1_T2?axis?R?ВТОП?</definedName>
    <definedName name="T2?axis?R?ВТОП?">'[15]2'!$C$46:$C$59,'[15]2'!$C$30:$C$42,'[15]2'!$C$194:$C$206,P1_T2?axis?R?ВТОП?</definedName>
    <definedName name="T2?axis?R?ВТОП?_1" localSheetId="5">[16]Восстановл_Лист30!$C$46:$C$59,[16]Восстановл_Лист30!$C$30:$C$42,[16]Восстановл_Лист30!$C$194:$C$206,P1_T2?axis?R?ВТОП?</definedName>
    <definedName name="T2?axis?R?ВТОП?_1" localSheetId="6">[16]Восстановл_Лист30!$C$46:$C$59,[16]Восстановл_Лист30!$C$30:$C$42,[16]Восстановл_Лист30!$C$194:$C$206,P1_T2?axis?R?ВТОП?</definedName>
    <definedName name="T2?axis?R?ВТОП?_1" localSheetId="9">[16]Восстановл_Лист30!$C$46:$C$59,[16]Восстановл_Лист30!$C$30:$C$42,[16]Восстановл_Лист30!$C$194:$C$206,P1_T2?axis?R?ВТОП?</definedName>
    <definedName name="T2?axis?R?ВТОП?_1">[16]Восстановл_Лист30!$C$46:$C$59,[16]Восстановл_Лист30!$C$30:$C$42,[16]Восстановл_Лист30!$C$194:$C$206,P1_T2?axis?R?ВТОП?</definedName>
    <definedName name="T2?axis?R?ВТОП_1" localSheetId="5">[16]Восстановл_Лист30!$E$177:$K$190,[16]Восстановл_Лист30!$E$194:$K$206,[16]Восстановл_Лист30!$E$30:$K$42,P1_T2?axis?R?ВТОП</definedName>
    <definedName name="T2?axis?R?ВТОП_1" localSheetId="6">[16]Восстановл_Лист30!$E$177:$K$190,[16]Восстановл_Лист30!$E$194:$K$206,[16]Восстановл_Лист30!$E$30:$K$42,P1_T2?axis?R?ВТОП</definedName>
    <definedName name="T2?axis?R?ВТОП_1" localSheetId="9">[16]Восстановл_Лист30!$E$177:$K$190,[16]Восстановл_Лист30!$E$194:$K$206,[16]Восстановл_Лист30!$E$30:$K$42,P1_T2?axis?R?ВТОП</definedName>
    <definedName name="T2?axis?R?ВТОП_1">[16]Восстановл_Лист30!$E$177:$K$190,[16]Восстановл_Лист30!$E$194:$K$206,[16]Восстановл_Лист30!$E$30:$K$42,P1_T2?axis?R?ВТОП</definedName>
    <definedName name="T2?axis?R?ДЕТ" localSheetId="5">'[15]2'!$E$143:$K$156,'[15]2'!$E$160:$K$173,'[15]2'!$E$177:$K$190,P1_T2?axis?R?ДЕТ</definedName>
    <definedName name="T2?axis?R?ДЕТ" localSheetId="6">'[15]2'!$E$143:$K$156,'[15]2'!$E$160:$K$173,'[15]2'!$E$177:$K$190,P1_T2?axis?R?ДЕТ</definedName>
    <definedName name="T2?axis?R?ДЕТ" localSheetId="9">'[15]2'!$E$143:$K$156,'[15]2'!$E$160:$K$173,'[15]2'!$E$177:$K$190,P1_T2?axis?R?ДЕТ</definedName>
    <definedName name="T2?axis?R?ДЕТ">'[15]2'!$E$143:$K$156,'[15]2'!$E$160:$K$173,'[15]2'!$E$177:$K$190,P1_T2?axis?R?ДЕТ</definedName>
    <definedName name="T2?axis?R?ДЕТ?" localSheetId="5">'[15]2'!$B$177:$B$190,'[15]2'!$B$194:$B$206,'[15]2'!$B$30:$B$42,P1_T2?axis?R?ДЕТ?</definedName>
    <definedName name="T2?axis?R?ДЕТ?" localSheetId="6">'[15]2'!$B$177:$B$190,'[15]2'!$B$194:$B$206,'[15]2'!$B$30:$B$42,P1_T2?axis?R?ДЕТ?</definedName>
    <definedName name="T2?axis?R?ДЕТ?" localSheetId="9">'[15]2'!$B$177:$B$190,'[15]2'!$B$194:$B$206,'[15]2'!$B$30:$B$42,P1_T2?axis?R?ДЕТ?</definedName>
    <definedName name="T2?axis?R?ДЕТ?">'[15]2'!$B$177:$B$190,'[15]2'!$B$194:$B$206,'[15]2'!$B$30:$B$42,P1_T2?axis?R?ДЕТ?</definedName>
    <definedName name="T2?axis?R?ДЕТ?_1" localSheetId="5">[16]Восстановл_Лист30!$B$177:$B$190,[16]Восстановл_Лист30!$B$194:$B$206,[16]Восстановл_Лист30!$B$30:$B$42,P1_T2?axis?R?ДЕТ?</definedName>
    <definedName name="T2?axis?R?ДЕТ?_1" localSheetId="6">[16]Восстановл_Лист30!$B$177:$B$190,[16]Восстановл_Лист30!$B$194:$B$206,[16]Восстановл_Лист30!$B$30:$B$42,P1_T2?axis?R?ДЕТ?</definedName>
    <definedName name="T2?axis?R?ДЕТ?_1" localSheetId="9">[16]Восстановл_Лист30!$B$177:$B$190,[16]Восстановл_Лист30!$B$194:$B$206,[16]Восстановл_Лист30!$B$30:$B$42,P1_T2?axis?R?ДЕТ?</definedName>
    <definedName name="T2?axis?R?ДЕТ?_1">[16]Восстановл_Лист30!$B$177:$B$190,[16]Восстановл_Лист30!$B$194:$B$206,[16]Восстановл_Лист30!$B$30:$B$42,P1_T2?axis?R?ДЕТ?</definedName>
    <definedName name="T2?axis?R?ДЕТ_1" localSheetId="5">[16]Восстановл_Лист30!$E$143:$K$156,[16]Восстановл_Лист30!$E$160:$K$173,[16]Восстановл_Лист30!$E$177:$K$190,P1_T2?axis?R?ДЕТ</definedName>
    <definedName name="T2?axis?R?ДЕТ_1" localSheetId="6">[16]Восстановл_Лист30!$E$143:$K$156,[16]Восстановл_Лист30!$E$160:$K$173,[16]Восстановл_Лист30!$E$177:$K$190,P1_T2?axis?R?ДЕТ</definedName>
    <definedName name="T2?axis?R?ДЕТ_1" localSheetId="9">[16]Восстановл_Лист30!$E$143:$K$156,[16]Восстановл_Лист30!$E$160:$K$173,[16]Восстановл_Лист30!$E$177:$K$190,P1_T2?axis?R?ДЕТ</definedName>
    <definedName name="T2?axis?R?ДЕТ_1">[16]Восстановл_Лист30!$E$143:$K$156,[16]Восстановл_Лист30!$E$160:$K$173,[16]Восстановл_Лист30!$E$177:$K$190,P1_T2?axis?R?ДЕТ</definedName>
    <definedName name="T2?axis?ПФ?ПЛАН">'[15]2'!$J$6:$J$209,'[15]2'!$H$6:$H$209</definedName>
    <definedName name="T2?axis?ПФ?ФАКТ">'[15]2'!$K$6:$K$209,'[15]2'!$I$6:$I$209</definedName>
    <definedName name="T2?Data" localSheetId="5">P5_T2?Data,P6_T2?Data,'3-ип тс'!P7_T2?Data</definedName>
    <definedName name="T2?Data" localSheetId="6">P5_T2?Data,P6_T2?Data,'4-ип тс'!P7_T2?Data</definedName>
    <definedName name="T2?Data" localSheetId="9">P5_T2?Data,P6_T2?Data,'Свод по котельным'!P7_T2?Data</definedName>
    <definedName name="T2?Data">P5_T2?Data,P6_T2?Data,P7_T2?Data</definedName>
    <definedName name="T2?Data_1" localSheetId="5">P5_T2?Data,P6_T2?Data,'3-ип тс'!P7_T2?Data_1</definedName>
    <definedName name="T2?Data_1" localSheetId="6">P5_T2?Data,P6_T2?Data,'4-ип тс'!P7_T2?Data_1</definedName>
    <definedName name="T2?Data_1" localSheetId="9">P5_T2?Data,P6_T2?Data,'Свод по котельным'!P7_T2?Data_1</definedName>
    <definedName name="T2?Data_1">P5_T2?Data,P6_T2?Data,P7_T2?Data_1</definedName>
    <definedName name="T2?item_ext?ГАЗ">'[15]2'!$E$199:$G$202,'[15]2'!$E$99:$G$102,'[15]2'!$E$83:$G$86,'[15]2'!$E$132:$G$135</definedName>
    <definedName name="T2?Protection" localSheetId="4">P1_T2?Protection,P2_T2?Protection</definedName>
    <definedName name="T2?Protection" localSheetId="3">P1_T2?Protection,P2_T2?Protection</definedName>
    <definedName name="T2?Protection" localSheetId="2">P1_T2?Protection,P2_T2?Protection</definedName>
    <definedName name="T2?Protection" localSheetId="1">P1_T2?Protection,P2_T2?Protection</definedName>
    <definedName name="T2?Protection" localSheetId="0">P1_T2?Protection,P2_T2?Protection</definedName>
    <definedName name="T2?Protection" localSheetId="5">P1_T2?Protection,P2_T2?Protection</definedName>
    <definedName name="T2?Protection" localSheetId="6">P1_T2?Protection,P2_T2?Protection</definedName>
    <definedName name="T2?Protection" localSheetId="8">P1_T2?Protection,P2_T2?Protection</definedName>
    <definedName name="T2?Protection" localSheetId="7">P1_T2?Protection,P2_T2?Protection</definedName>
    <definedName name="T2?Protection" localSheetId="9">P1_T2?Protection,P2_T2?Protection</definedName>
    <definedName name="T2?Protection">P1_T2?Protection,P2_T2?Protection</definedName>
    <definedName name="T2?Protection_1" localSheetId="4">P1_T2?Protection,P2_T2?Protection</definedName>
    <definedName name="T2?Protection_1" localSheetId="3">P1_T2?Protection,P2_T2?Protection</definedName>
    <definedName name="T2?Protection_1" localSheetId="2">P1_T2?Protection,P2_T2?Protection</definedName>
    <definedName name="T2?Protection_1" localSheetId="1">P1_T2?Protection,P2_T2?Protection</definedName>
    <definedName name="T2?Protection_1" localSheetId="0">P1_T2?Protection,P2_T2?Protection</definedName>
    <definedName name="T2?Protection_1" localSheetId="5">P1_T2?Protection,P2_T2?Protection</definedName>
    <definedName name="T2?Protection_1" localSheetId="6">P1_T2?Protection,P2_T2?Protection</definedName>
    <definedName name="T2?Protection_1" localSheetId="8">P1_T2?Protection,P2_T2?Protection</definedName>
    <definedName name="T2?Protection_1" localSheetId="7">P1_T2?Protection,P2_T2?Protection</definedName>
    <definedName name="T2?Protection_1" localSheetId="9">P1_T2?Protection,P2_T2?Protection</definedName>
    <definedName name="T2?Protection_1">P1_T2?Protection,P2_T2?Protection</definedName>
    <definedName name="T2?unit?МКВТЧ">'[15]2'!$E$10:$G$10,'[15]2'!$E$12:$G$14,'[15]2'!$E$16:$G$16,'[15]2'!$E$21:$G$21,'[15]2'!$E$6:$G$8</definedName>
    <definedName name="T2?unit?ПРЦ">'[15]2'!$E$19:$G$19,'[15]2'!$E$28:$G$28,'[15]2'!$E$45:$G$48,'[15]2'!$E$50:$G$58,'[15]2'!$E$9:$G$9,'[15]2'!$H$6:$K$209,'[15]2'!$E$15:$G$15</definedName>
    <definedName name="T2?unit?РУБ.ТМКБ">'[15]2'!$E$199:$G$202,'[15]2'!$E$99:$G$102,'[15]2'!$E$132:$G$135</definedName>
    <definedName name="T2?unit?РУБ.ТНТ" localSheetId="5">'[15]2'!$E$94:$G$96,P1_T2?unit?РУБ.ТНТ</definedName>
    <definedName name="T2?unit?РУБ.ТНТ" localSheetId="6">'[15]2'!$E$94:$G$96,P1_T2?unit?РУБ.ТНТ</definedName>
    <definedName name="T2?unit?РУБ.ТНТ" localSheetId="9">'[15]2'!$E$94:$G$96,P1_T2?unit?РУБ.ТНТ</definedName>
    <definedName name="T2?unit?РУБ.ТНТ">'[15]2'!$E$94:$G$96,P1_T2?unit?РУБ.ТНТ</definedName>
    <definedName name="T2?unit?РУБ.ТНТ_1" localSheetId="5">[16]Восстановл_Лист30!$E$94:$G$96,P1_T2?unit?РУБ.ТНТ</definedName>
    <definedName name="T2?unit?РУБ.ТНТ_1" localSheetId="6">[16]Восстановл_Лист30!$E$94:$G$96,P1_T2?unit?РУБ.ТНТ</definedName>
    <definedName name="T2?unit?РУБ.ТНТ_1" localSheetId="9">[16]Восстановл_Лист30!$E$94:$G$96,P1_T2?unit?РУБ.ТНТ</definedName>
    <definedName name="T2?unit?РУБ.ТНТ_1">[16]Восстановл_Лист30!$E$94:$G$96,P1_T2?unit?РУБ.ТНТ</definedName>
    <definedName name="T2?unit?РУБ.ТУТ">'[15]2'!$E$181:$G$189,'[15]2'!$E$191:$G$191,'[15]2'!$E$176:$G$179</definedName>
    <definedName name="T2?unit?ТГКАЛ">'[15]2'!$E$20:$G$20,'[15]2'!$E$24:$G$24,'[15]2'!$E$17:$G$18</definedName>
    <definedName name="T2?unit?ТРУБ" localSheetId="5">'[15]2'!$E$109:$G$112,P1_T2?unit?ТРУБ</definedName>
    <definedName name="T2?unit?ТРУБ" localSheetId="6">'[15]2'!$E$109:$G$112,P1_T2?unit?ТРУБ</definedName>
    <definedName name="T2?unit?ТРУБ" localSheetId="9">'[15]2'!$E$109:$G$112,P1_T2?unit?ТРУБ</definedName>
    <definedName name="T2?unit?ТРУБ">'[15]2'!$E$109:$G$112,P1_T2?unit?ТРУБ</definedName>
    <definedName name="T2?unit?ТРУБ_1" localSheetId="5">[16]Восстановл_Лист30!$E$109:$G$112,P1_T2?unit?ТРУБ</definedName>
    <definedName name="T2?unit?ТРУБ_1" localSheetId="6">[16]Восстановл_Лист30!$E$109:$G$112,P1_T2?unit?ТРУБ</definedName>
    <definedName name="T2?unit?ТРУБ_1" localSheetId="9">[16]Восстановл_Лист30!$E$109:$G$112,P1_T2?unit?ТРУБ</definedName>
    <definedName name="T2?unit?ТРУБ_1">[16]Восстановл_Лист30!$E$109:$G$112,P1_T2?unit?ТРУБ</definedName>
    <definedName name="T2?unit?ТТНТ">'[15]2'!$E$82:$G$82,'[15]2'!$E$87:$G$90,'[15]2'!$E$78:$G$80</definedName>
    <definedName name="T2?unit?ТТУТ">'[15]2'!$E$26:$G$27,'[15]2'!$E$29:$G$32,'[15]2'!$E$34:$G$41,'[15]2'!$E$43:$G$43,'[15]2'!$E$23:$G$23</definedName>
    <definedName name="T2_1_Protect" localSheetId="5">P4_T2_1_Protect,P5_T2_1_Protect,P6_T2_1_Protect,'3-ип тс'!P7_T2_1_Protect</definedName>
    <definedName name="T2_1_Protect" localSheetId="6">P4_T2_1_Protect,P5_T2_1_Protect,P6_T2_1_Protect,'4-ип тс'!P7_T2_1_Protect</definedName>
    <definedName name="T2_1_Protect" localSheetId="9">P4_T2_1_Protect,P5_T2_1_Protect,P6_T2_1_Protect,'Свод по котельным'!P7_T2_1_Protect</definedName>
    <definedName name="T2_1_Protect">P4_T2_1_Protect,P5_T2_1_Protect,P6_T2_1_Protect,P7_T2_1_Protect</definedName>
    <definedName name="T2_1_Protect_1" localSheetId="5">P4_T2_1_Protect,P5_T2_1_Protect,P6_T2_1_Protect,'3-ип тс'!P7_T2_1_Protect</definedName>
    <definedName name="T2_1_Protect_1" localSheetId="6">P4_T2_1_Protect,P5_T2_1_Protect,P6_T2_1_Protect,'4-ип тс'!P7_T2_1_Protect</definedName>
    <definedName name="T2_1_Protect_1" localSheetId="9">P4_T2_1_Protect,P5_T2_1_Protect,P6_T2_1_Protect,'Свод по котельным'!P7_T2_1_Protect</definedName>
    <definedName name="T2_1_Protect_1">P4_T2_1_Protect,P5_T2_1_Protect,P6_T2_1_Protect,P7_T2_1_Protect</definedName>
    <definedName name="T2_2_Protect" localSheetId="5">P4_T2_2_Protect,P5_T2_2_Protect,P6_T2_2_Protect,'3-ип тс'!P7_T2_2_Protect</definedName>
    <definedName name="T2_2_Protect" localSheetId="6">P4_T2_2_Protect,P5_T2_2_Protect,P6_T2_2_Protect,'4-ип тс'!P7_T2_2_Protect</definedName>
    <definedName name="T2_2_Protect" localSheetId="9">P4_T2_2_Protect,P5_T2_2_Protect,P6_T2_2_Protect,'Свод по котельным'!P7_T2_2_Protect</definedName>
    <definedName name="T2_2_Protect">P4_T2_2_Protect,P5_T2_2_Protect,P6_T2_2_Protect,P7_T2_2_Protect</definedName>
    <definedName name="T2_2_Protect_1" localSheetId="5">P4_T2_2_Protect,P5_T2_2_Protect,P6_T2_2_Protect,'3-ип тс'!P7_T2_2_Protect</definedName>
    <definedName name="T2_2_Protect_1" localSheetId="6">P4_T2_2_Protect,P5_T2_2_Protect,P6_T2_2_Protect,'4-ип тс'!P7_T2_2_Protect</definedName>
    <definedName name="T2_2_Protect_1" localSheetId="9">P4_T2_2_Protect,P5_T2_2_Protect,P6_T2_2_Protect,'Свод по котельным'!P7_T2_2_Protect</definedName>
    <definedName name="T2_2_Protect_1">P4_T2_2_Protect,P5_T2_2_Protect,P6_T2_2_Protect,P7_T2_2_Protect</definedName>
    <definedName name="T2_ADD_COL" localSheetId="4">'[15]2'!#REF!</definedName>
    <definedName name="T2_ADD_COL" localSheetId="3">'[15]2'!#REF!</definedName>
    <definedName name="T2_ADD_COL" localSheetId="2">'[15]2'!#REF!</definedName>
    <definedName name="T2_ADD_COL" localSheetId="1">'[15]2'!#REF!</definedName>
    <definedName name="T2_ADD_COL" localSheetId="0">'[15]2'!#REF!</definedName>
    <definedName name="T2_ADD_COL" localSheetId="5">'[15]2'!#REF!</definedName>
    <definedName name="T2_ADD_COL" localSheetId="6">'[15]2'!#REF!</definedName>
    <definedName name="T2_ADD_COL" localSheetId="8">'[15]2'!#REF!</definedName>
    <definedName name="T2_ADD_COL" localSheetId="7">'[15]2'!#REF!</definedName>
    <definedName name="T2_ADD_COL">'[15]2'!#REF!</definedName>
    <definedName name="T2_DiapProt" localSheetId="4">P1_T2_DiapProt,P2_T2_DiapProt</definedName>
    <definedName name="T2_DiapProt" localSheetId="3">P1_T2_DiapProt,P2_T2_DiapProt</definedName>
    <definedName name="T2_DiapProt" localSheetId="2">P1_T2_DiapProt,P2_T2_DiapProt</definedName>
    <definedName name="T2_DiapProt" localSheetId="1">P1_T2_DiapProt,P2_T2_DiapProt</definedName>
    <definedName name="T2_DiapProt" localSheetId="0">P1_T2_DiapProt,P2_T2_DiapProt</definedName>
    <definedName name="T2_DiapProt" localSheetId="5">P1_T2_DiapProt,P2_T2_DiapProt</definedName>
    <definedName name="T2_DiapProt" localSheetId="6">P1_T2_DiapProt,P2_T2_DiapProt</definedName>
    <definedName name="T2_DiapProt" localSheetId="8">P1_T2_DiapProt,P2_T2_DiapProt</definedName>
    <definedName name="T2_DiapProt" localSheetId="7">P1_T2_DiapProt,P2_T2_DiapProt</definedName>
    <definedName name="T2_DiapProt" localSheetId="9">P1_T2_DiapProt,P2_T2_DiapProt</definedName>
    <definedName name="T2_DiapProt">P1_T2_DiapProt,P2_T2_DiapProt</definedName>
    <definedName name="T2_DiapProt_1" localSheetId="4">P1_T2_DiapProt,P2_T2_DiapProt</definedName>
    <definedName name="T2_DiapProt_1" localSheetId="3">P1_T2_DiapProt,P2_T2_DiapProt</definedName>
    <definedName name="T2_DiapProt_1" localSheetId="2">P1_T2_DiapProt,P2_T2_DiapProt</definedName>
    <definedName name="T2_DiapProt_1" localSheetId="1">P1_T2_DiapProt,P2_T2_DiapProt</definedName>
    <definedName name="T2_DiapProt_1" localSheetId="0">P1_T2_DiapProt,P2_T2_DiapProt</definedName>
    <definedName name="T2_DiapProt_1" localSheetId="5">P1_T2_DiapProt,P2_T2_DiapProt</definedName>
    <definedName name="T2_DiapProt_1" localSheetId="6">P1_T2_DiapProt,P2_T2_DiapProt</definedName>
    <definedName name="T2_DiapProt_1" localSheetId="8">P1_T2_DiapProt,P2_T2_DiapProt</definedName>
    <definedName name="T2_DiapProt_1" localSheetId="7">P1_T2_DiapProt,P2_T2_DiapProt</definedName>
    <definedName name="T2_DiapProt_1" localSheetId="9">P1_T2_DiapProt,P2_T2_DiapProt</definedName>
    <definedName name="T2_DiapProt_1">P1_T2_DiapProt,P2_T2_DiapProt</definedName>
    <definedName name="T2_Protect" localSheetId="5">P4_T2_Protect,P5_T2_Protect,'3-ип тс'!P6_T2_Protect</definedName>
    <definedName name="T2_Protect" localSheetId="6">P4_T2_Protect,P5_T2_Protect,'4-ип тс'!P6_T2_Protect</definedName>
    <definedName name="T2_Protect" localSheetId="9">P4_T2_Protect,P5_T2_Protect,'Свод по котельным'!P6_T2_Protect</definedName>
    <definedName name="T2_Protect">P4_T2_Protect,P5_T2_Protect,P6_T2_Protect</definedName>
    <definedName name="T2_Protect_1" localSheetId="5">P4_T2_Protect,P5_T2_Protect,'3-ип тс'!P6_T2_Protect</definedName>
    <definedName name="T2_Protect_1" localSheetId="6">P4_T2_Protect,P5_T2_Protect,'4-ип тс'!P6_T2_Protect</definedName>
    <definedName name="T2_Protect_1" localSheetId="9">P4_T2_Protect,P5_T2_Protect,'Свод по котельным'!P6_T2_Protect</definedName>
    <definedName name="T2_Protect_1">P4_T2_Protect,P5_T2_Protect,P6_T2_Protect</definedName>
    <definedName name="T20?axis?R?ДОГОВОР">'[15]20'!$G$7:$O$23,'[15]20'!$G$25:$O$35</definedName>
    <definedName name="T20?axis?R?ДОГОВОР?">'[15]20'!$D$7:$D$23,'[15]20'!$D$25:$D$35</definedName>
    <definedName name="T20?axis?ПРД?БАЗ">'[15]20'!$L$6:$M$36,'[15]20'!$I$6:$J$36</definedName>
    <definedName name="T20?axis?ПРД?ПРЕД">'[15]20'!$G$6:$H$36,'[15]20'!$N$6:$O$36</definedName>
    <definedName name="T20?axis?ПФ?ПЛАН">'[15]20'!$L$6:$L$36,'[15]20'!$G$6:$G$36,'[15]20'!$N$6:$N$36,'[15]20'!$I$6:$I$36</definedName>
    <definedName name="T20?axis?ПФ?ФАКТ">'[15]20'!$M$6:$M$36,'[15]20'!$H$6:$H$36,'[15]20'!$O$6:$O$36,'[15]20'!$J$6:$J$36</definedName>
    <definedName name="T20?Data">'[15]20'!$G$8:$O$16,'[15]20'!$G$24:$O$24,'[15]20'!$G$26:$O$34,'[15]20'!$G$36:$O$36,'[15]20'!$G$6:$O$6</definedName>
    <definedName name="T20?L1.1">'[15]20'!$G$11:$O$11,'[15]20'!$G$14:$O$14,'[15]20'!$G$8:$O$8</definedName>
    <definedName name="T20?L1.2">'[15]20'!$G$12:$O$12,'[15]20'!$G$15:$O$15,'[15]20'!$G$9:$O$9</definedName>
    <definedName name="T20?L1.3">'[15]20'!$G$13:$O$13,'[15]20'!$G$16:$O$16,'[15]20'!$G$10:$O$10</definedName>
    <definedName name="T20?L2.1">'[15]20'!$G$29:$O$29,'[15]20'!$G$32:$O$32,'[15]20'!$G$26:$O$26</definedName>
    <definedName name="T20?L2.2">'[15]20'!$G$30:$O$30,'[15]20'!$G$33:$O$33,'[15]20'!$G$27:$O$27</definedName>
    <definedName name="T20?L2.3">'[15]20'!$G$31:$O$31,'[15]20'!$G$34:$O$34,'[15]20'!$G$28:$O$28</definedName>
    <definedName name="T20_Protect">'[15]20'!$B$26:$B$34,'[15]20'!$G$26:$K$34,'[15]20'!$B$8:$B$16,'[15]20'!$A$38:$IV$165,'[15]20'!$P$1:$AS$65536,'[15]20'!$G$8:$K$16</definedName>
    <definedName name="T21?axis?ПРД?БАЗ">'[15]21'!$J$6:$K$18,'[15]21'!$G$6:$H$18</definedName>
    <definedName name="T21?axis?ПРД?ПРЕД">'[15]21'!$L$6:$M$18,'[15]21'!$E$6:$F$18</definedName>
    <definedName name="T21?axis?ПФ?ПЛАН">'[15]21'!$J$6:$J$18,'[15]21'!$E$6:$E$18,'[15]21'!$L$6:$L$18,'[15]21'!$G$6:$G$18</definedName>
    <definedName name="T21?axis?ПФ?ФАКТ">'[15]21'!$K$6:$K$18,'[15]21'!$F$6:$F$18,'[15]21'!$M$6:$M$18,'[15]21'!$H$6:$H$18</definedName>
    <definedName name="T21?Data">'[15]21'!$E$11:$M$11,'[15]21'!$E$13:$M$16,'[15]21'!$E$18:$M$18,'[15]21'!$E$6:$M$9</definedName>
    <definedName name="T21_Protect">'[15]21'!$B$14:$B$16,'[15]21'!$E$13:$I$16,'[15]21'!$A$19:$IV$118,'[15]21'!$N$1:$AQ$65536,'[15]21'!$E$11:$I$11,'[15]21'!$E$6:$I$8,'[15]21'!$B$11:$B$11</definedName>
    <definedName name="T22?axis?ПРД?БАЗ">'[15]22'!$L$6:$M$37,'[15]22'!$I$6:$J$37</definedName>
    <definedName name="T22?axis?ПРД?ПРЕД">'[15]22'!$N$6:$O$37,'[15]22'!$G$6:$H$37</definedName>
    <definedName name="T22?axis?ПФ?ПЛАН">'[15]22'!$L$6:$L$37,'[15]22'!$G$6:$G$37,'[15]22'!$N$6:$N$37,'[15]22'!$I$6:$I$37</definedName>
    <definedName name="T22?axis?ПФ?ФАКТ">'[15]22'!$M$6:$M$37,'[15]22'!$H$6:$H$37,'[15]22'!$O$6:$O$37,'[15]22'!$J$6:$J$37</definedName>
    <definedName name="T22?Data" localSheetId="5">'[15]22'!$G$30:$O$30,P1_T22?Data</definedName>
    <definedName name="T22?Data" localSheetId="6">'[15]22'!$G$30:$O$30,P1_T22?Data</definedName>
    <definedName name="T22?Data" localSheetId="9">'[15]22'!$G$30:$O$30,P1_T22?Data</definedName>
    <definedName name="T22?Data">'[15]22'!$G$30:$O$30,P1_T22?Data</definedName>
    <definedName name="T22?Data_1" localSheetId="5">[16]Восстановл_Лист53!$G$30:$O$30,P1_T22?Data</definedName>
    <definedName name="T22?Data_1" localSheetId="6">[16]Восстановл_Лист53!$G$30:$O$30,P1_T22?Data</definedName>
    <definedName name="T22?Data_1" localSheetId="9">[16]Восстановл_Лист53!$G$30:$O$30,P1_T22?Data</definedName>
    <definedName name="T22?Data_1">[16]Восстановл_Лист53!$G$30:$O$30,P1_T22?Data</definedName>
    <definedName name="T22?L1.x">'[15]22'!$G$32:$O$34,'[15]22'!$G$8:$O$10</definedName>
    <definedName name="T22_Protect">'[15]22'!$A$6:$C$35,'[15]22'!$A$38:$IV$138,'[15]22'!$P$1:$AS$65536,'[15]22'!$G$8:$K$34</definedName>
    <definedName name="T23?axis?ПРД?БАЗ">'[15]23'!$I$6:$J$13,'[15]23'!$F$6:$G$13</definedName>
    <definedName name="T23?axis?ПРД?ПРЕД">'[15]23'!$K$6:$L$13,'[15]23'!$D$6:$E$13</definedName>
    <definedName name="T23?axis?ПФ?ПЛАН">'[15]23'!$I$6:$I$13,'[15]23'!$D$6:$D$13,'[15]23'!$K$6:$K$13,'[15]23'!$F$6:$F$13</definedName>
    <definedName name="T23?axis?ПФ?ФАКТ">'[15]23'!$J$6:$J$13,'[15]23'!$E$6:$E$13,'[15]23'!$L$6:$L$13,'[15]23'!$G$6:$G$13</definedName>
    <definedName name="T23?Data">'[15]23'!$D$9:$L$9,'[15]23'!$D$11:$L$13,'[15]23'!$D$6:$L$7</definedName>
    <definedName name="T23?unit?ПРЦ">'[15]23'!$D$12:$H$12,'[15]23'!$I$6:$L$13</definedName>
    <definedName name="T23?unit?ТРУБ">'[15]23'!$D$9:$H$9,'[15]23'!$D$11:$H$11,'[15]23'!$D$13:$H$13,'[15]23'!$D$6:$H$7</definedName>
    <definedName name="T23_Protect">'[15]23'!$D$12:$H$12,'[15]23'!$D$6:$H$7,'[15]23'!$A$14:$IV$113,'[15]23'!$M$1:$AP$65536,'[15]23'!$D$9:$H$9</definedName>
    <definedName name="T24.1?Data">'[15]24.1'!$E$11,'[15]24.1'!$H$11:$J$11,'[15]24.1'!$E$21,'[15]24.1'!$H$21:$J$21,'[15]24.1'!$B$16:$J$19,'[15]24.1'!$B$6:$J$9</definedName>
    <definedName name="T24.1?unit?ТРУБ">'[15]24.1'!$E$5:$E$21,'[15]24.1'!$J$5:$J$21</definedName>
    <definedName name="T24.1_Protect">'[15]24.1'!$B$6:$I$9,'[15]24.1'!$A$22:$IV$122,'[15]24.1'!$K$1:$AK$65536,'[15]24.1'!$B$16:$I$19</definedName>
    <definedName name="T24?axis?R?ДОГОВОР">'[15]24'!$D$20:$L$23,'[15]24'!$D$8:$L$11</definedName>
    <definedName name="T24?axis?R?ДОГОВОР?">'[15]24'!$B$20:$B$23,'[15]24'!$B$8:$B$11</definedName>
    <definedName name="T24?axis?ПРД?БАЗ">'[15]24'!$I$6:$J$25,'[15]24'!$F$6:$G$25</definedName>
    <definedName name="T24?axis?ПРД?ПРЕД">'[15]24'!$K$6:$L$25,'[15]24'!$D$6:$E$25</definedName>
    <definedName name="T24?axis?ПФ?ПЛАН">'[15]24'!$F$6:$F$25,'[15]24'!$I$6:$I$25,'[15]24'!$K$6:$K$25,'[15]24'!$D$6:$D$25</definedName>
    <definedName name="T24?axis?ПФ?ФАКТ">'[15]24'!$J$6:$J$25,'[15]24'!$E$6:$E$25,'[15]24'!$L$6:$L$25,'[15]24'!$G$6:$G$25</definedName>
    <definedName name="T24?Data">'[15]24'!$D$8:$L$11,'[15]24'!$D$13:$L$18,'[15]24'!$D$20:$L$23,'[15]24'!$D$25:$L$25,'[15]24'!$D$6:$L$6</definedName>
    <definedName name="T24?unit?ПРЦ">'[15]24'!$D$15:$H$15,'[15]24'!$I$6:$L$6,'[15]24'!$I$8:$L$11,'[15]24'!$I$13:$L$18,'[15]24'!$I$20:$L$23,'[15]24'!$I$25:$L$25</definedName>
    <definedName name="T24?unit?ТРУБ">'[15]24'!$D$6:$H$6,'[15]24'!$D$8:$H$11,'[15]24'!$D$13:$H$14,'[15]24'!$D$16:$H$18,'[15]24'!$D$20:$H$23,'[15]24'!$D$25:$H$25</definedName>
    <definedName name="T24_1_Protect">'[15]24.1'!$B$16:$I$19,'[15]24.1'!$B$6:$I$9</definedName>
    <definedName name="T24_Protect">'[15]24'!$B$20:$B$23,'[15]24'!$D$20:$H$23,'[15]24'!$D$13:$H$17,'[15]24'!$B$8:$B$11,'[15]24'!$A$26:$IV$141,'[15]24'!$M$1:$AQ$65536,'[15]24'!$D$8:$H$11</definedName>
    <definedName name="T25?axis?ПРД?БАЗ">'[15]25'!$M$6:$N$49,'[15]25'!$J$6:$K$49</definedName>
    <definedName name="T25?axis?ПРД?ПРЕД">'[15]25'!$O$6:$P$49,'[15]25'!$H$6:$I$49</definedName>
    <definedName name="T25?axis?ПФ?ПЛАН">'[15]25'!$H$6:$H$49,'[15]25'!$M$6:$M$49,'[15]25'!$O$6:$O$49,'[15]25'!$J$6:$J$49</definedName>
    <definedName name="T25?axis?ПФ?ФАКТ">'[15]25'!$I$6:$I$49,'[15]25'!$N$6:$N$49,'[15]25'!$P$6:$P$49,'[15]25'!$K$6:$K$49</definedName>
    <definedName name="T25?item_ext?ПЛОЩАДЬ">'[15]25'!$H$32:$L$32,'[15]25'!$H$27:$L$27,'[15]25'!$H$30:$L$30,'[15]25'!$H$34:$L$34</definedName>
    <definedName name="T25?unit?ГА">'[15]25'!$H$32:$L$32,'[15]25'!$H$27:$L$27,'[15]25'!$H$30:$L$30,'[15]25'!$H$34:$L$34</definedName>
    <definedName name="T25?unit?ТРУБ">'[15]25'!$H$31:$L$31,'[15]25'!$H$6:$L$26,'[15]25'!$H$29:$L$29,'[15]25'!$H$33:$L$33,'[15]25'!$H$36:$L$49</definedName>
    <definedName name="T25_Protect">'[15]25'!$H$7:$L$34,'[15]25'!$H$39:$L$43,'[15]25'!$H$45:$L$49,'[15]25'!$B$7:$B$23,'[15]25'!$A$50:$IV$150,'[15]25'!$Q$1:$BA$65536,'[15]25'!$C$7:$C$34</definedName>
    <definedName name="T26?axis?R?ВРАС">'[15]26'!$D$9:$L$12,'[15]26'!$D$14:$L$15,'[15]26'!$D$17:$L$21,'[15]26'!$D$23:$L$31,'[15]26'!$D$6:$L$7</definedName>
    <definedName name="T26?axis?R?ВРАС?">'[15]26'!$B$9:$B$12,'[15]26'!$B$14:$B$15,'[15]26'!$B$17:$B$21,'[15]26'!$B$23:$B$31,'[15]26'!$B$6:$B$7</definedName>
    <definedName name="T26?axis?ПРД?БАЗ">'[15]26'!$I$6:$J$33,'[15]26'!$F$6:$G$33</definedName>
    <definedName name="T26?axis?ПРД?ПРЕД">'[15]26'!$K$6:$L$33,'[15]26'!$D$6:$E$33</definedName>
    <definedName name="T26?axis?ПФ?ПЛАН">'[15]26'!$I$6:$I$33,'[15]26'!$D$6:$D$33,'[15]26'!$K$6:$K$33,'[15]26'!$F$6:$F$33</definedName>
    <definedName name="T26?axis?ПФ?ФАКТ">'[15]26'!$J$6:$J$33,'[15]26'!$E$6:$E$33,'[15]26'!$L$6:$L$33,'[15]26'!$G$6:$G$33</definedName>
    <definedName name="T26?Data">'[15]26'!$D$9:$L$12,'[15]26'!$D$14:$L$15,'[15]26'!$D$17:$L$21,'[15]26'!$D$23:$L$31,'[15]26'!$D$33:$L$33,'[15]26'!$D$6:$L$7</definedName>
    <definedName name="T26_Protect">'[15]26'!$D$23:$H$31,'[15]26'!$D$9:$H$12,'[15]26'!$B$9:$B$12,'[15]26'!$B$17:$B$21,'[15]26'!$B$25:$B$31,'[15]26'!$D$14:$H$14,'[15]26'!$A$34:$IV$133,'[15]26'!$M$1:$AP$65536,'[15]26'!$D$17:$H$21</definedName>
    <definedName name="T27?axis?ПРД?БАЗ">'[15]27'!$O$6:$P$8,'[15]27'!$L$6:$M$8</definedName>
    <definedName name="T27?axis?ПРД?ПРЕД">'[15]27'!$Q$6:$R$8,'[15]27'!$H$6:$I$8</definedName>
    <definedName name="T27?axis?ПФ?ПЛАН">'[15]27'!$F$6:$F$8,'[15]27'!$H$6:$H$8,'[15]27'!$J$6:$J$8,'[15]27'!$L$6:$L$8,'[15]27'!$O$6:$O$8,'[15]27'!$Q$6:$Q$8,'[15]27'!$D$6:$D$8</definedName>
    <definedName name="T27?axis?ПФ?ФАКТ">'[15]27'!$G$6:$G$8,'[15]27'!$I$6:$I$8,'[15]27'!$K$6:$K$8,'[15]27'!$M$6:$M$8,'[15]27'!$P$6:$P$8,'[15]27'!$R$6:$R$8,'[15]27'!$E$6:$E$8</definedName>
    <definedName name="T27_Protect">'[15]27'!$D$7:$I$8,'[15]27'!$A$9:$IV$109,'[15]27'!$S$1:$AT$65536,'[15]27'!$L$7:$N$8</definedName>
    <definedName name="T28?axis?ПРД?БАЗ">'[15]28'!$I$6:$J$11,'[15]28'!$F$6:$G$11</definedName>
    <definedName name="T28?axis?ПРД?ПРЕД">'[15]28'!$K$6:$L$11,'[15]28'!$D$6:$E$11</definedName>
    <definedName name="T28?axis?ПФ?ПЛАН">'[15]28'!$I$6:$I$11,'[15]28'!$D$6:$D$11,'[15]28'!$K$6:$K$11,'[15]28'!$F$6:$F$11</definedName>
    <definedName name="T28?axis?ПФ?ФАКТ">'[15]28'!$J$6:$J$11,'[15]28'!$E$6:$E$11,'[15]28'!$L$6:$L$11,'[15]28'!$G$6:$G$11</definedName>
    <definedName name="T28?unit?ПРЦ">'[15]28'!$D$7:$H$7,'[15]28'!$I$6:$L$11</definedName>
    <definedName name="T28?unit?ТРУБ">'[15]28'!$D$6:$H$6,'[15]28'!$D$8:$H$11</definedName>
    <definedName name="T28_Protect">'[15]28'!$D$11:$H$11,'[15]28'!$D$6:$H$7,'[15]28'!$A$12:$IV$112,'[15]28'!$M$1:$AP$65536,'[15]28'!$D$9:$H$9</definedName>
    <definedName name="T29?axis?ПРД?БАЗ">'[15]29'!$I$6:$J$31,'[15]29'!$F$6:$G$31</definedName>
    <definedName name="T29?axis?ПРД?ПРЕД">'[15]29'!$K$6:$L$31,'[15]29'!$D$6:$E$31</definedName>
    <definedName name="T29?axis?ПФ?ПЛАН">'[15]29'!$I$6:$I$31,'[15]29'!$D$6:$D$31,'[15]29'!$K$6:$K$31,'[15]29'!$F$6:$F$31</definedName>
    <definedName name="T29?axis?ПФ?ФАКТ">'[15]29'!$J$6:$J$31,'[15]29'!$E$6:$E$31,'[15]29'!$L$6:$L$31,'[15]29'!$G$6:$G$31</definedName>
    <definedName name="T29?Data">'[15]29'!$D$31:$L$31,'[15]29'!$D$7:$L$26</definedName>
    <definedName name="T29_Protect">'[15]29'!$B$7:$B$26,'[15]29'!$A$32:$IV$132,'[15]29'!$M$1:$AP$65536,'[15]29'!$D$7:$L$26</definedName>
    <definedName name="T30?axis?ПФ?ПЛАН">'[15]30'!$F$5:$F$12,'[15]30'!$D$5:$D$12</definedName>
    <definedName name="T30?axis?ПФ?ФАКТ">'[15]30'!$G$5:$G$12,'[15]30'!$E$5:$E$12</definedName>
    <definedName name="T30?Data">'[15]30'!$D$12:$H$12,'[15]30'!$D$6:$H$10</definedName>
    <definedName name="T30_Protect">'[15]30'!$B$6:$B$10,'[15]30'!$A$13:$IV$113,'[15]30'!$I$1:$AI$65536,'[15]30'!$D$6:$H$10</definedName>
    <definedName name="T4?axis?R?ВТОП">'[15]4'!$E$24:$N$36,'[15]4'!$E$39:$N$51,'[15]4'!$E$8:$N$20</definedName>
    <definedName name="T4?axis?R?ВТОП?">'[15]4'!$C$24:$C$36,'[15]4'!$C$8:$C$20,'[15]4'!$C$39:$C$51</definedName>
    <definedName name="T4?axis?R?ДЕТ">'[15]4'!$E$39:$N$51,'[15]4'!$E$8:$N$20,'[15]4'!$E$24:$N$36</definedName>
    <definedName name="T4?axis?R?ДЕТ?">'[15]4'!$B$24:$B$36,'[15]4'!$B$39:$B$51,'[15]4'!$B$8:$B$20</definedName>
    <definedName name="T4?Data">'[15]4'!$E$12:$N$19,'[15]4'!$E$21:$N$21,'[15]4'!$E$23:$N$26,'[15]4'!$E$28:$N$35,'[15]4'!$E$39:$N$41,'[15]4'!$E$43:$N$50,'[15]4'!$E$7:$N$10</definedName>
    <definedName name="T4?Name" localSheetId="4">'[15]4'!#REF!</definedName>
    <definedName name="T4?Name" localSheetId="3">'[15]4'!#REF!</definedName>
    <definedName name="T4?Name" localSheetId="2">'[15]4'!#REF!</definedName>
    <definedName name="T4?Name" localSheetId="1">'[15]4'!#REF!</definedName>
    <definedName name="T4?Name" localSheetId="0">'[15]4'!#REF!</definedName>
    <definedName name="T4?Name" localSheetId="8">'[15]4'!#REF!</definedName>
    <definedName name="T4?Name" localSheetId="7">'[15]4'!#REF!</definedName>
    <definedName name="T4?Name">'[15]4'!#REF!</definedName>
    <definedName name="T4_ADD_1" localSheetId="4">'[15]4'!#REF!</definedName>
    <definedName name="T4_ADD_1" localSheetId="3">'[15]4'!#REF!</definedName>
    <definedName name="T4_ADD_1" localSheetId="2">'[15]4'!#REF!</definedName>
    <definedName name="T4_ADD_1" localSheetId="1">'[15]4'!#REF!</definedName>
    <definedName name="T4_ADD_1" localSheetId="0">'[15]4'!#REF!</definedName>
    <definedName name="T4_ADD_1" localSheetId="8">'[15]4'!#REF!</definedName>
    <definedName name="T4_ADD_1" localSheetId="7">'[15]4'!#REF!</definedName>
    <definedName name="T4_ADD_1">'[15]4'!#REF!</definedName>
    <definedName name="T4_Protect" localSheetId="5">'[15]4'!$E$9:$N$10,'[15]4'!$B$9:$B$10,'[15]4'!$B$18:$B$19,'[15]4'!$B$25:$B$26,'[15]4'!$A$53:$IV$152,'[15]4'!$O$1:$AO$65536,'[15]4'!$B$34:$B$35,P1_T4_Protect</definedName>
    <definedName name="T4_Protect" localSheetId="6">'[15]4'!$E$9:$N$10,'[15]4'!$B$9:$B$10,'[15]4'!$B$18:$B$19,'[15]4'!$B$25:$B$26,'[15]4'!$A$53:$IV$152,'[15]4'!$O$1:$AO$65536,'[15]4'!$B$34:$B$35,P1_T4_Protect</definedName>
    <definedName name="T4_Protect" localSheetId="9">'[15]4'!$E$9:$N$10,'[15]4'!$B$9:$B$10,'[15]4'!$B$18:$B$19,'[15]4'!$B$25:$B$26,'[15]4'!$A$53:$IV$152,'[15]4'!$O$1:$AO$65536,'[15]4'!$B$34:$B$35,P1_T4_Protect</definedName>
    <definedName name="T4_Protect">'[15]4'!$E$9:$N$10,'[15]4'!$B$9:$B$10,'[15]4'!$B$18:$B$19,'[15]4'!$B$25:$B$26,'[15]4'!$A$53:$IV$152,'[15]4'!$O$1:$AO$65536,'[15]4'!$B$34:$B$35,P1_T4_Protect</definedName>
    <definedName name="T4_Protect_1" localSheetId="5">[16]Восстановл_Лист33!$E$9:$N$10,[16]Восстановл_Лист33!$B$9:$B$10,[16]Восстановл_Лист33!$B$18:$B$19,[16]Восстановл_Лист33!$B$25:$B$26,[16]Восстановл_Лист33!$A$53:$IV$152,[16]Восстановл_Лист33!$O$1:$AO$65536,[16]Восстановл_Лист33!$B$34:$B$35,P1_T4_Protect</definedName>
    <definedName name="T4_Protect_1" localSheetId="6">[16]Восстановл_Лист33!$E$9:$N$10,[16]Восстановл_Лист33!$B$9:$B$10,[16]Восстановл_Лист33!$B$18:$B$19,[16]Восстановл_Лист33!$B$25:$B$26,[16]Восстановл_Лист33!$A$53:$IV$152,[16]Восстановл_Лист33!$O$1:$AO$65536,[16]Восстановл_Лист33!$B$34:$B$35,P1_T4_Protect</definedName>
    <definedName name="T4_Protect_1" localSheetId="9">[16]Восстановл_Лист33!$E$9:$N$10,[16]Восстановл_Лист33!$B$9:$B$10,[16]Восстановл_Лист33!$B$18:$B$19,[16]Восстановл_Лист33!$B$25:$B$26,[16]Восстановл_Лист33!$A$53:$IV$152,[16]Восстановл_Лист33!$O$1:$AO$65536,[16]Восстановл_Лист33!$B$34:$B$35,P1_T4_Protect</definedName>
    <definedName name="T4_Protect_1">[16]Восстановл_Лист33!$E$9:$N$10,[16]Восстановл_Лист33!$B$9:$B$10,[16]Восстановл_Лист33!$B$18:$B$19,[16]Восстановл_Лист33!$B$25:$B$26,[16]Восстановл_Лист33!$A$53:$IV$152,[16]Восстановл_Лист33!$O$1:$AO$65536,[16]Восстановл_Лист33!$B$34:$B$35,P1_T4_Protect</definedName>
    <definedName name="T5?axis?R?ОС">'[15]5'!$E$7:$Q$19,'[15]5'!$E$22:$Q$34,'[15]5'!$E$37:$Q$49,'[15]5'!$E$52:$Q$64,'[15]5'!$E$67:$Q$79,'[15]5'!$E$82:$Q$94</definedName>
    <definedName name="T5?axis?R?ОС?">'[15]5'!$C$82:$C$94,'[15]5'!$C$67:$C$79,'[15]5'!$C$52:$C$64,'[15]5'!$C$37:$C$49,'[15]5'!$C$22:$C$34,'[15]5'!$C$7:$C$19</definedName>
    <definedName name="T5?axis?ПРД?БАЗ">'[15]5'!$N$6:$O$95,'[15]5'!$G$6:$H$95</definedName>
    <definedName name="T5?axis?ПРД?ПРЕД">'[15]5'!$P$6:$Q$95,'[15]5'!$E$6:$F$95</definedName>
    <definedName name="T5?axis?ПФ?ПЛАН">'[15]5'!$G$6:$G$95,'[15]5'!$N$6:$N$95,'[15]5'!$P$6:$P$95,'[15]5'!$E$6:$E$95</definedName>
    <definedName name="T5?axis?ПФ?ФАКТ">'[15]5'!$H$6:$H$95,'[15]5'!$O$6:$O$95,'[15]5'!$Q$6:$Q$95,'[15]5'!$F$6:$F$95</definedName>
    <definedName name="T5?Data">'[15]5'!$E$6:$Q$19,'[15]5'!$E$21:$Q$34,'[15]5'!$E$36:$Q$49,'[15]5'!$E$51:$Q$64,'[15]5'!$E$67:$Q$79,'[15]5'!$E$81:$Q$94</definedName>
    <definedName name="T5?unit?ПРЦ">'[15]5'!$N$6:$Q$19,'[15]5'!$N$21:$Q$34,'[15]5'!$N$36:$Q$49,'[15]5'!$N$51:$Q$64,'[15]5'!$E$67:$Q$79,'[15]5'!$N$81:$Q$94</definedName>
    <definedName name="T5?unit?ТРУБ">'[15]5'!$E$81:$M$94,'[15]5'!$E$51:$M$64,'[15]5'!$E$36:$M$49,'[15]5'!$E$21:$M$34,'[15]5'!$E$6:$M$19</definedName>
    <definedName name="T5_Protect" localSheetId="5">'[15]5'!$J$22:$M$24,'[15]5'!$E$26:$H$34,'[15]5'!$J$26:$M$34,'[15]5'!$E$37:$H$39,'[15]5'!$J$37:$M$39,'[15]5'!$A$96:$IV$196,'[15]5'!$R$1:$AU$65536,'[15]5'!$E$41:$H$49,P1_T5_Protect</definedName>
    <definedName name="T5_Protect" localSheetId="6">'[15]5'!$J$22:$M$24,'[15]5'!$E$26:$H$34,'[15]5'!$J$26:$M$34,'[15]5'!$E$37:$H$39,'[15]5'!$J$37:$M$39,'[15]5'!$A$96:$IV$196,'[15]5'!$R$1:$AU$65536,'[15]5'!$E$41:$H$49,P1_T5_Protect</definedName>
    <definedName name="T5_Protect" localSheetId="9">'[15]5'!$J$22:$M$24,'[15]5'!$E$26:$H$34,'[15]5'!$J$26:$M$34,'[15]5'!$E$37:$H$39,'[15]5'!$J$37:$M$39,'[15]5'!$A$96:$IV$196,'[15]5'!$R$1:$AU$65536,'[15]5'!$E$41:$H$49,P1_T5_Protect</definedName>
    <definedName name="T5_Protect">'[15]5'!$J$22:$M$24,'[15]5'!$E$26:$H$34,'[15]5'!$J$26:$M$34,'[15]5'!$E$37:$H$39,'[15]5'!$J$37:$M$39,'[15]5'!$A$96:$IV$196,'[15]5'!$R$1:$AU$65536,'[15]5'!$E$41:$H$49,P1_T5_Protect</definedName>
    <definedName name="T5_Protect_1" localSheetId="5">[16]Восстановл_Лист34!$J$22:$M$24,[16]Восстановл_Лист34!$E$26:$H$34,[16]Восстановл_Лист34!$J$26:$M$34,[16]Восстановл_Лист34!$E$37:$H$39,[16]Восстановл_Лист34!$J$37:$M$39,[16]Восстановл_Лист34!$A$96:$IV$196,[16]Восстановл_Лист34!$R$1:$AU$65536,[16]Восстановл_Лист34!$E$41:$H$49,P1_T5_Protect</definedName>
    <definedName name="T5_Protect_1" localSheetId="6">[16]Восстановл_Лист34!$J$22:$M$24,[16]Восстановл_Лист34!$E$26:$H$34,[16]Восстановл_Лист34!$J$26:$M$34,[16]Восстановл_Лист34!$E$37:$H$39,[16]Восстановл_Лист34!$J$37:$M$39,[16]Восстановл_Лист34!$A$96:$IV$196,[16]Восстановл_Лист34!$R$1:$AU$65536,[16]Восстановл_Лист34!$E$41:$H$49,P1_T5_Protect</definedName>
    <definedName name="T5_Protect_1" localSheetId="9">[16]Восстановл_Лист34!$J$22:$M$24,[16]Восстановл_Лист34!$E$26:$H$34,[16]Восстановл_Лист34!$J$26:$M$34,[16]Восстановл_Лист34!$E$37:$H$39,[16]Восстановл_Лист34!$J$37:$M$39,[16]Восстановл_Лист34!$A$96:$IV$196,[16]Восстановл_Лист34!$R$1:$AU$65536,[16]Восстановл_Лист34!$E$41:$H$49,P1_T5_Protect</definedName>
    <definedName name="T5_Protect_1">[16]Восстановл_Лист34!$J$22:$M$24,[16]Восстановл_Лист34!$E$26:$H$34,[16]Восстановл_Лист34!$J$26:$M$34,[16]Восстановл_Лист34!$E$37:$H$39,[16]Восстановл_Лист34!$J$37:$M$39,[16]Восстановл_Лист34!$A$96:$IV$196,[16]Восстановл_Лист34!$R$1:$AU$65536,[16]Восстановл_Лист34!$E$41:$H$49,P1_T5_Protect</definedName>
    <definedName name="T6.1_Protect">'[15]6.1'!$C$6:$J$6,'[15]6.1'!$L$6,'[15]6.1'!$A$7:$IV$106,'[15]6.1'!$M$1:$AM$65536,'[15]6.1'!$C$5:$C$6</definedName>
    <definedName name="T6?axis?ПРД?БАЗ">'[15]6'!$I$6:$J$57,'[15]6'!$F$6:$G$57</definedName>
    <definedName name="T6?axis?ПРД?ПРЕД">'[15]6'!$K$6:$L$57,'[15]6'!$D$6:$E$57</definedName>
    <definedName name="T6?axis?ПФ?ПЛАН">'[15]6'!$I$6:$I$57,'[15]6'!$D$6:$D$57,'[15]6'!$K$6:$K$57,'[15]6'!$F$6:$F$57</definedName>
    <definedName name="T6?axis?ПФ?ФАКТ">'[15]6'!$J$6:$J$57,'[15]6'!$L$6:$L$57,'[15]6'!$E$6:$E$57,'[15]6'!$G$6:$G$57</definedName>
    <definedName name="T6?Data">'[15]6'!$D$7:$L$14,'[15]6'!$D$16:$L$19,'[15]6'!$D$21:$L$22,'[15]6'!$D$24:$L$25,'[15]6'!$D$27:$L$28,'[15]6'!$D$30:$L$31,'[15]6'!$D$39:$L$41,'[15]6'!$D$43:$L$49,'[15]6'!$D$51:$L$57</definedName>
    <definedName name="T6?unit?ПРЦ">'[15]6'!$D$12:$H$12,'[15]6'!$D$21:$H$21,'[15]6'!$D$24:$H$24,'[15]6'!$D$27:$H$27,'[15]6'!$D$30:$H$30,'[15]6'!$D$39:$H$39,'[15]6'!$D$57:$H$57,'[15]6'!$I$7:$L$57</definedName>
    <definedName name="T6?unit?РУБ">'[15]6'!$D$16:$H$16,'[15]6'!$D$19:$H$19,'[15]6'!$D$22:$H$22,'[15]6'!$D$25:$H$25,'[15]6'!$D$28:$H$28,'[15]6'!$D$31:$H$31,'[15]6'!$D$40:$H$41,'[15]6'!$D$53:$H$53</definedName>
    <definedName name="T6?unit?ТРУБ">'[15]6'!$D$43:$H$49,'[15]6'!$D$54:$H$56</definedName>
    <definedName name="T6?unit?ЧЕЛ">'[15]6'!$D$51:$H$52,'[15]6'!$D$13:$H$14,'[15]6'!$D$7:$H$11</definedName>
    <definedName name="T6_1_Protect">'[15]6.1'!$C$6:$J$6,'[15]6.1'!$L$6,'[15]6.1'!$C$5</definedName>
    <definedName name="T6_Protect" localSheetId="5">P1_T6_Protect,P2_T6_Protect</definedName>
    <definedName name="T6_Protect" localSheetId="6">P1_T6_Protect,P2_T6_Protect</definedName>
    <definedName name="T6_Protect" localSheetId="9">P1_T6_Protect,P2_T6_Protect</definedName>
    <definedName name="T6_Protect">P1_T6_Protect,P2_T6_Protect</definedName>
    <definedName name="T6_Protect_1" localSheetId="5">P1_T6_Protect,P2_T6_Protect</definedName>
    <definedName name="T6_Protect_1" localSheetId="6">P1_T6_Protect,P2_T6_Protect</definedName>
    <definedName name="T6_Protect_1" localSheetId="9">P1_T6_Protect,P2_T6_Protect</definedName>
    <definedName name="T6_Protect_1">P1_T6_Protect,P2_T6_Protect</definedName>
    <definedName name="T7?axis?ПРД?БАЗ">'[15]7'!$I$6:$J$18,'[15]7'!$F$6:$G$18</definedName>
    <definedName name="T7?axis?ПРД?ПРЕД">'[15]7'!$K$6:$L$18,'[15]7'!$D$6:$E$18</definedName>
    <definedName name="T7?axis?ПФ?ПЛАН">'[15]7'!$I$6:$I$18,'[15]7'!$D$6:$D$18,'[15]7'!$K$6:$K$18,'[15]7'!$F$6:$F$18</definedName>
    <definedName name="T7?axis?ПФ?ФАКТ">'[15]7'!$J$6:$J$18,'[15]7'!$E$6:$E$18,'[15]7'!$L$6:$L$18,'[15]7'!$G$6:$G$18</definedName>
    <definedName name="T7?Data">'[15]7'!$D$18:$L$18,'[15]7'!$D$6:$L$16</definedName>
    <definedName name="T7_Protect">'[15]7'!$B$8:$B$16,'[15]7'!$A$19:$IV$118,'[15]7'!$P$1:$AT$65536,'[15]7'!$D$6:$H$16</definedName>
    <definedName name="T8?axis?ПРД?БАЗ">'[15]8'!$I$6:$J$42,'[15]8'!$F$6:$G$42</definedName>
    <definedName name="T8?axis?ПРД?ПРЕД">'[15]8'!$K$6:$L$42,'[15]8'!$D$6:$E$42</definedName>
    <definedName name="T8?axis?ПФ?ПЛАН">'[15]8'!$I$6:$I$42,'[15]8'!$D$6:$D$42,'[15]8'!$K$6:$K$42,'[15]8'!$F$6:$F$42</definedName>
    <definedName name="T8?axis?ПФ?ФАКТ">'[15]8'!$G$6:$G$42,'[15]8'!$J$6:$J$42,'[15]8'!$L$6:$L$42,'[15]8'!$E$6:$E$42</definedName>
    <definedName name="T8?Data">'[15]8'!$D$10:$L$12,'[15]8'!$D$14:$L$16,'[15]8'!$D$18:$L$20,'[15]8'!$D$22:$L$24,'[15]8'!$D$26:$L$28,'[15]8'!$D$30:$L$32,'[15]8'!$D$36:$L$38,'[15]8'!$D$40:$L$42,'[15]8'!$D$6:$L$8</definedName>
    <definedName name="T8?unit?ТРУБ">'[15]8'!$D$40:$H$42,'[15]8'!$D$6:$H$32</definedName>
    <definedName name="T8_Protect">'[15]8'!$D$19:$H$20,'[15]8'!$D$23:$H$24,'[15]8'!$D$27:$H$28,'[15]8'!$D$36:$H$38,'[15]8'!$D$41:$H$42,'[15]8'!$D$11:$H$12,'[15]8'!$A$43:$IV$175,'[15]8'!$M$1:$AP$65536,'[15]8'!$D$15:$H$16</definedName>
    <definedName name="T9?axis?ПРД?БАЗ">'[15]9'!$I$6:$J$21,'[15]9'!$F$6:$G$21</definedName>
    <definedName name="T9?axis?ПРД?ПРЕД">'[15]9'!$K$6:$L$21,'[15]9'!$D$6:$E$21</definedName>
    <definedName name="T9?axis?ПФ?ПЛАН">'[15]9'!$I$6:$I$21,'[15]9'!$D$6:$D$21,'[15]9'!$K$6:$K$21,'[15]9'!$F$6:$F$21</definedName>
    <definedName name="T9?axis?ПФ?ФАКТ">'[15]9'!$J$6:$J$21,'[15]9'!$E$6:$E$21,'[15]9'!$L$6:$L$21,'[15]9'!$G$6:$G$21</definedName>
    <definedName name="T9?Data">'[15]9'!$D$16:$L$21,'[15]9'!$D$6:$L$8,'[15]9'!$D$10:$L$14</definedName>
    <definedName name="T9?unit?ПРЦ">'[15]9'!$D$11:$H$11,'[15]9'!$I$6:$L$21</definedName>
    <definedName name="T9?unit?РУБ.МВТЧ">'[15]9'!$D$19:$H$19,'[15]9'!$D$16:$H$16</definedName>
    <definedName name="T9?unit?ТРУБ">'[15]9'!$D$14:$H$14,'[15]9'!$D$8:$L$8,'[15]9'!$D$12:$L$12,'[15]9'!$D$17:$H$17,'[15]9'!$D$10:$L$10,'[15]9'!$D$20:$H$21</definedName>
    <definedName name="T9_Protect">'[15]9'!$D$16:$H$16,'[15]9'!$D$17:$F$17,'[15]9'!$D$19:$H$19,'[15]9'!$D$20:$F$20,'[15]9'!$D$7:$E$7,'[15]9'!$D$8:$G$8,'[15]9'!$D$11:$H$13,'[15]9'!$A$22:$IV$122,'[15]9'!$M$1:$AL$65536,'[15]9'!$D$14:$F$14</definedName>
    <definedName name="te0">[2]TEHSHEET!$S$2:$S$4</definedName>
    <definedName name="teh_CZ">[2]TEHSHEET!$AS$2</definedName>
    <definedName name="TESList">[17]Лист!$A$400</definedName>
    <definedName name="type_data">[10]Титульный!$F$12</definedName>
    <definedName name="VDOC" localSheetId="4">#REF!</definedName>
    <definedName name="VDOC" localSheetId="3">#REF!</definedName>
    <definedName name="VDOC" localSheetId="2">#REF!</definedName>
    <definedName name="VDOC" localSheetId="1">#REF!</definedName>
    <definedName name="VDOC" localSheetId="0">#REF!</definedName>
    <definedName name="VDOC" localSheetId="8">#REF!</definedName>
    <definedName name="VDOC" localSheetId="7">#REF!</definedName>
    <definedName name="VDOC">#REF!</definedName>
    <definedName name="version">[2]Инструкция!$B$3</definedName>
    <definedName name="wrn.Сравнение._.с._.отраслями." localSheetId="5"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9" hidden="1">{#N/A,#N/A,TRUE,"Лист1";#N/A,#N/A,TRUE,"Лист2";#N/A,#N/A,TRUE,"Лист3"}</definedName>
    <definedName name="wrn.Сравнение._.с._.отраслями." hidden="1">{#N/A,#N/A,TRUE,"Лист1";#N/A,#N/A,TRUE,"Лист2";#N/A,#N/A,TRUE,"Лист3"}</definedName>
    <definedName name="YEAR">[2]TEHSHEET!$J$2:$J$9</definedName>
    <definedName name="а">#N/A</definedName>
    <definedName name="а_1">#N/A</definedName>
    <definedName name="А1" localSheetId="4">[22]Свод!#REF!</definedName>
    <definedName name="А1" localSheetId="3">[22]Свод!#REF!</definedName>
    <definedName name="А1" localSheetId="2">[22]Свод!#REF!</definedName>
    <definedName name="А1" localSheetId="1">[22]Свод!#REF!</definedName>
    <definedName name="А1" localSheetId="0">[22]Свод!#REF!</definedName>
    <definedName name="А1" localSheetId="8">[22]Свод!#REF!</definedName>
    <definedName name="А1" localSheetId="7">[22]Свод!#REF!</definedName>
    <definedName name="А1">[22]Свод!#REF!</definedName>
    <definedName name="А180" localSheetId="4">#REF!</definedName>
    <definedName name="А180" localSheetId="3">#REF!</definedName>
    <definedName name="А180" localSheetId="2">#REF!</definedName>
    <definedName name="А180" localSheetId="1">#REF!</definedName>
    <definedName name="А180" localSheetId="0">#REF!</definedName>
    <definedName name="А180" localSheetId="5">#REF!</definedName>
    <definedName name="А180" localSheetId="6">#REF!</definedName>
    <definedName name="А180" localSheetId="8">#REF!</definedName>
    <definedName name="А180" localSheetId="7">#REF!</definedName>
    <definedName name="А180">#REF!</definedName>
    <definedName name="а1н111">#N/A</definedName>
    <definedName name="ааа">#N/A</definedName>
    <definedName name="аавыы" localSheetId="4">#REF!</definedName>
    <definedName name="аавыы" localSheetId="3">#REF!</definedName>
    <definedName name="аавыы" localSheetId="2">#REF!</definedName>
    <definedName name="аавыы" localSheetId="1">#REF!</definedName>
    <definedName name="аавыы" localSheetId="0">#REF!</definedName>
    <definedName name="аавыы" localSheetId="8">#REF!</definedName>
    <definedName name="аавыы" localSheetId="7">#REF!</definedName>
    <definedName name="аавыы">#REF!</definedName>
    <definedName name="абон.пл">#N/A</definedName>
    <definedName name="абон.пл_1">#N/A</definedName>
    <definedName name="Абый" localSheetId="5">'3-ип тс'!Абый</definedName>
    <definedName name="Абый" localSheetId="6">'4-ип тс'!Абый</definedName>
    <definedName name="Абый" localSheetId="9">'Свод по котельным'!Абый</definedName>
    <definedName name="Абый">[0]!Абый</definedName>
    <definedName name="Абыйотоп" localSheetId="4">#REF!</definedName>
    <definedName name="Абыйотоп" localSheetId="3">#REF!</definedName>
    <definedName name="Абыйотоп" localSheetId="2">#REF!</definedName>
    <definedName name="Абыйотоп" localSheetId="1">#REF!</definedName>
    <definedName name="Абыйотоп" localSheetId="0">#REF!</definedName>
    <definedName name="Абыйотоп" localSheetId="8">#REF!</definedName>
    <definedName name="Абыйотоп" localSheetId="7">#REF!</definedName>
    <definedName name="Абыйотоп">#REF!</definedName>
    <definedName name="АбыйТХ" localSheetId="5">'3-ип тс'!АбыйТХ</definedName>
    <definedName name="АбыйТХ" localSheetId="6">'4-ип тс'!АбыйТХ</definedName>
    <definedName name="АбыйТХ" localSheetId="9">'Свод по котельным'!АбыйТХ</definedName>
    <definedName name="АбыйТХ">[0]!АбыйТХ</definedName>
    <definedName name="ав">#N/A</definedName>
    <definedName name="ав_1">#N/A</definedName>
    <definedName name="авпра">[23]!Котельные</definedName>
    <definedName name="аврвар">[23]!Классы_отапливаемых_объектов</definedName>
    <definedName name="авркер" localSheetId="4">#REF!</definedName>
    <definedName name="авркер" localSheetId="3">#REF!</definedName>
    <definedName name="авркер" localSheetId="2">#REF!</definedName>
    <definedName name="авркер" localSheetId="1">#REF!</definedName>
    <definedName name="авркер" localSheetId="0">#REF!</definedName>
    <definedName name="авркер" localSheetId="5">#REF!</definedName>
    <definedName name="авркер" localSheetId="6">#REF!</definedName>
    <definedName name="авркер" localSheetId="8">#REF!</definedName>
    <definedName name="авркер" localSheetId="7">#REF!</definedName>
    <definedName name="авркер">#REF!</definedName>
    <definedName name="авт">#N/A</definedName>
    <definedName name="авт_1">#N/A</definedName>
    <definedName name="Алдан" localSheetId="5">'3-ип тс'!Алдан</definedName>
    <definedName name="Алдан" localSheetId="6">'4-ип тс'!Алдан</definedName>
    <definedName name="Алдан" localSheetId="9">'Свод по котельным'!Алдан</definedName>
    <definedName name="Алдан">[0]!Алдан</definedName>
    <definedName name="Аллаих" localSheetId="5">'3-ип тс'!Аллаих</definedName>
    <definedName name="Аллаих" localSheetId="6">'4-ип тс'!Аллаих</definedName>
    <definedName name="Аллаих" localSheetId="9">'Свод по котельным'!Аллаих</definedName>
    <definedName name="Аллаих">[0]!Аллаих</definedName>
    <definedName name="Аллаиха" localSheetId="4">'[24]Вспомогат(по месяцам)'!#REF!</definedName>
    <definedName name="Аллаиха" localSheetId="3">'[24]Вспомогат(по месяцам)'!#REF!</definedName>
    <definedName name="Аллаиха" localSheetId="2">'[24]Вспомогат(по месяцам)'!#REF!</definedName>
    <definedName name="Аллаиха" localSheetId="1">'[24]Вспомогат(по месяцам)'!#REF!</definedName>
    <definedName name="Аллаиха" localSheetId="0">'[24]Вспомогат(по месяцам)'!#REF!</definedName>
    <definedName name="Аллаиха" localSheetId="5">'[24]Вспомогат(по месяцам)'!#REF!</definedName>
    <definedName name="Аллаиха" localSheetId="6">'[24]Вспомогат(по месяцам)'!#REF!</definedName>
    <definedName name="Аллаиха" localSheetId="8">'[24]Вспомогат(по месяцам)'!#REF!</definedName>
    <definedName name="Аллаиха" localSheetId="7">'[24]Вспомогат(по месяцам)'!#REF!</definedName>
    <definedName name="Аллаиха">'[24]Вспомогат(по месяцам)'!#REF!</definedName>
    <definedName name="алр" localSheetId="4">'[25]Общий свод (2)'!#REF!</definedName>
    <definedName name="алр" localSheetId="3">'[25]Общий свод (2)'!#REF!</definedName>
    <definedName name="алр" localSheetId="2">'[25]Общий свод (2)'!#REF!</definedName>
    <definedName name="алр" localSheetId="1">'[25]Общий свод (2)'!#REF!</definedName>
    <definedName name="алр" localSheetId="0">'[25]Общий свод (2)'!#REF!</definedName>
    <definedName name="алр" localSheetId="8">'[25]Общий свод (2)'!#REF!</definedName>
    <definedName name="алр" localSheetId="7">'[25]Общий свод (2)'!#REF!</definedName>
    <definedName name="алр">'[25]Общий свод (2)'!#REF!</definedName>
    <definedName name="амга" localSheetId="4">#REF!</definedName>
    <definedName name="амга" localSheetId="3">#REF!</definedName>
    <definedName name="амга" localSheetId="2">#REF!</definedName>
    <definedName name="амга" localSheetId="1">#REF!</definedName>
    <definedName name="амга" localSheetId="0">#REF!</definedName>
    <definedName name="амга" localSheetId="5">#REF!</definedName>
    <definedName name="амга" localSheetId="6">#REF!</definedName>
    <definedName name="амга" localSheetId="8">#REF!</definedName>
    <definedName name="амга" localSheetId="7">#REF!</definedName>
    <definedName name="амга">#REF!</definedName>
    <definedName name="Амга2" localSheetId="5">'3-ип тс'!Амга2</definedName>
    <definedName name="Амга2" localSheetId="6">'4-ип тс'!Амга2</definedName>
    <definedName name="Амга2" localSheetId="9">'Свод по котельным'!Амга2</definedName>
    <definedName name="Амга2">[0]!Амга2</definedName>
    <definedName name="амма" localSheetId="4">#REF!</definedName>
    <definedName name="амма" localSheetId="3">#REF!</definedName>
    <definedName name="амма" localSheetId="2">#REF!</definedName>
    <definedName name="амма" localSheetId="1">#REF!</definedName>
    <definedName name="амма" localSheetId="0">#REF!</definedName>
    <definedName name="амма" localSheetId="8">#REF!</definedName>
    <definedName name="амма" localSheetId="7">#REF!</definedName>
    <definedName name="амма">#REF!</definedName>
    <definedName name="Анабар" localSheetId="4">'[24]Вспомогат(по месяцам)'!#REF!</definedName>
    <definedName name="Анабар" localSheetId="3">'[24]Вспомогат(по месяцам)'!#REF!</definedName>
    <definedName name="Анабар" localSheetId="2">'[24]Вспомогат(по месяцам)'!#REF!</definedName>
    <definedName name="Анабар" localSheetId="1">'[24]Вспомогат(по месяцам)'!#REF!</definedName>
    <definedName name="Анабар" localSheetId="0">'[24]Вспомогат(по месяцам)'!#REF!</definedName>
    <definedName name="Анабар" localSheetId="8">'[24]Вспомогат(по месяцам)'!#REF!</definedName>
    <definedName name="Анабар" localSheetId="7">'[24]Вспомогат(по месяцам)'!#REF!</definedName>
    <definedName name="Анабар">'[24]Вспомогат(по месяцам)'!#REF!</definedName>
    <definedName name="Анализ" localSheetId="5">'3-ип тс'!Анализ</definedName>
    <definedName name="Анализ" localSheetId="6">'4-ип тс'!Анализ</definedName>
    <definedName name="Анализ" localSheetId="9">'Свод по котельным'!Анализ</definedName>
    <definedName name="Анализ">[0]!Анализ</definedName>
    <definedName name="анр">#N/A</definedName>
    <definedName name="аоав" localSheetId="4">#REF!</definedName>
    <definedName name="аоав" localSheetId="3">#REF!</definedName>
    <definedName name="аоав" localSheetId="2">#REF!</definedName>
    <definedName name="аоав" localSheetId="1">#REF!</definedName>
    <definedName name="аоав" localSheetId="0">#REF!</definedName>
    <definedName name="аоав" localSheetId="8">#REF!</definedName>
    <definedName name="аоав" localSheetId="7">#REF!</definedName>
    <definedName name="аоав">#REF!</definedName>
    <definedName name="аол">#N/A</definedName>
    <definedName name="аол_1">#N/A</definedName>
    <definedName name="аолдо">#N/A</definedName>
    <definedName name="аолдо_1">#N/A</definedName>
    <definedName name="ап">#N/A</definedName>
    <definedName name="ап_1">#N/A</definedName>
    <definedName name="апа">#N/A</definedName>
    <definedName name="апавпв" localSheetId="4">'[25]Общий свод (2)'!#REF!</definedName>
    <definedName name="апавпв" localSheetId="3">'[25]Общий свод (2)'!#REF!</definedName>
    <definedName name="апавпв" localSheetId="2">'[25]Общий свод (2)'!#REF!</definedName>
    <definedName name="апавпв" localSheetId="1">'[25]Общий свод (2)'!#REF!</definedName>
    <definedName name="апавпв" localSheetId="0">'[25]Общий свод (2)'!#REF!</definedName>
    <definedName name="апавпв" localSheetId="8">'[25]Общий свод (2)'!#REF!</definedName>
    <definedName name="апавпв" localSheetId="7">'[25]Общий свод (2)'!#REF!</definedName>
    <definedName name="апавпв">'[25]Общий свод (2)'!#REF!</definedName>
    <definedName name="апв" localSheetId="4">'[24]Вспомогат(по месяцам)'!#REF!</definedName>
    <definedName name="апв" localSheetId="3">'[24]Вспомогат(по месяцам)'!#REF!</definedName>
    <definedName name="апв" localSheetId="2">'[24]Вспомогат(по месяцам)'!#REF!</definedName>
    <definedName name="апв" localSheetId="1">'[24]Вспомогат(по месяцам)'!#REF!</definedName>
    <definedName name="апв" localSheetId="0">'[24]Вспомогат(по месяцам)'!#REF!</definedName>
    <definedName name="апв" localSheetId="8">'[24]Вспомогат(по месяцам)'!#REF!</definedName>
    <definedName name="апв" localSheetId="7">'[24]Вспомогат(по месяцам)'!#REF!</definedName>
    <definedName name="апв">'[24]Вспомогат(по месяцам)'!#REF!</definedName>
    <definedName name="апвып">[23]!Виды_ТЭР</definedName>
    <definedName name="апоао" localSheetId="4">'[25]Общий свод (2)'!#REF!</definedName>
    <definedName name="апоао" localSheetId="3">'[25]Общий свод (2)'!#REF!</definedName>
    <definedName name="апоао" localSheetId="2">'[25]Общий свод (2)'!#REF!</definedName>
    <definedName name="апоао" localSheetId="1">'[25]Общий свод (2)'!#REF!</definedName>
    <definedName name="апоао" localSheetId="0">'[25]Общий свод (2)'!#REF!</definedName>
    <definedName name="апоао" localSheetId="8">'[25]Общий свод (2)'!#REF!</definedName>
    <definedName name="апоао" localSheetId="7">'[25]Общий свод (2)'!#REF!</definedName>
    <definedName name="апоао">'[25]Общий свод (2)'!#REF!</definedName>
    <definedName name="апорап" localSheetId="4">#REF!</definedName>
    <definedName name="апорап" localSheetId="3">#REF!</definedName>
    <definedName name="апорап" localSheetId="2">#REF!</definedName>
    <definedName name="апорап" localSheetId="1">#REF!</definedName>
    <definedName name="апорап" localSheetId="0">#REF!</definedName>
    <definedName name="апорап" localSheetId="5">#REF!</definedName>
    <definedName name="апорап" localSheetId="6">#REF!</definedName>
    <definedName name="апорап" localSheetId="8">#REF!</definedName>
    <definedName name="апорап" localSheetId="7">#REF!</definedName>
    <definedName name="апорап">#REF!</definedName>
    <definedName name="апра" localSheetId="4">#REF!</definedName>
    <definedName name="апра" localSheetId="3">#REF!</definedName>
    <definedName name="апра" localSheetId="2">#REF!</definedName>
    <definedName name="апра" localSheetId="1">#REF!</definedName>
    <definedName name="апра" localSheetId="0">#REF!</definedName>
    <definedName name="апра" localSheetId="8">#REF!</definedName>
    <definedName name="апра" localSheetId="7">#REF!</definedName>
    <definedName name="апра">#REF!</definedName>
    <definedName name="апрарк">[26]!Единицы_измерения</definedName>
    <definedName name="апрель">#N/A</definedName>
    <definedName name="апрель_1">#N/A</definedName>
    <definedName name="аше">#N/A</definedName>
    <definedName name="аше_1">#N/A</definedName>
    <definedName name="_xlnm.Database" localSheetId="4">#REF!</definedName>
    <definedName name="_xlnm.Database" localSheetId="3">#REF!</definedName>
    <definedName name="_xlnm.Database" localSheetId="2">#REF!</definedName>
    <definedName name="_xlnm.Database" localSheetId="1">#REF!</definedName>
    <definedName name="_xlnm.Database" localSheetId="0">#REF!</definedName>
    <definedName name="_xlnm.Database" localSheetId="8">#REF!</definedName>
    <definedName name="_xlnm.Database" localSheetId="7">#REF!</definedName>
    <definedName name="_xlnm.Database">#REF!</definedName>
    <definedName name="БазовыйПериод">[27]Заголовок!$B$15</definedName>
    <definedName name="Бланк" localSheetId="5">'3-ип тс'!Бланк</definedName>
    <definedName name="Бланк" localSheetId="6">'4-ип тс'!Бланк</definedName>
    <definedName name="Бланк" localSheetId="9">'Свод по котельным'!Бланк</definedName>
    <definedName name="Бланк">[0]!Бланк</definedName>
    <definedName name="бммтти" localSheetId="4">'[28]Вспомогат(по месяцам)'!#REF!</definedName>
    <definedName name="бммтти" localSheetId="3">'[28]Вспомогат(по месяцам)'!#REF!</definedName>
    <definedName name="бммтти" localSheetId="2">'[28]Вспомогат(по месяцам)'!#REF!</definedName>
    <definedName name="бммтти" localSheetId="1">'[28]Вспомогат(по месяцам)'!#REF!</definedName>
    <definedName name="бммтти" localSheetId="0">'[28]Вспомогат(по месяцам)'!#REF!</definedName>
    <definedName name="бммтти" localSheetId="5">'[28]Вспомогат(по месяцам)'!#REF!</definedName>
    <definedName name="бммтти" localSheetId="6">'[28]Вспомогат(по месяцам)'!#REF!</definedName>
    <definedName name="бммтти" localSheetId="8">'[28]Вспомогат(по месяцам)'!#REF!</definedName>
    <definedName name="бммтти" localSheetId="7">'[28]Вспомогат(по месяцам)'!#REF!</definedName>
    <definedName name="бммтти">'[28]Вспомогат(по месяцам)'!#REF!</definedName>
    <definedName name="бо" localSheetId="4">#REF!</definedName>
    <definedName name="бо" localSheetId="3">#REF!</definedName>
    <definedName name="бо" localSheetId="2">#REF!</definedName>
    <definedName name="бо" localSheetId="1">#REF!</definedName>
    <definedName name="бо" localSheetId="0">#REF!</definedName>
    <definedName name="бо" localSheetId="5">#REF!</definedName>
    <definedName name="бо" localSheetId="6">#REF!</definedName>
    <definedName name="бо" localSheetId="8">#REF!</definedName>
    <definedName name="бо" localSheetId="7">#REF!</definedName>
    <definedName name="бо">#REF!</definedName>
    <definedName name="БС">[29]Справочники!$A$4:$A$6</definedName>
    <definedName name="булун" localSheetId="4">#REF!</definedName>
    <definedName name="булун" localSheetId="3">#REF!</definedName>
    <definedName name="булун" localSheetId="2">#REF!</definedName>
    <definedName name="булун" localSheetId="1">#REF!</definedName>
    <definedName name="булун" localSheetId="0">#REF!</definedName>
    <definedName name="булун" localSheetId="5">#REF!</definedName>
    <definedName name="булун" localSheetId="6">#REF!</definedName>
    <definedName name="булун" localSheetId="8">#REF!</definedName>
    <definedName name="булун" localSheetId="7">#REF!</definedName>
    <definedName name="булун">#REF!</definedName>
    <definedName name="Булун1" localSheetId="4">'[24]Вспомогат(по месяцам)'!#REF!</definedName>
    <definedName name="Булун1" localSheetId="3">'[24]Вспомогат(по месяцам)'!#REF!</definedName>
    <definedName name="Булун1" localSheetId="2">'[24]Вспомогат(по месяцам)'!#REF!</definedName>
    <definedName name="Булун1" localSheetId="1">'[24]Вспомогат(по месяцам)'!#REF!</definedName>
    <definedName name="Булун1" localSheetId="0">'[24]Вспомогат(по месяцам)'!#REF!</definedName>
    <definedName name="Булун1" localSheetId="5">'[24]Вспомогат(по месяцам)'!#REF!</definedName>
    <definedName name="Булун1" localSheetId="6">'[24]Вспомогат(по месяцам)'!#REF!</definedName>
    <definedName name="Булун1" localSheetId="8">'[24]Вспомогат(по месяцам)'!#REF!</definedName>
    <definedName name="Булун1" localSheetId="7">'[24]Вспомогат(по месяцам)'!#REF!</definedName>
    <definedName name="Булун1">'[24]Вспомогат(по месяцам)'!#REF!</definedName>
    <definedName name="бь" localSheetId="4">#REF!</definedName>
    <definedName name="бь" localSheetId="3">#REF!</definedName>
    <definedName name="бь" localSheetId="2">#REF!</definedName>
    <definedName name="бь" localSheetId="1">#REF!</definedName>
    <definedName name="бь" localSheetId="0">#REF!</definedName>
    <definedName name="бь" localSheetId="5">#REF!</definedName>
    <definedName name="бь" localSheetId="6">#REF!</definedName>
    <definedName name="бь" localSheetId="8">#REF!</definedName>
    <definedName name="бь" localSheetId="7">#REF!</definedName>
    <definedName name="бь">#REF!</definedName>
    <definedName name="в">#N/A</definedName>
    <definedName name="в_1">#N/A</definedName>
    <definedName name="в23ё">#N/A</definedName>
    <definedName name="в23ё_1">#N/A</definedName>
    <definedName name="ва" localSheetId="4">#REF!</definedName>
    <definedName name="ва" localSheetId="3">#REF!</definedName>
    <definedName name="ва" localSheetId="2">#REF!</definedName>
    <definedName name="ва" localSheetId="1">#REF!</definedName>
    <definedName name="ва" localSheetId="0">#REF!</definedName>
    <definedName name="ва" localSheetId="8">#REF!</definedName>
    <definedName name="ва" localSheetId="7">#REF!</definedName>
    <definedName name="ва">#REF!</definedName>
    <definedName name="валера">[30]!Улусы</definedName>
    <definedName name="валя">#N/A</definedName>
    <definedName name="валя_1">#N/A</definedName>
    <definedName name="вв">#N/A</definedName>
    <definedName name="вв_1">#N/A</definedName>
    <definedName name="ввв" localSheetId="5">'3-ип тс'!ввв</definedName>
    <definedName name="ввв" localSheetId="6">'4-ип тс'!ввв</definedName>
    <definedName name="ввв" localSheetId="9">'Свод по котельным'!ввв</definedName>
    <definedName name="ввв">[0]!ввв</definedName>
    <definedName name="вввв" localSheetId="5">'3-ип тс'!вввв</definedName>
    <definedName name="вввв" localSheetId="6">'4-ип тс'!вввв</definedName>
    <definedName name="вввв" localSheetId="9">'Свод по котельным'!вввв</definedName>
    <definedName name="вввв">[0]!вввв</definedName>
    <definedName name="ввввв" localSheetId="4">#REF!</definedName>
    <definedName name="ввввв" localSheetId="3">#REF!</definedName>
    <definedName name="ввввв" localSheetId="2">#REF!</definedName>
    <definedName name="ввввв" localSheetId="1">#REF!</definedName>
    <definedName name="ввввв" localSheetId="0">#REF!</definedName>
    <definedName name="ввввв" localSheetId="8">#REF!</definedName>
    <definedName name="ввввв" localSheetId="7">#REF!</definedName>
    <definedName name="ввввв">#REF!</definedName>
    <definedName name="вввыф">#N/A</definedName>
    <definedName name="ВВил" localSheetId="4">'[24]Вспомогат(по месяцам)'!#REF!</definedName>
    <definedName name="ВВил" localSheetId="3">'[24]Вспомогат(по месяцам)'!#REF!</definedName>
    <definedName name="ВВил" localSheetId="2">'[24]Вспомогат(по месяцам)'!#REF!</definedName>
    <definedName name="ВВил" localSheetId="1">'[24]Вспомогат(по месяцам)'!#REF!</definedName>
    <definedName name="ВВил" localSheetId="0">'[24]Вспомогат(по месяцам)'!#REF!</definedName>
    <definedName name="ВВил" localSheetId="8">'[24]Вспомогат(по месяцам)'!#REF!</definedName>
    <definedName name="ВВил" localSheetId="7">'[24]Вспомогат(по месяцам)'!#REF!</definedName>
    <definedName name="ВВил">'[24]Вспомогат(по месяцам)'!#REF!</definedName>
    <definedName name="верхневил" localSheetId="4">#REF!</definedName>
    <definedName name="верхневил" localSheetId="3">#REF!</definedName>
    <definedName name="верхневил" localSheetId="2">#REF!</definedName>
    <definedName name="верхневил" localSheetId="1">#REF!</definedName>
    <definedName name="верхневил" localSheetId="0">#REF!</definedName>
    <definedName name="верхневил" localSheetId="5">#REF!</definedName>
    <definedName name="верхневил" localSheetId="6">#REF!</definedName>
    <definedName name="верхневил" localSheetId="8">#REF!</definedName>
    <definedName name="верхневил" localSheetId="7">#REF!</definedName>
    <definedName name="верхневил">#REF!</definedName>
    <definedName name="верхнекол" localSheetId="4">#REF!</definedName>
    <definedName name="верхнекол" localSheetId="3">#REF!</definedName>
    <definedName name="верхнекол" localSheetId="2">#REF!</definedName>
    <definedName name="верхнекол" localSheetId="1">#REF!</definedName>
    <definedName name="верхнекол" localSheetId="0">#REF!</definedName>
    <definedName name="верхнекол" localSheetId="8">#REF!</definedName>
    <definedName name="верхнекол" localSheetId="7">#REF!</definedName>
    <definedName name="верхнекол">#REF!</definedName>
    <definedName name="верхоян" localSheetId="4">#REF!</definedName>
    <definedName name="верхоян" localSheetId="3">#REF!</definedName>
    <definedName name="верхоян" localSheetId="2">#REF!</definedName>
    <definedName name="верхоян" localSheetId="1">#REF!</definedName>
    <definedName name="верхоян" localSheetId="0">#REF!</definedName>
    <definedName name="верхоян" localSheetId="8">#REF!</definedName>
    <definedName name="верхоян" localSheetId="7">#REF!</definedName>
    <definedName name="верхоян">#REF!</definedName>
    <definedName name="Виды_ГСМ" localSheetId="5">[31]!Виды_ГСМ</definedName>
    <definedName name="Виды_ГСМ" localSheetId="6">[31]!Виды_ГСМ</definedName>
    <definedName name="Виды_ГСМ">[32]!Виды_ГСМ</definedName>
    <definedName name="Виды_МБП" localSheetId="5">[31]!Виды_МБП</definedName>
    <definedName name="Виды_МБП" localSheetId="6">[31]!Виды_МБП</definedName>
    <definedName name="Виды_МБП">[32]!Виды_МБП</definedName>
    <definedName name="Виды_ППТН" localSheetId="5">[31]!Виды_ППТН</definedName>
    <definedName name="Виды_ППТН" localSheetId="6">[31]!Виды_ППТН</definedName>
    <definedName name="Виды_ППТН">[32]!Виды_ППТН</definedName>
    <definedName name="Виды_работ" localSheetId="5">[31]!Виды_работ</definedName>
    <definedName name="Виды_работ" localSheetId="6">[31]!Виды_работ</definedName>
    <definedName name="Виды_работ">[32]!Виды_работ</definedName>
    <definedName name="Виды_транспорта" localSheetId="5">[31]!Виды_транспорта</definedName>
    <definedName name="Виды_транспорта" localSheetId="6">[31]!Виды_транспорта</definedName>
    <definedName name="Виды_транспорта">[32]!Виды_транспорта</definedName>
    <definedName name="Виды_ТЭР" localSheetId="5">[31]!Виды_ТЭР</definedName>
    <definedName name="Виды_ТЭР" localSheetId="6">[31]!Виды_ТЭР</definedName>
    <definedName name="Виды_ТЭР">[32]!Виды_ТЭР</definedName>
    <definedName name="Виды_услуг" localSheetId="5">[31]!Виды_услуг</definedName>
    <definedName name="Виды_услуг" localSheetId="6">[31]!Виды_услуг</definedName>
    <definedName name="Виды_услуг">[32]!Виды_услуг</definedName>
    <definedName name="Виды_целевого_обслуживания" localSheetId="5">[31]!Виды_целевого_обслуживания</definedName>
    <definedName name="Виды_целевого_обслуживания" localSheetId="6">[31]!Виды_целевого_обслуживания</definedName>
    <definedName name="Виды_целевого_обслуживания">[32]!Виды_целевого_обслуживания</definedName>
    <definedName name="вилюй" localSheetId="4">#REF!</definedName>
    <definedName name="вилюй" localSheetId="3">#REF!</definedName>
    <definedName name="вилюй" localSheetId="2">#REF!</definedName>
    <definedName name="вилюй" localSheetId="1">#REF!</definedName>
    <definedName name="вилюй" localSheetId="0">#REF!</definedName>
    <definedName name="вилюй" localSheetId="5">#REF!</definedName>
    <definedName name="вилюй" localSheetId="6">#REF!</definedName>
    <definedName name="вилюй" localSheetId="8">#REF!</definedName>
    <definedName name="вилюй" localSheetId="7">#REF!</definedName>
    <definedName name="вилюй">#REF!</definedName>
    <definedName name="Вкол" localSheetId="4">#REF!</definedName>
    <definedName name="Вкол" localSheetId="3">#REF!</definedName>
    <definedName name="Вкол" localSheetId="2">#REF!</definedName>
    <definedName name="Вкол" localSheetId="1">#REF!</definedName>
    <definedName name="Вкол" localSheetId="0">#REF!</definedName>
    <definedName name="Вкол" localSheetId="8">#REF!</definedName>
    <definedName name="Вкол" localSheetId="7">#REF!</definedName>
    <definedName name="Вкол">#REF!</definedName>
    <definedName name="внутр" localSheetId="5">'3-ип тс'!внутр</definedName>
    <definedName name="внутр" localSheetId="6">'4-ип тс'!внутр</definedName>
    <definedName name="внутр" localSheetId="9">'Свод по котельным'!внутр</definedName>
    <definedName name="внутр">[0]!внутр</definedName>
    <definedName name="вод" localSheetId="4">#REF!</definedName>
    <definedName name="вод" localSheetId="3">#REF!</definedName>
    <definedName name="вод" localSheetId="2">#REF!</definedName>
    <definedName name="вод" localSheetId="1">#REF!</definedName>
    <definedName name="вод" localSheetId="0">#REF!</definedName>
    <definedName name="вод" localSheetId="8">#REF!</definedName>
    <definedName name="вод" localSheetId="7">#REF!</definedName>
    <definedName name="вод">#REF!</definedName>
    <definedName name="водит" localSheetId="4">#REF!</definedName>
    <definedName name="водит" localSheetId="3">#REF!</definedName>
    <definedName name="водит" localSheetId="2">#REF!</definedName>
    <definedName name="водит" localSheetId="1">#REF!</definedName>
    <definedName name="водит" localSheetId="0">#REF!</definedName>
    <definedName name="водит" localSheetId="8">#REF!</definedName>
    <definedName name="водит" localSheetId="7">#REF!</definedName>
    <definedName name="водит">#REF!</definedName>
    <definedName name="вохр" localSheetId="4">#REF!</definedName>
    <definedName name="вохр" localSheetId="3">#REF!</definedName>
    <definedName name="вохр" localSheetId="2">#REF!</definedName>
    <definedName name="вохр" localSheetId="1">#REF!</definedName>
    <definedName name="вохр" localSheetId="0">#REF!</definedName>
    <definedName name="вохр" localSheetId="8">#REF!</definedName>
    <definedName name="вохр" localSheetId="7">#REF!</definedName>
    <definedName name="вохр">#REF!</definedName>
    <definedName name="вр">#N/A</definedName>
    <definedName name="вр_1">#N/A</definedName>
    <definedName name="вррв" localSheetId="4">#REF!</definedName>
    <definedName name="вррв" localSheetId="3">#REF!</definedName>
    <definedName name="вррв" localSheetId="2">#REF!</definedName>
    <definedName name="вррв" localSheetId="1">#REF!</definedName>
    <definedName name="вррв" localSheetId="0">#REF!</definedName>
    <definedName name="вррв" localSheetId="8">#REF!</definedName>
    <definedName name="вррв" localSheetId="7">#REF!</definedName>
    <definedName name="вррв">#REF!</definedName>
    <definedName name="Всего_ФОТ" localSheetId="4">#REF!</definedName>
    <definedName name="Всего_ФОТ" localSheetId="3">#REF!</definedName>
    <definedName name="Всего_ФОТ" localSheetId="2">#REF!</definedName>
    <definedName name="Всего_ФОТ" localSheetId="1">#REF!</definedName>
    <definedName name="Всего_ФОТ" localSheetId="0">#REF!</definedName>
    <definedName name="Всего_ФОТ" localSheetId="8">#REF!</definedName>
    <definedName name="Всего_ФОТ" localSheetId="7">#REF!</definedName>
    <definedName name="Всего_ФОТ">#REF!</definedName>
    <definedName name="всп.премия" localSheetId="4">#REF!</definedName>
    <definedName name="всп.премия" localSheetId="3">#REF!</definedName>
    <definedName name="всп.премия" localSheetId="2">#REF!</definedName>
    <definedName name="всп.премия" localSheetId="1">#REF!</definedName>
    <definedName name="всп.премия" localSheetId="0">#REF!</definedName>
    <definedName name="всп.премия" localSheetId="8">#REF!</definedName>
    <definedName name="всп.премия" localSheetId="7">#REF!</definedName>
    <definedName name="всп.премия">#REF!</definedName>
    <definedName name="вспом." localSheetId="4">#REF!</definedName>
    <definedName name="вспом." localSheetId="3">#REF!</definedName>
    <definedName name="вспом." localSheetId="2">#REF!</definedName>
    <definedName name="вспом." localSheetId="1">#REF!</definedName>
    <definedName name="вспом." localSheetId="0">#REF!</definedName>
    <definedName name="вспом." localSheetId="8">#REF!</definedName>
    <definedName name="вспом." localSheetId="7">#REF!</definedName>
    <definedName name="вспом.">#REF!</definedName>
    <definedName name="вспомог" localSheetId="4">#REF!</definedName>
    <definedName name="вспомог" localSheetId="3">#REF!</definedName>
    <definedName name="вспомог" localSheetId="2">#REF!</definedName>
    <definedName name="вспомог" localSheetId="1">#REF!</definedName>
    <definedName name="вспомог" localSheetId="0">#REF!</definedName>
    <definedName name="вспомог" localSheetId="8">#REF!</definedName>
    <definedName name="вспомог" localSheetId="7">#REF!</definedName>
    <definedName name="вспомог">#REF!</definedName>
    <definedName name="второй" localSheetId="4">#REF!</definedName>
    <definedName name="второй" localSheetId="3">#REF!</definedName>
    <definedName name="второй" localSheetId="2">#REF!</definedName>
    <definedName name="второй" localSheetId="1">#REF!</definedName>
    <definedName name="второй" localSheetId="0">#REF!</definedName>
    <definedName name="второй" localSheetId="8">#REF!</definedName>
    <definedName name="второй" localSheetId="7">#REF!</definedName>
    <definedName name="второй">#REF!</definedName>
    <definedName name="вуув" localSheetId="5" hidden="1">{#N/A,#N/A,TRUE,"Лист1";#N/A,#N/A,TRUE,"Лист2";#N/A,#N/A,TRUE,"Лист3"}</definedName>
    <definedName name="вуув" localSheetId="6" hidden="1">{#N/A,#N/A,TRUE,"Лист1";#N/A,#N/A,TRUE,"Лист2";#N/A,#N/A,TRUE,"Лист3"}</definedName>
    <definedName name="вуув" localSheetId="9" hidden="1">{#N/A,#N/A,TRUE,"Лист1";#N/A,#N/A,TRUE,"Лист2";#N/A,#N/A,TRUE,"Лист3"}</definedName>
    <definedName name="вуув" hidden="1">{#N/A,#N/A,TRUE,"Лист1";#N/A,#N/A,TRUE,"Лист2";#N/A,#N/A,TRUE,"Лист3"}</definedName>
    <definedName name="вцй" localSheetId="4">#REF!</definedName>
    <definedName name="вцй" localSheetId="3">#REF!</definedName>
    <definedName name="вцй" localSheetId="2">#REF!</definedName>
    <definedName name="вцй" localSheetId="1">#REF!</definedName>
    <definedName name="вцй" localSheetId="0">#REF!</definedName>
    <definedName name="вцй" localSheetId="8">#REF!</definedName>
    <definedName name="вцй" localSheetId="7">#REF!</definedName>
    <definedName name="вцй">#REF!</definedName>
    <definedName name="вывоз" localSheetId="5">'3-ип тс'!вывоз</definedName>
    <definedName name="вывоз" localSheetId="6">'4-ип тс'!вывоз</definedName>
    <definedName name="вывоз" localSheetId="9">'Свод по котельным'!вывоз</definedName>
    <definedName name="вывоз">[0]!вывоз</definedName>
    <definedName name="газкот" localSheetId="4">#REF!</definedName>
    <definedName name="газкот" localSheetId="3">#REF!</definedName>
    <definedName name="газкот" localSheetId="2">#REF!</definedName>
    <definedName name="газкот" localSheetId="1">#REF!</definedName>
    <definedName name="газкот" localSheetId="0">#REF!</definedName>
    <definedName name="газкот" localSheetId="8">#REF!</definedName>
    <definedName name="газкот" localSheetId="7">#REF!</definedName>
    <definedName name="газкот">#REF!</definedName>
    <definedName name="гараж" localSheetId="5">'3-ип тс'!гараж</definedName>
    <definedName name="гараж" localSheetId="6">'4-ип тс'!гараж</definedName>
    <definedName name="гараж" localSheetId="9">'Свод по котельным'!гараж</definedName>
    <definedName name="гараж">[0]!гараж</definedName>
    <definedName name="гг" localSheetId="4">'[24]Вспомогат(по месяцам)'!#REF!</definedName>
    <definedName name="гг" localSheetId="3">'[24]Вспомогат(по месяцам)'!#REF!</definedName>
    <definedName name="гг" localSheetId="2">'[24]Вспомогат(по месяцам)'!#REF!</definedName>
    <definedName name="гг" localSheetId="1">'[24]Вспомогат(по месяцам)'!#REF!</definedName>
    <definedName name="гг" localSheetId="0">'[24]Вспомогат(по месяцам)'!#REF!</definedName>
    <definedName name="гг" localSheetId="5">'[24]Вспомогат(по месяцам)'!#REF!</definedName>
    <definedName name="гг" localSheetId="6">'[24]Вспомогат(по месяцам)'!#REF!</definedName>
    <definedName name="гг" localSheetId="8">'[24]Вспомогат(по месяцам)'!#REF!</definedName>
    <definedName name="гг" localSheetId="7">'[24]Вспомогат(по месяцам)'!#REF!</definedName>
    <definedName name="гг">'[24]Вспомогат(по месяцам)'!#REF!</definedName>
    <definedName name="гздшгд">[23]!ТМЦ</definedName>
    <definedName name="гидроцех" localSheetId="4">#REF!</definedName>
    <definedName name="гидроцех" localSheetId="3">#REF!</definedName>
    <definedName name="гидроцех" localSheetId="2">#REF!</definedName>
    <definedName name="гидроцех" localSheetId="1">#REF!</definedName>
    <definedName name="гидроцех" localSheetId="0">#REF!</definedName>
    <definedName name="гидроцех" localSheetId="5">#REF!</definedName>
    <definedName name="гидроцех" localSheetId="6">#REF!</definedName>
    <definedName name="гидроцех" localSheetId="8">#REF!</definedName>
    <definedName name="гидроцех" localSheetId="7">#REF!</definedName>
    <definedName name="гидроцех">#REF!</definedName>
    <definedName name="гкал">#N/A</definedName>
    <definedName name="гкал_1">#N/A</definedName>
    <definedName name="гло">#N/A</definedName>
    <definedName name="гло_1">#N/A</definedName>
    <definedName name="гнщнгш" localSheetId="4">'[25]Общий свод (2)'!#REF!</definedName>
    <definedName name="гнщнгш" localSheetId="3">'[25]Общий свод (2)'!#REF!</definedName>
    <definedName name="гнщнгш" localSheetId="2">'[25]Общий свод (2)'!#REF!</definedName>
    <definedName name="гнщнгш" localSheetId="1">'[25]Общий свод (2)'!#REF!</definedName>
    <definedName name="гнщнгш" localSheetId="0">'[25]Общий свод (2)'!#REF!</definedName>
    <definedName name="гнщнгш" localSheetId="5">'[25]Общий свод (2)'!#REF!</definedName>
    <definedName name="гнщнгш" localSheetId="6">'[25]Общий свод (2)'!#REF!</definedName>
    <definedName name="гнщнгш" localSheetId="8">'[25]Общий свод (2)'!#REF!</definedName>
    <definedName name="гнщнгш" localSheetId="7">'[25]Общий свод (2)'!#REF!</definedName>
    <definedName name="гнщнгш">'[25]Общий свод (2)'!#REF!</definedName>
    <definedName name="горный" localSheetId="4">#REF!</definedName>
    <definedName name="горный" localSheetId="3">#REF!</definedName>
    <definedName name="горный" localSheetId="2">#REF!</definedName>
    <definedName name="горный" localSheetId="1">#REF!</definedName>
    <definedName name="горный" localSheetId="0">#REF!</definedName>
    <definedName name="горный" localSheetId="5">#REF!</definedName>
    <definedName name="горный" localSheetId="6">#REF!</definedName>
    <definedName name="горный" localSheetId="8">#REF!</definedName>
    <definedName name="горный" localSheetId="7">#REF!</definedName>
    <definedName name="горный">#REF!</definedName>
    <definedName name="горяч" localSheetId="4">#REF!</definedName>
    <definedName name="горяч" localSheetId="3">#REF!</definedName>
    <definedName name="горяч" localSheetId="2">#REF!</definedName>
    <definedName name="горяч" localSheetId="1">#REF!</definedName>
    <definedName name="горяч" localSheetId="0">#REF!</definedName>
    <definedName name="горяч" localSheetId="8">#REF!</definedName>
    <definedName name="горяч" localSheetId="7">#REF!</definedName>
    <definedName name="горяч">#REF!</definedName>
    <definedName name="горяч1" localSheetId="4">#REF!</definedName>
    <definedName name="горяч1" localSheetId="3">#REF!</definedName>
    <definedName name="горяч1" localSheetId="2">#REF!</definedName>
    <definedName name="горяч1" localSheetId="1">#REF!</definedName>
    <definedName name="горяч1" localSheetId="0">#REF!</definedName>
    <definedName name="горяч1" localSheetId="8">#REF!</definedName>
    <definedName name="горяч1" localSheetId="7">#REF!</definedName>
    <definedName name="горяч1">#REF!</definedName>
    <definedName name="горяч3" localSheetId="4">'[25]Общий свод (2)'!#REF!</definedName>
    <definedName name="горяч3" localSheetId="3">'[25]Общий свод (2)'!#REF!</definedName>
    <definedName name="горяч3" localSheetId="2">'[25]Общий свод (2)'!#REF!</definedName>
    <definedName name="горяч3" localSheetId="1">'[25]Общий свод (2)'!#REF!</definedName>
    <definedName name="горяч3" localSheetId="0">'[25]Общий свод (2)'!#REF!</definedName>
    <definedName name="горяч3" localSheetId="8">'[25]Общий свод (2)'!#REF!</definedName>
    <definedName name="горяч3" localSheetId="7">'[25]Общий свод (2)'!#REF!</definedName>
    <definedName name="горяч3">'[25]Общий свод (2)'!#REF!</definedName>
    <definedName name="грприрцфв00ав98" localSheetId="5" hidden="1">{#N/A,#N/A,TRUE,"Лист1";#N/A,#N/A,TRUE,"Лист2";#N/A,#N/A,TRUE,"Лист3"}</definedName>
    <definedName name="грприрцфв00ав98" localSheetId="6" hidden="1">{#N/A,#N/A,TRUE,"Лист1";#N/A,#N/A,TRUE,"Лист2";#N/A,#N/A,TRUE,"Лист3"}</definedName>
    <definedName name="грприрцфв00ав98" localSheetId="9" hidden="1">{#N/A,#N/A,TRUE,"Лист1";#N/A,#N/A,TRUE,"Лист2";#N/A,#N/A,TRUE,"Лист3"}</definedName>
    <definedName name="грприрцфв00ав98" hidden="1">{#N/A,#N/A,TRUE,"Лист1";#N/A,#N/A,TRUE,"Лист2";#N/A,#N/A,TRUE,"Лист3"}</definedName>
    <definedName name="грфинцкавг98Х" localSheetId="5" hidden="1">{#N/A,#N/A,TRUE,"Лист1";#N/A,#N/A,TRUE,"Лист2";#N/A,#N/A,TRUE,"Лист3"}</definedName>
    <definedName name="грфинцкавг98Х" localSheetId="6" hidden="1">{#N/A,#N/A,TRUE,"Лист1";#N/A,#N/A,TRUE,"Лист2";#N/A,#N/A,TRUE,"Лист3"}</definedName>
    <definedName name="грфинцкавг98Х" localSheetId="9" hidden="1">{#N/A,#N/A,TRUE,"Лист1";#N/A,#N/A,TRUE,"Лист2";#N/A,#N/A,TRUE,"Лист3"}</definedName>
    <definedName name="грфинцкавг98Х" hidden="1">{#N/A,#N/A,TRUE,"Лист1";#N/A,#N/A,TRUE,"Лист2";#N/A,#N/A,TRUE,"Лист3"}</definedName>
    <definedName name="ГСМ">[33]!Виды_ГСМ</definedName>
    <definedName name="гшдд" localSheetId="4">'[25]Общий свод (2)'!#REF!</definedName>
    <definedName name="гшдд" localSheetId="3">'[25]Общий свод (2)'!#REF!</definedName>
    <definedName name="гшдд" localSheetId="2">'[25]Общий свод (2)'!#REF!</definedName>
    <definedName name="гшдд" localSheetId="1">'[25]Общий свод (2)'!#REF!</definedName>
    <definedName name="гшдд" localSheetId="0">'[25]Общий свод (2)'!#REF!</definedName>
    <definedName name="гшдд" localSheetId="8">'[25]Общий свод (2)'!#REF!</definedName>
    <definedName name="гшдд" localSheetId="7">'[25]Общий свод (2)'!#REF!</definedName>
    <definedName name="гшдд">'[25]Общий свод (2)'!#REF!</definedName>
    <definedName name="гшщддшд" localSheetId="5">'3-ип тс'!гшщддшд</definedName>
    <definedName name="гшщддшд" localSheetId="6">'4-ип тс'!гшщддшд</definedName>
    <definedName name="гшщддшд" localSheetId="9">'Свод по котельным'!гшщддшд</definedName>
    <definedName name="гшщддшд">[0]!гшщддшд</definedName>
    <definedName name="д">'[34]продВ(I)'!$C$13</definedName>
    <definedName name="да">[35]REESTR!$X$2:$X$37</definedName>
    <definedName name="дата_начала_отчетного_месяца">[36]списки!$B$1:$B$72</definedName>
    <definedName name="дд">#N/A</definedName>
    <definedName name="дд_1">#N/A</definedName>
    <definedName name="ддд">"'1(вс)'!ддд"</definedName>
    <definedName name="ддд1" localSheetId="5">'3-ип тс'!ддд1</definedName>
    <definedName name="ддд1" localSheetId="6">'4-ип тс'!ддд1</definedName>
    <definedName name="ддд1" localSheetId="9">'Свод по котельным'!ддд1</definedName>
    <definedName name="ддд1">[0]!ддд1</definedName>
    <definedName name="ддддд" localSheetId="5">'3-ип тс'!ддддд</definedName>
    <definedName name="ддддд" localSheetId="6">'4-ип тс'!ддддд</definedName>
    <definedName name="ддддд" localSheetId="9">'Свод по котельным'!ддддд</definedName>
    <definedName name="ддддд">[0]!ддддд</definedName>
    <definedName name="дж" localSheetId="4">'[24]Вспомогат(по месяцам)'!#REF!</definedName>
    <definedName name="дж" localSheetId="3">'[24]Вспомогат(по месяцам)'!#REF!</definedName>
    <definedName name="дж" localSheetId="2">'[24]Вспомогат(по месяцам)'!#REF!</definedName>
    <definedName name="дж" localSheetId="1">'[24]Вспомогат(по месяцам)'!#REF!</definedName>
    <definedName name="дж" localSheetId="0">'[24]Вспомогат(по месяцам)'!#REF!</definedName>
    <definedName name="дж" localSheetId="5">'[24]Вспомогат(по месяцам)'!#REF!</definedName>
    <definedName name="дж" localSheetId="6">'[24]Вспомогат(по месяцам)'!#REF!</definedName>
    <definedName name="дж" localSheetId="8">'[24]Вспомогат(по месяцам)'!#REF!</definedName>
    <definedName name="дж" localSheetId="7">'[24]Вспомогат(по месяцам)'!#REF!</definedName>
    <definedName name="дж">'[24]Вспомогат(по месяцам)'!#REF!</definedName>
    <definedName name="ДиапазонЗащиты" localSheetId="5">'[13]1'!$F$64:$H$65,'[13]1'!$J$61:$K$62,'[13]1'!$J$64:$K$65,'[13]1'!$F$11:$G$16,P1_ДиапазонЗащиты,P2_ДиапазонЗащиты,P3_ДиапазонЗащиты,P4_ДиапазонЗащиты</definedName>
    <definedName name="ДиапазонЗащиты" localSheetId="6">'[13]1'!$F$64:$H$65,'[13]1'!$J$61:$K$62,'[13]1'!$J$64:$K$65,'[13]1'!$F$11:$G$16,P1_ДиапазонЗащиты,P2_ДиапазонЗащиты,P3_ДиапазонЗащиты,P4_ДиапазонЗащиты</definedName>
    <definedName name="ДиапазонЗащиты" localSheetId="9">'[13]1'!$F$64:$H$65,'[13]1'!$J$61:$K$62,'[13]1'!$J$64:$K$65,'[13]1'!$F$11:$G$16,P1_ДиапазонЗащиты,P2_ДиапазонЗащиты,P3_ДиапазонЗащиты,P4_ДиапазонЗащиты</definedName>
    <definedName name="ДиапазонЗащиты">'[13]1'!$F$64:$H$65,'[13]1'!$J$61:$K$62,'[13]1'!$J$64:$K$65,'[13]1'!$F$11:$G$16,P1_ДиапазонЗащиты,P2_ДиапазонЗащиты,P3_ДиапазонЗащиты,P4_ДиапазонЗащиты</definedName>
    <definedName name="ДиапазонЗащиты_1" localSheetId="5">[16]Восстановл_Лист26!$F$64:$H$65,[16]Восстановл_Лист26!$J$61:$K$62,[16]Восстановл_Лист26!$J$64:$K$65,[16]Восстановл_Лист26!$F$11:$G$16,P1_ДиапазонЗащиты,P2_ДиапазонЗащиты,P3_ДиапазонЗащиты,P4_ДиапазонЗащиты</definedName>
    <definedName name="ДиапазонЗащиты_1" localSheetId="6">[16]Восстановл_Лист26!$F$64:$H$65,[16]Восстановл_Лист26!$J$61:$K$62,[16]Восстановл_Лист26!$J$64:$K$65,[16]Восстановл_Лист26!$F$11:$G$16,P1_ДиапазонЗащиты,P2_ДиапазонЗащиты,P3_ДиапазонЗащиты,P4_ДиапазонЗащиты</definedName>
    <definedName name="ДиапазонЗащиты_1" localSheetId="9">[16]Восстановл_Лист26!$F$64:$H$65,[16]Восстановл_Лист26!$J$61:$K$62,[16]Восстановл_Лист26!$J$64:$K$65,[16]Восстановл_Лист26!$F$11:$G$16,P1_ДиапазонЗащиты,P2_ДиапазонЗащиты,P3_ДиапазонЗащиты,P4_ДиапазонЗащиты</definedName>
    <definedName name="ДиапазонЗащиты_1">[16]Восстановл_Лист26!$F$64:$H$65,[16]Восстановл_Лист26!$J$61:$K$62,[16]Восстановл_Лист26!$J$64:$K$65,[16]Восстановл_Лист26!$F$11:$G$16,P1_ДиапазонЗащиты,P2_ДиапазонЗащиты,P3_ДиапазонЗащиты,P4_ДиапазонЗащиты</definedName>
    <definedName name="до">#N/A</definedName>
    <definedName name="до_1">#N/A</definedName>
    <definedName name="догсн">[37]!Виды_транспорта</definedName>
    <definedName name="дол">[38]!Улусы</definedName>
    <definedName name="долд">#N/A</definedName>
    <definedName name="долина" localSheetId="5">'3-ип тс'!долина</definedName>
    <definedName name="долина" localSheetId="6">'4-ип тс'!долина</definedName>
    <definedName name="долина" localSheetId="9">'Свод по котельным'!долина</definedName>
    <definedName name="долина">[0]!долина</definedName>
    <definedName name="дом">#N/A</definedName>
    <definedName name="дом_1">#N/A</definedName>
    <definedName name="доп.премия" localSheetId="4">#REF!</definedName>
    <definedName name="доп.премия" localSheetId="3">#REF!</definedName>
    <definedName name="доп.премия" localSheetId="2">#REF!</definedName>
    <definedName name="доп.премия" localSheetId="1">#REF!</definedName>
    <definedName name="доп.премия" localSheetId="0">#REF!</definedName>
    <definedName name="доп.премия" localSheetId="8">#REF!</definedName>
    <definedName name="доп.премия" localSheetId="7">#REF!</definedName>
    <definedName name="доп.премия">#REF!</definedName>
    <definedName name="дополнит." localSheetId="4">#REF!</definedName>
    <definedName name="дополнит." localSheetId="3">#REF!</definedName>
    <definedName name="дополнит." localSheetId="2">#REF!</definedName>
    <definedName name="дополнит." localSheetId="1">#REF!</definedName>
    <definedName name="дополнит." localSheetId="0">#REF!</definedName>
    <definedName name="дополнит." localSheetId="8">#REF!</definedName>
    <definedName name="дополнит." localSheetId="7">#REF!</definedName>
    <definedName name="дополнит.">#REF!</definedName>
    <definedName name="ДРУГОЕ">[39]Справочники!$A$26:$A$28</definedName>
    <definedName name="дым">#N/A</definedName>
    <definedName name="дым_1">#N/A</definedName>
    <definedName name="дым1">#N/A</definedName>
    <definedName name="дым1_1">#N/A</definedName>
    <definedName name="ё" localSheetId="4">'[25]Общий свод (2)'!#REF!</definedName>
    <definedName name="ё" localSheetId="3">'[25]Общий свод (2)'!#REF!</definedName>
    <definedName name="ё" localSheetId="2">'[25]Общий свод (2)'!#REF!</definedName>
    <definedName name="ё" localSheetId="1">'[25]Общий свод (2)'!#REF!</definedName>
    <definedName name="ё" localSheetId="0">'[25]Общий свод (2)'!#REF!</definedName>
    <definedName name="ё" localSheetId="8">'[25]Общий свод (2)'!#REF!</definedName>
    <definedName name="ё" localSheetId="7">'[25]Общий свод (2)'!#REF!</definedName>
    <definedName name="ё">'[25]Общий свод (2)'!#REF!</definedName>
    <definedName name="Единицы_измерения">#N/A</definedName>
    <definedName name="ее" localSheetId="4">'[25]Общий свод (2)'!#REF!</definedName>
    <definedName name="ее" localSheetId="3">'[25]Общий свод (2)'!#REF!</definedName>
    <definedName name="ее" localSheetId="2">'[25]Общий свод (2)'!#REF!</definedName>
    <definedName name="ее" localSheetId="1">'[25]Общий свод (2)'!#REF!</definedName>
    <definedName name="ее" localSheetId="0">'[25]Общий свод (2)'!#REF!</definedName>
    <definedName name="ее" localSheetId="8">'[25]Общий свод (2)'!#REF!</definedName>
    <definedName name="ее" localSheetId="7">'[25]Общий свод (2)'!#REF!</definedName>
    <definedName name="ее">'[25]Общий свод (2)'!#REF!</definedName>
    <definedName name="ееее" localSheetId="4">#REF!</definedName>
    <definedName name="ееее" localSheetId="3">#REF!</definedName>
    <definedName name="ееее" localSheetId="2">#REF!</definedName>
    <definedName name="ееее" localSheetId="1">#REF!</definedName>
    <definedName name="ееее" localSheetId="0">#REF!</definedName>
    <definedName name="ееее" localSheetId="5">#REF!</definedName>
    <definedName name="ееее" localSheetId="6">#REF!</definedName>
    <definedName name="ееее" localSheetId="8">#REF!</definedName>
    <definedName name="ееее" localSheetId="7">#REF!</definedName>
    <definedName name="ееее">#REF!</definedName>
    <definedName name="ен">#N/A</definedName>
    <definedName name="ен_1">#N/A</definedName>
    <definedName name="енг" localSheetId="4">'[25]Общий свод (2)'!#REF!</definedName>
    <definedName name="енг" localSheetId="3">'[25]Общий свод (2)'!#REF!</definedName>
    <definedName name="енг" localSheetId="2">'[25]Общий свод (2)'!#REF!</definedName>
    <definedName name="енг" localSheetId="1">'[25]Общий свод (2)'!#REF!</definedName>
    <definedName name="енг" localSheetId="0">'[25]Общий свод (2)'!#REF!</definedName>
    <definedName name="енг" localSheetId="5">'[25]Общий свод (2)'!#REF!</definedName>
    <definedName name="енг" localSheetId="6">'[25]Общий свод (2)'!#REF!</definedName>
    <definedName name="енг" localSheetId="8">'[25]Общий свод (2)'!#REF!</definedName>
    <definedName name="енг" localSheetId="7">'[25]Общий свод (2)'!#REF!</definedName>
    <definedName name="енг">'[25]Общий свод (2)'!#REF!</definedName>
    <definedName name="енгке" localSheetId="4">#REF!</definedName>
    <definedName name="енгке" localSheetId="3">#REF!</definedName>
    <definedName name="енгке" localSheetId="2">#REF!</definedName>
    <definedName name="енгке" localSheetId="1">#REF!</definedName>
    <definedName name="енгке" localSheetId="0">#REF!</definedName>
    <definedName name="енгке" localSheetId="5">#REF!</definedName>
    <definedName name="енгке" localSheetId="6">#REF!</definedName>
    <definedName name="енгке" localSheetId="8">#REF!</definedName>
    <definedName name="енгке" localSheetId="7">#REF!</definedName>
    <definedName name="енгке">#REF!</definedName>
    <definedName name="енлоенео" localSheetId="4">'[25]Общий свод (2)'!#REF!</definedName>
    <definedName name="енлоенео" localSheetId="3">'[25]Общий свод (2)'!#REF!</definedName>
    <definedName name="енлоенео" localSheetId="2">'[25]Общий свод (2)'!#REF!</definedName>
    <definedName name="енлоенео" localSheetId="1">'[25]Общий свод (2)'!#REF!</definedName>
    <definedName name="енлоенео" localSheetId="0">'[25]Общий свод (2)'!#REF!</definedName>
    <definedName name="енлоенео" localSheetId="5">'[25]Общий свод (2)'!#REF!</definedName>
    <definedName name="енлоенео" localSheetId="6">'[25]Общий свод (2)'!#REF!</definedName>
    <definedName name="енлоенео" localSheetId="8">'[25]Общий свод (2)'!#REF!</definedName>
    <definedName name="енлоенео" localSheetId="7">'[25]Общий свод (2)'!#REF!</definedName>
    <definedName name="енлоенео">'[25]Общий свод (2)'!#REF!</definedName>
    <definedName name="енлоено" localSheetId="4">'[25]Общий свод (2)'!#REF!</definedName>
    <definedName name="енлоено" localSheetId="3">'[25]Общий свод (2)'!#REF!</definedName>
    <definedName name="енлоено" localSheetId="2">'[25]Общий свод (2)'!#REF!</definedName>
    <definedName name="енлоено" localSheetId="1">'[25]Общий свод (2)'!#REF!</definedName>
    <definedName name="енлоено" localSheetId="0">'[25]Общий свод (2)'!#REF!</definedName>
    <definedName name="енлоено" localSheetId="8">'[25]Общий свод (2)'!#REF!</definedName>
    <definedName name="енлоено" localSheetId="7">'[25]Общий свод (2)'!#REF!</definedName>
    <definedName name="енлоено">'[25]Общий свод (2)'!#REF!</definedName>
    <definedName name="еноекор" localSheetId="4">#REF!</definedName>
    <definedName name="еноекор" localSheetId="3">#REF!</definedName>
    <definedName name="еноекор" localSheetId="2">#REF!</definedName>
    <definedName name="еноекор" localSheetId="1">#REF!</definedName>
    <definedName name="еноекор" localSheetId="0">#REF!</definedName>
    <definedName name="еноекор" localSheetId="5">#REF!</definedName>
    <definedName name="еноекор" localSheetId="6">#REF!</definedName>
    <definedName name="еноекор" localSheetId="8">#REF!</definedName>
    <definedName name="еноекор" localSheetId="7">#REF!</definedName>
    <definedName name="еноекор">#REF!</definedName>
    <definedName name="еноеное" localSheetId="4">#REF!</definedName>
    <definedName name="еноеное" localSheetId="3">#REF!</definedName>
    <definedName name="еноеное" localSheetId="2">#REF!</definedName>
    <definedName name="еноеное" localSheetId="1">#REF!</definedName>
    <definedName name="еноеное" localSheetId="0">#REF!</definedName>
    <definedName name="еноеное" localSheetId="8">#REF!</definedName>
    <definedName name="еноеное" localSheetId="7">#REF!</definedName>
    <definedName name="еноеное">#REF!</definedName>
    <definedName name="еншенг">[40]!Классы_отапливаемых_объектов</definedName>
    <definedName name="епку">[23]!Виды_услуг</definedName>
    <definedName name="ж" localSheetId="4">#REF!</definedName>
    <definedName name="ж" localSheetId="3">#REF!</definedName>
    <definedName name="ж" localSheetId="2">#REF!</definedName>
    <definedName name="ж" localSheetId="1">#REF!</definedName>
    <definedName name="ж" localSheetId="0">#REF!</definedName>
    <definedName name="ж" localSheetId="5">#REF!</definedName>
    <definedName name="ж" localSheetId="6">#REF!</definedName>
    <definedName name="ж" localSheetId="8">#REF!</definedName>
    <definedName name="ж" localSheetId="7">#REF!</definedName>
    <definedName name="ж">#REF!</definedName>
    <definedName name="жаба" localSheetId="5">'3-ип тс'!жаба</definedName>
    <definedName name="жаба" localSheetId="6">'4-ип тс'!жаба</definedName>
    <definedName name="жаба" localSheetId="9">'Свод по котельным'!жаба</definedName>
    <definedName name="жаба">[0]!жаба</definedName>
    <definedName name="жбо" localSheetId="4">#REF!</definedName>
    <definedName name="жбо" localSheetId="3">#REF!</definedName>
    <definedName name="жбо" localSheetId="2">#REF!</definedName>
    <definedName name="жбо" localSheetId="1">#REF!</definedName>
    <definedName name="жбо" localSheetId="0">#REF!</definedName>
    <definedName name="жбо" localSheetId="8">#REF!</definedName>
    <definedName name="жбо" localSheetId="7">#REF!</definedName>
    <definedName name="жбо">#REF!</definedName>
    <definedName name="жбо1" localSheetId="4">#REF!</definedName>
    <definedName name="жбо1" localSheetId="3">#REF!</definedName>
    <definedName name="жбо1" localSheetId="2">#REF!</definedName>
    <definedName name="жбо1" localSheetId="1">#REF!</definedName>
    <definedName name="жбо1" localSheetId="0">#REF!</definedName>
    <definedName name="жбо1" localSheetId="8">#REF!</definedName>
    <definedName name="жбо1" localSheetId="7">#REF!</definedName>
    <definedName name="жбо1">#REF!</definedName>
    <definedName name="жбо3" localSheetId="4">'[25]Общий свод (2)'!#REF!</definedName>
    <definedName name="жбо3" localSheetId="3">'[25]Общий свод (2)'!#REF!</definedName>
    <definedName name="жбо3" localSheetId="2">'[25]Общий свод (2)'!#REF!</definedName>
    <definedName name="жбо3" localSheetId="1">'[25]Общий свод (2)'!#REF!</definedName>
    <definedName name="жбо3" localSheetId="0">'[25]Общий свод (2)'!#REF!</definedName>
    <definedName name="жбо3" localSheetId="8">'[25]Общий свод (2)'!#REF!</definedName>
    <definedName name="жбо3" localSheetId="7">'[25]Общий свод (2)'!#REF!</definedName>
    <definedName name="жбо3">'[25]Общий свод (2)'!#REF!</definedName>
    <definedName name="жгшжд">[23]!Юридические_лица</definedName>
    <definedName name="ждэж">#N/A</definedName>
    <definedName name="жжжээээддллдоооо" localSheetId="5">'3-ип тс'!жжжээээддллдоооо</definedName>
    <definedName name="жжжээээддллдоооо" localSheetId="6">'4-ип тс'!жжжээээддллдоооо</definedName>
    <definedName name="жжжээээддллдоооо" localSheetId="9">'Свод по котельным'!жжжээээддллдоооо</definedName>
    <definedName name="жжжээээддллдоооо">[0]!жжжээээддллдоооо</definedName>
    <definedName name="Жиг" localSheetId="4">#REF!</definedName>
    <definedName name="Жиг" localSheetId="3">#REF!</definedName>
    <definedName name="Жиг" localSheetId="2">#REF!</definedName>
    <definedName name="Жиг" localSheetId="1">#REF!</definedName>
    <definedName name="Жиг" localSheetId="0">#REF!</definedName>
    <definedName name="Жиг" localSheetId="8">#REF!</definedName>
    <definedName name="Жиг" localSheetId="7">#REF!</definedName>
    <definedName name="Жиг">#REF!</definedName>
    <definedName name="жиган" localSheetId="4">#REF!</definedName>
    <definedName name="жиган" localSheetId="3">#REF!</definedName>
    <definedName name="жиган" localSheetId="2">#REF!</definedName>
    <definedName name="жиган" localSheetId="1">#REF!</definedName>
    <definedName name="жиган" localSheetId="0">#REF!</definedName>
    <definedName name="жиган" localSheetId="8">#REF!</definedName>
    <definedName name="жиган" localSheetId="7">#REF!</definedName>
    <definedName name="жиган">#REF!</definedName>
    <definedName name="Жиганск" localSheetId="4">#REF!</definedName>
    <definedName name="Жиганск" localSheetId="3">#REF!</definedName>
    <definedName name="Жиганск" localSheetId="2">#REF!</definedName>
    <definedName name="Жиганск" localSheetId="1">#REF!</definedName>
    <definedName name="Жиганск" localSheetId="0">#REF!</definedName>
    <definedName name="Жиганск" localSheetId="8">#REF!</definedName>
    <definedName name="Жиганск" localSheetId="7">#REF!</definedName>
    <definedName name="Жиганск">#REF!</definedName>
    <definedName name="Жиганск1" localSheetId="4">#REF!</definedName>
    <definedName name="Жиганск1" localSheetId="3">#REF!</definedName>
    <definedName name="Жиганск1" localSheetId="2">#REF!</definedName>
    <definedName name="Жиганск1" localSheetId="1">#REF!</definedName>
    <definedName name="Жиганск1" localSheetId="0">#REF!</definedName>
    <definedName name="Жиганск1" localSheetId="8">#REF!</definedName>
    <definedName name="Жиганск1" localSheetId="7">#REF!</definedName>
    <definedName name="Жиганск1">#REF!</definedName>
    <definedName name="Жилфонд" localSheetId="5">[31]!Классы_отапливаемых_объектов</definedName>
    <definedName name="Жилфонд" localSheetId="6">[31]!Классы_отапливаемых_объектов</definedName>
    <definedName name="Жилфонд">[32]!Классы_отапливаемых_объектов</definedName>
    <definedName name="жфф">[30]!Виды_транспорта</definedName>
    <definedName name="з">#N/A</definedName>
    <definedName name="_xlnm.Print_Titles" localSheetId="4">'2-ип тс'!$A:$AW,'2-ип тс'!$8:$10</definedName>
    <definedName name="_xlnm.Print_Titles" localSheetId="3">'2-ип тс (2)'!$A:$AW,'2-ип тс (2)'!$8:$10</definedName>
    <definedName name="_xlnm.Print_Titles" localSheetId="2">'2-ип тс (3)'!$A:$AW,'2-ип тс (3)'!$8:$10</definedName>
    <definedName name="_xlnm.Print_Titles" localSheetId="1">'2-ип тс корректировка'!$A:$AW,'2-ип тс корректировка'!$8:$10</definedName>
    <definedName name="_xlnm.Print_Titles" localSheetId="0">'2-ип тс корректировка СВОД'!$A:$Z,'2-ип тс корректировка СВОД'!$8:$10</definedName>
    <definedName name="_xlnm.Print_Titles" localSheetId="8">'5-ип тс '!$11:$13</definedName>
    <definedName name="_xlnm.Print_Titles" localSheetId="7">'5-ип тс  СВОД'!$11:$13</definedName>
    <definedName name="зарпал" localSheetId="5">'3-ип тс'!зарпал</definedName>
    <definedName name="зарпал" localSheetId="6">'4-ип тс'!зарпал</definedName>
    <definedName name="зарпал" localSheetId="9">'Свод по котельным'!зарпал</definedName>
    <definedName name="зарпал">[0]!зарпал</definedName>
    <definedName name="зарпал1" localSheetId="5">'3-ип тс'!зарпал1</definedName>
    <definedName name="зарпал1" localSheetId="6">'4-ип тс'!зарпал1</definedName>
    <definedName name="зарпал1" localSheetId="9">'Свод по котельным'!зарпал1</definedName>
    <definedName name="зарпал1">[0]!зарпал1</definedName>
    <definedName name="зол">#N/A</definedName>
    <definedName name="зол_1">#N/A</definedName>
    <definedName name="ЗП1">[41]Лист13!$A$2</definedName>
    <definedName name="ЗП2">[41]Лист13!$B$2</definedName>
    <definedName name="ЗП3">[41]Лист13!$C$2</definedName>
    <definedName name="ЗП4">[41]Лист13!$D$2</definedName>
    <definedName name="зщ" localSheetId="4">'[25]Общий свод (2)'!#REF!</definedName>
    <definedName name="зщ" localSheetId="3">'[25]Общий свод (2)'!#REF!</definedName>
    <definedName name="зщ" localSheetId="2">'[25]Общий свод (2)'!#REF!</definedName>
    <definedName name="зщ" localSheetId="1">'[25]Общий свод (2)'!#REF!</definedName>
    <definedName name="зщ" localSheetId="0">'[25]Общий свод (2)'!#REF!</definedName>
    <definedName name="зщ" localSheetId="8">'[25]Общий свод (2)'!#REF!</definedName>
    <definedName name="зщ" localSheetId="7">'[25]Общий свод (2)'!#REF!</definedName>
    <definedName name="зщ">'[25]Общий свод (2)'!#REF!</definedName>
    <definedName name="зырянка" localSheetId="5">'3-ип тс'!зырянка</definedName>
    <definedName name="зырянка" localSheetId="6">'4-ип тс'!зырянка</definedName>
    <definedName name="зырянка" localSheetId="9">'Свод по котельным'!зырянка</definedName>
    <definedName name="зырянка">[0]!зырянка</definedName>
    <definedName name="и">#N/A</definedName>
    <definedName name="и_1">#N/A</definedName>
    <definedName name="ибибльт" localSheetId="4">#REF!</definedName>
    <definedName name="ибибльт" localSheetId="3">#REF!</definedName>
    <definedName name="ибибльт" localSheetId="2">#REF!</definedName>
    <definedName name="ибибльт" localSheetId="1">#REF!</definedName>
    <definedName name="ибибльт" localSheetId="0">#REF!</definedName>
    <definedName name="ибибльт" localSheetId="8">#REF!</definedName>
    <definedName name="ибибльт" localSheetId="7">#REF!</definedName>
    <definedName name="ибибльт">#REF!</definedName>
    <definedName name="ивпы" localSheetId="4">#REF!</definedName>
    <definedName name="ивпы" localSheetId="3">#REF!</definedName>
    <definedName name="ивпы" localSheetId="2">#REF!</definedName>
    <definedName name="ивпы" localSheetId="1">#REF!</definedName>
    <definedName name="ивпы" localSheetId="0">#REF!</definedName>
    <definedName name="ивпы" localSheetId="5">#REF!</definedName>
    <definedName name="ивпы" localSheetId="6">#REF!</definedName>
    <definedName name="ивпы" localSheetId="8">#REF!</definedName>
    <definedName name="ивпы" localSheetId="7">#REF!</definedName>
    <definedName name="ивпы">#REF!</definedName>
    <definedName name="импвив" localSheetId="4">#REF!</definedName>
    <definedName name="импвив" localSheetId="3">#REF!</definedName>
    <definedName name="импвив" localSheetId="2">#REF!</definedName>
    <definedName name="импвив" localSheetId="1">#REF!</definedName>
    <definedName name="импвив" localSheetId="0">#REF!</definedName>
    <definedName name="импвив" localSheetId="5">#REF!</definedName>
    <definedName name="импвив" localSheetId="6">#REF!</definedName>
    <definedName name="импвив" localSheetId="8">#REF!</definedName>
    <definedName name="импвив" localSheetId="7">#REF!</definedName>
    <definedName name="импвив">#REF!</definedName>
    <definedName name="имя">#N/A</definedName>
    <definedName name="имя_1">#N/A</definedName>
    <definedName name="индцкавг98" localSheetId="5" hidden="1">{#N/A,#N/A,TRUE,"Лист1";#N/A,#N/A,TRUE,"Лист2";#N/A,#N/A,TRUE,"Лист3"}</definedName>
    <definedName name="индцкавг98" localSheetId="6" hidden="1">{#N/A,#N/A,TRUE,"Лист1";#N/A,#N/A,TRUE,"Лист2";#N/A,#N/A,TRUE,"Лист3"}</definedName>
    <definedName name="индцкавг98" localSheetId="9" hidden="1">{#N/A,#N/A,TRUE,"Лист1";#N/A,#N/A,TRUE,"Лист2";#N/A,#N/A,TRUE,"Лист3"}</definedName>
    <definedName name="индцкавг98" hidden="1">{#N/A,#N/A,TRUE,"Лист1";#N/A,#N/A,TRUE,"Лист2";#N/A,#N/A,TRUE,"Лист3"}</definedName>
    <definedName name="итм" localSheetId="4">#REF!</definedName>
    <definedName name="итм" localSheetId="3">#REF!</definedName>
    <definedName name="итм" localSheetId="2">#REF!</definedName>
    <definedName name="итм" localSheetId="1">#REF!</definedName>
    <definedName name="итм" localSheetId="0">#REF!</definedName>
    <definedName name="итм" localSheetId="8">#REF!</definedName>
    <definedName name="итм" localSheetId="7">#REF!</definedName>
    <definedName name="итм">#REF!</definedName>
    <definedName name="итмс" localSheetId="4">#REF!</definedName>
    <definedName name="итмс" localSheetId="3">#REF!</definedName>
    <definedName name="итмс" localSheetId="2">#REF!</definedName>
    <definedName name="итмс" localSheetId="1">#REF!</definedName>
    <definedName name="итмс" localSheetId="0">#REF!</definedName>
    <definedName name="итмс" localSheetId="8">#REF!</definedName>
    <definedName name="итмс" localSheetId="7">#REF!</definedName>
    <definedName name="итмс">#REF!</definedName>
    <definedName name="итого" localSheetId="5">'[15]2.2'!$E$179:$J$186,'[15]2.2'!$E$188:$J$188,'[15]2.2'!$E$191:$J$202,'[15]2.2'!$E$205:$J$205,'[15]2.2'!$E$115:$J$122,P1_T2.2?Data,P2_T2.2?Data,P3_T2.2?Data</definedName>
    <definedName name="итого" localSheetId="6">'[15]2.2'!$E$179:$J$186,'[15]2.2'!$E$188:$J$188,'[15]2.2'!$E$191:$J$202,'[15]2.2'!$E$205:$J$205,'[15]2.2'!$E$115:$J$122,P1_T2.2?Data,P2_T2.2?Data,P3_T2.2?Data</definedName>
    <definedName name="итого" localSheetId="9">'[15]2.2'!$E$179:$J$186,'[15]2.2'!$E$188:$J$188,'[15]2.2'!$E$191:$J$202,'[15]2.2'!$E$205:$J$205,'[15]2.2'!$E$115:$J$122,P1_T2.2?Data,P2_T2.2?Data,P3_T2.2?Data</definedName>
    <definedName name="итого">'[15]2.2'!$E$179:$J$186,'[15]2.2'!$E$188:$J$188,'[15]2.2'!$E$191:$J$202,'[15]2.2'!$E$205:$J$205,'[15]2.2'!$E$115:$J$122,P1_T2.2?Data,P2_T2.2?Data,P3_T2.2?Data</definedName>
    <definedName name="итого_1" localSheetId="5">[16]Восстановл_Лист32!$E$179:$J$186,[16]Восстановл_Лист32!$E$188:$J$188,[16]Восстановл_Лист32!$E$191:$J$202,[16]Восстановл_Лист32!$E$205:$J$205,[16]Восстановл_Лист32!$E$115:$J$122,P1_T2.2?Data,P2_T2.2?Data,P3_T2.2?Data</definedName>
    <definedName name="итого_1" localSheetId="6">[16]Восстановл_Лист32!$E$179:$J$186,[16]Восстановл_Лист32!$E$188:$J$188,[16]Восстановл_Лист32!$E$191:$J$202,[16]Восстановл_Лист32!$E$205:$J$205,[16]Восстановл_Лист32!$E$115:$J$122,P1_T2.2?Data,P2_T2.2?Data,P3_T2.2?Data</definedName>
    <definedName name="итого_1" localSheetId="9">[16]Восстановл_Лист32!$E$179:$J$186,[16]Восстановл_Лист32!$E$188:$J$188,[16]Восстановл_Лист32!$E$191:$J$202,[16]Восстановл_Лист32!$E$205:$J$205,[16]Восстановл_Лист32!$E$115:$J$122,P1_T2.2?Data,P2_T2.2?Data,P3_T2.2?Data</definedName>
    <definedName name="итого_1">[16]Восстановл_Лист32!$E$179:$J$186,[16]Восстановл_Лист32!$E$188:$J$188,[16]Восстановл_Лист32!$E$191:$J$202,[16]Восстановл_Лист32!$E$205:$J$205,[16]Восстановл_Лист32!$E$115:$J$122,P1_T2.2?Data,P2_T2.2?Data,P3_T2.2?Data</definedName>
    <definedName name="итр" localSheetId="4">#REF!</definedName>
    <definedName name="итр" localSheetId="3">#REF!</definedName>
    <definedName name="итр" localSheetId="2">#REF!</definedName>
    <definedName name="итр" localSheetId="1">#REF!</definedName>
    <definedName name="итр" localSheetId="0">#REF!</definedName>
    <definedName name="итр" localSheetId="8">#REF!</definedName>
    <definedName name="итр" localSheetId="7">#REF!</definedName>
    <definedName name="итр">#REF!</definedName>
    <definedName name="иьиит" localSheetId="4">'[25]Общий свод (2)'!#REF!</definedName>
    <definedName name="иьиит" localSheetId="3">'[25]Общий свод (2)'!#REF!</definedName>
    <definedName name="иьиит" localSheetId="2">'[25]Общий свод (2)'!#REF!</definedName>
    <definedName name="иьиит" localSheetId="1">'[25]Общий свод (2)'!#REF!</definedName>
    <definedName name="иьиит" localSheetId="0">'[25]Общий свод (2)'!#REF!</definedName>
    <definedName name="иьиит" localSheetId="8">'[25]Общий свод (2)'!#REF!</definedName>
    <definedName name="иьиит" localSheetId="7">'[25]Общий свод (2)'!#REF!</definedName>
    <definedName name="иьиит">'[25]Общий свод (2)'!#REF!</definedName>
    <definedName name="й">#N/A</definedName>
    <definedName name="й_1">#N/A</definedName>
    <definedName name="й1">#N/A</definedName>
    <definedName name="й1_1">#N/A</definedName>
    <definedName name="йв" localSheetId="4">'[24]Вспомогат(по месяцам)'!#REF!</definedName>
    <definedName name="йв" localSheetId="3">'[24]Вспомогат(по месяцам)'!#REF!</definedName>
    <definedName name="йв" localSheetId="2">'[24]Вспомогат(по месяцам)'!#REF!</definedName>
    <definedName name="йв" localSheetId="1">'[24]Вспомогат(по месяцам)'!#REF!</definedName>
    <definedName name="йв" localSheetId="0">'[24]Вспомогат(по месяцам)'!#REF!</definedName>
    <definedName name="йв" localSheetId="5">'[24]Вспомогат(по месяцам)'!#REF!</definedName>
    <definedName name="йв" localSheetId="6">'[24]Вспомогат(по месяцам)'!#REF!</definedName>
    <definedName name="йв" localSheetId="8">'[24]Вспомогат(по месяцам)'!#REF!</definedName>
    <definedName name="йв" localSheetId="7">'[24]Вспомогат(по месяцам)'!#REF!</definedName>
    <definedName name="йв">'[24]Вспомогат(по месяцам)'!#REF!</definedName>
    <definedName name="йй">#N/A</definedName>
    <definedName name="йй_1">#N/A</definedName>
    <definedName name="ййй" localSheetId="5">'3-ип тс'!ййй</definedName>
    <definedName name="ййй" localSheetId="6">'4-ип тс'!ййй</definedName>
    <definedName name="ййй" localSheetId="9">'Свод по котельным'!ййй</definedName>
    <definedName name="ййй">[0]!ййй</definedName>
    <definedName name="йййй" localSheetId="5">'3-ип тс'!йййй</definedName>
    <definedName name="йййй" localSheetId="6">'4-ип тс'!йййй</definedName>
    <definedName name="йййй" localSheetId="9">'Свод по котельным'!йййй</definedName>
    <definedName name="йййй">[0]!йййй</definedName>
    <definedName name="ййййй" localSheetId="5">'3-ип тс'!ййййй</definedName>
    <definedName name="ййййй" localSheetId="6">'4-ип тс'!ййййй</definedName>
    <definedName name="ййййй" localSheetId="9">'Свод по котельным'!ййййй</definedName>
    <definedName name="ййййй">[0]!ййййй</definedName>
    <definedName name="йц">#N/A</definedName>
    <definedName name="йц_1">#N/A</definedName>
    <definedName name="к">#N/A</definedName>
    <definedName name="к_1">#N/A</definedName>
    <definedName name="канвыв" localSheetId="4">#REF!</definedName>
    <definedName name="канвыв" localSheetId="3">#REF!</definedName>
    <definedName name="канвыв" localSheetId="2">#REF!</definedName>
    <definedName name="канвыв" localSheetId="1">#REF!</definedName>
    <definedName name="канвыв" localSheetId="0">#REF!</definedName>
    <definedName name="канвыв" localSheetId="8">#REF!</definedName>
    <definedName name="канвыв" localSheetId="7">#REF!</definedName>
    <definedName name="канвыв">#REF!</definedName>
    <definedName name="канвыв1" localSheetId="4">#REF!</definedName>
    <definedName name="канвыв1" localSheetId="3">#REF!</definedName>
    <definedName name="канвыв1" localSheetId="2">#REF!</definedName>
    <definedName name="канвыв1" localSheetId="1">#REF!</definedName>
    <definedName name="канвыв1" localSheetId="0">#REF!</definedName>
    <definedName name="канвыв1" localSheetId="8">#REF!</definedName>
    <definedName name="канвыв1" localSheetId="7">#REF!</definedName>
    <definedName name="канвыв1">#REF!</definedName>
    <definedName name="канвыв3" localSheetId="4">'[25]Общий свод (2)'!#REF!</definedName>
    <definedName name="канвыв3" localSheetId="3">'[25]Общий свод (2)'!#REF!</definedName>
    <definedName name="канвыв3" localSheetId="2">'[25]Общий свод (2)'!#REF!</definedName>
    <definedName name="канвыв3" localSheetId="1">'[25]Общий свод (2)'!#REF!</definedName>
    <definedName name="канвыв3" localSheetId="0">'[25]Общий свод (2)'!#REF!</definedName>
    <definedName name="канвыв3" localSheetId="8">'[25]Общий свод (2)'!#REF!</definedName>
    <definedName name="канвыв3" localSheetId="7">'[25]Общий свод (2)'!#REF!</definedName>
    <definedName name="канвыв3">'[25]Общий свод (2)'!#REF!</definedName>
    <definedName name="канколл" localSheetId="4">#REF!</definedName>
    <definedName name="канколл" localSheetId="3">#REF!</definedName>
    <definedName name="канколл" localSheetId="2">#REF!</definedName>
    <definedName name="канколл" localSheetId="1">#REF!</definedName>
    <definedName name="канколл" localSheetId="0">#REF!</definedName>
    <definedName name="канколл" localSheetId="5">#REF!</definedName>
    <definedName name="канколл" localSheetId="6">#REF!</definedName>
    <definedName name="канколл" localSheetId="8">#REF!</definedName>
    <definedName name="канколл" localSheetId="7">#REF!</definedName>
    <definedName name="канколл">#REF!</definedName>
    <definedName name="канколл1" localSheetId="4">#REF!</definedName>
    <definedName name="канколл1" localSheetId="3">#REF!</definedName>
    <definedName name="канколл1" localSheetId="2">#REF!</definedName>
    <definedName name="канколл1" localSheetId="1">#REF!</definedName>
    <definedName name="канколл1" localSheetId="0">#REF!</definedName>
    <definedName name="канколл1" localSheetId="8">#REF!</definedName>
    <definedName name="канколл1" localSheetId="7">#REF!</definedName>
    <definedName name="канколл1">#REF!</definedName>
    <definedName name="канколл3" localSheetId="4">'[25]Общий свод (2)'!#REF!</definedName>
    <definedName name="канколл3" localSheetId="3">'[25]Общий свод (2)'!#REF!</definedName>
    <definedName name="канколл3" localSheetId="2">'[25]Общий свод (2)'!#REF!</definedName>
    <definedName name="канколл3" localSheetId="1">'[25]Общий свод (2)'!#REF!</definedName>
    <definedName name="канколл3" localSheetId="0">'[25]Общий свод (2)'!#REF!</definedName>
    <definedName name="канколл3" localSheetId="8">'[25]Общий свод (2)'!#REF!</definedName>
    <definedName name="канколл3" localSheetId="7">'[25]Общий свод (2)'!#REF!</definedName>
    <definedName name="канколл3">'[25]Общий свод (2)'!#REF!</definedName>
    <definedName name="квартал">#N/A</definedName>
    <definedName name="квартал_1">#N/A</definedName>
    <definedName name="квартал_новый">#N/A</definedName>
    <definedName name="квартал_новый_1">#N/A</definedName>
    <definedName name="ке">#N/A</definedName>
    <definedName name="ке_1">#N/A</definedName>
    <definedName name="кен" localSheetId="4">#REF!</definedName>
    <definedName name="кен" localSheetId="3">#REF!</definedName>
    <definedName name="кен" localSheetId="2">#REF!</definedName>
    <definedName name="кен" localSheetId="1">#REF!</definedName>
    <definedName name="кен" localSheetId="0">#REF!</definedName>
    <definedName name="кен" localSheetId="8">#REF!</definedName>
    <definedName name="кен" localSheetId="7">#REF!</definedName>
    <definedName name="кен">#REF!</definedName>
    <definedName name="кенекн">[23]!Марки_автотранспорта</definedName>
    <definedName name="кенке" localSheetId="4">#REF!</definedName>
    <definedName name="кенке" localSheetId="3">#REF!</definedName>
    <definedName name="кенке" localSheetId="2">#REF!</definedName>
    <definedName name="кенке" localSheetId="1">#REF!</definedName>
    <definedName name="кенке" localSheetId="0">#REF!</definedName>
    <definedName name="кенке" localSheetId="5">#REF!</definedName>
    <definedName name="кенке" localSheetId="6">#REF!</definedName>
    <definedName name="кенке" localSheetId="8">#REF!</definedName>
    <definedName name="кенке" localSheetId="7">#REF!</definedName>
    <definedName name="кенке">#REF!</definedName>
    <definedName name="кенкен" localSheetId="4">#REF!</definedName>
    <definedName name="кенкен" localSheetId="3">#REF!</definedName>
    <definedName name="кенкен" localSheetId="2">#REF!</definedName>
    <definedName name="кенкен" localSheetId="1">#REF!</definedName>
    <definedName name="кенкен" localSheetId="0">#REF!</definedName>
    <definedName name="кенкен" localSheetId="8">#REF!</definedName>
    <definedName name="кенкен" localSheetId="7">#REF!</definedName>
    <definedName name="кенкен">#REF!</definedName>
    <definedName name="кеннук" localSheetId="4">#REF!</definedName>
    <definedName name="кеннук" localSheetId="3">#REF!</definedName>
    <definedName name="кеннук" localSheetId="2">#REF!</definedName>
    <definedName name="кеннук" localSheetId="1">#REF!</definedName>
    <definedName name="кеннук" localSheetId="0">#REF!</definedName>
    <definedName name="кеннук" localSheetId="8">#REF!</definedName>
    <definedName name="кеннук" localSheetId="7">#REF!</definedName>
    <definedName name="кеннук">#REF!</definedName>
    <definedName name="кеппппппппппп" localSheetId="5" hidden="1">{#N/A,#N/A,TRUE,"Лист1";#N/A,#N/A,TRUE,"Лист2";#N/A,#N/A,TRUE,"Лист3"}</definedName>
    <definedName name="кеппппппппппп" localSheetId="6" hidden="1">{#N/A,#N/A,TRUE,"Лист1";#N/A,#N/A,TRUE,"Лист2";#N/A,#N/A,TRUE,"Лист3"}</definedName>
    <definedName name="кеппппппппппп" localSheetId="9" hidden="1">{#N/A,#N/A,TRUE,"Лист1";#N/A,#N/A,TRUE,"Лист2";#N/A,#N/A,TRUE,"Лист3"}</definedName>
    <definedName name="кеппппппппппп" hidden="1">{#N/A,#N/A,TRUE,"Лист1";#N/A,#N/A,TRUE,"Лист2";#N/A,#N/A,TRUE,"Лист3"}</definedName>
    <definedName name="ккк" localSheetId="4">'[25]Общий свод (2)'!#REF!</definedName>
    <definedName name="ккк" localSheetId="3">'[25]Общий свод (2)'!#REF!</definedName>
    <definedName name="ккк" localSheetId="2">'[25]Общий свод (2)'!#REF!</definedName>
    <definedName name="ккк" localSheetId="1">'[25]Общий свод (2)'!#REF!</definedName>
    <definedName name="ккк" localSheetId="0">'[25]Общий свод (2)'!#REF!</definedName>
    <definedName name="ккк" localSheetId="8">'[25]Общий свод (2)'!#REF!</definedName>
    <definedName name="ккк" localSheetId="7">'[25]Общий свод (2)'!#REF!</definedName>
    <definedName name="ккк">'[25]Общий свод (2)'!#REF!</definedName>
    <definedName name="кккк" localSheetId="4">#REF!</definedName>
    <definedName name="кккк" localSheetId="3">#REF!</definedName>
    <definedName name="кккк" localSheetId="2">#REF!</definedName>
    <definedName name="кккк" localSheetId="1">#REF!</definedName>
    <definedName name="кккк" localSheetId="0">#REF!</definedName>
    <definedName name="кккк" localSheetId="5">#REF!</definedName>
    <definedName name="кккк" localSheetId="6">#REF!</definedName>
    <definedName name="кккк" localSheetId="8">#REF!</definedName>
    <definedName name="кккк" localSheetId="7">#REF!</definedName>
    <definedName name="кккк">#REF!</definedName>
    <definedName name="кккккк">#N/A</definedName>
    <definedName name="кккккк_1">#N/A</definedName>
    <definedName name="кккккккк">#N/A</definedName>
    <definedName name="кккккккк_1">#N/A</definedName>
    <definedName name="ккккккккк">#N/A</definedName>
    <definedName name="ккккккккк_1">#N/A</definedName>
    <definedName name="Классы_отапливаемых_объектов" localSheetId="5">[42]!Классы_отапливаемых_объектов</definedName>
    <definedName name="Классы_отапливаемых_объектов" localSheetId="6">[42]!Классы_отапливаемых_объектов</definedName>
    <definedName name="Классы_отапливаемых_объектов">[43]!Классы_отапливаемых_объектов</definedName>
    <definedName name="Код_федерального_ведомства">[36]списки!$B$1:$B$108</definedName>
    <definedName name="кос" localSheetId="4">#REF!</definedName>
    <definedName name="кос" localSheetId="3">#REF!</definedName>
    <definedName name="кос" localSheetId="2">#REF!</definedName>
    <definedName name="кос" localSheetId="1">#REF!</definedName>
    <definedName name="кос" localSheetId="0">#REF!</definedName>
    <definedName name="кос" localSheetId="5">#REF!</definedName>
    <definedName name="кос" localSheetId="6">#REF!</definedName>
    <definedName name="кос" localSheetId="8">#REF!</definedName>
    <definedName name="кос" localSheetId="7">#REF!</definedName>
    <definedName name="кос">#REF!</definedName>
    <definedName name="кот">#N/A</definedName>
    <definedName name="кот_1">#N/A</definedName>
    <definedName name="котел">#N/A</definedName>
    <definedName name="Котельные" localSheetId="5">[31]!Котельные</definedName>
    <definedName name="Котельные" localSheetId="6">[31]!Котельные</definedName>
    <definedName name="Котельные">[32]!Котельные</definedName>
    <definedName name="коэф1" localSheetId="4">#REF!</definedName>
    <definedName name="коэф1" localSheetId="3">#REF!</definedName>
    <definedName name="коэф1" localSheetId="2">#REF!</definedName>
    <definedName name="коэф1" localSheetId="1">#REF!</definedName>
    <definedName name="коэф1" localSheetId="0">#REF!</definedName>
    <definedName name="коэф1" localSheetId="5">#REF!</definedName>
    <definedName name="коэф1" localSheetId="6">#REF!</definedName>
    <definedName name="коэф1" localSheetId="8">#REF!</definedName>
    <definedName name="коэф1" localSheetId="7">#REF!</definedName>
    <definedName name="коэф1">#REF!</definedName>
    <definedName name="коэф2" localSheetId="4">#REF!</definedName>
    <definedName name="коэф2" localSheetId="3">#REF!</definedName>
    <definedName name="коэф2" localSheetId="2">#REF!</definedName>
    <definedName name="коэф2" localSheetId="1">#REF!</definedName>
    <definedName name="коэф2" localSheetId="0">#REF!</definedName>
    <definedName name="коэф2" localSheetId="8">#REF!</definedName>
    <definedName name="коэф2" localSheetId="7">#REF!</definedName>
    <definedName name="коэф2">#REF!</definedName>
    <definedName name="коэф3" localSheetId="4">#REF!</definedName>
    <definedName name="коэф3" localSheetId="3">#REF!</definedName>
    <definedName name="коэф3" localSheetId="2">#REF!</definedName>
    <definedName name="коэф3" localSheetId="1">#REF!</definedName>
    <definedName name="коэф3" localSheetId="0">#REF!</definedName>
    <definedName name="коэф3" localSheetId="8">#REF!</definedName>
    <definedName name="коэф3" localSheetId="7">#REF!</definedName>
    <definedName name="коэф3">#REF!</definedName>
    <definedName name="коэф4" localSheetId="4">#REF!</definedName>
    <definedName name="коэф4" localSheetId="3">#REF!</definedName>
    <definedName name="коэф4" localSheetId="2">#REF!</definedName>
    <definedName name="коэф4" localSheetId="1">#REF!</definedName>
    <definedName name="коэф4" localSheetId="0">#REF!</definedName>
    <definedName name="коэф4" localSheetId="8">#REF!</definedName>
    <definedName name="коэф4" localSheetId="7">#REF!</definedName>
    <definedName name="коэф4">#REF!</definedName>
    <definedName name="л">#N/A</definedName>
    <definedName name="лдпавфэьбе" localSheetId="5">'3-ип тс'!лдпавфэьбе</definedName>
    <definedName name="лдпавфэьбе" localSheetId="6">'4-ип тс'!лдпавфэьбе</definedName>
    <definedName name="лдпавфэьбе" localSheetId="9">'Свод по котельным'!лдпавфэьбе</definedName>
    <definedName name="лдпавфэьбе">[0]!лдпавфэьбе</definedName>
    <definedName name="лее" localSheetId="4">#REF!</definedName>
    <definedName name="лее" localSheetId="3">#REF!</definedName>
    <definedName name="лее" localSheetId="2">#REF!</definedName>
    <definedName name="лее" localSheetId="1">#REF!</definedName>
    <definedName name="лее" localSheetId="0">#REF!</definedName>
    <definedName name="лее" localSheetId="8">#REF!</definedName>
    <definedName name="лее" localSheetId="7">#REF!</definedName>
    <definedName name="лее">#REF!</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2?prefix?">"T2"</definedName>
    <definedName name="Лист3?prefix?">"T3"</definedName>
    <definedName name="Лист4?prefix?">"T2.1"</definedName>
    <definedName name="Лист5?prefix?">"T4"</definedName>
    <definedName name="Лист6?prefix?">"T2.2"</definedName>
    <definedName name="Лист7?prefix?">"T4.2"</definedName>
    <definedName name="Лист8?prefix?">"T4.3"</definedName>
    <definedName name="Лист9?prefix?">"T5"</definedName>
    <definedName name="лл">#N/A</definedName>
    <definedName name="лл_1">#N/A</definedName>
    <definedName name="ло" localSheetId="4">'[25]Общий свод (2)'!#REF!</definedName>
    <definedName name="ло" localSheetId="3">'[25]Общий свод (2)'!#REF!</definedName>
    <definedName name="ло" localSheetId="2">'[25]Общий свод (2)'!#REF!</definedName>
    <definedName name="ло" localSheetId="1">'[25]Общий свод (2)'!#REF!</definedName>
    <definedName name="ло" localSheetId="0">'[25]Общий свод (2)'!#REF!</definedName>
    <definedName name="ло" localSheetId="8">'[25]Общий свод (2)'!#REF!</definedName>
    <definedName name="ло" localSheetId="7">'[25]Общий свод (2)'!#REF!</definedName>
    <definedName name="ло">'[25]Общий свод (2)'!#REF!</definedName>
    <definedName name="лок">#N/A</definedName>
    <definedName name="лок_1">#N/A</definedName>
    <definedName name="м">#N/A</definedName>
    <definedName name="м_1">#N/A</definedName>
    <definedName name="Марки_автотранспорта" localSheetId="5">[31]!Марки_автотранспорта</definedName>
    <definedName name="Марки_автотранспорта" localSheetId="6">[31]!Марки_автотранспорта</definedName>
    <definedName name="Марки_автотранспорта">[32]!Марки_автотранспорта</definedName>
    <definedName name="минимум" localSheetId="4">#REF!</definedName>
    <definedName name="минимум" localSheetId="3">#REF!</definedName>
    <definedName name="минимум" localSheetId="2">#REF!</definedName>
    <definedName name="минимум" localSheetId="1">#REF!</definedName>
    <definedName name="минимум" localSheetId="0">#REF!</definedName>
    <definedName name="минимум" localSheetId="5">#REF!</definedName>
    <definedName name="минимум" localSheetId="6">#REF!</definedName>
    <definedName name="минимум" localSheetId="8">#REF!</definedName>
    <definedName name="минимум" localSheetId="7">#REF!</definedName>
    <definedName name="минимум">#REF!</definedName>
    <definedName name="мканг" localSheetId="4">#REF!</definedName>
    <definedName name="мканг" localSheetId="3">#REF!</definedName>
    <definedName name="мканг" localSheetId="2">#REF!</definedName>
    <definedName name="мканг" localSheetId="1">#REF!</definedName>
    <definedName name="мканг" localSheetId="0">#REF!</definedName>
    <definedName name="мканг" localSheetId="8">#REF!</definedName>
    <definedName name="мканг" localSheetId="7">#REF!</definedName>
    <definedName name="мканг">#REF!</definedName>
    <definedName name="ммм">#N/A</definedName>
    <definedName name="ммм_1">#N/A</definedName>
    <definedName name="мммммм">#N/A</definedName>
    <definedName name="мммммм_1">#N/A</definedName>
    <definedName name="мммммммммм">#N/A</definedName>
    <definedName name="мммммммммм_1">#N/A</definedName>
    <definedName name="мома" localSheetId="4">#REF!</definedName>
    <definedName name="мома" localSheetId="3">#REF!</definedName>
    <definedName name="мома" localSheetId="2">#REF!</definedName>
    <definedName name="мома" localSheetId="1">#REF!</definedName>
    <definedName name="мома" localSheetId="0">#REF!</definedName>
    <definedName name="мома" localSheetId="8">#REF!</definedName>
    <definedName name="мома" localSheetId="7">#REF!</definedName>
    <definedName name="мома">#REF!</definedName>
    <definedName name="москва">#N/A</definedName>
    <definedName name="МР" localSheetId="4">#REF!</definedName>
    <definedName name="МР" localSheetId="3">#REF!</definedName>
    <definedName name="МР" localSheetId="2">#REF!</definedName>
    <definedName name="МР" localSheetId="1">#REF!</definedName>
    <definedName name="МР" localSheetId="0">#REF!</definedName>
    <definedName name="МР" localSheetId="8">#REF!</definedName>
    <definedName name="МР" localSheetId="7">#REF!</definedName>
    <definedName name="МР">#REF!</definedName>
    <definedName name="мым">#N/A</definedName>
    <definedName name="мым_1">#N/A</definedName>
    <definedName name="н">#N/A</definedName>
    <definedName name="на">#N/A</definedName>
    <definedName name="на_1">#N/A</definedName>
    <definedName name="Нав_ПотрЭЭ" localSheetId="4">[17]навигация!#REF!</definedName>
    <definedName name="Нав_ПотрЭЭ" localSheetId="3">[17]навигация!#REF!</definedName>
    <definedName name="Нав_ПотрЭЭ" localSheetId="2">[17]навигация!#REF!</definedName>
    <definedName name="Нав_ПотрЭЭ" localSheetId="1">[17]навигация!#REF!</definedName>
    <definedName name="Нав_ПотрЭЭ" localSheetId="0">[17]навигация!#REF!</definedName>
    <definedName name="Нав_ПотрЭЭ" localSheetId="8">[17]навигация!#REF!</definedName>
    <definedName name="Нав_ПотрЭЭ" localSheetId="7">[17]навигация!#REF!</definedName>
    <definedName name="Нав_ПотрЭЭ">[17]навигация!#REF!</definedName>
    <definedName name="Нав_Финансы2" localSheetId="4">[17]навигация!#REF!</definedName>
    <definedName name="Нав_Финансы2" localSheetId="3">[17]навигация!#REF!</definedName>
    <definedName name="Нав_Финансы2" localSheetId="2">[17]навигация!#REF!</definedName>
    <definedName name="Нав_Финансы2" localSheetId="1">[17]навигация!#REF!</definedName>
    <definedName name="Нав_Финансы2" localSheetId="0">[17]навигация!#REF!</definedName>
    <definedName name="Нав_Финансы2" localSheetId="8">[17]навигация!#REF!</definedName>
    <definedName name="Нав_Финансы2" localSheetId="7">[17]навигация!#REF!</definedName>
    <definedName name="Нав_Финансы2">[17]навигация!#REF!</definedName>
    <definedName name="название" localSheetId="4">'[44]Приложение 2.1'!#REF!</definedName>
    <definedName name="название" localSheetId="3">'[44]Приложение 2.1'!#REF!</definedName>
    <definedName name="название" localSheetId="2">'[44]Приложение 2.1'!#REF!</definedName>
    <definedName name="название" localSheetId="1">'[44]Приложение 2.1'!#REF!</definedName>
    <definedName name="название" localSheetId="0">'[44]Приложение 2.1'!#REF!</definedName>
    <definedName name="название" localSheetId="8">'[44]Приложение 2.1'!#REF!</definedName>
    <definedName name="название" localSheetId="7">'[44]Приложение 2.1'!#REF!</definedName>
    <definedName name="название">'[44]Приложение 2.1'!#REF!</definedName>
    <definedName name="нам" localSheetId="4">'[25]Общий свод (2)'!#REF!</definedName>
    <definedName name="нам" localSheetId="3">'[25]Общий свод (2)'!#REF!</definedName>
    <definedName name="нам" localSheetId="2">'[25]Общий свод (2)'!#REF!</definedName>
    <definedName name="нам" localSheetId="1">'[25]Общий свод (2)'!#REF!</definedName>
    <definedName name="нам" localSheetId="0">'[25]Общий свод (2)'!#REF!</definedName>
    <definedName name="нам" localSheetId="8">'[25]Общий свод (2)'!#REF!</definedName>
    <definedName name="нам" localSheetId="7">'[25]Общий свод (2)'!#REF!</definedName>
    <definedName name="нам">'[25]Общий свод (2)'!#REF!</definedName>
    <definedName name="намцы" localSheetId="4">'[25]Общий свод (2)'!#REF!</definedName>
    <definedName name="намцы" localSheetId="3">'[25]Общий свод (2)'!#REF!</definedName>
    <definedName name="намцы" localSheetId="2">'[25]Общий свод (2)'!#REF!</definedName>
    <definedName name="намцы" localSheetId="1">'[25]Общий свод (2)'!#REF!</definedName>
    <definedName name="намцы" localSheetId="0">'[25]Общий свод (2)'!#REF!</definedName>
    <definedName name="намцы" localSheetId="8">'[25]Общий свод (2)'!#REF!</definedName>
    <definedName name="намцы" localSheetId="7">'[25]Общий свод (2)'!#REF!</definedName>
    <definedName name="намцы">'[25]Общий свод (2)'!#REF!</definedName>
    <definedName name="нат">#N/A</definedName>
    <definedName name="нат_1">#N/A</definedName>
    <definedName name="нг" localSheetId="4">#REF!</definedName>
    <definedName name="нг" localSheetId="3">#REF!</definedName>
    <definedName name="нг" localSheetId="2">#REF!</definedName>
    <definedName name="нг" localSheetId="1">#REF!</definedName>
    <definedName name="нг" localSheetId="0">#REF!</definedName>
    <definedName name="нг" localSheetId="8">#REF!</definedName>
    <definedName name="нг" localSheetId="7">#REF!</definedName>
    <definedName name="нг">#REF!</definedName>
    <definedName name="нгл">[23]!Предприятия_ЖКХ</definedName>
    <definedName name="не" localSheetId="4">'[25]Общий свод (2)'!#REF!</definedName>
    <definedName name="не" localSheetId="3">'[25]Общий свод (2)'!#REF!</definedName>
    <definedName name="не" localSheetId="2">'[25]Общий свод (2)'!#REF!</definedName>
    <definedName name="не" localSheetId="1">'[25]Общий свод (2)'!#REF!</definedName>
    <definedName name="не" localSheetId="0">'[25]Общий свод (2)'!#REF!</definedName>
    <definedName name="не" localSheetId="8">'[25]Общий свод (2)'!#REF!</definedName>
    <definedName name="не" localSheetId="7">'[25]Общий свод (2)'!#REF!</definedName>
    <definedName name="не">'[25]Общий свод (2)'!#REF!</definedName>
    <definedName name="нен" localSheetId="4">#REF!</definedName>
    <definedName name="нен" localSheetId="3">#REF!</definedName>
    <definedName name="нен" localSheetId="2">#REF!</definedName>
    <definedName name="нен" localSheetId="1">#REF!</definedName>
    <definedName name="нен" localSheetId="0">#REF!</definedName>
    <definedName name="нен" localSheetId="5">#REF!</definedName>
    <definedName name="нен" localSheetId="6">#REF!</definedName>
    <definedName name="нен" localSheetId="8">#REF!</definedName>
    <definedName name="нен" localSheetId="7">#REF!</definedName>
    <definedName name="нен">#REF!</definedName>
    <definedName name="нет">#N/A</definedName>
    <definedName name="нефть">[37]!Виды_услуг</definedName>
    <definedName name="нлоено" localSheetId="4">#REF!</definedName>
    <definedName name="нлоено" localSheetId="3">#REF!</definedName>
    <definedName name="нлоено" localSheetId="2">#REF!</definedName>
    <definedName name="нлоено" localSheetId="1">#REF!</definedName>
    <definedName name="нлоено" localSheetId="0">#REF!</definedName>
    <definedName name="нлоено" localSheetId="5">#REF!</definedName>
    <definedName name="нлоено" localSheetId="6">#REF!</definedName>
    <definedName name="нлоено" localSheetId="8">#REF!</definedName>
    <definedName name="нлоено" localSheetId="7">#REF!</definedName>
    <definedName name="нлоено">#REF!</definedName>
    <definedName name="норр" localSheetId="4">#REF!</definedName>
    <definedName name="норр" localSheetId="3">#REF!</definedName>
    <definedName name="норр" localSheetId="2">#REF!</definedName>
    <definedName name="норр" localSheetId="1">#REF!</definedName>
    <definedName name="норр" localSheetId="0">#REF!</definedName>
    <definedName name="норр" localSheetId="8">#REF!</definedName>
    <definedName name="норр" localSheetId="7">#REF!</definedName>
    <definedName name="норр">#REF!</definedName>
    <definedName name="нукнук" localSheetId="4">#REF!</definedName>
    <definedName name="нукнук" localSheetId="3">#REF!</definedName>
    <definedName name="нукнук" localSheetId="2">#REF!</definedName>
    <definedName name="нукнук" localSheetId="1">#REF!</definedName>
    <definedName name="нукнук" localSheetId="0">#REF!</definedName>
    <definedName name="нукнук" localSheetId="8">#REF!</definedName>
    <definedName name="нукнук" localSheetId="7">#REF!</definedName>
    <definedName name="нукнук">#REF!</definedName>
    <definedName name="Нюрба" localSheetId="4">#REF!</definedName>
    <definedName name="Нюрба" localSheetId="3">#REF!</definedName>
    <definedName name="Нюрба" localSheetId="2">#REF!</definedName>
    <definedName name="Нюрба" localSheetId="1">#REF!</definedName>
    <definedName name="Нюрба" localSheetId="0">#REF!</definedName>
    <definedName name="Нюрба" localSheetId="8">#REF!</definedName>
    <definedName name="Нюрба" localSheetId="7">#REF!</definedName>
    <definedName name="Нюрба">#REF!</definedName>
    <definedName name="о">#N/A</definedName>
    <definedName name="о_1">#N/A</definedName>
    <definedName name="оарпрпппппвввэж" localSheetId="5">'3-ип тс'!оарпрпппппвввэж</definedName>
    <definedName name="оарпрпппппвввэж" localSheetId="6">'4-ип тс'!оарпрпппппвввэж</definedName>
    <definedName name="оарпрпппппвввэж" localSheetId="9">'Свод по котельным'!оарпрпппппвввэж</definedName>
    <definedName name="оарпрпппппвввэж">[0]!оарпрпппппвввэж</definedName>
    <definedName name="_xlnm.Print_Area" localSheetId="4">'2-ип тс'!$A$1:$AX$175</definedName>
    <definedName name="_xlnm.Print_Area" localSheetId="3">'2-ип тс (2)'!$A$1:$AX$175</definedName>
    <definedName name="_xlnm.Print_Area" localSheetId="2">'2-ип тс (3)'!$A$1:$AX$175</definedName>
    <definedName name="_xlnm.Print_Area" localSheetId="1">'2-ип тс корректировка'!$A$1:$AX$228</definedName>
    <definedName name="_xlnm.Print_Area" localSheetId="0">'2-ип тс корректировка СВОД'!$A$1:$AA$38</definedName>
    <definedName name="_xlnm.Print_Area" localSheetId="5">'3-ип тс'!$A$1:$IX$31</definedName>
    <definedName name="_xlnm.Print_Area" localSheetId="8">'5-ип тс '!$A$1:$R$189</definedName>
    <definedName name="_xlnm.Print_Area" localSheetId="7">'5-ип тс  СВОД'!$A$1:$R$32</definedName>
    <definedName name="_xlnm.Print_Area" localSheetId="11">'Заемные средства'!$A$1:$N$37</definedName>
    <definedName name="ОБХ" localSheetId="4">#REF!</definedName>
    <definedName name="ОБХ" localSheetId="3">#REF!</definedName>
    <definedName name="ОБХ" localSheetId="2">#REF!</definedName>
    <definedName name="ОБХ" localSheetId="1">#REF!</definedName>
    <definedName name="ОБХ" localSheetId="0">#REF!</definedName>
    <definedName name="ОБХ" localSheetId="8">#REF!</definedName>
    <definedName name="ОБХ" localSheetId="7">#REF!</definedName>
    <definedName name="ОБХ">#REF!</definedName>
    <definedName name="ОБХпрочие">'[45]КОС-Томпо'!$E$4</definedName>
    <definedName name="ол">#N/A</definedName>
    <definedName name="олджэ" localSheetId="4">'[24]Вспомогат(по месяцам)'!#REF!</definedName>
    <definedName name="олджэ" localSheetId="3">'[24]Вспомогат(по месяцам)'!#REF!</definedName>
    <definedName name="олджэ" localSheetId="2">'[24]Вспомогат(по месяцам)'!#REF!</definedName>
    <definedName name="олджэ" localSheetId="1">'[24]Вспомогат(по месяцам)'!#REF!</definedName>
    <definedName name="олджэ" localSheetId="0">'[24]Вспомогат(по месяцам)'!#REF!</definedName>
    <definedName name="олджэ" localSheetId="8">'[24]Вспомогат(по месяцам)'!#REF!</definedName>
    <definedName name="олджэ" localSheetId="7">'[24]Вспомогат(по месяцам)'!#REF!</definedName>
    <definedName name="олджэ">'[24]Вспомогат(по месяцам)'!#REF!</definedName>
    <definedName name="ооо">#N/A</definedName>
    <definedName name="ооо_1">#N/A</definedName>
    <definedName name="оооооооооо">#N/A</definedName>
    <definedName name="оооооооооо_1">#N/A</definedName>
    <definedName name="ОптРынок">'[17]Производство электроэнергии'!$A$60</definedName>
    <definedName name="ор" localSheetId="4">#REF!</definedName>
    <definedName name="ор" localSheetId="3">#REF!</definedName>
    <definedName name="ор" localSheetId="2">#REF!</definedName>
    <definedName name="ор" localSheetId="1">#REF!</definedName>
    <definedName name="ор" localSheetId="0">#REF!</definedName>
    <definedName name="ор" localSheetId="8">#REF!</definedName>
    <definedName name="ор" localSheetId="7">#REF!</definedName>
    <definedName name="ор">#REF!</definedName>
    <definedName name="орр" localSheetId="4">#REF!</definedName>
    <definedName name="орр" localSheetId="3">#REF!</definedName>
    <definedName name="орр" localSheetId="2">#REF!</definedName>
    <definedName name="орр" localSheetId="1">#REF!</definedName>
    <definedName name="орр" localSheetId="0">#REF!</definedName>
    <definedName name="орр" localSheetId="8">#REF!</definedName>
    <definedName name="орр" localSheetId="7">#REF!</definedName>
    <definedName name="орр">#REF!</definedName>
    <definedName name="орррррчяпистьв" localSheetId="5">'3-ип тс'!орррррчяпистьв</definedName>
    <definedName name="орррррчяпистьв" localSheetId="6">'4-ип тс'!орррррчяпистьв</definedName>
    <definedName name="орррррчяпистьв" localSheetId="9">'Свод по котельным'!орррррчяпистьв</definedName>
    <definedName name="орррррчяпистьв">[0]!орррррчяпистьв</definedName>
    <definedName name="ос.р" localSheetId="4">#REF!</definedName>
    <definedName name="ос.р" localSheetId="3">#REF!</definedName>
    <definedName name="ос.р" localSheetId="2">#REF!</definedName>
    <definedName name="ос.р" localSheetId="1">#REF!</definedName>
    <definedName name="ос.р" localSheetId="0">#REF!</definedName>
    <definedName name="ос.р" localSheetId="8">#REF!</definedName>
    <definedName name="ос.р" localSheetId="7">#REF!</definedName>
    <definedName name="ос.р">#REF!</definedName>
    <definedName name="основная" localSheetId="4">#REF!</definedName>
    <definedName name="основная" localSheetId="3">#REF!</definedName>
    <definedName name="основная" localSheetId="2">#REF!</definedName>
    <definedName name="основная" localSheetId="1">#REF!</definedName>
    <definedName name="основная" localSheetId="0">#REF!</definedName>
    <definedName name="основная" localSheetId="8">#REF!</definedName>
    <definedName name="основная" localSheetId="7">#REF!</definedName>
    <definedName name="основная">#REF!</definedName>
    <definedName name="от" localSheetId="4">[46]!Классы_отапливаемых_объектов</definedName>
    <definedName name="от" localSheetId="3">[46]!Классы_отапливаемых_объектов</definedName>
    <definedName name="от" localSheetId="2">[46]!Классы_отапливаемых_объектов</definedName>
    <definedName name="от" localSheetId="1">[46]!Классы_отапливаемых_объектов</definedName>
    <definedName name="от" localSheetId="0">[46]!Классы_отапливаемых_объектов</definedName>
    <definedName name="от" localSheetId="8">[46]!Классы_отапливаемых_объектов</definedName>
    <definedName name="от" localSheetId="7">[46]!Классы_отапливаемых_объектов</definedName>
    <definedName name="от">[46]!Классы_отапливаемых_объектов</definedName>
    <definedName name="отопл" localSheetId="4">#REF!</definedName>
    <definedName name="отопл" localSheetId="3">#REF!</definedName>
    <definedName name="отопл" localSheetId="2">#REF!</definedName>
    <definedName name="отопл" localSheetId="1">#REF!</definedName>
    <definedName name="отопл" localSheetId="0">#REF!</definedName>
    <definedName name="отопл" localSheetId="8">#REF!</definedName>
    <definedName name="отопл" localSheetId="7">#REF!</definedName>
    <definedName name="отопл">#REF!</definedName>
    <definedName name="отопл1" localSheetId="4">#REF!</definedName>
    <definedName name="отопл1" localSheetId="3">#REF!</definedName>
    <definedName name="отопл1" localSheetId="2">#REF!</definedName>
    <definedName name="отопл1" localSheetId="1">#REF!</definedName>
    <definedName name="отопл1" localSheetId="0">#REF!</definedName>
    <definedName name="отопл1" localSheetId="8">#REF!</definedName>
    <definedName name="отопл1" localSheetId="7">#REF!</definedName>
    <definedName name="отопл1">#REF!</definedName>
    <definedName name="отопл3">"#ref!"</definedName>
    <definedName name="очист." localSheetId="4">#REF!</definedName>
    <definedName name="очист." localSheetId="3">#REF!</definedName>
    <definedName name="очист." localSheetId="2">#REF!</definedName>
    <definedName name="очист." localSheetId="1">#REF!</definedName>
    <definedName name="очист." localSheetId="0">#REF!</definedName>
    <definedName name="очист." localSheetId="8">#REF!</definedName>
    <definedName name="очист." localSheetId="7">#REF!</definedName>
    <definedName name="очист.">#REF!</definedName>
    <definedName name="п">#N/A</definedName>
    <definedName name="п_1">#N/A</definedName>
    <definedName name="П4Ф11а">#N/A</definedName>
    <definedName name="пав" localSheetId="4">[47]!Предприятия_ЖКХ</definedName>
    <definedName name="пав" localSheetId="3">[47]!Предприятия_ЖКХ</definedName>
    <definedName name="пав" localSheetId="2">[47]!Предприятия_ЖКХ</definedName>
    <definedName name="пав" localSheetId="1">[47]!Предприятия_ЖКХ</definedName>
    <definedName name="пав" localSheetId="0">[47]!Предприятия_ЖКХ</definedName>
    <definedName name="пав" localSheetId="8">[47]!Предприятия_ЖКХ</definedName>
    <definedName name="пав" localSheetId="7">[47]!Предприятия_ЖКХ</definedName>
    <definedName name="пав">[47]!Предприятия_ЖКХ</definedName>
    <definedName name="пал" localSheetId="4">[47]!Предприятия_ЖКХ</definedName>
    <definedName name="пал" localSheetId="3">[47]!Предприятия_ЖКХ</definedName>
    <definedName name="пал" localSheetId="2">[47]!Предприятия_ЖКХ</definedName>
    <definedName name="пал" localSheetId="1">[47]!Предприятия_ЖКХ</definedName>
    <definedName name="пал" localSheetId="0">[47]!Предприятия_ЖКХ</definedName>
    <definedName name="пал" localSheetId="8">[47]!Предприятия_ЖКХ</definedName>
    <definedName name="пал" localSheetId="7">[47]!Предприятия_ЖКХ</definedName>
    <definedName name="пал">[47]!Предприятия_ЖКХ</definedName>
    <definedName name="пар">#N/A</definedName>
    <definedName name="пар_1">#N/A</definedName>
    <definedName name="первый" localSheetId="4">#REF!</definedName>
    <definedName name="первый" localSheetId="3">#REF!</definedName>
    <definedName name="первый" localSheetId="2">#REF!</definedName>
    <definedName name="первый" localSheetId="1">#REF!</definedName>
    <definedName name="первый" localSheetId="0">#REF!</definedName>
    <definedName name="первый" localSheetId="8">#REF!</definedName>
    <definedName name="первый" localSheetId="7">#REF!</definedName>
    <definedName name="первый">#REF!</definedName>
    <definedName name="ПериодРегулирования">[27]Заголовок!$B$14</definedName>
    <definedName name="пермиальные" localSheetId="4">#REF!</definedName>
    <definedName name="пермиальные" localSheetId="3">#REF!</definedName>
    <definedName name="пермиальные" localSheetId="2">#REF!</definedName>
    <definedName name="пермиальные" localSheetId="1">#REF!</definedName>
    <definedName name="пермиальные" localSheetId="0">#REF!</definedName>
    <definedName name="пермиальные" localSheetId="5">#REF!</definedName>
    <definedName name="пермиальные" localSheetId="6">#REF!</definedName>
    <definedName name="пермиальные" localSheetId="8">#REF!</definedName>
    <definedName name="пермиальные" localSheetId="7">#REF!</definedName>
    <definedName name="пермиальные">#REF!</definedName>
    <definedName name="пир" localSheetId="5">'3-ип тс'!пир</definedName>
    <definedName name="пир" localSheetId="6">'4-ип тс'!пир</definedName>
    <definedName name="пир" localSheetId="9">'Свод по котельным'!пир</definedName>
    <definedName name="пир">[0]!пир</definedName>
    <definedName name="пл">#N/A</definedName>
    <definedName name="пл_1">#N/A</definedName>
    <definedName name="план">#N/A</definedName>
    <definedName name="план_1">#N/A</definedName>
    <definedName name="по" localSheetId="5">'3-ип тс'!по</definedName>
    <definedName name="по" localSheetId="6">'4-ип тс'!по</definedName>
    <definedName name="по" localSheetId="9">'Свод по котельным'!по</definedName>
    <definedName name="по">[0]!по</definedName>
    <definedName name="подвоз" localSheetId="4">#REF!</definedName>
    <definedName name="подвоз" localSheetId="3">#REF!</definedName>
    <definedName name="подвоз" localSheetId="2">#REF!</definedName>
    <definedName name="подвоз" localSheetId="1">#REF!</definedName>
    <definedName name="подвоз" localSheetId="0">#REF!</definedName>
    <definedName name="подвоз" localSheetId="8">#REF!</definedName>
    <definedName name="подвоз" localSheetId="7">#REF!</definedName>
    <definedName name="подвоз">#REF!</definedName>
    <definedName name="подвоз1" localSheetId="4">#REF!</definedName>
    <definedName name="подвоз1" localSheetId="3">#REF!</definedName>
    <definedName name="подвоз1" localSheetId="2">#REF!</definedName>
    <definedName name="подвоз1" localSheetId="1">#REF!</definedName>
    <definedName name="подвоз1" localSheetId="0">#REF!</definedName>
    <definedName name="подвоз1" localSheetId="8">#REF!</definedName>
    <definedName name="подвоз1" localSheetId="7">#REF!</definedName>
    <definedName name="подвоз1">#REF!</definedName>
    <definedName name="подвоз3" localSheetId="4">'[25]Общий свод (2)'!#REF!</definedName>
    <definedName name="подвоз3" localSheetId="3">'[25]Общий свод (2)'!#REF!</definedName>
    <definedName name="подвоз3" localSheetId="2">'[25]Общий свод (2)'!#REF!</definedName>
    <definedName name="подвоз3" localSheetId="1">'[25]Общий свод (2)'!#REF!</definedName>
    <definedName name="подвоз3" localSheetId="0">'[25]Общий свод (2)'!#REF!</definedName>
    <definedName name="подвоз3" localSheetId="8">'[25]Общий свод (2)'!#REF!</definedName>
    <definedName name="подвоз3" localSheetId="7">'[25]Общий свод (2)'!#REF!</definedName>
    <definedName name="подвоз3">'[25]Общий свод (2)'!#REF!</definedName>
    <definedName name="попро" localSheetId="4">#REF!</definedName>
    <definedName name="попро" localSheetId="3">#REF!</definedName>
    <definedName name="попро" localSheetId="2">#REF!</definedName>
    <definedName name="попро" localSheetId="1">#REF!</definedName>
    <definedName name="попро" localSheetId="0">#REF!</definedName>
    <definedName name="попро" localSheetId="5">#REF!</definedName>
    <definedName name="попро" localSheetId="6">#REF!</definedName>
    <definedName name="попро" localSheetId="8">#REF!</definedName>
    <definedName name="попро" localSheetId="7">#REF!</definedName>
    <definedName name="попро">#REF!</definedName>
    <definedName name="ПоследнийГод">[48]Заголовок!$B$16</definedName>
    <definedName name="пот" localSheetId="5">'3-ип тс'!пот</definedName>
    <definedName name="пот" localSheetId="6">'4-ип тс'!пот</definedName>
    <definedName name="пот" localSheetId="9">'Свод по котельным'!пот</definedName>
    <definedName name="пот">[0]!пот</definedName>
    <definedName name="пп">[30]!Виды_ППТН</definedName>
    <definedName name="ппп" localSheetId="5">'3-ип тс'!ппп</definedName>
    <definedName name="ппп" localSheetId="6">'4-ип тс'!ппп</definedName>
    <definedName name="ппп" localSheetId="9">'Свод по котельным'!ппп</definedName>
    <definedName name="ппп">[0]!ппп</definedName>
    <definedName name="ппыв" localSheetId="4">'[24]Вспомогат(по месяцам)'!#REF!</definedName>
    <definedName name="ппыв" localSheetId="3">'[24]Вспомогат(по месяцам)'!#REF!</definedName>
    <definedName name="ппыв" localSheetId="2">'[24]Вспомогат(по месяцам)'!#REF!</definedName>
    <definedName name="ппыв" localSheetId="1">'[24]Вспомогат(по месяцам)'!#REF!</definedName>
    <definedName name="ппыв" localSheetId="0">'[24]Вспомогат(по месяцам)'!#REF!</definedName>
    <definedName name="ппыв" localSheetId="5">'[24]Вспомогат(по месяцам)'!#REF!</definedName>
    <definedName name="ппыв" localSheetId="6">'[24]Вспомогат(по месяцам)'!#REF!</definedName>
    <definedName name="ппыв" localSheetId="8">'[24]Вспомогат(по месяцам)'!#REF!</definedName>
    <definedName name="ппыв" localSheetId="7">'[24]Вспомогат(по месяцам)'!#REF!</definedName>
    <definedName name="ппыв">'[24]Вспомогат(по месяцам)'!#REF!</definedName>
    <definedName name="пр">[30]!Виды_ТЭР</definedName>
    <definedName name="Предприятия_ЖКХ" localSheetId="5">[31]!Предприятия_ЖКХ</definedName>
    <definedName name="Предприятия_ЖКХ" localSheetId="6">[31]!Предприятия_ЖКХ</definedName>
    <definedName name="Предприятия_ЖКХ">[32]!Предприятия_ЖКХ</definedName>
    <definedName name="премирование" localSheetId="4">#REF!</definedName>
    <definedName name="премирование" localSheetId="3">#REF!</definedName>
    <definedName name="премирование" localSheetId="2">#REF!</definedName>
    <definedName name="премирование" localSheetId="1">#REF!</definedName>
    <definedName name="премирование" localSheetId="0">#REF!</definedName>
    <definedName name="премирование" localSheetId="5">#REF!</definedName>
    <definedName name="премирование" localSheetId="6">#REF!</definedName>
    <definedName name="премирование" localSheetId="8">#REF!</definedName>
    <definedName name="премирование" localSheetId="7">#REF!</definedName>
    <definedName name="премирование">#REF!</definedName>
    <definedName name="премия" localSheetId="4">#REF!</definedName>
    <definedName name="премия" localSheetId="3">#REF!</definedName>
    <definedName name="премия" localSheetId="2">#REF!</definedName>
    <definedName name="премия" localSheetId="1">#REF!</definedName>
    <definedName name="премия" localSheetId="0">#REF!</definedName>
    <definedName name="премия" localSheetId="8">#REF!</definedName>
    <definedName name="премия" localSheetId="7">#REF!</definedName>
    <definedName name="премия">#REF!</definedName>
    <definedName name="премия_рабочим" localSheetId="4">#REF!</definedName>
    <definedName name="премия_рабочим" localSheetId="3">#REF!</definedName>
    <definedName name="премия_рабочим" localSheetId="2">#REF!</definedName>
    <definedName name="премия_рабочим" localSheetId="1">#REF!</definedName>
    <definedName name="премия_рабочим" localSheetId="0">#REF!</definedName>
    <definedName name="премия_рабочим" localSheetId="8">#REF!</definedName>
    <definedName name="премия_рабочим" localSheetId="7">#REF!</definedName>
    <definedName name="премия_рабочим">#REF!</definedName>
    <definedName name="прибыль3" localSheetId="5" hidden="1">{#N/A,#N/A,TRUE,"Лист1";#N/A,#N/A,TRUE,"Лист2";#N/A,#N/A,TRUE,"Лист3"}</definedName>
    <definedName name="прибыль3" localSheetId="6" hidden="1">{#N/A,#N/A,TRUE,"Лист1";#N/A,#N/A,TRUE,"Лист2";#N/A,#N/A,TRUE,"Лист3"}</definedName>
    <definedName name="прибыль3" localSheetId="9" hidden="1">{#N/A,#N/A,TRUE,"Лист1";#N/A,#N/A,TRUE,"Лист2";#N/A,#N/A,TRUE,"Лист3"}</definedName>
    <definedName name="прибыль3" hidden="1">{#N/A,#N/A,TRUE,"Лист1";#N/A,#N/A,TRUE,"Лист2";#N/A,#N/A,TRUE,"Лист3"}</definedName>
    <definedName name="прльапа" localSheetId="4">#REF!</definedName>
    <definedName name="прльапа" localSheetId="3">#REF!</definedName>
    <definedName name="прльапа" localSheetId="2">#REF!</definedName>
    <definedName name="прльапа" localSheetId="1">#REF!</definedName>
    <definedName name="прльапа" localSheetId="0">#REF!</definedName>
    <definedName name="прльапа" localSheetId="8">#REF!</definedName>
    <definedName name="прльапа" localSheetId="7">#REF!</definedName>
    <definedName name="прльапа">#REF!</definedName>
    <definedName name="проа">#N/A</definedName>
    <definedName name="проа_1">#N/A</definedName>
    <definedName name="программа">#N/A</definedName>
    <definedName name="программа_1">#N/A</definedName>
    <definedName name="прок" localSheetId="5">'3-ип тс'!прок</definedName>
    <definedName name="прок" localSheetId="6">'4-ип тс'!прок</definedName>
    <definedName name="прок" localSheetId="9">'Свод по котельным'!прок</definedName>
    <definedName name="прок">[0]!прок</definedName>
    <definedName name="пром.">#N/A</definedName>
    <definedName name="пром._1">#N/A</definedName>
    <definedName name="пропв">#N/A</definedName>
    <definedName name="пропв_1">#N/A</definedName>
    <definedName name="проч">#N/A</definedName>
    <definedName name="проч.расх">#N/A</definedName>
    <definedName name="проч.расх_1">#N/A</definedName>
    <definedName name="проч_1">#N/A</definedName>
    <definedName name="прьпр" localSheetId="4">#REF!</definedName>
    <definedName name="прьпр" localSheetId="3">#REF!</definedName>
    <definedName name="прьпр" localSheetId="2">#REF!</definedName>
    <definedName name="прьпр" localSheetId="1">#REF!</definedName>
    <definedName name="прьпр" localSheetId="0">#REF!</definedName>
    <definedName name="прьпр" localSheetId="8">#REF!</definedName>
    <definedName name="прьпр" localSheetId="7">#REF!</definedName>
    <definedName name="прьпр">#REF!</definedName>
    <definedName name="птн" localSheetId="4">[46]!Виды_ППТН</definedName>
    <definedName name="птн" localSheetId="3">[46]!Виды_ППТН</definedName>
    <definedName name="птн" localSheetId="2">[46]!Виды_ППТН</definedName>
    <definedName name="птн" localSheetId="1">[46]!Виды_ППТН</definedName>
    <definedName name="птн" localSheetId="0">[46]!Виды_ППТН</definedName>
    <definedName name="птн" localSheetId="8">[46]!Виды_ППТН</definedName>
    <definedName name="птн" localSheetId="7">[46]!Виды_ППТН</definedName>
    <definedName name="птн">[46]!Виды_ППТН</definedName>
    <definedName name="ПЭ">[39]Справочники!$A$10:$A$12</definedName>
    <definedName name="р">#N/A</definedName>
    <definedName name="р_1">#N/A</definedName>
    <definedName name="рабоч" localSheetId="4">#REF!</definedName>
    <definedName name="рабоч" localSheetId="3">#REF!</definedName>
    <definedName name="рабоч" localSheetId="2">#REF!</definedName>
    <definedName name="рабоч" localSheetId="1">#REF!</definedName>
    <definedName name="рабоч" localSheetId="0">#REF!</definedName>
    <definedName name="рабоч" localSheetId="8">#REF!</definedName>
    <definedName name="рабоч" localSheetId="7">#REF!</definedName>
    <definedName name="рабоч">#REF!</definedName>
    <definedName name="рабочие" localSheetId="4">#REF!</definedName>
    <definedName name="рабочие" localSheetId="3">#REF!</definedName>
    <definedName name="рабочие" localSheetId="2">#REF!</definedName>
    <definedName name="рабочие" localSheetId="1">#REF!</definedName>
    <definedName name="рабочие" localSheetId="0">#REF!</definedName>
    <definedName name="рабочие" localSheetId="8">#REF!</definedName>
    <definedName name="рабочие" localSheetId="7">#REF!</definedName>
    <definedName name="рабочие">#REF!</definedName>
    <definedName name="расх">#N/A</definedName>
    <definedName name="расх_1">#N/A</definedName>
    <definedName name="РГК">[39]Справочники!$A$4:$A$4</definedName>
    <definedName name="РГРЭС">#N/A</definedName>
    <definedName name="РГРЭС_1">#N/A</definedName>
    <definedName name="рез">#N/A</definedName>
    <definedName name="рез_1">#N/A</definedName>
    <definedName name="реке" localSheetId="4">#REF!</definedName>
    <definedName name="реке" localSheetId="3">#REF!</definedName>
    <definedName name="реке" localSheetId="2">#REF!</definedName>
    <definedName name="реке" localSheetId="1">#REF!</definedName>
    <definedName name="реке" localSheetId="0">#REF!</definedName>
    <definedName name="реке" localSheetId="8">#REF!</definedName>
    <definedName name="реке" localSheetId="7">#REF!</definedName>
    <definedName name="реке">#REF!</definedName>
    <definedName name="рем">#N/A</definedName>
    <definedName name="рем_1">#N/A</definedName>
    <definedName name="рис1" localSheetId="5" hidden="1">{#N/A,#N/A,TRUE,"Лист1";#N/A,#N/A,TRUE,"Лист2";#N/A,#N/A,TRUE,"Лист3"}</definedName>
    <definedName name="рис1" localSheetId="6" hidden="1">{#N/A,#N/A,TRUE,"Лист1";#N/A,#N/A,TRUE,"Лист2";#N/A,#N/A,TRUE,"Лист3"}</definedName>
    <definedName name="рис1" localSheetId="9" hidden="1">{#N/A,#N/A,TRUE,"Лист1";#N/A,#N/A,TRUE,"Лист2";#N/A,#N/A,TRUE,"Лист3"}</definedName>
    <definedName name="рис1" hidden="1">{#N/A,#N/A,TRUE,"Лист1";#N/A,#N/A,TRUE,"Лист2";#N/A,#N/A,TRUE,"Лист3"}</definedName>
    <definedName name="ро" localSheetId="4">#REF!</definedName>
    <definedName name="ро" localSheetId="3">#REF!</definedName>
    <definedName name="ро" localSheetId="2">#REF!</definedName>
    <definedName name="ро" localSheetId="1">#REF!</definedName>
    <definedName name="ро" localSheetId="0">#REF!</definedName>
    <definedName name="ро" localSheetId="8">#REF!</definedName>
    <definedName name="ро" localSheetId="7">#REF!</definedName>
    <definedName name="ро">#REF!</definedName>
    <definedName name="род">#N/A</definedName>
    <definedName name="род_1">#N/A</definedName>
    <definedName name="родлд">#N/A</definedName>
    <definedName name="родлд_1">#N/A</definedName>
    <definedName name="ррр" localSheetId="5">'3-ип тс'!ррр</definedName>
    <definedName name="ррр" localSheetId="6">'4-ип тс'!ррр</definedName>
    <definedName name="ррр" localSheetId="9">'Свод по котельным'!ррр</definedName>
    <definedName name="ррр">[0]!ррр</definedName>
    <definedName name="с">#N/A</definedName>
    <definedName name="с_1">#N/A</definedName>
    <definedName name="С2" localSheetId="4">#REF!</definedName>
    <definedName name="С2" localSheetId="3">#REF!</definedName>
    <definedName name="С2" localSheetId="2">#REF!</definedName>
    <definedName name="С2" localSheetId="1">#REF!</definedName>
    <definedName name="С2" localSheetId="0">#REF!</definedName>
    <definedName name="С2" localSheetId="8">#REF!</definedName>
    <definedName name="С2" localSheetId="7">#REF!</definedName>
    <definedName name="С2">#REF!</definedName>
    <definedName name="сахателеком" localSheetId="4">#REF!</definedName>
    <definedName name="сахателеком" localSheetId="3">#REF!</definedName>
    <definedName name="сахателеком" localSheetId="2">#REF!</definedName>
    <definedName name="сахателеком" localSheetId="1">#REF!</definedName>
    <definedName name="сахателеком" localSheetId="0">#REF!</definedName>
    <definedName name="сахателеком" localSheetId="8">#REF!</definedName>
    <definedName name="сахателеком" localSheetId="7">#REF!</definedName>
    <definedName name="сахателеком">#REF!</definedName>
    <definedName name="Светлый" localSheetId="4">#REF!</definedName>
    <definedName name="Светлый" localSheetId="3">#REF!</definedName>
    <definedName name="Светлый" localSheetId="2">#REF!</definedName>
    <definedName name="Светлый" localSheetId="1">#REF!</definedName>
    <definedName name="Светлый" localSheetId="0">#REF!</definedName>
    <definedName name="Светлый" localSheetId="8">#REF!</definedName>
    <definedName name="Светлый" localSheetId="7">#REF!</definedName>
    <definedName name="Светлый">#REF!</definedName>
    <definedName name="Свод" localSheetId="5">'3-ип тс'!Свод</definedName>
    <definedName name="Свод" localSheetId="6">'4-ип тс'!Свод</definedName>
    <definedName name="Свод" localSheetId="9">'Свод по котельным'!Свод</definedName>
    <definedName name="Свод">[0]!Свод</definedName>
    <definedName name="сель">#N/A</definedName>
    <definedName name="сель_1">#N/A</definedName>
    <definedName name="сельск.хоз">#N/A</definedName>
    <definedName name="сельск.хоз_1">#N/A</definedName>
    <definedName name="слес" localSheetId="4">#REF!</definedName>
    <definedName name="слес" localSheetId="3">#REF!</definedName>
    <definedName name="слес" localSheetId="2">#REF!</definedName>
    <definedName name="слес" localSheetId="1">#REF!</definedName>
    <definedName name="слес" localSheetId="0">#REF!</definedName>
    <definedName name="слес" localSheetId="8">#REF!</definedName>
    <definedName name="слес" localSheetId="7">#REF!</definedName>
    <definedName name="слес">#REF!</definedName>
    <definedName name="слесари" localSheetId="4">#REF!</definedName>
    <definedName name="слесари" localSheetId="3">#REF!</definedName>
    <definedName name="слесари" localSheetId="2">#REF!</definedName>
    <definedName name="слесари" localSheetId="1">#REF!</definedName>
    <definedName name="слесари" localSheetId="0">#REF!</definedName>
    <definedName name="слесари" localSheetId="8">#REF!</definedName>
    <definedName name="слесари" localSheetId="7">#REF!</definedName>
    <definedName name="слесари">#REF!</definedName>
    <definedName name="Сметасент">#N/A</definedName>
    <definedName name="Сметасент_1">#N/A</definedName>
    <definedName name="смис" localSheetId="4">'[24]Вспомогат(по месяцам)'!#REF!</definedName>
    <definedName name="смис" localSheetId="3">'[24]Вспомогат(по месяцам)'!#REF!</definedName>
    <definedName name="смис" localSheetId="2">'[24]Вспомогат(по месяцам)'!#REF!</definedName>
    <definedName name="смис" localSheetId="1">'[24]Вспомогат(по месяцам)'!#REF!</definedName>
    <definedName name="смис" localSheetId="0">'[24]Вспомогат(по месяцам)'!#REF!</definedName>
    <definedName name="смис" localSheetId="8">'[24]Вспомогат(по месяцам)'!#REF!</definedName>
    <definedName name="смис" localSheetId="7">'[24]Вспомогат(по месяцам)'!#REF!</definedName>
    <definedName name="смис">'[24]Вспомогат(по месяцам)'!#REF!</definedName>
    <definedName name="сн">[37]!Классы_отапливаемых_объектов</definedName>
    <definedName name="совхоз">"#ref!"</definedName>
    <definedName name="сорож" localSheetId="4">#REF!</definedName>
    <definedName name="сорож" localSheetId="3">#REF!</definedName>
    <definedName name="сорож" localSheetId="2">#REF!</definedName>
    <definedName name="сорож" localSheetId="1">#REF!</definedName>
    <definedName name="сорож" localSheetId="0">#REF!</definedName>
    <definedName name="сорож" localSheetId="8">#REF!</definedName>
    <definedName name="сорож" localSheetId="7">#REF!</definedName>
    <definedName name="сорож">#REF!</definedName>
    <definedName name="спец" localSheetId="4">#REF!</definedName>
    <definedName name="спец" localSheetId="3">#REF!</definedName>
    <definedName name="спец" localSheetId="2">#REF!</definedName>
    <definedName name="спец" localSheetId="1">#REF!</definedName>
    <definedName name="спец" localSheetId="0">#REF!</definedName>
    <definedName name="спец" localSheetId="8">#REF!</definedName>
    <definedName name="спец" localSheetId="7">#REF!</definedName>
    <definedName name="спец">#REF!</definedName>
    <definedName name="Справочник" localSheetId="4">#REF!</definedName>
    <definedName name="Справочник" localSheetId="3">#REF!</definedName>
    <definedName name="Справочник" localSheetId="2">#REF!</definedName>
    <definedName name="Справочник" localSheetId="1">#REF!</definedName>
    <definedName name="Справочник" localSheetId="0">#REF!</definedName>
    <definedName name="Справочник" localSheetId="8">#REF!</definedName>
    <definedName name="Справочник" localSheetId="7">#REF!</definedName>
    <definedName name="Справочник">#REF!</definedName>
    <definedName name="сс">#N/A</definedName>
    <definedName name="сс_1">#N/A</definedName>
    <definedName name="ссс" localSheetId="5">'3-ип тс'!ссс</definedName>
    <definedName name="ссс" localSheetId="6">'4-ип тс'!ссс</definedName>
    <definedName name="ссс" localSheetId="9">'Свод по котельным'!ссс</definedName>
    <definedName name="ссс">[0]!ссс</definedName>
    <definedName name="сссс">#N/A</definedName>
    <definedName name="сссс_1">#N/A</definedName>
    <definedName name="ссы">#N/A</definedName>
    <definedName name="ссы_1">#N/A</definedName>
    <definedName name="ссы2">#N/A</definedName>
    <definedName name="сторож" localSheetId="4">#REF!</definedName>
    <definedName name="сторож" localSheetId="3">#REF!</definedName>
    <definedName name="сторож" localSheetId="2">#REF!</definedName>
    <definedName name="сторож" localSheetId="1">#REF!</definedName>
    <definedName name="сторож" localSheetId="0">#REF!</definedName>
    <definedName name="сторож" localSheetId="8">#REF!</definedName>
    <definedName name="сторож" localSheetId="7">#REF!</definedName>
    <definedName name="сторож">#REF!</definedName>
    <definedName name="стр" localSheetId="4">#REF!</definedName>
    <definedName name="стр" localSheetId="3">#REF!</definedName>
    <definedName name="стр" localSheetId="2">#REF!</definedName>
    <definedName name="стр" localSheetId="1">#REF!</definedName>
    <definedName name="стр" localSheetId="0">#REF!</definedName>
    <definedName name="стр" localSheetId="8">#REF!</definedName>
    <definedName name="стр" localSheetId="7">#REF!</definedName>
    <definedName name="стр">#REF!</definedName>
    <definedName name="сунтар" localSheetId="4">#REF!</definedName>
    <definedName name="сунтар" localSheetId="3">#REF!</definedName>
    <definedName name="сунтар" localSheetId="2">#REF!</definedName>
    <definedName name="сунтар" localSheetId="1">#REF!</definedName>
    <definedName name="сунтар" localSheetId="0">#REF!</definedName>
    <definedName name="сунтар" localSheetId="8">#REF!</definedName>
    <definedName name="сунтар" localSheetId="7">#REF!</definedName>
    <definedName name="сунтар">#REF!</definedName>
    <definedName name="сухмусор" localSheetId="4">#REF!</definedName>
    <definedName name="сухмусор" localSheetId="3">#REF!</definedName>
    <definedName name="сухмусор" localSheetId="2">#REF!</definedName>
    <definedName name="сухмусор" localSheetId="1">#REF!</definedName>
    <definedName name="сухмусор" localSheetId="0">#REF!</definedName>
    <definedName name="сухмусор" localSheetId="8">#REF!</definedName>
    <definedName name="сухмусор" localSheetId="7">#REF!</definedName>
    <definedName name="сухмусор">#REF!</definedName>
    <definedName name="сухмусор1" localSheetId="4">#REF!</definedName>
    <definedName name="сухмусор1" localSheetId="3">#REF!</definedName>
    <definedName name="сухмусор1" localSheetId="2">#REF!</definedName>
    <definedName name="сухмусор1" localSheetId="1">#REF!</definedName>
    <definedName name="сухмусор1" localSheetId="0">#REF!</definedName>
    <definedName name="сухмусор1" localSheetId="8">#REF!</definedName>
    <definedName name="сухмусор1" localSheetId="7">#REF!</definedName>
    <definedName name="сухмусор1">#REF!</definedName>
    <definedName name="сухмусор3" localSheetId="4">'[25]Общий свод (2)'!#REF!</definedName>
    <definedName name="сухмусор3" localSheetId="3">'[25]Общий свод (2)'!#REF!</definedName>
    <definedName name="сухмусор3" localSheetId="2">'[25]Общий свод (2)'!#REF!</definedName>
    <definedName name="сухмусор3" localSheetId="1">'[25]Общий свод (2)'!#REF!</definedName>
    <definedName name="сухмусор3" localSheetId="0">'[25]Общий свод (2)'!#REF!</definedName>
    <definedName name="сухмусор3" localSheetId="8">'[25]Общий свод (2)'!#REF!</definedName>
    <definedName name="сухмусор3" localSheetId="7">'[25]Общий свод (2)'!#REF!</definedName>
    <definedName name="сухмусор3">'[25]Общий свод (2)'!#REF!</definedName>
    <definedName name="сы">#N/A</definedName>
    <definedName name="т">#N/A</definedName>
    <definedName name="т_1">#N/A</definedName>
    <definedName name="т115" localSheetId="4">'[49]Т1.'!#REF!</definedName>
    <definedName name="т115" localSheetId="3">'[49]Т1.'!#REF!</definedName>
    <definedName name="т115" localSheetId="2">'[49]Т1.'!#REF!</definedName>
    <definedName name="т115" localSheetId="1">'[49]Т1.'!#REF!</definedName>
    <definedName name="т115" localSheetId="0">'[49]Т1.'!#REF!</definedName>
    <definedName name="т115" localSheetId="8">'[49]Т1.'!#REF!</definedName>
    <definedName name="т115" localSheetId="7">'[49]Т1.'!#REF!</definedName>
    <definedName name="т115">'[49]Т1.'!#REF!</definedName>
    <definedName name="т11всего_1" localSheetId="4">#REF!</definedName>
    <definedName name="т11всего_1" localSheetId="3">#REF!</definedName>
    <definedName name="т11всего_1" localSheetId="2">#REF!</definedName>
    <definedName name="т11всего_1" localSheetId="1">#REF!</definedName>
    <definedName name="т11всего_1" localSheetId="0">#REF!</definedName>
    <definedName name="т11всего_1" localSheetId="8">#REF!</definedName>
    <definedName name="т11всего_1" localSheetId="7">#REF!</definedName>
    <definedName name="т11всего_1">#REF!</definedName>
    <definedName name="т11всего_2" localSheetId="4">#REF!</definedName>
    <definedName name="т11всего_2" localSheetId="3">#REF!</definedName>
    <definedName name="т11всего_2" localSheetId="2">#REF!</definedName>
    <definedName name="т11всего_2" localSheetId="1">#REF!</definedName>
    <definedName name="т11всего_2" localSheetId="0">#REF!</definedName>
    <definedName name="т11всего_2" localSheetId="8">#REF!</definedName>
    <definedName name="т11всего_2" localSheetId="7">#REF!</definedName>
    <definedName name="т11всего_2">#REF!</definedName>
    <definedName name="т12п1_1" localSheetId="4">#REF!</definedName>
    <definedName name="т12п1_1" localSheetId="3">#REF!</definedName>
    <definedName name="т12п1_1" localSheetId="2">#REF!</definedName>
    <definedName name="т12п1_1" localSheetId="1">#REF!</definedName>
    <definedName name="т12п1_1" localSheetId="0">#REF!</definedName>
    <definedName name="т12п1_1" localSheetId="8">#REF!</definedName>
    <definedName name="т12п1_1" localSheetId="7">#REF!</definedName>
    <definedName name="т12п1_1">#REF!</definedName>
    <definedName name="т12п1_2" localSheetId="4">#REF!</definedName>
    <definedName name="т12п1_2" localSheetId="3">#REF!</definedName>
    <definedName name="т12п1_2" localSheetId="2">#REF!</definedName>
    <definedName name="т12п1_2" localSheetId="1">#REF!</definedName>
    <definedName name="т12п1_2" localSheetId="0">#REF!</definedName>
    <definedName name="т12п1_2" localSheetId="8">#REF!</definedName>
    <definedName name="т12п1_2" localSheetId="7">#REF!</definedName>
    <definedName name="т12п1_2">#REF!</definedName>
    <definedName name="т12п2_1" localSheetId="4">#REF!</definedName>
    <definedName name="т12п2_1" localSheetId="3">#REF!</definedName>
    <definedName name="т12п2_1" localSheetId="2">#REF!</definedName>
    <definedName name="т12п2_1" localSheetId="1">#REF!</definedName>
    <definedName name="т12п2_1" localSheetId="0">#REF!</definedName>
    <definedName name="т12п2_1" localSheetId="8">#REF!</definedName>
    <definedName name="т12п2_1" localSheetId="7">#REF!</definedName>
    <definedName name="т12п2_1">#REF!</definedName>
    <definedName name="т12п2_2" localSheetId="4">#REF!</definedName>
    <definedName name="т12п2_2" localSheetId="3">#REF!</definedName>
    <definedName name="т12п2_2" localSheetId="2">#REF!</definedName>
    <definedName name="т12п2_2" localSheetId="1">#REF!</definedName>
    <definedName name="т12п2_2" localSheetId="0">#REF!</definedName>
    <definedName name="т12п2_2" localSheetId="8">#REF!</definedName>
    <definedName name="т12п2_2" localSheetId="7">#REF!</definedName>
    <definedName name="т12п2_2">#REF!</definedName>
    <definedName name="т19.1п16" localSheetId="4">#REF!</definedName>
    <definedName name="т19.1п16" localSheetId="3">#REF!</definedName>
    <definedName name="т19.1п16" localSheetId="2">#REF!</definedName>
    <definedName name="т19.1п16" localSheetId="1">#REF!</definedName>
    <definedName name="т19.1п16" localSheetId="0">#REF!</definedName>
    <definedName name="т19.1п16" localSheetId="8">#REF!</definedName>
    <definedName name="т19.1п16" localSheetId="7">#REF!</definedName>
    <definedName name="т19.1п16">#REF!</definedName>
    <definedName name="т1п15" localSheetId="4">'[50]Т1.'!#REF!</definedName>
    <definedName name="т1п15" localSheetId="3">'[50]Т1.'!#REF!</definedName>
    <definedName name="т1п15" localSheetId="2">'[50]Т1.'!#REF!</definedName>
    <definedName name="т1п15" localSheetId="1">'[50]Т1.'!#REF!</definedName>
    <definedName name="т1п15" localSheetId="0">'[50]Т1.'!#REF!</definedName>
    <definedName name="т1п15" localSheetId="8">'[50]Т1.'!#REF!</definedName>
    <definedName name="т1п15" localSheetId="7">'[50]Т1.'!#REF!</definedName>
    <definedName name="т1п15">'[50]Т1.'!#REF!</definedName>
    <definedName name="т2п11" localSheetId="4">'[50]Т3,'!#REF!</definedName>
    <definedName name="т2п11" localSheetId="3">'[50]Т3,'!#REF!</definedName>
    <definedName name="т2п11" localSheetId="2">'[50]Т3,'!#REF!</definedName>
    <definedName name="т2п11" localSheetId="1">'[50]Т3,'!#REF!</definedName>
    <definedName name="т2п11" localSheetId="0">'[50]Т3,'!#REF!</definedName>
    <definedName name="т2п11" localSheetId="8">'[50]Т3,'!#REF!</definedName>
    <definedName name="т2п11" localSheetId="7">'[50]Т3,'!#REF!</definedName>
    <definedName name="т2п11">'[50]Т3,'!#REF!</definedName>
    <definedName name="т2п12" localSheetId="4">'[50]Т3,'!#REF!</definedName>
    <definedName name="т2п12" localSheetId="3">'[50]Т3,'!#REF!</definedName>
    <definedName name="т2п12" localSheetId="2">'[50]Т3,'!#REF!</definedName>
    <definedName name="т2п12" localSheetId="1">'[50]Т3,'!#REF!</definedName>
    <definedName name="т2п12" localSheetId="0">'[50]Т3,'!#REF!</definedName>
    <definedName name="т2п12" localSheetId="8">'[50]Т3,'!#REF!</definedName>
    <definedName name="т2п12" localSheetId="7">'[50]Т3,'!#REF!</definedName>
    <definedName name="т2п12">'[50]Т3,'!#REF!</definedName>
    <definedName name="т2п13" localSheetId="4">'[50]Т3,'!#REF!</definedName>
    <definedName name="т2п13" localSheetId="3">'[50]Т3,'!#REF!</definedName>
    <definedName name="т2п13" localSheetId="2">'[50]Т3,'!#REF!</definedName>
    <definedName name="т2п13" localSheetId="1">'[50]Т3,'!#REF!</definedName>
    <definedName name="т2п13" localSheetId="0">'[50]Т3,'!#REF!</definedName>
    <definedName name="т2п13" localSheetId="8">'[50]Т3,'!#REF!</definedName>
    <definedName name="т2п13" localSheetId="7">'[50]Т3,'!#REF!</definedName>
    <definedName name="т2п13">'[50]Т3,'!#REF!</definedName>
    <definedName name="т2п2" localSheetId="4">'[50]Т3,'!#REF!</definedName>
    <definedName name="т2п2" localSheetId="3">'[50]Т3,'!#REF!</definedName>
    <definedName name="т2п2" localSheetId="2">'[50]Т3,'!#REF!</definedName>
    <definedName name="т2п2" localSheetId="1">'[50]Т3,'!#REF!</definedName>
    <definedName name="т2п2" localSheetId="0">'[50]Т3,'!#REF!</definedName>
    <definedName name="т2п2" localSheetId="8">'[50]Т3,'!#REF!</definedName>
    <definedName name="т2п2" localSheetId="7">'[50]Т3,'!#REF!</definedName>
    <definedName name="т2п2">'[50]Т3,'!#REF!</definedName>
    <definedName name="т2п7" localSheetId="4">#REF!</definedName>
    <definedName name="т2п7" localSheetId="3">#REF!</definedName>
    <definedName name="т2п7" localSheetId="2">#REF!</definedName>
    <definedName name="т2п7" localSheetId="1">#REF!</definedName>
    <definedName name="т2п7" localSheetId="0">#REF!</definedName>
    <definedName name="т2п7" localSheetId="8">#REF!</definedName>
    <definedName name="т2п7" localSheetId="7">#REF!</definedName>
    <definedName name="т2п7">#REF!</definedName>
    <definedName name="т3п3" localSheetId="4">[50]Т5!#REF!</definedName>
    <definedName name="т3п3" localSheetId="3">[50]Т5!#REF!</definedName>
    <definedName name="т3п3" localSheetId="2">[50]Т5!#REF!</definedName>
    <definedName name="т3п3" localSheetId="1">[50]Т5!#REF!</definedName>
    <definedName name="т3п3" localSheetId="0">[50]Т5!#REF!</definedName>
    <definedName name="т3п3" localSheetId="8">[50]Т5!#REF!</definedName>
    <definedName name="т3п3" localSheetId="7">[50]Т5!#REF!</definedName>
    <definedName name="т3п3">[50]Т5!#REF!</definedName>
    <definedName name="т7п4_1" localSheetId="4">#REF!</definedName>
    <definedName name="т7п4_1" localSheetId="3">#REF!</definedName>
    <definedName name="т7п4_1" localSheetId="2">#REF!</definedName>
    <definedName name="т7п4_1" localSheetId="1">#REF!</definedName>
    <definedName name="т7п4_1" localSheetId="0">#REF!</definedName>
    <definedName name="т7п4_1" localSheetId="8">#REF!</definedName>
    <definedName name="т7п4_1" localSheetId="7">#REF!</definedName>
    <definedName name="т7п4_1">#REF!</definedName>
    <definedName name="т7п4_2" localSheetId="4">#REF!</definedName>
    <definedName name="т7п4_2" localSheetId="3">#REF!</definedName>
    <definedName name="т7п4_2" localSheetId="2">#REF!</definedName>
    <definedName name="т7п4_2" localSheetId="1">#REF!</definedName>
    <definedName name="т7п4_2" localSheetId="0">#REF!</definedName>
    <definedName name="т7п4_2" localSheetId="8">#REF!</definedName>
    <definedName name="т7п4_2" localSheetId="7">#REF!</definedName>
    <definedName name="т7п4_2">#REF!</definedName>
    <definedName name="т7п5_1" localSheetId="4">#REF!</definedName>
    <definedName name="т7п5_1" localSheetId="3">#REF!</definedName>
    <definedName name="т7п5_1" localSheetId="2">#REF!</definedName>
    <definedName name="т7п5_1" localSheetId="1">#REF!</definedName>
    <definedName name="т7п5_1" localSheetId="0">#REF!</definedName>
    <definedName name="т7п5_1" localSheetId="8">#REF!</definedName>
    <definedName name="т7п5_1" localSheetId="7">#REF!</definedName>
    <definedName name="т7п5_1">#REF!</definedName>
    <definedName name="т7п5_2" localSheetId="4">#REF!</definedName>
    <definedName name="т7п5_2" localSheetId="3">#REF!</definedName>
    <definedName name="т7п5_2" localSheetId="2">#REF!</definedName>
    <definedName name="т7п5_2" localSheetId="1">#REF!</definedName>
    <definedName name="т7п5_2" localSheetId="0">#REF!</definedName>
    <definedName name="т7п5_2" localSheetId="8">#REF!</definedName>
    <definedName name="т7п5_2" localSheetId="7">#REF!</definedName>
    <definedName name="т7п5_2">#REF!</definedName>
    <definedName name="т7п6_1" localSheetId="4">#REF!</definedName>
    <definedName name="т7п6_1" localSheetId="3">#REF!</definedName>
    <definedName name="т7п6_1" localSheetId="2">#REF!</definedName>
    <definedName name="т7п6_1" localSheetId="1">#REF!</definedName>
    <definedName name="т7п6_1" localSheetId="0">#REF!</definedName>
    <definedName name="т7п6_1" localSheetId="8">#REF!</definedName>
    <definedName name="т7п6_1" localSheetId="7">#REF!</definedName>
    <definedName name="т7п6_1">#REF!</definedName>
    <definedName name="т7п6_2" localSheetId="4">#REF!</definedName>
    <definedName name="т7п6_2" localSheetId="3">#REF!</definedName>
    <definedName name="т7п6_2" localSheetId="2">#REF!</definedName>
    <definedName name="т7п6_2" localSheetId="1">#REF!</definedName>
    <definedName name="т7п6_2" localSheetId="0">#REF!</definedName>
    <definedName name="т7п6_2" localSheetId="8">#REF!</definedName>
    <definedName name="т7п6_2" localSheetId="7">#REF!</definedName>
    <definedName name="т7п6_2">#REF!</definedName>
    <definedName name="т8п1" localSheetId="4">#REF!</definedName>
    <definedName name="т8п1" localSheetId="3">#REF!</definedName>
    <definedName name="т8п1" localSheetId="2">#REF!</definedName>
    <definedName name="т8п1" localSheetId="1">#REF!</definedName>
    <definedName name="т8п1" localSheetId="0">#REF!</definedName>
    <definedName name="т8п1" localSheetId="8">#REF!</definedName>
    <definedName name="т8п1" localSheetId="7">#REF!</definedName>
    <definedName name="т8п1">#REF!</definedName>
    <definedName name="таб.23">#N/A</definedName>
    <definedName name="таб.23_1">#N/A</definedName>
    <definedName name="Таня" localSheetId="4">[51]АУП!#REF!</definedName>
    <definedName name="Таня" localSheetId="3">[51]АУП!#REF!</definedName>
    <definedName name="Таня" localSheetId="2">[51]АУП!#REF!</definedName>
    <definedName name="Таня" localSheetId="1">[51]АУП!#REF!</definedName>
    <definedName name="Таня" localSheetId="0">[51]АУП!#REF!</definedName>
    <definedName name="Таня" localSheetId="8">[51]АУП!#REF!</definedName>
    <definedName name="Таня" localSheetId="7">[51]АУП!#REF!</definedName>
    <definedName name="Таня">[51]АУП!#REF!</definedName>
    <definedName name="тар07" localSheetId="4">#REF!,#REF!,#REF!</definedName>
    <definedName name="тар07" localSheetId="3">#REF!,#REF!,#REF!</definedName>
    <definedName name="тар07" localSheetId="2">#REF!,#REF!,#REF!</definedName>
    <definedName name="тар07" localSheetId="1">#REF!,#REF!,#REF!</definedName>
    <definedName name="тар07" localSheetId="0">#REF!,#REF!,#REF!</definedName>
    <definedName name="тар07" localSheetId="8">#REF!,#REF!,#REF!</definedName>
    <definedName name="тар07" localSheetId="7">#REF!,#REF!,#REF!</definedName>
    <definedName name="тар07">#REF!,#REF!,#REF!</definedName>
    <definedName name="тариф">[52]!Улицы</definedName>
    <definedName name="татта" localSheetId="4">'[24]Вспомогат(по месяцам)'!#REF!</definedName>
    <definedName name="татта" localSheetId="3">'[24]Вспомогат(по месяцам)'!#REF!</definedName>
    <definedName name="татта" localSheetId="2">'[24]Вспомогат(по месяцам)'!#REF!</definedName>
    <definedName name="татта" localSheetId="1">'[24]Вспомогат(по месяцам)'!#REF!</definedName>
    <definedName name="татта" localSheetId="0">'[24]Вспомогат(по месяцам)'!#REF!</definedName>
    <definedName name="татта" localSheetId="8">'[24]Вспомогат(по месяцам)'!#REF!</definedName>
    <definedName name="татта" localSheetId="7">'[24]Вспомогат(по месяцам)'!#REF!</definedName>
    <definedName name="татта">'[24]Вспомогат(по месяцам)'!#REF!</definedName>
    <definedName name="тбо3" localSheetId="4">'[25]Общий свод (2)'!#REF!</definedName>
    <definedName name="тбо3" localSheetId="3">'[25]Общий свод (2)'!#REF!</definedName>
    <definedName name="тбо3" localSheetId="2">'[25]Общий свод (2)'!#REF!</definedName>
    <definedName name="тбо3" localSheetId="1">'[25]Общий свод (2)'!#REF!</definedName>
    <definedName name="тбо3" localSheetId="0">'[25]Общий свод (2)'!#REF!</definedName>
    <definedName name="тбо3" localSheetId="8">'[25]Общий свод (2)'!#REF!</definedName>
    <definedName name="тбо3" localSheetId="7">'[25]Общий свод (2)'!#REF!</definedName>
    <definedName name="тбо3">'[25]Общий свод (2)'!#REF!</definedName>
    <definedName name="титул" localSheetId="4">#REF!</definedName>
    <definedName name="титул" localSheetId="3">#REF!</definedName>
    <definedName name="титул" localSheetId="2">#REF!</definedName>
    <definedName name="титул" localSheetId="1">#REF!</definedName>
    <definedName name="титул" localSheetId="0">#REF!</definedName>
    <definedName name="титул" localSheetId="5">#REF!</definedName>
    <definedName name="титул" localSheetId="6">#REF!</definedName>
    <definedName name="титул" localSheetId="8">#REF!</definedName>
    <definedName name="титул" localSheetId="7">#REF!</definedName>
    <definedName name="титул">#REF!</definedName>
    <definedName name="ТМЦ" localSheetId="5">[31]!ТМЦ</definedName>
    <definedName name="ТМЦ" localSheetId="6">[31]!ТМЦ</definedName>
    <definedName name="ТМЦ">[32]!ТМЦ</definedName>
    <definedName name="тов">#N/A</definedName>
    <definedName name="тов_1">#N/A</definedName>
    <definedName name="Томпо" localSheetId="4">'[24]Вспомогат(по месяцам)'!#REF!</definedName>
    <definedName name="Томпо" localSheetId="3">'[24]Вспомогат(по месяцам)'!#REF!</definedName>
    <definedName name="Томпо" localSheetId="2">'[24]Вспомогат(по месяцам)'!#REF!</definedName>
    <definedName name="Томпо" localSheetId="1">'[24]Вспомогат(по месяцам)'!#REF!</definedName>
    <definedName name="Томпо" localSheetId="0">'[24]Вспомогат(по месяцам)'!#REF!</definedName>
    <definedName name="Томпо" localSheetId="5">'[24]Вспомогат(по месяцам)'!#REF!</definedName>
    <definedName name="Томпо" localSheetId="6">'[24]Вспомогат(по месяцам)'!#REF!</definedName>
    <definedName name="Томпо" localSheetId="8">'[24]Вспомогат(по месяцам)'!#REF!</definedName>
    <definedName name="Томпо" localSheetId="7">'[24]Вспомогат(по месяцам)'!#REF!</definedName>
    <definedName name="Томпо">'[24]Вспомогат(по месяцам)'!#REF!</definedName>
    <definedName name="тп" localSheetId="5" hidden="1">{#N/A,#N/A,TRUE,"Лист1";#N/A,#N/A,TRUE,"Лист2";#N/A,#N/A,TRUE,"Лист3"}</definedName>
    <definedName name="тп" localSheetId="6" hidden="1">{#N/A,#N/A,TRUE,"Лист1";#N/A,#N/A,TRUE,"Лист2";#N/A,#N/A,TRUE,"Лист3"}</definedName>
    <definedName name="тп" localSheetId="9" hidden="1">{#N/A,#N/A,TRUE,"Лист1";#N/A,#N/A,TRUE,"Лист2";#N/A,#N/A,TRUE,"Лист3"}</definedName>
    <definedName name="тп" hidden="1">{#N/A,#N/A,TRUE,"Лист1";#N/A,#N/A,TRUE,"Лист2";#N/A,#N/A,TRUE,"Лист3"}</definedName>
    <definedName name="тр" localSheetId="4">#REF!</definedName>
    <definedName name="тр" localSheetId="3">#REF!</definedName>
    <definedName name="тр" localSheetId="2">#REF!</definedName>
    <definedName name="тр" localSheetId="1">#REF!</definedName>
    <definedName name="тр" localSheetId="0">#REF!</definedName>
    <definedName name="тр" localSheetId="8">#REF!</definedName>
    <definedName name="тр" localSheetId="7">#REF!</definedName>
    <definedName name="тр">#REF!</definedName>
    <definedName name="третий" localSheetId="4">#REF!</definedName>
    <definedName name="третий" localSheetId="3">#REF!</definedName>
    <definedName name="третий" localSheetId="2">#REF!</definedName>
    <definedName name="третий" localSheetId="1">#REF!</definedName>
    <definedName name="третий" localSheetId="0">#REF!</definedName>
    <definedName name="третий" localSheetId="8">#REF!</definedName>
    <definedName name="третий" localSheetId="7">#REF!</definedName>
    <definedName name="третий">#REF!</definedName>
    <definedName name="три">#N/A</definedName>
    <definedName name="три_1">#N/A</definedName>
    <definedName name="тт" localSheetId="5">'3-ип тс'!тт</definedName>
    <definedName name="тт" localSheetId="6">'4-ип тс'!тт</definedName>
    <definedName name="тт" localSheetId="9">'Свод по котельным'!тт</definedName>
    <definedName name="тт">[0]!тт</definedName>
    <definedName name="ттт" localSheetId="5">'3-ип тс'!ттт</definedName>
    <definedName name="ттт" localSheetId="6">'4-ип тс'!ттт</definedName>
    <definedName name="ттт" localSheetId="9">'Свод по котельным'!ттт</definedName>
    <definedName name="ттт">[0]!ттт</definedName>
    <definedName name="у">#N/A</definedName>
    <definedName name="у_1">#N/A</definedName>
    <definedName name="УАлд" localSheetId="4">'[24]Вспомогат(по месяцам)'!#REF!</definedName>
    <definedName name="УАлд" localSheetId="3">'[24]Вспомогат(по месяцам)'!#REF!</definedName>
    <definedName name="УАлд" localSheetId="2">'[24]Вспомогат(по месяцам)'!#REF!</definedName>
    <definedName name="УАлд" localSheetId="1">'[24]Вспомогат(по месяцам)'!#REF!</definedName>
    <definedName name="УАлд" localSheetId="0">'[24]Вспомогат(по месяцам)'!#REF!</definedName>
    <definedName name="УАлд" localSheetId="5">'[24]Вспомогат(по месяцам)'!#REF!</definedName>
    <definedName name="УАлд" localSheetId="6">'[24]Вспомогат(по месяцам)'!#REF!</definedName>
    <definedName name="УАлд" localSheetId="8">'[24]Вспомогат(по месяцам)'!#REF!</definedName>
    <definedName name="УАлд" localSheetId="7">'[24]Вспомогат(по месяцам)'!#REF!</definedName>
    <definedName name="УАлд">'[24]Вспомогат(по месяцам)'!#REF!</definedName>
    <definedName name="уау">[23]!Виды_транспорта</definedName>
    <definedName name="уб" localSheetId="4">#REF!</definedName>
    <definedName name="уб" localSheetId="3">#REF!</definedName>
    <definedName name="уб" localSheetId="2">#REF!</definedName>
    <definedName name="уб" localSheetId="1">#REF!</definedName>
    <definedName name="уб" localSheetId="0">#REF!</definedName>
    <definedName name="уб" localSheetId="5">#REF!</definedName>
    <definedName name="уб" localSheetId="6">#REF!</definedName>
    <definedName name="уб" localSheetId="8">#REF!</definedName>
    <definedName name="уб" localSheetId="7">#REF!</definedName>
    <definedName name="уб">#REF!</definedName>
    <definedName name="убор" localSheetId="4">#REF!</definedName>
    <definedName name="убор" localSheetId="3">#REF!</definedName>
    <definedName name="убор" localSheetId="2">#REF!</definedName>
    <definedName name="убор" localSheetId="1">#REF!</definedName>
    <definedName name="убор" localSheetId="0">#REF!</definedName>
    <definedName name="убор" localSheetId="8">#REF!</definedName>
    <definedName name="убор" localSheetId="7">#REF!</definedName>
    <definedName name="убор">#REF!</definedName>
    <definedName name="уборщикъ" localSheetId="4">#REF!</definedName>
    <definedName name="уборщикъ" localSheetId="3">#REF!</definedName>
    <definedName name="уборщикъ" localSheetId="2">#REF!</definedName>
    <definedName name="уборщикъ" localSheetId="1">#REF!</definedName>
    <definedName name="уборщикъ" localSheetId="0">#REF!</definedName>
    <definedName name="уборщикъ" localSheetId="8">#REF!</definedName>
    <definedName name="уборщикъ" localSheetId="7">#REF!</definedName>
    <definedName name="уборщикъ">#REF!</definedName>
    <definedName name="УГОЛЬ">[39]Справочники!$A$19:$A$21</definedName>
    <definedName name="укеееукеееееееееееееее" localSheetId="5"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9" hidden="1">{#N/A,#N/A,TRUE,"Лист1";#N/A,#N/A,TRUE,"Лист2";#N/A,#N/A,TRUE,"Лист3"}</definedName>
    <definedName name="укеееукеееееееееееееее" hidden="1">{#N/A,#N/A,TRUE,"Лист1";#N/A,#N/A,TRUE,"Лист2";#N/A,#N/A,TRUE,"Лист3"}</definedName>
    <definedName name="укеукеуеуе" localSheetId="5" hidden="1">{#N/A,#N/A,TRUE,"Лист1";#N/A,#N/A,TRUE,"Лист2";#N/A,#N/A,TRUE,"Лист3"}</definedName>
    <definedName name="укеукеуеуе" localSheetId="6" hidden="1">{#N/A,#N/A,TRUE,"Лист1";#N/A,#N/A,TRUE,"Лист2";#N/A,#N/A,TRUE,"Лист3"}</definedName>
    <definedName name="укеукеуеуе" localSheetId="9" hidden="1">{#N/A,#N/A,TRUE,"Лист1";#N/A,#N/A,TRUE,"Лист2";#N/A,#N/A,TRUE,"Лист3"}</definedName>
    <definedName name="укеукеуеуе" hidden="1">{#N/A,#N/A,TRUE,"Лист1";#N/A,#N/A,TRUE,"Лист2";#N/A,#N/A,TRUE,"Лист3"}</definedName>
    <definedName name="укп">#N/A</definedName>
    <definedName name="укп_1">#N/A</definedName>
    <definedName name="улиц">[52]!Улицы</definedName>
    <definedName name="Улицы">[53]!Улицы</definedName>
    <definedName name="улицы2">[30]!Улицы</definedName>
    <definedName name="Улусы" localSheetId="5">[31]!Улусы</definedName>
    <definedName name="Улусы" localSheetId="6">[31]!Улусы</definedName>
    <definedName name="Улусы">[32]!Улусы</definedName>
    <definedName name="УМая" localSheetId="4">'[24]Вспомогат(по месяцам)'!#REF!</definedName>
    <definedName name="УМая" localSheetId="3">'[24]Вспомогат(по месяцам)'!#REF!</definedName>
    <definedName name="УМая" localSheetId="2">'[24]Вспомогат(по месяцам)'!#REF!</definedName>
    <definedName name="УМая" localSheetId="1">'[24]Вспомогат(по месяцам)'!#REF!</definedName>
    <definedName name="УМая" localSheetId="0">'[24]Вспомогат(по месяцам)'!#REF!</definedName>
    <definedName name="УМая" localSheetId="5">'[24]Вспомогат(по месяцам)'!#REF!</definedName>
    <definedName name="УМая" localSheetId="6">'[24]Вспомогат(по месяцам)'!#REF!</definedName>
    <definedName name="УМая" localSheetId="8">'[24]Вспомогат(по месяцам)'!#REF!</definedName>
    <definedName name="УМая" localSheetId="7">'[24]Вспомогат(по месяцам)'!#REF!</definedName>
    <definedName name="УМая">'[24]Вспомогат(по месяцам)'!#REF!</definedName>
    <definedName name="услуги" localSheetId="4">[46]!Виды_услуг</definedName>
    <definedName name="услуги" localSheetId="3">[46]!Виды_услуг</definedName>
    <definedName name="услуги" localSheetId="2">[46]!Виды_услуг</definedName>
    <definedName name="услуги" localSheetId="1">[46]!Виды_услуг</definedName>
    <definedName name="услуги" localSheetId="0">[46]!Виды_услуг</definedName>
    <definedName name="услуги" localSheetId="8">[46]!Виды_услуг</definedName>
    <definedName name="услуги" localSheetId="7">[46]!Виды_услуг</definedName>
    <definedName name="услуги">[46]!Виды_услуг</definedName>
    <definedName name="Усть_Нера" localSheetId="4">#REF!</definedName>
    <definedName name="Усть_Нера" localSheetId="3">#REF!</definedName>
    <definedName name="Усть_Нера" localSheetId="2">#REF!</definedName>
    <definedName name="Усть_Нера" localSheetId="1">#REF!</definedName>
    <definedName name="Усть_Нера" localSheetId="0">#REF!</definedName>
    <definedName name="Усть_Нера" localSheetId="8">#REF!</definedName>
    <definedName name="Усть_Нера" localSheetId="7">#REF!</definedName>
    <definedName name="Усть_Нера">#REF!</definedName>
    <definedName name="уц">#N/A</definedName>
    <definedName name="УЯна" localSheetId="4">'[24]Вспомогат(по месяцам)'!#REF!</definedName>
    <definedName name="УЯна" localSheetId="3">'[24]Вспомогат(по месяцам)'!#REF!</definedName>
    <definedName name="УЯна" localSheetId="2">'[24]Вспомогат(по месяцам)'!#REF!</definedName>
    <definedName name="УЯна" localSheetId="1">'[24]Вспомогат(по месяцам)'!#REF!</definedName>
    <definedName name="УЯна" localSheetId="0">'[24]Вспомогат(по месяцам)'!#REF!</definedName>
    <definedName name="УЯна" localSheetId="8">'[24]Вспомогат(по месяцам)'!#REF!</definedName>
    <definedName name="УЯна" localSheetId="7">'[24]Вспомогат(по месяцам)'!#REF!</definedName>
    <definedName name="УЯна">'[24]Вспомогат(по месяцам)'!#REF!</definedName>
    <definedName name="УЯФ" localSheetId="4">#REF!</definedName>
    <definedName name="УЯФ" localSheetId="3">#REF!</definedName>
    <definedName name="УЯФ" localSheetId="2">#REF!</definedName>
    <definedName name="УЯФ" localSheetId="1">#REF!</definedName>
    <definedName name="УЯФ" localSheetId="0">#REF!</definedName>
    <definedName name="УЯФ" localSheetId="5">#REF!</definedName>
    <definedName name="УЯФ" localSheetId="6">#REF!</definedName>
    <definedName name="УЯФ" localSheetId="8">#REF!</definedName>
    <definedName name="УЯФ" localSheetId="7">#REF!</definedName>
    <definedName name="УЯФ">#REF!</definedName>
    <definedName name="ф">#N/A</definedName>
    <definedName name="ф_1">#N/A</definedName>
    <definedName name="ФОТ" localSheetId="4">'[24]Вспомогат(по месяцам)'!#REF!</definedName>
    <definedName name="ФОТ" localSheetId="3">'[24]Вспомогат(по месяцам)'!#REF!</definedName>
    <definedName name="ФОТ" localSheetId="2">'[24]Вспомогат(по месяцам)'!#REF!</definedName>
    <definedName name="ФОТ" localSheetId="1">'[24]Вспомогат(по месяцам)'!#REF!</definedName>
    <definedName name="ФОТ" localSheetId="0">'[24]Вспомогат(по месяцам)'!#REF!</definedName>
    <definedName name="ФОТ" localSheetId="5">'[24]Вспомогат(по месяцам)'!#REF!</definedName>
    <definedName name="ФОТ" localSheetId="6">'[24]Вспомогат(по месяцам)'!#REF!</definedName>
    <definedName name="ФОТ" localSheetId="8">'[24]Вспомогат(по месяцам)'!#REF!</definedName>
    <definedName name="ФОТ" localSheetId="7">'[24]Вспомогат(по месяцам)'!#REF!</definedName>
    <definedName name="ФОТ">'[24]Вспомогат(по месяцам)'!#REF!</definedName>
    <definedName name="ФОТ_год_ГУП">'[54]ОХЗ КТС'!$D$42</definedName>
    <definedName name="фф" localSheetId="4">'[24]Вспомогат(по месяцам)'!#REF!</definedName>
    <definedName name="фф" localSheetId="3">'[24]Вспомогат(по месяцам)'!#REF!</definedName>
    <definedName name="фф" localSheetId="2">'[24]Вспомогат(по месяцам)'!#REF!</definedName>
    <definedName name="фф" localSheetId="1">'[24]Вспомогат(по месяцам)'!#REF!</definedName>
    <definedName name="фф" localSheetId="0">'[24]Вспомогат(по месяцам)'!#REF!</definedName>
    <definedName name="фф" localSheetId="8">'[24]Вспомогат(по месяцам)'!#REF!</definedName>
    <definedName name="фф" localSheetId="7">'[24]Вспомогат(по месяцам)'!#REF!</definedName>
    <definedName name="фф">'[24]Вспомогат(по месяцам)'!#REF!</definedName>
    <definedName name="ффф" localSheetId="4">#REF!</definedName>
    <definedName name="ффф" localSheetId="3">#REF!</definedName>
    <definedName name="ффф" localSheetId="2">#REF!</definedName>
    <definedName name="ффф" localSheetId="1">#REF!</definedName>
    <definedName name="ффф" localSheetId="0">#REF!</definedName>
    <definedName name="ффф" localSheetId="5">#REF!</definedName>
    <definedName name="ффф" localSheetId="6">#REF!</definedName>
    <definedName name="ффф" localSheetId="8">#REF!</definedName>
    <definedName name="ффф" localSheetId="7">#REF!</definedName>
    <definedName name="ффф">#REF!</definedName>
    <definedName name="фффф" localSheetId="4">'[24]Вспомогат(по месяцам)'!#REF!</definedName>
    <definedName name="фффф" localSheetId="3">'[24]Вспомогат(по месяцам)'!#REF!</definedName>
    <definedName name="фффф" localSheetId="2">'[24]Вспомогат(по месяцам)'!#REF!</definedName>
    <definedName name="фффф" localSheetId="1">'[24]Вспомогат(по месяцам)'!#REF!</definedName>
    <definedName name="фффф" localSheetId="0">'[24]Вспомогат(по месяцам)'!#REF!</definedName>
    <definedName name="фффф" localSheetId="5">'[24]Вспомогат(по месяцам)'!#REF!</definedName>
    <definedName name="фффф" localSheetId="6">'[24]Вспомогат(по месяцам)'!#REF!</definedName>
    <definedName name="фффф" localSheetId="8">'[24]Вспомогат(по месяцам)'!#REF!</definedName>
    <definedName name="фффф" localSheetId="7">'[24]Вспомогат(по месяцам)'!#REF!</definedName>
    <definedName name="фффф">'[24]Вспомогат(по месяцам)'!#REF!</definedName>
    <definedName name="фы" localSheetId="4">#REF!</definedName>
    <definedName name="фы" localSheetId="3">#REF!</definedName>
    <definedName name="фы" localSheetId="2">#REF!</definedName>
    <definedName name="фы" localSheetId="1">#REF!</definedName>
    <definedName name="фы" localSheetId="0">#REF!</definedName>
    <definedName name="фы" localSheetId="5">#REF!</definedName>
    <definedName name="фы" localSheetId="6">#REF!</definedName>
    <definedName name="фы" localSheetId="8">#REF!</definedName>
    <definedName name="фы" localSheetId="7">#REF!</definedName>
    <definedName name="фы">#REF!</definedName>
    <definedName name="фыв" localSheetId="4">'[24]Вспомогат(по месяцам)'!#REF!</definedName>
    <definedName name="фыв" localSheetId="3">'[24]Вспомогат(по месяцам)'!#REF!</definedName>
    <definedName name="фыв" localSheetId="2">'[24]Вспомогат(по месяцам)'!#REF!</definedName>
    <definedName name="фыв" localSheetId="1">'[24]Вспомогат(по месяцам)'!#REF!</definedName>
    <definedName name="фыв" localSheetId="0">'[24]Вспомогат(по месяцам)'!#REF!</definedName>
    <definedName name="фыв" localSheetId="5">'[24]Вспомогат(по месяцам)'!#REF!</definedName>
    <definedName name="фыв" localSheetId="6">'[24]Вспомогат(по месяцам)'!#REF!</definedName>
    <definedName name="фыв" localSheetId="8">'[24]Вспомогат(по месяцам)'!#REF!</definedName>
    <definedName name="фыв" localSheetId="7">'[24]Вспомогат(по месяцам)'!#REF!</definedName>
    <definedName name="фыв">'[24]Вспомогат(по месяцам)'!#REF!</definedName>
    <definedName name="Хангаласскик" localSheetId="5">'3-ип тс'!Хангаласскик</definedName>
    <definedName name="Хангаласскик" localSheetId="6">'4-ип тс'!Хангаласскик</definedName>
    <definedName name="Хангаласскик" localSheetId="9">'Свод по котельным'!Хангаласскик</definedName>
    <definedName name="Хангаласскик">[0]!Хангаласскик</definedName>
    <definedName name="холод" localSheetId="4">#REF!</definedName>
    <definedName name="холод" localSheetId="3">#REF!</definedName>
    <definedName name="холод" localSheetId="2">#REF!</definedName>
    <definedName name="холод" localSheetId="1">#REF!</definedName>
    <definedName name="холод" localSheetId="0">#REF!</definedName>
    <definedName name="холод" localSheetId="8">#REF!</definedName>
    <definedName name="холод" localSheetId="7">#REF!</definedName>
    <definedName name="холод">#REF!</definedName>
    <definedName name="холод1" localSheetId="4">#REF!</definedName>
    <definedName name="холод1" localSheetId="3">#REF!</definedName>
    <definedName name="холод1" localSheetId="2">#REF!</definedName>
    <definedName name="холод1" localSheetId="1">#REF!</definedName>
    <definedName name="холод1" localSheetId="0">#REF!</definedName>
    <definedName name="холод1" localSheetId="8">#REF!</definedName>
    <definedName name="холод1" localSheetId="7">#REF!</definedName>
    <definedName name="холод1">#REF!</definedName>
    <definedName name="холод3" localSheetId="4">'[25]Общий свод (2)'!#REF!</definedName>
    <definedName name="холод3" localSheetId="3">'[25]Общий свод (2)'!#REF!</definedName>
    <definedName name="холод3" localSheetId="2">'[25]Общий свод (2)'!#REF!</definedName>
    <definedName name="холод3" localSheetId="1">'[25]Общий свод (2)'!#REF!</definedName>
    <definedName name="холод3" localSheetId="0">'[25]Общий свод (2)'!#REF!</definedName>
    <definedName name="холод3" localSheetId="8">'[25]Общий свод (2)'!#REF!</definedName>
    <definedName name="холод3" localSheetId="7">'[25]Общий свод (2)'!#REF!</definedName>
    <definedName name="холод3">'[25]Общий свод (2)'!#REF!</definedName>
    <definedName name="ц">#N/A</definedName>
    <definedName name="ц_1">#N/A</definedName>
    <definedName name="цех" localSheetId="4">#REF!</definedName>
    <definedName name="цех" localSheetId="3">#REF!</definedName>
    <definedName name="цех" localSheetId="2">#REF!</definedName>
    <definedName name="цех" localSheetId="1">#REF!</definedName>
    <definedName name="цех" localSheetId="0">#REF!</definedName>
    <definedName name="цех" localSheetId="8">#REF!</definedName>
    <definedName name="цех" localSheetId="7">#REF!</definedName>
    <definedName name="цех">#REF!</definedName>
    <definedName name="цкуцук" localSheetId="4">#REF!</definedName>
    <definedName name="цкуцук" localSheetId="3">#REF!</definedName>
    <definedName name="цкуцук" localSheetId="2">#REF!</definedName>
    <definedName name="цкуцук" localSheetId="1">#REF!</definedName>
    <definedName name="цкуцук" localSheetId="0">#REF!</definedName>
    <definedName name="цкуцук" localSheetId="8">#REF!</definedName>
    <definedName name="цкуцук" localSheetId="7">#REF!</definedName>
    <definedName name="цкуцук">#REF!</definedName>
    <definedName name="цу">#N/A</definedName>
    <definedName name="цу_1">#N/A</definedName>
    <definedName name="цуйф" localSheetId="4">'[25]Общий свод (2)'!#REF!</definedName>
    <definedName name="цуйф" localSheetId="3">'[25]Общий свод (2)'!#REF!</definedName>
    <definedName name="цуйф" localSheetId="2">'[25]Общий свод (2)'!#REF!</definedName>
    <definedName name="цуйф" localSheetId="1">'[25]Общий свод (2)'!#REF!</definedName>
    <definedName name="цуйф" localSheetId="0">'[25]Общий свод (2)'!#REF!</definedName>
    <definedName name="цуйф" localSheetId="8">'[25]Общий свод (2)'!#REF!</definedName>
    <definedName name="цуйф" localSheetId="7">'[25]Общий свод (2)'!#REF!</definedName>
    <definedName name="цуйф">'[25]Общий свод (2)'!#REF!</definedName>
    <definedName name="цц" localSheetId="5">'3-ип тс'!цц</definedName>
    <definedName name="цц" localSheetId="6">'4-ип тс'!цц</definedName>
    <definedName name="цц" localSheetId="9">'Свод по котельным'!цц</definedName>
    <definedName name="цц">[0]!цц</definedName>
    <definedName name="четвертый" localSheetId="4">#REF!</definedName>
    <definedName name="четвертый" localSheetId="3">#REF!</definedName>
    <definedName name="четвертый" localSheetId="2">#REF!</definedName>
    <definedName name="четвертый" localSheetId="1">#REF!</definedName>
    <definedName name="четвертый" localSheetId="0">#REF!</definedName>
    <definedName name="четвертый" localSheetId="8">#REF!</definedName>
    <definedName name="четвертый" localSheetId="7">#REF!</definedName>
    <definedName name="четвертый">#REF!</definedName>
    <definedName name="чпа">#N/A</definedName>
    <definedName name="Шахматка" localSheetId="4">[55]!Единицы_измерения</definedName>
    <definedName name="Шахматка" localSheetId="3">[55]!Единицы_измерения</definedName>
    <definedName name="Шахматка" localSheetId="2">[55]!Единицы_измерения</definedName>
    <definedName name="Шахматка" localSheetId="1">[55]!Единицы_измерения</definedName>
    <definedName name="Шахматка" localSheetId="0">[55]!Единицы_измерения</definedName>
    <definedName name="Шахматка" localSheetId="8">[55]!Единицы_измерения</definedName>
    <definedName name="Шахматка" localSheetId="7">[55]!Единицы_измерения</definedName>
    <definedName name="Шахматка">[55]!Единицы_измерения</definedName>
    <definedName name="шл" localSheetId="4">#REF!</definedName>
    <definedName name="шл" localSheetId="3">#REF!</definedName>
    <definedName name="шл" localSheetId="2">#REF!</definedName>
    <definedName name="шл" localSheetId="1">#REF!</definedName>
    <definedName name="шл" localSheetId="0">#REF!</definedName>
    <definedName name="шл" localSheetId="8">#REF!</definedName>
    <definedName name="шл" localSheetId="7">#REF!</definedName>
    <definedName name="шл">#REF!</definedName>
    <definedName name="щ">#N/A</definedName>
    <definedName name="щ_1">#N/A</definedName>
    <definedName name="щплри" localSheetId="4">'[28]Вспомогат(по месяцам)'!#REF!</definedName>
    <definedName name="щплри" localSheetId="3">'[28]Вспомогат(по месяцам)'!#REF!</definedName>
    <definedName name="щплри" localSheetId="2">'[28]Вспомогат(по месяцам)'!#REF!</definedName>
    <definedName name="щплри" localSheetId="1">'[28]Вспомогат(по месяцам)'!#REF!</definedName>
    <definedName name="щплри" localSheetId="0">'[28]Вспомогат(по месяцам)'!#REF!</definedName>
    <definedName name="щплри" localSheetId="8">'[28]Вспомогат(по месяцам)'!#REF!</definedName>
    <definedName name="щплри" localSheetId="7">'[28]Вспомогат(по месяцам)'!#REF!</definedName>
    <definedName name="щплри">'[28]Вспомогат(по месяцам)'!#REF!</definedName>
    <definedName name="ы">#N/A</definedName>
    <definedName name="ы_1">#N/A</definedName>
    <definedName name="ыа" localSheetId="4">#REF!</definedName>
    <definedName name="ыа" localSheetId="3">#REF!</definedName>
    <definedName name="ыа" localSheetId="2">#REF!</definedName>
    <definedName name="ыа" localSheetId="1">#REF!</definedName>
    <definedName name="ыа" localSheetId="0">#REF!</definedName>
    <definedName name="ыа" localSheetId="8">#REF!</definedName>
    <definedName name="ыа" localSheetId="7">#REF!</definedName>
    <definedName name="ыа">#REF!</definedName>
    <definedName name="ыав" localSheetId="4">#REF!</definedName>
    <definedName name="ыав" localSheetId="3">#REF!</definedName>
    <definedName name="ыав" localSheetId="2">#REF!</definedName>
    <definedName name="ыав" localSheetId="1">#REF!</definedName>
    <definedName name="ыав" localSheetId="0">#REF!</definedName>
    <definedName name="ыав" localSheetId="8">#REF!</definedName>
    <definedName name="ыав" localSheetId="7">#REF!</definedName>
    <definedName name="ыав">#REF!</definedName>
    <definedName name="ыв">#N/A</definedName>
    <definedName name="ыв_1">#N/A</definedName>
    <definedName name="ыва">[23]!Улусы</definedName>
    <definedName name="ываа" localSheetId="4">'[24]Вспомогат(по месяцам)'!#REF!</definedName>
    <definedName name="ываа" localSheetId="3">'[24]Вспомогат(по месяцам)'!#REF!</definedName>
    <definedName name="ываа" localSheetId="2">'[24]Вспомогат(по месяцам)'!#REF!</definedName>
    <definedName name="ываа" localSheetId="1">'[24]Вспомогат(по месяцам)'!#REF!</definedName>
    <definedName name="ываа" localSheetId="0">'[24]Вспомогат(по месяцам)'!#REF!</definedName>
    <definedName name="ываа" localSheetId="8">'[24]Вспомогат(по месяцам)'!#REF!</definedName>
    <definedName name="ываа" localSheetId="7">'[24]Вспомогат(по месяцам)'!#REF!</definedName>
    <definedName name="ываа">'[24]Вспомогат(по месяцам)'!#REF!</definedName>
    <definedName name="ываыв">[23]!Виды_МБП</definedName>
    <definedName name="ываыва">[23]!Виды_ППТН</definedName>
    <definedName name="ываыы">[23]!Виды_работ</definedName>
    <definedName name="ываыыав">[23]!Виды_целевого_обслуживания</definedName>
    <definedName name="ывы">#N/A</definedName>
    <definedName name="ывы_1">#N/A</definedName>
    <definedName name="ып">[23]!Виды_ГСМ</definedName>
    <definedName name="ыуаы" localSheetId="5" hidden="1">{#N/A,#N/A,TRUE,"Лист1";#N/A,#N/A,TRUE,"Лист2";#N/A,#N/A,TRUE,"Лист3"}</definedName>
    <definedName name="ыуаы" localSheetId="6" hidden="1">{#N/A,#N/A,TRUE,"Лист1";#N/A,#N/A,TRUE,"Лист2";#N/A,#N/A,TRUE,"Лист3"}</definedName>
    <definedName name="ыуаы" localSheetId="9" hidden="1">{#N/A,#N/A,TRUE,"Лист1";#N/A,#N/A,TRUE,"Лист2";#N/A,#N/A,TRUE,"Лист3"}</definedName>
    <definedName name="ыуаы" hidden="1">{#N/A,#N/A,TRUE,"Лист1";#N/A,#N/A,TRUE,"Лист2";#N/A,#N/A,TRUE,"Лист3"}</definedName>
    <definedName name="ыыы" localSheetId="4">#REF!</definedName>
    <definedName name="ыыы" localSheetId="3">#REF!</definedName>
    <definedName name="ыыы" localSheetId="2">#REF!</definedName>
    <definedName name="ыыы" localSheetId="1">#REF!</definedName>
    <definedName name="ыыы" localSheetId="0">#REF!</definedName>
    <definedName name="ыыы" localSheetId="8">#REF!</definedName>
    <definedName name="ыыы" localSheetId="7">#REF!</definedName>
    <definedName name="ыыы">#REF!</definedName>
    <definedName name="ыыыы">#N/A</definedName>
    <definedName name="ыыыы_1">#N/A</definedName>
    <definedName name="ьилаттп" localSheetId="4">'[28]Вспомогат(по месяцам)'!#REF!</definedName>
    <definedName name="ьилаттп" localSheetId="3">'[28]Вспомогат(по месяцам)'!#REF!</definedName>
    <definedName name="ьилаттп" localSheetId="2">'[28]Вспомогат(по месяцам)'!#REF!</definedName>
    <definedName name="ьилаттп" localSheetId="1">'[28]Вспомогат(по месяцам)'!#REF!</definedName>
    <definedName name="ьилаттп" localSheetId="0">'[28]Вспомогат(по месяцам)'!#REF!</definedName>
    <definedName name="ьилаттп" localSheetId="8">'[28]Вспомогат(по месяцам)'!#REF!</definedName>
    <definedName name="ьилаттп" localSheetId="7">'[28]Вспомогат(по месяцам)'!#REF!</definedName>
    <definedName name="ьилаттп">'[28]Вспомогат(по месяцам)'!#REF!</definedName>
    <definedName name="ьо" localSheetId="4">#REF!</definedName>
    <definedName name="ьо" localSheetId="3">#REF!</definedName>
    <definedName name="ьо" localSheetId="2">#REF!</definedName>
    <definedName name="ьо" localSheetId="1">#REF!</definedName>
    <definedName name="ьо" localSheetId="0">#REF!</definedName>
    <definedName name="ьо" localSheetId="5">#REF!</definedName>
    <definedName name="ьо" localSheetId="6">#REF!</definedName>
    <definedName name="ьо" localSheetId="8">#REF!</definedName>
    <definedName name="ьо" localSheetId="7">#REF!</definedName>
    <definedName name="ьо">#REF!</definedName>
    <definedName name="ээ">#N/A</definedName>
    <definedName name="ээ_1">#N/A</definedName>
    <definedName name="эээ" localSheetId="5">'3-ип тс'!эээ</definedName>
    <definedName name="эээ" localSheetId="6">'4-ип тс'!эээ</definedName>
    <definedName name="эээ" localSheetId="9">'Свод по котельным'!эээ</definedName>
    <definedName name="эээ">[0]!эээ</definedName>
    <definedName name="ээээ">#N/A</definedName>
    <definedName name="ээээ_1">#N/A</definedName>
    <definedName name="эээээжжсмбмбмюмю" localSheetId="4">'[28]Вспомогат(по месяцам)'!#REF!</definedName>
    <definedName name="эээээжжсмбмбмюмю" localSheetId="3">'[28]Вспомогат(по месяцам)'!#REF!</definedName>
    <definedName name="эээээжжсмбмбмюмю" localSheetId="2">'[28]Вспомогат(по месяцам)'!#REF!</definedName>
    <definedName name="эээээжжсмбмбмюмю" localSheetId="1">'[28]Вспомогат(по месяцам)'!#REF!</definedName>
    <definedName name="эээээжжсмбмбмюмю" localSheetId="0">'[28]Вспомогат(по месяцам)'!#REF!</definedName>
    <definedName name="эээээжжсмбмбмюмю" localSheetId="5">'[28]Вспомогат(по месяцам)'!#REF!</definedName>
    <definedName name="эээээжжсмбмбмюмю" localSheetId="6">'[28]Вспомогат(по месяцам)'!#REF!</definedName>
    <definedName name="эээээжжсмбмбмюмю" localSheetId="8">'[28]Вспомогат(по месяцам)'!#REF!</definedName>
    <definedName name="эээээжжсмбмбмюмю" localSheetId="7">'[28]Вспомогат(по месяцам)'!#REF!</definedName>
    <definedName name="эээээжжсмбмбмюмю">'[28]Вспомогат(по месяцам)'!#REF!</definedName>
    <definedName name="эээээээ">#N/A</definedName>
    <definedName name="эээээээ_1">#N/A</definedName>
    <definedName name="юб" localSheetId="4">#REF!</definedName>
    <definedName name="юб" localSheetId="3">#REF!</definedName>
    <definedName name="юб" localSheetId="2">#REF!</definedName>
    <definedName name="юб" localSheetId="1">#REF!</definedName>
    <definedName name="юб" localSheetId="0">#REF!</definedName>
    <definedName name="юб" localSheetId="8">#REF!</definedName>
    <definedName name="юб" localSheetId="7">#REF!</definedName>
    <definedName name="юб">#REF!</definedName>
    <definedName name="Юридические_лица" localSheetId="5">[31]!Юридические_лица</definedName>
    <definedName name="Юридические_лица" localSheetId="6">[31]!Юридические_лица</definedName>
    <definedName name="Юридические_лица">[32]!Юридические_лица</definedName>
    <definedName name="я" localSheetId="5">'3-ип тс'!я</definedName>
    <definedName name="я" localSheetId="6">'4-ип тс'!я</definedName>
    <definedName name="я" localSheetId="9">'Свод по котельным'!я</definedName>
    <definedName name="я">[0]!я</definedName>
    <definedName name="як">#N/A</definedName>
    <definedName name="як_1">#N/A</definedName>
    <definedName name="ян">#N/A</definedName>
    <definedName name="ян_1">#N/A</definedName>
    <definedName name="яна" localSheetId="4">#REF!</definedName>
    <definedName name="яна" localSheetId="3">#REF!</definedName>
    <definedName name="яна" localSheetId="2">#REF!</definedName>
    <definedName name="яна" localSheetId="1">#REF!</definedName>
    <definedName name="яна" localSheetId="0">#REF!</definedName>
    <definedName name="яна" localSheetId="8">#REF!</definedName>
    <definedName name="яна" localSheetId="7">#REF!</definedName>
    <definedName name="яна">#REF!</definedName>
    <definedName name="яя" localSheetId="5">'3-ип тс'!яя</definedName>
    <definedName name="яя" localSheetId="6">'4-ип тс'!яя</definedName>
    <definedName name="яя" localSheetId="9">'Свод по котельным'!яя</definedName>
    <definedName name="яя">[0]!яя</definedName>
    <definedName name="яяя" localSheetId="5">'3-ип тс'!яяя</definedName>
    <definedName name="яяя" localSheetId="6">'4-ип тс'!яяя</definedName>
    <definedName name="яяя" localSheetId="9">'Свод по котельным'!яяя</definedName>
    <definedName name="яяя">[0]!яяя</definedName>
    <definedName name="яяяя" localSheetId="5">'3-ип тс'!яяяя</definedName>
    <definedName name="яяяя" localSheetId="6">'4-ип тс'!яяяя</definedName>
    <definedName name="яяяя" localSheetId="9">'Свод по котельным'!яяяя</definedName>
    <definedName name="яяяя">[0]!яяяя</definedName>
  </definedNames>
  <calcPr calcId="162913"/>
</workbook>
</file>

<file path=xl/calcChain.xml><?xml version="1.0" encoding="utf-8"?>
<calcChain xmlns="http://schemas.openxmlformats.org/spreadsheetml/2006/main">
  <c r="O16" i="48" l="1"/>
  <c r="N16" i="48"/>
  <c r="E54" i="46" l="1"/>
  <c r="E55" i="46"/>
  <c r="P19" i="46"/>
  <c r="O19" i="46"/>
  <c r="E49" i="46"/>
  <c r="E53" i="46"/>
  <c r="E52" i="46"/>
  <c r="E51" i="46"/>
  <c r="E48" i="46"/>
  <c r="E50" i="46"/>
  <c r="E46" i="46"/>
  <c r="E30" i="46"/>
  <c r="D30" i="46"/>
  <c r="F30" i="46"/>
  <c r="G30" i="46" l="1"/>
  <c r="H30" i="46" s="1"/>
  <c r="I30" i="46" s="1"/>
  <c r="J30" i="46" s="1"/>
  <c r="K30" i="46" s="1"/>
  <c r="L30" i="46" s="1"/>
  <c r="M30" i="46" s="1"/>
  <c r="N30" i="46" s="1"/>
  <c r="O30" i="46" s="1"/>
  <c r="P30" i="46" s="1"/>
  <c r="D33" i="46"/>
  <c r="D43" i="46"/>
  <c r="N28" i="46"/>
  <c r="N24" i="46"/>
  <c r="M27" i="46"/>
  <c r="L27" i="46"/>
  <c r="K27" i="46"/>
  <c r="J27" i="46"/>
  <c r="I27" i="46"/>
  <c r="H27" i="46"/>
  <c r="G27" i="46"/>
  <c r="F27" i="46"/>
  <c r="J24" i="46"/>
  <c r="K24" i="46" s="1"/>
  <c r="L24" i="46" s="1"/>
  <c r="M24" i="46" s="1"/>
  <c r="I24" i="46"/>
  <c r="P37" i="46"/>
  <c r="Q37" i="46" s="1"/>
  <c r="M35" i="46"/>
  <c r="L35" i="46"/>
  <c r="K35" i="46"/>
  <c r="J35" i="46"/>
  <c r="I35" i="46"/>
  <c r="H35" i="46"/>
  <c r="G35" i="46"/>
  <c r="F35" i="46"/>
  <c r="E35" i="46"/>
  <c r="E33" i="46" s="1"/>
  <c r="D35" i="46"/>
  <c r="C36" i="46"/>
  <c r="C38" i="46"/>
  <c r="C37" i="46"/>
  <c r="I32" i="46"/>
  <c r="J32" i="46" s="1"/>
  <c r="K32" i="46" s="1"/>
  <c r="L32" i="46" s="1"/>
  <c r="M32" i="46" s="1"/>
  <c r="A20" i="46"/>
  <c r="H21" i="46"/>
  <c r="G21" i="46"/>
  <c r="F21" i="46"/>
  <c r="E21" i="46"/>
  <c r="D21" i="46"/>
  <c r="C20" i="46"/>
  <c r="C10" i="46" s="1"/>
  <c r="C19" i="46"/>
  <c r="C21" i="46" s="1"/>
  <c r="C27" i="46" l="1"/>
  <c r="I33" i="46"/>
  <c r="I34" i="46" s="1"/>
  <c r="F33" i="46"/>
  <c r="F34" i="46" s="1"/>
  <c r="F29" i="46"/>
  <c r="C35" i="46"/>
  <c r="Q32" i="46" s="1"/>
  <c r="G29" i="46" l="1"/>
  <c r="H33" i="46"/>
  <c r="H34" i="46" s="1"/>
  <c r="G33" i="46"/>
  <c r="G34" i="46" s="1"/>
  <c r="J33" i="46"/>
  <c r="J34" i="46" s="1"/>
  <c r="K33" i="46" l="1"/>
  <c r="K34" i="46" s="1"/>
  <c r="L33" i="46" l="1"/>
  <c r="L34" i="46" s="1"/>
  <c r="M33" i="46" l="1"/>
  <c r="M34" i="46" s="1"/>
  <c r="C33" i="46" l="1"/>
  <c r="C34" i="46"/>
  <c r="C9" i="46" l="1"/>
  <c r="A9" i="46"/>
  <c r="B7" i="46"/>
  <c r="IL23" i="39" l="1"/>
  <c r="HY23" i="39"/>
  <c r="HL23" i="39"/>
  <c r="GY23" i="39"/>
  <c r="GL23" i="39"/>
  <c r="FY23" i="39"/>
  <c r="FL23" i="39"/>
  <c r="EY23" i="39"/>
  <c r="EL23" i="39"/>
  <c r="DY23" i="39"/>
  <c r="C7" i="46" l="1"/>
  <c r="C6" i="46"/>
  <c r="D25" i="46" l="1"/>
  <c r="D26" i="46" s="1"/>
  <c r="C5" i="46"/>
  <c r="E39" i="46"/>
  <c r="F40" i="46"/>
  <c r="E25" i="46"/>
  <c r="D28" i="46" l="1"/>
  <c r="E26" i="46"/>
  <c r="E28" i="46" s="1"/>
  <c r="F25" i="46"/>
  <c r="G40" i="46"/>
  <c r="H40" i="46" s="1"/>
  <c r="I40" i="46" s="1"/>
  <c r="J40" i="46" s="1"/>
  <c r="K40" i="46" s="1"/>
  <c r="L40" i="46" s="1"/>
  <c r="M40" i="46" s="1"/>
  <c r="F39" i="46"/>
  <c r="E41" i="46"/>
  <c r="P36" i="46"/>
  <c r="Q36" i="46" s="1"/>
  <c r="C12" i="46"/>
  <c r="O36" i="46"/>
  <c r="EV77" i="43"/>
  <c r="C40" i="46" l="1"/>
  <c r="F26" i="46"/>
  <c r="G25" i="46"/>
  <c r="G39" i="46"/>
  <c r="F41" i="46"/>
  <c r="F28" i="46" l="1"/>
  <c r="H39" i="46"/>
  <c r="G41" i="46"/>
  <c r="H25" i="46"/>
  <c r="G26" i="46"/>
  <c r="G28" i="46" s="1"/>
  <c r="AX202" i="43"/>
  <c r="AX201" i="43"/>
  <c r="AX200" i="43"/>
  <c r="AX199" i="43"/>
  <c r="AX198" i="43"/>
  <c r="AX197" i="43"/>
  <c r="AX196" i="43"/>
  <c r="AX195" i="43"/>
  <c r="AX194" i="43"/>
  <c r="AX193" i="43"/>
  <c r="AX192" i="43"/>
  <c r="AX191" i="43"/>
  <c r="AX190" i="43"/>
  <c r="AX189" i="43"/>
  <c r="AX188" i="43"/>
  <c r="AX187" i="43"/>
  <c r="AX186" i="43"/>
  <c r="AX185" i="43"/>
  <c r="AX184" i="43"/>
  <c r="AX183" i="43"/>
  <c r="AX182" i="43"/>
  <c r="AX181" i="43"/>
  <c r="AX180" i="43"/>
  <c r="AX179" i="43"/>
  <c r="AX178" i="43"/>
  <c r="AX177" i="43"/>
  <c r="AX176" i="43"/>
  <c r="AX175" i="43"/>
  <c r="AX174" i="43"/>
  <c r="AX173" i="43"/>
  <c r="AX172" i="43"/>
  <c r="AX171" i="43"/>
  <c r="AX170" i="43"/>
  <c r="AX169" i="43"/>
  <c r="AX168" i="43"/>
  <c r="AX167" i="43"/>
  <c r="AX166" i="43"/>
  <c r="AX165" i="43"/>
  <c r="AX164" i="43"/>
  <c r="AX163" i="43"/>
  <c r="AX162" i="43"/>
  <c r="AX161" i="43"/>
  <c r="AX160" i="43"/>
  <c r="AX159" i="43"/>
  <c r="AX158" i="43"/>
  <c r="AX157" i="43"/>
  <c r="AX156" i="43"/>
  <c r="AX155" i="43"/>
  <c r="AX154" i="43"/>
  <c r="AX153" i="43"/>
  <c r="AX152" i="43"/>
  <c r="AX151" i="43"/>
  <c r="AX150" i="43"/>
  <c r="AX149" i="43"/>
  <c r="AX148" i="43"/>
  <c r="AX147" i="43"/>
  <c r="AX146" i="43"/>
  <c r="AX145" i="43"/>
  <c r="AX144" i="43"/>
  <c r="AX143" i="43"/>
  <c r="AX142" i="43"/>
  <c r="AX141" i="43"/>
  <c r="AX140" i="43"/>
  <c r="AX139" i="43"/>
  <c r="AX138" i="43"/>
  <c r="AX137" i="43"/>
  <c r="AX136" i="43"/>
  <c r="AX135" i="43"/>
  <c r="AX134" i="43"/>
  <c r="AX133" i="43"/>
  <c r="AX132" i="43"/>
  <c r="AX131" i="43"/>
  <c r="AX130" i="43"/>
  <c r="AX129" i="43"/>
  <c r="AX128" i="43"/>
  <c r="AX127" i="43"/>
  <c r="AX126" i="43"/>
  <c r="AX125" i="43"/>
  <c r="AX124" i="43"/>
  <c r="AX123" i="43"/>
  <c r="AX122" i="43"/>
  <c r="AX121" i="43"/>
  <c r="AX120" i="43"/>
  <c r="AX119" i="43"/>
  <c r="AX118" i="43"/>
  <c r="AX117" i="43"/>
  <c r="AX116" i="43"/>
  <c r="AX115" i="43"/>
  <c r="AX114" i="43"/>
  <c r="AX113" i="43"/>
  <c r="AX112" i="43"/>
  <c r="AX111" i="43"/>
  <c r="AX110" i="43"/>
  <c r="AX109" i="43"/>
  <c r="AX108" i="43"/>
  <c r="AX107" i="43"/>
  <c r="AX106" i="43"/>
  <c r="AX105" i="43"/>
  <c r="AX104" i="43"/>
  <c r="AX103" i="43"/>
  <c r="AX102" i="43"/>
  <c r="AX101" i="43"/>
  <c r="AX100" i="43"/>
  <c r="AX99" i="43"/>
  <c r="AX98" i="43"/>
  <c r="AX97" i="43"/>
  <c r="AX95" i="43"/>
  <c r="AX94" i="43"/>
  <c r="AX93" i="43"/>
  <c r="AX92" i="43"/>
  <c r="AX91" i="43"/>
  <c r="AX90" i="43"/>
  <c r="AX88" i="43"/>
  <c r="AX87" i="43"/>
  <c r="AX86" i="43"/>
  <c r="AX85" i="43"/>
  <c r="AX84" i="43"/>
  <c r="AX83" i="43"/>
  <c r="AX82" i="43"/>
  <c r="AX81" i="43"/>
  <c r="AX80" i="43"/>
  <c r="AX79" i="43"/>
  <c r="AX78" i="43"/>
  <c r="AX76" i="43"/>
  <c r="AX75" i="43"/>
  <c r="AX74" i="43"/>
  <c r="AX73" i="43"/>
  <c r="AX72" i="43"/>
  <c r="AX71" i="43"/>
  <c r="AX70" i="43"/>
  <c r="AX69" i="43"/>
  <c r="AX68" i="43"/>
  <c r="AX67" i="43"/>
  <c r="AX66" i="43"/>
  <c r="AX65" i="43"/>
  <c r="AX64" i="43"/>
  <c r="AX62" i="43"/>
  <c r="AX61" i="43"/>
  <c r="AX60" i="43"/>
  <c r="AX59" i="43"/>
  <c r="AX58" i="43"/>
  <c r="AX57" i="43"/>
  <c r="AX56" i="43"/>
  <c r="AX55" i="43"/>
  <c r="AX54" i="43"/>
  <c r="AX53" i="43"/>
  <c r="AX52" i="43"/>
  <c r="AX51" i="43"/>
  <c r="AX50" i="43"/>
  <c r="AX48" i="43"/>
  <c r="AX47" i="43"/>
  <c r="AX45" i="43"/>
  <c r="AX44" i="43"/>
  <c r="AX43" i="43"/>
  <c r="AX42" i="43"/>
  <c r="AX41" i="43"/>
  <c r="AX40" i="43"/>
  <c r="AX39" i="43"/>
  <c r="AX38" i="43"/>
  <c r="AX37" i="43"/>
  <c r="AX36" i="43"/>
  <c r="AX35" i="43"/>
  <c r="AX34" i="43"/>
  <c r="AX33" i="43"/>
  <c r="AX32" i="43"/>
  <c r="AX31" i="43"/>
  <c r="AX30" i="43"/>
  <c r="AX29" i="43"/>
  <c r="AX28" i="43"/>
  <c r="AX27" i="43"/>
  <c r="AX26" i="43"/>
  <c r="AX25" i="43"/>
  <c r="AX24" i="43"/>
  <c r="AX23" i="43"/>
  <c r="AX22" i="43"/>
  <c r="AX21" i="43"/>
  <c r="AX20" i="43"/>
  <c r="AX19" i="43"/>
  <c r="AX18" i="43"/>
  <c r="AX17" i="43"/>
  <c r="AX16" i="43"/>
  <c r="AX15" i="43"/>
  <c r="AX14" i="43"/>
  <c r="AW13" i="43"/>
  <c r="AU203" i="43"/>
  <c r="AU202" i="43"/>
  <c r="AU201" i="43"/>
  <c r="AU200" i="43"/>
  <c r="AU199" i="43"/>
  <c r="AU198" i="43"/>
  <c r="AU197" i="43"/>
  <c r="AU196" i="43"/>
  <c r="AU195" i="43"/>
  <c r="AU194" i="43"/>
  <c r="AU193" i="43"/>
  <c r="AU192" i="43"/>
  <c r="AU191" i="43"/>
  <c r="AU190" i="43"/>
  <c r="AU189" i="43"/>
  <c r="AU188" i="43"/>
  <c r="AU187" i="43"/>
  <c r="AU186" i="43"/>
  <c r="AU185" i="43"/>
  <c r="AU184" i="43"/>
  <c r="AU183" i="43"/>
  <c r="AU182" i="43"/>
  <c r="AU181" i="43"/>
  <c r="AU180" i="43"/>
  <c r="AU179" i="43"/>
  <c r="AU178" i="43"/>
  <c r="AU177" i="43"/>
  <c r="AU176" i="43"/>
  <c r="AU175" i="43"/>
  <c r="AU174" i="43"/>
  <c r="AU173" i="43"/>
  <c r="AU172" i="43"/>
  <c r="AU171" i="43"/>
  <c r="AU170" i="43"/>
  <c r="AU169" i="43"/>
  <c r="AU168" i="43"/>
  <c r="AU167" i="43"/>
  <c r="AU166" i="43"/>
  <c r="AU165" i="43"/>
  <c r="AU164" i="43"/>
  <c r="AU163" i="43"/>
  <c r="AU162" i="43"/>
  <c r="AU161" i="43"/>
  <c r="AU160" i="43"/>
  <c r="AU159" i="43"/>
  <c r="AU158" i="43"/>
  <c r="AU157" i="43"/>
  <c r="AU156" i="43"/>
  <c r="AU155" i="43"/>
  <c r="AU154" i="43"/>
  <c r="AU153" i="43"/>
  <c r="AU152" i="43"/>
  <c r="AU151" i="43"/>
  <c r="AU150" i="43"/>
  <c r="AU149" i="43"/>
  <c r="AU148" i="43"/>
  <c r="AU147" i="43"/>
  <c r="AU146" i="43"/>
  <c r="AU145" i="43"/>
  <c r="AU144" i="43"/>
  <c r="AU143" i="43"/>
  <c r="AU142" i="43"/>
  <c r="AU141" i="43"/>
  <c r="AU140" i="43"/>
  <c r="AU139" i="43"/>
  <c r="AU138" i="43"/>
  <c r="AU137" i="43"/>
  <c r="AU136" i="43"/>
  <c r="AU135" i="43"/>
  <c r="AU134" i="43"/>
  <c r="AU133" i="43"/>
  <c r="AU132" i="43"/>
  <c r="AU131" i="43"/>
  <c r="AU130" i="43"/>
  <c r="AU129" i="43"/>
  <c r="AU128" i="43"/>
  <c r="AU127" i="43"/>
  <c r="AU126" i="43"/>
  <c r="AU125" i="43"/>
  <c r="AU124" i="43"/>
  <c r="AU123" i="43"/>
  <c r="AU122" i="43"/>
  <c r="AU121" i="43"/>
  <c r="AU120" i="43"/>
  <c r="AU119" i="43"/>
  <c r="AU118" i="43"/>
  <c r="AU117" i="43"/>
  <c r="AU116" i="43"/>
  <c r="AU115" i="43"/>
  <c r="AU114" i="43"/>
  <c r="AU113" i="43"/>
  <c r="AU112" i="43"/>
  <c r="AU111" i="43"/>
  <c r="AU110" i="43"/>
  <c r="AU109" i="43"/>
  <c r="AU108" i="43"/>
  <c r="AU107" i="43"/>
  <c r="AU106" i="43"/>
  <c r="AU105" i="43"/>
  <c r="AU104" i="43"/>
  <c r="AU103" i="43"/>
  <c r="AU102" i="43"/>
  <c r="AU101" i="43"/>
  <c r="AU100" i="43"/>
  <c r="AU99" i="43"/>
  <c r="AU98" i="43"/>
  <c r="AU97" i="43"/>
  <c r="AU96" i="43"/>
  <c r="AU95" i="43"/>
  <c r="AU94" i="43"/>
  <c r="AU93" i="43"/>
  <c r="AU92" i="43"/>
  <c r="AU91" i="43"/>
  <c r="AU90" i="43"/>
  <c r="AU89" i="43"/>
  <c r="AU88" i="43"/>
  <c r="AU87" i="43"/>
  <c r="AU86" i="43"/>
  <c r="AU85" i="43"/>
  <c r="AU84" i="43"/>
  <c r="AU83" i="43"/>
  <c r="AU82" i="43"/>
  <c r="AU81" i="43"/>
  <c r="AU80" i="43"/>
  <c r="AU79" i="43"/>
  <c r="AU78" i="43"/>
  <c r="AU77" i="43"/>
  <c r="AU76" i="43"/>
  <c r="AU75" i="43"/>
  <c r="AU74" i="43"/>
  <c r="AU73" i="43"/>
  <c r="AU72" i="43"/>
  <c r="AU71" i="43"/>
  <c r="AU70" i="43"/>
  <c r="AU69" i="43"/>
  <c r="AU68" i="43"/>
  <c r="AU67" i="43"/>
  <c r="AU66" i="43"/>
  <c r="AU65" i="43"/>
  <c r="AU64" i="43"/>
  <c r="AU63" i="43"/>
  <c r="AU62" i="43"/>
  <c r="AU61" i="43"/>
  <c r="AU60" i="43"/>
  <c r="AU59" i="43"/>
  <c r="AU58" i="43"/>
  <c r="AU57" i="43"/>
  <c r="AU56" i="43"/>
  <c r="AU55" i="43"/>
  <c r="AU54" i="43"/>
  <c r="AU53" i="43"/>
  <c r="AU52" i="43"/>
  <c r="AU51" i="43"/>
  <c r="AU50" i="43"/>
  <c r="AU49" i="43"/>
  <c r="AU48" i="43"/>
  <c r="AU47" i="43"/>
  <c r="AU46" i="43"/>
  <c r="AU45" i="43"/>
  <c r="AU44" i="43"/>
  <c r="AU43" i="43"/>
  <c r="AU42" i="43"/>
  <c r="AU41" i="43"/>
  <c r="AU40" i="43"/>
  <c r="AU39" i="43"/>
  <c r="AU38" i="43"/>
  <c r="AU37" i="43"/>
  <c r="AU36" i="43"/>
  <c r="AU35" i="43"/>
  <c r="AU34" i="43"/>
  <c r="AU33" i="43"/>
  <c r="AU32" i="43"/>
  <c r="AU31" i="43"/>
  <c r="AU30" i="43"/>
  <c r="AU29" i="43"/>
  <c r="AU28" i="43"/>
  <c r="AU27" i="43"/>
  <c r="AU26" i="43"/>
  <c r="AU25" i="43"/>
  <c r="AU24" i="43"/>
  <c r="AU23" i="43"/>
  <c r="AU22" i="43"/>
  <c r="AU21" i="43"/>
  <c r="AU20" i="43"/>
  <c r="AU19" i="43"/>
  <c r="AU18" i="43"/>
  <c r="AU17" i="43"/>
  <c r="AU16" i="43"/>
  <c r="AU15" i="43"/>
  <c r="AU14" i="43"/>
  <c r="AU13" i="43"/>
  <c r="AT13" i="43"/>
  <c r="AT14" i="43"/>
  <c r="AT15" i="43"/>
  <c r="AT16" i="43"/>
  <c r="AT17" i="43"/>
  <c r="AT18" i="43"/>
  <c r="AT19" i="43"/>
  <c r="AT20" i="43"/>
  <c r="AT21" i="43"/>
  <c r="AT22" i="43"/>
  <c r="AT23" i="43"/>
  <c r="AT25" i="43"/>
  <c r="AT26" i="43"/>
  <c r="AT27" i="43"/>
  <c r="AT48" i="43"/>
  <c r="AT49" i="43"/>
  <c r="AT51" i="43"/>
  <c r="AT52" i="43"/>
  <c r="AT53" i="43"/>
  <c r="AT54" i="43"/>
  <c r="AT62" i="43"/>
  <c r="AT65" i="43"/>
  <c r="AT63" i="43" s="1"/>
  <c r="AT96" i="43" s="1"/>
  <c r="AT66" i="43"/>
  <c r="AT67" i="43"/>
  <c r="AT68" i="43"/>
  <c r="AT75" i="43"/>
  <c r="AT76" i="43"/>
  <c r="AT77" i="43"/>
  <c r="AT78" i="43"/>
  <c r="AT79" i="43"/>
  <c r="AT80" i="43"/>
  <c r="AT82" i="43"/>
  <c r="AT81" i="43" s="1"/>
  <c r="AT83" i="43"/>
  <c r="AT84" i="43"/>
  <c r="AT85" i="43"/>
  <c r="AT86" i="43"/>
  <c r="AT87" i="43"/>
  <c r="AT95" i="43"/>
  <c r="AT99" i="43"/>
  <c r="AT100" i="43"/>
  <c r="AT101" i="43"/>
  <c r="AT102" i="43"/>
  <c r="AT98" i="43" s="1"/>
  <c r="AT182" i="43" s="1"/>
  <c r="AT103" i="43"/>
  <c r="AT104" i="43"/>
  <c r="AT105" i="43"/>
  <c r="AT106" i="43"/>
  <c r="AT107" i="43"/>
  <c r="AT108" i="43"/>
  <c r="AT109" i="43"/>
  <c r="AT110" i="43"/>
  <c r="AT111" i="43"/>
  <c r="AT112" i="43"/>
  <c r="AT113" i="43"/>
  <c r="AT118" i="43"/>
  <c r="AT119" i="43"/>
  <c r="AT120" i="43"/>
  <c r="AT121" i="43"/>
  <c r="AT123" i="43"/>
  <c r="AT122" i="43" s="1"/>
  <c r="AT124" i="43"/>
  <c r="AT125" i="43"/>
  <c r="AT126" i="43"/>
  <c r="AT127" i="43"/>
  <c r="AT128" i="43"/>
  <c r="AT129" i="43"/>
  <c r="AT130" i="43"/>
  <c r="AT131" i="43"/>
  <c r="AT134" i="43"/>
  <c r="AT135" i="43"/>
  <c r="AT136" i="43"/>
  <c r="AT138" i="43"/>
  <c r="AT140" i="43"/>
  <c r="AT139" i="43" s="1"/>
  <c r="AT141" i="43"/>
  <c r="AT142" i="43"/>
  <c r="AT143" i="43"/>
  <c r="AT144" i="43"/>
  <c r="AT145" i="43"/>
  <c r="AT146" i="43"/>
  <c r="AT147" i="43"/>
  <c r="AT148" i="43"/>
  <c r="AT149" i="43"/>
  <c r="AT150" i="43"/>
  <c r="AT151" i="43"/>
  <c r="AT152" i="43"/>
  <c r="AT154" i="43"/>
  <c r="AT156" i="43"/>
  <c r="AT157" i="43"/>
  <c r="AT158" i="43"/>
  <c r="AT155" i="43" s="1"/>
  <c r="AT159" i="43"/>
  <c r="AT160" i="43"/>
  <c r="AT161" i="43"/>
  <c r="AT162" i="43"/>
  <c r="AT165" i="43"/>
  <c r="AT166" i="43"/>
  <c r="AT167" i="43"/>
  <c r="AT169" i="43"/>
  <c r="AT168" i="43" s="1"/>
  <c r="AT170" i="43"/>
  <c r="AT171" i="43"/>
  <c r="AT172" i="43"/>
  <c r="AT185" i="43"/>
  <c r="AT184" i="43" s="1"/>
  <c r="AT202" i="43" s="1"/>
  <c r="AT186" i="43"/>
  <c r="AT187" i="43"/>
  <c r="AT188" i="43"/>
  <c r="AT189" i="43"/>
  <c r="AT190" i="43"/>
  <c r="AT191" i="43"/>
  <c r="AT192" i="43"/>
  <c r="AT193" i="43"/>
  <c r="AT194" i="43"/>
  <c r="AT195" i="43"/>
  <c r="AT197" i="43"/>
  <c r="AT199" i="43"/>
  <c r="AT200" i="43"/>
  <c r="AT201" i="43"/>
  <c r="ES77" i="43"/>
  <c r="ES63" i="43" s="1"/>
  <c r="IK181" i="43"/>
  <c r="IK180" i="43"/>
  <c r="IK179" i="43"/>
  <c r="IK178" i="43"/>
  <c r="IK177" i="43"/>
  <c r="IK74" i="43"/>
  <c r="IK73" i="43"/>
  <c r="IK72" i="43"/>
  <c r="IK61" i="43"/>
  <c r="IK60" i="43"/>
  <c r="IK59" i="43"/>
  <c r="ES159" i="43"/>
  <c r="IC65" i="43"/>
  <c r="IK65" i="43" s="1"/>
  <c r="FJ50" i="43"/>
  <c r="HI50" i="43"/>
  <c r="HF50" i="43"/>
  <c r="GN63" i="43"/>
  <c r="GK63" i="43"/>
  <c r="FR63" i="43"/>
  <c r="FO63" i="43"/>
  <c r="EV63" i="43"/>
  <c r="EA63" i="43"/>
  <c r="DZ63" i="43"/>
  <c r="DY63" i="43"/>
  <c r="DX63" i="43"/>
  <c r="DW63" i="43"/>
  <c r="DU63" i="43"/>
  <c r="DT63" i="43"/>
  <c r="DS63" i="43"/>
  <c r="DR63" i="43"/>
  <c r="DQ63" i="43"/>
  <c r="BZ63" i="43"/>
  <c r="BY63" i="43"/>
  <c r="BX63" i="43"/>
  <c r="BW63" i="43"/>
  <c r="BV63" i="43"/>
  <c r="BU63" i="43"/>
  <c r="BT63" i="43"/>
  <c r="BS63" i="43"/>
  <c r="BR63" i="43"/>
  <c r="BQ63" i="43"/>
  <c r="BP63" i="43"/>
  <c r="BO63" i="43"/>
  <c r="BL63" i="43"/>
  <c r="BK63" i="43"/>
  <c r="BJ63" i="43"/>
  <c r="BI63" i="43"/>
  <c r="BH63" i="43"/>
  <c r="BG63" i="43"/>
  <c r="BF63" i="43"/>
  <c r="BE63" i="43"/>
  <c r="BD63" i="43"/>
  <c r="BC63" i="43"/>
  <c r="BB63" i="43"/>
  <c r="BA63" i="43"/>
  <c r="HG63" i="43"/>
  <c r="HG64" i="43"/>
  <c r="HG65" i="43"/>
  <c r="HJ65" i="43"/>
  <c r="HJ63" i="43" s="1"/>
  <c r="EA49" i="43"/>
  <c r="DZ49" i="43"/>
  <c r="DY49" i="43"/>
  <c r="DX49" i="43"/>
  <c r="DW49" i="43"/>
  <c r="DV49" i="43"/>
  <c r="DU49" i="43"/>
  <c r="DT49" i="43"/>
  <c r="DS49" i="43"/>
  <c r="DR49" i="43"/>
  <c r="DQ49" i="43"/>
  <c r="AF49" i="43"/>
  <c r="N49" i="43"/>
  <c r="IF179" i="43"/>
  <c r="IF178" i="43"/>
  <c r="IF177" i="43"/>
  <c r="IF176" i="43"/>
  <c r="IF175" i="43"/>
  <c r="IF174" i="43"/>
  <c r="IF133" i="43"/>
  <c r="IF132" i="43"/>
  <c r="IF94" i="43"/>
  <c r="IF93" i="43"/>
  <c r="IF92" i="43"/>
  <c r="IF91" i="43"/>
  <c r="IF90" i="43"/>
  <c r="IF88" i="43"/>
  <c r="IF74" i="43"/>
  <c r="IF73" i="43"/>
  <c r="IF72" i="43"/>
  <c r="IF71" i="43"/>
  <c r="IF61" i="43"/>
  <c r="IF60" i="43"/>
  <c r="IF59" i="43"/>
  <c r="IF12" i="43"/>
  <c r="IC12" i="43"/>
  <c r="IK12" i="43" s="1"/>
  <c r="HJ184" i="43"/>
  <c r="HJ202" i="43" s="1"/>
  <c r="HG184" i="43"/>
  <c r="HG202" i="43" s="1"/>
  <c r="GN184" i="43"/>
  <c r="GN202" i="43" s="1"/>
  <c r="GK184" i="43"/>
  <c r="GK202" i="43" s="1"/>
  <c r="FR184" i="43"/>
  <c r="FR202" i="43" s="1"/>
  <c r="FO184" i="43"/>
  <c r="FO202" i="43" s="1"/>
  <c r="EV184" i="43"/>
  <c r="EV202" i="43" s="1"/>
  <c r="ES184" i="43"/>
  <c r="ES202" i="43" s="1"/>
  <c r="EA184" i="43"/>
  <c r="EA202" i="43" s="1"/>
  <c r="DZ184" i="43"/>
  <c r="DZ202" i="43" s="1"/>
  <c r="DY184" i="43"/>
  <c r="DY202" i="43" s="1"/>
  <c r="DX184" i="43"/>
  <c r="DX202" i="43" s="1"/>
  <c r="DW184" i="43"/>
  <c r="DW202" i="43" s="1"/>
  <c r="DV184" i="43"/>
  <c r="DU184" i="43"/>
  <c r="DU202" i="43" s="1"/>
  <c r="DT184" i="43"/>
  <c r="DT202" i="43" s="1"/>
  <c r="DS184" i="43"/>
  <c r="DS202" i="43" s="1"/>
  <c r="DR184" i="43"/>
  <c r="DR202" i="43" s="1"/>
  <c r="DQ184" i="43"/>
  <c r="DQ202" i="43" s="1"/>
  <c r="DB184" i="43"/>
  <c r="DB202" i="43" s="1"/>
  <c r="DA184" i="43"/>
  <c r="DA202" i="43" s="1"/>
  <c r="CZ184" i="43"/>
  <c r="CZ202" i="43" s="1"/>
  <c r="CY184" i="43"/>
  <c r="CY202" i="43" s="1"/>
  <c r="CX184" i="43"/>
  <c r="CX202" i="43" s="1"/>
  <c r="CW184" i="43"/>
  <c r="CW202" i="43" s="1"/>
  <c r="CV184" i="43"/>
  <c r="CV202" i="43" s="1"/>
  <c r="CU184" i="43"/>
  <c r="CU202" i="43" s="1"/>
  <c r="CT184" i="43"/>
  <c r="CT202" i="43" s="1"/>
  <c r="CS184" i="43"/>
  <c r="CS202" i="43" s="1"/>
  <c r="CR184" i="43"/>
  <c r="CR202" i="43" s="1"/>
  <c r="CQ184" i="43"/>
  <c r="CQ202" i="43" s="1"/>
  <c r="CN184" i="43"/>
  <c r="CN202" i="43" s="1"/>
  <c r="CM184" i="43"/>
  <c r="CM202" i="43" s="1"/>
  <c r="CL184" i="43"/>
  <c r="CL202" i="43" s="1"/>
  <c r="CK184" i="43"/>
  <c r="CK202" i="43" s="1"/>
  <c r="CJ184" i="43"/>
  <c r="CJ202" i="43" s="1"/>
  <c r="CI184" i="43"/>
  <c r="CI202" i="43" s="1"/>
  <c r="CH184" i="43"/>
  <c r="CH202" i="43" s="1"/>
  <c r="CG184" i="43"/>
  <c r="CG202" i="43" s="1"/>
  <c r="CF184" i="43"/>
  <c r="CF202" i="43" s="1"/>
  <c r="CE184" i="43"/>
  <c r="CE202" i="43" s="1"/>
  <c r="CD184" i="43"/>
  <c r="CD202" i="43" s="1"/>
  <c r="CC184" i="43"/>
  <c r="CC202" i="43" s="1"/>
  <c r="BZ184" i="43"/>
  <c r="BZ202" i="43" s="1"/>
  <c r="BY184" i="43"/>
  <c r="BY202" i="43" s="1"/>
  <c r="BX184" i="43"/>
  <c r="BX202" i="43" s="1"/>
  <c r="BW184" i="43"/>
  <c r="BW202" i="43" s="1"/>
  <c r="BV184" i="43"/>
  <c r="BV202" i="43" s="1"/>
  <c r="BU184" i="43"/>
  <c r="BU202" i="43" s="1"/>
  <c r="BT184" i="43"/>
  <c r="BT202" i="43" s="1"/>
  <c r="BS184" i="43"/>
  <c r="BS202" i="43" s="1"/>
  <c r="BR184" i="43"/>
  <c r="BR202" i="43" s="1"/>
  <c r="BQ184" i="43"/>
  <c r="BQ202" i="43" s="1"/>
  <c r="BP184" i="43"/>
  <c r="BP202" i="43" s="1"/>
  <c r="BO184" i="43"/>
  <c r="BO202" i="43" s="1"/>
  <c r="BL184" i="43"/>
  <c r="BL202" i="43" s="1"/>
  <c r="BK184" i="43"/>
  <c r="BK202" i="43" s="1"/>
  <c r="BJ184" i="43"/>
  <c r="BJ202" i="43" s="1"/>
  <c r="BI184" i="43"/>
  <c r="BI202" i="43" s="1"/>
  <c r="BH184" i="43"/>
  <c r="BH202" i="43" s="1"/>
  <c r="BG184" i="43"/>
  <c r="BG202" i="43" s="1"/>
  <c r="BF184" i="43"/>
  <c r="BF202" i="43" s="1"/>
  <c r="BE184" i="43"/>
  <c r="BE202" i="43" s="1"/>
  <c r="BD184" i="43"/>
  <c r="BD202" i="43" s="1"/>
  <c r="BC184" i="43"/>
  <c r="BC202" i="43" s="1"/>
  <c r="BB184" i="43"/>
  <c r="BB202" i="43" s="1"/>
  <c r="BA184" i="43"/>
  <c r="BA202" i="43" s="1"/>
  <c r="IG173" i="43"/>
  <c r="IE173" i="43"/>
  <c r="ID173" i="43"/>
  <c r="IB173" i="43"/>
  <c r="IA173" i="43"/>
  <c r="HZ173" i="43"/>
  <c r="HY173" i="43"/>
  <c r="HX173" i="43"/>
  <c r="HW173" i="43"/>
  <c r="HV173" i="43"/>
  <c r="HU173" i="43"/>
  <c r="HT173" i="43"/>
  <c r="HS173" i="43"/>
  <c r="HR173" i="43"/>
  <c r="HQ173" i="43"/>
  <c r="HP173" i="43"/>
  <c r="HK173" i="43"/>
  <c r="HJ173" i="43"/>
  <c r="HI173" i="43"/>
  <c r="HH173" i="43"/>
  <c r="HG173" i="43"/>
  <c r="HF173" i="43"/>
  <c r="HE173" i="43"/>
  <c r="HD173" i="43"/>
  <c r="HC173" i="43"/>
  <c r="HB173" i="43"/>
  <c r="HA173" i="43"/>
  <c r="GZ173" i="43"/>
  <c r="GY173" i="43"/>
  <c r="GX173" i="43"/>
  <c r="GW173" i="43"/>
  <c r="GV173" i="43"/>
  <c r="GU173" i="43"/>
  <c r="GT173" i="43"/>
  <c r="GS173" i="43"/>
  <c r="GR173" i="43"/>
  <c r="GQ173" i="43"/>
  <c r="GP173" i="43"/>
  <c r="GO173" i="43"/>
  <c r="GN173" i="43"/>
  <c r="GM173" i="43"/>
  <c r="GL173" i="43"/>
  <c r="GK173" i="43"/>
  <c r="GJ173" i="43"/>
  <c r="GI173" i="43"/>
  <c r="GH173" i="43"/>
  <c r="GG173" i="43"/>
  <c r="GF173" i="43"/>
  <c r="GE173" i="43"/>
  <c r="GD173" i="43"/>
  <c r="GC173" i="43"/>
  <c r="GB173" i="43"/>
  <c r="GA173" i="43"/>
  <c r="FZ173" i="43"/>
  <c r="FY173" i="43"/>
  <c r="FX173" i="43"/>
  <c r="FW173" i="43"/>
  <c r="FV173" i="43"/>
  <c r="FU173" i="43"/>
  <c r="FT173" i="43"/>
  <c r="FS173" i="43"/>
  <c r="FR173" i="43"/>
  <c r="FQ173" i="43"/>
  <c r="FP173" i="43"/>
  <c r="FO173" i="43"/>
  <c r="FN173" i="43"/>
  <c r="FM173" i="43"/>
  <c r="FL173" i="43"/>
  <c r="FK173" i="43"/>
  <c r="FJ173" i="43"/>
  <c r="FI173" i="43"/>
  <c r="FH173" i="43"/>
  <c r="FG173" i="43"/>
  <c r="FF173" i="43"/>
  <c r="FE173" i="43"/>
  <c r="FD173" i="43"/>
  <c r="FC173" i="43"/>
  <c r="FB173" i="43"/>
  <c r="FA173" i="43"/>
  <c r="EZ173" i="43"/>
  <c r="EY173" i="43"/>
  <c r="EX173" i="43"/>
  <c r="EW173" i="43"/>
  <c r="EV173" i="43"/>
  <c r="EU173" i="43"/>
  <c r="ET173" i="43"/>
  <c r="ES173" i="43"/>
  <c r="ER173" i="43"/>
  <c r="EQ173" i="43"/>
  <c r="EP173" i="43"/>
  <c r="EO173" i="43"/>
  <c r="EN173" i="43"/>
  <c r="EM173" i="43"/>
  <c r="EL173" i="43"/>
  <c r="EK173" i="43"/>
  <c r="EJ173" i="43"/>
  <c r="EI173" i="43"/>
  <c r="EH173" i="43"/>
  <c r="EG173" i="43"/>
  <c r="EF173" i="43"/>
  <c r="EA173" i="43"/>
  <c r="DZ173" i="43"/>
  <c r="DY173" i="43"/>
  <c r="DX173" i="43"/>
  <c r="DW173" i="43"/>
  <c r="DV173" i="43"/>
  <c r="DU173" i="43"/>
  <c r="DT173" i="43"/>
  <c r="DS173" i="43"/>
  <c r="DR173" i="43"/>
  <c r="DQ173" i="43"/>
  <c r="DP173" i="43"/>
  <c r="DO173" i="43"/>
  <c r="DN173" i="43"/>
  <c r="DM173" i="43"/>
  <c r="DL173" i="43"/>
  <c r="DK173" i="43"/>
  <c r="DJ173" i="43"/>
  <c r="DI173" i="43"/>
  <c r="DH173" i="43"/>
  <c r="DG173" i="43"/>
  <c r="DF173" i="43"/>
  <c r="DE173" i="43"/>
  <c r="DD173" i="43"/>
  <c r="DC173" i="43"/>
  <c r="DB173" i="43"/>
  <c r="DA173" i="43"/>
  <c r="CZ173" i="43"/>
  <c r="CY173" i="43"/>
  <c r="CX173" i="43"/>
  <c r="CW173" i="43"/>
  <c r="CV173" i="43"/>
  <c r="CU173" i="43"/>
  <c r="CT173" i="43"/>
  <c r="CS173" i="43"/>
  <c r="CR173" i="43"/>
  <c r="CQ173" i="43"/>
  <c r="CP173" i="43"/>
  <c r="CO173" i="43"/>
  <c r="CN173" i="43"/>
  <c r="CM173" i="43"/>
  <c r="CL173" i="43"/>
  <c r="CK173" i="43"/>
  <c r="CJ173" i="43"/>
  <c r="CI173" i="43"/>
  <c r="CH173" i="43"/>
  <c r="CG173" i="43"/>
  <c r="CF173" i="43"/>
  <c r="CE173" i="43"/>
  <c r="CD173" i="43"/>
  <c r="CC173" i="43"/>
  <c r="CB173" i="43"/>
  <c r="CA173" i="43"/>
  <c r="BZ173" i="43"/>
  <c r="BY173" i="43"/>
  <c r="BX173" i="43"/>
  <c r="BW173" i="43"/>
  <c r="BV173" i="43"/>
  <c r="BU173" i="43"/>
  <c r="BT173" i="43"/>
  <c r="BS173" i="43"/>
  <c r="BR173" i="43"/>
  <c r="BQ173" i="43"/>
  <c r="BP173" i="43"/>
  <c r="BO173" i="43"/>
  <c r="BN173" i="43"/>
  <c r="BM173" i="43"/>
  <c r="BL173" i="43"/>
  <c r="BK173" i="43"/>
  <c r="BJ173" i="43"/>
  <c r="BI173" i="43"/>
  <c r="BH173" i="43"/>
  <c r="BG173" i="43"/>
  <c r="BF173" i="43"/>
  <c r="BE173" i="43"/>
  <c r="BD173" i="43"/>
  <c r="BC173" i="43"/>
  <c r="BB173" i="43"/>
  <c r="BA173" i="43"/>
  <c r="AZ173" i="43"/>
  <c r="AY173" i="43"/>
  <c r="AW173" i="43"/>
  <c r="AV173" i="43"/>
  <c r="HJ168" i="43"/>
  <c r="HG168" i="43"/>
  <c r="GN168" i="43"/>
  <c r="GK168" i="43"/>
  <c r="FR168" i="43"/>
  <c r="FO168" i="43"/>
  <c r="EV168" i="43"/>
  <c r="ES168" i="43"/>
  <c r="EA168" i="43"/>
  <c r="DZ168" i="43"/>
  <c r="DY168" i="43"/>
  <c r="DX168" i="43"/>
  <c r="DW168" i="43"/>
  <c r="DV168" i="43"/>
  <c r="DU168" i="43"/>
  <c r="DT168" i="43"/>
  <c r="DS168" i="43"/>
  <c r="DR168" i="43"/>
  <c r="DQ168" i="43"/>
  <c r="DB168" i="43"/>
  <c r="DA168" i="43"/>
  <c r="CZ168" i="43"/>
  <c r="CY168" i="43"/>
  <c r="CX168" i="43"/>
  <c r="CW168" i="43"/>
  <c r="CV168" i="43"/>
  <c r="CU168" i="43"/>
  <c r="CT168" i="43"/>
  <c r="CS168" i="43"/>
  <c r="CR168" i="43"/>
  <c r="CQ168" i="43"/>
  <c r="CN168" i="43"/>
  <c r="CM168" i="43"/>
  <c r="CL168" i="43"/>
  <c r="CK168" i="43"/>
  <c r="CJ168" i="43"/>
  <c r="CI168" i="43"/>
  <c r="CH168" i="43"/>
  <c r="CG168" i="43"/>
  <c r="CF168" i="43"/>
  <c r="CE168" i="43"/>
  <c r="CD168" i="43"/>
  <c r="CC168" i="43"/>
  <c r="BZ168" i="43"/>
  <c r="BY168" i="43"/>
  <c r="BX168" i="43"/>
  <c r="BW168" i="43"/>
  <c r="BV168" i="43"/>
  <c r="BU168" i="43"/>
  <c r="BT168" i="43"/>
  <c r="BS168" i="43"/>
  <c r="BR168" i="43"/>
  <c r="BQ168" i="43"/>
  <c r="BP168" i="43"/>
  <c r="BO168" i="43"/>
  <c r="BL168" i="43"/>
  <c r="BK168" i="43"/>
  <c r="BJ168" i="43"/>
  <c r="BI168" i="43"/>
  <c r="BH168" i="43"/>
  <c r="BG168" i="43"/>
  <c r="BF168" i="43"/>
  <c r="BE168" i="43"/>
  <c r="BD168" i="43"/>
  <c r="BC168" i="43"/>
  <c r="BB168" i="43"/>
  <c r="BA168" i="43"/>
  <c r="HJ155" i="43"/>
  <c r="HG155" i="43"/>
  <c r="GN155" i="43"/>
  <c r="GK155" i="43"/>
  <c r="FR155" i="43"/>
  <c r="FO155" i="43"/>
  <c r="EV155" i="43"/>
  <c r="ES155" i="43"/>
  <c r="EA155" i="43"/>
  <c r="DZ155" i="43"/>
  <c r="DY155" i="43"/>
  <c r="DX155" i="43"/>
  <c r="DW155" i="43"/>
  <c r="DU155" i="43"/>
  <c r="DT155" i="43"/>
  <c r="DS155" i="43"/>
  <c r="DR155" i="43"/>
  <c r="DQ155" i="43"/>
  <c r="DB155" i="43"/>
  <c r="DA155" i="43"/>
  <c r="CZ155" i="43"/>
  <c r="CY155" i="43"/>
  <c r="CX155" i="43"/>
  <c r="CW155" i="43"/>
  <c r="CV155" i="43"/>
  <c r="CU155" i="43"/>
  <c r="CT155" i="43"/>
  <c r="CS155" i="43"/>
  <c r="CR155" i="43"/>
  <c r="CQ155" i="43"/>
  <c r="CN155" i="43"/>
  <c r="CM155" i="43"/>
  <c r="CL155" i="43"/>
  <c r="CK155" i="43"/>
  <c r="CJ155" i="43"/>
  <c r="CI155" i="43"/>
  <c r="CH155" i="43"/>
  <c r="CG155" i="43"/>
  <c r="CF155" i="43"/>
  <c r="CE155" i="43"/>
  <c r="CD155" i="43"/>
  <c r="CC155" i="43"/>
  <c r="BZ155" i="43"/>
  <c r="BY155" i="43"/>
  <c r="BX155" i="43"/>
  <c r="BW155" i="43"/>
  <c r="BV155" i="43"/>
  <c r="BU155" i="43"/>
  <c r="BT155" i="43"/>
  <c r="BS155" i="43"/>
  <c r="BR155" i="43"/>
  <c r="BQ155" i="43"/>
  <c r="BP155" i="43"/>
  <c r="BO155" i="43"/>
  <c r="BL155" i="43"/>
  <c r="BK155" i="43"/>
  <c r="BJ155" i="43"/>
  <c r="BI155" i="43"/>
  <c r="BH155" i="43"/>
  <c r="BG155" i="43"/>
  <c r="BF155" i="43"/>
  <c r="BE155" i="43"/>
  <c r="BD155" i="43"/>
  <c r="BC155" i="43"/>
  <c r="BB155" i="43"/>
  <c r="BA155" i="43"/>
  <c r="HJ139" i="43"/>
  <c r="HG139" i="43"/>
  <c r="GN139" i="43"/>
  <c r="GK139" i="43"/>
  <c r="FR139" i="43"/>
  <c r="FO139" i="43"/>
  <c r="EV139" i="43"/>
  <c r="ES139" i="43"/>
  <c r="EA139" i="43"/>
  <c r="DZ139" i="43"/>
  <c r="DY139" i="43"/>
  <c r="DX139" i="43"/>
  <c r="DW139" i="43"/>
  <c r="DU139" i="43"/>
  <c r="DT139" i="43"/>
  <c r="DS139" i="43"/>
  <c r="DR139" i="43"/>
  <c r="DQ139" i="43"/>
  <c r="DB139" i="43"/>
  <c r="DA139" i="43"/>
  <c r="CZ139" i="43"/>
  <c r="CY139" i="43"/>
  <c r="CX139" i="43"/>
  <c r="CW139" i="43"/>
  <c r="CV139" i="43"/>
  <c r="CU139" i="43"/>
  <c r="CT139" i="43"/>
  <c r="CS139" i="43"/>
  <c r="CR139" i="43"/>
  <c r="CQ139" i="43"/>
  <c r="CN139" i="43"/>
  <c r="CM139" i="43"/>
  <c r="CL139" i="43"/>
  <c r="CK139" i="43"/>
  <c r="CJ139" i="43"/>
  <c r="CI139" i="43"/>
  <c r="CH139" i="43"/>
  <c r="CG139" i="43"/>
  <c r="CF139" i="43"/>
  <c r="CE139" i="43"/>
  <c r="CD139" i="43"/>
  <c r="CC139" i="43"/>
  <c r="BZ139" i="43"/>
  <c r="BY139" i="43"/>
  <c r="BX139" i="43"/>
  <c r="BW139" i="43"/>
  <c r="BV139" i="43"/>
  <c r="BU139" i="43"/>
  <c r="BT139" i="43"/>
  <c r="BS139" i="43"/>
  <c r="BR139" i="43"/>
  <c r="BQ139" i="43"/>
  <c r="BP139" i="43"/>
  <c r="BO139" i="43"/>
  <c r="BL139" i="43"/>
  <c r="BK139" i="43"/>
  <c r="BJ139" i="43"/>
  <c r="BI139" i="43"/>
  <c r="BH139" i="43"/>
  <c r="BG139" i="43"/>
  <c r="BF139" i="43"/>
  <c r="BE139" i="43"/>
  <c r="BD139" i="43"/>
  <c r="BC139" i="43"/>
  <c r="BB139" i="43"/>
  <c r="BA139" i="43"/>
  <c r="HJ122" i="43"/>
  <c r="HG122" i="43"/>
  <c r="GN122" i="43"/>
  <c r="GK122" i="43"/>
  <c r="FR122" i="43"/>
  <c r="FO122" i="43"/>
  <c r="EV122" i="43"/>
  <c r="ES122" i="43"/>
  <c r="EA122" i="43"/>
  <c r="DZ122" i="43"/>
  <c r="DY122" i="43"/>
  <c r="DX122" i="43"/>
  <c r="DW122" i="43"/>
  <c r="DU122" i="43"/>
  <c r="DT122" i="43"/>
  <c r="DS122" i="43"/>
  <c r="DR122" i="43"/>
  <c r="DQ122" i="43"/>
  <c r="DB122" i="43"/>
  <c r="DA122" i="43"/>
  <c r="CZ122" i="43"/>
  <c r="CY122" i="43"/>
  <c r="CX122" i="43"/>
  <c r="CW122" i="43"/>
  <c r="CV122" i="43"/>
  <c r="CU122" i="43"/>
  <c r="CT122" i="43"/>
  <c r="CS122" i="43"/>
  <c r="CR122" i="43"/>
  <c r="CQ122" i="43"/>
  <c r="CN122" i="43"/>
  <c r="CM122" i="43"/>
  <c r="CL122" i="43"/>
  <c r="CK122" i="43"/>
  <c r="CJ122" i="43"/>
  <c r="CI122" i="43"/>
  <c r="CH122" i="43"/>
  <c r="CG122" i="43"/>
  <c r="CF122" i="43"/>
  <c r="CE122" i="43"/>
  <c r="CD122" i="43"/>
  <c r="CC122" i="43"/>
  <c r="BZ122" i="43"/>
  <c r="BY122" i="43"/>
  <c r="BX122" i="43"/>
  <c r="BW122" i="43"/>
  <c r="BV122" i="43"/>
  <c r="BU122" i="43"/>
  <c r="BT122" i="43"/>
  <c r="BS122" i="43"/>
  <c r="BR122" i="43"/>
  <c r="BQ122" i="43"/>
  <c r="BP122" i="43"/>
  <c r="BO122" i="43"/>
  <c r="BL122" i="43"/>
  <c r="BK122" i="43"/>
  <c r="BJ122" i="43"/>
  <c r="BI122" i="43"/>
  <c r="BH122" i="43"/>
  <c r="BG122" i="43"/>
  <c r="BF122" i="43"/>
  <c r="BE122" i="43"/>
  <c r="BD122" i="43"/>
  <c r="BC122" i="43"/>
  <c r="BB122" i="43"/>
  <c r="BA122" i="43"/>
  <c r="HJ119" i="43"/>
  <c r="HG119" i="43"/>
  <c r="GN119" i="43"/>
  <c r="GK119" i="43"/>
  <c r="FR119" i="43"/>
  <c r="FO119" i="43"/>
  <c r="EV119" i="43"/>
  <c r="ES119" i="43"/>
  <c r="EA119" i="43"/>
  <c r="DZ119" i="43"/>
  <c r="DY119" i="43"/>
  <c r="DX119" i="43"/>
  <c r="DW119" i="43"/>
  <c r="DU119" i="43"/>
  <c r="DT119" i="43"/>
  <c r="DS119" i="43"/>
  <c r="DR119" i="43"/>
  <c r="DQ119" i="43"/>
  <c r="DB119" i="43"/>
  <c r="DA119" i="43"/>
  <c r="CZ119" i="43"/>
  <c r="CY119" i="43"/>
  <c r="CX119" i="43"/>
  <c r="CW119" i="43"/>
  <c r="CV119" i="43"/>
  <c r="CU119" i="43"/>
  <c r="CT119" i="43"/>
  <c r="CS119" i="43"/>
  <c r="CR119" i="43"/>
  <c r="CQ119" i="43"/>
  <c r="CN119" i="43"/>
  <c r="CM119" i="43"/>
  <c r="CL119" i="43"/>
  <c r="CK119" i="43"/>
  <c r="CJ119" i="43"/>
  <c r="CI119" i="43"/>
  <c r="CH119" i="43"/>
  <c r="CG119" i="43"/>
  <c r="CF119" i="43"/>
  <c r="CE119" i="43"/>
  <c r="CD119" i="43"/>
  <c r="CC119" i="43"/>
  <c r="BZ119" i="43"/>
  <c r="BY119" i="43"/>
  <c r="BX119" i="43"/>
  <c r="BW119" i="43"/>
  <c r="BV119" i="43"/>
  <c r="BU119" i="43"/>
  <c r="BT119" i="43"/>
  <c r="BS119" i="43"/>
  <c r="BR119" i="43"/>
  <c r="BQ119" i="43"/>
  <c r="BP119" i="43"/>
  <c r="BO119" i="43"/>
  <c r="BL119" i="43"/>
  <c r="BK119" i="43"/>
  <c r="BJ119" i="43"/>
  <c r="BI119" i="43"/>
  <c r="BH119" i="43"/>
  <c r="BG119" i="43"/>
  <c r="BF119" i="43"/>
  <c r="BE119" i="43"/>
  <c r="BD119" i="43"/>
  <c r="BC119" i="43"/>
  <c r="BB119" i="43"/>
  <c r="BA119" i="43"/>
  <c r="HJ98" i="43"/>
  <c r="HG98" i="43"/>
  <c r="GN98" i="43"/>
  <c r="GK98" i="43"/>
  <c r="FR98" i="43"/>
  <c r="FO98" i="43"/>
  <c r="EV98" i="43"/>
  <c r="ES98" i="43"/>
  <c r="ES51" i="43"/>
  <c r="HJ51" i="43"/>
  <c r="HG51" i="43"/>
  <c r="GN51" i="43"/>
  <c r="GK51" i="43"/>
  <c r="FR51" i="43"/>
  <c r="FO51" i="43"/>
  <c r="EV51" i="43"/>
  <c r="HJ13" i="43"/>
  <c r="HJ49" i="43" s="1"/>
  <c r="HG13" i="43"/>
  <c r="HG49" i="43" s="1"/>
  <c r="GN13" i="43"/>
  <c r="GN49" i="43" s="1"/>
  <c r="GK13" i="43"/>
  <c r="GK49" i="43" s="1"/>
  <c r="FR13" i="43"/>
  <c r="FR49" i="43" s="1"/>
  <c r="FO13" i="43"/>
  <c r="FO49" i="43" s="1"/>
  <c r="EV13" i="43"/>
  <c r="EV49" i="43" s="1"/>
  <c r="ES13" i="43"/>
  <c r="ES49" i="43" s="1"/>
  <c r="AO13" i="43"/>
  <c r="AO49" i="43" s="1"/>
  <c r="EE60" i="43"/>
  <c r="ED60" i="43"/>
  <c r="EC60" i="43"/>
  <c r="EB60" i="43"/>
  <c r="EE59" i="43"/>
  <c r="ED59" i="43"/>
  <c r="EC59" i="43"/>
  <c r="EB59" i="43"/>
  <c r="EE61" i="43"/>
  <c r="ED61" i="43"/>
  <c r="EC61" i="43"/>
  <c r="EB61" i="43"/>
  <c r="EE58" i="43"/>
  <c r="ED58" i="43"/>
  <c r="EC58" i="43"/>
  <c r="EB58" i="43"/>
  <c r="EE57" i="43"/>
  <c r="ED57" i="43"/>
  <c r="EC57" i="43"/>
  <c r="EB57" i="43"/>
  <c r="EE56" i="43"/>
  <c r="ED56" i="43"/>
  <c r="EC56" i="43"/>
  <c r="EB56" i="43"/>
  <c r="HN164" i="43"/>
  <c r="HN163" i="43"/>
  <c r="IG164" i="43"/>
  <c r="IF164" i="43"/>
  <c r="IE164" i="43"/>
  <c r="ID164" i="43"/>
  <c r="IC164" i="43"/>
  <c r="IK164" i="43" s="1"/>
  <c r="IB164" i="43"/>
  <c r="IG163" i="43"/>
  <c r="IF163" i="43"/>
  <c r="IE163" i="43"/>
  <c r="ID163" i="43"/>
  <c r="IC163" i="43"/>
  <c r="IK163" i="43" s="1"/>
  <c r="IB163" i="43"/>
  <c r="EE164" i="43"/>
  <c r="ED164" i="43"/>
  <c r="EC164" i="43"/>
  <c r="EB164" i="43"/>
  <c r="EE163" i="43"/>
  <c r="ED163" i="43"/>
  <c r="EC163" i="43"/>
  <c r="EB163" i="43"/>
  <c r="I25" i="46" l="1"/>
  <c r="H26" i="46"/>
  <c r="I39" i="46"/>
  <c r="H41" i="46"/>
  <c r="AT203" i="43"/>
  <c r="AT64" i="43"/>
  <c r="IF173" i="43"/>
  <c r="HL163" i="43"/>
  <c r="HL164" i="43"/>
  <c r="EA182" i="43"/>
  <c r="EA203" i="43" s="1"/>
  <c r="ES182" i="43"/>
  <c r="DZ182" i="43"/>
  <c r="HG182" i="43"/>
  <c r="DS182" i="43"/>
  <c r="DS203" i="43" s="1"/>
  <c r="FR182" i="43"/>
  <c r="DY182" i="43"/>
  <c r="HJ182" i="43"/>
  <c r="DU182" i="43"/>
  <c r="DU203" i="43" s="1"/>
  <c r="DT182" i="43"/>
  <c r="DT203" i="43" s="1"/>
  <c r="DR182" i="43"/>
  <c r="DR203" i="43" s="1"/>
  <c r="EV182" i="43"/>
  <c r="DQ182" i="43"/>
  <c r="DQ203" i="43" s="1"/>
  <c r="GK182" i="43"/>
  <c r="GN182" i="43"/>
  <c r="FO182" i="43"/>
  <c r="DW182" i="43"/>
  <c r="DX182" i="43"/>
  <c r="HO163" i="43"/>
  <c r="HO164" i="43"/>
  <c r="HM163" i="43"/>
  <c r="HM164" i="43"/>
  <c r="EE117" i="43"/>
  <c r="ED117" i="43"/>
  <c r="EC117" i="43"/>
  <c r="EB117" i="43"/>
  <c r="EE116" i="43"/>
  <c r="ED116" i="43"/>
  <c r="EC116" i="43"/>
  <c r="EB116" i="43"/>
  <c r="EE115" i="43"/>
  <c r="ED115" i="43"/>
  <c r="EC115" i="43"/>
  <c r="EB115" i="43"/>
  <c r="EE114" i="43"/>
  <c r="ED114" i="43"/>
  <c r="EC114" i="43"/>
  <c r="EB114" i="43"/>
  <c r="IG117" i="43"/>
  <c r="IF117" i="43"/>
  <c r="IE117" i="43"/>
  <c r="ID117" i="43"/>
  <c r="IC117" i="43"/>
  <c r="IK117" i="43" s="1"/>
  <c r="IB117" i="43"/>
  <c r="IA117" i="43"/>
  <c r="HZ117" i="43"/>
  <c r="HY117" i="43"/>
  <c r="HX117" i="43"/>
  <c r="HW117" i="43"/>
  <c r="HV117" i="43"/>
  <c r="HU117" i="43"/>
  <c r="HT117" i="43"/>
  <c r="HS117" i="43"/>
  <c r="HR117" i="43"/>
  <c r="HQ117" i="43"/>
  <c r="HP117" i="43"/>
  <c r="IG116" i="43"/>
  <c r="IF116" i="43"/>
  <c r="IE116" i="43"/>
  <c r="ID116" i="43"/>
  <c r="IC116" i="43"/>
  <c r="IK116" i="43" s="1"/>
  <c r="IB116" i="43"/>
  <c r="IA116" i="43"/>
  <c r="HZ116" i="43"/>
  <c r="HY116" i="43"/>
  <c r="HX116" i="43"/>
  <c r="HW116" i="43"/>
  <c r="HV116" i="43"/>
  <c r="HU116" i="43"/>
  <c r="HT116" i="43"/>
  <c r="HS116" i="43"/>
  <c r="HR116" i="43"/>
  <c r="HQ116" i="43"/>
  <c r="HP116" i="43"/>
  <c r="IG115" i="43"/>
  <c r="IF115" i="43"/>
  <c r="IE115" i="43"/>
  <c r="ID115" i="43"/>
  <c r="IC115" i="43"/>
  <c r="IK115" i="43" s="1"/>
  <c r="IB115" i="43"/>
  <c r="IA115" i="43"/>
  <c r="HZ115" i="43"/>
  <c r="HY115" i="43"/>
  <c r="HX115" i="43"/>
  <c r="HW115" i="43"/>
  <c r="HV115" i="43"/>
  <c r="HU115" i="43"/>
  <c r="HT115" i="43"/>
  <c r="HS115" i="43"/>
  <c r="HR115" i="43"/>
  <c r="HQ115" i="43"/>
  <c r="HP115" i="43"/>
  <c r="IG114" i="43"/>
  <c r="IF114" i="43"/>
  <c r="IE114" i="43"/>
  <c r="ID114" i="43"/>
  <c r="IC114" i="43"/>
  <c r="IK114" i="43" s="1"/>
  <c r="IB114" i="43"/>
  <c r="IA114" i="43"/>
  <c r="HZ114" i="43"/>
  <c r="HY114" i="43"/>
  <c r="HX114" i="43"/>
  <c r="HW114" i="43"/>
  <c r="HV114" i="43"/>
  <c r="HU114" i="43"/>
  <c r="HT114" i="43"/>
  <c r="HS114" i="43"/>
  <c r="HR114" i="43"/>
  <c r="HQ114" i="43"/>
  <c r="HP114" i="43"/>
  <c r="I26" i="46" l="1"/>
  <c r="I28" i="46" s="1"/>
  <c r="J25" i="46"/>
  <c r="H28" i="46"/>
  <c r="J39" i="46"/>
  <c r="I41" i="46"/>
  <c r="HM114" i="43"/>
  <c r="HM117" i="43"/>
  <c r="HO115" i="43"/>
  <c r="HO116" i="43"/>
  <c r="HL115" i="43"/>
  <c r="HM115" i="43"/>
  <c r="HL114" i="43"/>
  <c r="HM116" i="43"/>
  <c r="HL117" i="43"/>
  <c r="HN115" i="43"/>
  <c r="HO114" i="43"/>
  <c r="HN116" i="43"/>
  <c r="HL116" i="43"/>
  <c r="HO117" i="43"/>
  <c r="HN114" i="43"/>
  <c r="HN117" i="43"/>
  <c r="K25" i="46" l="1"/>
  <c r="J26" i="46"/>
  <c r="J28" i="46" s="1"/>
  <c r="K39" i="46"/>
  <c r="J41" i="46"/>
  <c r="HN31" i="43"/>
  <c r="IG31" i="43"/>
  <c r="IF31" i="43"/>
  <c r="IE31" i="43"/>
  <c r="HL31" i="43" s="1"/>
  <c r="ID31" i="43"/>
  <c r="IC31" i="43"/>
  <c r="FO24" i="43"/>
  <c r="FR31" i="43"/>
  <c r="L25" i="46" l="1"/>
  <c r="K26" i="46"/>
  <c r="K28" i="46" s="1"/>
  <c r="L39" i="46"/>
  <c r="K41" i="46"/>
  <c r="HM31" i="43"/>
  <c r="IK31" i="43"/>
  <c r="HO31" i="43"/>
  <c r="L41" i="46" l="1"/>
  <c r="M39" i="46"/>
  <c r="M25" i="46"/>
  <c r="L26" i="46"/>
  <c r="L28" i="46" s="1"/>
  <c r="IF47" i="43"/>
  <c r="IF46" i="43"/>
  <c r="AX46" i="43" s="1"/>
  <c r="IF45" i="43"/>
  <c r="IF44" i="43"/>
  <c r="IF43" i="43"/>
  <c r="IF42" i="43"/>
  <c r="IF41" i="43"/>
  <c r="IF40" i="43"/>
  <c r="IF39" i="43"/>
  <c r="IF38" i="43"/>
  <c r="IF37" i="43"/>
  <c r="IF36" i="43"/>
  <c r="IF35" i="43"/>
  <c r="IF34" i="43"/>
  <c r="IF33" i="43"/>
  <c r="IF32" i="43"/>
  <c r="IC94" i="43"/>
  <c r="IK94" i="43" s="1"/>
  <c r="IC93" i="43"/>
  <c r="IK93" i="43" s="1"/>
  <c r="IC92" i="43"/>
  <c r="IK92" i="43" s="1"/>
  <c r="IC91" i="43"/>
  <c r="IK91" i="43" s="1"/>
  <c r="IC90" i="43"/>
  <c r="IK90" i="43" s="1"/>
  <c r="IC88" i="43"/>
  <c r="IK88" i="43" s="1"/>
  <c r="IC71" i="43"/>
  <c r="IK71" i="43" s="1"/>
  <c r="IC48" i="43"/>
  <c r="IK48" i="43" s="1"/>
  <c r="IC47" i="43"/>
  <c r="IK47" i="43" s="1"/>
  <c r="IC46" i="43"/>
  <c r="IK46" i="43" s="1"/>
  <c r="IC45" i="43"/>
  <c r="IK45" i="43" s="1"/>
  <c r="IC44" i="43"/>
  <c r="IK44" i="43" s="1"/>
  <c r="IC43" i="43"/>
  <c r="IK43" i="43" s="1"/>
  <c r="IC42" i="43"/>
  <c r="IK42" i="43" s="1"/>
  <c r="IC41" i="43"/>
  <c r="IK41" i="43" s="1"/>
  <c r="IC40" i="43"/>
  <c r="IK40" i="43" s="1"/>
  <c r="IC39" i="43"/>
  <c r="IK39" i="43" s="1"/>
  <c r="IC38" i="43"/>
  <c r="IK38" i="43" s="1"/>
  <c r="IC37" i="43"/>
  <c r="IK37" i="43" s="1"/>
  <c r="IC36" i="43"/>
  <c r="IK36" i="43" s="1"/>
  <c r="IC35" i="43"/>
  <c r="IK35" i="43" s="1"/>
  <c r="IC34" i="43"/>
  <c r="IK34" i="43" s="1"/>
  <c r="IC33" i="43"/>
  <c r="IK33" i="43" s="1"/>
  <c r="IC32" i="43"/>
  <c r="IK32" i="43" s="1"/>
  <c r="FO77" i="43"/>
  <c r="IC176" i="43"/>
  <c r="IC175" i="43"/>
  <c r="IC174" i="43"/>
  <c r="IK174" i="43" s="1"/>
  <c r="HO176" i="43"/>
  <c r="HN176" i="43"/>
  <c r="HL176" i="43"/>
  <c r="HO175" i="43"/>
  <c r="HN175" i="43"/>
  <c r="HL175" i="43"/>
  <c r="HO174" i="43"/>
  <c r="HN174" i="43"/>
  <c r="HL174" i="43"/>
  <c r="EE176" i="43"/>
  <c r="EE175" i="43"/>
  <c r="EE174" i="43"/>
  <c r="EE173" i="43" s="1"/>
  <c r="ED176" i="43"/>
  <c r="EC176" i="43"/>
  <c r="EB176" i="43"/>
  <c r="ED175" i="43"/>
  <c r="EC175" i="43"/>
  <c r="EB175" i="43"/>
  <c r="ED174" i="43"/>
  <c r="EC174" i="43"/>
  <c r="EB174" i="43"/>
  <c r="O176" i="43"/>
  <c r="O175" i="43"/>
  <c r="O174" i="43"/>
  <c r="O173" i="43"/>
  <c r="M176" i="43"/>
  <c r="M175" i="43"/>
  <c r="M174" i="43"/>
  <c r="M173" i="43"/>
  <c r="IC133" i="43"/>
  <c r="IC132" i="43"/>
  <c r="HN133" i="43"/>
  <c r="HL133" i="43"/>
  <c r="HN132" i="43"/>
  <c r="HL132" i="43"/>
  <c r="ED133" i="43"/>
  <c r="EC133" i="43"/>
  <c r="EB133" i="43"/>
  <c r="ED132" i="43"/>
  <c r="EC132" i="43"/>
  <c r="EB132" i="43"/>
  <c r="O133" i="43"/>
  <c r="O132" i="43"/>
  <c r="M133" i="43"/>
  <c r="M132" i="43"/>
  <c r="ER97" i="43"/>
  <c r="ES65" i="43"/>
  <c r="N25" i="46" l="1"/>
  <c r="M26" i="46"/>
  <c r="M41" i="46"/>
  <c r="C41" i="46" s="1"/>
  <c r="C39" i="46"/>
  <c r="HM133" i="43"/>
  <c r="IK133" i="43"/>
  <c r="HM175" i="43"/>
  <c r="IK175" i="43"/>
  <c r="HM132" i="43"/>
  <c r="IK132" i="43"/>
  <c r="HM176" i="43"/>
  <c r="IK176" i="43"/>
  <c r="ED173" i="43"/>
  <c r="HO173" i="43"/>
  <c r="HM174" i="43"/>
  <c r="HM173" i="43" s="1"/>
  <c r="IC173" i="43"/>
  <c r="IK173" i="43" s="1"/>
  <c r="EB173" i="43"/>
  <c r="HL173" i="43"/>
  <c r="EC173" i="43"/>
  <c r="HN173" i="43"/>
  <c r="HJ64" i="43"/>
  <c r="GN64" i="43"/>
  <c r="GN96" i="43" s="1"/>
  <c r="GN203" i="43" s="1"/>
  <c r="GK64" i="43"/>
  <c r="GK96" i="43" s="1"/>
  <c r="GK203" i="43" s="1"/>
  <c r="GK222" i="43" s="1"/>
  <c r="EV64" i="43"/>
  <c r="EV96" i="43" s="1"/>
  <c r="EV203" i="43" s="1"/>
  <c r="ES64" i="43"/>
  <c r="FO64" i="43"/>
  <c r="FO96" i="43" s="1"/>
  <c r="FO203" i="43" s="1"/>
  <c r="FO222" i="43" s="1"/>
  <c r="FR64" i="43"/>
  <c r="FR96" i="43" s="1"/>
  <c r="FR203" i="43" s="1"/>
  <c r="AL64" i="43"/>
  <c r="HH86" i="43"/>
  <c r="M28" i="46" l="1"/>
  <c r="C26" i="46"/>
  <c r="ES96" i="43"/>
  <c r="ES203" i="43" s="1"/>
  <c r="IC64" i="43"/>
  <c r="IK64" i="43" s="1"/>
  <c r="HJ96" i="43"/>
  <c r="HJ203" i="43" s="1"/>
  <c r="IF64" i="43"/>
  <c r="GS71" i="43"/>
  <c r="GR71" i="43"/>
  <c r="GQ71" i="43"/>
  <c r="GP71" i="43"/>
  <c r="ED71" i="43"/>
  <c r="EC71" i="43"/>
  <c r="EB71" i="43"/>
  <c r="O71" i="43"/>
  <c r="O70" i="43"/>
  <c r="O69" i="43"/>
  <c r="M71" i="43"/>
  <c r="M70" i="43"/>
  <c r="M69" i="43"/>
  <c r="GR58" i="43"/>
  <c r="GQ58" i="43"/>
  <c r="GP58" i="43"/>
  <c r="GR57" i="43"/>
  <c r="GQ57" i="43"/>
  <c r="GP57" i="43"/>
  <c r="IG57" i="43"/>
  <c r="IF57" i="43"/>
  <c r="IE57" i="43"/>
  <c r="ID57" i="43"/>
  <c r="IC57" i="43"/>
  <c r="IK57" i="43" s="1"/>
  <c r="IB57" i="43"/>
  <c r="IA57" i="43"/>
  <c r="HZ57" i="43"/>
  <c r="HY57" i="43"/>
  <c r="HX57" i="43"/>
  <c r="HW57" i="43"/>
  <c r="HV57" i="43"/>
  <c r="HU57" i="43"/>
  <c r="HT57" i="43"/>
  <c r="HS57" i="43"/>
  <c r="HR57" i="43"/>
  <c r="HQ57" i="43"/>
  <c r="HP57" i="43"/>
  <c r="IG58" i="43"/>
  <c r="IF58" i="43"/>
  <c r="IE58" i="43"/>
  <c r="ID58" i="43"/>
  <c r="IC58" i="43"/>
  <c r="IK58" i="43" s="1"/>
  <c r="IB58" i="43"/>
  <c r="IA58" i="43"/>
  <c r="HZ58" i="43"/>
  <c r="HY58" i="43"/>
  <c r="HX58" i="43"/>
  <c r="HW58" i="43"/>
  <c r="HV58" i="43"/>
  <c r="HU58" i="43"/>
  <c r="HT58" i="43"/>
  <c r="HS58" i="43"/>
  <c r="HR58" i="43"/>
  <c r="HQ58" i="43"/>
  <c r="HP58" i="43"/>
  <c r="IG56" i="43"/>
  <c r="IF56" i="43"/>
  <c r="IE56" i="43"/>
  <c r="ID56" i="43"/>
  <c r="IC56" i="43"/>
  <c r="IK56" i="43" s="1"/>
  <c r="IB56" i="43"/>
  <c r="IA56" i="43"/>
  <c r="HZ56" i="43"/>
  <c r="HY56" i="43"/>
  <c r="HX56" i="43"/>
  <c r="HW56" i="43"/>
  <c r="HV56" i="43"/>
  <c r="HU56" i="43"/>
  <c r="HT56" i="43"/>
  <c r="HS56" i="43"/>
  <c r="HR56" i="43"/>
  <c r="HQ56" i="43"/>
  <c r="HP56" i="43"/>
  <c r="FU56" i="43"/>
  <c r="GP56" i="43"/>
  <c r="GQ56" i="43"/>
  <c r="GR56" i="43"/>
  <c r="O56" i="43"/>
  <c r="O55" i="43"/>
  <c r="M56" i="43"/>
  <c r="ES87" i="43"/>
  <c r="IC52" i="43"/>
  <c r="C28" i="46" l="1"/>
  <c r="O27" i="46"/>
  <c r="P27" i="46" s="1"/>
  <c r="IK52" i="43"/>
  <c r="ES205" i="43"/>
  <c r="HO57" i="43"/>
  <c r="HN57" i="43"/>
  <c r="HM56" i="43"/>
  <c r="HM58" i="43"/>
  <c r="HO56" i="43"/>
  <c r="HO58" i="43"/>
  <c r="HM57" i="43"/>
  <c r="HN58" i="43"/>
  <c r="HN56" i="43"/>
  <c r="F237" i="43" l="1"/>
  <c r="HG77" i="43" l="1"/>
  <c r="IG30" i="43"/>
  <c r="IF30" i="43"/>
  <c r="IE30" i="43"/>
  <c r="ID30" i="43"/>
  <c r="IC30" i="43"/>
  <c r="IK30" i="43" s="1"/>
  <c r="IB30" i="43"/>
  <c r="IA30" i="43"/>
  <c r="HZ30" i="43"/>
  <c r="HY30" i="43"/>
  <c r="HX30" i="43"/>
  <c r="HW30" i="43"/>
  <c r="HV30" i="43"/>
  <c r="HU30" i="43"/>
  <c r="HT30" i="43"/>
  <c r="HS30" i="43"/>
  <c r="HR30" i="43"/>
  <c r="HQ30" i="43"/>
  <c r="HP30" i="43"/>
  <c r="IG29" i="43"/>
  <c r="IF29" i="43"/>
  <c r="IE29" i="43"/>
  <c r="ID29" i="43"/>
  <c r="IC29" i="43"/>
  <c r="IK29" i="43" s="1"/>
  <c r="IB29" i="43"/>
  <c r="IA29" i="43"/>
  <c r="HZ29" i="43"/>
  <c r="HY29" i="43"/>
  <c r="HX29" i="43"/>
  <c r="HW29" i="43"/>
  <c r="HV29" i="43"/>
  <c r="HU29" i="43"/>
  <c r="HT29" i="43"/>
  <c r="HS29" i="43"/>
  <c r="HR29" i="43"/>
  <c r="HQ29" i="43"/>
  <c r="HP29" i="43"/>
  <c r="IG28" i="43"/>
  <c r="IF28" i="43"/>
  <c r="IE28" i="43"/>
  <c r="ID28" i="43"/>
  <c r="IC28" i="43"/>
  <c r="IK28" i="43" s="1"/>
  <c r="IB28" i="43"/>
  <c r="IA28" i="43"/>
  <c r="HZ28" i="43"/>
  <c r="HY28" i="43"/>
  <c r="HX28" i="43"/>
  <c r="HW28" i="43"/>
  <c r="HV28" i="43"/>
  <c r="HU28" i="43"/>
  <c r="HT28" i="43"/>
  <c r="HS28" i="43"/>
  <c r="HR28" i="43"/>
  <c r="HQ28" i="43"/>
  <c r="HP28" i="43"/>
  <c r="FA30" i="43"/>
  <c r="EZ30" i="43"/>
  <c r="EY30" i="43"/>
  <c r="EX30" i="43"/>
  <c r="FA29" i="43"/>
  <c r="EZ29" i="43"/>
  <c r="EY29" i="43"/>
  <c r="EX29" i="43"/>
  <c r="FA28" i="43"/>
  <c r="EZ28" i="43"/>
  <c r="EY28" i="43"/>
  <c r="EX28" i="43"/>
  <c r="ED30" i="43"/>
  <c r="EC30" i="43"/>
  <c r="EB30" i="43"/>
  <c r="ED29" i="43"/>
  <c r="EC29" i="43"/>
  <c r="EB29" i="43"/>
  <c r="ED28" i="43"/>
  <c r="EC28" i="43"/>
  <c r="EB28" i="43"/>
  <c r="HD23" i="43"/>
  <c r="ES95" i="43"/>
  <c r="HM28" i="43" l="1"/>
  <c r="HL30" i="43"/>
  <c r="HO28" i="43"/>
  <c r="HN29" i="43"/>
  <c r="HM30" i="43"/>
  <c r="HO30" i="43"/>
  <c r="HN28" i="43"/>
  <c r="HL28" i="43"/>
  <c r="HO29" i="43"/>
  <c r="HL29" i="43"/>
  <c r="HM29" i="43"/>
  <c r="HN30" i="43"/>
  <c r="IC77" i="43" l="1"/>
  <c r="IK77" i="43" s="1"/>
  <c r="EF14" i="43" l="1"/>
  <c r="BK204" i="43" l="1"/>
  <c r="BI204" i="43"/>
  <c r="BG204" i="43"/>
  <c r="BE204" i="43"/>
  <c r="BC204" i="43"/>
  <c r="BA204" i="43"/>
  <c r="AY204" i="43"/>
  <c r="IF201" i="43"/>
  <c r="IC201" i="43"/>
  <c r="IK201" i="43" s="1"/>
  <c r="HK201" i="43"/>
  <c r="HI201" i="43"/>
  <c r="HH201" i="43"/>
  <c r="HF201" i="43"/>
  <c r="HE201" i="43"/>
  <c r="HD201" i="43"/>
  <c r="HC201" i="43"/>
  <c r="HB201" i="43"/>
  <c r="HA201" i="43"/>
  <c r="GZ201" i="43"/>
  <c r="GY201" i="43"/>
  <c r="GX201" i="43" s="1"/>
  <c r="GW201" i="43"/>
  <c r="GV201" i="43"/>
  <c r="GT201" i="43"/>
  <c r="GO201" i="43"/>
  <c r="GM201" i="43"/>
  <c r="GL201" i="43"/>
  <c r="GJ201" i="43"/>
  <c r="GI201" i="43"/>
  <c r="GH201" i="43"/>
  <c r="GG201" i="43"/>
  <c r="GF201" i="43"/>
  <c r="GE201" i="43"/>
  <c r="GD201" i="43"/>
  <c r="GC201" i="43"/>
  <c r="GA201" i="43"/>
  <c r="FZ201" i="43"/>
  <c r="FY201" i="43" s="1"/>
  <c r="FX201" i="43"/>
  <c r="FS201" i="43"/>
  <c r="FQ201" i="43"/>
  <c r="FP201" i="43"/>
  <c r="FN201" i="43"/>
  <c r="FM201" i="43"/>
  <c r="FL201" i="43"/>
  <c r="FK201" i="43"/>
  <c r="FJ201" i="43"/>
  <c r="FI201" i="43"/>
  <c r="FH201" i="43"/>
  <c r="FG201" i="43"/>
  <c r="FE201" i="43"/>
  <c r="FD201" i="43"/>
  <c r="FC201" i="43" s="1"/>
  <c r="FB201" i="43"/>
  <c r="EW201" i="43"/>
  <c r="EU201" i="43"/>
  <c r="ET201" i="43"/>
  <c r="ER201" i="43"/>
  <c r="EQ201" i="43"/>
  <c r="EP201" i="43"/>
  <c r="EO201" i="43"/>
  <c r="EN201" i="43"/>
  <c r="EM201" i="43"/>
  <c r="EL201" i="43"/>
  <c r="EK201" i="43"/>
  <c r="EI201" i="43"/>
  <c r="EH201" i="43"/>
  <c r="EF201" i="43"/>
  <c r="DP201" i="43"/>
  <c r="DO201" i="43"/>
  <c r="DN201" i="43"/>
  <c r="DM201" i="43"/>
  <c r="DL201" i="43"/>
  <c r="DK201" i="43"/>
  <c r="DJ201" i="43"/>
  <c r="DI201" i="43"/>
  <c r="DH201" i="43"/>
  <c r="DG201" i="43"/>
  <c r="DF201" i="43"/>
  <c r="DE201" i="43"/>
  <c r="CP201" i="43"/>
  <c r="CO201" i="43"/>
  <c r="CB201" i="43"/>
  <c r="CA201" i="43"/>
  <c r="BN201" i="43"/>
  <c r="BM201" i="43"/>
  <c r="AZ201" i="43"/>
  <c r="AY201" i="43"/>
  <c r="AW201" i="43"/>
  <c r="AV201" i="43"/>
  <c r="AS201" i="43"/>
  <c r="AI201" i="43"/>
  <c r="AH201" i="43"/>
  <c r="AG201" i="43"/>
  <c r="V201" i="43"/>
  <c r="U201" i="43"/>
  <c r="T201" i="43"/>
  <c r="S201" i="43"/>
  <c r="R201" i="43"/>
  <c r="Q201" i="43"/>
  <c r="P201" i="43"/>
  <c r="IF200" i="43"/>
  <c r="IC200" i="43"/>
  <c r="IK200" i="43" s="1"/>
  <c r="HK200" i="43"/>
  <c r="HI200" i="43"/>
  <c r="HH200" i="43"/>
  <c r="HF200" i="43"/>
  <c r="HE200" i="43"/>
  <c r="HD200" i="43"/>
  <c r="HC200" i="43"/>
  <c r="HB200" i="43"/>
  <c r="HA200" i="43"/>
  <c r="GZ200" i="43"/>
  <c r="GY200" i="43"/>
  <c r="GX200" i="43" s="1"/>
  <c r="GW200" i="43"/>
  <c r="GV200" i="43"/>
  <c r="GT200" i="43"/>
  <c r="GO200" i="43"/>
  <c r="GM200" i="43"/>
  <c r="GL200" i="43"/>
  <c r="GJ200" i="43"/>
  <c r="GI200" i="43"/>
  <c r="GH200" i="43"/>
  <c r="GG200" i="43"/>
  <c r="GF200" i="43"/>
  <c r="GE200" i="43"/>
  <c r="GD200" i="43"/>
  <c r="GC200" i="43"/>
  <c r="GB200" i="43" s="1"/>
  <c r="GA200" i="43"/>
  <c r="FZ200" i="43"/>
  <c r="FX200" i="43"/>
  <c r="FS200" i="43"/>
  <c r="FQ200" i="43"/>
  <c r="FP200" i="43"/>
  <c r="FN200" i="43"/>
  <c r="FM200" i="43"/>
  <c r="FL200" i="43"/>
  <c r="FK200" i="43"/>
  <c r="FJ200" i="43"/>
  <c r="FI200" i="43"/>
  <c r="FH200" i="43"/>
  <c r="FG200" i="43"/>
  <c r="FF200" i="43" s="1"/>
  <c r="FE200" i="43"/>
  <c r="FD200" i="43"/>
  <c r="FB200" i="43"/>
  <c r="EW200" i="43"/>
  <c r="EU200" i="43"/>
  <c r="ET200" i="43"/>
  <c r="ER200" i="43"/>
  <c r="EQ200" i="43"/>
  <c r="EP200" i="43"/>
  <c r="EO200" i="43"/>
  <c r="EN200" i="43"/>
  <c r="EM200" i="43"/>
  <c r="EL200" i="43"/>
  <c r="EK200" i="43"/>
  <c r="EI200" i="43"/>
  <c r="EH200" i="43"/>
  <c r="EG200" i="43" s="1"/>
  <c r="EF200" i="43"/>
  <c r="DP200" i="43"/>
  <c r="DO200" i="43"/>
  <c r="DN200" i="43"/>
  <c r="DM200" i="43"/>
  <c r="DL200" i="43"/>
  <c r="DK200" i="43"/>
  <c r="DJ200" i="43"/>
  <c r="DI200" i="43"/>
  <c r="DH200" i="43"/>
  <c r="DG200" i="43"/>
  <c r="DF200" i="43"/>
  <c r="DE200" i="43"/>
  <c r="CP200" i="43"/>
  <c r="CO200" i="43"/>
  <c r="CB200" i="43"/>
  <c r="CA200" i="43"/>
  <c r="BN200" i="43"/>
  <c r="BM200" i="43"/>
  <c r="AZ200" i="43"/>
  <c r="AY200" i="43"/>
  <c r="AW200" i="43"/>
  <c r="AV200" i="43"/>
  <c r="AS200" i="43"/>
  <c r="AI200" i="43"/>
  <c r="AH200" i="43"/>
  <c r="AG200" i="43"/>
  <c r="V200" i="43"/>
  <c r="U200" i="43"/>
  <c r="T200" i="43"/>
  <c r="S200" i="43"/>
  <c r="R200" i="43"/>
  <c r="Q200" i="43"/>
  <c r="P200" i="43"/>
  <c r="IF199" i="43"/>
  <c r="IC199" i="43"/>
  <c r="IK199" i="43" s="1"/>
  <c r="HK199" i="43"/>
  <c r="HI199" i="43"/>
  <c r="HH199" i="43"/>
  <c r="HF199" i="43"/>
  <c r="HE199" i="43"/>
  <c r="HD199" i="43"/>
  <c r="HC199" i="43"/>
  <c r="HB199" i="43"/>
  <c r="HA199" i="43"/>
  <c r="GZ199" i="43"/>
  <c r="GY199" i="43"/>
  <c r="GX199" i="43" s="1"/>
  <c r="GW199" i="43"/>
  <c r="GV199" i="43"/>
  <c r="GU199" i="43" s="1"/>
  <c r="GT199" i="43"/>
  <c r="GO199" i="43"/>
  <c r="GM199" i="43"/>
  <c r="GL199" i="43"/>
  <c r="GJ199" i="43"/>
  <c r="GI199" i="43"/>
  <c r="GH199" i="43"/>
  <c r="GG199" i="43"/>
  <c r="GF199" i="43"/>
  <c r="GE199" i="43"/>
  <c r="GD199" i="43"/>
  <c r="GC199" i="43"/>
  <c r="GB199" i="43" s="1"/>
  <c r="GA199" i="43"/>
  <c r="FZ199" i="43"/>
  <c r="FY199" i="43" s="1"/>
  <c r="FX199" i="43"/>
  <c r="FS199" i="43"/>
  <c r="FQ199" i="43"/>
  <c r="FP199" i="43"/>
  <c r="FN199" i="43"/>
  <c r="FM199" i="43"/>
  <c r="FL199" i="43"/>
  <c r="FK199" i="43"/>
  <c r="FJ199" i="43"/>
  <c r="FI199" i="43"/>
  <c r="FH199" i="43"/>
  <c r="FG199" i="43"/>
  <c r="FE199" i="43"/>
  <c r="FD199" i="43"/>
  <c r="FC199" i="43" s="1"/>
  <c r="FB199" i="43"/>
  <c r="EW199" i="43"/>
  <c r="EU199" i="43"/>
  <c r="ET199" i="43"/>
  <c r="ER199" i="43"/>
  <c r="EQ199" i="43"/>
  <c r="EP199" i="43"/>
  <c r="EO199" i="43"/>
  <c r="EN199" i="43"/>
  <c r="EM199" i="43"/>
  <c r="EL199" i="43"/>
  <c r="EK199" i="43"/>
  <c r="EI199" i="43"/>
  <c r="EH199" i="43"/>
  <c r="EF199" i="43"/>
  <c r="DV199" i="43"/>
  <c r="DV202" i="43" s="1"/>
  <c r="DP199" i="43"/>
  <c r="DO199" i="43"/>
  <c r="DN199" i="43"/>
  <c r="DM199" i="43"/>
  <c r="DL199" i="43"/>
  <c r="DK199" i="43"/>
  <c r="DJ199" i="43"/>
  <c r="DI199" i="43"/>
  <c r="DH199" i="43"/>
  <c r="DG199" i="43"/>
  <c r="DF199" i="43"/>
  <c r="DE199" i="43"/>
  <c r="CP199" i="43"/>
  <c r="CO199" i="43"/>
  <c r="CB199" i="43"/>
  <c r="CA199" i="43"/>
  <c r="BN199" i="43"/>
  <c r="BM199" i="43"/>
  <c r="AZ199" i="43"/>
  <c r="AY199" i="43"/>
  <c r="AW199" i="43"/>
  <c r="AV199" i="43"/>
  <c r="AS199" i="43"/>
  <c r="AI199" i="43"/>
  <c r="AH199" i="43"/>
  <c r="AG199" i="43"/>
  <c r="V199" i="43"/>
  <c r="U199" i="43"/>
  <c r="T199" i="43"/>
  <c r="S199" i="43"/>
  <c r="R199" i="43"/>
  <c r="Q199" i="43"/>
  <c r="P199" i="43"/>
  <c r="IF198" i="43"/>
  <c r="IC198" i="43"/>
  <c r="IK198" i="43" s="1"/>
  <c r="HK198" i="43"/>
  <c r="HI198" i="43"/>
  <c r="HH198" i="43"/>
  <c r="HF198" i="43"/>
  <c r="HE198" i="43"/>
  <c r="HD198" i="43"/>
  <c r="HC198" i="43"/>
  <c r="HB198" i="43"/>
  <c r="HA198" i="43"/>
  <c r="GZ198" i="43"/>
  <c r="GY198" i="43"/>
  <c r="GX198" i="43" s="1"/>
  <c r="GW198" i="43"/>
  <c r="GV198" i="43"/>
  <c r="GT198" i="43"/>
  <c r="GO198" i="43"/>
  <c r="GM198" i="43"/>
  <c r="GL198" i="43"/>
  <c r="GJ198" i="43"/>
  <c r="GI198" i="43"/>
  <c r="GH198" i="43"/>
  <c r="GG198" i="43"/>
  <c r="GF198" i="43"/>
  <c r="GE198" i="43"/>
  <c r="GD198" i="43"/>
  <c r="GC198" i="43"/>
  <c r="GB198" i="43" s="1"/>
  <c r="GA198" i="43"/>
  <c r="FZ198" i="43"/>
  <c r="FX198" i="43"/>
  <c r="FS198" i="43"/>
  <c r="FQ198" i="43"/>
  <c r="FP198" i="43"/>
  <c r="FN198" i="43"/>
  <c r="FM198" i="43"/>
  <c r="FL198" i="43"/>
  <c r="FK198" i="43"/>
  <c r="FJ198" i="43"/>
  <c r="FI198" i="43"/>
  <c r="FH198" i="43"/>
  <c r="FG198" i="43"/>
  <c r="FF198" i="43" s="1"/>
  <c r="FE198" i="43"/>
  <c r="FD198" i="43"/>
  <c r="FC198" i="43" s="1"/>
  <c r="FB198" i="43"/>
  <c r="EW198" i="43"/>
  <c r="EU198" i="43"/>
  <c r="ET198" i="43"/>
  <c r="ER198" i="43"/>
  <c r="EQ198" i="43"/>
  <c r="EP198" i="43"/>
  <c r="EO198" i="43"/>
  <c r="EN198" i="43"/>
  <c r="EM198" i="43"/>
  <c r="EL198" i="43"/>
  <c r="EK198" i="43"/>
  <c r="EJ198" i="43" s="1"/>
  <c r="EI198" i="43"/>
  <c r="EH198" i="43"/>
  <c r="EF198" i="43"/>
  <c r="DP198" i="43"/>
  <c r="DO198" i="43"/>
  <c r="DN198" i="43"/>
  <c r="DM198" i="43"/>
  <c r="DL198" i="43"/>
  <c r="DK198" i="43"/>
  <c r="DJ198" i="43"/>
  <c r="DI198" i="43"/>
  <c r="DH198" i="43"/>
  <c r="DG198" i="43"/>
  <c r="DF198" i="43"/>
  <c r="DE198" i="43"/>
  <c r="AI198" i="43"/>
  <c r="IF197" i="43"/>
  <c r="IC197" i="43"/>
  <c r="IK197" i="43" s="1"/>
  <c r="HK197" i="43"/>
  <c r="HI197" i="43"/>
  <c r="HH197" i="43"/>
  <c r="HF197" i="43"/>
  <c r="HE197" i="43"/>
  <c r="HD197" i="43"/>
  <c r="HC197" i="43"/>
  <c r="HB197" i="43"/>
  <c r="HA197" i="43"/>
  <c r="GZ197" i="43"/>
  <c r="GY197" i="43"/>
  <c r="GW197" i="43"/>
  <c r="GV197" i="43"/>
  <c r="GU197" i="43" s="1"/>
  <c r="GT197" i="43"/>
  <c r="GO197" i="43"/>
  <c r="GM197" i="43"/>
  <c r="GL197" i="43"/>
  <c r="GJ197" i="43"/>
  <c r="GI197" i="43"/>
  <c r="GH197" i="43"/>
  <c r="GG197" i="43"/>
  <c r="GF197" i="43"/>
  <c r="GE197" i="43"/>
  <c r="GD197" i="43"/>
  <c r="GC197" i="43"/>
  <c r="GB197" i="43" s="1"/>
  <c r="GA197" i="43"/>
  <c r="FZ197" i="43"/>
  <c r="FX197" i="43"/>
  <c r="FS197" i="43"/>
  <c r="FQ197" i="43"/>
  <c r="FP197" i="43"/>
  <c r="FN197" i="43"/>
  <c r="FM197" i="43"/>
  <c r="FL197" i="43"/>
  <c r="FK197" i="43"/>
  <c r="FJ197" i="43"/>
  <c r="FI197" i="43"/>
  <c r="FH197" i="43"/>
  <c r="FG197" i="43"/>
  <c r="FF197" i="43" s="1"/>
  <c r="FE197" i="43"/>
  <c r="FD197" i="43"/>
  <c r="FC197" i="43" s="1"/>
  <c r="FB197" i="43"/>
  <c r="EW197" i="43"/>
  <c r="EU197" i="43"/>
  <c r="ET197" i="43"/>
  <c r="ER197" i="43"/>
  <c r="EQ197" i="43"/>
  <c r="EP197" i="43"/>
  <c r="EO197" i="43"/>
  <c r="EN197" i="43"/>
  <c r="EM197" i="43"/>
  <c r="EL197" i="43"/>
  <c r="EK197" i="43"/>
  <c r="EI197" i="43"/>
  <c r="EH197" i="43"/>
  <c r="EF197" i="43"/>
  <c r="DP197" i="43"/>
  <c r="DO197" i="43"/>
  <c r="DN197" i="43"/>
  <c r="DM197" i="43"/>
  <c r="DL197" i="43"/>
  <c r="DK197" i="43"/>
  <c r="DJ197" i="43"/>
  <c r="DI197" i="43"/>
  <c r="DH197" i="43"/>
  <c r="DG197" i="43"/>
  <c r="DF197" i="43"/>
  <c r="DE197" i="43"/>
  <c r="CP197" i="43"/>
  <c r="CO197" i="43"/>
  <c r="CB197" i="43"/>
  <c r="CA197" i="43"/>
  <c r="BN197" i="43"/>
  <c r="BM197" i="43"/>
  <c r="AZ197" i="43"/>
  <c r="AY197" i="43"/>
  <c r="AW197" i="43"/>
  <c r="AV197" i="43"/>
  <c r="AS197" i="43"/>
  <c r="AI197" i="43"/>
  <c r="AH197" i="43"/>
  <c r="AG197" i="43"/>
  <c r="V197" i="43"/>
  <c r="U197" i="43"/>
  <c r="T197" i="43"/>
  <c r="S197" i="43"/>
  <c r="R197" i="43"/>
  <c r="Q197" i="43"/>
  <c r="P197" i="43"/>
  <c r="IF196" i="43"/>
  <c r="IC196" i="43"/>
  <c r="IK196" i="43" s="1"/>
  <c r="HK196" i="43"/>
  <c r="HI196" i="43"/>
  <c r="HH196" i="43"/>
  <c r="HF196" i="43"/>
  <c r="HE196" i="43"/>
  <c r="HD196" i="43"/>
  <c r="HC196" i="43"/>
  <c r="HB196" i="43"/>
  <c r="HA196" i="43"/>
  <c r="GZ196" i="43"/>
  <c r="GY196" i="43"/>
  <c r="GX196" i="43" s="1"/>
  <c r="GW196" i="43"/>
  <c r="GV196" i="43"/>
  <c r="GT196" i="43"/>
  <c r="GO196" i="43"/>
  <c r="GM196" i="43"/>
  <c r="GL196" i="43"/>
  <c r="GJ196" i="43"/>
  <c r="GI196" i="43"/>
  <c r="GH196" i="43"/>
  <c r="GG196" i="43"/>
  <c r="GF196" i="43"/>
  <c r="GE196" i="43"/>
  <c r="GD196" i="43"/>
  <c r="GC196" i="43"/>
  <c r="GA196" i="43"/>
  <c r="FZ196" i="43"/>
  <c r="FY196" i="43" s="1"/>
  <c r="FX196" i="43"/>
  <c r="FS196" i="43"/>
  <c r="FQ196" i="43"/>
  <c r="FP196" i="43"/>
  <c r="FN196" i="43"/>
  <c r="FM196" i="43"/>
  <c r="FL196" i="43"/>
  <c r="FK196" i="43"/>
  <c r="FJ196" i="43"/>
  <c r="FI196" i="43"/>
  <c r="FH196" i="43"/>
  <c r="FG196" i="43"/>
  <c r="FF196" i="43" s="1"/>
  <c r="FE196" i="43"/>
  <c r="FD196" i="43"/>
  <c r="FC196" i="43" s="1"/>
  <c r="FB196" i="43"/>
  <c r="EW196" i="43"/>
  <c r="EU196" i="43"/>
  <c r="ET196" i="43"/>
  <c r="ER196" i="43"/>
  <c r="EQ196" i="43"/>
  <c r="EP196" i="43"/>
  <c r="EO196" i="43"/>
  <c r="EN196" i="43"/>
  <c r="EM196" i="43"/>
  <c r="EL196" i="43"/>
  <c r="EK196" i="43"/>
  <c r="EJ196" i="43" s="1"/>
  <c r="EI196" i="43"/>
  <c r="EH196" i="43"/>
  <c r="EG196" i="43" s="1"/>
  <c r="EF196" i="43"/>
  <c r="DP196" i="43"/>
  <c r="DO196" i="43"/>
  <c r="DN196" i="43"/>
  <c r="DM196" i="43"/>
  <c r="DL196" i="43"/>
  <c r="DK196" i="43"/>
  <c r="DJ196" i="43"/>
  <c r="DI196" i="43"/>
  <c r="DH196" i="43"/>
  <c r="DG196" i="43"/>
  <c r="DF196" i="43"/>
  <c r="DE196" i="43"/>
  <c r="AI196" i="43"/>
  <c r="IF195" i="43"/>
  <c r="IC195" i="43"/>
  <c r="IK195" i="43" s="1"/>
  <c r="HK195" i="43"/>
  <c r="HI195" i="43"/>
  <c r="HH195" i="43"/>
  <c r="HF195" i="43"/>
  <c r="HE195" i="43"/>
  <c r="HD195" i="43"/>
  <c r="HC195" i="43"/>
  <c r="HB195" i="43"/>
  <c r="HA195" i="43"/>
  <c r="GZ195" i="43"/>
  <c r="GY195" i="43"/>
  <c r="GX195" i="43" s="1"/>
  <c r="GW195" i="43"/>
  <c r="GV195" i="43"/>
  <c r="GU195" i="43" s="1"/>
  <c r="GT195" i="43"/>
  <c r="GO195" i="43"/>
  <c r="GM195" i="43"/>
  <c r="GL195" i="43"/>
  <c r="GJ195" i="43"/>
  <c r="GI195" i="43"/>
  <c r="GH195" i="43"/>
  <c r="GG195" i="43"/>
  <c r="GF195" i="43"/>
  <c r="GE195" i="43"/>
  <c r="GD195" i="43"/>
  <c r="GC195" i="43"/>
  <c r="GB195" i="43" s="1"/>
  <c r="GA195" i="43"/>
  <c r="FZ195" i="43"/>
  <c r="FX195" i="43"/>
  <c r="FS195" i="43"/>
  <c r="FQ195" i="43"/>
  <c r="FP195" i="43"/>
  <c r="FN195" i="43"/>
  <c r="FM195" i="43"/>
  <c r="FL195" i="43"/>
  <c r="FK195" i="43"/>
  <c r="FJ195" i="43"/>
  <c r="FI195" i="43"/>
  <c r="FH195" i="43"/>
  <c r="FG195" i="43"/>
  <c r="FF195" i="43" s="1"/>
  <c r="FE195" i="43"/>
  <c r="FD195" i="43"/>
  <c r="FB195" i="43"/>
  <c r="EW195" i="43"/>
  <c r="EU195" i="43"/>
  <c r="ET195" i="43"/>
  <c r="ER195" i="43"/>
  <c r="EQ195" i="43"/>
  <c r="EP195" i="43"/>
  <c r="EO195" i="43"/>
  <c r="EN195" i="43"/>
  <c r="EM195" i="43"/>
  <c r="EL195" i="43"/>
  <c r="EK195" i="43"/>
  <c r="EI195" i="43"/>
  <c r="EH195" i="43"/>
  <c r="EG195" i="43" s="1"/>
  <c r="EF195" i="43"/>
  <c r="DP195" i="43"/>
  <c r="DO195" i="43"/>
  <c r="DN195" i="43"/>
  <c r="DM195" i="43"/>
  <c r="DL195" i="43"/>
  <c r="DK195" i="43"/>
  <c r="DJ195" i="43"/>
  <c r="DI195" i="43"/>
  <c r="DH195" i="43"/>
  <c r="DG195" i="43"/>
  <c r="DF195" i="43"/>
  <c r="DE195" i="43"/>
  <c r="CP195" i="43"/>
  <c r="CO195" i="43"/>
  <c r="CB195" i="43"/>
  <c r="CA195" i="43"/>
  <c r="BN195" i="43"/>
  <c r="BM195" i="43"/>
  <c r="AZ195" i="43"/>
  <c r="AY195" i="43"/>
  <c r="AW195" i="43"/>
  <c r="AV195" i="43"/>
  <c r="AS195" i="43"/>
  <c r="AI195" i="43"/>
  <c r="AH195" i="43"/>
  <c r="AG195" i="43"/>
  <c r="V195" i="43"/>
  <c r="U195" i="43"/>
  <c r="T195" i="43"/>
  <c r="S195" i="43"/>
  <c r="R195" i="43"/>
  <c r="Q195" i="43"/>
  <c r="P195" i="43"/>
  <c r="IF194" i="43"/>
  <c r="IC194" i="43"/>
  <c r="IK194" i="43" s="1"/>
  <c r="HK194" i="43"/>
  <c r="HI194" i="43"/>
  <c r="HH194" i="43"/>
  <c r="HF194" i="43"/>
  <c r="HE194" i="43"/>
  <c r="HD194" i="43"/>
  <c r="HC194" i="43"/>
  <c r="HB194" i="43"/>
  <c r="HA194" i="43"/>
  <c r="GZ194" i="43"/>
  <c r="GY194" i="43"/>
  <c r="GX194" i="43" s="1"/>
  <c r="GW194" i="43"/>
  <c r="GV194" i="43"/>
  <c r="GT194" i="43"/>
  <c r="GO194" i="43"/>
  <c r="GM194" i="43"/>
  <c r="GL194" i="43"/>
  <c r="GJ194" i="43"/>
  <c r="GI194" i="43"/>
  <c r="GH194" i="43"/>
  <c r="GG194" i="43"/>
  <c r="GF194" i="43"/>
  <c r="GE194" i="43"/>
  <c r="GD194" i="43"/>
  <c r="GC194" i="43"/>
  <c r="GB194" i="43" s="1"/>
  <c r="GA194" i="43"/>
  <c r="FZ194" i="43"/>
  <c r="FX194" i="43"/>
  <c r="FS194" i="43"/>
  <c r="FQ194" i="43"/>
  <c r="FP194" i="43"/>
  <c r="FN194" i="43"/>
  <c r="FM194" i="43"/>
  <c r="FL194" i="43"/>
  <c r="FK194" i="43"/>
  <c r="FJ194" i="43"/>
  <c r="FI194" i="43"/>
  <c r="FH194" i="43"/>
  <c r="FG194" i="43"/>
  <c r="FF194" i="43" s="1"/>
  <c r="FE194" i="43"/>
  <c r="FD194" i="43"/>
  <c r="FC194" i="43" s="1"/>
  <c r="FB194" i="43"/>
  <c r="EW194" i="43"/>
  <c r="EU194" i="43"/>
  <c r="ET194" i="43"/>
  <c r="ER194" i="43"/>
  <c r="EQ194" i="43"/>
  <c r="EP194" i="43"/>
  <c r="EO194" i="43"/>
  <c r="EN194" i="43"/>
  <c r="EM194" i="43"/>
  <c r="EL194" i="43"/>
  <c r="EK194" i="43"/>
  <c r="EJ194" i="43" s="1"/>
  <c r="EI194" i="43"/>
  <c r="EH194" i="43"/>
  <c r="EG194" i="43" s="1"/>
  <c r="EF194" i="43"/>
  <c r="DP194" i="43"/>
  <c r="DO194" i="43"/>
  <c r="DN194" i="43"/>
  <c r="DM194" i="43"/>
  <c r="DL194" i="43"/>
  <c r="DK194" i="43"/>
  <c r="DJ194" i="43"/>
  <c r="DI194" i="43"/>
  <c r="DH194" i="43"/>
  <c r="DG194" i="43"/>
  <c r="DF194" i="43"/>
  <c r="DE194" i="43"/>
  <c r="CP194" i="43"/>
  <c r="CO194" i="43"/>
  <c r="CB194" i="43"/>
  <c r="CA194" i="43"/>
  <c r="BN194" i="43"/>
  <c r="BM194" i="43"/>
  <c r="AZ194" i="43"/>
  <c r="AY194" i="43"/>
  <c r="AW194" i="43"/>
  <c r="AV194" i="43"/>
  <c r="AS194" i="43"/>
  <c r="AI194" i="43"/>
  <c r="AH194" i="43"/>
  <c r="AG194" i="43"/>
  <c r="V194" i="43"/>
  <c r="U194" i="43"/>
  <c r="T194" i="43"/>
  <c r="S194" i="43"/>
  <c r="R194" i="43"/>
  <c r="Q194" i="43"/>
  <c r="P194" i="43"/>
  <c r="IF193" i="43"/>
  <c r="IC193" i="43"/>
  <c r="IK193" i="43" s="1"/>
  <c r="HK193" i="43"/>
  <c r="HI193" i="43"/>
  <c r="HH193" i="43"/>
  <c r="HF193" i="43"/>
  <c r="HE193" i="43"/>
  <c r="HD193" i="43"/>
  <c r="HC193" i="43"/>
  <c r="HB193" i="43"/>
  <c r="HA193" i="43"/>
  <c r="GZ193" i="43"/>
  <c r="GY193" i="43"/>
  <c r="GX193" i="43" s="1"/>
  <c r="GW193" i="43"/>
  <c r="GV193" i="43"/>
  <c r="GT193" i="43"/>
  <c r="GO193" i="43"/>
  <c r="GM193" i="43"/>
  <c r="GL193" i="43"/>
  <c r="GJ193" i="43"/>
  <c r="GI193" i="43"/>
  <c r="GH193" i="43"/>
  <c r="GG193" i="43"/>
  <c r="GF193" i="43"/>
  <c r="GE193" i="43"/>
  <c r="GD193" i="43"/>
  <c r="GC193" i="43"/>
  <c r="GB193" i="43" s="1"/>
  <c r="GA193" i="43"/>
  <c r="FZ193" i="43"/>
  <c r="FY193" i="43" s="1"/>
  <c r="FX193" i="43"/>
  <c r="FS193" i="43"/>
  <c r="FQ193" i="43"/>
  <c r="FP193" i="43"/>
  <c r="FN193" i="43"/>
  <c r="FM193" i="43"/>
  <c r="FL193" i="43"/>
  <c r="FK193" i="43"/>
  <c r="FJ193" i="43"/>
  <c r="FI193" i="43"/>
  <c r="FH193" i="43"/>
  <c r="FG193" i="43"/>
  <c r="FF193" i="43" s="1"/>
  <c r="FE193" i="43"/>
  <c r="FD193" i="43"/>
  <c r="FC193" i="43" s="1"/>
  <c r="FB193" i="43"/>
  <c r="EW193" i="43"/>
  <c r="EU193" i="43"/>
  <c r="ET193" i="43"/>
  <c r="ER193" i="43"/>
  <c r="EQ193" i="43"/>
  <c r="EP193" i="43"/>
  <c r="EO193" i="43"/>
  <c r="EN193" i="43"/>
  <c r="EM193" i="43"/>
  <c r="EL193" i="43"/>
  <c r="EK193" i="43"/>
  <c r="EJ193" i="43" s="1"/>
  <c r="EI193" i="43"/>
  <c r="EH193" i="43"/>
  <c r="EG193" i="43" s="1"/>
  <c r="EF193" i="43"/>
  <c r="DP193" i="43"/>
  <c r="DO193" i="43"/>
  <c r="DN193" i="43"/>
  <c r="DM193" i="43"/>
  <c r="DL193" i="43"/>
  <c r="DK193" i="43"/>
  <c r="DJ193" i="43"/>
  <c r="DI193" i="43"/>
  <c r="DH193" i="43"/>
  <c r="DG193" i="43"/>
  <c r="DF193" i="43"/>
  <c r="DE193" i="43"/>
  <c r="CP193" i="43"/>
  <c r="CO193" i="43"/>
  <c r="CB193" i="43"/>
  <c r="CA193" i="43"/>
  <c r="BN193" i="43"/>
  <c r="BM193" i="43"/>
  <c r="AZ193" i="43"/>
  <c r="AY193" i="43"/>
  <c r="AW193" i="43"/>
  <c r="AV193" i="43"/>
  <c r="AS193" i="43"/>
  <c r="AI193" i="43"/>
  <c r="AH193" i="43"/>
  <c r="AG193" i="43"/>
  <c r="V193" i="43"/>
  <c r="U193" i="43"/>
  <c r="T193" i="43"/>
  <c r="S193" i="43"/>
  <c r="R193" i="43"/>
  <c r="Q193" i="43"/>
  <c r="P193" i="43"/>
  <c r="IF192" i="43"/>
  <c r="IC192" i="43"/>
  <c r="IK192" i="43" s="1"/>
  <c r="HK192" i="43"/>
  <c r="HI192" i="43"/>
  <c r="HH192" i="43"/>
  <c r="HF192" i="43"/>
  <c r="HE192" i="43"/>
  <c r="HD192" i="43"/>
  <c r="HC192" i="43"/>
  <c r="HB192" i="43"/>
  <c r="HA192" i="43"/>
  <c r="GZ192" i="43"/>
  <c r="GY192" i="43"/>
  <c r="GX192" i="43" s="1"/>
  <c r="GW192" i="43"/>
  <c r="GV192" i="43"/>
  <c r="GU192" i="43" s="1"/>
  <c r="GT192" i="43"/>
  <c r="GO192" i="43"/>
  <c r="GM192" i="43"/>
  <c r="GL192" i="43"/>
  <c r="GJ192" i="43"/>
  <c r="GI192" i="43"/>
  <c r="GH192" i="43"/>
  <c r="GG192" i="43"/>
  <c r="GF192" i="43"/>
  <c r="GE192" i="43"/>
  <c r="GD192" i="43"/>
  <c r="GC192" i="43"/>
  <c r="GB192" i="43" s="1"/>
  <c r="GA192" i="43"/>
  <c r="FZ192" i="43"/>
  <c r="FX192" i="43"/>
  <c r="FS192" i="43"/>
  <c r="FQ192" i="43"/>
  <c r="FP192" i="43"/>
  <c r="FN192" i="43"/>
  <c r="FM192" i="43"/>
  <c r="FL192" i="43"/>
  <c r="FK192" i="43"/>
  <c r="FJ192" i="43"/>
  <c r="FI192" i="43"/>
  <c r="FH192" i="43"/>
  <c r="FG192" i="43"/>
  <c r="FF192" i="43" s="1"/>
  <c r="FE192" i="43"/>
  <c r="FD192" i="43"/>
  <c r="FC192" i="43" s="1"/>
  <c r="FB192" i="43"/>
  <c r="EW192" i="43"/>
  <c r="EU192" i="43"/>
  <c r="ET192" i="43"/>
  <c r="ER192" i="43"/>
  <c r="EQ192" i="43"/>
  <c r="EP192" i="43"/>
  <c r="EO192" i="43"/>
  <c r="EN192" i="43"/>
  <c r="EM192" i="43"/>
  <c r="EL192" i="43"/>
  <c r="EK192" i="43"/>
  <c r="EJ192" i="43" s="1"/>
  <c r="EI192" i="43"/>
  <c r="EH192" i="43"/>
  <c r="EG192" i="43" s="1"/>
  <c r="EF192" i="43"/>
  <c r="DP192" i="43"/>
  <c r="DO192" i="43"/>
  <c r="DN192" i="43"/>
  <c r="DM192" i="43"/>
  <c r="DL192" i="43"/>
  <c r="DK192" i="43"/>
  <c r="DJ192" i="43"/>
  <c r="DI192" i="43"/>
  <c r="DH192" i="43"/>
  <c r="DG192" i="43"/>
  <c r="DF192" i="43"/>
  <c r="DE192" i="43"/>
  <c r="CP192" i="43"/>
  <c r="CO192" i="43"/>
  <c r="CB192" i="43"/>
  <c r="CA192" i="43"/>
  <c r="BN192" i="43"/>
  <c r="BM192" i="43"/>
  <c r="AZ192" i="43"/>
  <c r="AY192" i="43"/>
  <c r="AW192" i="43"/>
  <c r="AV192" i="43"/>
  <c r="AS192" i="43"/>
  <c r="AI192" i="43"/>
  <c r="AH192" i="43"/>
  <c r="AG192" i="43"/>
  <c r="V192" i="43"/>
  <c r="U192" i="43"/>
  <c r="T192" i="43"/>
  <c r="S192" i="43"/>
  <c r="R192" i="43"/>
  <c r="Q192" i="43"/>
  <c r="P192" i="43"/>
  <c r="IF191" i="43"/>
  <c r="IC191" i="43"/>
  <c r="IK191" i="43" s="1"/>
  <c r="HK191" i="43"/>
  <c r="HI191" i="43"/>
  <c r="HH191" i="43"/>
  <c r="HF191" i="43"/>
  <c r="HE191" i="43"/>
  <c r="HD191" i="43"/>
  <c r="HC191" i="43"/>
  <c r="HB191" i="43"/>
  <c r="HA191" i="43"/>
  <c r="GZ191" i="43"/>
  <c r="GY191" i="43"/>
  <c r="GX191" i="43" s="1"/>
  <c r="GW191" i="43"/>
  <c r="GV191" i="43"/>
  <c r="GT191" i="43"/>
  <c r="GO191" i="43"/>
  <c r="GM191" i="43"/>
  <c r="GL191" i="43"/>
  <c r="GJ191" i="43"/>
  <c r="GI191" i="43"/>
  <c r="GH191" i="43"/>
  <c r="GG191" i="43"/>
  <c r="GF191" i="43"/>
  <c r="GE191" i="43"/>
  <c r="GD191" i="43"/>
  <c r="GC191" i="43"/>
  <c r="GB191" i="43" s="1"/>
  <c r="GA191" i="43"/>
  <c r="FZ191" i="43"/>
  <c r="FY191" i="43" s="1"/>
  <c r="FX191" i="43"/>
  <c r="FS191" i="43"/>
  <c r="FQ191" i="43"/>
  <c r="FP191" i="43"/>
  <c r="FN191" i="43"/>
  <c r="FM191" i="43"/>
  <c r="FL191" i="43"/>
  <c r="FK191" i="43"/>
  <c r="FJ191" i="43"/>
  <c r="FI191" i="43"/>
  <c r="FH191" i="43"/>
  <c r="FG191" i="43"/>
  <c r="FF191" i="43" s="1"/>
  <c r="FE191" i="43"/>
  <c r="FD191" i="43"/>
  <c r="FC191" i="43" s="1"/>
  <c r="FB191" i="43"/>
  <c r="EW191" i="43"/>
  <c r="EU191" i="43"/>
  <c r="ET191" i="43"/>
  <c r="ER191" i="43"/>
  <c r="EQ191" i="43"/>
  <c r="EP191" i="43"/>
  <c r="EO191" i="43"/>
  <c r="EN191" i="43"/>
  <c r="EM191" i="43"/>
  <c r="EL191" i="43"/>
  <c r="EK191" i="43"/>
  <c r="EJ191" i="43" s="1"/>
  <c r="EI191" i="43"/>
  <c r="EH191" i="43"/>
  <c r="EF191" i="43"/>
  <c r="DP191" i="43"/>
  <c r="DO191" i="43"/>
  <c r="DN191" i="43"/>
  <c r="DM191" i="43"/>
  <c r="DL191" i="43"/>
  <c r="DK191" i="43"/>
  <c r="DJ191" i="43"/>
  <c r="DI191" i="43"/>
  <c r="DH191" i="43"/>
  <c r="DG191" i="43"/>
  <c r="DF191" i="43"/>
  <c r="DE191" i="43"/>
  <c r="CP191" i="43"/>
  <c r="CO191" i="43"/>
  <c r="CB191" i="43"/>
  <c r="CA191" i="43"/>
  <c r="BN191" i="43"/>
  <c r="BM191" i="43"/>
  <c r="AZ191" i="43"/>
  <c r="AY191" i="43"/>
  <c r="AW191" i="43"/>
  <c r="AV191" i="43"/>
  <c r="AS191" i="43"/>
  <c r="AI191" i="43"/>
  <c r="AH191" i="43"/>
  <c r="AG191" i="43"/>
  <c r="V191" i="43"/>
  <c r="U191" i="43"/>
  <c r="T191" i="43"/>
  <c r="S191" i="43"/>
  <c r="R191" i="43"/>
  <c r="Q191" i="43"/>
  <c r="P191" i="43"/>
  <c r="IF190" i="43"/>
  <c r="IC190" i="43"/>
  <c r="IK190" i="43" s="1"/>
  <c r="HK190" i="43"/>
  <c r="HI190" i="43"/>
  <c r="HH190" i="43"/>
  <c r="HF190" i="43"/>
  <c r="HE190" i="43"/>
  <c r="HD190" i="43"/>
  <c r="HC190" i="43"/>
  <c r="HB190" i="43"/>
  <c r="HA190" i="43"/>
  <c r="GZ190" i="43"/>
  <c r="GY190" i="43"/>
  <c r="GX190" i="43" s="1"/>
  <c r="GW190" i="43"/>
  <c r="GV190" i="43"/>
  <c r="GU190" i="43" s="1"/>
  <c r="GT190" i="43"/>
  <c r="GO190" i="43"/>
  <c r="GM190" i="43"/>
  <c r="GL190" i="43"/>
  <c r="GJ190" i="43"/>
  <c r="GI190" i="43"/>
  <c r="GH190" i="43"/>
  <c r="GG190" i="43"/>
  <c r="GF190" i="43"/>
  <c r="GE190" i="43"/>
  <c r="GD190" i="43"/>
  <c r="GC190" i="43"/>
  <c r="GB190" i="43" s="1"/>
  <c r="GA190" i="43"/>
  <c r="FZ190" i="43"/>
  <c r="FX190" i="43"/>
  <c r="FS190" i="43"/>
  <c r="FQ190" i="43"/>
  <c r="FP190" i="43"/>
  <c r="FN190" i="43"/>
  <c r="FM190" i="43"/>
  <c r="FL190" i="43"/>
  <c r="FK190" i="43"/>
  <c r="FJ190" i="43"/>
  <c r="FI190" i="43"/>
  <c r="FH190" i="43"/>
  <c r="FG190" i="43"/>
  <c r="FE190" i="43"/>
  <c r="FD190" i="43"/>
  <c r="FB190" i="43"/>
  <c r="EW190" i="43"/>
  <c r="EU190" i="43"/>
  <c r="ET190" i="43"/>
  <c r="ER190" i="43"/>
  <c r="EQ190" i="43"/>
  <c r="EP190" i="43"/>
  <c r="EO190" i="43"/>
  <c r="EN190" i="43"/>
  <c r="EM190" i="43"/>
  <c r="EL190" i="43"/>
  <c r="EK190" i="43"/>
  <c r="EJ190" i="43" s="1"/>
  <c r="EI190" i="43"/>
  <c r="EH190" i="43"/>
  <c r="EG190" i="43" s="1"/>
  <c r="EF190" i="43"/>
  <c r="DP190" i="43"/>
  <c r="DO190" i="43"/>
  <c r="DN190" i="43"/>
  <c r="DM190" i="43"/>
  <c r="DL190" i="43"/>
  <c r="DK190" i="43"/>
  <c r="DJ190" i="43"/>
  <c r="DI190" i="43"/>
  <c r="DH190" i="43"/>
  <c r="DG190" i="43"/>
  <c r="DF190" i="43"/>
  <c r="DE190" i="43"/>
  <c r="CP190" i="43"/>
  <c r="CO190" i="43"/>
  <c r="CB190" i="43"/>
  <c r="CA190" i="43"/>
  <c r="BN190" i="43"/>
  <c r="BM190" i="43"/>
  <c r="AZ190" i="43"/>
  <c r="AY190" i="43"/>
  <c r="AW190" i="43"/>
  <c r="AV190" i="43"/>
  <c r="AS190" i="43"/>
  <c r="AI190" i="43"/>
  <c r="AH190" i="43"/>
  <c r="AG190" i="43"/>
  <c r="V190" i="43"/>
  <c r="U190" i="43"/>
  <c r="T190" i="43"/>
  <c r="S190" i="43"/>
  <c r="R190" i="43"/>
  <c r="Q190" i="43"/>
  <c r="P190" i="43"/>
  <c r="IF189" i="43"/>
  <c r="IC189" i="43"/>
  <c r="IK189" i="43" s="1"/>
  <c r="HK189" i="43"/>
  <c r="HI189" i="43"/>
  <c r="HH189" i="43"/>
  <c r="HF189" i="43"/>
  <c r="HE189" i="43"/>
  <c r="HD189" i="43"/>
  <c r="HC189" i="43"/>
  <c r="HB189" i="43"/>
  <c r="HA189" i="43"/>
  <c r="GZ189" i="43"/>
  <c r="GY189" i="43"/>
  <c r="GX189" i="43" s="1"/>
  <c r="GW189" i="43"/>
  <c r="GV189" i="43"/>
  <c r="GU189" i="43" s="1"/>
  <c r="GT189" i="43"/>
  <c r="GO189" i="43"/>
  <c r="GM189" i="43"/>
  <c r="GL189" i="43"/>
  <c r="GJ189" i="43"/>
  <c r="GI189" i="43"/>
  <c r="GH189" i="43"/>
  <c r="GG189" i="43"/>
  <c r="GF189" i="43"/>
  <c r="GE189" i="43"/>
  <c r="GD189" i="43"/>
  <c r="GC189" i="43"/>
  <c r="GB189" i="43" s="1"/>
  <c r="GA189" i="43"/>
  <c r="FZ189" i="43"/>
  <c r="FX189" i="43"/>
  <c r="FS189" i="43"/>
  <c r="FQ189" i="43"/>
  <c r="FP189" i="43"/>
  <c r="FN189" i="43"/>
  <c r="FM189" i="43"/>
  <c r="FL189" i="43"/>
  <c r="FK189" i="43"/>
  <c r="FJ189" i="43"/>
  <c r="FI189" i="43"/>
  <c r="FH189" i="43"/>
  <c r="FG189" i="43"/>
  <c r="FF189" i="43" s="1"/>
  <c r="FE189" i="43"/>
  <c r="FD189" i="43"/>
  <c r="FB189" i="43"/>
  <c r="EW189" i="43"/>
  <c r="EU189" i="43"/>
  <c r="ET189" i="43"/>
  <c r="ER189" i="43"/>
  <c r="EQ189" i="43"/>
  <c r="EP189" i="43"/>
  <c r="EO189" i="43"/>
  <c r="EN189" i="43"/>
  <c r="EM189" i="43"/>
  <c r="EL189" i="43"/>
  <c r="EK189" i="43"/>
  <c r="EJ189" i="43" s="1"/>
  <c r="EI189" i="43"/>
  <c r="EH189" i="43"/>
  <c r="EG189" i="43" s="1"/>
  <c r="EF189" i="43"/>
  <c r="DP189" i="43"/>
  <c r="DO189" i="43"/>
  <c r="DN189" i="43"/>
  <c r="DM189" i="43"/>
  <c r="DL189" i="43"/>
  <c r="DK189" i="43"/>
  <c r="DJ189" i="43"/>
  <c r="DI189" i="43"/>
  <c r="DH189" i="43"/>
  <c r="DG189" i="43"/>
  <c r="DF189" i="43"/>
  <c r="DE189" i="43"/>
  <c r="CP189" i="43"/>
  <c r="CO189" i="43"/>
  <c r="CB189" i="43"/>
  <c r="CA189" i="43"/>
  <c r="BN189" i="43"/>
  <c r="BM189" i="43"/>
  <c r="AZ189" i="43"/>
  <c r="AY189" i="43"/>
  <c r="AW189" i="43"/>
  <c r="AV189" i="43"/>
  <c r="AS189" i="43"/>
  <c r="AI189" i="43"/>
  <c r="AH189" i="43"/>
  <c r="AG189" i="43"/>
  <c r="V189" i="43"/>
  <c r="U189" i="43"/>
  <c r="T189" i="43"/>
  <c r="S189" i="43"/>
  <c r="R189" i="43"/>
  <c r="Q189" i="43"/>
  <c r="P189" i="43"/>
  <c r="IF188" i="43"/>
  <c r="IC188" i="43"/>
  <c r="IK188" i="43" s="1"/>
  <c r="HK188" i="43"/>
  <c r="HI188" i="43"/>
  <c r="HH188" i="43"/>
  <c r="HF188" i="43"/>
  <c r="HE188" i="43"/>
  <c r="HD188" i="43"/>
  <c r="HC188" i="43"/>
  <c r="HB188" i="43"/>
  <c r="HA188" i="43"/>
  <c r="GZ188" i="43"/>
  <c r="GY188" i="43"/>
  <c r="GX188" i="43" s="1"/>
  <c r="GW188" i="43"/>
  <c r="GV188" i="43"/>
  <c r="GT188" i="43"/>
  <c r="GO188" i="43"/>
  <c r="GM188" i="43"/>
  <c r="GL188" i="43"/>
  <c r="GJ188" i="43"/>
  <c r="GI188" i="43"/>
  <c r="GH188" i="43"/>
  <c r="GG188" i="43"/>
  <c r="GF188" i="43"/>
  <c r="GE188" i="43"/>
  <c r="GD188" i="43"/>
  <c r="GC188" i="43"/>
  <c r="GB188" i="43" s="1"/>
  <c r="GA188" i="43"/>
  <c r="FZ188" i="43"/>
  <c r="FX188" i="43"/>
  <c r="FS188" i="43"/>
  <c r="FQ188" i="43"/>
  <c r="FP188" i="43"/>
  <c r="FN188" i="43"/>
  <c r="FM188" i="43"/>
  <c r="FL188" i="43"/>
  <c r="FK188" i="43"/>
  <c r="FJ188" i="43"/>
  <c r="FI188" i="43"/>
  <c r="FH188" i="43"/>
  <c r="FG188" i="43"/>
  <c r="FF188" i="43" s="1"/>
  <c r="FE188" i="43"/>
  <c r="FD188" i="43"/>
  <c r="FC188" i="43" s="1"/>
  <c r="FB188" i="43"/>
  <c r="EW188" i="43"/>
  <c r="EU188" i="43"/>
  <c r="ET188" i="43"/>
  <c r="ER188" i="43"/>
  <c r="EQ188" i="43"/>
  <c r="EP188" i="43"/>
  <c r="EO188" i="43"/>
  <c r="EN188" i="43"/>
  <c r="EM188" i="43"/>
  <c r="EL188" i="43"/>
  <c r="EK188" i="43"/>
  <c r="EJ188" i="43" s="1"/>
  <c r="EI188" i="43"/>
  <c r="EH188" i="43"/>
  <c r="EF188" i="43"/>
  <c r="DP188" i="43"/>
  <c r="DO188" i="43"/>
  <c r="DN188" i="43"/>
  <c r="DM188" i="43"/>
  <c r="DL188" i="43"/>
  <c r="DK188" i="43"/>
  <c r="DJ188" i="43"/>
  <c r="DI188" i="43"/>
  <c r="DH188" i="43"/>
  <c r="DG188" i="43"/>
  <c r="DF188" i="43"/>
  <c r="DE188" i="43"/>
  <c r="CP188" i="43"/>
  <c r="CO188" i="43"/>
  <c r="CB188" i="43"/>
  <c r="CA188" i="43"/>
  <c r="BN188" i="43"/>
  <c r="BM188" i="43"/>
  <c r="AZ188" i="43"/>
  <c r="AY188" i="43"/>
  <c r="AW188" i="43"/>
  <c r="AV188" i="43"/>
  <c r="AS188" i="43"/>
  <c r="AI188" i="43"/>
  <c r="AH188" i="43"/>
  <c r="AG188" i="43"/>
  <c r="V188" i="43"/>
  <c r="U188" i="43"/>
  <c r="T188" i="43"/>
  <c r="S188" i="43"/>
  <c r="R188" i="43"/>
  <c r="Q188" i="43"/>
  <c r="P188" i="43"/>
  <c r="IF187" i="43"/>
  <c r="IC187" i="43"/>
  <c r="IK187" i="43" s="1"/>
  <c r="HK187" i="43"/>
  <c r="HI187" i="43"/>
  <c r="HH187" i="43"/>
  <c r="HF187" i="43"/>
  <c r="HE187" i="43"/>
  <c r="HD187" i="43"/>
  <c r="HC187" i="43"/>
  <c r="HB187" i="43"/>
  <c r="HA187" i="43"/>
  <c r="GZ187" i="43"/>
  <c r="GY187" i="43"/>
  <c r="GW187" i="43"/>
  <c r="GV187" i="43"/>
  <c r="GU187" i="43" s="1"/>
  <c r="GT187" i="43"/>
  <c r="GO187" i="43"/>
  <c r="GM187" i="43"/>
  <c r="GL187" i="43"/>
  <c r="GJ187" i="43"/>
  <c r="GI187" i="43"/>
  <c r="GH187" i="43"/>
  <c r="GG187" i="43"/>
  <c r="GF187" i="43"/>
  <c r="GE187" i="43"/>
  <c r="GD187" i="43"/>
  <c r="GC187" i="43"/>
  <c r="GB187" i="43" s="1"/>
  <c r="GA187" i="43"/>
  <c r="FZ187" i="43"/>
  <c r="FX187" i="43"/>
  <c r="FS187" i="43"/>
  <c r="FQ187" i="43"/>
  <c r="FP187" i="43"/>
  <c r="FN187" i="43"/>
  <c r="FM187" i="43"/>
  <c r="FL187" i="43"/>
  <c r="FK187" i="43"/>
  <c r="FJ187" i="43"/>
  <c r="FI187" i="43"/>
  <c r="FH187" i="43"/>
  <c r="FG187" i="43"/>
  <c r="FE187" i="43"/>
  <c r="FD187" i="43"/>
  <c r="FB187" i="43"/>
  <c r="EW187" i="43"/>
  <c r="EU187" i="43"/>
  <c r="ET187" i="43"/>
  <c r="ER187" i="43"/>
  <c r="EQ187" i="43"/>
  <c r="EP187" i="43"/>
  <c r="EO187" i="43"/>
  <c r="EN187" i="43"/>
  <c r="EM187" i="43"/>
  <c r="EL187" i="43"/>
  <c r="EK187" i="43"/>
  <c r="EJ187" i="43" s="1"/>
  <c r="EI187" i="43"/>
  <c r="EH187" i="43"/>
  <c r="EG187" i="43" s="1"/>
  <c r="EF187" i="43"/>
  <c r="DP187" i="43"/>
  <c r="DO187" i="43"/>
  <c r="DN187" i="43"/>
  <c r="DM187" i="43"/>
  <c r="DL187" i="43"/>
  <c r="DK187" i="43"/>
  <c r="DJ187" i="43"/>
  <c r="DI187" i="43"/>
  <c r="DH187" i="43"/>
  <c r="DG187" i="43"/>
  <c r="DF187" i="43"/>
  <c r="DE187" i="43"/>
  <c r="CP187" i="43"/>
  <c r="CO187" i="43"/>
  <c r="CB187" i="43"/>
  <c r="CA187" i="43"/>
  <c r="BN187" i="43"/>
  <c r="BM187" i="43"/>
  <c r="AZ187" i="43"/>
  <c r="AY187" i="43"/>
  <c r="AW187" i="43"/>
  <c r="AV187" i="43"/>
  <c r="AS187" i="43"/>
  <c r="AI187" i="43"/>
  <c r="AH187" i="43"/>
  <c r="AG187" i="43"/>
  <c r="V187" i="43"/>
  <c r="U187" i="43"/>
  <c r="T187" i="43"/>
  <c r="S187" i="43"/>
  <c r="R187" i="43"/>
  <c r="Q187" i="43"/>
  <c r="P187" i="43"/>
  <c r="IF186" i="43"/>
  <c r="IC186" i="43"/>
  <c r="IK186" i="43" s="1"/>
  <c r="HK186" i="43"/>
  <c r="HI186" i="43"/>
  <c r="HH186" i="43"/>
  <c r="HF186" i="43"/>
  <c r="HE186" i="43"/>
  <c r="HD186" i="43"/>
  <c r="HC186" i="43"/>
  <c r="HB186" i="43"/>
  <c r="HA186" i="43"/>
  <c r="GZ186" i="43"/>
  <c r="GY186" i="43"/>
  <c r="GX186" i="43" s="1"/>
  <c r="GW186" i="43"/>
  <c r="GV186" i="43"/>
  <c r="GT186" i="43"/>
  <c r="GO186" i="43"/>
  <c r="GM186" i="43"/>
  <c r="GL186" i="43"/>
  <c r="GJ186" i="43"/>
  <c r="GI186" i="43"/>
  <c r="GH186" i="43"/>
  <c r="GG186" i="43"/>
  <c r="GF186" i="43"/>
  <c r="GE186" i="43"/>
  <c r="GD186" i="43"/>
  <c r="GC186" i="43"/>
  <c r="GB186" i="43" s="1"/>
  <c r="GA186" i="43"/>
  <c r="FZ186" i="43"/>
  <c r="FX186" i="43"/>
  <c r="FS186" i="43"/>
  <c r="FQ186" i="43"/>
  <c r="FP186" i="43"/>
  <c r="FN186" i="43"/>
  <c r="FM186" i="43"/>
  <c r="FL186" i="43"/>
  <c r="FK186" i="43"/>
  <c r="FJ186" i="43"/>
  <c r="FI186" i="43"/>
  <c r="FH186" i="43"/>
  <c r="FG186" i="43"/>
  <c r="FF186" i="43" s="1"/>
  <c r="FE186" i="43"/>
  <c r="FD186" i="43"/>
  <c r="FB186" i="43"/>
  <c r="EW186" i="43"/>
  <c r="EU186" i="43"/>
  <c r="ET186" i="43"/>
  <c r="ER186" i="43"/>
  <c r="EQ186" i="43"/>
  <c r="EP186" i="43"/>
  <c r="EO186" i="43"/>
  <c r="EN186" i="43"/>
  <c r="EM186" i="43"/>
  <c r="EL186" i="43"/>
  <c r="EK186" i="43"/>
  <c r="EJ186" i="43" s="1"/>
  <c r="EI186" i="43"/>
  <c r="EH186" i="43"/>
  <c r="EF186" i="43"/>
  <c r="DP186" i="43"/>
  <c r="DO186" i="43"/>
  <c r="DN186" i="43"/>
  <c r="DM186" i="43"/>
  <c r="DL186" i="43"/>
  <c r="DK186" i="43"/>
  <c r="DJ186" i="43"/>
  <c r="DI186" i="43"/>
  <c r="DH186" i="43"/>
  <c r="DG186" i="43"/>
  <c r="DF186" i="43"/>
  <c r="DE186" i="43"/>
  <c r="CP186" i="43"/>
  <c r="CO186" i="43"/>
  <c r="CB186" i="43"/>
  <c r="CA186" i="43"/>
  <c r="BN186" i="43"/>
  <c r="BM186" i="43"/>
  <c r="AZ186" i="43"/>
  <c r="AY186" i="43"/>
  <c r="AW186" i="43"/>
  <c r="AV186" i="43"/>
  <c r="AS186" i="43"/>
  <c r="AI186" i="43"/>
  <c r="AH186" i="43"/>
  <c r="AG186" i="43"/>
  <c r="V186" i="43"/>
  <c r="U186" i="43"/>
  <c r="T186" i="43"/>
  <c r="S186" i="43"/>
  <c r="R186" i="43"/>
  <c r="Q186" i="43"/>
  <c r="P186" i="43"/>
  <c r="IF185" i="43"/>
  <c r="IC185" i="43"/>
  <c r="IK185" i="43" s="1"/>
  <c r="HK185" i="43"/>
  <c r="HI185" i="43"/>
  <c r="HH185" i="43"/>
  <c r="HF185" i="43"/>
  <c r="HF184" i="43" s="1"/>
  <c r="HF202" i="43" s="1"/>
  <c r="HE185" i="43"/>
  <c r="HD185" i="43"/>
  <c r="HC185" i="43"/>
  <c r="HB185" i="43"/>
  <c r="HA185" i="43"/>
  <c r="GZ185" i="43"/>
  <c r="GZ184" i="43" s="1"/>
  <c r="GZ202" i="43" s="1"/>
  <c r="GY185" i="43"/>
  <c r="GW185" i="43"/>
  <c r="GV185" i="43"/>
  <c r="GT185" i="43"/>
  <c r="GO185" i="43"/>
  <c r="GM185" i="43"/>
  <c r="GM184" i="43" s="1"/>
  <c r="GM202" i="43" s="1"/>
  <c r="GL185" i="43"/>
  <c r="GJ185" i="43"/>
  <c r="GI185" i="43"/>
  <c r="GH185" i="43"/>
  <c r="GG185" i="43"/>
  <c r="GF185" i="43"/>
  <c r="GF184" i="43" s="1"/>
  <c r="GF202" i="43" s="1"/>
  <c r="GE185" i="43"/>
  <c r="GD185" i="43"/>
  <c r="GC185" i="43"/>
  <c r="GA185" i="43"/>
  <c r="FZ185" i="43"/>
  <c r="FX185" i="43"/>
  <c r="FX184" i="43" s="1"/>
  <c r="FX202" i="43" s="1"/>
  <c r="FS185" i="43"/>
  <c r="FQ185" i="43"/>
  <c r="FP185" i="43"/>
  <c r="FN185" i="43"/>
  <c r="FM185" i="43"/>
  <c r="FL185" i="43"/>
  <c r="FL184" i="43" s="1"/>
  <c r="FL202" i="43" s="1"/>
  <c r="FK185" i="43"/>
  <c r="FJ185" i="43"/>
  <c r="FI185" i="43"/>
  <c r="FH185" i="43"/>
  <c r="FG185" i="43"/>
  <c r="FE185" i="43"/>
  <c r="FE184" i="43" s="1"/>
  <c r="FE202" i="43" s="1"/>
  <c r="FD185" i="43"/>
  <c r="FB185" i="43"/>
  <c r="EW185" i="43"/>
  <c r="EU185" i="43"/>
  <c r="ET185" i="43"/>
  <c r="ER185" i="43"/>
  <c r="ER184" i="43" s="1"/>
  <c r="ER202" i="43" s="1"/>
  <c r="EQ185" i="43"/>
  <c r="EP185" i="43"/>
  <c r="EO185" i="43"/>
  <c r="EN185" i="43"/>
  <c r="EM185" i="43"/>
  <c r="EL185" i="43"/>
  <c r="EL184" i="43" s="1"/>
  <c r="EL202" i="43" s="1"/>
  <c r="EK185" i="43"/>
  <c r="EI185" i="43"/>
  <c r="EH185" i="43"/>
  <c r="EF185" i="43"/>
  <c r="DP185" i="43"/>
  <c r="DO185" i="43"/>
  <c r="DO184" i="43" s="1"/>
  <c r="DO202" i="43" s="1"/>
  <c r="DN185" i="43"/>
  <c r="DM185" i="43"/>
  <c r="DL185" i="43"/>
  <c r="DK185" i="43"/>
  <c r="DJ185" i="43"/>
  <c r="DI185" i="43"/>
  <c r="DI184" i="43" s="1"/>
  <c r="DI202" i="43" s="1"/>
  <c r="DH185" i="43"/>
  <c r="DG185" i="43"/>
  <c r="DF185" i="43"/>
  <c r="DE185" i="43"/>
  <c r="CP185" i="43"/>
  <c r="CO185" i="43"/>
  <c r="CO184" i="43" s="1"/>
  <c r="CO202" i="43" s="1"/>
  <c r="CB185" i="43"/>
  <c r="CA185" i="43"/>
  <c r="BN185" i="43"/>
  <c r="BM185" i="43"/>
  <c r="AZ185" i="43"/>
  <c r="AY185" i="43"/>
  <c r="AY184" i="43" s="1"/>
  <c r="AY202" i="43" s="1"/>
  <c r="AW185" i="43"/>
  <c r="AV185" i="43"/>
  <c r="AS185" i="43"/>
  <c r="AI185" i="43"/>
  <c r="AH185" i="43"/>
  <c r="AG185" i="43"/>
  <c r="V185" i="43"/>
  <c r="U185" i="43"/>
  <c r="T185" i="43"/>
  <c r="S185" i="43"/>
  <c r="R185" i="43"/>
  <c r="Q185" i="43"/>
  <c r="P185" i="43"/>
  <c r="AR184" i="43"/>
  <c r="AR202" i="43" s="1"/>
  <c r="AQ184" i="43"/>
  <c r="AQ202" i="43" s="1"/>
  <c r="AP184" i="43"/>
  <c r="AP202" i="43" s="1"/>
  <c r="AO184" i="43"/>
  <c r="AO202" i="43" s="1"/>
  <c r="AN184" i="43"/>
  <c r="AN202" i="43" s="1"/>
  <c r="AM184" i="43"/>
  <c r="AM202" i="43" s="1"/>
  <c r="AL184" i="43"/>
  <c r="AL202" i="43" s="1"/>
  <c r="AK184" i="43"/>
  <c r="AK202" i="43" s="1"/>
  <c r="AJ184" i="43"/>
  <c r="AJ202" i="43" s="1"/>
  <c r="AE184" i="43"/>
  <c r="AE202" i="43" s="1"/>
  <c r="AD184" i="43"/>
  <c r="AD202" i="43" s="1"/>
  <c r="AC184" i="43"/>
  <c r="AC202" i="43" s="1"/>
  <c r="AB184" i="43"/>
  <c r="AB202" i="43" s="1"/>
  <c r="AA184" i="43"/>
  <c r="AA202" i="43" s="1"/>
  <c r="Z184" i="43"/>
  <c r="Z202" i="43" s="1"/>
  <c r="Y184" i="43"/>
  <c r="Y202" i="43" s="1"/>
  <c r="X184" i="43"/>
  <c r="X202" i="43" s="1"/>
  <c r="W184" i="43"/>
  <c r="W202" i="43" s="1"/>
  <c r="IF183" i="43"/>
  <c r="IC183" i="43"/>
  <c r="IK183" i="43" s="1"/>
  <c r="HK183" i="43"/>
  <c r="HI183" i="43"/>
  <c r="HH183" i="43"/>
  <c r="HF183" i="43"/>
  <c r="HE183" i="43"/>
  <c r="HD183" i="43"/>
  <c r="HC183" i="43"/>
  <c r="HB183" i="43"/>
  <c r="HA183" i="43"/>
  <c r="GZ183" i="43"/>
  <c r="GY183" i="43"/>
  <c r="GX183" i="43" s="1"/>
  <c r="GW183" i="43"/>
  <c r="GV183" i="43"/>
  <c r="GT183" i="43"/>
  <c r="GO183" i="43"/>
  <c r="GM183" i="43"/>
  <c r="GL183" i="43"/>
  <c r="GJ183" i="43"/>
  <c r="GI183" i="43"/>
  <c r="GH183" i="43"/>
  <c r="GG183" i="43"/>
  <c r="GF183" i="43"/>
  <c r="GE183" i="43"/>
  <c r="GD183" i="43"/>
  <c r="GC183" i="43"/>
  <c r="GB183" i="43" s="1"/>
  <c r="GA183" i="43"/>
  <c r="FZ183" i="43"/>
  <c r="FY183" i="43" s="1"/>
  <c r="FX183" i="43"/>
  <c r="FS183" i="43"/>
  <c r="FQ183" i="43"/>
  <c r="FP183" i="43"/>
  <c r="FN183" i="43"/>
  <c r="FM183" i="43"/>
  <c r="FL183" i="43"/>
  <c r="FK183" i="43"/>
  <c r="FJ183" i="43"/>
  <c r="FI183" i="43"/>
  <c r="FH183" i="43"/>
  <c r="FG183" i="43"/>
  <c r="FF183" i="43" s="1"/>
  <c r="FE183" i="43"/>
  <c r="FD183" i="43"/>
  <c r="FB183" i="43"/>
  <c r="EW183" i="43"/>
  <c r="EU183" i="43"/>
  <c r="ET183" i="43"/>
  <c r="ER183" i="43"/>
  <c r="EQ183" i="43"/>
  <c r="EP183" i="43"/>
  <c r="EO183" i="43"/>
  <c r="EN183" i="43"/>
  <c r="EM183" i="43"/>
  <c r="EL183" i="43"/>
  <c r="EK183" i="43"/>
  <c r="EJ183" i="43" s="1"/>
  <c r="EI183" i="43"/>
  <c r="EH183" i="43"/>
  <c r="EF183" i="43"/>
  <c r="DP183" i="43"/>
  <c r="DO183" i="43"/>
  <c r="DN183" i="43"/>
  <c r="DM183" i="43"/>
  <c r="DL183" i="43"/>
  <c r="DK183" i="43"/>
  <c r="DJ183" i="43"/>
  <c r="DI183" i="43"/>
  <c r="DH183" i="43"/>
  <c r="DG183" i="43"/>
  <c r="DF183" i="43"/>
  <c r="DE183" i="43"/>
  <c r="V183" i="43"/>
  <c r="IF172" i="43"/>
  <c r="IC172" i="43"/>
  <c r="IK172" i="43" s="1"/>
  <c r="HK172" i="43"/>
  <c r="HI172" i="43"/>
  <c r="HH172" i="43"/>
  <c r="HF172" i="43"/>
  <c r="HE172" i="43"/>
  <c r="HD172" i="43"/>
  <c r="HC172" i="43"/>
  <c r="HB172" i="43"/>
  <c r="HA172" i="43"/>
  <c r="GZ172" i="43"/>
  <c r="GY172" i="43"/>
  <c r="GX172" i="43" s="1"/>
  <c r="GW172" i="43"/>
  <c r="GV172" i="43"/>
  <c r="GU172" i="43" s="1"/>
  <c r="GT172" i="43"/>
  <c r="GO172" i="43"/>
  <c r="GM172" i="43"/>
  <c r="GL172" i="43"/>
  <c r="GJ172" i="43"/>
  <c r="GI172" i="43"/>
  <c r="GH172" i="43"/>
  <c r="GG172" i="43"/>
  <c r="GF172" i="43"/>
  <c r="GE172" i="43"/>
  <c r="GD172" i="43"/>
  <c r="GC172" i="43"/>
  <c r="GB172" i="43" s="1"/>
  <c r="GA172" i="43"/>
  <c r="FZ172" i="43"/>
  <c r="FX172" i="43"/>
  <c r="FS172" i="43"/>
  <c r="FQ172" i="43"/>
  <c r="FP172" i="43"/>
  <c r="FN172" i="43"/>
  <c r="FM172" i="43"/>
  <c r="FL172" i="43"/>
  <c r="FK172" i="43"/>
  <c r="FJ172" i="43"/>
  <c r="FI172" i="43"/>
  <c r="FH172" i="43"/>
  <c r="FG172" i="43"/>
  <c r="FE172" i="43"/>
  <c r="FD172" i="43"/>
  <c r="FC172" i="43" s="1"/>
  <c r="FB172" i="43"/>
  <c r="EW172" i="43"/>
  <c r="EU172" i="43"/>
  <c r="ET172" i="43"/>
  <c r="ER172" i="43"/>
  <c r="EQ172" i="43"/>
  <c r="EP172" i="43"/>
  <c r="EO172" i="43"/>
  <c r="EN172" i="43"/>
  <c r="EM172" i="43"/>
  <c r="EL172" i="43"/>
  <c r="EK172" i="43"/>
  <c r="EJ172" i="43" s="1"/>
  <c r="EI172" i="43"/>
  <c r="EH172" i="43"/>
  <c r="EG172" i="43" s="1"/>
  <c r="EF172" i="43"/>
  <c r="DP172" i="43"/>
  <c r="DO172" i="43"/>
  <c r="DN172" i="43"/>
  <c r="DM172" i="43"/>
  <c r="DL172" i="43"/>
  <c r="DK172" i="43"/>
  <c r="DJ172" i="43"/>
  <c r="DI172" i="43"/>
  <c r="DH172" i="43"/>
  <c r="DG172" i="43"/>
  <c r="DF172" i="43"/>
  <c r="DE172" i="43"/>
  <c r="CP172" i="43"/>
  <c r="CO172" i="43"/>
  <c r="CB172" i="43"/>
  <c r="CA172" i="43"/>
  <c r="BN172" i="43"/>
  <c r="BM172" i="43"/>
  <c r="AZ172" i="43"/>
  <c r="AY172" i="43"/>
  <c r="AW172" i="43"/>
  <c r="AV172" i="43"/>
  <c r="AS172" i="43"/>
  <c r="AI172" i="43"/>
  <c r="AH172" i="43"/>
  <c r="AG172" i="43"/>
  <c r="V172" i="43"/>
  <c r="U172" i="43"/>
  <c r="T172" i="43"/>
  <c r="S172" i="43"/>
  <c r="R172" i="43"/>
  <c r="Q172" i="43"/>
  <c r="P172" i="43"/>
  <c r="IF171" i="43"/>
  <c r="IC171" i="43"/>
  <c r="IK171" i="43" s="1"/>
  <c r="HK171" i="43"/>
  <c r="HI171" i="43"/>
  <c r="HH171" i="43"/>
  <c r="HF171" i="43"/>
  <c r="HE171" i="43"/>
  <c r="HD171" i="43"/>
  <c r="HC171" i="43"/>
  <c r="HB171" i="43"/>
  <c r="HA171" i="43"/>
  <c r="GZ171" i="43"/>
  <c r="GY171" i="43"/>
  <c r="GX171" i="43" s="1"/>
  <c r="GW171" i="43"/>
  <c r="GV171" i="43"/>
  <c r="GT171" i="43"/>
  <c r="GO171" i="43"/>
  <c r="GM171" i="43"/>
  <c r="GL171" i="43"/>
  <c r="GJ171" i="43"/>
  <c r="GI171" i="43"/>
  <c r="GH171" i="43"/>
  <c r="GG171" i="43"/>
  <c r="GF171" i="43"/>
  <c r="GE171" i="43"/>
  <c r="GD171" i="43"/>
  <c r="GC171" i="43"/>
  <c r="GB171" i="43" s="1"/>
  <c r="GA171" i="43"/>
  <c r="FZ171" i="43"/>
  <c r="FX171" i="43"/>
  <c r="FS171" i="43"/>
  <c r="FQ171" i="43"/>
  <c r="FP171" i="43"/>
  <c r="FN171" i="43"/>
  <c r="FM171" i="43"/>
  <c r="FL171" i="43"/>
  <c r="FK171" i="43"/>
  <c r="FJ171" i="43"/>
  <c r="FI171" i="43"/>
  <c r="FH171" i="43"/>
  <c r="FG171" i="43"/>
  <c r="FF171" i="43" s="1"/>
  <c r="FE171" i="43"/>
  <c r="FD171" i="43"/>
  <c r="FC171" i="43" s="1"/>
  <c r="FB171" i="43"/>
  <c r="EW171" i="43"/>
  <c r="EU171" i="43"/>
  <c r="ET171" i="43"/>
  <c r="ER171" i="43"/>
  <c r="EQ171" i="43"/>
  <c r="EP171" i="43"/>
  <c r="EO171" i="43"/>
  <c r="EN171" i="43"/>
  <c r="EM171" i="43"/>
  <c r="EL171" i="43"/>
  <c r="EK171" i="43"/>
  <c r="EI171" i="43"/>
  <c r="EH171" i="43"/>
  <c r="EF171" i="43"/>
  <c r="DP171" i="43"/>
  <c r="DO171" i="43"/>
  <c r="DN171" i="43"/>
  <c r="DM171" i="43"/>
  <c r="DL171" i="43"/>
  <c r="DK171" i="43"/>
  <c r="DJ171" i="43"/>
  <c r="DI171" i="43"/>
  <c r="DH171" i="43"/>
  <c r="DG171" i="43"/>
  <c r="DF171" i="43"/>
  <c r="DE171" i="43"/>
  <c r="CP171" i="43"/>
  <c r="CO171" i="43"/>
  <c r="CB171" i="43"/>
  <c r="CA171" i="43"/>
  <c r="BN171" i="43"/>
  <c r="BM171" i="43"/>
  <c r="AZ171" i="43"/>
  <c r="AY171" i="43"/>
  <c r="AW171" i="43"/>
  <c r="AV171" i="43"/>
  <c r="AS171" i="43"/>
  <c r="AI171" i="43"/>
  <c r="AH171" i="43"/>
  <c r="AG171" i="43"/>
  <c r="V171" i="43"/>
  <c r="U171" i="43"/>
  <c r="T171" i="43"/>
  <c r="S171" i="43"/>
  <c r="R171" i="43"/>
  <c r="Q171" i="43"/>
  <c r="P171" i="43"/>
  <c r="IF170" i="43"/>
  <c r="IC170" i="43"/>
  <c r="IK170" i="43" s="1"/>
  <c r="HK170" i="43"/>
  <c r="HI170" i="43"/>
  <c r="HH170" i="43"/>
  <c r="HF170" i="43"/>
  <c r="HE170" i="43"/>
  <c r="HD170" i="43"/>
  <c r="HC170" i="43"/>
  <c r="HB170" i="43"/>
  <c r="HA170" i="43"/>
  <c r="GZ170" i="43"/>
  <c r="GY170" i="43"/>
  <c r="GX170" i="43" s="1"/>
  <c r="GW170" i="43"/>
  <c r="GV170" i="43"/>
  <c r="GU170" i="43" s="1"/>
  <c r="GT170" i="43"/>
  <c r="GO170" i="43"/>
  <c r="GM170" i="43"/>
  <c r="GL170" i="43"/>
  <c r="GJ170" i="43"/>
  <c r="GI170" i="43"/>
  <c r="GH170" i="43"/>
  <c r="GG170" i="43"/>
  <c r="GF170" i="43"/>
  <c r="GE170" i="43"/>
  <c r="GD170" i="43"/>
  <c r="GC170" i="43"/>
  <c r="GB170" i="43" s="1"/>
  <c r="GA170" i="43"/>
  <c r="FZ170" i="43"/>
  <c r="FX170" i="43"/>
  <c r="FS170" i="43"/>
  <c r="FQ170" i="43"/>
  <c r="FP170" i="43"/>
  <c r="FN170" i="43"/>
  <c r="FM170" i="43"/>
  <c r="FL170" i="43"/>
  <c r="FK170" i="43"/>
  <c r="FJ170" i="43"/>
  <c r="FI170" i="43"/>
  <c r="FH170" i="43"/>
  <c r="FG170" i="43"/>
  <c r="FF170" i="43" s="1"/>
  <c r="FE170" i="43"/>
  <c r="FD170" i="43"/>
  <c r="FB170" i="43"/>
  <c r="EW170" i="43"/>
  <c r="EU170" i="43"/>
  <c r="ET170" i="43"/>
  <c r="ER170" i="43"/>
  <c r="EQ170" i="43"/>
  <c r="EP170" i="43"/>
  <c r="EO170" i="43"/>
  <c r="EN170" i="43"/>
  <c r="EM170" i="43"/>
  <c r="EL170" i="43"/>
  <c r="EK170" i="43"/>
  <c r="EJ170" i="43" s="1"/>
  <c r="EI170" i="43"/>
  <c r="EH170" i="43"/>
  <c r="EG170" i="43" s="1"/>
  <c r="EF170" i="43"/>
  <c r="DP170" i="43"/>
  <c r="DO170" i="43"/>
  <c r="DN170" i="43"/>
  <c r="DM170" i="43"/>
  <c r="DL170" i="43"/>
  <c r="DK170" i="43"/>
  <c r="DJ170" i="43"/>
  <c r="DI170" i="43"/>
  <c r="DH170" i="43"/>
  <c r="DG170" i="43"/>
  <c r="DF170" i="43"/>
  <c r="DE170" i="43"/>
  <c r="CP170" i="43"/>
  <c r="CO170" i="43"/>
  <c r="CB170" i="43"/>
  <c r="CA170" i="43"/>
  <c r="BN170" i="43"/>
  <c r="BM170" i="43"/>
  <c r="AZ170" i="43"/>
  <c r="AY170" i="43"/>
  <c r="AW170" i="43"/>
  <c r="AV170" i="43"/>
  <c r="AS170" i="43"/>
  <c r="AI170" i="43"/>
  <c r="AH170" i="43"/>
  <c r="AG170" i="43"/>
  <c r="V170" i="43"/>
  <c r="U170" i="43"/>
  <c r="T170" i="43"/>
  <c r="S170" i="43"/>
  <c r="R170" i="43"/>
  <c r="Q170" i="43"/>
  <c r="P170" i="43"/>
  <c r="IF169" i="43"/>
  <c r="IC169" i="43"/>
  <c r="IK169" i="43" s="1"/>
  <c r="HK169" i="43"/>
  <c r="HI169" i="43"/>
  <c r="HH169" i="43"/>
  <c r="HF169" i="43"/>
  <c r="HE169" i="43"/>
  <c r="HD169" i="43"/>
  <c r="HC169" i="43"/>
  <c r="HB169" i="43"/>
  <c r="HA169" i="43"/>
  <c r="GZ169" i="43"/>
  <c r="GY169" i="43"/>
  <c r="GW169" i="43"/>
  <c r="GV169" i="43"/>
  <c r="GT169" i="43"/>
  <c r="GO169" i="43"/>
  <c r="GM169" i="43"/>
  <c r="GL169" i="43"/>
  <c r="GJ169" i="43"/>
  <c r="GI169" i="43"/>
  <c r="GH169" i="43"/>
  <c r="GG169" i="43"/>
  <c r="GF169" i="43"/>
  <c r="GE169" i="43"/>
  <c r="GD169" i="43"/>
  <c r="GC169" i="43"/>
  <c r="GA169" i="43"/>
  <c r="FZ169" i="43"/>
  <c r="FX169" i="43"/>
  <c r="FS169" i="43"/>
  <c r="FQ169" i="43"/>
  <c r="FP169" i="43"/>
  <c r="FN169" i="43"/>
  <c r="FM169" i="43"/>
  <c r="FL169" i="43"/>
  <c r="FK169" i="43"/>
  <c r="FJ169" i="43"/>
  <c r="FI169" i="43"/>
  <c r="FH169" i="43"/>
  <c r="FG169" i="43"/>
  <c r="FE169" i="43"/>
  <c r="FD169" i="43"/>
  <c r="FB169" i="43"/>
  <c r="EW169" i="43"/>
  <c r="EU169" i="43"/>
  <c r="ET169" i="43"/>
  <c r="ER169" i="43"/>
  <c r="EQ169" i="43"/>
  <c r="EP169" i="43"/>
  <c r="EO169" i="43"/>
  <c r="EN169" i="43"/>
  <c r="EM169" i="43"/>
  <c r="EL169" i="43"/>
  <c r="EK169" i="43"/>
  <c r="EI169" i="43"/>
  <c r="EH169" i="43"/>
  <c r="EF169" i="43"/>
  <c r="DP169" i="43"/>
  <c r="DO169" i="43"/>
  <c r="DN169" i="43"/>
  <c r="DM169" i="43"/>
  <c r="DL169" i="43"/>
  <c r="DK169" i="43"/>
  <c r="DJ169" i="43"/>
  <c r="DI169" i="43"/>
  <c r="DH169" i="43"/>
  <c r="DG169" i="43"/>
  <c r="DF169" i="43"/>
  <c r="DE169" i="43"/>
  <c r="CP169" i="43"/>
  <c r="CO169" i="43"/>
  <c r="CB169" i="43"/>
  <c r="CA169" i="43"/>
  <c r="BN169" i="43"/>
  <c r="BM169" i="43"/>
  <c r="AZ169" i="43"/>
  <c r="AY169" i="43"/>
  <c r="AW169" i="43"/>
  <c r="AV169" i="43"/>
  <c r="AS169" i="43"/>
  <c r="AI169" i="43"/>
  <c r="AH169" i="43"/>
  <c r="AG169" i="43"/>
  <c r="V169" i="43"/>
  <c r="U169" i="43"/>
  <c r="T169" i="43"/>
  <c r="S169" i="43"/>
  <c r="R169" i="43"/>
  <c r="Q169" i="43"/>
  <c r="P169" i="43"/>
  <c r="AR168" i="43"/>
  <c r="AQ168" i="43"/>
  <c r="AP168" i="43"/>
  <c r="AO168" i="43"/>
  <c r="AN168" i="43"/>
  <c r="AM168" i="43"/>
  <c r="AL168" i="43"/>
  <c r="AK168" i="43"/>
  <c r="AJ168" i="43"/>
  <c r="AE168" i="43"/>
  <c r="AD168" i="43"/>
  <c r="AC168" i="43"/>
  <c r="AB168" i="43"/>
  <c r="AA168" i="43"/>
  <c r="Z168" i="43"/>
  <c r="Y168" i="43"/>
  <c r="X168" i="43"/>
  <c r="W168" i="43"/>
  <c r="IF167" i="43"/>
  <c r="IC167" i="43"/>
  <c r="IK167" i="43" s="1"/>
  <c r="HK167" i="43"/>
  <c r="HI167" i="43"/>
  <c r="HH167" i="43"/>
  <c r="HF167" i="43"/>
  <c r="HE167" i="43"/>
  <c r="HD167" i="43"/>
  <c r="HC167" i="43"/>
  <c r="HB167" i="43"/>
  <c r="HA167" i="43"/>
  <c r="GZ167" i="43"/>
  <c r="GY167" i="43"/>
  <c r="GW167" i="43"/>
  <c r="GV167" i="43"/>
  <c r="GU167" i="43" s="1"/>
  <c r="GT167" i="43"/>
  <c r="GO167" i="43"/>
  <c r="GM167" i="43"/>
  <c r="GL167" i="43"/>
  <c r="GJ167" i="43"/>
  <c r="GI167" i="43"/>
  <c r="GH167" i="43"/>
  <c r="GG167" i="43"/>
  <c r="GF167" i="43"/>
  <c r="GE167" i="43"/>
  <c r="GD167" i="43"/>
  <c r="GC167" i="43"/>
  <c r="GB167" i="43" s="1"/>
  <c r="GA167" i="43"/>
  <c r="FZ167" i="43"/>
  <c r="FY167" i="43" s="1"/>
  <c r="FX167" i="43"/>
  <c r="FS167" i="43"/>
  <c r="FQ167" i="43"/>
  <c r="FP167" i="43"/>
  <c r="FN167" i="43"/>
  <c r="FM167" i="43"/>
  <c r="FL167" i="43"/>
  <c r="FK167" i="43"/>
  <c r="FJ167" i="43"/>
  <c r="FI167" i="43"/>
  <c r="FH167" i="43"/>
  <c r="FG167" i="43"/>
  <c r="FF167" i="43" s="1"/>
  <c r="FE167" i="43"/>
  <c r="FD167" i="43"/>
  <c r="FC167" i="43" s="1"/>
  <c r="FB167" i="43"/>
  <c r="EW167" i="43"/>
  <c r="EU167" i="43"/>
  <c r="ET167" i="43"/>
  <c r="ER167" i="43"/>
  <c r="EQ167" i="43"/>
  <c r="EP167" i="43"/>
  <c r="EO167" i="43"/>
  <c r="EN167" i="43"/>
  <c r="EM167" i="43"/>
  <c r="EL167" i="43"/>
  <c r="EK167" i="43"/>
  <c r="EI167" i="43"/>
  <c r="EH167" i="43"/>
  <c r="EF167" i="43"/>
  <c r="DV167" i="43"/>
  <c r="DP167" i="43"/>
  <c r="DO167" i="43"/>
  <c r="DN167" i="43"/>
  <c r="DM167" i="43"/>
  <c r="DL167" i="43"/>
  <c r="DK167" i="43"/>
  <c r="DJ167" i="43"/>
  <c r="DI167" i="43"/>
  <c r="DH167" i="43"/>
  <c r="DG167" i="43"/>
  <c r="DF167" i="43"/>
  <c r="DE167" i="43"/>
  <c r="CP167" i="43"/>
  <c r="CO167" i="43"/>
  <c r="CB167" i="43"/>
  <c r="CA167" i="43"/>
  <c r="BN167" i="43"/>
  <c r="BM167" i="43"/>
  <c r="AZ167" i="43"/>
  <c r="AY167" i="43"/>
  <c r="AW167" i="43"/>
  <c r="AV167" i="43"/>
  <c r="AS167" i="43"/>
  <c r="AI167" i="43"/>
  <c r="AH167" i="43"/>
  <c r="AG167" i="43"/>
  <c r="V167" i="43"/>
  <c r="U167" i="43"/>
  <c r="T167" i="43"/>
  <c r="S167" i="43"/>
  <c r="R167" i="43"/>
  <c r="Q167" i="43"/>
  <c r="P167" i="43"/>
  <c r="IF166" i="43"/>
  <c r="IC166" i="43"/>
  <c r="IK166" i="43" s="1"/>
  <c r="HK166" i="43"/>
  <c r="HI166" i="43"/>
  <c r="HH166" i="43"/>
  <c r="HF166" i="43"/>
  <c r="HE166" i="43"/>
  <c r="HD166" i="43"/>
  <c r="HC166" i="43"/>
  <c r="HB166" i="43"/>
  <c r="HA166" i="43"/>
  <c r="GZ166" i="43"/>
  <c r="GY166" i="43"/>
  <c r="GW166" i="43"/>
  <c r="GV166" i="43"/>
  <c r="GT166" i="43"/>
  <c r="GO166" i="43"/>
  <c r="GM166" i="43"/>
  <c r="GL166" i="43"/>
  <c r="GJ166" i="43"/>
  <c r="GI166" i="43"/>
  <c r="GH166" i="43"/>
  <c r="GG166" i="43"/>
  <c r="GF166" i="43"/>
  <c r="GE166" i="43"/>
  <c r="GD166" i="43"/>
  <c r="GC166" i="43"/>
  <c r="GB166" i="43" s="1"/>
  <c r="GA166" i="43"/>
  <c r="FZ166" i="43"/>
  <c r="FX166" i="43"/>
  <c r="FS166" i="43"/>
  <c r="FQ166" i="43"/>
  <c r="FP166" i="43"/>
  <c r="FN166" i="43"/>
  <c r="FM166" i="43"/>
  <c r="FL166" i="43"/>
  <c r="FK166" i="43"/>
  <c r="FJ166" i="43"/>
  <c r="FI166" i="43"/>
  <c r="FH166" i="43"/>
  <c r="FG166" i="43"/>
  <c r="FF166" i="43" s="1"/>
  <c r="FE166" i="43"/>
  <c r="FD166" i="43"/>
  <c r="FB166" i="43"/>
  <c r="EW166" i="43"/>
  <c r="EU166" i="43"/>
  <c r="ET166" i="43"/>
  <c r="ER166" i="43"/>
  <c r="EQ166" i="43"/>
  <c r="EP166" i="43"/>
  <c r="EO166" i="43"/>
  <c r="EN166" i="43"/>
  <c r="EM166" i="43"/>
  <c r="EL166" i="43"/>
  <c r="EK166" i="43"/>
  <c r="EJ166" i="43" s="1"/>
  <c r="EI166" i="43"/>
  <c r="EH166" i="43"/>
  <c r="EF166" i="43"/>
  <c r="DV166" i="43"/>
  <c r="DP166" i="43"/>
  <c r="DO166" i="43"/>
  <c r="DN166" i="43"/>
  <c r="DM166" i="43"/>
  <c r="DL166" i="43"/>
  <c r="DK166" i="43"/>
  <c r="DJ166" i="43"/>
  <c r="DI166" i="43"/>
  <c r="DH166" i="43"/>
  <c r="DG166" i="43"/>
  <c r="DF166" i="43"/>
  <c r="DE166" i="43"/>
  <c r="CP166" i="43"/>
  <c r="CO166" i="43"/>
  <c r="CB166" i="43"/>
  <c r="CA166" i="43"/>
  <c r="BN166" i="43"/>
  <c r="BM166" i="43"/>
  <c r="AZ166" i="43"/>
  <c r="AY166" i="43"/>
  <c r="AW166" i="43"/>
  <c r="AV166" i="43"/>
  <c r="AS166" i="43"/>
  <c r="AI166" i="43"/>
  <c r="AH166" i="43"/>
  <c r="AG166" i="43"/>
  <c r="V166" i="43"/>
  <c r="U166" i="43"/>
  <c r="T166" i="43"/>
  <c r="S166" i="43"/>
  <c r="R166" i="43"/>
  <c r="Q166" i="43"/>
  <c r="P166" i="43"/>
  <c r="IF165" i="43"/>
  <c r="IC165" i="43"/>
  <c r="IK165" i="43" s="1"/>
  <c r="HK165" i="43"/>
  <c r="HI165" i="43"/>
  <c r="HH165" i="43"/>
  <c r="HF165" i="43"/>
  <c r="HE165" i="43"/>
  <c r="HD165" i="43"/>
  <c r="HC165" i="43"/>
  <c r="HB165" i="43"/>
  <c r="HA165" i="43"/>
  <c r="GZ165" i="43"/>
  <c r="GY165" i="43"/>
  <c r="GX165" i="43" s="1"/>
  <c r="GW165" i="43"/>
  <c r="GV165" i="43"/>
  <c r="GU165" i="43" s="1"/>
  <c r="GT165" i="43"/>
  <c r="GO165" i="43"/>
  <c r="GM165" i="43"/>
  <c r="GL165" i="43"/>
  <c r="GJ165" i="43"/>
  <c r="GI165" i="43"/>
  <c r="GH165" i="43"/>
  <c r="GG165" i="43"/>
  <c r="GF165" i="43"/>
  <c r="GE165" i="43"/>
  <c r="GD165" i="43"/>
  <c r="GC165" i="43"/>
  <c r="GB165" i="43" s="1"/>
  <c r="GA165" i="43"/>
  <c r="FZ165" i="43"/>
  <c r="FY165" i="43" s="1"/>
  <c r="FX165" i="43"/>
  <c r="FS165" i="43"/>
  <c r="FQ165" i="43"/>
  <c r="FP165" i="43"/>
  <c r="FN165" i="43"/>
  <c r="FM165" i="43"/>
  <c r="FL165" i="43"/>
  <c r="FK165" i="43"/>
  <c r="FJ165" i="43"/>
  <c r="FI165" i="43"/>
  <c r="FH165" i="43"/>
  <c r="FG165" i="43"/>
  <c r="FF165" i="43" s="1"/>
  <c r="FE165" i="43"/>
  <c r="FD165" i="43"/>
  <c r="FC165" i="43" s="1"/>
  <c r="FB165" i="43"/>
  <c r="EW165" i="43"/>
  <c r="EU165" i="43"/>
  <c r="ET165" i="43"/>
  <c r="ER165" i="43"/>
  <c r="EQ165" i="43"/>
  <c r="EP165" i="43"/>
  <c r="EO165" i="43"/>
  <c r="EN165" i="43"/>
  <c r="EM165" i="43"/>
  <c r="EL165" i="43"/>
  <c r="EK165" i="43"/>
  <c r="EI165" i="43"/>
  <c r="EH165" i="43"/>
  <c r="EF165" i="43"/>
  <c r="DV165" i="43"/>
  <c r="DP165" i="43"/>
  <c r="DO165" i="43"/>
  <c r="DN165" i="43"/>
  <c r="DM165" i="43"/>
  <c r="DL165" i="43"/>
  <c r="DK165" i="43"/>
  <c r="DJ165" i="43"/>
  <c r="DI165" i="43"/>
  <c r="DH165" i="43"/>
  <c r="DG165" i="43"/>
  <c r="DF165" i="43"/>
  <c r="DE165" i="43"/>
  <c r="CP165" i="43"/>
  <c r="CO165" i="43"/>
  <c r="CB165" i="43"/>
  <c r="CA165" i="43"/>
  <c r="BN165" i="43"/>
  <c r="BM165" i="43"/>
  <c r="AZ165" i="43"/>
  <c r="AY165" i="43"/>
  <c r="AW165" i="43"/>
  <c r="AV165" i="43"/>
  <c r="AS165" i="43"/>
  <c r="AI165" i="43"/>
  <c r="AH165" i="43"/>
  <c r="AG165" i="43"/>
  <c r="V165" i="43"/>
  <c r="U165" i="43"/>
  <c r="T165" i="43"/>
  <c r="S165" i="43"/>
  <c r="R165" i="43"/>
  <c r="Q165" i="43"/>
  <c r="P165" i="43"/>
  <c r="IF162" i="43"/>
  <c r="IC162" i="43"/>
  <c r="IK162" i="43" s="1"/>
  <c r="HK162" i="43"/>
  <c r="HI162" i="43"/>
  <c r="HH162" i="43"/>
  <c r="HF162" i="43"/>
  <c r="HE162" i="43"/>
  <c r="HD162" i="43"/>
  <c r="HC162" i="43"/>
  <c r="HB162" i="43"/>
  <c r="HA162" i="43"/>
  <c r="GZ162" i="43"/>
  <c r="GY162" i="43"/>
  <c r="GX162" i="43" s="1"/>
  <c r="GW162" i="43"/>
  <c r="GV162" i="43"/>
  <c r="GT162" i="43"/>
  <c r="GO162" i="43"/>
  <c r="GM162" i="43"/>
  <c r="GL162" i="43"/>
  <c r="GJ162" i="43"/>
  <c r="GI162" i="43"/>
  <c r="GH162" i="43"/>
  <c r="GG162" i="43"/>
  <c r="GF162" i="43"/>
  <c r="GE162" i="43"/>
  <c r="GD162" i="43"/>
  <c r="GC162" i="43"/>
  <c r="GA162" i="43"/>
  <c r="FZ162" i="43"/>
  <c r="FY162" i="43" s="1"/>
  <c r="FX162" i="43"/>
  <c r="FS162" i="43"/>
  <c r="FQ162" i="43"/>
  <c r="FP162" i="43"/>
  <c r="FN162" i="43"/>
  <c r="FM162" i="43"/>
  <c r="FL162" i="43"/>
  <c r="FK162" i="43"/>
  <c r="FJ162" i="43"/>
  <c r="FI162" i="43"/>
  <c r="FH162" i="43"/>
  <c r="FG162" i="43"/>
  <c r="FF162" i="43" s="1"/>
  <c r="FE162" i="43"/>
  <c r="FD162" i="43"/>
  <c r="FB162" i="43"/>
  <c r="EW162" i="43"/>
  <c r="EU162" i="43"/>
  <c r="ET162" i="43"/>
  <c r="ER162" i="43"/>
  <c r="EQ162" i="43"/>
  <c r="EP162" i="43"/>
  <c r="EO162" i="43"/>
  <c r="EN162" i="43"/>
  <c r="EM162" i="43"/>
  <c r="EL162" i="43"/>
  <c r="EK162" i="43"/>
  <c r="EJ162" i="43" s="1"/>
  <c r="EI162" i="43"/>
  <c r="DP162" i="43"/>
  <c r="DO162" i="43"/>
  <c r="DN162" i="43"/>
  <c r="DM162" i="43"/>
  <c r="DL162" i="43"/>
  <c r="DK162" i="43"/>
  <c r="DJ162" i="43"/>
  <c r="DI162" i="43"/>
  <c r="DH162" i="43"/>
  <c r="DG162" i="43"/>
  <c r="CP162" i="43"/>
  <c r="CO162" i="43"/>
  <c r="CB162" i="43"/>
  <c r="CA162" i="43"/>
  <c r="BN162" i="43"/>
  <c r="BM162" i="43"/>
  <c r="BB162" i="43"/>
  <c r="EH162" i="43" s="1"/>
  <c r="BA162" i="43"/>
  <c r="DE162" i="43" s="1"/>
  <c r="AZ162" i="43"/>
  <c r="AY162" i="43"/>
  <c r="AW162" i="43"/>
  <c r="AV162" i="43"/>
  <c r="AS162" i="43"/>
  <c r="AI162" i="43"/>
  <c r="AH162" i="43"/>
  <c r="AG162" i="43"/>
  <c r="V162" i="43"/>
  <c r="U162" i="43"/>
  <c r="T162" i="43"/>
  <c r="S162" i="43"/>
  <c r="R162" i="43"/>
  <c r="Q162" i="43"/>
  <c r="IF161" i="43"/>
  <c r="IC161" i="43"/>
  <c r="IK161" i="43" s="1"/>
  <c r="HK161" i="43"/>
  <c r="HI161" i="43"/>
  <c r="HH161" i="43"/>
  <c r="HF161" i="43"/>
  <c r="HE161" i="43"/>
  <c r="HD161" i="43"/>
  <c r="HC161" i="43"/>
  <c r="HB161" i="43"/>
  <c r="HA161" i="43"/>
  <c r="GZ161" i="43"/>
  <c r="GY161" i="43"/>
  <c r="GX161" i="43" s="1"/>
  <c r="GW161" i="43"/>
  <c r="GV161" i="43"/>
  <c r="GU161" i="43" s="1"/>
  <c r="GT161" i="43"/>
  <c r="GO161" i="43"/>
  <c r="GM161" i="43"/>
  <c r="GL161" i="43"/>
  <c r="GJ161" i="43"/>
  <c r="GI161" i="43"/>
  <c r="GH161" i="43"/>
  <c r="GG161" i="43"/>
  <c r="GF161" i="43"/>
  <c r="GE161" i="43"/>
  <c r="GD161" i="43"/>
  <c r="GC161" i="43"/>
  <c r="GB161" i="43" s="1"/>
  <c r="GA161" i="43"/>
  <c r="FZ161" i="43"/>
  <c r="FY161" i="43" s="1"/>
  <c r="FX161" i="43"/>
  <c r="FS161" i="43"/>
  <c r="FQ161" i="43"/>
  <c r="FP161" i="43"/>
  <c r="FN161" i="43"/>
  <c r="FM161" i="43"/>
  <c r="FL161" i="43"/>
  <c r="FK161" i="43"/>
  <c r="FJ161" i="43"/>
  <c r="FI161" i="43"/>
  <c r="FH161" i="43"/>
  <c r="FG161" i="43"/>
  <c r="FF161" i="43" s="1"/>
  <c r="FE161" i="43"/>
  <c r="FD161" i="43"/>
  <c r="FB161" i="43"/>
  <c r="EW161" i="43"/>
  <c r="EU161" i="43"/>
  <c r="ET161" i="43"/>
  <c r="ER161" i="43"/>
  <c r="EQ161" i="43"/>
  <c r="EP161" i="43"/>
  <c r="EO161" i="43"/>
  <c r="EN161" i="43"/>
  <c r="EM161" i="43"/>
  <c r="EL161" i="43"/>
  <c r="EK161" i="43"/>
  <c r="EI161" i="43"/>
  <c r="EH161" i="43"/>
  <c r="EG161" i="43" s="1"/>
  <c r="DV161" i="43"/>
  <c r="DP161" i="43"/>
  <c r="DO161" i="43"/>
  <c r="DN161" i="43"/>
  <c r="DM161" i="43"/>
  <c r="DL161" i="43"/>
  <c r="DK161" i="43"/>
  <c r="DJ161" i="43"/>
  <c r="DI161" i="43"/>
  <c r="DH161" i="43"/>
  <c r="DG161" i="43"/>
  <c r="DF161" i="43"/>
  <c r="DE161" i="43"/>
  <c r="CP161" i="43"/>
  <c r="CO161" i="43"/>
  <c r="CB161" i="43"/>
  <c r="CA161" i="43"/>
  <c r="BN161" i="43"/>
  <c r="BM161" i="43"/>
  <c r="BB161" i="43"/>
  <c r="AZ161" i="43" s="1"/>
  <c r="BA161" i="43"/>
  <c r="EF161" i="43" s="1"/>
  <c r="AY161" i="43"/>
  <c r="AW161" i="43"/>
  <c r="AV161" i="43"/>
  <c r="AS161" i="43"/>
  <c r="AI161" i="43"/>
  <c r="AH161" i="43"/>
  <c r="AG161" i="43"/>
  <c r="V161" i="43"/>
  <c r="U161" i="43"/>
  <c r="T161" i="43"/>
  <c r="S161" i="43"/>
  <c r="R161" i="43"/>
  <c r="Q161" i="43"/>
  <c r="P161" i="43"/>
  <c r="IF160" i="43"/>
  <c r="IC160" i="43"/>
  <c r="IK160" i="43" s="1"/>
  <c r="HK160" i="43"/>
  <c r="HI160" i="43"/>
  <c r="HH160" i="43"/>
  <c r="HF160" i="43"/>
  <c r="HE160" i="43"/>
  <c r="HD160" i="43"/>
  <c r="HC160" i="43"/>
  <c r="HB160" i="43"/>
  <c r="HA160" i="43"/>
  <c r="GZ160" i="43"/>
  <c r="GY160" i="43"/>
  <c r="GX160" i="43" s="1"/>
  <c r="GW160" i="43"/>
  <c r="GV160" i="43"/>
  <c r="GT160" i="43"/>
  <c r="GO160" i="43"/>
  <c r="GM160" i="43"/>
  <c r="GL160" i="43"/>
  <c r="GJ160" i="43"/>
  <c r="GI160" i="43"/>
  <c r="GH160" i="43"/>
  <c r="GG160" i="43"/>
  <c r="GF160" i="43"/>
  <c r="GE160" i="43"/>
  <c r="GD160" i="43"/>
  <c r="GC160" i="43"/>
  <c r="GB160" i="43" s="1"/>
  <c r="GA160" i="43"/>
  <c r="FZ160" i="43"/>
  <c r="FY160" i="43" s="1"/>
  <c r="FX160" i="43"/>
  <c r="FS160" i="43"/>
  <c r="FQ160" i="43"/>
  <c r="FP160" i="43"/>
  <c r="FN160" i="43"/>
  <c r="FM160" i="43"/>
  <c r="FL160" i="43"/>
  <c r="FK160" i="43"/>
  <c r="FJ160" i="43"/>
  <c r="FI160" i="43"/>
  <c r="FH160" i="43"/>
  <c r="FG160" i="43"/>
  <c r="FF160" i="43" s="1"/>
  <c r="FE160" i="43"/>
  <c r="FD160" i="43"/>
  <c r="FC160" i="43" s="1"/>
  <c r="FB160" i="43"/>
  <c r="EW160" i="43"/>
  <c r="EU160" i="43"/>
  <c r="ET160" i="43"/>
  <c r="ER160" i="43"/>
  <c r="EQ160" i="43"/>
  <c r="EP160" i="43"/>
  <c r="EO160" i="43"/>
  <c r="EN160" i="43"/>
  <c r="EM160" i="43"/>
  <c r="EL160" i="43"/>
  <c r="EK160" i="43"/>
  <c r="EJ160" i="43" s="1"/>
  <c r="EI160" i="43"/>
  <c r="DP160" i="43"/>
  <c r="DO160" i="43"/>
  <c r="DN160" i="43"/>
  <c r="DM160" i="43"/>
  <c r="DL160" i="43"/>
  <c r="DK160" i="43"/>
  <c r="DJ160" i="43"/>
  <c r="DI160" i="43"/>
  <c r="DH160" i="43"/>
  <c r="DG160" i="43"/>
  <c r="CP160" i="43"/>
  <c r="CO160" i="43"/>
  <c r="CB160" i="43"/>
  <c r="CA160" i="43"/>
  <c r="BN160" i="43"/>
  <c r="BM160" i="43"/>
  <c r="BB160" i="43"/>
  <c r="Q160" i="43" s="1"/>
  <c r="BA160" i="43"/>
  <c r="EF160" i="43" s="1"/>
  <c r="AZ160" i="43"/>
  <c r="AW160" i="43"/>
  <c r="AV160" i="43"/>
  <c r="AS160" i="43"/>
  <c r="AI160" i="43"/>
  <c r="AH160" i="43"/>
  <c r="AG160" i="43"/>
  <c r="V160" i="43"/>
  <c r="U160" i="43"/>
  <c r="T160" i="43"/>
  <c r="S160" i="43"/>
  <c r="R160" i="43"/>
  <c r="IF159" i="43"/>
  <c r="IC159" i="43"/>
  <c r="IK159" i="43" s="1"/>
  <c r="HK159" i="43"/>
  <c r="HI159" i="43"/>
  <c r="HH159" i="43"/>
  <c r="HF159" i="43"/>
  <c r="HE159" i="43"/>
  <c r="HD159" i="43"/>
  <c r="HC159" i="43"/>
  <c r="HB159" i="43"/>
  <c r="HA159" i="43"/>
  <c r="GZ159" i="43"/>
  <c r="GY159" i="43"/>
  <c r="GX159" i="43" s="1"/>
  <c r="GW159" i="43"/>
  <c r="GV159" i="43"/>
  <c r="GU159" i="43" s="1"/>
  <c r="GT159" i="43"/>
  <c r="GO159" i="43"/>
  <c r="GM159" i="43"/>
  <c r="GL159" i="43"/>
  <c r="GJ159" i="43"/>
  <c r="GI159" i="43"/>
  <c r="GH159" i="43"/>
  <c r="GG159" i="43"/>
  <c r="GF159" i="43"/>
  <c r="GE159" i="43"/>
  <c r="GD159" i="43"/>
  <c r="GC159" i="43"/>
  <c r="GB159" i="43" s="1"/>
  <c r="GA159" i="43"/>
  <c r="FZ159" i="43"/>
  <c r="FX159" i="43"/>
  <c r="FS159" i="43"/>
  <c r="FQ159" i="43"/>
  <c r="FP159" i="43"/>
  <c r="FN159" i="43"/>
  <c r="FM159" i="43"/>
  <c r="FL159" i="43"/>
  <c r="FK159" i="43"/>
  <c r="FJ159" i="43"/>
  <c r="FI159" i="43"/>
  <c r="FH159" i="43"/>
  <c r="FG159" i="43"/>
  <c r="FE159" i="43"/>
  <c r="FD159" i="43"/>
  <c r="FC159" i="43" s="1"/>
  <c r="FB159" i="43"/>
  <c r="EW159" i="43"/>
  <c r="EU159" i="43"/>
  <c r="ET159" i="43"/>
  <c r="ER159" i="43"/>
  <c r="EQ159" i="43"/>
  <c r="EP159" i="43"/>
  <c r="EO159" i="43"/>
  <c r="EN159" i="43"/>
  <c r="EM159" i="43"/>
  <c r="EL159" i="43"/>
  <c r="EK159" i="43"/>
  <c r="EJ159" i="43" s="1"/>
  <c r="EI159" i="43"/>
  <c r="EH159" i="43"/>
  <c r="EG159" i="43" s="1"/>
  <c r="EF159" i="43"/>
  <c r="DV159" i="43"/>
  <c r="DP159" i="43"/>
  <c r="DO159" i="43"/>
  <c r="DN159" i="43"/>
  <c r="DM159" i="43"/>
  <c r="DL159" i="43"/>
  <c r="DK159" i="43"/>
  <c r="DJ159" i="43"/>
  <c r="DI159" i="43"/>
  <c r="DH159" i="43"/>
  <c r="DG159" i="43"/>
  <c r="DF159" i="43"/>
  <c r="DE159" i="43"/>
  <c r="CP159" i="43"/>
  <c r="CO159" i="43"/>
  <c r="CB159" i="43"/>
  <c r="CA159" i="43"/>
  <c r="BN159" i="43"/>
  <c r="BM159" i="43"/>
  <c r="AZ159" i="43"/>
  <c r="AY159" i="43"/>
  <c r="AW159" i="43"/>
  <c r="AV159" i="43"/>
  <c r="AS159" i="43"/>
  <c r="AI159" i="43"/>
  <c r="AH159" i="43"/>
  <c r="AG159" i="43"/>
  <c r="V159" i="43"/>
  <c r="U159" i="43"/>
  <c r="T159" i="43"/>
  <c r="S159" i="43"/>
  <c r="R159" i="43"/>
  <c r="Q159" i="43"/>
  <c r="P159" i="43"/>
  <c r="IF158" i="43"/>
  <c r="IC158" i="43"/>
  <c r="IK158" i="43" s="1"/>
  <c r="HK158" i="43"/>
  <c r="HI158" i="43"/>
  <c r="HH158" i="43"/>
  <c r="HF158" i="43"/>
  <c r="HE158" i="43"/>
  <c r="HD158" i="43"/>
  <c r="HC158" i="43"/>
  <c r="HB158" i="43"/>
  <c r="HA158" i="43"/>
  <c r="GZ158" i="43"/>
  <c r="GY158" i="43"/>
  <c r="GW158" i="43"/>
  <c r="GV158" i="43"/>
  <c r="GU158" i="43" s="1"/>
  <c r="GT158" i="43"/>
  <c r="GO158" i="43"/>
  <c r="GM158" i="43"/>
  <c r="GL158" i="43"/>
  <c r="GJ158" i="43"/>
  <c r="GI158" i="43"/>
  <c r="GH158" i="43"/>
  <c r="GG158" i="43"/>
  <c r="GF158" i="43"/>
  <c r="GE158" i="43"/>
  <c r="GD158" i="43"/>
  <c r="GC158" i="43"/>
  <c r="GA158" i="43"/>
  <c r="FZ158" i="43"/>
  <c r="FY158" i="43" s="1"/>
  <c r="FX158" i="43"/>
  <c r="FS158" i="43"/>
  <c r="FQ158" i="43"/>
  <c r="FP158" i="43"/>
  <c r="FN158" i="43"/>
  <c r="FM158" i="43"/>
  <c r="FL158" i="43"/>
  <c r="FK158" i="43"/>
  <c r="FJ158" i="43"/>
  <c r="FI158" i="43"/>
  <c r="FH158" i="43"/>
  <c r="FG158" i="43"/>
  <c r="FF158" i="43" s="1"/>
  <c r="FE158" i="43"/>
  <c r="FD158" i="43"/>
  <c r="FC158" i="43" s="1"/>
  <c r="FB158" i="43"/>
  <c r="EW158" i="43"/>
  <c r="EU158" i="43"/>
  <c r="ET158" i="43"/>
  <c r="ER158" i="43"/>
  <c r="EQ158" i="43"/>
  <c r="EP158" i="43"/>
  <c r="EO158" i="43"/>
  <c r="EN158" i="43"/>
  <c r="EM158" i="43"/>
  <c r="EL158" i="43"/>
  <c r="EK158" i="43"/>
  <c r="EJ158" i="43" s="1"/>
  <c r="EI158" i="43"/>
  <c r="DP158" i="43"/>
  <c r="DO158" i="43"/>
  <c r="DN158" i="43"/>
  <c r="DM158" i="43"/>
  <c r="DL158" i="43"/>
  <c r="DK158" i="43"/>
  <c r="DJ158" i="43"/>
  <c r="DI158" i="43"/>
  <c r="DH158" i="43"/>
  <c r="DG158" i="43"/>
  <c r="CP158" i="43"/>
  <c r="CO158" i="43"/>
  <c r="CB158" i="43"/>
  <c r="CA158" i="43"/>
  <c r="BN158" i="43"/>
  <c r="BM158" i="43"/>
  <c r="BB158" i="43"/>
  <c r="Q158" i="43" s="1"/>
  <c r="BA158" i="43"/>
  <c r="EF158" i="43" s="1"/>
  <c r="AW158" i="43"/>
  <c r="AV158" i="43"/>
  <c r="AS158" i="43"/>
  <c r="AI158" i="43"/>
  <c r="AH158" i="43"/>
  <c r="AG158" i="43"/>
  <c r="V158" i="43"/>
  <c r="U158" i="43"/>
  <c r="T158" i="43"/>
  <c r="S158" i="43"/>
  <c r="R158" i="43"/>
  <c r="IF157" i="43"/>
  <c r="IC157" i="43"/>
  <c r="IK157" i="43" s="1"/>
  <c r="HK157" i="43"/>
  <c r="HI157" i="43"/>
  <c r="HH157" i="43"/>
  <c r="HF157" i="43"/>
  <c r="HE157" i="43"/>
  <c r="HD157" i="43"/>
  <c r="HC157" i="43"/>
  <c r="HB157" i="43"/>
  <c r="HA157" i="43"/>
  <c r="GZ157" i="43"/>
  <c r="GY157" i="43"/>
  <c r="GX157" i="43" s="1"/>
  <c r="GW157" i="43"/>
  <c r="GV157" i="43"/>
  <c r="GU157" i="43" s="1"/>
  <c r="GT157" i="43"/>
  <c r="GO157" i="43"/>
  <c r="GM157" i="43"/>
  <c r="GL157" i="43"/>
  <c r="GJ157" i="43"/>
  <c r="GI157" i="43"/>
  <c r="GH157" i="43"/>
  <c r="GG157" i="43"/>
  <c r="GF157" i="43"/>
  <c r="GE157" i="43"/>
  <c r="GD157" i="43"/>
  <c r="GC157" i="43"/>
  <c r="GA157" i="43"/>
  <c r="FZ157" i="43"/>
  <c r="FY157" i="43" s="1"/>
  <c r="FX157" i="43"/>
  <c r="FS157" i="43"/>
  <c r="FQ157" i="43"/>
  <c r="FP157" i="43"/>
  <c r="FN157" i="43"/>
  <c r="FM157" i="43"/>
  <c r="FL157" i="43"/>
  <c r="FK157" i="43"/>
  <c r="FJ157" i="43"/>
  <c r="FI157" i="43"/>
  <c r="FH157" i="43"/>
  <c r="FG157" i="43"/>
  <c r="FF157" i="43" s="1"/>
  <c r="FE157" i="43"/>
  <c r="FD157" i="43"/>
  <c r="FC157" i="43" s="1"/>
  <c r="FB157" i="43"/>
  <c r="EW157" i="43"/>
  <c r="EU157" i="43"/>
  <c r="ET157" i="43"/>
  <c r="ER157" i="43"/>
  <c r="EQ157" i="43"/>
  <c r="EP157" i="43"/>
  <c r="EO157" i="43"/>
  <c r="EN157" i="43"/>
  <c r="EM157" i="43"/>
  <c r="EL157" i="43"/>
  <c r="EK157" i="43"/>
  <c r="EJ157" i="43" s="1"/>
  <c r="EI157" i="43"/>
  <c r="EH157" i="43"/>
  <c r="EG157" i="43" s="1"/>
  <c r="DV157" i="43"/>
  <c r="DP157" i="43"/>
  <c r="DO157" i="43"/>
  <c r="DN157" i="43"/>
  <c r="DM157" i="43"/>
  <c r="DL157" i="43"/>
  <c r="DK157" i="43"/>
  <c r="DJ157" i="43"/>
  <c r="DI157" i="43"/>
  <c r="DH157" i="43"/>
  <c r="DG157" i="43"/>
  <c r="DF157" i="43"/>
  <c r="DE157" i="43"/>
  <c r="CP157" i="43"/>
  <c r="CO157" i="43"/>
  <c r="CB157" i="43"/>
  <c r="CA157" i="43"/>
  <c r="BN157" i="43"/>
  <c r="BM157" i="43"/>
  <c r="BB157" i="43"/>
  <c r="Q157" i="43" s="1"/>
  <c r="BA157" i="43"/>
  <c r="P157" i="43" s="1"/>
  <c r="AY157" i="43"/>
  <c r="AW157" i="43"/>
  <c r="AV157" i="43"/>
  <c r="AS157" i="43"/>
  <c r="AI157" i="43"/>
  <c r="AH157" i="43"/>
  <c r="AG157" i="43"/>
  <c r="V157" i="43"/>
  <c r="U157" i="43"/>
  <c r="T157" i="43"/>
  <c r="S157" i="43"/>
  <c r="R157" i="43"/>
  <c r="IF156" i="43"/>
  <c r="IC156" i="43"/>
  <c r="IK156" i="43" s="1"/>
  <c r="HK156" i="43"/>
  <c r="HI156" i="43"/>
  <c r="HH156" i="43"/>
  <c r="HF156" i="43"/>
  <c r="HE156" i="43"/>
  <c r="HD156" i="43"/>
  <c r="HC156" i="43"/>
  <c r="HB156" i="43"/>
  <c r="HA156" i="43"/>
  <c r="GZ156" i="43"/>
  <c r="GY156" i="43"/>
  <c r="GW156" i="43"/>
  <c r="GV156" i="43"/>
  <c r="GT156" i="43"/>
  <c r="GO156" i="43"/>
  <c r="GM156" i="43"/>
  <c r="GL156" i="43"/>
  <c r="GJ156" i="43"/>
  <c r="GI156" i="43"/>
  <c r="GH156" i="43"/>
  <c r="GG156" i="43"/>
  <c r="GF156" i="43"/>
  <c r="GE156" i="43"/>
  <c r="GD156" i="43"/>
  <c r="GC156" i="43"/>
  <c r="GA156" i="43"/>
  <c r="FZ156" i="43"/>
  <c r="FX156" i="43"/>
  <c r="FS156" i="43"/>
  <c r="FQ156" i="43"/>
  <c r="FP156" i="43"/>
  <c r="FN156" i="43"/>
  <c r="FM156" i="43"/>
  <c r="FL156" i="43"/>
  <c r="FK156" i="43"/>
  <c r="FJ156" i="43"/>
  <c r="FI156" i="43"/>
  <c r="FH156" i="43"/>
  <c r="FG156" i="43"/>
  <c r="FE156" i="43"/>
  <c r="FD156" i="43"/>
  <c r="FB156" i="43"/>
  <c r="EW156" i="43"/>
  <c r="EU156" i="43"/>
  <c r="ET156" i="43"/>
  <c r="ER156" i="43"/>
  <c r="EQ156" i="43"/>
  <c r="EP156" i="43"/>
  <c r="EO156" i="43"/>
  <c r="EN156" i="43"/>
  <c r="EM156" i="43"/>
  <c r="EL156" i="43"/>
  <c r="EK156" i="43"/>
  <c r="EI156" i="43"/>
  <c r="DV156" i="43"/>
  <c r="DP156" i="43"/>
  <c r="DO156" i="43"/>
  <c r="DN156" i="43"/>
  <c r="DM156" i="43"/>
  <c r="DM155" i="43" s="1"/>
  <c r="DL156" i="43"/>
  <c r="DK156" i="43"/>
  <c r="DJ156" i="43"/>
  <c r="DI156" i="43"/>
  <c r="DH156" i="43"/>
  <c r="DG156" i="43"/>
  <c r="DG155" i="43" s="1"/>
  <c r="CP156" i="43"/>
  <c r="CO156" i="43"/>
  <c r="CB156" i="43"/>
  <c r="CA156" i="43"/>
  <c r="BN156" i="43"/>
  <c r="BM156" i="43"/>
  <c r="BB156" i="43"/>
  <c r="DF156" i="43" s="1"/>
  <c r="BA156" i="43"/>
  <c r="P156" i="43" s="1"/>
  <c r="AZ156" i="43"/>
  <c r="AY156" i="43"/>
  <c r="AW156" i="43"/>
  <c r="AV156" i="43"/>
  <c r="AS156" i="43"/>
  <c r="AI156" i="43"/>
  <c r="AH156" i="43"/>
  <c r="AG156" i="43"/>
  <c r="V156" i="43"/>
  <c r="U156" i="43"/>
  <c r="T156" i="43"/>
  <c r="S156" i="43"/>
  <c r="R156" i="43"/>
  <c r="AR155" i="43"/>
  <c r="AQ155" i="43"/>
  <c r="AP155" i="43"/>
  <c r="AO155" i="43"/>
  <c r="AN155" i="43"/>
  <c r="AM155" i="43"/>
  <c r="AL155" i="43"/>
  <c r="AK155" i="43"/>
  <c r="AJ155" i="43"/>
  <c r="AE155" i="43"/>
  <c r="AD155" i="43"/>
  <c r="AC155" i="43"/>
  <c r="AB155" i="43"/>
  <c r="AA155" i="43"/>
  <c r="Z155" i="43"/>
  <c r="Y155" i="43"/>
  <c r="X155" i="43"/>
  <c r="W155" i="43"/>
  <c r="IF154" i="43"/>
  <c r="IC154" i="43"/>
  <c r="IK154" i="43" s="1"/>
  <c r="HK154" i="43"/>
  <c r="HI154" i="43"/>
  <c r="HH154" i="43"/>
  <c r="HF154" i="43"/>
  <c r="HE154" i="43"/>
  <c r="HD154" i="43"/>
  <c r="HC154" i="43"/>
  <c r="HB154" i="43"/>
  <c r="HA154" i="43"/>
  <c r="GZ154" i="43"/>
  <c r="GY154" i="43"/>
  <c r="GW154" i="43"/>
  <c r="GV154" i="43"/>
  <c r="GU154" i="43" s="1"/>
  <c r="GT154" i="43"/>
  <c r="GO154" i="43"/>
  <c r="GM154" i="43"/>
  <c r="GL154" i="43"/>
  <c r="GJ154" i="43"/>
  <c r="GI154" i="43"/>
  <c r="GH154" i="43"/>
  <c r="GG154" i="43"/>
  <c r="GF154" i="43"/>
  <c r="GE154" i="43"/>
  <c r="GD154" i="43"/>
  <c r="GC154" i="43"/>
  <c r="GB154" i="43" s="1"/>
  <c r="GA154" i="43"/>
  <c r="FZ154" i="43"/>
  <c r="FX154" i="43"/>
  <c r="FS154" i="43"/>
  <c r="FQ154" i="43"/>
  <c r="FP154" i="43"/>
  <c r="FN154" i="43"/>
  <c r="FM154" i="43"/>
  <c r="FL154" i="43"/>
  <c r="FK154" i="43"/>
  <c r="FJ154" i="43"/>
  <c r="FI154" i="43"/>
  <c r="FH154" i="43"/>
  <c r="FG154" i="43"/>
  <c r="FF154" i="43" s="1"/>
  <c r="FE154" i="43"/>
  <c r="FD154" i="43"/>
  <c r="FB154" i="43"/>
  <c r="EW154" i="43"/>
  <c r="EU154" i="43"/>
  <c r="ET154" i="43"/>
  <c r="ER154" i="43"/>
  <c r="EQ154" i="43"/>
  <c r="EP154" i="43"/>
  <c r="EO154" i="43"/>
  <c r="EN154" i="43"/>
  <c r="EM154" i="43"/>
  <c r="EL154" i="43"/>
  <c r="EK154" i="43"/>
  <c r="EI154" i="43"/>
  <c r="EH154" i="43"/>
  <c r="EG154" i="43" s="1"/>
  <c r="EF154" i="43"/>
  <c r="DP154" i="43"/>
  <c r="DO154" i="43"/>
  <c r="DN154" i="43"/>
  <c r="DM154" i="43"/>
  <c r="DL154" i="43"/>
  <c r="DK154" i="43"/>
  <c r="DJ154" i="43"/>
  <c r="DI154" i="43"/>
  <c r="DH154" i="43"/>
  <c r="DG154" i="43"/>
  <c r="DF154" i="43"/>
  <c r="DE154" i="43"/>
  <c r="CP154" i="43"/>
  <c r="CO154" i="43"/>
  <c r="CB154" i="43"/>
  <c r="CA154" i="43"/>
  <c r="BN154" i="43"/>
  <c r="BM154" i="43"/>
  <c r="AZ154" i="43"/>
  <c r="AY154" i="43"/>
  <c r="AW154" i="43"/>
  <c r="AV154" i="43"/>
  <c r="AS154" i="43"/>
  <c r="AI154" i="43"/>
  <c r="AH154" i="43"/>
  <c r="AG154" i="43"/>
  <c r="V154" i="43"/>
  <c r="U154" i="43"/>
  <c r="T154" i="43"/>
  <c r="S154" i="43"/>
  <c r="R154" i="43"/>
  <c r="Q154" i="43"/>
  <c r="P154" i="43"/>
  <c r="IF153" i="43"/>
  <c r="IC153" i="43"/>
  <c r="IK153" i="43" s="1"/>
  <c r="HK153" i="43"/>
  <c r="HI153" i="43"/>
  <c r="HH153" i="43"/>
  <c r="HF153" i="43"/>
  <c r="HE153" i="43"/>
  <c r="HD153" i="43"/>
  <c r="HC153" i="43"/>
  <c r="HB153" i="43"/>
  <c r="HA153" i="43"/>
  <c r="GZ153" i="43"/>
  <c r="GY153" i="43"/>
  <c r="GW153" i="43"/>
  <c r="GV153" i="43"/>
  <c r="GU153" i="43" s="1"/>
  <c r="GT153" i="43"/>
  <c r="GO153" i="43"/>
  <c r="GM153" i="43"/>
  <c r="GL153" i="43"/>
  <c r="GJ153" i="43"/>
  <c r="GI153" i="43"/>
  <c r="GH153" i="43"/>
  <c r="GG153" i="43"/>
  <c r="GF153" i="43"/>
  <c r="GE153" i="43"/>
  <c r="GD153" i="43"/>
  <c r="GC153" i="43"/>
  <c r="GB153" i="43" s="1"/>
  <c r="GA153" i="43"/>
  <c r="FZ153" i="43"/>
  <c r="FY153" i="43" s="1"/>
  <c r="FX153" i="43"/>
  <c r="FS153" i="43"/>
  <c r="FQ153" i="43"/>
  <c r="FP153" i="43"/>
  <c r="FN153" i="43"/>
  <c r="FM153" i="43"/>
  <c r="FL153" i="43"/>
  <c r="FK153" i="43"/>
  <c r="FJ153" i="43"/>
  <c r="FI153" i="43"/>
  <c r="FH153" i="43"/>
  <c r="FG153" i="43"/>
  <c r="FF153" i="43" s="1"/>
  <c r="FE153" i="43"/>
  <c r="FD153" i="43"/>
  <c r="FC153" i="43" s="1"/>
  <c r="FB153" i="43"/>
  <c r="EW153" i="43"/>
  <c r="EU153" i="43"/>
  <c r="ET153" i="43"/>
  <c r="ER153" i="43"/>
  <c r="EQ153" i="43"/>
  <c r="EP153" i="43"/>
  <c r="EO153" i="43"/>
  <c r="EN153" i="43"/>
  <c r="EM153" i="43"/>
  <c r="EL153" i="43"/>
  <c r="EK153" i="43"/>
  <c r="EI153" i="43"/>
  <c r="EH153" i="43"/>
  <c r="EF153" i="43"/>
  <c r="DP153" i="43"/>
  <c r="DO153" i="43"/>
  <c r="DN153" i="43"/>
  <c r="DM153" i="43"/>
  <c r="DL153" i="43"/>
  <c r="DK153" i="43"/>
  <c r="DJ153" i="43"/>
  <c r="DI153" i="43"/>
  <c r="DH153" i="43"/>
  <c r="DG153" i="43"/>
  <c r="DF153" i="43"/>
  <c r="DE153" i="43"/>
  <c r="AI153" i="43"/>
  <c r="V153" i="43"/>
  <c r="IF152" i="43"/>
  <c r="IC152" i="43"/>
  <c r="IK152" i="43" s="1"/>
  <c r="HK152" i="43"/>
  <c r="HI152" i="43"/>
  <c r="HH152" i="43"/>
  <c r="HF152" i="43"/>
  <c r="HE152" i="43"/>
  <c r="HD152" i="43"/>
  <c r="HC152" i="43"/>
  <c r="HB152" i="43"/>
  <c r="HA152" i="43"/>
  <c r="GZ152" i="43"/>
  <c r="GY152" i="43"/>
  <c r="GX152" i="43" s="1"/>
  <c r="GW152" i="43"/>
  <c r="GV152" i="43"/>
  <c r="GT152" i="43"/>
  <c r="GO152" i="43"/>
  <c r="GM152" i="43"/>
  <c r="GL152" i="43"/>
  <c r="GJ152" i="43"/>
  <c r="GI152" i="43"/>
  <c r="GH152" i="43"/>
  <c r="GG152" i="43"/>
  <c r="GF152" i="43"/>
  <c r="GE152" i="43"/>
  <c r="GD152" i="43"/>
  <c r="GC152" i="43"/>
  <c r="GB152" i="43" s="1"/>
  <c r="GA152" i="43"/>
  <c r="FZ152" i="43"/>
  <c r="FY152" i="43" s="1"/>
  <c r="FX152" i="43"/>
  <c r="FS152" i="43"/>
  <c r="FQ152" i="43"/>
  <c r="FP152" i="43"/>
  <c r="FN152" i="43"/>
  <c r="FM152" i="43"/>
  <c r="FL152" i="43"/>
  <c r="FK152" i="43"/>
  <c r="FJ152" i="43"/>
  <c r="FI152" i="43"/>
  <c r="FH152" i="43"/>
  <c r="FG152" i="43"/>
  <c r="FE152" i="43"/>
  <c r="FD152" i="43"/>
  <c r="FC152" i="43" s="1"/>
  <c r="FB152" i="43"/>
  <c r="EW152" i="43"/>
  <c r="EU152" i="43"/>
  <c r="ET152" i="43"/>
  <c r="ER152" i="43"/>
  <c r="EQ152" i="43"/>
  <c r="EP152" i="43"/>
  <c r="EO152" i="43"/>
  <c r="EN152" i="43"/>
  <c r="EM152" i="43"/>
  <c r="EL152" i="43"/>
  <c r="EK152" i="43"/>
  <c r="EJ152" i="43" s="1"/>
  <c r="EI152" i="43"/>
  <c r="EH152" i="43"/>
  <c r="EG152" i="43" s="1"/>
  <c r="EF152" i="43"/>
  <c r="DP152" i="43"/>
  <c r="DO152" i="43"/>
  <c r="DN152" i="43"/>
  <c r="DM152" i="43"/>
  <c r="DL152" i="43"/>
  <c r="DK152" i="43"/>
  <c r="DJ152" i="43"/>
  <c r="DI152" i="43"/>
  <c r="DH152" i="43"/>
  <c r="DG152" i="43"/>
  <c r="DF152" i="43"/>
  <c r="DE152" i="43"/>
  <c r="CP152" i="43"/>
  <c r="CO152" i="43"/>
  <c r="CB152" i="43"/>
  <c r="CA152" i="43"/>
  <c r="BN152" i="43"/>
  <c r="BM152" i="43"/>
  <c r="AZ152" i="43"/>
  <c r="AY152" i="43"/>
  <c r="AW152" i="43"/>
  <c r="AV152" i="43"/>
  <c r="AS152" i="43"/>
  <c r="AI152" i="43"/>
  <c r="AH152" i="43"/>
  <c r="AG152" i="43"/>
  <c r="V152" i="43"/>
  <c r="U152" i="43"/>
  <c r="T152" i="43"/>
  <c r="S152" i="43"/>
  <c r="R152" i="43"/>
  <c r="Q152" i="43"/>
  <c r="P152" i="43"/>
  <c r="IF151" i="43"/>
  <c r="IC151" i="43"/>
  <c r="IK151" i="43" s="1"/>
  <c r="HK151" i="43"/>
  <c r="HI151" i="43"/>
  <c r="HH151" i="43"/>
  <c r="HF151" i="43"/>
  <c r="HE151" i="43"/>
  <c r="HD151" i="43"/>
  <c r="HC151" i="43"/>
  <c r="HB151" i="43"/>
  <c r="HA151" i="43"/>
  <c r="GZ151" i="43"/>
  <c r="GY151" i="43"/>
  <c r="GX151" i="43" s="1"/>
  <c r="GW151" i="43"/>
  <c r="GV151" i="43"/>
  <c r="GU151" i="43" s="1"/>
  <c r="GT151" i="43"/>
  <c r="GO151" i="43"/>
  <c r="GM151" i="43"/>
  <c r="GL151" i="43"/>
  <c r="GJ151" i="43"/>
  <c r="GI151" i="43"/>
  <c r="GH151" i="43"/>
  <c r="GG151" i="43"/>
  <c r="GF151" i="43"/>
  <c r="GE151" i="43"/>
  <c r="GD151" i="43"/>
  <c r="GC151" i="43"/>
  <c r="GB151" i="43" s="1"/>
  <c r="GA151" i="43"/>
  <c r="FZ151" i="43"/>
  <c r="FX151" i="43"/>
  <c r="FS151" i="43"/>
  <c r="FQ151" i="43"/>
  <c r="FP151" i="43"/>
  <c r="FN151" i="43"/>
  <c r="FM151" i="43"/>
  <c r="FL151" i="43"/>
  <c r="FK151" i="43"/>
  <c r="FJ151" i="43"/>
  <c r="FI151" i="43"/>
  <c r="FH151" i="43"/>
  <c r="FG151" i="43"/>
  <c r="FF151" i="43" s="1"/>
  <c r="FE151" i="43"/>
  <c r="FD151" i="43"/>
  <c r="FC151" i="43" s="1"/>
  <c r="FB151" i="43"/>
  <c r="EW151" i="43"/>
  <c r="EU151" i="43"/>
  <c r="ET151" i="43"/>
  <c r="ER151" i="43"/>
  <c r="EQ151" i="43"/>
  <c r="EP151" i="43"/>
  <c r="EO151" i="43"/>
  <c r="EN151" i="43"/>
  <c r="EM151" i="43"/>
  <c r="EL151" i="43"/>
  <c r="EK151" i="43"/>
  <c r="EI151" i="43"/>
  <c r="EH151" i="43"/>
  <c r="EG151" i="43" s="1"/>
  <c r="EF151" i="43"/>
  <c r="DP151" i="43"/>
  <c r="DO151" i="43"/>
  <c r="DN151" i="43"/>
  <c r="DM151" i="43"/>
  <c r="DL151" i="43"/>
  <c r="DK151" i="43"/>
  <c r="DJ151" i="43"/>
  <c r="DI151" i="43"/>
  <c r="DH151" i="43"/>
  <c r="DG151" i="43"/>
  <c r="DF151" i="43"/>
  <c r="DE151" i="43"/>
  <c r="CP151" i="43"/>
  <c r="CO151" i="43"/>
  <c r="CB151" i="43"/>
  <c r="CA151" i="43"/>
  <c r="BN151" i="43"/>
  <c r="BM151" i="43"/>
  <c r="AZ151" i="43"/>
  <c r="AY151" i="43"/>
  <c r="AW151" i="43"/>
  <c r="AV151" i="43"/>
  <c r="AS151" i="43"/>
  <c r="AI151" i="43"/>
  <c r="AH151" i="43"/>
  <c r="AG151" i="43"/>
  <c r="V151" i="43"/>
  <c r="U151" i="43"/>
  <c r="T151" i="43"/>
  <c r="S151" i="43"/>
  <c r="R151" i="43"/>
  <c r="Q151" i="43"/>
  <c r="P151" i="43"/>
  <c r="IF150" i="43"/>
  <c r="IC150" i="43"/>
  <c r="IK150" i="43" s="1"/>
  <c r="HK150" i="43"/>
  <c r="HI150" i="43"/>
  <c r="HH150" i="43"/>
  <c r="HF150" i="43"/>
  <c r="HE150" i="43"/>
  <c r="HD150" i="43"/>
  <c r="HC150" i="43"/>
  <c r="HB150" i="43"/>
  <c r="HA150" i="43"/>
  <c r="GZ150" i="43"/>
  <c r="GY150" i="43"/>
  <c r="GX150" i="43" s="1"/>
  <c r="GW150" i="43"/>
  <c r="GV150" i="43"/>
  <c r="GT150" i="43"/>
  <c r="GO150" i="43"/>
  <c r="GM150" i="43"/>
  <c r="GL150" i="43"/>
  <c r="GJ150" i="43"/>
  <c r="GI150" i="43"/>
  <c r="GH150" i="43"/>
  <c r="GG150" i="43"/>
  <c r="GF150" i="43"/>
  <c r="GE150" i="43"/>
  <c r="GD150" i="43"/>
  <c r="GC150" i="43"/>
  <c r="GB150" i="43" s="1"/>
  <c r="GA150" i="43"/>
  <c r="FZ150" i="43"/>
  <c r="FY150" i="43" s="1"/>
  <c r="FX150" i="43"/>
  <c r="FS150" i="43"/>
  <c r="FQ150" i="43"/>
  <c r="FP150" i="43"/>
  <c r="FN150" i="43"/>
  <c r="FM150" i="43"/>
  <c r="FL150" i="43"/>
  <c r="FK150" i="43"/>
  <c r="FJ150" i="43"/>
  <c r="FI150" i="43"/>
  <c r="FH150" i="43"/>
  <c r="FG150" i="43"/>
  <c r="FF150" i="43" s="1"/>
  <c r="FE150" i="43"/>
  <c r="FD150" i="43"/>
  <c r="FC150" i="43" s="1"/>
  <c r="FB150" i="43"/>
  <c r="EW150" i="43"/>
  <c r="EU150" i="43"/>
  <c r="ET150" i="43"/>
  <c r="ER150" i="43"/>
  <c r="EQ150" i="43"/>
  <c r="EP150" i="43"/>
  <c r="EO150" i="43"/>
  <c r="EN150" i="43"/>
  <c r="EM150" i="43"/>
  <c r="EL150" i="43"/>
  <c r="EK150" i="43"/>
  <c r="EI150" i="43"/>
  <c r="EH150" i="43"/>
  <c r="EG150" i="43" s="1"/>
  <c r="EF150" i="43"/>
  <c r="DP150" i="43"/>
  <c r="DO150" i="43"/>
  <c r="DN150" i="43"/>
  <c r="DM150" i="43"/>
  <c r="DL150" i="43"/>
  <c r="DK150" i="43"/>
  <c r="DJ150" i="43"/>
  <c r="DI150" i="43"/>
  <c r="DH150" i="43"/>
  <c r="DG150" i="43"/>
  <c r="DF150" i="43"/>
  <c r="DE150" i="43"/>
  <c r="CP150" i="43"/>
  <c r="CO150" i="43"/>
  <c r="CB150" i="43"/>
  <c r="CA150" i="43"/>
  <c r="BN150" i="43"/>
  <c r="BM150" i="43"/>
  <c r="AZ150" i="43"/>
  <c r="AY150" i="43"/>
  <c r="AW150" i="43"/>
  <c r="AV150" i="43"/>
  <c r="AS150" i="43"/>
  <c r="AI150" i="43"/>
  <c r="AH150" i="43"/>
  <c r="AG150" i="43"/>
  <c r="V150" i="43"/>
  <c r="U150" i="43"/>
  <c r="T150" i="43"/>
  <c r="S150" i="43"/>
  <c r="R150" i="43"/>
  <c r="Q150" i="43"/>
  <c r="P150" i="43"/>
  <c r="IF149" i="43"/>
  <c r="IC149" i="43"/>
  <c r="IK149" i="43" s="1"/>
  <c r="HK149" i="43"/>
  <c r="HI149" i="43"/>
  <c r="HH149" i="43"/>
  <c r="HF149" i="43"/>
  <c r="HE149" i="43"/>
  <c r="HD149" i="43"/>
  <c r="HC149" i="43"/>
  <c r="HB149" i="43"/>
  <c r="HA149" i="43"/>
  <c r="GZ149" i="43"/>
  <c r="GY149" i="43"/>
  <c r="GX149" i="43" s="1"/>
  <c r="GW149" i="43"/>
  <c r="GV149" i="43"/>
  <c r="GU149" i="43" s="1"/>
  <c r="GT149" i="43"/>
  <c r="GO149" i="43"/>
  <c r="GM149" i="43"/>
  <c r="GL149" i="43"/>
  <c r="GJ149" i="43"/>
  <c r="GI149" i="43"/>
  <c r="GH149" i="43"/>
  <c r="GG149" i="43"/>
  <c r="GF149" i="43"/>
  <c r="GE149" i="43"/>
  <c r="GD149" i="43"/>
  <c r="GC149" i="43"/>
  <c r="GB149" i="43" s="1"/>
  <c r="GA149" i="43"/>
  <c r="FZ149" i="43"/>
  <c r="FY149" i="43" s="1"/>
  <c r="FX149" i="43"/>
  <c r="FS149" i="43"/>
  <c r="FQ149" i="43"/>
  <c r="FP149" i="43"/>
  <c r="FN149" i="43"/>
  <c r="FM149" i="43"/>
  <c r="FL149" i="43"/>
  <c r="FK149" i="43"/>
  <c r="FJ149" i="43"/>
  <c r="FI149" i="43"/>
  <c r="FH149" i="43"/>
  <c r="FG149" i="43"/>
  <c r="FF149" i="43" s="1"/>
  <c r="FE149" i="43"/>
  <c r="FD149" i="43"/>
  <c r="FC149" i="43" s="1"/>
  <c r="FB149" i="43"/>
  <c r="EW149" i="43"/>
  <c r="EU149" i="43"/>
  <c r="ET149" i="43"/>
  <c r="ER149" i="43"/>
  <c r="EQ149" i="43"/>
  <c r="EP149" i="43"/>
  <c r="EO149" i="43"/>
  <c r="EN149" i="43"/>
  <c r="EM149" i="43"/>
  <c r="EL149" i="43"/>
  <c r="EK149" i="43"/>
  <c r="EJ149" i="43" s="1"/>
  <c r="EI149" i="43"/>
  <c r="EH149" i="43"/>
  <c r="EF149" i="43"/>
  <c r="DP149" i="43"/>
  <c r="DO149" i="43"/>
  <c r="DN149" i="43"/>
  <c r="DM149" i="43"/>
  <c r="DL149" i="43"/>
  <c r="DK149" i="43"/>
  <c r="DJ149" i="43"/>
  <c r="DI149" i="43"/>
  <c r="DH149" i="43"/>
  <c r="DG149" i="43"/>
  <c r="DF149" i="43"/>
  <c r="DE149" i="43"/>
  <c r="CP149" i="43"/>
  <c r="CO149" i="43"/>
  <c r="CB149" i="43"/>
  <c r="CA149" i="43"/>
  <c r="BN149" i="43"/>
  <c r="BM149" i="43"/>
  <c r="AZ149" i="43"/>
  <c r="AY149" i="43"/>
  <c r="AW149" i="43"/>
  <c r="AV149" i="43"/>
  <c r="AS149" i="43"/>
  <c r="AI149" i="43"/>
  <c r="AH149" i="43"/>
  <c r="AG149" i="43"/>
  <c r="V149" i="43"/>
  <c r="U149" i="43"/>
  <c r="T149" i="43"/>
  <c r="S149" i="43"/>
  <c r="R149" i="43"/>
  <c r="Q149" i="43"/>
  <c r="P149" i="43"/>
  <c r="IF148" i="43"/>
  <c r="IC148" i="43"/>
  <c r="IK148" i="43" s="1"/>
  <c r="HK148" i="43"/>
  <c r="HI148" i="43"/>
  <c r="HH148" i="43"/>
  <c r="HF148" i="43"/>
  <c r="HE148" i="43"/>
  <c r="HD148" i="43"/>
  <c r="HC148" i="43"/>
  <c r="HB148" i="43"/>
  <c r="HA148" i="43"/>
  <c r="GZ148" i="43"/>
  <c r="GY148" i="43"/>
  <c r="GX148" i="43" s="1"/>
  <c r="GW148" i="43"/>
  <c r="GV148" i="43"/>
  <c r="GU148" i="43" s="1"/>
  <c r="GT148" i="43"/>
  <c r="GO148" i="43"/>
  <c r="GM148" i="43"/>
  <c r="GL148" i="43"/>
  <c r="GJ148" i="43"/>
  <c r="GI148" i="43"/>
  <c r="GH148" i="43"/>
  <c r="GG148" i="43"/>
  <c r="GF148" i="43"/>
  <c r="GE148" i="43"/>
  <c r="GD148" i="43"/>
  <c r="GC148" i="43"/>
  <c r="GB148" i="43" s="1"/>
  <c r="GA148" i="43"/>
  <c r="FZ148" i="43"/>
  <c r="FY148" i="43" s="1"/>
  <c r="FX148" i="43"/>
  <c r="FS148" i="43"/>
  <c r="FQ148" i="43"/>
  <c r="FP148" i="43"/>
  <c r="FN148" i="43"/>
  <c r="FM148" i="43"/>
  <c r="FL148" i="43"/>
  <c r="FK148" i="43"/>
  <c r="FJ148" i="43"/>
  <c r="FI148" i="43"/>
  <c r="FH148" i="43"/>
  <c r="FG148" i="43"/>
  <c r="FF148" i="43" s="1"/>
  <c r="FE148" i="43"/>
  <c r="FD148" i="43"/>
  <c r="FC148" i="43" s="1"/>
  <c r="FB148" i="43"/>
  <c r="EW148" i="43"/>
  <c r="EU148" i="43"/>
  <c r="ET148" i="43"/>
  <c r="ER148" i="43"/>
  <c r="EQ148" i="43"/>
  <c r="EP148" i="43"/>
  <c r="EO148" i="43"/>
  <c r="EN148" i="43"/>
  <c r="EM148" i="43"/>
  <c r="EL148" i="43"/>
  <c r="EK148" i="43"/>
  <c r="EI148" i="43"/>
  <c r="EH148" i="43"/>
  <c r="EG148" i="43" s="1"/>
  <c r="EF148" i="43"/>
  <c r="DP148" i="43"/>
  <c r="DO148" i="43"/>
  <c r="DN148" i="43"/>
  <c r="DM148" i="43"/>
  <c r="DL148" i="43"/>
  <c r="DK148" i="43"/>
  <c r="DJ148" i="43"/>
  <c r="DI148" i="43"/>
  <c r="DH148" i="43"/>
  <c r="DG148" i="43"/>
  <c r="DF148" i="43"/>
  <c r="DE148" i="43"/>
  <c r="CP148" i="43"/>
  <c r="CO148" i="43"/>
  <c r="CB148" i="43"/>
  <c r="CA148" i="43"/>
  <c r="BN148" i="43"/>
  <c r="BM148" i="43"/>
  <c r="AZ148" i="43"/>
  <c r="AY148" i="43"/>
  <c r="AW148" i="43"/>
  <c r="AV148" i="43"/>
  <c r="AS148" i="43"/>
  <c r="AI148" i="43"/>
  <c r="AH148" i="43"/>
  <c r="AG148" i="43"/>
  <c r="V148" i="43"/>
  <c r="U148" i="43"/>
  <c r="T148" i="43"/>
  <c r="S148" i="43"/>
  <c r="R148" i="43"/>
  <c r="Q148" i="43"/>
  <c r="P148" i="43"/>
  <c r="IF147" i="43"/>
  <c r="IC147" i="43"/>
  <c r="IK147" i="43" s="1"/>
  <c r="HK147" i="43"/>
  <c r="HI147" i="43"/>
  <c r="HH147" i="43"/>
  <c r="HF147" i="43"/>
  <c r="HE147" i="43"/>
  <c r="HD147" i="43"/>
  <c r="HC147" i="43"/>
  <c r="HB147" i="43"/>
  <c r="HA147" i="43"/>
  <c r="GZ147" i="43"/>
  <c r="GY147" i="43"/>
  <c r="GW147" i="43"/>
  <c r="GV147" i="43"/>
  <c r="GU147" i="43" s="1"/>
  <c r="GT147" i="43"/>
  <c r="GO147" i="43"/>
  <c r="GM147" i="43"/>
  <c r="GL147" i="43"/>
  <c r="GJ147" i="43"/>
  <c r="GI147" i="43"/>
  <c r="GH147" i="43"/>
  <c r="GG147" i="43"/>
  <c r="GF147" i="43"/>
  <c r="GE147" i="43"/>
  <c r="GD147" i="43"/>
  <c r="GC147" i="43"/>
  <c r="GB147" i="43" s="1"/>
  <c r="GA147" i="43"/>
  <c r="FZ147" i="43"/>
  <c r="FX147" i="43"/>
  <c r="FS147" i="43"/>
  <c r="FQ147" i="43"/>
  <c r="FP147" i="43"/>
  <c r="FN147" i="43"/>
  <c r="FM147" i="43"/>
  <c r="FL147" i="43"/>
  <c r="FK147" i="43"/>
  <c r="FJ147" i="43"/>
  <c r="FI147" i="43"/>
  <c r="FH147" i="43"/>
  <c r="FG147" i="43"/>
  <c r="FF147" i="43" s="1"/>
  <c r="FE147" i="43"/>
  <c r="FD147" i="43"/>
  <c r="FC147" i="43" s="1"/>
  <c r="FB147" i="43"/>
  <c r="EW147" i="43"/>
  <c r="EU147" i="43"/>
  <c r="ET147" i="43"/>
  <c r="ER147" i="43"/>
  <c r="EQ147" i="43"/>
  <c r="EP147" i="43"/>
  <c r="EO147" i="43"/>
  <c r="EN147" i="43"/>
  <c r="EM147" i="43"/>
  <c r="EL147" i="43"/>
  <c r="EK147" i="43"/>
  <c r="EI147" i="43"/>
  <c r="EH147" i="43"/>
  <c r="EF147" i="43"/>
  <c r="DP147" i="43"/>
  <c r="DO147" i="43"/>
  <c r="DN147" i="43"/>
  <c r="DM147" i="43"/>
  <c r="DL147" i="43"/>
  <c r="DK147" i="43"/>
  <c r="DJ147" i="43"/>
  <c r="DI147" i="43"/>
  <c r="DH147" i="43"/>
  <c r="DG147" i="43"/>
  <c r="DF147" i="43"/>
  <c r="DE147" i="43"/>
  <c r="CP147" i="43"/>
  <c r="CO147" i="43"/>
  <c r="CB147" i="43"/>
  <c r="CA147" i="43"/>
  <c r="BN147" i="43"/>
  <c r="BM147" i="43"/>
  <c r="AZ147" i="43"/>
  <c r="AY147" i="43"/>
  <c r="AW147" i="43"/>
  <c r="AV147" i="43"/>
  <c r="AS147" i="43"/>
  <c r="AI147" i="43"/>
  <c r="AH147" i="43"/>
  <c r="AG147" i="43"/>
  <c r="V147" i="43"/>
  <c r="U147" i="43"/>
  <c r="T147" i="43"/>
  <c r="S147" i="43"/>
  <c r="R147" i="43"/>
  <c r="Q147" i="43"/>
  <c r="P147" i="43"/>
  <c r="IF146" i="43"/>
  <c r="IC146" i="43"/>
  <c r="IK146" i="43" s="1"/>
  <c r="HK146" i="43"/>
  <c r="HI146" i="43"/>
  <c r="HH146" i="43"/>
  <c r="HF146" i="43"/>
  <c r="HE146" i="43"/>
  <c r="HD146" i="43"/>
  <c r="HC146" i="43"/>
  <c r="HB146" i="43"/>
  <c r="HA146" i="43"/>
  <c r="GZ146" i="43"/>
  <c r="GY146" i="43"/>
  <c r="GX146" i="43" s="1"/>
  <c r="GW146" i="43"/>
  <c r="GV146" i="43"/>
  <c r="GU146" i="43" s="1"/>
  <c r="GT146" i="43"/>
  <c r="GO146" i="43"/>
  <c r="GM146" i="43"/>
  <c r="GL146" i="43"/>
  <c r="GJ146" i="43"/>
  <c r="GI146" i="43"/>
  <c r="GH146" i="43"/>
  <c r="GG146" i="43"/>
  <c r="GF146" i="43"/>
  <c r="GE146" i="43"/>
  <c r="GD146" i="43"/>
  <c r="GC146" i="43"/>
  <c r="GA146" i="43"/>
  <c r="FZ146" i="43"/>
  <c r="FY146" i="43" s="1"/>
  <c r="FX146" i="43"/>
  <c r="FS146" i="43"/>
  <c r="FQ146" i="43"/>
  <c r="FP146" i="43"/>
  <c r="FN146" i="43"/>
  <c r="FM146" i="43"/>
  <c r="FL146" i="43"/>
  <c r="FK146" i="43"/>
  <c r="FJ146" i="43"/>
  <c r="FI146" i="43"/>
  <c r="FH146" i="43"/>
  <c r="FG146" i="43"/>
  <c r="FF146" i="43" s="1"/>
  <c r="FE146" i="43"/>
  <c r="FD146" i="43"/>
  <c r="FC146" i="43" s="1"/>
  <c r="FB146" i="43"/>
  <c r="EW146" i="43"/>
  <c r="EU146" i="43"/>
  <c r="ET146" i="43"/>
  <c r="ER146" i="43"/>
  <c r="EQ146" i="43"/>
  <c r="EP146" i="43"/>
  <c r="EO146" i="43"/>
  <c r="EN146" i="43"/>
  <c r="EM146" i="43"/>
  <c r="EL146" i="43"/>
  <c r="EK146" i="43"/>
  <c r="EJ146" i="43" s="1"/>
  <c r="EI146" i="43"/>
  <c r="EH146" i="43"/>
  <c r="EG146" i="43" s="1"/>
  <c r="EF146" i="43"/>
  <c r="DP146" i="43"/>
  <c r="DO146" i="43"/>
  <c r="DN146" i="43"/>
  <c r="DM146" i="43"/>
  <c r="DL146" i="43"/>
  <c r="DK146" i="43"/>
  <c r="DJ146" i="43"/>
  <c r="DI146" i="43"/>
  <c r="DH146" i="43"/>
  <c r="DG146" i="43"/>
  <c r="DF146" i="43"/>
  <c r="DE146" i="43"/>
  <c r="CP146" i="43"/>
  <c r="CO146" i="43"/>
  <c r="CB146" i="43"/>
  <c r="CA146" i="43"/>
  <c r="BN146" i="43"/>
  <c r="BM146" i="43"/>
  <c r="AZ146" i="43"/>
  <c r="AY146" i="43"/>
  <c r="AW146" i="43"/>
  <c r="AV146" i="43"/>
  <c r="AS146" i="43"/>
  <c r="AI146" i="43"/>
  <c r="AH146" i="43"/>
  <c r="AG146" i="43"/>
  <c r="V146" i="43"/>
  <c r="U146" i="43"/>
  <c r="T146" i="43"/>
  <c r="S146" i="43"/>
  <c r="R146" i="43"/>
  <c r="Q146" i="43"/>
  <c r="P146" i="43"/>
  <c r="IF145" i="43"/>
  <c r="IC145" i="43"/>
  <c r="IK145" i="43" s="1"/>
  <c r="HK145" i="43"/>
  <c r="HI145" i="43"/>
  <c r="HH145" i="43"/>
  <c r="HF145" i="43"/>
  <c r="HE145" i="43"/>
  <c r="HD145" i="43"/>
  <c r="HC145" i="43"/>
  <c r="HB145" i="43"/>
  <c r="HA145" i="43"/>
  <c r="GZ145" i="43"/>
  <c r="GY145" i="43"/>
  <c r="GW145" i="43"/>
  <c r="GV145" i="43"/>
  <c r="GU145" i="43" s="1"/>
  <c r="GT145" i="43"/>
  <c r="GO145" i="43"/>
  <c r="GM145" i="43"/>
  <c r="GL145" i="43"/>
  <c r="GJ145" i="43"/>
  <c r="GI145" i="43"/>
  <c r="GH145" i="43"/>
  <c r="GG145" i="43"/>
  <c r="GF145" i="43"/>
  <c r="GE145" i="43"/>
  <c r="GD145" i="43"/>
  <c r="GC145" i="43"/>
  <c r="GB145" i="43" s="1"/>
  <c r="GA145" i="43"/>
  <c r="FZ145" i="43"/>
  <c r="FY145" i="43" s="1"/>
  <c r="FX145" i="43"/>
  <c r="FS145" i="43"/>
  <c r="FQ145" i="43"/>
  <c r="FP145" i="43"/>
  <c r="FN145" i="43"/>
  <c r="FM145" i="43"/>
  <c r="FL145" i="43"/>
  <c r="FK145" i="43"/>
  <c r="FJ145" i="43"/>
  <c r="FI145" i="43"/>
  <c r="FH145" i="43"/>
  <c r="FG145" i="43"/>
  <c r="FF145" i="43" s="1"/>
  <c r="FE145" i="43"/>
  <c r="FD145" i="43"/>
  <c r="FC145" i="43" s="1"/>
  <c r="FB145" i="43"/>
  <c r="EW145" i="43"/>
  <c r="EU145" i="43"/>
  <c r="ET145" i="43"/>
  <c r="ER145" i="43"/>
  <c r="EQ145" i="43"/>
  <c r="EP145" i="43"/>
  <c r="EO145" i="43"/>
  <c r="EN145" i="43"/>
  <c r="EM145" i="43"/>
  <c r="EL145" i="43"/>
  <c r="EK145" i="43"/>
  <c r="EJ145" i="43" s="1"/>
  <c r="EI145" i="43"/>
  <c r="EH145" i="43"/>
  <c r="EG145" i="43" s="1"/>
  <c r="EF145" i="43"/>
  <c r="DP145" i="43"/>
  <c r="DO145" i="43"/>
  <c r="DN145" i="43"/>
  <c r="DM145" i="43"/>
  <c r="DL145" i="43"/>
  <c r="DK145" i="43"/>
  <c r="DJ145" i="43"/>
  <c r="DI145" i="43"/>
  <c r="DH145" i="43"/>
  <c r="DG145" i="43"/>
  <c r="DF145" i="43"/>
  <c r="DE145" i="43"/>
  <c r="CP145" i="43"/>
  <c r="CO145" i="43"/>
  <c r="CB145" i="43"/>
  <c r="CA145" i="43"/>
  <c r="BN145" i="43"/>
  <c r="BM145" i="43"/>
  <c r="AZ145" i="43"/>
  <c r="AY145" i="43"/>
  <c r="AW145" i="43"/>
  <c r="AV145" i="43"/>
  <c r="AS145" i="43"/>
  <c r="AI145" i="43"/>
  <c r="AH145" i="43"/>
  <c r="AG145" i="43"/>
  <c r="V145" i="43"/>
  <c r="U145" i="43"/>
  <c r="T145" i="43"/>
  <c r="S145" i="43"/>
  <c r="R145" i="43"/>
  <c r="Q145" i="43"/>
  <c r="P145" i="43"/>
  <c r="IF144" i="43"/>
  <c r="IC144" i="43"/>
  <c r="IK144" i="43" s="1"/>
  <c r="HK144" i="43"/>
  <c r="HI144" i="43"/>
  <c r="HH144" i="43"/>
  <c r="HF144" i="43"/>
  <c r="HE144" i="43"/>
  <c r="HD144" i="43"/>
  <c r="HC144" i="43"/>
  <c r="HB144" i="43"/>
  <c r="HA144" i="43"/>
  <c r="GZ144" i="43"/>
  <c r="GY144" i="43"/>
  <c r="GX144" i="43" s="1"/>
  <c r="GW144" i="43"/>
  <c r="GV144" i="43"/>
  <c r="GU144" i="43" s="1"/>
  <c r="GT144" i="43"/>
  <c r="GO144" i="43"/>
  <c r="GM144" i="43"/>
  <c r="GL144" i="43"/>
  <c r="GJ144" i="43"/>
  <c r="GI144" i="43"/>
  <c r="GH144" i="43"/>
  <c r="GG144" i="43"/>
  <c r="GF144" i="43"/>
  <c r="GE144" i="43"/>
  <c r="GD144" i="43"/>
  <c r="GC144" i="43"/>
  <c r="GB144" i="43" s="1"/>
  <c r="GA144" i="43"/>
  <c r="FZ144" i="43"/>
  <c r="FY144" i="43" s="1"/>
  <c r="FX144" i="43"/>
  <c r="FS144" i="43"/>
  <c r="FQ144" i="43"/>
  <c r="FP144" i="43"/>
  <c r="FN144" i="43"/>
  <c r="FM144" i="43"/>
  <c r="FL144" i="43"/>
  <c r="FK144" i="43"/>
  <c r="FJ144" i="43"/>
  <c r="FI144" i="43"/>
  <c r="FH144" i="43"/>
  <c r="FG144" i="43"/>
  <c r="FF144" i="43" s="1"/>
  <c r="FE144" i="43"/>
  <c r="FD144" i="43"/>
  <c r="FC144" i="43" s="1"/>
  <c r="FB144" i="43"/>
  <c r="EW144" i="43"/>
  <c r="EU144" i="43"/>
  <c r="ET144" i="43"/>
  <c r="ER144" i="43"/>
  <c r="EQ144" i="43"/>
  <c r="EP144" i="43"/>
  <c r="EO144" i="43"/>
  <c r="EN144" i="43"/>
  <c r="EM144" i="43"/>
  <c r="EL144" i="43"/>
  <c r="EK144" i="43"/>
  <c r="EJ144" i="43" s="1"/>
  <c r="EI144" i="43"/>
  <c r="EH144" i="43"/>
  <c r="EF144" i="43"/>
  <c r="DP144" i="43"/>
  <c r="DO144" i="43"/>
  <c r="DN144" i="43"/>
  <c r="DM144" i="43"/>
  <c r="DL144" i="43"/>
  <c r="DK144" i="43"/>
  <c r="DJ144" i="43"/>
  <c r="DI144" i="43"/>
  <c r="DH144" i="43"/>
  <c r="DG144" i="43"/>
  <c r="DF144" i="43"/>
  <c r="DE144" i="43"/>
  <c r="CP144" i="43"/>
  <c r="CO144" i="43"/>
  <c r="CB144" i="43"/>
  <c r="CA144" i="43"/>
  <c r="BN144" i="43"/>
  <c r="BM144" i="43"/>
  <c r="AZ144" i="43"/>
  <c r="AY144" i="43"/>
  <c r="AW144" i="43"/>
  <c r="AV144" i="43"/>
  <c r="AS144" i="43"/>
  <c r="AI144" i="43"/>
  <c r="AH144" i="43"/>
  <c r="AG144" i="43"/>
  <c r="V144" i="43"/>
  <c r="U144" i="43"/>
  <c r="T144" i="43"/>
  <c r="S144" i="43"/>
  <c r="R144" i="43"/>
  <c r="Q144" i="43"/>
  <c r="P144" i="43"/>
  <c r="IF143" i="43"/>
  <c r="IC143" i="43"/>
  <c r="IK143" i="43" s="1"/>
  <c r="HK143" i="43"/>
  <c r="HI143" i="43"/>
  <c r="HH143" i="43"/>
  <c r="HF143" i="43"/>
  <c r="HE143" i="43"/>
  <c r="HD143" i="43"/>
  <c r="HC143" i="43"/>
  <c r="HB143" i="43"/>
  <c r="HA143" i="43"/>
  <c r="GZ143" i="43"/>
  <c r="GY143" i="43"/>
  <c r="GX143" i="43" s="1"/>
  <c r="GW143" i="43"/>
  <c r="GV143" i="43"/>
  <c r="GU143" i="43" s="1"/>
  <c r="GT143" i="43"/>
  <c r="GO143" i="43"/>
  <c r="GM143" i="43"/>
  <c r="GL143" i="43"/>
  <c r="GJ143" i="43"/>
  <c r="GI143" i="43"/>
  <c r="GH143" i="43"/>
  <c r="GG143" i="43"/>
  <c r="GF143" i="43"/>
  <c r="GE143" i="43"/>
  <c r="GD143" i="43"/>
  <c r="GC143" i="43"/>
  <c r="GB143" i="43" s="1"/>
  <c r="GA143" i="43"/>
  <c r="FZ143" i="43"/>
  <c r="FY143" i="43" s="1"/>
  <c r="FX143" i="43"/>
  <c r="FS143" i="43"/>
  <c r="FQ143" i="43"/>
  <c r="FP143" i="43"/>
  <c r="FN143" i="43"/>
  <c r="FM143" i="43"/>
  <c r="FL143" i="43"/>
  <c r="FK143" i="43"/>
  <c r="FJ143" i="43"/>
  <c r="FI143" i="43"/>
  <c r="FH143" i="43"/>
  <c r="FG143" i="43"/>
  <c r="FF143" i="43" s="1"/>
  <c r="FE143" i="43"/>
  <c r="FD143" i="43"/>
  <c r="FB143" i="43"/>
  <c r="EW143" i="43"/>
  <c r="EU143" i="43"/>
  <c r="ET143" i="43"/>
  <c r="ER143" i="43"/>
  <c r="EQ143" i="43"/>
  <c r="EP143" i="43"/>
  <c r="EO143" i="43"/>
  <c r="EN143" i="43"/>
  <c r="EM143" i="43"/>
  <c r="EL143" i="43"/>
  <c r="EK143" i="43"/>
  <c r="EJ143" i="43" s="1"/>
  <c r="EI143" i="43"/>
  <c r="EH143" i="43"/>
  <c r="EG143" i="43" s="1"/>
  <c r="EF143" i="43"/>
  <c r="DP143" i="43"/>
  <c r="DO143" i="43"/>
  <c r="DN143" i="43"/>
  <c r="DM143" i="43"/>
  <c r="DL143" i="43"/>
  <c r="DK143" i="43"/>
  <c r="DJ143" i="43"/>
  <c r="DI143" i="43"/>
  <c r="DH143" i="43"/>
  <c r="DG143" i="43"/>
  <c r="DF143" i="43"/>
  <c r="DE143" i="43"/>
  <c r="CP143" i="43"/>
  <c r="CO143" i="43"/>
  <c r="CB143" i="43"/>
  <c r="CA143" i="43"/>
  <c r="BN143" i="43"/>
  <c r="BM143" i="43"/>
  <c r="AZ143" i="43"/>
  <c r="AY143" i="43"/>
  <c r="AW143" i="43"/>
  <c r="AV143" i="43"/>
  <c r="AS143" i="43"/>
  <c r="AI143" i="43"/>
  <c r="AH143" i="43"/>
  <c r="AG143" i="43"/>
  <c r="V143" i="43"/>
  <c r="U143" i="43"/>
  <c r="T143" i="43"/>
  <c r="S143" i="43"/>
  <c r="R143" i="43"/>
  <c r="Q143" i="43"/>
  <c r="P143" i="43"/>
  <c r="IF142" i="43"/>
  <c r="IC142" i="43"/>
  <c r="IK142" i="43" s="1"/>
  <c r="HK142" i="43"/>
  <c r="HI142" i="43"/>
  <c r="HH142" i="43"/>
  <c r="HF142" i="43"/>
  <c r="HE142" i="43"/>
  <c r="HD142" i="43"/>
  <c r="HC142" i="43"/>
  <c r="HB142" i="43"/>
  <c r="HA142" i="43"/>
  <c r="GZ142" i="43"/>
  <c r="GY142" i="43"/>
  <c r="GX142" i="43" s="1"/>
  <c r="GW142" i="43"/>
  <c r="GV142" i="43"/>
  <c r="GT142" i="43"/>
  <c r="GO142" i="43"/>
  <c r="GM142" i="43"/>
  <c r="GL142" i="43"/>
  <c r="GJ142" i="43"/>
  <c r="GI142" i="43"/>
  <c r="GH142" i="43"/>
  <c r="GG142" i="43"/>
  <c r="GF142" i="43"/>
  <c r="GE142" i="43"/>
  <c r="GD142" i="43"/>
  <c r="GC142" i="43"/>
  <c r="GA142" i="43"/>
  <c r="FZ142" i="43"/>
  <c r="FY142" i="43" s="1"/>
  <c r="FX142" i="43"/>
  <c r="FS142" i="43"/>
  <c r="FQ142" i="43"/>
  <c r="FP142" i="43"/>
  <c r="FN142" i="43"/>
  <c r="FM142" i="43"/>
  <c r="FL142" i="43"/>
  <c r="FK142" i="43"/>
  <c r="FJ142" i="43"/>
  <c r="FI142" i="43"/>
  <c r="FH142" i="43"/>
  <c r="FG142" i="43"/>
  <c r="FF142" i="43" s="1"/>
  <c r="FE142" i="43"/>
  <c r="FD142" i="43"/>
  <c r="FB142" i="43"/>
  <c r="EW142" i="43"/>
  <c r="EU142" i="43"/>
  <c r="ET142" i="43"/>
  <c r="ER142" i="43"/>
  <c r="EQ142" i="43"/>
  <c r="EP142" i="43"/>
  <c r="EO142" i="43"/>
  <c r="EN142" i="43"/>
  <c r="EM142" i="43"/>
  <c r="EL142" i="43"/>
  <c r="EK142" i="43"/>
  <c r="EI142" i="43"/>
  <c r="EH142" i="43"/>
  <c r="EG142" i="43" s="1"/>
  <c r="EF142" i="43"/>
  <c r="DP142" i="43"/>
  <c r="DO142" i="43"/>
  <c r="DN142" i="43"/>
  <c r="DM142" i="43"/>
  <c r="DL142" i="43"/>
  <c r="DK142" i="43"/>
  <c r="DJ142" i="43"/>
  <c r="DI142" i="43"/>
  <c r="DH142" i="43"/>
  <c r="DG142" i="43"/>
  <c r="DF142" i="43"/>
  <c r="DE142" i="43"/>
  <c r="CP142" i="43"/>
  <c r="CO142" i="43"/>
  <c r="CB142" i="43"/>
  <c r="CA142" i="43"/>
  <c r="BN142" i="43"/>
  <c r="BM142" i="43"/>
  <c r="AZ142" i="43"/>
  <c r="AY142" i="43"/>
  <c r="AW142" i="43"/>
  <c r="AV142" i="43"/>
  <c r="AS142" i="43"/>
  <c r="AI142" i="43"/>
  <c r="AH142" i="43"/>
  <c r="AG142" i="43"/>
  <c r="V142" i="43"/>
  <c r="U142" i="43"/>
  <c r="T142" i="43"/>
  <c r="S142" i="43"/>
  <c r="R142" i="43"/>
  <c r="Q142" i="43"/>
  <c r="P142" i="43"/>
  <c r="IF141" i="43"/>
  <c r="IC141" i="43"/>
  <c r="IK141" i="43" s="1"/>
  <c r="HK141" i="43"/>
  <c r="HI141" i="43"/>
  <c r="HH141" i="43"/>
  <c r="HF141" i="43"/>
  <c r="HE141" i="43"/>
  <c r="HD141" i="43"/>
  <c r="HC141" i="43"/>
  <c r="HB141" i="43"/>
  <c r="HA141" i="43"/>
  <c r="GZ141" i="43"/>
  <c r="GY141" i="43"/>
  <c r="GX141" i="43" s="1"/>
  <c r="GW141" i="43"/>
  <c r="GV141" i="43"/>
  <c r="GT141" i="43"/>
  <c r="GO141" i="43"/>
  <c r="GM141" i="43"/>
  <c r="GL141" i="43"/>
  <c r="GJ141" i="43"/>
  <c r="GI141" i="43"/>
  <c r="GH141" i="43"/>
  <c r="GG141" i="43"/>
  <c r="GF141" i="43"/>
  <c r="GE141" i="43"/>
  <c r="GD141" i="43"/>
  <c r="GC141" i="43"/>
  <c r="GB141" i="43" s="1"/>
  <c r="GA141" i="43"/>
  <c r="FZ141" i="43"/>
  <c r="FX141" i="43"/>
  <c r="FS141" i="43"/>
  <c r="FQ141" i="43"/>
  <c r="FP141" i="43"/>
  <c r="FN141" i="43"/>
  <c r="FM141" i="43"/>
  <c r="FL141" i="43"/>
  <c r="FK141" i="43"/>
  <c r="FJ141" i="43"/>
  <c r="FI141" i="43"/>
  <c r="FH141" i="43"/>
  <c r="FG141" i="43"/>
  <c r="FF141" i="43" s="1"/>
  <c r="FE141" i="43"/>
  <c r="FD141" i="43"/>
  <c r="FC141" i="43" s="1"/>
  <c r="FB141" i="43"/>
  <c r="EW141" i="43"/>
  <c r="EU141" i="43"/>
  <c r="ET141" i="43"/>
  <c r="ER141" i="43"/>
  <c r="EQ141" i="43"/>
  <c r="EP141" i="43"/>
  <c r="EO141" i="43"/>
  <c r="EN141" i="43"/>
  <c r="EM141" i="43"/>
  <c r="EL141" i="43"/>
  <c r="EK141" i="43"/>
  <c r="EJ141" i="43" s="1"/>
  <c r="EI141" i="43"/>
  <c r="EF141" i="43"/>
  <c r="DZ141" i="43"/>
  <c r="DV141" i="43"/>
  <c r="DP141" i="43"/>
  <c r="DO141" i="43"/>
  <c r="DN141" i="43"/>
  <c r="DM141" i="43"/>
  <c r="DL141" i="43"/>
  <c r="DK141" i="43"/>
  <c r="DJ141" i="43"/>
  <c r="DI141" i="43"/>
  <c r="DH141" i="43"/>
  <c r="DG141" i="43"/>
  <c r="DE141" i="43"/>
  <c r="CP141" i="43"/>
  <c r="CO141" i="43"/>
  <c r="CB141" i="43"/>
  <c r="CA141" i="43"/>
  <c r="BN141" i="43"/>
  <c r="BM141" i="43"/>
  <c r="BB141" i="43"/>
  <c r="EH141" i="43" s="1"/>
  <c r="AY141" i="43"/>
  <c r="AW141" i="43"/>
  <c r="AV141" i="43"/>
  <c r="AS141" i="43"/>
  <c r="AI141" i="43"/>
  <c r="AH141" i="43"/>
  <c r="AG141" i="43"/>
  <c r="V141" i="43"/>
  <c r="U141" i="43"/>
  <c r="T141" i="43"/>
  <c r="S141" i="43"/>
  <c r="R141" i="43"/>
  <c r="P141" i="43"/>
  <c r="IF140" i="43"/>
  <c r="IC140" i="43"/>
  <c r="IK140" i="43" s="1"/>
  <c r="HK140" i="43"/>
  <c r="HI140" i="43"/>
  <c r="HH140" i="43"/>
  <c r="HF140" i="43"/>
  <c r="HE140" i="43"/>
  <c r="HD140" i="43"/>
  <c r="HC140" i="43"/>
  <c r="HB140" i="43"/>
  <c r="HA140" i="43"/>
  <c r="GZ140" i="43"/>
  <c r="GY140" i="43"/>
  <c r="GW140" i="43"/>
  <c r="GV140" i="43"/>
  <c r="GT140" i="43"/>
  <c r="GO140" i="43"/>
  <c r="GM140" i="43"/>
  <c r="GL140" i="43"/>
  <c r="GJ140" i="43"/>
  <c r="GI140" i="43"/>
  <c r="GH140" i="43"/>
  <c r="GG140" i="43"/>
  <c r="GF140" i="43"/>
  <c r="GE140" i="43"/>
  <c r="GD140" i="43"/>
  <c r="GC140" i="43"/>
  <c r="GA140" i="43"/>
  <c r="FZ140" i="43"/>
  <c r="FX140" i="43"/>
  <c r="FS140" i="43"/>
  <c r="FQ140" i="43"/>
  <c r="FP140" i="43"/>
  <c r="FN140" i="43"/>
  <c r="FM140" i="43"/>
  <c r="FL140" i="43"/>
  <c r="FK140" i="43"/>
  <c r="FJ140" i="43"/>
  <c r="FI140" i="43"/>
  <c r="FH140" i="43"/>
  <c r="FG140" i="43"/>
  <c r="FE140" i="43"/>
  <c r="FD140" i="43"/>
  <c r="FB140" i="43"/>
  <c r="EW140" i="43"/>
  <c r="EU140" i="43"/>
  <c r="ET140" i="43"/>
  <c r="ER140" i="43"/>
  <c r="EQ140" i="43"/>
  <c r="EP140" i="43"/>
  <c r="EO140" i="43"/>
  <c r="EN140" i="43"/>
  <c r="EM140" i="43"/>
  <c r="EL140" i="43"/>
  <c r="EK140" i="43"/>
  <c r="EI140" i="43"/>
  <c r="EF140" i="43"/>
  <c r="DZ140" i="43"/>
  <c r="DV140" i="43"/>
  <c r="DP140" i="43"/>
  <c r="DO140" i="43"/>
  <c r="DN140" i="43"/>
  <c r="DM140" i="43"/>
  <c r="DL140" i="43"/>
  <c r="DK140" i="43"/>
  <c r="DJ140" i="43"/>
  <c r="DI140" i="43"/>
  <c r="DH140" i="43"/>
  <c r="DG140" i="43"/>
  <c r="DE140" i="43"/>
  <c r="CP140" i="43"/>
  <c r="CO140" i="43"/>
  <c r="CB140" i="43"/>
  <c r="CA140" i="43"/>
  <c r="BN140" i="43"/>
  <c r="BM140" i="43"/>
  <c r="BB140" i="43"/>
  <c r="EH140" i="43" s="1"/>
  <c r="AZ140" i="43"/>
  <c r="AY140" i="43"/>
  <c r="AW140" i="43"/>
  <c r="AV140" i="43"/>
  <c r="AS140" i="43"/>
  <c r="AI140" i="43"/>
  <c r="AH140" i="43"/>
  <c r="AG140" i="43"/>
  <c r="V140" i="43"/>
  <c r="U140" i="43"/>
  <c r="T140" i="43"/>
  <c r="S140" i="43"/>
  <c r="R140" i="43"/>
  <c r="Q140" i="43"/>
  <c r="P140" i="43"/>
  <c r="AR139" i="43"/>
  <c r="AQ139" i="43"/>
  <c r="AP139" i="43"/>
  <c r="AO139" i="43"/>
  <c r="AN139" i="43"/>
  <c r="AM139" i="43"/>
  <c r="AL139" i="43"/>
  <c r="AK139" i="43"/>
  <c r="AJ139" i="43"/>
  <c r="AE139" i="43"/>
  <c r="AD139" i="43"/>
  <c r="AC139" i="43"/>
  <c r="AB139" i="43"/>
  <c r="AA139" i="43"/>
  <c r="Z139" i="43"/>
  <c r="Y139" i="43"/>
  <c r="X139" i="43"/>
  <c r="W139" i="43"/>
  <c r="IF138" i="43"/>
  <c r="IC138" i="43"/>
  <c r="IK138" i="43" s="1"/>
  <c r="HK138" i="43"/>
  <c r="HI138" i="43"/>
  <c r="HH138" i="43"/>
  <c r="HF138" i="43"/>
  <c r="HE138" i="43"/>
  <c r="HD138" i="43"/>
  <c r="HC138" i="43"/>
  <c r="HB138" i="43"/>
  <c r="HA138" i="43"/>
  <c r="GZ138" i="43"/>
  <c r="GY138" i="43"/>
  <c r="GX138" i="43" s="1"/>
  <c r="GW138" i="43"/>
  <c r="GV138" i="43"/>
  <c r="GU138" i="43" s="1"/>
  <c r="GT138" i="43"/>
  <c r="GO138" i="43"/>
  <c r="GM138" i="43"/>
  <c r="GL138" i="43"/>
  <c r="GJ138" i="43"/>
  <c r="GI138" i="43"/>
  <c r="GH138" i="43"/>
  <c r="GG138" i="43"/>
  <c r="GF138" i="43"/>
  <c r="GE138" i="43"/>
  <c r="GD138" i="43"/>
  <c r="GC138" i="43"/>
  <c r="GB138" i="43" s="1"/>
  <c r="GA138" i="43"/>
  <c r="FZ138" i="43"/>
  <c r="FX138" i="43"/>
  <c r="FS138" i="43"/>
  <c r="FQ138" i="43"/>
  <c r="FP138" i="43"/>
  <c r="FN138" i="43"/>
  <c r="FM138" i="43"/>
  <c r="FL138" i="43"/>
  <c r="FK138" i="43"/>
  <c r="FJ138" i="43"/>
  <c r="FI138" i="43"/>
  <c r="FH138" i="43"/>
  <c r="FG138" i="43"/>
  <c r="FE138" i="43"/>
  <c r="FD138" i="43"/>
  <c r="FB138" i="43"/>
  <c r="EW138" i="43"/>
  <c r="EU138" i="43"/>
  <c r="ET138" i="43"/>
  <c r="ER138" i="43"/>
  <c r="EQ138" i="43"/>
  <c r="EP138" i="43"/>
  <c r="EO138" i="43"/>
  <c r="EN138" i="43"/>
  <c r="EM138" i="43"/>
  <c r="EL138" i="43"/>
  <c r="EK138" i="43"/>
  <c r="EJ138" i="43" s="1"/>
  <c r="EI138" i="43"/>
  <c r="EH138" i="43"/>
  <c r="EF138" i="43"/>
  <c r="DZ138" i="43"/>
  <c r="DV138" i="43"/>
  <c r="DP138" i="43"/>
  <c r="DO138" i="43"/>
  <c r="DN138" i="43"/>
  <c r="DM138" i="43"/>
  <c r="DL138" i="43"/>
  <c r="DK138" i="43"/>
  <c r="DJ138" i="43"/>
  <c r="DI138" i="43"/>
  <c r="DH138" i="43"/>
  <c r="DG138" i="43"/>
  <c r="DF138" i="43"/>
  <c r="DE138" i="43"/>
  <c r="CP138" i="43"/>
  <c r="CO138" i="43"/>
  <c r="CB138" i="43"/>
  <c r="CA138" i="43"/>
  <c r="BN138" i="43"/>
  <c r="BM138" i="43"/>
  <c r="AZ138" i="43"/>
  <c r="AY138" i="43"/>
  <c r="AW138" i="43"/>
  <c r="AV138" i="43"/>
  <c r="AS138" i="43"/>
  <c r="AI138" i="43"/>
  <c r="AH138" i="43"/>
  <c r="AG138" i="43"/>
  <c r="V138" i="43"/>
  <c r="U138" i="43"/>
  <c r="T138" i="43"/>
  <c r="S138" i="43"/>
  <c r="R138" i="43"/>
  <c r="Q138" i="43"/>
  <c r="P138" i="43"/>
  <c r="IF137" i="43"/>
  <c r="IC137" i="43"/>
  <c r="IK137" i="43" s="1"/>
  <c r="HK137" i="43"/>
  <c r="HI137" i="43"/>
  <c r="HH137" i="43"/>
  <c r="HF137" i="43"/>
  <c r="HE137" i="43"/>
  <c r="HD137" i="43"/>
  <c r="HC137" i="43"/>
  <c r="HB137" i="43"/>
  <c r="HA137" i="43"/>
  <c r="GZ137" i="43"/>
  <c r="GY137" i="43"/>
  <c r="GX137" i="43" s="1"/>
  <c r="GW137" i="43"/>
  <c r="GV137" i="43"/>
  <c r="GT137" i="43"/>
  <c r="GO137" i="43"/>
  <c r="GM137" i="43"/>
  <c r="GL137" i="43"/>
  <c r="GJ137" i="43"/>
  <c r="GI137" i="43"/>
  <c r="GH137" i="43"/>
  <c r="GG137" i="43"/>
  <c r="GF137" i="43"/>
  <c r="GE137" i="43"/>
  <c r="GD137" i="43"/>
  <c r="GC137" i="43"/>
  <c r="GB137" i="43" s="1"/>
  <c r="GA137" i="43"/>
  <c r="FZ137" i="43"/>
  <c r="FY137" i="43" s="1"/>
  <c r="FX137" i="43"/>
  <c r="FS137" i="43"/>
  <c r="FQ137" i="43"/>
  <c r="FP137" i="43"/>
  <c r="FN137" i="43"/>
  <c r="FM137" i="43"/>
  <c r="FL137" i="43"/>
  <c r="FK137" i="43"/>
  <c r="FJ137" i="43"/>
  <c r="FI137" i="43"/>
  <c r="FH137" i="43"/>
  <c r="FG137" i="43"/>
  <c r="FF137" i="43" s="1"/>
  <c r="FE137" i="43"/>
  <c r="FD137" i="43"/>
  <c r="FB137" i="43"/>
  <c r="EW137" i="43"/>
  <c r="EU137" i="43"/>
  <c r="ET137" i="43"/>
  <c r="ER137" i="43"/>
  <c r="EQ137" i="43"/>
  <c r="EP137" i="43"/>
  <c r="EO137" i="43"/>
  <c r="EN137" i="43"/>
  <c r="EM137" i="43"/>
  <c r="EL137" i="43"/>
  <c r="EK137" i="43"/>
  <c r="EJ137" i="43" s="1"/>
  <c r="EI137" i="43"/>
  <c r="EH137" i="43"/>
  <c r="EF137" i="43"/>
  <c r="DP137" i="43"/>
  <c r="DO137" i="43"/>
  <c r="DN137" i="43"/>
  <c r="DM137" i="43"/>
  <c r="DL137" i="43"/>
  <c r="DK137" i="43"/>
  <c r="DJ137" i="43"/>
  <c r="DI137" i="43"/>
  <c r="DH137" i="43"/>
  <c r="DG137" i="43"/>
  <c r="DF137" i="43"/>
  <c r="DE137" i="43"/>
  <c r="AI137" i="43"/>
  <c r="V137" i="43"/>
  <c r="IF136" i="43"/>
  <c r="IC136" i="43"/>
  <c r="IK136" i="43" s="1"/>
  <c r="HK136" i="43"/>
  <c r="HI136" i="43"/>
  <c r="HH136" i="43"/>
  <c r="HF136" i="43"/>
  <c r="HE136" i="43"/>
  <c r="HD136" i="43"/>
  <c r="HC136" i="43"/>
  <c r="HB136" i="43"/>
  <c r="HA136" i="43"/>
  <c r="GZ136" i="43"/>
  <c r="GY136" i="43"/>
  <c r="GX136" i="43" s="1"/>
  <c r="GW136" i="43"/>
  <c r="GV136" i="43"/>
  <c r="GT136" i="43"/>
  <c r="GO136" i="43"/>
  <c r="GM136" i="43"/>
  <c r="GL136" i="43"/>
  <c r="GJ136" i="43"/>
  <c r="GI136" i="43"/>
  <c r="GH136" i="43"/>
  <c r="GG136" i="43"/>
  <c r="GF136" i="43"/>
  <c r="GE136" i="43"/>
  <c r="GD136" i="43"/>
  <c r="GC136" i="43"/>
  <c r="GB136" i="43" s="1"/>
  <c r="GA136" i="43"/>
  <c r="FZ136" i="43"/>
  <c r="FX136" i="43"/>
  <c r="FS136" i="43"/>
  <c r="FQ136" i="43"/>
  <c r="FP136" i="43"/>
  <c r="FN136" i="43"/>
  <c r="FM136" i="43"/>
  <c r="FL136" i="43"/>
  <c r="FK136" i="43"/>
  <c r="FJ136" i="43"/>
  <c r="FI136" i="43"/>
  <c r="FH136" i="43"/>
  <c r="FG136" i="43"/>
  <c r="FE136" i="43"/>
  <c r="FD136" i="43"/>
  <c r="FC136" i="43" s="1"/>
  <c r="FB136" i="43"/>
  <c r="EW136" i="43"/>
  <c r="EU136" i="43"/>
  <c r="ET136" i="43"/>
  <c r="ER136" i="43"/>
  <c r="EQ136" i="43"/>
  <c r="EP136" i="43"/>
  <c r="EO136" i="43"/>
  <c r="EN136" i="43"/>
  <c r="EM136" i="43"/>
  <c r="EL136" i="43"/>
  <c r="EK136" i="43"/>
  <c r="EJ136" i="43" s="1"/>
  <c r="EI136" i="43"/>
  <c r="EH136" i="43"/>
  <c r="EF136" i="43"/>
  <c r="DZ136" i="43"/>
  <c r="DV136" i="43"/>
  <c r="DP136" i="43"/>
  <c r="DO136" i="43"/>
  <c r="DN136" i="43"/>
  <c r="DM136" i="43"/>
  <c r="DL136" i="43"/>
  <c r="DK136" i="43"/>
  <c r="DJ136" i="43"/>
  <c r="DI136" i="43"/>
  <c r="DH136" i="43"/>
  <c r="DG136" i="43"/>
  <c r="DF136" i="43"/>
  <c r="DE136" i="43"/>
  <c r="CP136" i="43"/>
  <c r="CO136" i="43"/>
  <c r="CB136" i="43"/>
  <c r="CA136" i="43"/>
  <c r="BN136" i="43"/>
  <c r="BM136" i="43"/>
  <c r="AZ136" i="43"/>
  <c r="AY136" i="43"/>
  <c r="AW136" i="43"/>
  <c r="AV136" i="43"/>
  <c r="AS136" i="43"/>
  <c r="AI136" i="43"/>
  <c r="AH136" i="43"/>
  <c r="AG136" i="43"/>
  <c r="V136" i="43"/>
  <c r="U136" i="43"/>
  <c r="T136" i="43"/>
  <c r="S136" i="43"/>
  <c r="R136" i="43"/>
  <c r="Q136" i="43"/>
  <c r="P136" i="43"/>
  <c r="IF135" i="43"/>
  <c r="IC135" i="43"/>
  <c r="IK135" i="43" s="1"/>
  <c r="HK135" i="43"/>
  <c r="HI135" i="43"/>
  <c r="HH135" i="43"/>
  <c r="HF135" i="43"/>
  <c r="HE135" i="43"/>
  <c r="HD135" i="43"/>
  <c r="HC135" i="43"/>
  <c r="HB135" i="43"/>
  <c r="HA135" i="43"/>
  <c r="GZ135" i="43"/>
  <c r="GY135" i="43"/>
  <c r="GX135" i="43" s="1"/>
  <c r="GW135" i="43"/>
  <c r="GV135" i="43"/>
  <c r="GT135" i="43"/>
  <c r="GO135" i="43"/>
  <c r="GM135" i="43"/>
  <c r="GL135" i="43"/>
  <c r="GJ135" i="43"/>
  <c r="GI135" i="43"/>
  <c r="GH135" i="43"/>
  <c r="GG135" i="43"/>
  <c r="GF135" i="43"/>
  <c r="GE135" i="43"/>
  <c r="GD135" i="43"/>
  <c r="GC135" i="43"/>
  <c r="GB135" i="43" s="1"/>
  <c r="GA135" i="43"/>
  <c r="FZ135" i="43"/>
  <c r="FX135" i="43"/>
  <c r="FS135" i="43"/>
  <c r="FQ135" i="43"/>
  <c r="FP135" i="43"/>
  <c r="FN135" i="43"/>
  <c r="FM135" i="43"/>
  <c r="FL135" i="43"/>
  <c r="FK135" i="43"/>
  <c r="FJ135" i="43"/>
  <c r="FI135" i="43"/>
  <c r="FH135" i="43"/>
  <c r="FG135" i="43"/>
  <c r="FE135" i="43"/>
  <c r="FD135" i="43"/>
  <c r="FB135" i="43"/>
  <c r="EW135" i="43"/>
  <c r="EU135" i="43"/>
  <c r="ET135" i="43"/>
  <c r="ER135" i="43"/>
  <c r="EQ135" i="43"/>
  <c r="EP135" i="43"/>
  <c r="EO135" i="43"/>
  <c r="EN135" i="43"/>
  <c r="EM135" i="43"/>
  <c r="EL135" i="43"/>
  <c r="EK135" i="43"/>
  <c r="EJ135" i="43" s="1"/>
  <c r="EI135" i="43"/>
  <c r="EH135" i="43"/>
  <c r="EG135" i="43" s="1"/>
  <c r="EF135" i="43"/>
  <c r="DZ135" i="43"/>
  <c r="DV135" i="43"/>
  <c r="DP135" i="43"/>
  <c r="DO135" i="43"/>
  <c r="DN135" i="43"/>
  <c r="DM135" i="43"/>
  <c r="DL135" i="43"/>
  <c r="DK135" i="43"/>
  <c r="DJ135" i="43"/>
  <c r="DI135" i="43"/>
  <c r="DH135" i="43"/>
  <c r="DG135" i="43"/>
  <c r="DF135" i="43"/>
  <c r="DE135" i="43"/>
  <c r="CP135" i="43"/>
  <c r="CO135" i="43"/>
  <c r="CB135" i="43"/>
  <c r="CA135" i="43"/>
  <c r="BN135" i="43"/>
  <c r="BM135" i="43"/>
  <c r="AZ135" i="43"/>
  <c r="AY135" i="43"/>
  <c r="AW135" i="43"/>
  <c r="AV135" i="43"/>
  <c r="AS135" i="43"/>
  <c r="AI135" i="43"/>
  <c r="AH135" i="43"/>
  <c r="AG135" i="43"/>
  <c r="V135" i="43"/>
  <c r="U135" i="43"/>
  <c r="T135" i="43"/>
  <c r="S135" i="43"/>
  <c r="R135" i="43"/>
  <c r="Q135" i="43"/>
  <c r="P135" i="43"/>
  <c r="IF134" i="43"/>
  <c r="IC134" i="43"/>
  <c r="IK134" i="43" s="1"/>
  <c r="HK134" i="43"/>
  <c r="HI134" i="43"/>
  <c r="HH134" i="43"/>
  <c r="HF134" i="43"/>
  <c r="HE134" i="43"/>
  <c r="HD134" i="43"/>
  <c r="HC134" i="43"/>
  <c r="HB134" i="43"/>
  <c r="HA134" i="43"/>
  <c r="GZ134" i="43"/>
  <c r="GY134" i="43"/>
  <c r="GX134" i="43" s="1"/>
  <c r="GW134" i="43"/>
  <c r="GV134" i="43"/>
  <c r="GT134" i="43"/>
  <c r="GO134" i="43"/>
  <c r="GM134" i="43"/>
  <c r="GL134" i="43"/>
  <c r="GJ134" i="43"/>
  <c r="GI134" i="43"/>
  <c r="GH134" i="43"/>
  <c r="GG134" i="43"/>
  <c r="GF134" i="43"/>
  <c r="GE134" i="43"/>
  <c r="GD134" i="43"/>
  <c r="GC134" i="43"/>
  <c r="GA134" i="43"/>
  <c r="FZ134" i="43"/>
  <c r="FY134" i="43" s="1"/>
  <c r="FX134" i="43"/>
  <c r="FS134" i="43"/>
  <c r="FQ134" i="43"/>
  <c r="FP134" i="43"/>
  <c r="FN134" i="43"/>
  <c r="FM134" i="43"/>
  <c r="FL134" i="43"/>
  <c r="FK134" i="43"/>
  <c r="FJ134" i="43"/>
  <c r="FI134" i="43"/>
  <c r="FH134" i="43"/>
  <c r="FG134" i="43"/>
  <c r="FF134" i="43" s="1"/>
  <c r="FE134" i="43"/>
  <c r="FD134" i="43"/>
  <c r="FB134" i="43"/>
  <c r="EW134" i="43"/>
  <c r="EU134" i="43"/>
  <c r="ET134" i="43"/>
  <c r="ER134" i="43"/>
  <c r="EQ134" i="43"/>
  <c r="EP134" i="43"/>
  <c r="EO134" i="43"/>
  <c r="EN134" i="43"/>
  <c r="EM134" i="43"/>
  <c r="EL134" i="43"/>
  <c r="EK134" i="43"/>
  <c r="EJ134" i="43" s="1"/>
  <c r="EI134" i="43"/>
  <c r="EH134" i="43"/>
  <c r="EF134" i="43"/>
  <c r="DZ134" i="43"/>
  <c r="DV134" i="43"/>
  <c r="DP134" i="43"/>
  <c r="DO134" i="43"/>
  <c r="DN134" i="43"/>
  <c r="DM134" i="43"/>
  <c r="DL134" i="43"/>
  <c r="DK134" i="43"/>
  <c r="DJ134" i="43"/>
  <c r="DI134" i="43"/>
  <c r="DH134" i="43"/>
  <c r="DG134" i="43"/>
  <c r="DF134" i="43"/>
  <c r="DE134" i="43"/>
  <c r="CP134" i="43"/>
  <c r="CO134" i="43"/>
  <c r="CB134" i="43"/>
  <c r="CA134" i="43"/>
  <c r="BN134" i="43"/>
  <c r="BM134" i="43"/>
  <c r="AZ134" i="43"/>
  <c r="AY134" i="43"/>
  <c r="AW134" i="43"/>
  <c r="AV134" i="43"/>
  <c r="AS134" i="43"/>
  <c r="AI134" i="43"/>
  <c r="AH134" i="43"/>
  <c r="AG134" i="43"/>
  <c r="V134" i="43"/>
  <c r="U134" i="43"/>
  <c r="T134" i="43"/>
  <c r="S134" i="43"/>
  <c r="R134" i="43"/>
  <c r="Q134" i="43"/>
  <c r="P134" i="43"/>
  <c r="IF131" i="43"/>
  <c r="IC131" i="43"/>
  <c r="IK131" i="43" s="1"/>
  <c r="HK131" i="43"/>
  <c r="HI131" i="43"/>
  <c r="HH131" i="43"/>
  <c r="HF131" i="43"/>
  <c r="HE131" i="43"/>
  <c r="HD131" i="43"/>
  <c r="HC131" i="43"/>
  <c r="HB131" i="43"/>
  <c r="HA131" i="43"/>
  <c r="GZ131" i="43"/>
  <c r="GY131" i="43"/>
  <c r="GX131" i="43" s="1"/>
  <c r="GW131" i="43"/>
  <c r="GV131" i="43"/>
  <c r="GT131" i="43"/>
  <c r="GO131" i="43"/>
  <c r="GM131" i="43"/>
  <c r="GL131" i="43"/>
  <c r="GJ131" i="43"/>
  <c r="GI131" i="43"/>
  <c r="GH131" i="43"/>
  <c r="GG131" i="43"/>
  <c r="GF131" i="43"/>
  <c r="GE131" i="43"/>
  <c r="GD131" i="43"/>
  <c r="GC131" i="43"/>
  <c r="GB131" i="43" s="1"/>
  <c r="GA131" i="43"/>
  <c r="FZ131" i="43"/>
  <c r="FX131" i="43"/>
  <c r="FS131" i="43"/>
  <c r="FQ131" i="43"/>
  <c r="FP131" i="43"/>
  <c r="FN131" i="43"/>
  <c r="FM131" i="43"/>
  <c r="FL131" i="43"/>
  <c r="FK131" i="43"/>
  <c r="FJ131" i="43"/>
  <c r="FI131" i="43"/>
  <c r="FH131" i="43"/>
  <c r="FG131" i="43"/>
  <c r="FF131" i="43" s="1"/>
  <c r="FE131" i="43"/>
  <c r="FD131" i="43"/>
  <c r="FC131" i="43" s="1"/>
  <c r="FB131" i="43"/>
  <c r="EW131" i="43"/>
  <c r="EU131" i="43"/>
  <c r="ET131" i="43"/>
  <c r="ER131" i="43"/>
  <c r="EQ131" i="43"/>
  <c r="EP131" i="43"/>
  <c r="EO131" i="43"/>
  <c r="EN131" i="43"/>
  <c r="EM131" i="43"/>
  <c r="EL131" i="43"/>
  <c r="EK131" i="43"/>
  <c r="EJ131" i="43" s="1"/>
  <c r="EI131" i="43"/>
  <c r="EH131" i="43"/>
  <c r="EF131" i="43"/>
  <c r="DZ131" i="43"/>
  <c r="DV131" i="43"/>
  <c r="DP131" i="43"/>
  <c r="DO131" i="43"/>
  <c r="DN131" i="43"/>
  <c r="DM131" i="43"/>
  <c r="DL131" i="43"/>
  <c r="DK131" i="43"/>
  <c r="DJ131" i="43"/>
  <c r="DI131" i="43"/>
  <c r="DH131" i="43"/>
  <c r="DG131" i="43"/>
  <c r="DF131" i="43"/>
  <c r="DE131" i="43"/>
  <c r="CP131" i="43"/>
  <c r="CO131" i="43"/>
  <c r="CB131" i="43"/>
  <c r="CA131" i="43"/>
  <c r="BN131" i="43"/>
  <c r="BM131" i="43"/>
  <c r="AZ131" i="43"/>
  <c r="AY131" i="43"/>
  <c r="AW131" i="43"/>
  <c r="AV131" i="43"/>
  <c r="AS131" i="43"/>
  <c r="AI131" i="43"/>
  <c r="AH131" i="43"/>
  <c r="AG131" i="43"/>
  <c r="V131" i="43"/>
  <c r="U131" i="43"/>
  <c r="T131" i="43"/>
  <c r="S131" i="43"/>
  <c r="R131" i="43"/>
  <c r="Q131" i="43"/>
  <c r="P131" i="43"/>
  <c r="IF130" i="43"/>
  <c r="IC130" i="43"/>
  <c r="IK130" i="43" s="1"/>
  <c r="HK130" i="43"/>
  <c r="HI130" i="43"/>
  <c r="HH130" i="43"/>
  <c r="HF130" i="43"/>
  <c r="HE130" i="43"/>
  <c r="HD130" i="43"/>
  <c r="HC130" i="43"/>
  <c r="HB130" i="43"/>
  <c r="HA130" i="43"/>
  <c r="GZ130" i="43"/>
  <c r="GY130" i="43"/>
  <c r="GW130" i="43"/>
  <c r="GV130" i="43"/>
  <c r="GU130" i="43" s="1"/>
  <c r="GT130" i="43"/>
  <c r="GO130" i="43"/>
  <c r="GM130" i="43"/>
  <c r="GL130" i="43"/>
  <c r="GJ130" i="43"/>
  <c r="GI130" i="43"/>
  <c r="GH130" i="43"/>
  <c r="GG130" i="43"/>
  <c r="GF130" i="43"/>
  <c r="GE130" i="43"/>
  <c r="GD130" i="43"/>
  <c r="GC130" i="43"/>
  <c r="GB130" i="43" s="1"/>
  <c r="GA130" i="43"/>
  <c r="FZ130" i="43"/>
  <c r="FX130" i="43"/>
  <c r="FS130" i="43"/>
  <c r="FQ130" i="43"/>
  <c r="FP130" i="43"/>
  <c r="FN130" i="43"/>
  <c r="FM130" i="43"/>
  <c r="FL130" i="43"/>
  <c r="FK130" i="43"/>
  <c r="FJ130" i="43"/>
  <c r="FI130" i="43"/>
  <c r="FH130" i="43"/>
  <c r="FG130" i="43"/>
  <c r="FE130" i="43"/>
  <c r="FD130" i="43"/>
  <c r="FB130" i="43"/>
  <c r="EW130" i="43"/>
  <c r="EU130" i="43"/>
  <c r="ET130" i="43"/>
  <c r="ER130" i="43"/>
  <c r="EQ130" i="43"/>
  <c r="EP130" i="43"/>
  <c r="EO130" i="43"/>
  <c r="EN130" i="43"/>
  <c r="EM130" i="43"/>
  <c r="EL130" i="43"/>
  <c r="EK130" i="43"/>
  <c r="EJ130" i="43" s="1"/>
  <c r="EI130" i="43"/>
  <c r="EH130" i="43"/>
  <c r="EF130" i="43"/>
  <c r="DZ130" i="43"/>
  <c r="DV130" i="43"/>
  <c r="DP130" i="43"/>
  <c r="DO130" i="43"/>
  <c r="DN130" i="43"/>
  <c r="DM130" i="43"/>
  <c r="DL130" i="43"/>
  <c r="DK130" i="43"/>
  <c r="DJ130" i="43"/>
  <c r="DI130" i="43"/>
  <c r="DH130" i="43"/>
  <c r="DG130" i="43"/>
  <c r="DF130" i="43"/>
  <c r="DE130" i="43"/>
  <c r="CP130" i="43"/>
  <c r="CO130" i="43"/>
  <c r="CB130" i="43"/>
  <c r="CA130" i="43"/>
  <c r="BN130" i="43"/>
  <c r="BM130" i="43"/>
  <c r="AZ130" i="43"/>
  <c r="AY130" i="43"/>
  <c r="AW130" i="43"/>
  <c r="AV130" i="43"/>
  <c r="AS130" i="43"/>
  <c r="AI130" i="43"/>
  <c r="AH130" i="43"/>
  <c r="AG130" i="43"/>
  <c r="V130" i="43"/>
  <c r="U130" i="43"/>
  <c r="T130" i="43"/>
  <c r="S130" i="43"/>
  <c r="R130" i="43"/>
  <c r="Q130" i="43"/>
  <c r="P130" i="43"/>
  <c r="IF129" i="43"/>
  <c r="IC129" i="43"/>
  <c r="IK129" i="43" s="1"/>
  <c r="HK129" i="43"/>
  <c r="HI129" i="43"/>
  <c r="HH129" i="43"/>
  <c r="HF129" i="43"/>
  <c r="HE129" i="43"/>
  <c r="HD129" i="43"/>
  <c r="HC129" i="43"/>
  <c r="HB129" i="43"/>
  <c r="HA129" i="43"/>
  <c r="GZ129" i="43"/>
  <c r="GY129" i="43"/>
  <c r="GX129" i="43" s="1"/>
  <c r="GW129" i="43"/>
  <c r="GV129" i="43"/>
  <c r="GT129" i="43"/>
  <c r="GO129" i="43"/>
  <c r="GM129" i="43"/>
  <c r="GL129" i="43"/>
  <c r="GJ129" i="43"/>
  <c r="GI129" i="43"/>
  <c r="GH129" i="43"/>
  <c r="GG129" i="43"/>
  <c r="GF129" i="43"/>
  <c r="GE129" i="43"/>
  <c r="GD129" i="43"/>
  <c r="GC129" i="43"/>
  <c r="GB129" i="43" s="1"/>
  <c r="GA129" i="43"/>
  <c r="FZ129" i="43"/>
  <c r="FX129" i="43"/>
  <c r="FS129" i="43"/>
  <c r="FQ129" i="43"/>
  <c r="FP129" i="43"/>
  <c r="FN129" i="43"/>
  <c r="FM129" i="43"/>
  <c r="FL129" i="43"/>
  <c r="FK129" i="43"/>
  <c r="FJ129" i="43"/>
  <c r="FI129" i="43"/>
  <c r="FH129" i="43"/>
  <c r="FG129" i="43"/>
  <c r="FF129" i="43" s="1"/>
  <c r="FE129" i="43"/>
  <c r="FD129" i="43"/>
  <c r="FB129" i="43"/>
  <c r="EW129" i="43"/>
  <c r="EU129" i="43"/>
  <c r="ET129" i="43"/>
  <c r="ER129" i="43"/>
  <c r="EQ129" i="43"/>
  <c r="EP129" i="43"/>
  <c r="EO129" i="43"/>
  <c r="EN129" i="43"/>
  <c r="EM129" i="43"/>
  <c r="EL129" i="43"/>
  <c r="EK129" i="43"/>
  <c r="EJ129" i="43" s="1"/>
  <c r="EI129" i="43"/>
  <c r="EH129" i="43"/>
  <c r="EF129" i="43"/>
  <c r="DZ129" i="43"/>
  <c r="DV129" i="43"/>
  <c r="DP129" i="43"/>
  <c r="DO129" i="43"/>
  <c r="DN129" i="43"/>
  <c r="DM129" i="43"/>
  <c r="DL129" i="43"/>
  <c r="DK129" i="43"/>
  <c r="DJ129" i="43"/>
  <c r="DI129" i="43"/>
  <c r="DH129" i="43"/>
  <c r="DG129" i="43"/>
  <c r="DF129" i="43"/>
  <c r="DE129" i="43"/>
  <c r="CP129" i="43"/>
  <c r="CO129" i="43"/>
  <c r="CB129" i="43"/>
  <c r="CA129" i="43"/>
  <c r="BN129" i="43"/>
  <c r="BM129" i="43"/>
  <c r="AZ129" i="43"/>
  <c r="AY129" i="43"/>
  <c r="AW129" i="43"/>
  <c r="AV129" i="43"/>
  <c r="AS129" i="43"/>
  <c r="AI129" i="43"/>
  <c r="AH129" i="43"/>
  <c r="AG129" i="43"/>
  <c r="V129" i="43"/>
  <c r="U129" i="43"/>
  <c r="T129" i="43"/>
  <c r="S129" i="43"/>
  <c r="R129" i="43"/>
  <c r="Q129" i="43"/>
  <c r="P129" i="43"/>
  <c r="IF128" i="43"/>
  <c r="IC128" i="43"/>
  <c r="IK128" i="43" s="1"/>
  <c r="HK128" i="43"/>
  <c r="HI128" i="43"/>
  <c r="HH128" i="43"/>
  <c r="HF128" i="43"/>
  <c r="HE128" i="43"/>
  <c r="HD128" i="43"/>
  <c r="HC128" i="43"/>
  <c r="HB128" i="43"/>
  <c r="HA128" i="43"/>
  <c r="GZ128" i="43"/>
  <c r="GY128" i="43"/>
  <c r="GX128" i="43" s="1"/>
  <c r="GW128" i="43"/>
  <c r="GV128" i="43"/>
  <c r="GT128" i="43"/>
  <c r="GO128" i="43"/>
  <c r="GM128" i="43"/>
  <c r="GL128" i="43"/>
  <c r="GJ128" i="43"/>
  <c r="GI128" i="43"/>
  <c r="GH128" i="43"/>
  <c r="GG128" i="43"/>
  <c r="GF128" i="43"/>
  <c r="GE128" i="43"/>
  <c r="GD128" i="43"/>
  <c r="GC128" i="43"/>
  <c r="GB128" i="43" s="1"/>
  <c r="GA128" i="43"/>
  <c r="FZ128" i="43"/>
  <c r="FX128" i="43"/>
  <c r="FS128" i="43"/>
  <c r="FQ128" i="43"/>
  <c r="FP128" i="43"/>
  <c r="FN128" i="43"/>
  <c r="FM128" i="43"/>
  <c r="FL128" i="43"/>
  <c r="FK128" i="43"/>
  <c r="FJ128" i="43"/>
  <c r="FI128" i="43"/>
  <c r="FH128" i="43"/>
  <c r="FG128" i="43"/>
  <c r="FF128" i="43" s="1"/>
  <c r="FE128" i="43"/>
  <c r="FD128" i="43"/>
  <c r="FB128" i="43"/>
  <c r="EW128" i="43"/>
  <c r="EU128" i="43"/>
  <c r="ET128" i="43"/>
  <c r="ER128" i="43"/>
  <c r="EQ128" i="43"/>
  <c r="EP128" i="43"/>
  <c r="EO128" i="43"/>
  <c r="EN128" i="43"/>
  <c r="EM128" i="43"/>
  <c r="EL128" i="43"/>
  <c r="EK128" i="43"/>
  <c r="EJ128" i="43" s="1"/>
  <c r="EI128" i="43"/>
  <c r="EF128" i="43"/>
  <c r="DZ128" i="43"/>
  <c r="DV128" i="43"/>
  <c r="DP128" i="43"/>
  <c r="DO128" i="43"/>
  <c r="DN128" i="43"/>
  <c r="DM128" i="43"/>
  <c r="DL128" i="43"/>
  <c r="DK128" i="43"/>
  <c r="DJ128" i="43"/>
  <c r="DI128" i="43"/>
  <c r="DH128" i="43"/>
  <c r="DG128" i="43"/>
  <c r="DE128" i="43"/>
  <c r="CP128" i="43"/>
  <c r="CO128" i="43"/>
  <c r="CB128" i="43"/>
  <c r="CA128" i="43"/>
  <c r="BN128" i="43"/>
  <c r="BM128" i="43"/>
  <c r="BB128" i="43"/>
  <c r="Q128" i="43" s="1"/>
  <c r="AY128" i="43"/>
  <c r="AW128" i="43"/>
  <c r="AV128" i="43"/>
  <c r="AS128" i="43"/>
  <c r="AI128" i="43"/>
  <c r="AH128" i="43"/>
  <c r="AG128" i="43"/>
  <c r="V128" i="43"/>
  <c r="U128" i="43"/>
  <c r="T128" i="43"/>
  <c r="S128" i="43"/>
  <c r="R128" i="43"/>
  <c r="P128" i="43"/>
  <c r="IF127" i="43"/>
  <c r="IC127" i="43"/>
  <c r="IK127" i="43" s="1"/>
  <c r="HK127" i="43"/>
  <c r="HI127" i="43"/>
  <c r="HH127" i="43"/>
  <c r="HF127" i="43"/>
  <c r="HE127" i="43"/>
  <c r="HD127" i="43"/>
  <c r="HC127" i="43"/>
  <c r="HB127" i="43"/>
  <c r="HA127" i="43"/>
  <c r="GZ127" i="43"/>
  <c r="GY127" i="43"/>
  <c r="GX127" i="43" s="1"/>
  <c r="GW127" i="43"/>
  <c r="GV127" i="43"/>
  <c r="GT127" i="43"/>
  <c r="GO127" i="43"/>
  <c r="GM127" i="43"/>
  <c r="GL127" i="43"/>
  <c r="GJ127" i="43"/>
  <c r="GI127" i="43"/>
  <c r="GH127" i="43"/>
  <c r="GG127" i="43"/>
  <c r="GF127" i="43"/>
  <c r="GE127" i="43"/>
  <c r="GD127" i="43"/>
  <c r="GC127" i="43"/>
  <c r="GB127" i="43" s="1"/>
  <c r="GA127" i="43"/>
  <c r="FZ127" i="43"/>
  <c r="FY127" i="43" s="1"/>
  <c r="FX127" i="43"/>
  <c r="FS127" i="43"/>
  <c r="FQ127" i="43"/>
  <c r="FP127" i="43"/>
  <c r="FN127" i="43"/>
  <c r="FM127" i="43"/>
  <c r="FL127" i="43"/>
  <c r="FK127" i="43"/>
  <c r="FJ127" i="43"/>
  <c r="FI127" i="43"/>
  <c r="FH127" i="43"/>
  <c r="FG127" i="43"/>
  <c r="FF127" i="43" s="1"/>
  <c r="FE127" i="43"/>
  <c r="FD127" i="43"/>
  <c r="FC127" i="43" s="1"/>
  <c r="FB127" i="43"/>
  <c r="EW127" i="43"/>
  <c r="EU127" i="43"/>
  <c r="ET127" i="43"/>
  <c r="ER127" i="43"/>
  <c r="EQ127" i="43"/>
  <c r="EP127" i="43"/>
  <c r="EO127" i="43"/>
  <c r="EN127" i="43"/>
  <c r="EM127" i="43"/>
  <c r="EL127" i="43"/>
  <c r="EK127" i="43"/>
  <c r="EI127" i="43"/>
  <c r="EF127" i="43"/>
  <c r="DZ127" i="43"/>
  <c r="DV127" i="43"/>
  <c r="DP127" i="43"/>
  <c r="DO127" i="43"/>
  <c r="DN127" i="43"/>
  <c r="DM127" i="43"/>
  <c r="DL127" i="43"/>
  <c r="DK127" i="43"/>
  <c r="DJ127" i="43"/>
  <c r="DI127" i="43"/>
  <c r="DH127" i="43"/>
  <c r="DG127" i="43"/>
  <c r="DE127" i="43"/>
  <c r="CP127" i="43"/>
  <c r="CO127" i="43"/>
  <c r="CB127" i="43"/>
  <c r="CA127" i="43"/>
  <c r="BN127" i="43"/>
  <c r="BM127" i="43"/>
  <c r="BB127" i="43"/>
  <c r="Q127" i="43" s="1"/>
  <c r="AZ127" i="43"/>
  <c r="AY127" i="43"/>
  <c r="AW127" i="43"/>
  <c r="AV127" i="43"/>
  <c r="AS127" i="43"/>
  <c r="AI127" i="43"/>
  <c r="AH127" i="43"/>
  <c r="AG127" i="43"/>
  <c r="V127" i="43"/>
  <c r="U127" i="43"/>
  <c r="T127" i="43"/>
  <c r="S127" i="43"/>
  <c r="R127" i="43"/>
  <c r="P127" i="43"/>
  <c r="IF126" i="43"/>
  <c r="IC126" i="43"/>
  <c r="IK126" i="43" s="1"/>
  <c r="HK126" i="43"/>
  <c r="HI126" i="43"/>
  <c r="HH126" i="43"/>
  <c r="HF126" i="43"/>
  <c r="HE126" i="43"/>
  <c r="HD126" i="43"/>
  <c r="HC126" i="43"/>
  <c r="HB126" i="43"/>
  <c r="HA126" i="43"/>
  <c r="GZ126" i="43"/>
  <c r="GY126" i="43"/>
  <c r="GX126" i="43" s="1"/>
  <c r="GW126" i="43"/>
  <c r="GV126" i="43"/>
  <c r="GU126" i="43" s="1"/>
  <c r="GT126" i="43"/>
  <c r="GO126" i="43"/>
  <c r="GM126" i="43"/>
  <c r="GL126" i="43"/>
  <c r="GJ126" i="43"/>
  <c r="GI126" i="43"/>
  <c r="GH126" i="43"/>
  <c r="GG126" i="43"/>
  <c r="GF126" i="43"/>
  <c r="GE126" i="43"/>
  <c r="GD126" i="43"/>
  <c r="GC126" i="43"/>
  <c r="GB126" i="43" s="1"/>
  <c r="GA126" i="43"/>
  <c r="FZ126" i="43"/>
  <c r="FX126" i="43"/>
  <c r="FS126" i="43"/>
  <c r="FQ126" i="43"/>
  <c r="FP126" i="43"/>
  <c r="FN126" i="43"/>
  <c r="FM126" i="43"/>
  <c r="FL126" i="43"/>
  <c r="FK126" i="43"/>
  <c r="FJ126" i="43"/>
  <c r="FI126" i="43"/>
  <c r="FH126" i="43"/>
  <c r="FG126" i="43"/>
  <c r="FF126" i="43" s="1"/>
  <c r="FE126" i="43"/>
  <c r="FD126" i="43"/>
  <c r="FB126" i="43"/>
  <c r="EW126" i="43"/>
  <c r="EU126" i="43"/>
  <c r="ET126" i="43"/>
  <c r="ER126" i="43"/>
  <c r="EQ126" i="43"/>
  <c r="EP126" i="43"/>
  <c r="EO126" i="43"/>
  <c r="EN126" i="43"/>
  <c r="EM126" i="43"/>
  <c r="EL126" i="43"/>
  <c r="EK126" i="43"/>
  <c r="EJ126" i="43" s="1"/>
  <c r="EI126" i="43"/>
  <c r="EH126" i="43"/>
  <c r="EF126" i="43"/>
  <c r="DZ126" i="43"/>
  <c r="DV126" i="43"/>
  <c r="DP126" i="43"/>
  <c r="DO126" i="43"/>
  <c r="DN126" i="43"/>
  <c r="DM126" i="43"/>
  <c r="DL126" i="43"/>
  <c r="DK126" i="43"/>
  <c r="DJ126" i="43"/>
  <c r="DI126" i="43"/>
  <c r="DH126" i="43"/>
  <c r="DG126" i="43"/>
  <c r="DE126" i="43"/>
  <c r="CP126" i="43"/>
  <c r="CO126" i="43"/>
  <c r="CB126" i="43"/>
  <c r="CA126" i="43"/>
  <c r="BN126" i="43"/>
  <c r="BM126" i="43"/>
  <c r="BB126" i="43"/>
  <c r="DF126" i="43" s="1"/>
  <c r="AZ126" i="43"/>
  <c r="AY126" i="43"/>
  <c r="AW126" i="43"/>
  <c r="AV126" i="43"/>
  <c r="AS126" i="43"/>
  <c r="AI126" i="43"/>
  <c r="AH126" i="43"/>
  <c r="AG126" i="43"/>
  <c r="V126" i="43"/>
  <c r="U126" i="43"/>
  <c r="T126" i="43"/>
  <c r="S126" i="43"/>
  <c r="R126" i="43"/>
  <c r="Q126" i="43"/>
  <c r="P126" i="43"/>
  <c r="IF125" i="43"/>
  <c r="IC125" i="43"/>
  <c r="IK125" i="43" s="1"/>
  <c r="HK125" i="43"/>
  <c r="HI125" i="43"/>
  <c r="HH125" i="43"/>
  <c r="HF125" i="43"/>
  <c r="HE125" i="43"/>
  <c r="HD125" i="43"/>
  <c r="HC125" i="43"/>
  <c r="HB125" i="43"/>
  <c r="HA125" i="43"/>
  <c r="GZ125" i="43"/>
  <c r="GY125" i="43"/>
  <c r="GX125" i="43" s="1"/>
  <c r="GW125" i="43"/>
  <c r="GV125" i="43"/>
  <c r="GU125" i="43" s="1"/>
  <c r="GT125" i="43"/>
  <c r="GO125" i="43"/>
  <c r="GM125" i="43"/>
  <c r="GL125" i="43"/>
  <c r="GJ125" i="43"/>
  <c r="GI125" i="43"/>
  <c r="GH125" i="43"/>
  <c r="GG125" i="43"/>
  <c r="GF125" i="43"/>
  <c r="GE125" i="43"/>
  <c r="GD125" i="43"/>
  <c r="GC125" i="43"/>
  <c r="GB125" i="43" s="1"/>
  <c r="GA125" i="43"/>
  <c r="FZ125" i="43"/>
  <c r="FY125" i="43" s="1"/>
  <c r="FX125" i="43"/>
  <c r="FS125" i="43"/>
  <c r="FQ125" i="43"/>
  <c r="FP125" i="43"/>
  <c r="FN125" i="43"/>
  <c r="FM125" i="43"/>
  <c r="FL125" i="43"/>
  <c r="FK125" i="43"/>
  <c r="FJ125" i="43"/>
  <c r="FI125" i="43"/>
  <c r="FH125" i="43"/>
  <c r="FG125" i="43"/>
  <c r="FF125" i="43" s="1"/>
  <c r="FE125" i="43"/>
  <c r="FD125" i="43"/>
  <c r="FC125" i="43" s="1"/>
  <c r="FB125" i="43"/>
  <c r="EW125" i="43"/>
  <c r="EU125" i="43"/>
  <c r="ET125" i="43"/>
  <c r="ER125" i="43"/>
  <c r="EQ125" i="43"/>
  <c r="EP125" i="43"/>
  <c r="EO125" i="43"/>
  <c r="EN125" i="43"/>
  <c r="EM125" i="43"/>
  <c r="EL125" i="43"/>
  <c r="EK125" i="43"/>
  <c r="EJ125" i="43" s="1"/>
  <c r="EI125" i="43"/>
  <c r="EH125" i="43"/>
  <c r="EG125" i="43" s="1"/>
  <c r="EF125" i="43"/>
  <c r="DZ125" i="43"/>
  <c r="DV125" i="43"/>
  <c r="DP125" i="43"/>
  <c r="DO125" i="43"/>
  <c r="DM125" i="43"/>
  <c r="DL125" i="43"/>
  <c r="DK125" i="43"/>
  <c r="DJ125" i="43"/>
  <c r="DI125" i="43"/>
  <c r="DH125" i="43"/>
  <c r="DG125" i="43"/>
  <c r="DF125" i="43"/>
  <c r="DE125" i="43"/>
  <c r="CP125" i="43"/>
  <c r="CO125" i="43"/>
  <c r="CB125" i="43"/>
  <c r="CA125" i="43"/>
  <c r="BN125" i="43"/>
  <c r="BM125" i="43"/>
  <c r="BJ125" i="43"/>
  <c r="DN125" i="43" s="1"/>
  <c r="AY125" i="43"/>
  <c r="AW125" i="43"/>
  <c r="AV125" i="43"/>
  <c r="AS125" i="43"/>
  <c r="AI125" i="43"/>
  <c r="AH125" i="43"/>
  <c r="AG125" i="43"/>
  <c r="V125" i="43"/>
  <c r="U125" i="43"/>
  <c r="T125" i="43"/>
  <c r="S125" i="43"/>
  <c r="R125" i="43"/>
  <c r="Q125" i="43"/>
  <c r="P125" i="43"/>
  <c r="IF124" i="43"/>
  <c r="IC124" i="43"/>
  <c r="IK124" i="43" s="1"/>
  <c r="HK124" i="43"/>
  <c r="HI124" i="43"/>
  <c r="HH124" i="43"/>
  <c r="HF124" i="43"/>
  <c r="HE124" i="43"/>
  <c r="HD124" i="43"/>
  <c r="HC124" i="43"/>
  <c r="HB124" i="43"/>
  <c r="HA124" i="43"/>
  <c r="GZ124" i="43"/>
  <c r="GY124" i="43"/>
  <c r="GX124" i="43" s="1"/>
  <c r="GW124" i="43"/>
  <c r="GV124" i="43"/>
  <c r="GU124" i="43" s="1"/>
  <c r="GT124" i="43"/>
  <c r="GO124" i="43"/>
  <c r="GM124" i="43"/>
  <c r="GL124" i="43"/>
  <c r="GJ124" i="43"/>
  <c r="GI124" i="43"/>
  <c r="GH124" i="43"/>
  <c r="GG124" i="43"/>
  <c r="GF124" i="43"/>
  <c r="GE124" i="43"/>
  <c r="GD124" i="43"/>
  <c r="GC124" i="43"/>
  <c r="GB124" i="43" s="1"/>
  <c r="GA124" i="43"/>
  <c r="FZ124" i="43"/>
  <c r="FX124" i="43"/>
  <c r="FS124" i="43"/>
  <c r="FQ124" i="43"/>
  <c r="FP124" i="43"/>
  <c r="FN124" i="43"/>
  <c r="FM124" i="43"/>
  <c r="FL124" i="43"/>
  <c r="FK124" i="43"/>
  <c r="FJ124" i="43"/>
  <c r="FI124" i="43"/>
  <c r="FH124" i="43"/>
  <c r="FG124" i="43"/>
  <c r="FF124" i="43" s="1"/>
  <c r="FE124" i="43"/>
  <c r="FD124" i="43"/>
  <c r="FB124" i="43"/>
  <c r="EW124" i="43"/>
  <c r="EU124" i="43"/>
  <c r="ET124" i="43"/>
  <c r="ER124" i="43"/>
  <c r="EQ124" i="43"/>
  <c r="EP124" i="43"/>
  <c r="EO124" i="43"/>
  <c r="EN124" i="43"/>
  <c r="EM124" i="43"/>
  <c r="EL124" i="43"/>
  <c r="EK124" i="43"/>
  <c r="EJ124" i="43" s="1"/>
  <c r="EI124" i="43"/>
  <c r="EF124" i="43"/>
  <c r="DZ124" i="43"/>
  <c r="DV124" i="43"/>
  <c r="DP124" i="43"/>
  <c r="DO124" i="43"/>
  <c r="DN124" i="43"/>
  <c r="DM124" i="43"/>
  <c r="DL124" i="43"/>
  <c r="DK124" i="43"/>
  <c r="DJ124" i="43"/>
  <c r="DI124" i="43"/>
  <c r="DH124" i="43"/>
  <c r="DG124" i="43"/>
  <c r="DE124" i="43"/>
  <c r="CP124" i="43"/>
  <c r="CO124" i="43"/>
  <c r="CB124" i="43"/>
  <c r="CA124" i="43"/>
  <c r="BN124" i="43"/>
  <c r="BM124" i="43"/>
  <c r="BB124" i="43"/>
  <c r="EH124" i="43" s="1"/>
  <c r="AY124" i="43"/>
  <c r="AW124" i="43"/>
  <c r="AV124" i="43"/>
  <c r="AS124" i="43"/>
  <c r="AI124" i="43"/>
  <c r="AH124" i="43"/>
  <c r="AG124" i="43"/>
  <c r="V124" i="43"/>
  <c r="U124" i="43"/>
  <c r="T124" i="43"/>
  <c r="S124" i="43"/>
  <c r="R124" i="43"/>
  <c r="P124" i="43"/>
  <c r="IF123" i="43"/>
  <c r="IC123" i="43"/>
  <c r="IK123" i="43" s="1"/>
  <c r="HK123" i="43"/>
  <c r="HI123" i="43"/>
  <c r="HH123" i="43"/>
  <c r="HF123" i="43"/>
  <c r="HE123" i="43"/>
  <c r="HD123" i="43"/>
  <c r="HC123" i="43"/>
  <c r="HB123" i="43"/>
  <c r="HA123" i="43"/>
  <c r="GZ123" i="43"/>
  <c r="GY123" i="43"/>
  <c r="GW123" i="43"/>
  <c r="GV123" i="43"/>
  <c r="GT123" i="43"/>
  <c r="GO123" i="43"/>
  <c r="GM123" i="43"/>
  <c r="GL123" i="43"/>
  <c r="GJ123" i="43"/>
  <c r="GI123" i="43"/>
  <c r="GH123" i="43"/>
  <c r="GG123" i="43"/>
  <c r="GF123" i="43"/>
  <c r="GE123" i="43"/>
  <c r="GD123" i="43"/>
  <c r="GC123" i="43"/>
  <c r="GA123" i="43"/>
  <c r="FZ123" i="43"/>
  <c r="FX123" i="43"/>
  <c r="FS123" i="43"/>
  <c r="FQ123" i="43"/>
  <c r="FP123" i="43"/>
  <c r="FN123" i="43"/>
  <c r="FM123" i="43"/>
  <c r="FL123" i="43"/>
  <c r="FK123" i="43"/>
  <c r="FJ123" i="43"/>
  <c r="FI123" i="43"/>
  <c r="FH123" i="43"/>
  <c r="FG123" i="43"/>
  <c r="FE123" i="43"/>
  <c r="FD123" i="43"/>
  <c r="FB123" i="43"/>
  <c r="EW123" i="43"/>
  <c r="EU123" i="43"/>
  <c r="ET123" i="43"/>
  <c r="ER123" i="43"/>
  <c r="EQ123" i="43"/>
  <c r="EP123" i="43"/>
  <c r="EO123" i="43"/>
  <c r="EN123" i="43"/>
  <c r="EM123" i="43"/>
  <c r="EL123" i="43"/>
  <c r="EK123" i="43"/>
  <c r="EI123" i="43"/>
  <c r="EH123" i="43"/>
  <c r="EF123" i="43"/>
  <c r="DZ123" i="43"/>
  <c r="DV123" i="43"/>
  <c r="DP123" i="43"/>
  <c r="DO123" i="43"/>
  <c r="DN123" i="43"/>
  <c r="DM123" i="43"/>
  <c r="DL123" i="43"/>
  <c r="DK123" i="43"/>
  <c r="DJ123" i="43"/>
  <c r="DI123" i="43"/>
  <c r="DH123" i="43"/>
  <c r="DG123" i="43"/>
  <c r="DF123" i="43"/>
  <c r="DE123" i="43"/>
  <c r="CP123" i="43"/>
  <c r="CO123" i="43"/>
  <c r="CB123" i="43"/>
  <c r="CA123" i="43"/>
  <c r="BN123" i="43"/>
  <c r="BM123" i="43"/>
  <c r="AZ123" i="43"/>
  <c r="AY123" i="43"/>
  <c r="AW123" i="43"/>
  <c r="AV123" i="43"/>
  <c r="AS123" i="43"/>
  <c r="AI123" i="43"/>
  <c r="AH123" i="43"/>
  <c r="AG123" i="43"/>
  <c r="V123" i="43"/>
  <c r="U123" i="43"/>
  <c r="T123" i="43"/>
  <c r="S123" i="43"/>
  <c r="R123" i="43"/>
  <c r="Q123" i="43"/>
  <c r="P123" i="43"/>
  <c r="AR122" i="43"/>
  <c r="AQ122" i="43"/>
  <c r="AP122" i="43"/>
  <c r="AO122" i="43"/>
  <c r="AN122" i="43"/>
  <c r="AM122" i="43"/>
  <c r="AL122" i="43"/>
  <c r="AK122" i="43"/>
  <c r="AJ122" i="43"/>
  <c r="AE122" i="43"/>
  <c r="AD122" i="43"/>
  <c r="AC122" i="43"/>
  <c r="AB122" i="43"/>
  <c r="AA122" i="43"/>
  <c r="Z122" i="43"/>
  <c r="Y122" i="43"/>
  <c r="X122" i="43"/>
  <c r="W122" i="43"/>
  <c r="IF121" i="43"/>
  <c r="IC121" i="43"/>
  <c r="IK121" i="43" s="1"/>
  <c r="HK121" i="43"/>
  <c r="HI121" i="43"/>
  <c r="HH121" i="43"/>
  <c r="HF121" i="43"/>
  <c r="HE121" i="43"/>
  <c r="HD121" i="43"/>
  <c r="HC121" i="43"/>
  <c r="HB121" i="43"/>
  <c r="HA121" i="43"/>
  <c r="GZ121" i="43"/>
  <c r="GY121" i="43"/>
  <c r="GX121" i="43" s="1"/>
  <c r="GW121" i="43"/>
  <c r="GV121" i="43"/>
  <c r="GU121" i="43" s="1"/>
  <c r="GT121" i="43"/>
  <c r="GO121" i="43"/>
  <c r="GM121" i="43"/>
  <c r="GL121" i="43"/>
  <c r="GJ121" i="43"/>
  <c r="GI121" i="43"/>
  <c r="GH121" i="43"/>
  <c r="GG121" i="43"/>
  <c r="GF121" i="43"/>
  <c r="GE121" i="43"/>
  <c r="GD121" i="43"/>
  <c r="GC121" i="43"/>
  <c r="GB121" i="43" s="1"/>
  <c r="GA121" i="43"/>
  <c r="FZ121" i="43"/>
  <c r="FY121" i="43" s="1"/>
  <c r="FX121" i="43"/>
  <c r="FS121" i="43"/>
  <c r="FQ121" i="43"/>
  <c r="FP121" i="43"/>
  <c r="FN121" i="43"/>
  <c r="FM121" i="43"/>
  <c r="FL121" i="43"/>
  <c r="FK121" i="43"/>
  <c r="FJ121" i="43"/>
  <c r="FI121" i="43"/>
  <c r="FH121" i="43"/>
  <c r="FG121" i="43"/>
  <c r="FF121" i="43" s="1"/>
  <c r="FE121" i="43"/>
  <c r="FD121" i="43"/>
  <c r="FC121" i="43" s="1"/>
  <c r="FB121" i="43"/>
  <c r="EW121" i="43"/>
  <c r="EU121" i="43"/>
  <c r="ET121" i="43"/>
  <c r="ER121" i="43"/>
  <c r="EQ121" i="43"/>
  <c r="EP121" i="43"/>
  <c r="EO121" i="43"/>
  <c r="EN121" i="43"/>
  <c r="EM121" i="43"/>
  <c r="EL121" i="43"/>
  <c r="EK121" i="43"/>
  <c r="EI121" i="43"/>
  <c r="EH121" i="43"/>
  <c r="EG121" i="43" s="1"/>
  <c r="EF121" i="43"/>
  <c r="DZ121" i="43"/>
  <c r="DV121" i="43"/>
  <c r="DP121" i="43"/>
  <c r="DO121" i="43"/>
  <c r="DN121" i="43"/>
  <c r="DM121" i="43"/>
  <c r="DL121" i="43"/>
  <c r="DK121" i="43"/>
  <c r="DJ121" i="43"/>
  <c r="DI121" i="43"/>
  <c r="DH121" i="43"/>
  <c r="DG121" i="43"/>
  <c r="DF121" i="43"/>
  <c r="DE121" i="43"/>
  <c r="CP121" i="43"/>
  <c r="CO121" i="43"/>
  <c r="CB121" i="43"/>
  <c r="CA121" i="43"/>
  <c r="BN121" i="43"/>
  <c r="BM121" i="43"/>
  <c r="AZ121" i="43"/>
  <c r="AY121" i="43"/>
  <c r="AW121" i="43"/>
  <c r="AV121" i="43"/>
  <c r="AS121" i="43"/>
  <c r="AI121" i="43"/>
  <c r="AH121" i="43"/>
  <c r="AG121" i="43"/>
  <c r="V121" i="43"/>
  <c r="U121" i="43"/>
  <c r="T121" i="43"/>
  <c r="S121" i="43"/>
  <c r="R121" i="43"/>
  <c r="Q121" i="43"/>
  <c r="P121" i="43"/>
  <c r="IF120" i="43"/>
  <c r="IC120" i="43"/>
  <c r="IK120" i="43" s="1"/>
  <c r="HK120" i="43"/>
  <c r="HI120" i="43"/>
  <c r="HH120" i="43"/>
  <c r="HH119" i="43" s="1"/>
  <c r="HF120" i="43"/>
  <c r="HF119" i="43" s="1"/>
  <c r="HE120" i="43"/>
  <c r="HD120" i="43"/>
  <c r="HC120" i="43"/>
  <c r="HB120" i="43"/>
  <c r="HA120" i="43"/>
  <c r="HA119" i="43" s="1"/>
  <c r="GZ120" i="43"/>
  <c r="GZ119" i="43" s="1"/>
  <c r="GY120" i="43"/>
  <c r="GW120" i="43"/>
  <c r="GV120" i="43"/>
  <c r="GT120" i="43"/>
  <c r="GO120" i="43"/>
  <c r="GO119" i="43" s="1"/>
  <c r="GM120" i="43"/>
  <c r="GM119" i="43" s="1"/>
  <c r="GL120" i="43"/>
  <c r="GJ120" i="43"/>
  <c r="GI120" i="43"/>
  <c r="GH120" i="43"/>
  <c r="GG120" i="43"/>
  <c r="GG119" i="43" s="1"/>
  <c r="GF120" i="43"/>
  <c r="GF119" i="43" s="1"/>
  <c r="GE120" i="43"/>
  <c r="GD120" i="43"/>
  <c r="GC120" i="43"/>
  <c r="GA120" i="43"/>
  <c r="FZ120" i="43"/>
  <c r="FX120" i="43"/>
  <c r="FX119" i="43" s="1"/>
  <c r="FS120" i="43"/>
  <c r="FQ120" i="43"/>
  <c r="FP120" i="43"/>
  <c r="FN120" i="43"/>
  <c r="FM120" i="43"/>
  <c r="FM119" i="43" s="1"/>
  <c r="FL120" i="43"/>
  <c r="FL119" i="43" s="1"/>
  <c r="FK120" i="43"/>
  <c r="FJ120" i="43"/>
  <c r="FI120" i="43"/>
  <c r="FH120" i="43"/>
  <c r="FG120" i="43"/>
  <c r="FE120" i="43"/>
  <c r="FE119" i="43" s="1"/>
  <c r="FD120" i="43"/>
  <c r="FB120" i="43"/>
  <c r="EW120" i="43"/>
  <c r="EU120" i="43"/>
  <c r="ET120" i="43"/>
  <c r="ET119" i="43" s="1"/>
  <c r="ER120" i="43"/>
  <c r="ER119" i="43" s="1"/>
  <c r="EQ120" i="43"/>
  <c r="EP120" i="43"/>
  <c r="EO120" i="43"/>
  <c r="EN120" i="43"/>
  <c r="EM120" i="43"/>
  <c r="EM119" i="43" s="1"/>
  <c r="EL120" i="43"/>
  <c r="EL119" i="43" s="1"/>
  <c r="EK120" i="43"/>
  <c r="EI120" i="43"/>
  <c r="EH120" i="43"/>
  <c r="EF120" i="43"/>
  <c r="DZ120" i="43"/>
  <c r="DV120" i="43"/>
  <c r="DV119" i="43" s="1"/>
  <c r="DP120" i="43"/>
  <c r="DO120" i="43"/>
  <c r="DN120" i="43"/>
  <c r="DM120" i="43"/>
  <c r="DL120" i="43"/>
  <c r="DL119" i="43" s="1"/>
  <c r="DK120" i="43"/>
  <c r="DK119" i="43" s="1"/>
  <c r="DJ120" i="43"/>
  <c r="DI120" i="43"/>
  <c r="DH120" i="43"/>
  <c r="DG120" i="43"/>
  <c r="DF120" i="43"/>
  <c r="DF119" i="43" s="1"/>
  <c r="DE120" i="43"/>
  <c r="DE119" i="43" s="1"/>
  <c r="CP120" i="43"/>
  <c r="CO120" i="43"/>
  <c r="CB120" i="43"/>
  <c r="CA120" i="43"/>
  <c r="BN120" i="43"/>
  <c r="BN119" i="43" s="1"/>
  <c r="BM120" i="43"/>
  <c r="BM119" i="43" s="1"/>
  <c r="AZ120" i="43"/>
  <c r="AY120" i="43"/>
  <c r="AW120" i="43"/>
  <c r="AV120" i="43"/>
  <c r="AS120" i="43"/>
  <c r="AI120" i="43"/>
  <c r="AH120" i="43"/>
  <c r="AG120" i="43"/>
  <c r="V120" i="43"/>
  <c r="U120" i="43"/>
  <c r="T120" i="43"/>
  <c r="S120" i="43"/>
  <c r="R120" i="43"/>
  <c r="Q120" i="43"/>
  <c r="P120" i="43"/>
  <c r="AR119" i="43"/>
  <c r="AQ119" i="43"/>
  <c r="AP119" i="43"/>
  <c r="AO119" i="43"/>
  <c r="AN119" i="43"/>
  <c r="AM119" i="43"/>
  <c r="AL119" i="43"/>
  <c r="AK119" i="43"/>
  <c r="AJ119" i="43"/>
  <c r="AE119" i="43"/>
  <c r="AD119" i="43"/>
  <c r="AC119" i="43"/>
  <c r="AB119" i="43"/>
  <c r="AA119" i="43"/>
  <c r="Z119" i="43"/>
  <c r="Y119" i="43"/>
  <c r="X119" i="43"/>
  <c r="W119" i="43"/>
  <c r="IF118" i="43"/>
  <c r="IC118" i="43"/>
  <c r="IK118" i="43" s="1"/>
  <c r="HK118" i="43"/>
  <c r="HI118" i="43"/>
  <c r="HH118" i="43"/>
  <c r="HF118" i="43"/>
  <c r="HE118" i="43"/>
  <c r="HD118" i="43"/>
  <c r="HC118" i="43"/>
  <c r="HB118" i="43"/>
  <c r="HA118" i="43"/>
  <c r="GZ118" i="43"/>
  <c r="GY118" i="43"/>
  <c r="GX118" i="43" s="1"/>
  <c r="GW118" i="43"/>
  <c r="GV118" i="43"/>
  <c r="GT118" i="43"/>
  <c r="GO118" i="43"/>
  <c r="GM118" i="43"/>
  <c r="GL118" i="43"/>
  <c r="GJ118" i="43"/>
  <c r="GI118" i="43"/>
  <c r="GH118" i="43"/>
  <c r="GG118" i="43"/>
  <c r="GF118" i="43"/>
  <c r="GE118" i="43"/>
  <c r="GD118" i="43"/>
  <c r="GC118" i="43"/>
  <c r="GB118" i="43" s="1"/>
  <c r="GA118" i="43"/>
  <c r="FZ118" i="43"/>
  <c r="FY118" i="43" s="1"/>
  <c r="FX118" i="43"/>
  <c r="FS118" i="43"/>
  <c r="FQ118" i="43"/>
  <c r="FP118" i="43"/>
  <c r="FN118" i="43"/>
  <c r="FM118" i="43"/>
  <c r="FL118" i="43"/>
  <c r="FK118" i="43"/>
  <c r="FJ118" i="43"/>
  <c r="FI118" i="43"/>
  <c r="FH118" i="43"/>
  <c r="FG118" i="43"/>
  <c r="FF118" i="43" s="1"/>
  <c r="FE118" i="43"/>
  <c r="FD118" i="43"/>
  <c r="FB118" i="43"/>
  <c r="EW118" i="43"/>
  <c r="EU118" i="43"/>
  <c r="ET118" i="43"/>
  <c r="ER118" i="43"/>
  <c r="EQ118" i="43"/>
  <c r="EP118" i="43"/>
  <c r="EO118" i="43"/>
  <c r="EN118" i="43"/>
  <c r="EM118" i="43"/>
  <c r="EL118" i="43"/>
  <c r="EK118" i="43"/>
  <c r="EI118" i="43"/>
  <c r="EH118" i="43"/>
  <c r="EG118" i="43" s="1"/>
  <c r="EF118" i="43"/>
  <c r="DP118" i="43"/>
  <c r="DO118" i="43"/>
  <c r="DN118" i="43"/>
  <c r="DM118" i="43"/>
  <c r="DL118" i="43"/>
  <c r="DK118" i="43"/>
  <c r="DJ118" i="43"/>
  <c r="DI118" i="43"/>
  <c r="DH118" i="43"/>
  <c r="DG118" i="43"/>
  <c r="DF118" i="43"/>
  <c r="DE118" i="43"/>
  <c r="CP118" i="43"/>
  <c r="CO118" i="43"/>
  <c r="CB118" i="43"/>
  <c r="CA118" i="43"/>
  <c r="BN118" i="43"/>
  <c r="BM118" i="43"/>
  <c r="AZ118" i="43"/>
  <c r="AY118" i="43"/>
  <c r="AW118" i="43"/>
  <c r="AV118" i="43"/>
  <c r="AS118" i="43"/>
  <c r="AI118" i="43"/>
  <c r="AH118" i="43"/>
  <c r="AG118" i="43"/>
  <c r="V118" i="43"/>
  <c r="U118" i="43"/>
  <c r="T118" i="43"/>
  <c r="S118" i="43"/>
  <c r="R118" i="43"/>
  <c r="Q118" i="43"/>
  <c r="P118" i="43"/>
  <c r="IF113" i="43"/>
  <c r="IC113" i="43"/>
  <c r="IK113" i="43" s="1"/>
  <c r="HK113" i="43"/>
  <c r="HI113" i="43"/>
  <c r="HH113" i="43"/>
  <c r="HF113" i="43"/>
  <c r="HE113" i="43"/>
  <c r="HD113" i="43"/>
  <c r="HC113" i="43"/>
  <c r="HB113" i="43"/>
  <c r="HA113" i="43"/>
  <c r="GZ113" i="43"/>
  <c r="GY113" i="43"/>
  <c r="GX113" i="43" s="1"/>
  <c r="GW113" i="43"/>
  <c r="GV113" i="43"/>
  <c r="GU113" i="43" s="1"/>
  <c r="GT113" i="43"/>
  <c r="GO113" i="43"/>
  <c r="GM113" i="43"/>
  <c r="GL113" i="43"/>
  <c r="GJ113" i="43"/>
  <c r="GI113" i="43"/>
  <c r="GH113" i="43"/>
  <c r="GG113" i="43"/>
  <c r="GF113" i="43"/>
  <c r="GE113" i="43"/>
  <c r="GD113" i="43"/>
  <c r="GC113" i="43"/>
  <c r="GB113" i="43" s="1"/>
  <c r="GA113" i="43"/>
  <c r="FZ113" i="43"/>
  <c r="FX113" i="43"/>
  <c r="FS113" i="43"/>
  <c r="FQ113" i="43"/>
  <c r="FP113" i="43"/>
  <c r="FN113" i="43"/>
  <c r="FM113" i="43"/>
  <c r="FL113" i="43"/>
  <c r="FK113" i="43"/>
  <c r="FJ113" i="43"/>
  <c r="FI113" i="43"/>
  <c r="FH113" i="43"/>
  <c r="FG113" i="43"/>
  <c r="FF113" i="43" s="1"/>
  <c r="FE113" i="43"/>
  <c r="FD113" i="43"/>
  <c r="FB113" i="43"/>
  <c r="EW113" i="43"/>
  <c r="EU113" i="43"/>
  <c r="ET113" i="43"/>
  <c r="ER113" i="43"/>
  <c r="EP113" i="43"/>
  <c r="EO113" i="43"/>
  <c r="EN113" i="43"/>
  <c r="EM113" i="43"/>
  <c r="EL113" i="43"/>
  <c r="EK113" i="43"/>
  <c r="EJ113" i="43" s="1"/>
  <c r="EI113" i="43"/>
  <c r="EH113" i="43"/>
  <c r="EG113" i="43" s="1"/>
  <c r="EF113" i="43"/>
  <c r="DP113" i="43"/>
  <c r="DO113" i="43"/>
  <c r="DN113" i="43"/>
  <c r="DM113" i="43"/>
  <c r="DL113" i="43"/>
  <c r="DK113" i="43"/>
  <c r="DJ113" i="43"/>
  <c r="DI113" i="43"/>
  <c r="DH113" i="43"/>
  <c r="DG113" i="43"/>
  <c r="DF113" i="43"/>
  <c r="DE113" i="43"/>
  <c r="CP113" i="43"/>
  <c r="CO113" i="43"/>
  <c r="CB113" i="43"/>
  <c r="CA113" i="43"/>
  <c r="BN113" i="43"/>
  <c r="BM113" i="43"/>
  <c r="BH113" i="43"/>
  <c r="EQ113" i="43" s="1"/>
  <c r="AZ113" i="43"/>
  <c r="AY113" i="43"/>
  <c r="AW113" i="43"/>
  <c r="AV113" i="43"/>
  <c r="AS113" i="43"/>
  <c r="AI113" i="43"/>
  <c r="AG113" i="43"/>
  <c r="V113" i="43"/>
  <c r="U113" i="43"/>
  <c r="T113" i="43"/>
  <c r="S113" i="43"/>
  <c r="R113" i="43"/>
  <c r="Q113" i="43"/>
  <c r="P113" i="43"/>
  <c r="IF112" i="43"/>
  <c r="IC112" i="43"/>
  <c r="IK112" i="43" s="1"/>
  <c r="HK112" i="43"/>
  <c r="HI112" i="43"/>
  <c r="HH112" i="43"/>
  <c r="HF112" i="43"/>
  <c r="HE112" i="43"/>
  <c r="HD112" i="43"/>
  <c r="HC112" i="43"/>
  <c r="HB112" i="43"/>
  <c r="HA112" i="43"/>
  <c r="GZ112" i="43"/>
  <c r="GY112" i="43"/>
  <c r="GW112" i="43"/>
  <c r="GV112" i="43"/>
  <c r="GU112" i="43" s="1"/>
  <c r="GT112" i="43"/>
  <c r="GO112" i="43"/>
  <c r="GM112" i="43"/>
  <c r="GL112" i="43"/>
  <c r="GJ112" i="43"/>
  <c r="GI112" i="43"/>
  <c r="GH112" i="43"/>
  <c r="GG112" i="43"/>
  <c r="GF112" i="43"/>
  <c r="GE112" i="43"/>
  <c r="GD112" i="43"/>
  <c r="GC112" i="43"/>
  <c r="GB112" i="43" s="1"/>
  <c r="GA112" i="43"/>
  <c r="FZ112" i="43"/>
  <c r="FY112" i="43" s="1"/>
  <c r="FX112" i="43"/>
  <c r="FS112" i="43"/>
  <c r="FQ112" i="43"/>
  <c r="FP112" i="43"/>
  <c r="FN112" i="43"/>
  <c r="FM112" i="43"/>
  <c r="FL112" i="43"/>
  <c r="FK112" i="43"/>
  <c r="FJ112" i="43"/>
  <c r="FI112" i="43"/>
  <c r="FH112" i="43"/>
  <c r="FG112" i="43"/>
  <c r="FF112" i="43" s="1"/>
  <c r="FE112" i="43"/>
  <c r="FD112" i="43"/>
  <c r="FC112" i="43" s="1"/>
  <c r="FB112" i="43"/>
  <c r="EW112" i="43"/>
  <c r="EU112" i="43"/>
  <c r="ET112" i="43"/>
  <c r="ER112" i="43"/>
  <c r="EQ112" i="43"/>
  <c r="EP112" i="43"/>
  <c r="EO112" i="43"/>
  <c r="EN112" i="43"/>
  <c r="EM112" i="43"/>
  <c r="EL112" i="43"/>
  <c r="EK112" i="43"/>
  <c r="EJ112" i="43" s="1"/>
  <c r="EI112" i="43"/>
  <c r="EH112" i="43"/>
  <c r="EG112" i="43" s="1"/>
  <c r="EF112" i="43"/>
  <c r="DP112" i="43"/>
  <c r="DO112" i="43"/>
  <c r="DN112" i="43"/>
  <c r="DM112" i="43"/>
  <c r="DL112" i="43"/>
  <c r="DK112" i="43"/>
  <c r="DJ112" i="43"/>
  <c r="DI112" i="43"/>
  <c r="DH112" i="43"/>
  <c r="DG112" i="43"/>
  <c r="DF112" i="43"/>
  <c r="DE112" i="43"/>
  <c r="CP112" i="43"/>
  <c r="CO112" i="43"/>
  <c r="CB112" i="43"/>
  <c r="CA112" i="43"/>
  <c r="BN112" i="43"/>
  <c r="BM112" i="43"/>
  <c r="AZ112" i="43"/>
  <c r="AY112" i="43"/>
  <c r="AW112" i="43"/>
  <c r="AV112" i="43"/>
  <c r="AS112" i="43"/>
  <c r="AI112" i="43"/>
  <c r="AH112" i="43"/>
  <c r="AG112" i="43"/>
  <c r="V112" i="43"/>
  <c r="U112" i="43"/>
  <c r="T112" i="43"/>
  <c r="S112" i="43"/>
  <c r="R112" i="43"/>
  <c r="Q112" i="43"/>
  <c r="P112" i="43"/>
  <c r="IF111" i="43"/>
  <c r="IC111" i="43"/>
  <c r="IK111" i="43" s="1"/>
  <c r="HK111" i="43"/>
  <c r="HI111" i="43"/>
  <c r="HH111" i="43"/>
  <c r="HF111" i="43"/>
  <c r="HE111" i="43"/>
  <c r="HD111" i="43"/>
  <c r="HC111" i="43"/>
  <c r="HB111" i="43"/>
  <c r="HA111" i="43"/>
  <c r="GZ111" i="43"/>
  <c r="GY111" i="43"/>
  <c r="GX111" i="43" s="1"/>
  <c r="GW111" i="43"/>
  <c r="GV111" i="43"/>
  <c r="GT111" i="43"/>
  <c r="GO111" i="43"/>
  <c r="GM111" i="43"/>
  <c r="GL111" i="43"/>
  <c r="GJ111" i="43"/>
  <c r="GI111" i="43"/>
  <c r="GH111" i="43"/>
  <c r="GG111" i="43"/>
  <c r="GF111" i="43"/>
  <c r="GE111" i="43"/>
  <c r="GD111" i="43"/>
  <c r="GC111" i="43"/>
  <c r="GB111" i="43" s="1"/>
  <c r="GA111" i="43"/>
  <c r="FZ111" i="43"/>
  <c r="FX111" i="43"/>
  <c r="FS111" i="43"/>
  <c r="FQ111" i="43"/>
  <c r="FP111" i="43"/>
  <c r="FN111" i="43"/>
  <c r="FM111" i="43"/>
  <c r="FL111" i="43"/>
  <c r="FK111" i="43"/>
  <c r="FJ111" i="43"/>
  <c r="FI111" i="43"/>
  <c r="FH111" i="43"/>
  <c r="FG111" i="43"/>
  <c r="FF111" i="43" s="1"/>
  <c r="FE111" i="43"/>
  <c r="FD111" i="43"/>
  <c r="FB111" i="43"/>
  <c r="EW111" i="43"/>
  <c r="EU111" i="43"/>
  <c r="ET111" i="43"/>
  <c r="ER111" i="43"/>
  <c r="EQ111" i="43"/>
  <c r="EP111" i="43"/>
  <c r="EO111" i="43"/>
  <c r="EN111" i="43"/>
  <c r="EM111" i="43"/>
  <c r="EL111" i="43"/>
  <c r="EK111" i="43"/>
  <c r="EI111" i="43"/>
  <c r="EH111" i="43"/>
  <c r="EF111" i="43"/>
  <c r="DP111" i="43"/>
  <c r="DO111" i="43"/>
  <c r="DN111" i="43"/>
  <c r="DM111" i="43"/>
  <c r="DL111" i="43"/>
  <c r="DK111" i="43"/>
  <c r="DJ111" i="43"/>
  <c r="DI111" i="43"/>
  <c r="DH111" i="43"/>
  <c r="DG111" i="43"/>
  <c r="DF111" i="43"/>
  <c r="DE111" i="43"/>
  <c r="CP111" i="43"/>
  <c r="CO111" i="43"/>
  <c r="CB111" i="43"/>
  <c r="CA111" i="43"/>
  <c r="BN111" i="43"/>
  <c r="BM111" i="43"/>
  <c r="AZ111" i="43"/>
  <c r="AY111" i="43"/>
  <c r="AW111" i="43"/>
  <c r="AV111" i="43"/>
  <c r="AS111" i="43"/>
  <c r="AI111" i="43"/>
  <c r="AH111" i="43"/>
  <c r="AG111" i="43"/>
  <c r="V111" i="43"/>
  <c r="U111" i="43"/>
  <c r="T111" i="43"/>
  <c r="S111" i="43"/>
  <c r="R111" i="43"/>
  <c r="Q111" i="43"/>
  <c r="P111" i="43"/>
  <c r="IF110" i="43"/>
  <c r="IC110" i="43"/>
  <c r="IK110" i="43" s="1"/>
  <c r="HK110" i="43"/>
  <c r="HI110" i="43"/>
  <c r="HH110" i="43"/>
  <c r="HF110" i="43"/>
  <c r="HE110" i="43"/>
  <c r="HD110" i="43"/>
  <c r="HC110" i="43"/>
  <c r="HB110" i="43"/>
  <c r="HA110" i="43"/>
  <c r="GZ110" i="43"/>
  <c r="GY110" i="43"/>
  <c r="GX110" i="43" s="1"/>
  <c r="GW110" i="43"/>
  <c r="GV110" i="43"/>
  <c r="GT110" i="43"/>
  <c r="GO110" i="43"/>
  <c r="GM110" i="43"/>
  <c r="GL110" i="43"/>
  <c r="GJ110" i="43"/>
  <c r="GI110" i="43"/>
  <c r="GH110" i="43"/>
  <c r="GG110" i="43"/>
  <c r="GF110" i="43"/>
  <c r="GE110" i="43"/>
  <c r="GD110" i="43"/>
  <c r="GC110" i="43"/>
  <c r="GA110" i="43"/>
  <c r="FZ110" i="43"/>
  <c r="FY110" i="43" s="1"/>
  <c r="FX110" i="43"/>
  <c r="FS110" i="43"/>
  <c r="FQ110" i="43"/>
  <c r="FP110" i="43"/>
  <c r="FN110" i="43"/>
  <c r="FM110" i="43"/>
  <c r="FL110" i="43"/>
  <c r="FK110" i="43"/>
  <c r="FJ110" i="43"/>
  <c r="FI110" i="43"/>
  <c r="FH110" i="43"/>
  <c r="FG110" i="43"/>
  <c r="FF110" i="43" s="1"/>
  <c r="FE110" i="43"/>
  <c r="FD110" i="43"/>
  <c r="FB110" i="43"/>
  <c r="EW110" i="43"/>
  <c r="EU110" i="43"/>
  <c r="ET110" i="43"/>
  <c r="ER110" i="43"/>
  <c r="EQ110" i="43"/>
  <c r="EP110" i="43"/>
  <c r="EO110" i="43"/>
  <c r="EN110" i="43"/>
  <c r="EM110" i="43"/>
  <c r="EL110" i="43"/>
  <c r="EK110" i="43"/>
  <c r="EJ110" i="43" s="1"/>
  <c r="EI110" i="43"/>
  <c r="EH110" i="43"/>
  <c r="EF110" i="43"/>
  <c r="DP110" i="43"/>
  <c r="DO110" i="43"/>
  <c r="DN110" i="43"/>
  <c r="DM110" i="43"/>
  <c r="DL110" i="43"/>
  <c r="DK110" i="43"/>
  <c r="DJ110" i="43"/>
  <c r="DI110" i="43"/>
  <c r="DH110" i="43"/>
  <c r="DG110" i="43"/>
  <c r="DF110" i="43"/>
  <c r="DE110" i="43"/>
  <c r="CP110" i="43"/>
  <c r="CO110" i="43"/>
  <c r="CB110" i="43"/>
  <c r="CA110" i="43"/>
  <c r="BN110" i="43"/>
  <c r="BM110" i="43"/>
  <c r="AZ110" i="43"/>
  <c r="AY110" i="43"/>
  <c r="AW110" i="43"/>
  <c r="AV110" i="43"/>
  <c r="AS110" i="43"/>
  <c r="AI110" i="43"/>
  <c r="AH110" i="43"/>
  <c r="AG110" i="43"/>
  <c r="V110" i="43"/>
  <c r="U110" i="43"/>
  <c r="T110" i="43"/>
  <c r="S110" i="43"/>
  <c r="R110" i="43"/>
  <c r="Q110" i="43"/>
  <c r="P110" i="43"/>
  <c r="IF109" i="43"/>
  <c r="IC109" i="43"/>
  <c r="IK109" i="43" s="1"/>
  <c r="HK109" i="43"/>
  <c r="HI109" i="43"/>
  <c r="HH109" i="43"/>
  <c r="HF109" i="43"/>
  <c r="HE109" i="43"/>
  <c r="HD109" i="43"/>
  <c r="HC109" i="43"/>
  <c r="HB109" i="43"/>
  <c r="HA109" i="43"/>
  <c r="GZ109" i="43"/>
  <c r="GY109" i="43"/>
  <c r="GX109" i="43" s="1"/>
  <c r="GW109" i="43"/>
  <c r="GV109" i="43"/>
  <c r="GT109" i="43"/>
  <c r="GO109" i="43"/>
  <c r="GM109" i="43"/>
  <c r="GL109" i="43"/>
  <c r="GJ109" i="43"/>
  <c r="GI109" i="43"/>
  <c r="GH109" i="43"/>
  <c r="GG109" i="43"/>
  <c r="GF109" i="43"/>
  <c r="GE109" i="43"/>
  <c r="GD109" i="43"/>
  <c r="GC109" i="43"/>
  <c r="GB109" i="43" s="1"/>
  <c r="GA109" i="43"/>
  <c r="FZ109" i="43"/>
  <c r="FX109" i="43"/>
  <c r="FS109" i="43"/>
  <c r="FQ109" i="43"/>
  <c r="FP109" i="43"/>
  <c r="FN109" i="43"/>
  <c r="FM109" i="43"/>
  <c r="FL109" i="43"/>
  <c r="FK109" i="43"/>
  <c r="FJ109" i="43"/>
  <c r="FI109" i="43"/>
  <c r="FH109" i="43"/>
  <c r="FG109" i="43"/>
  <c r="FF109" i="43" s="1"/>
  <c r="FE109" i="43"/>
  <c r="FD109" i="43"/>
  <c r="FB109" i="43"/>
  <c r="EW109" i="43"/>
  <c r="EU109" i="43"/>
  <c r="ET109" i="43"/>
  <c r="ER109" i="43"/>
  <c r="EQ109" i="43"/>
  <c r="EP109" i="43"/>
  <c r="EO109" i="43"/>
  <c r="EN109" i="43"/>
  <c r="EL109" i="43"/>
  <c r="EK109" i="43"/>
  <c r="EJ109" i="43" s="1"/>
  <c r="EI109" i="43"/>
  <c r="EH109" i="43"/>
  <c r="EG109" i="43" s="1"/>
  <c r="EF109" i="43"/>
  <c r="DP109" i="43"/>
  <c r="DO109" i="43"/>
  <c r="DN109" i="43"/>
  <c r="DM109" i="43"/>
  <c r="DL109" i="43"/>
  <c r="DK109" i="43"/>
  <c r="DJ109" i="43"/>
  <c r="DI109" i="43"/>
  <c r="DH109" i="43"/>
  <c r="DG109" i="43"/>
  <c r="DF109" i="43"/>
  <c r="DE109" i="43"/>
  <c r="CP109" i="43"/>
  <c r="CO109" i="43"/>
  <c r="CB109" i="43"/>
  <c r="CA109" i="43"/>
  <c r="BN109" i="43"/>
  <c r="BM109" i="43"/>
  <c r="AZ109" i="43"/>
  <c r="AY109" i="43"/>
  <c r="AW109" i="43"/>
  <c r="AV109" i="43"/>
  <c r="AS109" i="43"/>
  <c r="AI109" i="43"/>
  <c r="AH109" i="43"/>
  <c r="AG109" i="43"/>
  <c r="W109" i="43"/>
  <c r="EM109" i="43" s="1"/>
  <c r="V109" i="43"/>
  <c r="U109" i="43"/>
  <c r="T109" i="43"/>
  <c r="S109" i="43"/>
  <c r="R109" i="43"/>
  <c r="Q109" i="43"/>
  <c r="P109" i="43"/>
  <c r="IF108" i="43"/>
  <c r="IC108" i="43"/>
  <c r="IK108" i="43" s="1"/>
  <c r="HK108" i="43"/>
  <c r="HI108" i="43"/>
  <c r="HH108" i="43"/>
  <c r="HF108" i="43"/>
  <c r="HE108" i="43"/>
  <c r="HD108" i="43"/>
  <c r="HC108" i="43"/>
  <c r="HB108" i="43"/>
  <c r="HA108" i="43"/>
  <c r="GZ108" i="43"/>
  <c r="GY108" i="43"/>
  <c r="GX108" i="43" s="1"/>
  <c r="GW108" i="43"/>
  <c r="GV108" i="43"/>
  <c r="GU108" i="43" s="1"/>
  <c r="GT108" i="43"/>
  <c r="GO108" i="43"/>
  <c r="GM108" i="43"/>
  <c r="GL108" i="43"/>
  <c r="GJ108" i="43"/>
  <c r="GI108" i="43"/>
  <c r="GH108" i="43"/>
  <c r="GG108" i="43"/>
  <c r="GF108" i="43"/>
  <c r="GE108" i="43"/>
  <c r="GD108" i="43"/>
  <c r="GC108" i="43"/>
  <c r="GA108" i="43"/>
  <c r="FZ108" i="43"/>
  <c r="FY108" i="43" s="1"/>
  <c r="FX108" i="43"/>
  <c r="FS108" i="43"/>
  <c r="FQ108" i="43"/>
  <c r="FP108" i="43"/>
  <c r="FN108" i="43"/>
  <c r="FM108" i="43"/>
  <c r="FL108" i="43"/>
  <c r="FK108" i="43"/>
  <c r="FJ108" i="43"/>
  <c r="FI108" i="43"/>
  <c r="FH108" i="43"/>
  <c r="FG108" i="43"/>
  <c r="FE108" i="43"/>
  <c r="FD108" i="43"/>
  <c r="FC108" i="43" s="1"/>
  <c r="FB108" i="43"/>
  <c r="EW108" i="43"/>
  <c r="EU108" i="43"/>
  <c r="ET108" i="43"/>
  <c r="ER108" i="43"/>
  <c r="EQ108" i="43"/>
  <c r="EP108" i="43"/>
  <c r="EO108" i="43"/>
  <c r="EN108" i="43"/>
  <c r="EM108" i="43"/>
  <c r="EL108" i="43"/>
  <c r="EK108" i="43"/>
  <c r="EJ108" i="43" s="1"/>
  <c r="EI108" i="43"/>
  <c r="EH108" i="43"/>
  <c r="EF108" i="43"/>
  <c r="DP108" i="43"/>
  <c r="DO108" i="43"/>
  <c r="DN108" i="43"/>
  <c r="DM108" i="43"/>
  <c r="DL108" i="43"/>
  <c r="DK108" i="43"/>
  <c r="DJ108" i="43"/>
  <c r="DI108" i="43"/>
  <c r="DH108" i="43"/>
  <c r="DG108" i="43"/>
  <c r="DF108" i="43"/>
  <c r="DE108" i="43"/>
  <c r="CP108" i="43"/>
  <c r="CO108" i="43"/>
  <c r="CB108" i="43"/>
  <c r="CA108" i="43"/>
  <c r="BN108" i="43"/>
  <c r="BM108" i="43"/>
  <c r="AZ108" i="43"/>
  <c r="AY108" i="43"/>
  <c r="AW108" i="43"/>
  <c r="AV108" i="43"/>
  <c r="AS108" i="43"/>
  <c r="AI108" i="43"/>
  <c r="AH108" i="43"/>
  <c r="AG108" i="43"/>
  <c r="V108" i="43"/>
  <c r="U108" i="43"/>
  <c r="T108" i="43"/>
  <c r="S108" i="43"/>
  <c r="R108" i="43"/>
  <c r="Q108" i="43"/>
  <c r="P108" i="43"/>
  <c r="IF107" i="43"/>
  <c r="IC107" i="43"/>
  <c r="IK107" i="43" s="1"/>
  <c r="HK107" i="43"/>
  <c r="HI107" i="43"/>
  <c r="HH107" i="43"/>
  <c r="HF107" i="43"/>
  <c r="HE107" i="43"/>
  <c r="HD107" i="43"/>
  <c r="HC107" i="43"/>
  <c r="HB107" i="43"/>
  <c r="HA107" i="43"/>
  <c r="GZ107" i="43"/>
  <c r="GY107" i="43"/>
  <c r="GW107" i="43"/>
  <c r="GV107" i="43"/>
  <c r="GT107" i="43"/>
  <c r="GO107" i="43"/>
  <c r="GM107" i="43"/>
  <c r="GL107" i="43"/>
  <c r="GJ107" i="43"/>
  <c r="GI107" i="43"/>
  <c r="GH107" i="43"/>
  <c r="GG107" i="43"/>
  <c r="GF107" i="43"/>
  <c r="GE107" i="43"/>
  <c r="GD107" i="43"/>
  <c r="GC107" i="43"/>
  <c r="GB107" i="43" s="1"/>
  <c r="GA107" i="43"/>
  <c r="FZ107" i="43"/>
  <c r="FY107" i="43" s="1"/>
  <c r="FX107" i="43"/>
  <c r="FS107" i="43"/>
  <c r="FQ107" i="43"/>
  <c r="FP107" i="43"/>
  <c r="FN107" i="43"/>
  <c r="FM107" i="43"/>
  <c r="FL107" i="43"/>
  <c r="FK107" i="43"/>
  <c r="FJ107" i="43"/>
  <c r="FI107" i="43"/>
  <c r="FH107" i="43"/>
  <c r="FG107" i="43"/>
  <c r="FF107" i="43" s="1"/>
  <c r="FE107" i="43"/>
  <c r="FD107" i="43"/>
  <c r="FC107" i="43" s="1"/>
  <c r="FB107" i="43"/>
  <c r="EW107" i="43"/>
  <c r="EU107" i="43"/>
  <c r="ET107" i="43"/>
  <c r="ER107" i="43"/>
  <c r="EQ107" i="43"/>
  <c r="EP107" i="43"/>
  <c r="EO107" i="43"/>
  <c r="EN107" i="43"/>
  <c r="EM107" i="43"/>
  <c r="EL107" i="43"/>
  <c r="EK107" i="43"/>
  <c r="EI107" i="43"/>
  <c r="EH107" i="43"/>
  <c r="EG107" i="43" s="1"/>
  <c r="EF107" i="43"/>
  <c r="DV107" i="43"/>
  <c r="DP107" i="43"/>
  <c r="DO107" i="43"/>
  <c r="DN107" i="43"/>
  <c r="DM107" i="43"/>
  <c r="DL107" i="43"/>
  <c r="DK107" i="43"/>
  <c r="DJ107" i="43"/>
  <c r="DI107" i="43"/>
  <c r="DH107" i="43"/>
  <c r="DG107" i="43"/>
  <c r="DF107" i="43"/>
  <c r="DE107" i="43"/>
  <c r="CP107" i="43"/>
  <c r="CO107" i="43"/>
  <c r="CB107" i="43"/>
  <c r="CA107" i="43"/>
  <c r="BN107" i="43"/>
  <c r="BM107" i="43"/>
  <c r="AZ107" i="43"/>
  <c r="AY107" i="43"/>
  <c r="AW107" i="43"/>
  <c r="AV107" i="43"/>
  <c r="AS107" i="43"/>
  <c r="AI107" i="43"/>
  <c r="AH107" i="43"/>
  <c r="AG107" i="43"/>
  <c r="V107" i="43"/>
  <c r="U107" i="43"/>
  <c r="T107" i="43"/>
  <c r="S107" i="43"/>
  <c r="R107" i="43"/>
  <c r="Q107" i="43"/>
  <c r="P107" i="43"/>
  <c r="IF106" i="43"/>
  <c r="IC106" i="43"/>
  <c r="IK106" i="43" s="1"/>
  <c r="HK106" i="43"/>
  <c r="HI106" i="43"/>
  <c r="HH106" i="43"/>
  <c r="HF106" i="43"/>
  <c r="HE106" i="43"/>
  <c r="HD106" i="43"/>
  <c r="HC106" i="43"/>
  <c r="HB106" i="43"/>
  <c r="HA106" i="43"/>
  <c r="GZ106" i="43"/>
  <c r="GY106" i="43"/>
  <c r="GX106" i="43" s="1"/>
  <c r="GW106" i="43"/>
  <c r="GV106" i="43"/>
  <c r="GT106" i="43"/>
  <c r="GO106" i="43"/>
  <c r="GM106" i="43"/>
  <c r="GL106" i="43"/>
  <c r="GJ106" i="43"/>
  <c r="GI106" i="43"/>
  <c r="GH106" i="43"/>
  <c r="GG106" i="43"/>
  <c r="GF106" i="43"/>
  <c r="GE106" i="43"/>
  <c r="GD106" i="43"/>
  <c r="GC106" i="43"/>
  <c r="GB106" i="43" s="1"/>
  <c r="GA106" i="43"/>
  <c r="FZ106" i="43"/>
  <c r="FX106" i="43"/>
  <c r="FS106" i="43"/>
  <c r="FQ106" i="43"/>
  <c r="FP106" i="43"/>
  <c r="FN106" i="43"/>
  <c r="FM106" i="43"/>
  <c r="FL106" i="43"/>
  <c r="FK106" i="43"/>
  <c r="FJ106" i="43"/>
  <c r="FI106" i="43"/>
  <c r="FH106" i="43"/>
  <c r="FG106" i="43"/>
  <c r="FF106" i="43" s="1"/>
  <c r="FE106" i="43"/>
  <c r="FD106" i="43"/>
  <c r="FB106" i="43"/>
  <c r="EW106" i="43"/>
  <c r="EU106" i="43"/>
  <c r="ET106" i="43"/>
  <c r="ER106" i="43"/>
  <c r="EQ106" i="43"/>
  <c r="EP106" i="43"/>
  <c r="EO106" i="43"/>
  <c r="EN106" i="43"/>
  <c r="EM106" i="43"/>
  <c r="EL106" i="43"/>
  <c r="EK106" i="43"/>
  <c r="EJ106" i="43" s="1"/>
  <c r="EI106" i="43"/>
  <c r="EH106" i="43"/>
  <c r="EF106" i="43"/>
  <c r="DV106" i="43"/>
  <c r="DP106" i="43"/>
  <c r="DO106" i="43"/>
  <c r="DN106" i="43"/>
  <c r="DM106" i="43"/>
  <c r="DL106" i="43"/>
  <c r="DK106" i="43"/>
  <c r="DJ106" i="43"/>
  <c r="DI106" i="43"/>
  <c r="DH106" i="43"/>
  <c r="DG106" i="43"/>
  <c r="DF106" i="43"/>
  <c r="DE106" i="43"/>
  <c r="CP106" i="43"/>
  <c r="CO106" i="43"/>
  <c r="CB106" i="43"/>
  <c r="CA106" i="43"/>
  <c r="BN106" i="43"/>
  <c r="BM106" i="43"/>
  <c r="AZ106" i="43"/>
  <c r="AY106" i="43"/>
  <c r="AW106" i="43"/>
  <c r="AV106" i="43"/>
  <c r="AS106" i="43"/>
  <c r="AI106" i="43"/>
  <c r="AH106" i="43"/>
  <c r="AG106" i="43"/>
  <c r="V106" i="43"/>
  <c r="U106" i="43"/>
  <c r="T106" i="43"/>
  <c r="S106" i="43"/>
  <c r="R106" i="43"/>
  <c r="Q106" i="43"/>
  <c r="P106" i="43"/>
  <c r="IF105" i="43"/>
  <c r="IC105" i="43"/>
  <c r="IK105" i="43" s="1"/>
  <c r="HK105" i="43"/>
  <c r="HI105" i="43"/>
  <c r="HH105" i="43"/>
  <c r="HF105" i="43"/>
  <c r="HE105" i="43"/>
  <c r="HD105" i="43"/>
  <c r="HC105" i="43"/>
  <c r="HB105" i="43"/>
  <c r="HA105" i="43"/>
  <c r="GZ105" i="43"/>
  <c r="GY105" i="43"/>
  <c r="GW105" i="43"/>
  <c r="GV105" i="43"/>
  <c r="GU105" i="43" s="1"/>
  <c r="GT105" i="43"/>
  <c r="GO105" i="43"/>
  <c r="GM105" i="43"/>
  <c r="GL105" i="43"/>
  <c r="GJ105" i="43"/>
  <c r="GI105" i="43"/>
  <c r="GH105" i="43"/>
  <c r="GG105" i="43"/>
  <c r="GF105" i="43"/>
  <c r="GE105" i="43"/>
  <c r="GD105" i="43"/>
  <c r="GC105" i="43"/>
  <c r="GB105" i="43" s="1"/>
  <c r="GA105" i="43"/>
  <c r="FZ105" i="43"/>
  <c r="FY105" i="43" s="1"/>
  <c r="FX105" i="43"/>
  <c r="FS105" i="43"/>
  <c r="FQ105" i="43"/>
  <c r="FP105" i="43"/>
  <c r="FN105" i="43"/>
  <c r="FM105" i="43"/>
  <c r="FL105" i="43"/>
  <c r="FK105" i="43"/>
  <c r="FJ105" i="43"/>
  <c r="FI105" i="43"/>
  <c r="FH105" i="43"/>
  <c r="FG105" i="43"/>
  <c r="FF105" i="43" s="1"/>
  <c r="FE105" i="43"/>
  <c r="FD105" i="43"/>
  <c r="FB105" i="43"/>
  <c r="EW105" i="43"/>
  <c r="EU105" i="43"/>
  <c r="ET105" i="43"/>
  <c r="ER105" i="43"/>
  <c r="EQ105" i="43"/>
  <c r="EP105" i="43"/>
  <c r="EO105" i="43"/>
  <c r="EN105" i="43"/>
  <c r="EM105" i="43"/>
  <c r="EL105" i="43"/>
  <c r="EK105" i="43"/>
  <c r="EI105" i="43"/>
  <c r="EH105" i="43"/>
  <c r="EG105" i="43" s="1"/>
  <c r="EF105" i="43"/>
  <c r="DV105" i="43"/>
  <c r="DP105" i="43"/>
  <c r="DO105" i="43"/>
  <c r="DN105" i="43"/>
  <c r="DM105" i="43"/>
  <c r="DL105" i="43"/>
  <c r="DK105" i="43"/>
  <c r="DJ105" i="43"/>
  <c r="DI105" i="43"/>
  <c r="DH105" i="43"/>
  <c r="DG105" i="43"/>
  <c r="DF105" i="43"/>
  <c r="DE105" i="43"/>
  <c r="CP105" i="43"/>
  <c r="CO105" i="43"/>
  <c r="CB105" i="43"/>
  <c r="CA105" i="43"/>
  <c r="BN105" i="43"/>
  <c r="BM105" i="43"/>
  <c r="AZ105" i="43"/>
  <c r="AY105" i="43"/>
  <c r="AW105" i="43"/>
  <c r="AV105" i="43"/>
  <c r="AS105" i="43"/>
  <c r="AI105" i="43"/>
  <c r="AH105" i="43"/>
  <c r="AG105" i="43"/>
  <c r="V105" i="43"/>
  <c r="U105" i="43"/>
  <c r="T105" i="43"/>
  <c r="S105" i="43"/>
  <c r="R105" i="43"/>
  <c r="Q105" i="43"/>
  <c r="P105" i="43"/>
  <c r="IF104" i="43"/>
  <c r="IC104" i="43"/>
  <c r="IK104" i="43" s="1"/>
  <c r="HK104" i="43"/>
  <c r="HI104" i="43"/>
  <c r="HH104" i="43"/>
  <c r="HF104" i="43"/>
  <c r="HE104" i="43"/>
  <c r="HD104" i="43"/>
  <c r="HC104" i="43"/>
  <c r="HB104" i="43"/>
  <c r="HA104" i="43"/>
  <c r="GZ104" i="43"/>
  <c r="GY104" i="43"/>
  <c r="GX104" i="43" s="1"/>
  <c r="GW104" i="43"/>
  <c r="GV104" i="43"/>
  <c r="GT104" i="43"/>
  <c r="GO104" i="43"/>
  <c r="GM104" i="43"/>
  <c r="GL104" i="43"/>
  <c r="GJ104" i="43"/>
  <c r="GI104" i="43"/>
  <c r="GH104" i="43"/>
  <c r="GG104" i="43"/>
  <c r="GF104" i="43"/>
  <c r="GE104" i="43"/>
  <c r="GD104" i="43"/>
  <c r="GC104" i="43"/>
  <c r="GB104" i="43" s="1"/>
  <c r="GA104" i="43"/>
  <c r="FZ104" i="43"/>
  <c r="FY104" i="43" s="1"/>
  <c r="FX104" i="43"/>
  <c r="FS104" i="43"/>
  <c r="FQ104" i="43"/>
  <c r="FP104" i="43"/>
  <c r="FN104" i="43"/>
  <c r="FM104" i="43"/>
  <c r="FL104" i="43"/>
  <c r="FK104" i="43"/>
  <c r="FJ104" i="43"/>
  <c r="FI104" i="43"/>
  <c r="FH104" i="43"/>
  <c r="FG104" i="43"/>
  <c r="FF104" i="43" s="1"/>
  <c r="FE104" i="43"/>
  <c r="FD104" i="43"/>
  <c r="FC104" i="43" s="1"/>
  <c r="FB104" i="43"/>
  <c r="EW104" i="43"/>
  <c r="EU104" i="43"/>
  <c r="ET104" i="43"/>
  <c r="ER104" i="43"/>
  <c r="EQ104" i="43"/>
  <c r="EP104" i="43"/>
  <c r="EO104" i="43"/>
  <c r="EN104" i="43"/>
  <c r="EM104" i="43"/>
  <c r="EL104" i="43"/>
  <c r="EK104" i="43"/>
  <c r="EJ104" i="43" s="1"/>
  <c r="EI104" i="43"/>
  <c r="EH104" i="43"/>
  <c r="EF104" i="43"/>
  <c r="DV104" i="43"/>
  <c r="DP104" i="43"/>
  <c r="DO104" i="43"/>
  <c r="DN104" i="43"/>
  <c r="DM104" i="43"/>
  <c r="DL104" i="43"/>
  <c r="DK104" i="43"/>
  <c r="DJ104" i="43"/>
  <c r="DI104" i="43"/>
  <c r="DH104" i="43"/>
  <c r="DG104" i="43"/>
  <c r="DF104" i="43"/>
  <c r="DE104" i="43"/>
  <c r="CP104" i="43"/>
  <c r="CO104" i="43"/>
  <c r="CB104" i="43"/>
  <c r="CA104" i="43"/>
  <c r="BN104" i="43"/>
  <c r="BM104" i="43"/>
  <c r="AZ104" i="43"/>
  <c r="AY104" i="43"/>
  <c r="AW104" i="43"/>
  <c r="AV104" i="43"/>
  <c r="AS104" i="43"/>
  <c r="AI104" i="43"/>
  <c r="AH104" i="43"/>
  <c r="AG104" i="43"/>
  <c r="V104" i="43"/>
  <c r="U104" i="43"/>
  <c r="T104" i="43"/>
  <c r="S104" i="43"/>
  <c r="R104" i="43"/>
  <c r="Q104" i="43"/>
  <c r="P104" i="43"/>
  <c r="IF103" i="43"/>
  <c r="IC103" i="43"/>
  <c r="IK103" i="43" s="1"/>
  <c r="HK103" i="43"/>
  <c r="HI103" i="43"/>
  <c r="HH103" i="43"/>
  <c r="HF103" i="43"/>
  <c r="HE103" i="43"/>
  <c r="HD103" i="43"/>
  <c r="HC103" i="43"/>
  <c r="HB103" i="43"/>
  <c r="HA103" i="43"/>
  <c r="GZ103" i="43"/>
  <c r="GY103" i="43"/>
  <c r="GW103" i="43"/>
  <c r="GV103" i="43"/>
  <c r="GU103" i="43" s="1"/>
  <c r="GT103" i="43"/>
  <c r="GO103" i="43"/>
  <c r="GM103" i="43"/>
  <c r="GL103" i="43"/>
  <c r="GJ103" i="43"/>
  <c r="GI103" i="43"/>
  <c r="GH103" i="43"/>
  <c r="GG103" i="43"/>
  <c r="GF103" i="43"/>
  <c r="GE103" i="43"/>
  <c r="GD103" i="43"/>
  <c r="GC103" i="43"/>
  <c r="GB103" i="43" s="1"/>
  <c r="GA103" i="43"/>
  <c r="FZ103" i="43"/>
  <c r="FY103" i="43" s="1"/>
  <c r="FX103" i="43"/>
  <c r="FS103" i="43"/>
  <c r="FQ103" i="43"/>
  <c r="FP103" i="43"/>
  <c r="FN103" i="43"/>
  <c r="FM103" i="43"/>
  <c r="FL103" i="43"/>
  <c r="FK103" i="43"/>
  <c r="FJ103" i="43"/>
  <c r="FI103" i="43"/>
  <c r="FH103" i="43"/>
  <c r="FG103" i="43"/>
  <c r="FF103" i="43" s="1"/>
  <c r="FE103" i="43"/>
  <c r="FD103" i="43"/>
  <c r="FB103" i="43"/>
  <c r="EW103" i="43"/>
  <c r="EU103" i="43"/>
  <c r="ET103" i="43"/>
  <c r="ER103" i="43"/>
  <c r="EQ103" i="43"/>
  <c r="EP103" i="43"/>
  <c r="EO103" i="43"/>
  <c r="EN103" i="43"/>
  <c r="EM103" i="43"/>
  <c r="EL103" i="43"/>
  <c r="EK103" i="43"/>
  <c r="EI103" i="43"/>
  <c r="EH103" i="43"/>
  <c r="EG103" i="43" s="1"/>
  <c r="EF103" i="43"/>
  <c r="DV103" i="43"/>
  <c r="DP103" i="43"/>
  <c r="DO103" i="43"/>
  <c r="DN103" i="43"/>
  <c r="DM103" i="43"/>
  <c r="DL103" i="43"/>
  <c r="DK103" i="43"/>
  <c r="DJ103" i="43"/>
  <c r="DI103" i="43"/>
  <c r="DH103" i="43"/>
  <c r="DG103" i="43"/>
  <c r="DF103" i="43"/>
  <c r="DE103" i="43"/>
  <c r="CP103" i="43"/>
  <c r="CO103" i="43"/>
  <c r="CB103" i="43"/>
  <c r="CA103" i="43"/>
  <c r="BN103" i="43"/>
  <c r="BM103" i="43"/>
  <c r="AZ103" i="43"/>
  <c r="AY103" i="43"/>
  <c r="AW103" i="43"/>
  <c r="AV103" i="43"/>
  <c r="AS103" i="43"/>
  <c r="AI103" i="43"/>
  <c r="AH103" i="43"/>
  <c r="AG103" i="43"/>
  <c r="V103" i="43"/>
  <c r="U103" i="43"/>
  <c r="T103" i="43"/>
  <c r="S103" i="43"/>
  <c r="R103" i="43"/>
  <c r="Q103" i="43"/>
  <c r="P103" i="43"/>
  <c r="IF102" i="43"/>
  <c r="IC102" i="43"/>
  <c r="IK102" i="43" s="1"/>
  <c r="HK102" i="43"/>
  <c r="HI102" i="43"/>
  <c r="HH102" i="43"/>
  <c r="HF102" i="43"/>
  <c r="HE102" i="43"/>
  <c r="HD102" i="43"/>
  <c r="HC102" i="43"/>
  <c r="HB102" i="43"/>
  <c r="HA102" i="43"/>
  <c r="GZ102" i="43"/>
  <c r="GY102" i="43"/>
  <c r="GX102" i="43" s="1"/>
  <c r="GW102" i="43"/>
  <c r="GV102" i="43"/>
  <c r="GT102" i="43"/>
  <c r="GO102" i="43"/>
  <c r="GM102" i="43"/>
  <c r="GL102" i="43"/>
  <c r="GJ102" i="43"/>
  <c r="GI102" i="43"/>
  <c r="GH102" i="43"/>
  <c r="GG102" i="43"/>
  <c r="GF102" i="43"/>
  <c r="GE102" i="43"/>
  <c r="GD102" i="43"/>
  <c r="GC102" i="43"/>
  <c r="GB102" i="43" s="1"/>
  <c r="GA102" i="43"/>
  <c r="FZ102" i="43"/>
  <c r="FY102" i="43" s="1"/>
  <c r="FX102" i="43"/>
  <c r="FS102" i="43"/>
  <c r="FQ102" i="43"/>
  <c r="FP102" i="43"/>
  <c r="FN102" i="43"/>
  <c r="FM102" i="43"/>
  <c r="FL102" i="43"/>
  <c r="FK102" i="43"/>
  <c r="FJ102" i="43"/>
  <c r="FI102" i="43"/>
  <c r="FH102" i="43"/>
  <c r="FG102" i="43"/>
  <c r="FF102" i="43" s="1"/>
  <c r="FE102" i="43"/>
  <c r="FD102" i="43"/>
  <c r="FC102" i="43" s="1"/>
  <c r="FB102" i="43"/>
  <c r="EW102" i="43"/>
  <c r="EU102" i="43"/>
  <c r="ET102" i="43"/>
  <c r="ER102" i="43"/>
  <c r="EQ102" i="43"/>
  <c r="EP102" i="43"/>
  <c r="EO102" i="43"/>
  <c r="EN102" i="43"/>
  <c r="EM102" i="43"/>
  <c r="EL102" i="43"/>
  <c r="EK102" i="43"/>
  <c r="EJ102" i="43" s="1"/>
  <c r="EI102" i="43"/>
  <c r="EH102" i="43"/>
  <c r="EF102" i="43"/>
  <c r="DV102" i="43"/>
  <c r="DP102" i="43"/>
  <c r="DO102" i="43"/>
  <c r="DN102" i="43"/>
  <c r="DM102" i="43"/>
  <c r="DL102" i="43"/>
  <c r="DK102" i="43"/>
  <c r="DJ102" i="43"/>
  <c r="DI102" i="43"/>
  <c r="DH102" i="43"/>
  <c r="DG102" i="43"/>
  <c r="DF102" i="43"/>
  <c r="DE102" i="43"/>
  <c r="CP102" i="43"/>
  <c r="CO102" i="43"/>
  <c r="CB102" i="43"/>
  <c r="CA102" i="43"/>
  <c r="BN102" i="43"/>
  <c r="BM102" i="43"/>
  <c r="AZ102" i="43"/>
  <c r="AY102" i="43"/>
  <c r="AW102" i="43"/>
  <c r="AV102" i="43"/>
  <c r="AS102" i="43"/>
  <c r="AI102" i="43"/>
  <c r="AH102" i="43"/>
  <c r="AG102" i="43"/>
  <c r="V102" i="43"/>
  <c r="U102" i="43"/>
  <c r="T102" i="43"/>
  <c r="S102" i="43"/>
  <c r="R102" i="43"/>
  <c r="Q102" i="43"/>
  <c r="P102" i="43"/>
  <c r="IF101" i="43"/>
  <c r="IC101" i="43"/>
  <c r="IK101" i="43" s="1"/>
  <c r="HK101" i="43"/>
  <c r="HI101" i="43"/>
  <c r="HH101" i="43"/>
  <c r="HF101" i="43"/>
  <c r="HE101" i="43"/>
  <c r="HD101" i="43"/>
  <c r="HC101" i="43"/>
  <c r="HB101" i="43"/>
  <c r="HA101" i="43"/>
  <c r="GZ101" i="43"/>
  <c r="GY101" i="43"/>
  <c r="GW101" i="43"/>
  <c r="GV101" i="43"/>
  <c r="GU101" i="43" s="1"/>
  <c r="GT101" i="43"/>
  <c r="GO101" i="43"/>
  <c r="GM101" i="43"/>
  <c r="GL101" i="43"/>
  <c r="GJ101" i="43"/>
  <c r="GI101" i="43"/>
  <c r="GH101" i="43"/>
  <c r="GG101" i="43"/>
  <c r="GF101" i="43"/>
  <c r="GE101" i="43"/>
  <c r="GD101" i="43"/>
  <c r="GC101" i="43"/>
  <c r="GB101" i="43" s="1"/>
  <c r="GA101" i="43"/>
  <c r="FZ101" i="43"/>
  <c r="FY101" i="43" s="1"/>
  <c r="FX101" i="43"/>
  <c r="FS101" i="43"/>
  <c r="FQ101" i="43"/>
  <c r="FP101" i="43"/>
  <c r="FN101" i="43"/>
  <c r="FM101" i="43"/>
  <c r="FL101" i="43"/>
  <c r="FK101" i="43"/>
  <c r="FJ101" i="43"/>
  <c r="FI101" i="43"/>
  <c r="FH101" i="43"/>
  <c r="FG101" i="43"/>
  <c r="FF101" i="43" s="1"/>
  <c r="FE101" i="43"/>
  <c r="FD101" i="43"/>
  <c r="FC101" i="43" s="1"/>
  <c r="FB101" i="43"/>
  <c r="EW101" i="43"/>
  <c r="EU101" i="43"/>
  <c r="ET101" i="43"/>
  <c r="ER101" i="43"/>
  <c r="EQ101" i="43"/>
  <c r="EP101" i="43"/>
  <c r="EO101" i="43"/>
  <c r="EN101" i="43"/>
  <c r="EM101" i="43"/>
  <c r="EL101" i="43"/>
  <c r="EK101" i="43"/>
  <c r="EI101" i="43"/>
  <c r="EF101" i="43"/>
  <c r="DV101" i="43"/>
  <c r="DP101" i="43"/>
  <c r="DO101" i="43"/>
  <c r="DN101" i="43"/>
  <c r="DM101" i="43"/>
  <c r="DL101" i="43"/>
  <c r="DK101" i="43"/>
  <c r="DJ101" i="43"/>
  <c r="DI101" i="43"/>
  <c r="DH101" i="43"/>
  <c r="DG101" i="43"/>
  <c r="DE101" i="43"/>
  <c r="CP101" i="43"/>
  <c r="CO101" i="43"/>
  <c r="CB101" i="43"/>
  <c r="CA101" i="43"/>
  <c r="BN101" i="43"/>
  <c r="BM101" i="43"/>
  <c r="BB101" i="43"/>
  <c r="EH101" i="43" s="1"/>
  <c r="AY101" i="43"/>
  <c r="AW101" i="43"/>
  <c r="AV101" i="43"/>
  <c r="AS101" i="43"/>
  <c r="AI101" i="43"/>
  <c r="AH101" i="43"/>
  <c r="AG101" i="43"/>
  <c r="V101" i="43"/>
  <c r="U101" i="43"/>
  <c r="T101" i="43"/>
  <c r="S101" i="43"/>
  <c r="R101" i="43"/>
  <c r="P101" i="43"/>
  <c r="IF100" i="43"/>
  <c r="IC100" i="43"/>
  <c r="IK100" i="43" s="1"/>
  <c r="HK100" i="43"/>
  <c r="HI100" i="43"/>
  <c r="HH100" i="43"/>
  <c r="HF100" i="43"/>
  <c r="HE100" i="43"/>
  <c r="HD100" i="43"/>
  <c r="HC100" i="43"/>
  <c r="HB100" i="43"/>
  <c r="HA100" i="43"/>
  <c r="GZ100" i="43"/>
  <c r="GY100" i="43"/>
  <c r="GX100" i="43" s="1"/>
  <c r="GW100" i="43"/>
  <c r="GV100" i="43"/>
  <c r="GT100" i="43"/>
  <c r="GO100" i="43"/>
  <c r="GM100" i="43"/>
  <c r="GL100" i="43"/>
  <c r="GJ100" i="43"/>
  <c r="GI100" i="43"/>
  <c r="GH100" i="43"/>
  <c r="GG100" i="43"/>
  <c r="GF100" i="43"/>
  <c r="GE100" i="43"/>
  <c r="GD100" i="43"/>
  <c r="GC100" i="43"/>
  <c r="GA100" i="43"/>
  <c r="FZ100" i="43"/>
  <c r="FY100" i="43" s="1"/>
  <c r="FX100" i="43"/>
  <c r="FS100" i="43"/>
  <c r="FQ100" i="43"/>
  <c r="FP100" i="43"/>
  <c r="FN100" i="43"/>
  <c r="FM100" i="43"/>
  <c r="FL100" i="43"/>
  <c r="FK100" i="43"/>
  <c r="FJ100" i="43"/>
  <c r="FI100" i="43"/>
  <c r="FH100" i="43"/>
  <c r="FG100" i="43"/>
  <c r="FF100" i="43" s="1"/>
  <c r="FE100" i="43"/>
  <c r="FD100" i="43"/>
  <c r="FC100" i="43" s="1"/>
  <c r="FB100" i="43"/>
  <c r="EW100" i="43"/>
  <c r="EU100" i="43"/>
  <c r="ET100" i="43"/>
  <c r="ER100" i="43"/>
  <c r="EQ100" i="43"/>
  <c r="EP100" i="43"/>
  <c r="EO100" i="43"/>
  <c r="EN100" i="43"/>
  <c r="EM100" i="43"/>
  <c r="EL100" i="43"/>
  <c r="EK100" i="43"/>
  <c r="EI100" i="43"/>
  <c r="EH100" i="43"/>
  <c r="EF100" i="43"/>
  <c r="DV100" i="43"/>
  <c r="DP100" i="43"/>
  <c r="DO100" i="43"/>
  <c r="DN100" i="43"/>
  <c r="DM100" i="43"/>
  <c r="DL100" i="43"/>
  <c r="DK100" i="43"/>
  <c r="DJ100" i="43"/>
  <c r="DI100" i="43"/>
  <c r="DH100" i="43"/>
  <c r="DG100" i="43"/>
  <c r="DF100" i="43"/>
  <c r="DE100" i="43"/>
  <c r="CP100" i="43"/>
  <c r="CO100" i="43"/>
  <c r="CB100" i="43"/>
  <c r="CA100" i="43"/>
  <c r="BN100" i="43"/>
  <c r="BM100" i="43"/>
  <c r="AZ100" i="43"/>
  <c r="AY100" i="43"/>
  <c r="AW100" i="43"/>
  <c r="AV100" i="43"/>
  <c r="AS100" i="43"/>
  <c r="AI100" i="43"/>
  <c r="AH100" i="43"/>
  <c r="AG100" i="43"/>
  <c r="V100" i="43"/>
  <c r="U100" i="43"/>
  <c r="T100" i="43"/>
  <c r="S100" i="43"/>
  <c r="R100" i="43"/>
  <c r="Q100" i="43"/>
  <c r="P100" i="43"/>
  <c r="IF99" i="43"/>
  <c r="IC99" i="43"/>
  <c r="IK99" i="43" s="1"/>
  <c r="HK99" i="43"/>
  <c r="HI99" i="43"/>
  <c r="HH99" i="43"/>
  <c r="HF99" i="43"/>
  <c r="HE99" i="43"/>
  <c r="HD99" i="43"/>
  <c r="HC99" i="43"/>
  <c r="HB99" i="43"/>
  <c r="HA99" i="43"/>
  <c r="GZ99" i="43"/>
  <c r="GY99" i="43"/>
  <c r="GW99" i="43"/>
  <c r="GV99" i="43"/>
  <c r="GT99" i="43"/>
  <c r="GO99" i="43"/>
  <c r="GM99" i="43"/>
  <c r="GL99" i="43"/>
  <c r="GJ99" i="43"/>
  <c r="GI99" i="43"/>
  <c r="GH99" i="43"/>
  <c r="GG99" i="43"/>
  <c r="GF99" i="43"/>
  <c r="GE99" i="43"/>
  <c r="GD99" i="43"/>
  <c r="GC99" i="43"/>
  <c r="GA99" i="43"/>
  <c r="FZ99" i="43"/>
  <c r="FX99" i="43"/>
  <c r="FS99" i="43"/>
  <c r="FQ99" i="43"/>
  <c r="FP99" i="43"/>
  <c r="FN99" i="43"/>
  <c r="FM99" i="43"/>
  <c r="FL99" i="43"/>
  <c r="FK99" i="43"/>
  <c r="FJ99" i="43"/>
  <c r="FI99" i="43"/>
  <c r="FH99" i="43"/>
  <c r="FG99" i="43"/>
  <c r="FE99" i="43"/>
  <c r="FD99" i="43"/>
  <c r="FB99" i="43"/>
  <c r="EW99" i="43"/>
  <c r="EU99" i="43"/>
  <c r="ET99" i="43"/>
  <c r="ER99" i="43"/>
  <c r="EQ99" i="43"/>
  <c r="EP99" i="43"/>
  <c r="EO99" i="43"/>
  <c r="EN99" i="43"/>
  <c r="EM99" i="43"/>
  <c r="EL99" i="43"/>
  <c r="EK99" i="43"/>
  <c r="EI99" i="43"/>
  <c r="EH99" i="43"/>
  <c r="EG99" i="43" s="1"/>
  <c r="EF99" i="43"/>
  <c r="DP99" i="43"/>
  <c r="DO99" i="43"/>
  <c r="DN99" i="43"/>
  <c r="DM99" i="43"/>
  <c r="DL99" i="43"/>
  <c r="DK99" i="43"/>
  <c r="DJ99" i="43"/>
  <c r="DI99" i="43"/>
  <c r="DH99" i="43"/>
  <c r="DG99" i="43"/>
  <c r="DF99" i="43"/>
  <c r="DE99" i="43"/>
  <c r="CP99" i="43"/>
  <c r="CO99" i="43"/>
  <c r="CB99" i="43"/>
  <c r="CA99" i="43"/>
  <c r="BN99" i="43"/>
  <c r="BM99" i="43"/>
  <c r="AZ99" i="43"/>
  <c r="AY99" i="43"/>
  <c r="AW99" i="43"/>
  <c r="AV99" i="43"/>
  <c r="AS99" i="43"/>
  <c r="AI99" i="43"/>
  <c r="AH99" i="43"/>
  <c r="AG99" i="43"/>
  <c r="V99" i="43"/>
  <c r="U99" i="43"/>
  <c r="T99" i="43"/>
  <c r="S99" i="43"/>
  <c r="R99" i="43"/>
  <c r="Q99" i="43"/>
  <c r="P99" i="43"/>
  <c r="DB98" i="43"/>
  <c r="DB182" i="43" s="1"/>
  <c r="DA98" i="43"/>
  <c r="DA182" i="43" s="1"/>
  <c r="CZ98" i="43"/>
  <c r="CZ182" i="43" s="1"/>
  <c r="CY98" i="43"/>
  <c r="CY182" i="43" s="1"/>
  <c r="CX98" i="43"/>
  <c r="CX182" i="43" s="1"/>
  <c r="CW98" i="43"/>
  <c r="CW182" i="43" s="1"/>
  <c r="CV98" i="43"/>
  <c r="CV182" i="43" s="1"/>
  <c r="CU98" i="43"/>
  <c r="CU182" i="43" s="1"/>
  <c r="CT98" i="43"/>
  <c r="CT182" i="43" s="1"/>
  <c r="CS98" i="43"/>
  <c r="CS182" i="43" s="1"/>
  <c r="CR98" i="43"/>
  <c r="CR182" i="43" s="1"/>
  <c r="CQ98" i="43"/>
  <c r="CQ182" i="43" s="1"/>
  <c r="CN98" i="43"/>
  <c r="CN182" i="43" s="1"/>
  <c r="CM98" i="43"/>
  <c r="CM182" i="43" s="1"/>
  <c r="CL98" i="43"/>
  <c r="CL182" i="43" s="1"/>
  <c r="CK98" i="43"/>
  <c r="CK182" i="43" s="1"/>
  <c r="CJ98" i="43"/>
  <c r="CJ182" i="43" s="1"/>
  <c r="CI98" i="43"/>
  <c r="CI182" i="43" s="1"/>
  <c r="CH98" i="43"/>
  <c r="CH182" i="43" s="1"/>
  <c r="CG98" i="43"/>
  <c r="CG182" i="43" s="1"/>
  <c r="CF98" i="43"/>
  <c r="CF182" i="43" s="1"/>
  <c r="CE98" i="43"/>
  <c r="CE182" i="43" s="1"/>
  <c r="CD98" i="43"/>
  <c r="CD182" i="43" s="1"/>
  <c r="CC98" i="43"/>
  <c r="CC182" i="43" s="1"/>
  <c r="BZ98" i="43"/>
  <c r="BZ182" i="43" s="1"/>
  <c r="BY98" i="43"/>
  <c r="BY182" i="43" s="1"/>
  <c r="BX98" i="43"/>
  <c r="BX182" i="43" s="1"/>
  <c r="BW98" i="43"/>
  <c r="BW182" i="43" s="1"/>
  <c r="BV98" i="43"/>
  <c r="BV182" i="43" s="1"/>
  <c r="BU98" i="43"/>
  <c r="BU182" i="43" s="1"/>
  <c r="BT98" i="43"/>
  <c r="BT182" i="43" s="1"/>
  <c r="BS98" i="43"/>
  <c r="BS182" i="43" s="1"/>
  <c r="BR98" i="43"/>
  <c r="BR182" i="43" s="1"/>
  <c r="BQ98" i="43"/>
  <c r="BQ182" i="43" s="1"/>
  <c r="BP98" i="43"/>
  <c r="BP182" i="43" s="1"/>
  <c r="BO98" i="43"/>
  <c r="BO182" i="43" s="1"/>
  <c r="BL98" i="43"/>
  <c r="BL182" i="43" s="1"/>
  <c r="BK98" i="43"/>
  <c r="BK182" i="43" s="1"/>
  <c r="BJ98" i="43"/>
  <c r="BJ182" i="43" s="1"/>
  <c r="BI98" i="43"/>
  <c r="BI182" i="43" s="1"/>
  <c r="BH98" i="43"/>
  <c r="BH182" i="43" s="1"/>
  <c r="BG98" i="43"/>
  <c r="BG182" i="43" s="1"/>
  <c r="BF98" i="43"/>
  <c r="BF182" i="43" s="1"/>
  <c r="BE98" i="43"/>
  <c r="BD98" i="43"/>
  <c r="BD182" i="43" s="1"/>
  <c r="BC98" i="43"/>
  <c r="BC182" i="43" s="1"/>
  <c r="BB98" i="43"/>
  <c r="BB182" i="43" s="1"/>
  <c r="BA98" i="43"/>
  <c r="BA182" i="43" s="1"/>
  <c r="AR98" i="43"/>
  <c r="AQ98" i="43"/>
  <c r="AP98" i="43"/>
  <c r="AO98" i="43"/>
  <c r="AN98" i="43"/>
  <c r="AM98" i="43"/>
  <c r="AL98" i="43"/>
  <c r="AK98" i="43"/>
  <c r="AJ98" i="43"/>
  <c r="AE98" i="43"/>
  <c r="AD98" i="43"/>
  <c r="AC98" i="43"/>
  <c r="AB98" i="43"/>
  <c r="AA98" i="43"/>
  <c r="Z98" i="43"/>
  <c r="Y98" i="43"/>
  <c r="X98" i="43"/>
  <c r="W98" i="43"/>
  <c r="I98" i="43"/>
  <c r="H98" i="43"/>
  <c r="IF97" i="43"/>
  <c r="IC97" i="43"/>
  <c r="IK97" i="43" s="1"/>
  <c r="HK97" i="43"/>
  <c r="HI97" i="43"/>
  <c r="HH97" i="43"/>
  <c r="HF97" i="43"/>
  <c r="HE97" i="43"/>
  <c r="HD97" i="43"/>
  <c r="HC97" i="43"/>
  <c r="HB97" i="43"/>
  <c r="HA97" i="43"/>
  <c r="GZ97" i="43"/>
  <c r="GY97" i="43"/>
  <c r="GX97" i="43" s="1"/>
  <c r="GW97" i="43"/>
  <c r="GV97" i="43"/>
  <c r="GU97" i="43" s="1"/>
  <c r="GT97" i="43"/>
  <c r="GO97" i="43"/>
  <c r="GM97" i="43"/>
  <c r="GL97" i="43"/>
  <c r="GJ97" i="43"/>
  <c r="GI97" i="43"/>
  <c r="GH97" i="43"/>
  <c r="GG97" i="43"/>
  <c r="GF97" i="43"/>
  <c r="GE97" i="43"/>
  <c r="GD97" i="43"/>
  <c r="GC97" i="43"/>
  <c r="GB97" i="43" s="1"/>
  <c r="GA97" i="43"/>
  <c r="FZ97" i="43"/>
  <c r="FY97" i="43" s="1"/>
  <c r="FX97" i="43"/>
  <c r="FS97" i="43"/>
  <c r="FQ97" i="43"/>
  <c r="FP97" i="43"/>
  <c r="FN97" i="43"/>
  <c r="FM97" i="43"/>
  <c r="FL97" i="43"/>
  <c r="FK97" i="43"/>
  <c r="FJ97" i="43"/>
  <c r="FI97" i="43"/>
  <c r="FH97" i="43"/>
  <c r="FG97" i="43"/>
  <c r="FE97" i="43"/>
  <c r="FD97" i="43"/>
  <c r="FC97" i="43" s="1"/>
  <c r="FB97" i="43"/>
  <c r="EW97" i="43"/>
  <c r="EU97" i="43"/>
  <c r="ET97" i="43"/>
  <c r="EQ97" i="43"/>
  <c r="EP97" i="43"/>
  <c r="EO97" i="43"/>
  <c r="EN97" i="43"/>
  <c r="EM97" i="43"/>
  <c r="EL97" i="43"/>
  <c r="EK97" i="43"/>
  <c r="EJ97" i="43" s="1"/>
  <c r="EI97" i="43"/>
  <c r="EH97" i="43"/>
  <c r="EG97" i="43" s="1"/>
  <c r="EF97" i="43"/>
  <c r="DP97" i="43"/>
  <c r="DO97" i="43"/>
  <c r="DN97" i="43"/>
  <c r="DM97" i="43"/>
  <c r="DL97" i="43"/>
  <c r="DK97" i="43"/>
  <c r="DJ97" i="43"/>
  <c r="DI97" i="43"/>
  <c r="DH97" i="43"/>
  <c r="DG97" i="43"/>
  <c r="DF97" i="43"/>
  <c r="DE97" i="43"/>
  <c r="V97" i="43"/>
  <c r="IF95" i="43"/>
  <c r="IC95" i="43"/>
  <c r="IK95" i="43" s="1"/>
  <c r="HK95" i="43"/>
  <c r="HI95" i="43"/>
  <c r="HH95" i="43"/>
  <c r="HF95" i="43"/>
  <c r="HE95" i="43"/>
  <c r="HD95" i="43"/>
  <c r="HC95" i="43"/>
  <c r="HB95" i="43"/>
  <c r="HA95" i="43"/>
  <c r="GZ95" i="43"/>
  <c r="GY95" i="43"/>
  <c r="GX95" i="43" s="1"/>
  <c r="GW95" i="43"/>
  <c r="GV95" i="43"/>
  <c r="GU95" i="43" s="1"/>
  <c r="GT95" i="43"/>
  <c r="GO95" i="43"/>
  <c r="GM95" i="43"/>
  <c r="GL95" i="43"/>
  <c r="GJ95" i="43"/>
  <c r="GI95" i="43"/>
  <c r="GH95" i="43"/>
  <c r="GG95" i="43"/>
  <c r="GF95" i="43"/>
  <c r="GE95" i="43"/>
  <c r="GD95" i="43"/>
  <c r="GC95" i="43"/>
  <c r="GB95" i="43" s="1"/>
  <c r="GA95" i="43"/>
  <c r="FZ95" i="43"/>
  <c r="FX95" i="43"/>
  <c r="FS95" i="43"/>
  <c r="FQ95" i="43"/>
  <c r="FP95" i="43"/>
  <c r="FN95" i="43"/>
  <c r="FL95" i="43"/>
  <c r="FK95" i="43"/>
  <c r="FI95" i="43"/>
  <c r="FH95" i="43"/>
  <c r="FG95" i="43"/>
  <c r="FE95" i="43"/>
  <c r="FD95" i="43"/>
  <c r="FB95" i="43"/>
  <c r="EW95" i="43"/>
  <c r="EU95" i="43"/>
  <c r="ET95" i="43"/>
  <c r="ER95" i="43"/>
  <c r="EQ95" i="43"/>
  <c r="EP95" i="43"/>
  <c r="EO95" i="43"/>
  <c r="EN95" i="43"/>
  <c r="EM95" i="43"/>
  <c r="EL95" i="43"/>
  <c r="EK95" i="43"/>
  <c r="EJ95" i="43" s="1"/>
  <c r="EI95" i="43"/>
  <c r="EH95" i="43"/>
  <c r="EG95" i="43" s="1"/>
  <c r="EF95" i="43"/>
  <c r="DP95" i="43"/>
  <c r="DO95" i="43"/>
  <c r="DN95" i="43"/>
  <c r="DM95" i="43"/>
  <c r="DK95" i="43"/>
  <c r="DI95" i="43"/>
  <c r="DH95" i="43"/>
  <c r="DG95" i="43"/>
  <c r="DF95" i="43"/>
  <c r="DE95" i="43"/>
  <c r="CP95" i="43"/>
  <c r="CO95" i="43"/>
  <c r="CB95" i="43"/>
  <c r="CA95" i="43"/>
  <c r="BV95" i="43"/>
  <c r="DL95" i="43" s="1"/>
  <c r="BT95" i="43"/>
  <c r="FJ95" i="43" s="1"/>
  <c r="BM95" i="43"/>
  <c r="AZ95" i="43"/>
  <c r="AY95" i="43"/>
  <c r="AW95" i="43"/>
  <c r="AV95" i="43"/>
  <c r="AS95" i="43"/>
  <c r="AK95" i="43"/>
  <c r="AI95" i="43"/>
  <c r="AH95" i="43"/>
  <c r="AG95" i="43"/>
  <c r="V95" i="43"/>
  <c r="T95" i="43"/>
  <c r="S95" i="43"/>
  <c r="R95" i="43"/>
  <c r="Q95" i="43"/>
  <c r="P95" i="43"/>
  <c r="IF89" i="43"/>
  <c r="AX89" i="43" s="1"/>
  <c r="IC89" i="43"/>
  <c r="IK89" i="43" s="1"/>
  <c r="HK89" i="43"/>
  <c r="HI89" i="43"/>
  <c r="HH89" i="43"/>
  <c r="HF89" i="43"/>
  <c r="HE89" i="43"/>
  <c r="HD89" i="43"/>
  <c r="HC89" i="43"/>
  <c r="HB89" i="43"/>
  <c r="HA89" i="43"/>
  <c r="GZ89" i="43"/>
  <c r="GY89" i="43"/>
  <c r="GX89" i="43" s="1"/>
  <c r="GW89" i="43"/>
  <c r="GV89" i="43"/>
  <c r="GU89" i="43" s="1"/>
  <c r="GT89" i="43"/>
  <c r="GO89" i="43"/>
  <c r="GM89" i="43"/>
  <c r="GL89" i="43"/>
  <c r="GJ89" i="43"/>
  <c r="GI89" i="43"/>
  <c r="GH89" i="43"/>
  <c r="GG89" i="43"/>
  <c r="GF89" i="43"/>
  <c r="GE89" i="43"/>
  <c r="GD89" i="43"/>
  <c r="GC89" i="43"/>
  <c r="GB89" i="43" s="1"/>
  <c r="GA89" i="43"/>
  <c r="FZ89" i="43"/>
  <c r="FX89" i="43"/>
  <c r="FS89" i="43"/>
  <c r="FQ89" i="43"/>
  <c r="FP89" i="43"/>
  <c r="FN89" i="43"/>
  <c r="FM89" i="43"/>
  <c r="FL89" i="43"/>
  <c r="FK89" i="43"/>
  <c r="FJ89" i="43"/>
  <c r="FI89" i="43"/>
  <c r="FH89" i="43"/>
  <c r="FG89" i="43"/>
  <c r="FF89" i="43" s="1"/>
  <c r="FE89" i="43"/>
  <c r="FD89" i="43"/>
  <c r="FB89" i="43"/>
  <c r="EW89" i="43"/>
  <c r="EU89" i="43"/>
  <c r="ET89" i="43"/>
  <c r="ER89" i="43"/>
  <c r="EQ89" i="43"/>
  <c r="EP89" i="43"/>
  <c r="EO89" i="43"/>
  <c r="EN89" i="43"/>
  <c r="EM89" i="43"/>
  <c r="EL89" i="43"/>
  <c r="EK89" i="43"/>
  <c r="EI89" i="43"/>
  <c r="EH89" i="43"/>
  <c r="EF89" i="43"/>
  <c r="DP89" i="43"/>
  <c r="DO89" i="43"/>
  <c r="DN89" i="43"/>
  <c r="DM89" i="43"/>
  <c r="DL89" i="43"/>
  <c r="DK89" i="43"/>
  <c r="DJ89" i="43"/>
  <c r="DI89" i="43"/>
  <c r="DH89" i="43"/>
  <c r="DG89" i="43"/>
  <c r="DF89" i="43"/>
  <c r="DE89" i="43"/>
  <c r="AI89" i="43"/>
  <c r="V89" i="43"/>
  <c r="O89" i="43"/>
  <c r="M89" i="43"/>
  <c r="IF87" i="43"/>
  <c r="IC87" i="43"/>
  <c r="IK87" i="43" s="1"/>
  <c r="HK87" i="43"/>
  <c r="HI87" i="43"/>
  <c r="HH87" i="43"/>
  <c r="HF87" i="43"/>
  <c r="HE87" i="43"/>
  <c r="HD87" i="43"/>
  <c r="HC87" i="43"/>
  <c r="HB87" i="43"/>
  <c r="HA87" i="43"/>
  <c r="GZ87" i="43"/>
  <c r="GY87" i="43"/>
  <c r="GX87" i="43" s="1"/>
  <c r="GW87" i="43"/>
  <c r="GV87" i="43"/>
  <c r="GU87" i="43" s="1"/>
  <c r="GT87" i="43"/>
  <c r="GO87" i="43"/>
  <c r="GM87" i="43"/>
  <c r="GL87" i="43"/>
  <c r="GJ87" i="43"/>
  <c r="GI87" i="43"/>
  <c r="GH87" i="43"/>
  <c r="GG87" i="43"/>
  <c r="GF87" i="43"/>
  <c r="GE87" i="43"/>
  <c r="GD87" i="43"/>
  <c r="GC87" i="43"/>
  <c r="GB87" i="43" s="1"/>
  <c r="GA87" i="43"/>
  <c r="FZ87" i="43"/>
  <c r="FX87" i="43"/>
  <c r="FS87" i="43"/>
  <c r="FQ87" i="43"/>
  <c r="FP87" i="43"/>
  <c r="FN87" i="43"/>
  <c r="FM87" i="43"/>
  <c r="FL87" i="43"/>
  <c r="FK87" i="43"/>
  <c r="FJ87" i="43"/>
  <c r="FI87" i="43"/>
  <c r="FH87" i="43"/>
  <c r="FG87" i="43"/>
  <c r="FF87" i="43" s="1"/>
  <c r="FE87" i="43"/>
  <c r="FD87" i="43"/>
  <c r="FC87" i="43" s="1"/>
  <c r="FB87" i="43"/>
  <c r="EW87" i="43"/>
  <c r="EU87" i="43"/>
  <c r="ET87" i="43"/>
  <c r="ER87" i="43"/>
  <c r="EQ87" i="43"/>
  <c r="EP87" i="43"/>
  <c r="EO87" i="43"/>
  <c r="EM87" i="43"/>
  <c r="EL87" i="43"/>
  <c r="EK87" i="43"/>
  <c r="EI87" i="43"/>
  <c r="EH87" i="43"/>
  <c r="EG87" i="43" s="1"/>
  <c r="EF87" i="43"/>
  <c r="DP87" i="43"/>
  <c r="DO87" i="43"/>
  <c r="DN87" i="43"/>
  <c r="DM87" i="43"/>
  <c r="DL87" i="43"/>
  <c r="DK87" i="43"/>
  <c r="DI87" i="43"/>
  <c r="DH87" i="43"/>
  <c r="DG87" i="43"/>
  <c r="DF87" i="43"/>
  <c r="DE87" i="43"/>
  <c r="CP87" i="43"/>
  <c r="CO87" i="43"/>
  <c r="CB87" i="43"/>
  <c r="CA87" i="43"/>
  <c r="BT87" i="43"/>
  <c r="BN87" i="43"/>
  <c r="BM87" i="43"/>
  <c r="BF87" i="43"/>
  <c r="EN87" i="43" s="1"/>
  <c r="AZ87" i="43"/>
  <c r="AY87" i="43"/>
  <c r="AW87" i="43"/>
  <c r="AV87" i="43"/>
  <c r="AS87" i="43"/>
  <c r="AI87" i="43"/>
  <c r="AH87" i="43"/>
  <c r="AG87" i="43"/>
  <c r="V87" i="43"/>
  <c r="U87" i="43"/>
  <c r="T87" i="43"/>
  <c r="S87" i="43"/>
  <c r="R87" i="43"/>
  <c r="Q87" i="43"/>
  <c r="P87" i="43"/>
  <c r="IF86" i="43"/>
  <c r="IC86" i="43"/>
  <c r="IK86" i="43" s="1"/>
  <c r="HK86" i="43"/>
  <c r="HI86" i="43"/>
  <c r="HF86" i="43"/>
  <c r="HE86" i="43"/>
  <c r="HD86" i="43"/>
  <c r="HC86" i="43"/>
  <c r="HB86" i="43"/>
  <c r="HA86" i="43"/>
  <c r="GZ86" i="43"/>
  <c r="GY86" i="43"/>
  <c r="GX86" i="43" s="1"/>
  <c r="GW86" i="43"/>
  <c r="GV86" i="43"/>
  <c r="GT86" i="43"/>
  <c r="GO86" i="43"/>
  <c r="GM86" i="43"/>
  <c r="GL86" i="43"/>
  <c r="GJ86" i="43"/>
  <c r="GI86" i="43"/>
  <c r="GH86" i="43"/>
  <c r="GG86" i="43"/>
  <c r="GF86" i="43"/>
  <c r="GE86" i="43"/>
  <c r="GD86" i="43"/>
  <c r="GC86" i="43"/>
  <c r="GA86" i="43"/>
  <c r="FZ86" i="43"/>
  <c r="FY86" i="43" s="1"/>
  <c r="FX86" i="43"/>
  <c r="FS86" i="43"/>
  <c r="FQ86" i="43"/>
  <c r="FP86" i="43"/>
  <c r="FN86" i="43"/>
  <c r="FM86" i="43"/>
  <c r="FL86" i="43"/>
  <c r="FK86" i="43"/>
  <c r="FJ86" i="43"/>
  <c r="FI86" i="43"/>
  <c r="FH86" i="43"/>
  <c r="FG86" i="43"/>
  <c r="FE86" i="43"/>
  <c r="FD86" i="43"/>
  <c r="FB86" i="43"/>
  <c r="EW86" i="43"/>
  <c r="EU86" i="43"/>
  <c r="ET86" i="43"/>
  <c r="ER86" i="43"/>
  <c r="EQ86" i="43"/>
  <c r="EP86" i="43"/>
  <c r="EO86" i="43"/>
  <c r="EN86" i="43"/>
  <c r="EL86" i="43"/>
  <c r="EK86" i="43"/>
  <c r="EJ86" i="43" s="1"/>
  <c r="EI86" i="43"/>
  <c r="EH86" i="43"/>
  <c r="EG86" i="43" s="1"/>
  <c r="EF86" i="43"/>
  <c r="DZ86" i="43"/>
  <c r="DV86" i="43"/>
  <c r="DP86" i="43"/>
  <c r="DO86" i="43"/>
  <c r="DN86" i="43"/>
  <c r="DM86" i="43"/>
  <c r="DL86" i="43"/>
  <c r="DK86" i="43"/>
  <c r="DJ86" i="43"/>
  <c r="DI86" i="43"/>
  <c r="DH86" i="43"/>
  <c r="DG86" i="43"/>
  <c r="DF86" i="43"/>
  <c r="DE86" i="43"/>
  <c r="CP86" i="43"/>
  <c r="CO86" i="43"/>
  <c r="CB86" i="43"/>
  <c r="CA86" i="43"/>
  <c r="BN86" i="43"/>
  <c r="BM86" i="43"/>
  <c r="AZ86" i="43"/>
  <c r="AY86" i="43"/>
  <c r="AW86" i="43"/>
  <c r="AV86" i="43"/>
  <c r="AS86" i="43"/>
  <c r="AI86" i="43"/>
  <c r="AH86" i="43"/>
  <c r="AG86" i="43"/>
  <c r="W86" i="43"/>
  <c r="EM86" i="43" s="1"/>
  <c r="U86" i="43"/>
  <c r="T86" i="43"/>
  <c r="S86" i="43"/>
  <c r="R86" i="43"/>
  <c r="Q86" i="43"/>
  <c r="P86" i="43"/>
  <c r="IF85" i="43"/>
  <c r="IC85" i="43"/>
  <c r="IK85" i="43" s="1"/>
  <c r="HK85" i="43"/>
  <c r="HI85" i="43"/>
  <c r="HH85" i="43"/>
  <c r="HF85" i="43"/>
  <c r="HE85" i="43"/>
  <c r="HD85" i="43"/>
  <c r="HC85" i="43"/>
  <c r="HB85" i="43"/>
  <c r="HA85" i="43"/>
  <c r="GZ85" i="43"/>
  <c r="GY85" i="43"/>
  <c r="GX85" i="43" s="1"/>
  <c r="GW85" i="43"/>
  <c r="GV85" i="43"/>
  <c r="GT85" i="43"/>
  <c r="GO85" i="43"/>
  <c r="GM85" i="43"/>
  <c r="GL85" i="43"/>
  <c r="GJ85" i="43"/>
  <c r="GI85" i="43"/>
  <c r="GH85" i="43"/>
  <c r="GG85" i="43"/>
  <c r="GF85" i="43"/>
  <c r="GE85" i="43"/>
  <c r="GD85" i="43"/>
  <c r="GC85" i="43"/>
  <c r="GB85" i="43" s="1"/>
  <c r="GA85" i="43"/>
  <c r="FZ85" i="43"/>
  <c r="FX85" i="43"/>
  <c r="FS85" i="43"/>
  <c r="FQ85" i="43"/>
  <c r="FP85" i="43"/>
  <c r="FN85" i="43"/>
  <c r="FM85" i="43"/>
  <c r="FL85" i="43"/>
  <c r="FK85" i="43"/>
  <c r="FJ85" i="43"/>
  <c r="FI85" i="43"/>
  <c r="FH85" i="43"/>
  <c r="FG85" i="43"/>
  <c r="FF85" i="43" s="1"/>
  <c r="FE85" i="43"/>
  <c r="FD85" i="43"/>
  <c r="FB85" i="43"/>
  <c r="EW85" i="43"/>
  <c r="EU85" i="43"/>
  <c r="ET85" i="43"/>
  <c r="ER85" i="43"/>
  <c r="EQ85" i="43"/>
  <c r="EP85" i="43"/>
  <c r="EO85" i="43"/>
  <c r="EN85" i="43"/>
  <c r="EM85" i="43"/>
  <c r="EL85" i="43"/>
  <c r="EK85" i="43"/>
  <c r="EJ85" i="43" s="1"/>
  <c r="EI85" i="43"/>
  <c r="EH85" i="43"/>
  <c r="EF85" i="43"/>
  <c r="DP85" i="43"/>
  <c r="DO85" i="43"/>
  <c r="DN85" i="43"/>
  <c r="DM85" i="43"/>
  <c r="DL85" i="43"/>
  <c r="DK85" i="43"/>
  <c r="DJ85" i="43"/>
  <c r="DI85" i="43"/>
  <c r="DH85" i="43"/>
  <c r="DG85" i="43"/>
  <c r="DF85" i="43"/>
  <c r="DE85" i="43"/>
  <c r="CP85" i="43"/>
  <c r="CO85" i="43"/>
  <c r="CB85" i="43"/>
  <c r="CA85" i="43"/>
  <c r="BN85" i="43"/>
  <c r="BM85" i="43"/>
  <c r="AZ85" i="43"/>
  <c r="AY85" i="43"/>
  <c r="AW85" i="43"/>
  <c r="AV85" i="43"/>
  <c r="AS85" i="43"/>
  <c r="AI85" i="43"/>
  <c r="AH85" i="43"/>
  <c r="AG85" i="43"/>
  <c r="V85" i="43"/>
  <c r="U85" i="43"/>
  <c r="T85" i="43"/>
  <c r="S85" i="43"/>
  <c r="R85" i="43"/>
  <c r="Q85" i="43"/>
  <c r="P85" i="43"/>
  <c r="IF84" i="43"/>
  <c r="IC84" i="43"/>
  <c r="IK84" i="43" s="1"/>
  <c r="HK84" i="43"/>
  <c r="HI84" i="43"/>
  <c r="HH84" i="43"/>
  <c r="HF84" i="43"/>
  <c r="HE84" i="43"/>
  <c r="HD84" i="43"/>
  <c r="HC84" i="43"/>
  <c r="HB84" i="43"/>
  <c r="HA84" i="43"/>
  <c r="GZ84" i="43"/>
  <c r="GY84" i="43"/>
  <c r="GX84" i="43" s="1"/>
  <c r="GW84" i="43"/>
  <c r="GV84" i="43"/>
  <c r="GT84" i="43"/>
  <c r="GO84" i="43"/>
  <c r="GM84" i="43"/>
  <c r="GL84" i="43"/>
  <c r="GJ84" i="43"/>
  <c r="GI84" i="43"/>
  <c r="GH84" i="43"/>
  <c r="GG84" i="43"/>
  <c r="GF84" i="43"/>
  <c r="GE84" i="43"/>
  <c r="GD84" i="43"/>
  <c r="GC84" i="43"/>
  <c r="GB84" i="43" s="1"/>
  <c r="GA84" i="43"/>
  <c r="FZ84" i="43"/>
  <c r="FX84" i="43"/>
  <c r="FS84" i="43"/>
  <c r="FQ84" i="43"/>
  <c r="FP84" i="43"/>
  <c r="FN84" i="43"/>
  <c r="FM84" i="43"/>
  <c r="FL84" i="43"/>
  <c r="FK84" i="43"/>
  <c r="FJ84" i="43"/>
  <c r="FI84" i="43"/>
  <c r="FH84" i="43"/>
  <c r="FG84" i="43"/>
  <c r="FF84" i="43" s="1"/>
  <c r="FE84" i="43"/>
  <c r="FD84" i="43"/>
  <c r="FB84" i="43"/>
  <c r="EW84" i="43"/>
  <c r="EU84" i="43"/>
  <c r="ET84" i="43"/>
  <c r="ER84" i="43"/>
  <c r="EQ84" i="43"/>
  <c r="EP84" i="43"/>
  <c r="EO84" i="43"/>
  <c r="EN84" i="43"/>
  <c r="EM84" i="43"/>
  <c r="EL84" i="43"/>
  <c r="EK84" i="43"/>
  <c r="EI84" i="43"/>
  <c r="EH84" i="43"/>
  <c r="EF84" i="43"/>
  <c r="DP84" i="43"/>
  <c r="DO84" i="43"/>
  <c r="DN84" i="43"/>
  <c r="DM84" i="43"/>
  <c r="DL84" i="43"/>
  <c r="DK84" i="43"/>
  <c r="DJ84" i="43"/>
  <c r="DI84" i="43"/>
  <c r="DH84" i="43"/>
  <c r="DG84" i="43"/>
  <c r="DF84" i="43"/>
  <c r="DE84" i="43"/>
  <c r="CP84" i="43"/>
  <c r="CO84" i="43"/>
  <c r="CB84" i="43"/>
  <c r="CA84" i="43"/>
  <c r="BN84" i="43"/>
  <c r="BM84" i="43"/>
  <c r="AZ84" i="43"/>
  <c r="AY84" i="43"/>
  <c r="AW84" i="43"/>
  <c r="AV84" i="43"/>
  <c r="AS84" i="43"/>
  <c r="AI84" i="43"/>
  <c r="AH84" i="43"/>
  <c r="AG84" i="43"/>
  <c r="V84" i="43"/>
  <c r="U84" i="43"/>
  <c r="T84" i="43"/>
  <c r="S84" i="43"/>
  <c r="R84" i="43"/>
  <c r="Q84" i="43"/>
  <c r="P84" i="43"/>
  <c r="IF83" i="43"/>
  <c r="IC83" i="43"/>
  <c r="IK83" i="43" s="1"/>
  <c r="HK83" i="43"/>
  <c r="HI83" i="43"/>
  <c r="HH83" i="43"/>
  <c r="HF83" i="43"/>
  <c r="HE83" i="43"/>
  <c r="HD83" i="43"/>
  <c r="HC83" i="43"/>
  <c r="HB83" i="43"/>
  <c r="HA83" i="43"/>
  <c r="GZ83" i="43"/>
  <c r="GY83" i="43"/>
  <c r="GX83" i="43" s="1"/>
  <c r="GW83" i="43"/>
  <c r="GV83" i="43"/>
  <c r="GU83" i="43" s="1"/>
  <c r="GT83" i="43"/>
  <c r="GO83" i="43"/>
  <c r="GM83" i="43"/>
  <c r="GL83" i="43"/>
  <c r="GJ83" i="43"/>
  <c r="GI83" i="43"/>
  <c r="GH83" i="43"/>
  <c r="GG83" i="43"/>
  <c r="GF83" i="43"/>
  <c r="GE83" i="43"/>
  <c r="GD83" i="43"/>
  <c r="GC83" i="43"/>
  <c r="GB83" i="43" s="1"/>
  <c r="GA83" i="43"/>
  <c r="FZ83" i="43"/>
  <c r="FX83" i="43"/>
  <c r="FS83" i="43"/>
  <c r="FQ83" i="43"/>
  <c r="FP83" i="43"/>
  <c r="FN83" i="43"/>
  <c r="FM83" i="43"/>
  <c r="FL83" i="43"/>
  <c r="FK83" i="43"/>
  <c r="FJ83" i="43"/>
  <c r="FI83" i="43"/>
  <c r="FH83" i="43"/>
  <c r="FG83" i="43"/>
  <c r="FF83" i="43" s="1"/>
  <c r="FE83" i="43"/>
  <c r="FD83" i="43"/>
  <c r="FB83" i="43"/>
  <c r="EW83" i="43"/>
  <c r="EU83" i="43"/>
  <c r="ET83" i="43"/>
  <c r="ER83" i="43"/>
  <c r="EQ83" i="43"/>
  <c r="EP83" i="43"/>
  <c r="EO83" i="43"/>
  <c r="EN83" i="43"/>
  <c r="EM83" i="43"/>
  <c r="EL83" i="43"/>
  <c r="EK83" i="43"/>
  <c r="EJ83" i="43" s="1"/>
  <c r="EI83" i="43"/>
  <c r="EH83" i="43"/>
  <c r="EG83" i="43" s="1"/>
  <c r="EF83" i="43"/>
  <c r="DP83" i="43"/>
  <c r="DO83" i="43"/>
  <c r="DN83" i="43"/>
  <c r="DM83" i="43"/>
  <c r="DL83" i="43"/>
  <c r="DK83" i="43"/>
  <c r="DJ83" i="43"/>
  <c r="DI83" i="43"/>
  <c r="DH83" i="43"/>
  <c r="DG83" i="43"/>
  <c r="DF83" i="43"/>
  <c r="DE83" i="43"/>
  <c r="CP83" i="43"/>
  <c r="CO83" i="43"/>
  <c r="CB83" i="43"/>
  <c r="CA83" i="43"/>
  <c r="BN83" i="43"/>
  <c r="BM83" i="43"/>
  <c r="AZ83" i="43"/>
  <c r="AY83" i="43"/>
  <c r="AW83" i="43"/>
  <c r="AV83" i="43"/>
  <c r="AS83" i="43"/>
  <c r="AI83" i="43"/>
  <c r="AH83" i="43"/>
  <c r="AG83" i="43"/>
  <c r="V83" i="43"/>
  <c r="U83" i="43"/>
  <c r="T83" i="43"/>
  <c r="S83" i="43"/>
  <c r="R83" i="43"/>
  <c r="Q83" i="43"/>
  <c r="P83" i="43"/>
  <c r="IF82" i="43"/>
  <c r="IC82" i="43"/>
  <c r="IK82" i="43" s="1"/>
  <c r="HK82" i="43"/>
  <c r="HI82" i="43"/>
  <c r="HH82" i="43"/>
  <c r="HF82" i="43"/>
  <c r="HE82" i="43"/>
  <c r="HD82" i="43"/>
  <c r="HC82" i="43"/>
  <c r="HB82" i="43"/>
  <c r="HA82" i="43"/>
  <c r="GZ82" i="43"/>
  <c r="GY82" i="43"/>
  <c r="GX82" i="43" s="1"/>
  <c r="GW82" i="43"/>
  <c r="GV82" i="43"/>
  <c r="GT82" i="43"/>
  <c r="GO82" i="43"/>
  <c r="GM82" i="43"/>
  <c r="GL82" i="43"/>
  <c r="GJ82" i="43"/>
  <c r="GI82" i="43"/>
  <c r="GH82" i="43"/>
  <c r="GG82" i="43"/>
  <c r="GF82" i="43"/>
  <c r="GE82" i="43"/>
  <c r="GD82" i="43"/>
  <c r="GC82" i="43"/>
  <c r="GB82" i="43" s="1"/>
  <c r="GA82" i="43"/>
  <c r="FZ82" i="43"/>
  <c r="FX82" i="43"/>
  <c r="FS82" i="43"/>
  <c r="FQ82" i="43"/>
  <c r="FP82" i="43"/>
  <c r="FN82" i="43"/>
  <c r="FM82" i="43"/>
  <c r="FL82" i="43"/>
  <c r="FK82" i="43"/>
  <c r="FJ82" i="43"/>
  <c r="FI82" i="43"/>
  <c r="FH82" i="43"/>
  <c r="FG82" i="43"/>
  <c r="FF82" i="43" s="1"/>
  <c r="FE82" i="43"/>
  <c r="FD82" i="43"/>
  <c r="FB82" i="43"/>
  <c r="EW82" i="43"/>
  <c r="EU82" i="43"/>
  <c r="ET82" i="43"/>
  <c r="ER82" i="43"/>
  <c r="EQ82" i="43"/>
  <c r="EP82" i="43"/>
  <c r="EO82" i="43"/>
  <c r="EN82" i="43"/>
  <c r="EM82" i="43"/>
  <c r="EL82" i="43"/>
  <c r="EK82" i="43"/>
  <c r="EJ82" i="43" s="1"/>
  <c r="EI82" i="43"/>
  <c r="EH82" i="43"/>
  <c r="EF82" i="43"/>
  <c r="DP82" i="43"/>
  <c r="DO82" i="43"/>
  <c r="DN82" i="43"/>
  <c r="DM82" i="43"/>
  <c r="DL82" i="43"/>
  <c r="DK82" i="43"/>
  <c r="DJ82" i="43"/>
  <c r="DI82" i="43"/>
  <c r="DH82" i="43"/>
  <c r="DG82" i="43"/>
  <c r="DF82" i="43"/>
  <c r="DE82" i="43"/>
  <c r="CP82" i="43"/>
  <c r="CO82" i="43"/>
  <c r="CB82" i="43"/>
  <c r="CA82" i="43"/>
  <c r="BN82" i="43"/>
  <c r="BM82" i="43"/>
  <c r="AZ82" i="43"/>
  <c r="AY82" i="43"/>
  <c r="AW82" i="43"/>
  <c r="AV82" i="43"/>
  <c r="AS82" i="43"/>
  <c r="AI82" i="43"/>
  <c r="AH82" i="43"/>
  <c r="AG82" i="43"/>
  <c r="V82" i="43"/>
  <c r="U82" i="43"/>
  <c r="T82" i="43"/>
  <c r="S82" i="43"/>
  <c r="R82" i="43"/>
  <c r="Q82" i="43"/>
  <c r="P82" i="43"/>
  <c r="IF81" i="43"/>
  <c r="IC81" i="43"/>
  <c r="IK81" i="43" s="1"/>
  <c r="HD81" i="43"/>
  <c r="GH81" i="43"/>
  <c r="FS81" i="43"/>
  <c r="FQ81" i="43"/>
  <c r="FP81" i="43"/>
  <c r="FN81" i="43"/>
  <c r="FM81" i="43"/>
  <c r="FL81" i="43"/>
  <c r="FK81" i="43"/>
  <c r="FJ81" i="43"/>
  <c r="FH81" i="43"/>
  <c r="FG81" i="43"/>
  <c r="FF81" i="43" s="1"/>
  <c r="FE81" i="43"/>
  <c r="FD81" i="43"/>
  <c r="FB81" i="43"/>
  <c r="EW81" i="43"/>
  <c r="EU81" i="43"/>
  <c r="ET81" i="43"/>
  <c r="ER81" i="43"/>
  <c r="EQ81" i="43"/>
  <c r="EP81" i="43"/>
  <c r="EO81" i="43"/>
  <c r="EN81" i="43"/>
  <c r="EL81" i="43"/>
  <c r="EK81" i="43"/>
  <c r="EJ81" i="43" s="1"/>
  <c r="EI81" i="43"/>
  <c r="EH81" i="43"/>
  <c r="EF81" i="43"/>
  <c r="DB81" i="43"/>
  <c r="DA81" i="43"/>
  <c r="CZ81" i="43"/>
  <c r="CY81" i="43"/>
  <c r="CX81" i="43"/>
  <c r="CW81" i="43"/>
  <c r="CV81" i="43"/>
  <c r="CU81" i="43"/>
  <c r="CT81" i="43"/>
  <c r="CS81" i="43"/>
  <c r="CR81" i="43"/>
  <c r="CR63" i="43" s="1"/>
  <c r="CQ81" i="43"/>
  <c r="CN81" i="43"/>
  <c r="CM81" i="43"/>
  <c r="CL81" i="43"/>
  <c r="CL63" i="43" s="1"/>
  <c r="CK81" i="43"/>
  <c r="CK63" i="43" s="1"/>
  <c r="CJ81" i="43"/>
  <c r="CI81" i="43"/>
  <c r="CI63" i="43" s="1"/>
  <c r="CH81" i="43"/>
  <c r="CG81" i="43"/>
  <c r="CF81" i="43"/>
  <c r="CF63" i="43" s="1"/>
  <c r="CE81" i="43"/>
  <c r="CD81" i="43"/>
  <c r="CC81" i="43"/>
  <c r="BN81" i="43"/>
  <c r="BM81" i="43"/>
  <c r="AZ81" i="43"/>
  <c r="AY81" i="43"/>
  <c r="AI81" i="43"/>
  <c r="AE81" i="43"/>
  <c r="HA81" i="43" s="1"/>
  <c r="AD81" i="43"/>
  <c r="AC81" i="43"/>
  <c r="AB81" i="43"/>
  <c r="AA81" i="43"/>
  <c r="Z81" i="43"/>
  <c r="Y81" i="43"/>
  <c r="X81" i="43"/>
  <c r="FI81" i="43" s="1"/>
  <c r="W81" i="43"/>
  <c r="IF80" i="43"/>
  <c r="IC80" i="43"/>
  <c r="IK80" i="43" s="1"/>
  <c r="HK80" i="43"/>
  <c r="HI80" i="43"/>
  <c r="HH80" i="43"/>
  <c r="HF80" i="43"/>
  <c r="HE80" i="43"/>
  <c r="HD80" i="43"/>
  <c r="HC80" i="43"/>
  <c r="HB80" i="43"/>
  <c r="HA80" i="43"/>
  <c r="GZ80" i="43"/>
  <c r="GY80" i="43"/>
  <c r="GX80" i="43" s="1"/>
  <c r="GW80" i="43"/>
  <c r="GV80" i="43"/>
  <c r="GU80" i="43" s="1"/>
  <c r="GT80" i="43"/>
  <c r="GO80" i="43"/>
  <c r="GM80" i="43"/>
  <c r="GL80" i="43"/>
  <c r="GJ80" i="43"/>
  <c r="GI80" i="43"/>
  <c r="GH80" i="43"/>
  <c r="GG80" i="43"/>
  <c r="GF80" i="43"/>
  <c r="GE80" i="43"/>
  <c r="GD80" i="43"/>
  <c r="GC80" i="43"/>
  <c r="GA80" i="43"/>
  <c r="FZ80" i="43"/>
  <c r="FY80" i="43" s="1"/>
  <c r="FX80" i="43"/>
  <c r="FS80" i="43"/>
  <c r="FQ80" i="43"/>
  <c r="FP80" i="43"/>
  <c r="FN80" i="43"/>
  <c r="FM80" i="43"/>
  <c r="FL80" i="43"/>
  <c r="FK80" i="43"/>
  <c r="FJ80" i="43"/>
  <c r="FI80" i="43"/>
  <c r="FH80" i="43"/>
  <c r="FG80" i="43"/>
  <c r="FE80" i="43"/>
  <c r="FD80" i="43"/>
  <c r="FC80" i="43" s="1"/>
  <c r="FB80" i="43"/>
  <c r="EW80" i="43"/>
  <c r="EU80" i="43"/>
  <c r="ET80" i="43"/>
  <c r="ER80" i="43"/>
  <c r="EQ80" i="43"/>
  <c r="EP80" i="43"/>
  <c r="EO80" i="43"/>
  <c r="EN80" i="43"/>
  <c r="EM80" i="43"/>
  <c r="EL80" i="43"/>
  <c r="EK80" i="43"/>
  <c r="EJ80" i="43" s="1"/>
  <c r="EI80" i="43"/>
  <c r="EH80" i="43"/>
  <c r="EG80" i="43" s="1"/>
  <c r="EF80" i="43"/>
  <c r="DP80" i="43"/>
  <c r="DO80" i="43"/>
  <c r="DN80" i="43"/>
  <c r="DM80" i="43"/>
  <c r="DL80" i="43"/>
  <c r="DK80" i="43"/>
  <c r="DJ80" i="43"/>
  <c r="DI80" i="43"/>
  <c r="DH80" i="43"/>
  <c r="DG80" i="43"/>
  <c r="DF80" i="43"/>
  <c r="DE80" i="43"/>
  <c r="CP80" i="43"/>
  <c r="CO80" i="43"/>
  <c r="CB80" i="43"/>
  <c r="CA80" i="43"/>
  <c r="BN80" i="43"/>
  <c r="BM80" i="43"/>
  <c r="AZ80" i="43"/>
  <c r="AY80" i="43"/>
  <c r="AW80" i="43"/>
  <c r="AV80" i="43"/>
  <c r="AS80" i="43"/>
  <c r="AI80" i="43"/>
  <c r="AH80" i="43"/>
  <c r="AG80" i="43"/>
  <c r="V80" i="43"/>
  <c r="U80" i="43"/>
  <c r="T80" i="43"/>
  <c r="S80" i="43"/>
  <c r="R80" i="43"/>
  <c r="Q80" i="43"/>
  <c r="P80" i="43"/>
  <c r="IF79" i="43"/>
  <c r="IC79" i="43"/>
  <c r="IK79" i="43" s="1"/>
  <c r="HK79" i="43"/>
  <c r="HI79" i="43"/>
  <c r="HH79" i="43"/>
  <c r="HF79" i="43"/>
  <c r="HE79" i="43"/>
  <c r="HD79" i="43"/>
  <c r="HC79" i="43"/>
  <c r="HB79" i="43"/>
  <c r="HA79" i="43"/>
  <c r="GZ79" i="43"/>
  <c r="GY79" i="43"/>
  <c r="GW79" i="43"/>
  <c r="GV79" i="43"/>
  <c r="GT79" i="43"/>
  <c r="GO79" i="43"/>
  <c r="GM79" i="43"/>
  <c r="GL79" i="43"/>
  <c r="GJ79" i="43"/>
  <c r="GI79" i="43"/>
  <c r="GH79" i="43"/>
  <c r="GG79" i="43"/>
  <c r="GF79" i="43"/>
  <c r="GE79" i="43"/>
  <c r="GD79" i="43"/>
  <c r="GC79" i="43"/>
  <c r="GB79" i="43" s="1"/>
  <c r="GA79" i="43"/>
  <c r="FZ79" i="43"/>
  <c r="FY79" i="43" s="1"/>
  <c r="FX79" i="43"/>
  <c r="FS79" i="43"/>
  <c r="FQ79" i="43"/>
  <c r="FP79" i="43"/>
  <c r="FN79" i="43"/>
  <c r="FM79" i="43"/>
  <c r="FL79" i="43"/>
  <c r="FK79" i="43"/>
  <c r="FJ79" i="43"/>
  <c r="FI79" i="43"/>
  <c r="FH79" i="43"/>
  <c r="FG79" i="43"/>
  <c r="FF79" i="43" s="1"/>
  <c r="FE79" i="43"/>
  <c r="FD79" i="43"/>
  <c r="FC79" i="43" s="1"/>
  <c r="FB79" i="43"/>
  <c r="EW79" i="43"/>
  <c r="EU79" i="43"/>
  <c r="ET79" i="43"/>
  <c r="ER79" i="43"/>
  <c r="EQ79" i="43"/>
  <c r="EP79" i="43"/>
  <c r="EO79" i="43"/>
  <c r="EN79" i="43"/>
  <c r="EM79" i="43"/>
  <c r="EL79" i="43"/>
  <c r="EK79" i="43"/>
  <c r="EI79" i="43"/>
  <c r="EH79" i="43"/>
  <c r="EG79" i="43" s="1"/>
  <c r="EF79" i="43"/>
  <c r="DP79" i="43"/>
  <c r="DO79" i="43"/>
  <c r="DN79" i="43"/>
  <c r="DM79" i="43"/>
  <c r="DL79" i="43"/>
  <c r="DK79" i="43"/>
  <c r="DJ79" i="43"/>
  <c r="DI79" i="43"/>
  <c r="DH79" i="43"/>
  <c r="DG79" i="43"/>
  <c r="DF79" i="43"/>
  <c r="DE79" i="43"/>
  <c r="CP79" i="43"/>
  <c r="CO79" i="43"/>
  <c r="CB79" i="43"/>
  <c r="CA79" i="43"/>
  <c r="BN79" i="43"/>
  <c r="BM79" i="43"/>
  <c r="AZ79" i="43"/>
  <c r="AY79" i="43"/>
  <c r="AW79" i="43"/>
  <c r="AV79" i="43"/>
  <c r="AS79" i="43"/>
  <c r="AI79" i="43"/>
  <c r="AH79" i="43"/>
  <c r="AG79" i="43"/>
  <c r="V79" i="43"/>
  <c r="U79" i="43"/>
  <c r="T79" i="43"/>
  <c r="S79" i="43"/>
  <c r="R79" i="43"/>
  <c r="Q79" i="43"/>
  <c r="P79" i="43"/>
  <c r="IF78" i="43"/>
  <c r="IC78" i="43"/>
  <c r="IK78" i="43" s="1"/>
  <c r="HK78" i="43"/>
  <c r="HI78" i="43"/>
  <c r="HH78" i="43"/>
  <c r="HF78" i="43"/>
  <c r="HE78" i="43"/>
  <c r="HD78" i="43"/>
  <c r="HC78" i="43"/>
  <c r="HB78" i="43"/>
  <c r="HA78" i="43"/>
  <c r="GZ78" i="43"/>
  <c r="GY78" i="43"/>
  <c r="GX78" i="43" s="1"/>
  <c r="GW78" i="43"/>
  <c r="GV78" i="43"/>
  <c r="GU78" i="43" s="1"/>
  <c r="GT78" i="43"/>
  <c r="GO78" i="43"/>
  <c r="GM78" i="43"/>
  <c r="GL78" i="43"/>
  <c r="GJ78" i="43"/>
  <c r="GI78" i="43"/>
  <c r="GH78" i="43"/>
  <c r="GG78" i="43"/>
  <c r="GF78" i="43"/>
  <c r="GE78" i="43"/>
  <c r="GD78" i="43"/>
  <c r="GC78" i="43"/>
  <c r="GB78" i="43" s="1"/>
  <c r="GA78" i="43"/>
  <c r="FZ78" i="43"/>
  <c r="FY78" i="43" s="1"/>
  <c r="FX78" i="43"/>
  <c r="FS78" i="43"/>
  <c r="FQ78" i="43"/>
  <c r="FP78" i="43"/>
  <c r="FN78" i="43"/>
  <c r="FM78" i="43"/>
  <c r="FL78" i="43"/>
  <c r="FK78" i="43"/>
  <c r="FJ78" i="43"/>
  <c r="FI78" i="43"/>
  <c r="FH78" i="43"/>
  <c r="FG78" i="43"/>
  <c r="FE78" i="43"/>
  <c r="FD78" i="43"/>
  <c r="FC78" i="43" s="1"/>
  <c r="FB78" i="43"/>
  <c r="EW78" i="43"/>
  <c r="EU78" i="43"/>
  <c r="ET78" i="43"/>
  <c r="ER78" i="43"/>
  <c r="EQ78" i="43"/>
  <c r="EP78" i="43"/>
  <c r="EO78" i="43"/>
  <c r="EM78" i="43"/>
  <c r="EL78" i="43"/>
  <c r="EK78" i="43"/>
  <c r="EJ78" i="43" s="1"/>
  <c r="EI78" i="43"/>
  <c r="EH78" i="43"/>
  <c r="EG78" i="43" s="1"/>
  <c r="EF78" i="43"/>
  <c r="DV78" i="43"/>
  <c r="DP78" i="43"/>
  <c r="DO78" i="43"/>
  <c r="DN78" i="43"/>
  <c r="DM78" i="43"/>
  <c r="DL78" i="43"/>
  <c r="DK78" i="43"/>
  <c r="DI78" i="43"/>
  <c r="DH78" i="43"/>
  <c r="DG78" i="43"/>
  <c r="DF78" i="43"/>
  <c r="DE78" i="43"/>
  <c r="CP78" i="43"/>
  <c r="CO78" i="43"/>
  <c r="CB78" i="43"/>
  <c r="CA78" i="43"/>
  <c r="BN78" i="43"/>
  <c r="BM78" i="43"/>
  <c r="BF78" i="43"/>
  <c r="AZ78" i="43" s="1"/>
  <c r="AY78" i="43"/>
  <c r="AW78" i="43"/>
  <c r="AV78" i="43"/>
  <c r="AS78" i="43"/>
  <c r="AI78" i="43"/>
  <c r="AH78" i="43"/>
  <c r="AG78" i="43"/>
  <c r="V78" i="43"/>
  <c r="T78" i="43"/>
  <c r="S78" i="43"/>
  <c r="R78" i="43"/>
  <c r="Q78" i="43"/>
  <c r="P78" i="43"/>
  <c r="IF77" i="43"/>
  <c r="AX77" i="43" s="1"/>
  <c r="HK77" i="43"/>
  <c r="HI77" i="43"/>
  <c r="HH77" i="43"/>
  <c r="HF77" i="43"/>
  <c r="HE77" i="43"/>
  <c r="HD77" i="43"/>
  <c r="HC77" i="43"/>
  <c r="HA77" i="43"/>
  <c r="GZ77" i="43"/>
  <c r="GY77" i="43"/>
  <c r="GW77" i="43"/>
  <c r="GV77" i="43"/>
  <c r="GT77" i="43"/>
  <c r="GO77" i="43"/>
  <c r="GM77" i="43"/>
  <c r="GL77" i="43"/>
  <c r="GJ77" i="43"/>
  <c r="GI77" i="43"/>
  <c r="GH77" i="43"/>
  <c r="GG77" i="43"/>
  <c r="GF77" i="43"/>
  <c r="GE77" i="43"/>
  <c r="GD77" i="43"/>
  <c r="GC77" i="43"/>
  <c r="GB77" i="43" s="1"/>
  <c r="GA77" i="43"/>
  <c r="FZ77" i="43"/>
  <c r="FY77" i="43" s="1"/>
  <c r="FS77" i="43"/>
  <c r="FQ77" i="43"/>
  <c r="FP77" i="43"/>
  <c r="FN77" i="43"/>
  <c r="FM77" i="43"/>
  <c r="FL77" i="43"/>
  <c r="FK77" i="43"/>
  <c r="FJ77" i="43"/>
  <c r="FI77" i="43"/>
  <c r="FH77" i="43"/>
  <c r="FG77" i="43"/>
  <c r="FF77" i="43" s="1"/>
  <c r="FE77" i="43"/>
  <c r="FD77" i="43"/>
  <c r="FC77" i="43" s="1"/>
  <c r="FB77" i="43"/>
  <c r="EW77" i="43"/>
  <c r="EU77" i="43"/>
  <c r="ET77" i="43"/>
  <c r="ER77" i="43"/>
  <c r="EQ77" i="43"/>
  <c r="EO77" i="43"/>
  <c r="EL77" i="43"/>
  <c r="EK77" i="43"/>
  <c r="EI77" i="43"/>
  <c r="EF77" i="43"/>
  <c r="DV77" i="43"/>
  <c r="DP77" i="43"/>
  <c r="DO77" i="43"/>
  <c r="DN77" i="43"/>
  <c r="DM77" i="43"/>
  <c r="DL77" i="43"/>
  <c r="DK77" i="43"/>
  <c r="DI77" i="43"/>
  <c r="DH77" i="43"/>
  <c r="DG77" i="43"/>
  <c r="CV77" i="43"/>
  <c r="HB77" i="43" s="1"/>
  <c r="CP77" i="43"/>
  <c r="CO77" i="43"/>
  <c r="CD77" i="43"/>
  <c r="CC77" i="43"/>
  <c r="CB77" i="43"/>
  <c r="BN77" i="43"/>
  <c r="BM77" i="43"/>
  <c r="BF77" i="43"/>
  <c r="EN77" i="43" s="1"/>
  <c r="BB77" i="43"/>
  <c r="AZ77" i="43" s="1"/>
  <c r="AY77" i="43"/>
  <c r="AW77" i="43"/>
  <c r="AV77" i="43"/>
  <c r="AS77" i="43"/>
  <c r="AJ77" i="43"/>
  <c r="AH77" i="43"/>
  <c r="AG77" i="43"/>
  <c r="W77" i="43"/>
  <c r="EM77" i="43" s="1"/>
  <c r="V77" i="43"/>
  <c r="T77" i="43"/>
  <c r="S77" i="43"/>
  <c r="R77" i="43"/>
  <c r="IF76" i="43"/>
  <c r="IC76" i="43"/>
  <c r="IK76" i="43" s="1"/>
  <c r="HK76" i="43"/>
  <c r="HI76" i="43"/>
  <c r="HH76" i="43"/>
  <c r="HF76" i="43"/>
  <c r="HE76" i="43"/>
  <c r="HD76" i="43"/>
  <c r="HC76" i="43"/>
  <c r="HB76" i="43"/>
  <c r="HA76" i="43"/>
  <c r="GZ76" i="43"/>
  <c r="GY76" i="43"/>
  <c r="GX76" i="43" s="1"/>
  <c r="GW76" i="43"/>
  <c r="GV76" i="43"/>
  <c r="GT76" i="43"/>
  <c r="GO76" i="43"/>
  <c r="GM76" i="43"/>
  <c r="GL76" i="43"/>
  <c r="GJ76" i="43"/>
  <c r="GI76" i="43"/>
  <c r="GH76" i="43"/>
  <c r="GG76" i="43"/>
  <c r="GF76" i="43"/>
  <c r="GE76" i="43"/>
  <c r="GD76" i="43"/>
  <c r="GC76" i="43"/>
  <c r="GA76" i="43"/>
  <c r="FZ76" i="43"/>
  <c r="FY76" i="43" s="1"/>
  <c r="FX76" i="43"/>
  <c r="FS76" i="43"/>
  <c r="FQ76" i="43"/>
  <c r="FP76" i="43"/>
  <c r="FN76" i="43"/>
  <c r="FM76" i="43"/>
  <c r="FL76" i="43"/>
  <c r="FK76" i="43"/>
  <c r="FJ76" i="43"/>
  <c r="FI76" i="43"/>
  <c r="FH76" i="43"/>
  <c r="FG76" i="43"/>
  <c r="FE76" i="43"/>
  <c r="FD76" i="43"/>
  <c r="FC76" i="43" s="1"/>
  <c r="FB76" i="43"/>
  <c r="EW76" i="43"/>
  <c r="EU76" i="43"/>
  <c r="ET76" i="43"/>
  <c r="ER76" i="43"/>
  <c r="EQ76" i="43"/>
  <c r="EP76" i="43"/>
  <c r="EO76" i="43"/>
  <c r="EN76" i="43"/>
  <c r="EM76" i="43"/>
  <c r="EL76" i="43"/>
  <c r="EK76" i="43"/>
  <c r="EJ76" i="43" s="1"/>
  <c r="EI76" i="43"/>
  <c r="EH76" i="43"/>
  <c r="EG76" i="43" s="1"/>
  <c r="EF76" i="43"/>
  <c r="DP76" i="43"/>
  <c r="DO76" i="43"/>
  <c r="DN76" i="43"/>
  <c r="DM76" i="43"/>
  <c r="DL76" i="43"/>
  <c r="DK76" i="43"/>
  <c r="DJ76" i="43"/>
  <c r="DI76" i="43"/>
  <c r="DH76" i="43"/>
  <c r="DG76" i="43"/>
  <c r="DF76" i="43"/>
  <c r="DE76" i="43"/>
  <c r="CP76" i="43"/>
  <c r="CO76" i="43"/>
  <c r="CB76" i="43"/>
  <c r="CA76" i="43"/>
  <c r="BN76" i="43"/>
  <c r="BM76" i="43"/>
  <c r="AZ76" i="43"/>
  <c r="AY76" i="43"/>
  <c r="AW76" i="43"/>
  <c r="AV76" i="43"/>
  <c r="AS76" i="43"/>
  <c r="AI76" i="43"/>
  <c r="AH76" i="43"/>
  <c r="AG76" i="43"/>
  <c r="V76" i="43"/>
  <c r="U76" i="43"/>
  <c r="T76" i="43"/>
  <c r="S76" i="43"/>
  <c r="R76" i="43"/>
  <c r="Q76" i="43"/>
  <c r="P76" i="43"/>
  <c r="IF75" i="43"/>
  <c r="IC75" i="43"/>
  <c r="IK75" i="43" s="1"/>
  <c r="HK75" i="43"/>
  <c r="HI75" i="43"/>
  <c r="HH75" i="43"/>
  <c r="HF75" i="43"/>
  <c r="HE75" i="43"/>
  <c r="HD75" i="43"/>
  <c r="HC75" i="43"/>
  <c r="HB75" i="43"/>
  <c r="HA75" i="43"/>
  <c r="GZ75" i="43"/>
  <c r="GY75" i="43"/>
  <c r="GW75" i="43"/>
  <c r="GV75" i="43"/>
  <c r="GU75" i="43" s="1"/>
  <c r="GT75" i="43"/>
  <c r="GO75" i="43"/>
  <c r="GM75" i="43"/>
  <c r="GL75" i="43"/>
  <c r="GJ75" i="43"/>
  <c r="GI75" i="43"/>
  <c r="GH75" i="43"/>
  <c r="GG75" i="43"/>
  <c r="GF75" i="43"/>
  <c r="GE75" i="43"/>
  <c r="GD75" i="43"/>
  <c r="GC75" i="43"/>
  <c r="GB75" i="43" s="1"/>
  <c r="GA75" i="43"/>
  <c r="FZ75" i="43"/>
  <c r="FY75" i="43" s="1"/>
  <c r="FX75" i="43"/>
  <c r="FS75" i="43"/>
  <c r="FQ75" i="43"/>
  <c r="FP75" i="43"/>
  <c r="FN75" i="43"/>
  <c r="FM75" i="43"/>
  <c r="FL75" i="43"/>
  <c r="FK75" i="43"/>
  <c r="FJ75" i="43"/>
  <c r="FI75" i="43"/>
  <c r="FH75" i="43"/>
  <c r="FG75" i="43"/>
  <c r="FF75" i="43" s="1"/>
  <c r="FE75" i="43"/>
  <c r="FD75" i="43"/>
  <c r="FB75" i="43"/>
  <c r="EW75" i="43"/>
  <c r="EU75" i="43"/>
  <c r="ET75" i="43"/>
  <c r="ER75" i="43"/>
  <c r="EQ75" i="43"/>
  <c r="EP75" i="43"/>
  <c r="EO75" i="43"/>
  <c r="EN75" i="43"/>
  <c r="EM75" i="43"/>
  <c r="EL75" i="43"/>
  <c r="EK75" i="43"/>
  <c r="EI75" i="43"/>
  <c r="EH75" i="43"/>
  <c r="EG75" i="43" s="1"/>
  <c r="EF75" i="43"/>
  <c r="DP75" i="43"/>
  <c r="DO75" i="43"/>
  <c r="DN75" i="43"/>
  <c r="DM75" i="43"/>
  <c r="DL75" i="43"/>
  <c r="DK75" i="43"/>
  <c r="DJ75" i="43"/>
  <c r="DI75" i="43"/>
  <c r="DH75" i="43"/>
  <c r="DG75" i="43"/>
  <c r="DF75" i="43"/>
  <c r="DE75" i="43"/>
  <c r="CP75" i="43"/>
  <c r="CO75" i="43"/>
  <c r="CB75" i="43"/>
  <c r="CA75" i="43"/>
  <c r="BN75" i="43"/>
  <c r="BM75" i="43"/>
  <c r="AZ75" i="43"/>
  <c r="AY75" i="43"/>
  <c r="AW75" i="43"/>
  <c r="AV75" i="43"/>
  <c r="AS75" i="43"/>
  <c r="AI75" i="43"/>
  <c r="AH75" i="43"/>
  <c r="AG75" i="43"/>
  <c r="V75" i="43"/>
  <c r="U75" i="43"/>
  <c r="T75" i="43"/>
  <c r="S75" i="43"/>
  <c r="R75" i="43"/>
  <c r="Q75" i="43"/>
  <c r="P75" i="43"/>
  <c r="IF70" i="43"/>
  <c r="IC70" i="43"/>
  <c r="IK70" i="43" s="1"/>
  <c r="HK70" i="43"/>
  <c r="HI70" i="43"/>
  <c r="HH70" i="43"/>
  <c r="HF70" i="43"/>
  <c r="HE70" i="43"/>
  <c r="HD70" i="43"/>
  <c r="HC70" i="43"/>
  <c r="HB70" i="43"/>
  <c r="HA70" i="43"/>
  <c r="GZ70" i="43"/>
  <c r="GY70" i="43"/>
  <c r="GX70" i="43" s="1"/>
  <c r="GW70" i="43"/>
  <c r="GV70" i="43"/>
  <c r="GU70" i="43" s="1"/>
  <c r="GT70" i="43"/>
  <c r="GO70" i="43"/>
  <c r="GM70" i="43"/>
  <c r="GL70" i="43"/>
  <c r="GJ70" i="43"/>
  <c r="GI70" i="43"/>
  <c r="GH70" i="43"/>
  <c r="GG70" i="43"/>
  <c r="GF70" i="43"/>
  <c r="GE70" i="43"/>
  <c r="GD70" i="43"/>
  <c r="GC70" i="43"/>
  <c r="GB70" i="43" s="1"/>
  <c r="GA70" i="43"/>
  <c r="FZ70" i="43"/>
  <c r="FX70" i="43"/>
  <c r="FS70" i="43"/>
  <c r="FQ70" i="43"/>
  <c r="FP70" i="43"/>
  <c r="FN70" i="43"/>
  <c r="FM70" i="43"/>
  <c r="FL70" i="43"/>
  <c r="FK70" i="43"/>
  <c r="FJ70" i="43"/>
  <c r="FI70" i="43"/>
  <c r="FH70" i="43"/>
  <c r="FG70" i="43"/>
  <c r="FE70" i="43"/>
  <c r="FD70" i="43"/>
  <c r="FC70" i="43" s="1"/>
  <c r="FB70" i="43"/>
  <c r="EW70" i="43"/>
  <c r="EU70" i="43"/>
  <c r="ET70" i="43"/>
  <c r="ER70" i="43"/>
  <c r="EQ70" i="43"/>
  <c r="EP70" i="43"/>
  <c r="EO70" i="43"/>
  <c r="EN70" i="43"/>
  <c r="EM70" i="43"/>
  <c r="EL70" i="43"/>
  <c r="EK70" i="43"/>
  <c r="EJ70" i="43" s="1"/>
  <c r="EI70" i="43"/>
  <c r="EH70" i="43"/>
  <c r="EG70" i="43" s="1"/>
  <c r="EF70" i="43"/>
  <c r="DP70" i="43"/>
  <c r="DO70" i="43"/>
  <c r="DN70" i="43"/>
  <c r="DM70" i="43"/>
  <c r="DL70" i="43"/>
  <c r="DK70" i="43"/>
  <c r="DJ70" i="43"/>
  <c r="DI70" i="43"/>
  <c r="DH70" i="43"/>
  <c r="DG70" i="43"/>
  <c r="DF70" i="43"/>
  <c r="DE70" i="43"/>
  <c r="AI70" i="43"/>
  <c r="IF69" i="43"/>
  <c r="IC69" i="43"/>
  <c r="IK69" i="43" s="1"/>
  <c r="HK69" i="43"/>
  <c r="HI69" i="43"/>
  <c r="HH69" i="43"/>
  <c r="HF69" i="43"/>
  <c r="HE69" i="43"/>
  <c r="HD69" i="43"/>
  <c r="HC69" i="43"/>
  <c r="HB69" i="43"/>
  <c r="HA69" i="43"/>
  <c r="GZ69" i="43"/>
  <c r="GY69" i="43"/>
  <c r="GW69" i="43"/>
  <c r="GV69" i="43"/>
  <c r="GT69" i="43"/>
  <c r="GO69" i="43"/>
  <c r="GM69" i="43"/>
  <c r="GL69" i="43"/>
  <c r="GJ69" i="43"/>
  <c r="GI69" i="43"/>
  <c r="GH69" i="43"/>
  <c r="GG69" i="43"/>
  <c r="GF69" i="43"/>
  <c r="GE69" i="43"/>
  <c r="GD69" i="43"/>
  <c r="GC69" i="43"/>
  <c r="GB69" i="43" s="1"/>
  <c r="GA69" i="43"/>
  <c r="FZ69" i="43"/>
  <c r="FY69" i="43" s="1"/>
  <c r="FX69" i="43"/>
  <c r="FS69" i="43"/>
  <c r="FQ69" i="43"/>
  <c r="FP69" i="43"/>
  <c r="FN69" i="43"/>
  <c r="FM69" i="43"/>
  <c r="FL69" i="43"/>
  <c r="FK69" i="43"/>
  <c r="FJ69" i="43"/>
  <c r="FI69" i="43"/>
  <c r="FH69" i="43"/>
  <c r="FG69" i="43"/>
  <c r="FF69" i="43" s="1"/>
  <c r="FE69" i="43"/>
  <c r="FD69" i="43"/>
  <c r="FB69" i="43"/>
  <c r="EW69" i="43"/>
  <c r="EU69" i="43"/>
  <c r="ET69" i="43"/>
  <c r="ER69" i="43"/>
  <c r="EQ69" i="43"/>
  <c r="EP69" i="43"/>
  <c r="EO69" i="43"/>
  <c r="EN69" i="43"/>
  <c r="EM69" i="43"/>
  <c r="EL69" i="43"/>
  <c r="EK69" i="43"/>
  <c r="EJ69" i="43" s="1"/>
  <c r="EI69" i="43"/>
  <c r="EH69" i="43"/>
  <c r="EF69" i="43"/>
  <c r="DP69" i="43"/>
  <c r="DO69" i="43"/>
  <c r="DN69" i="43"/>
  <c r="DM69" i="43"/>
  <c r="DL69" i="43"/>
  <c r="DK69" i="43"/>
  <c r="DJ69" i="43"/>
  <c r="DI69" i="43"/>
  <c r="DH69" i="43"/>
  <c r="DG69" i="43"/>
  <c r="DF69" i="43"/>
  <c r="DE69" i="43"/>
  <c r="AI69" i="43"/>
  <c r="V69" i="43"/>
  <c r="IF68" i="43"/>
  <c r="IC68" i="43"/>
  <c r="IK68" i="43" s="1"/>
  <c r="HK68" i="43"/>
  <c r="HI68" i="43"/>
  <c r="HH68" i="43"/>
  <c r="HF68" i="43"/>
  <c r="HE68" i="43"/>
  <c r="HD68" i="43"/>
  <c r="HC68" i="43"/>
  <c r="HB68" i="43"/>
  <c r="HA68" i="43"/>
  <c r="GZ68" i="43"/>
  <c r="GY68" i="43"/>
  <c r="GX68" i="43" s="1"/>
  <c r="GW68" i="43"/>
  <c r="GV68" i="43"/>
  <c r="GT68" i="43"/>
  <c r="GO68" i="43"/>
  <c r="GM68" i="43"/>
  <c r="GL68" i="43"/>
  <c r="GJ68" i="43"/>
  <c r="GI68" i="43"/>
  <c r="GH68" i="43"/>
  <c r="GG68" i="43"/>
  <c r="GF68" i="43"/>
  <c r="GE68" i="43"/>
  <c r="GD68" i="43"/>
  <c r="GC68" i="43"/>
  <c r="GB68" i="43" s="1"/>
  <c r="GA68" i="43"/>
  <c r="FZ68" i="43"/>
  <c r="FY68" i="43" s="1"/>
  <c r="FX68" i="43"/>
  <c r="FS68" i="43"/>
  <c r="FQ68" i="43"/>
  <c r="FP68" i="43"/>
  <c r="FN68" i="43"/>
  <c r="FM68" i="43"/>
  <c r="FL68" i="43"/>
  <c r="FK68" i="43"/>
  <c r="FJ68" i="43"/>
  <c r="FI68" i="43"/>
  <c r="FH68" i="43"/>
  <c r="FG68" i="43"/>
  <c r="FF68" i="43" s="1"/>
  <c r="FE68" i="43"/>
  <c r="FD68" i="43"/>
  <c r="FB68" i="43"/>
  <c r="EW68" i="43"/>
  <c r="EU68" i="43"/>
  <c r="ET68" i="43"/>
  <c r="ER68" i="43"/>
  <c r="EQ68" i="43"/>
  <c r="EP68" i="43"/>
  <c r="EO68" i="43"/>
  <c r="EN68" i="43"/>
  <c r="EL68" i="43"/>
  <c r="EK68" i="43"/>
  <c r="EJ68" i="43" s="1"/>
  <c r="EI68" i="43"/>
  <c r="EH68" i="43"/>
  <c r="EF68" i="43"/>
  <c r="DP68" i="43"/>
  <c r="DO68" i="43"/>
  <c r="DN68" i="43"/>
  <c r="DM68" i="43"/>
  <c r="DL68" i="43"/>
  <c r="DK68" i="43"/>
  <c r="DJ68" i="43"/>
  <c r="DI68" i="43"/>
  <c r="DH68" i="43"/>
  <c r="DG68" i="43"/>
  <c r="DF68" i="43"/>
  <c r="DE68" i="43"/>
  <c r="CP68" i="43"/>
  <c r="CO68" i="43"/>
  <c r="CB68" i="43"/>
  <c r="CA68" i="43"/>
  <c r="BN68" i="43"/>
  <c r="BM68" i="43"/>
  <c r="AZ68" i="43"/>
  <c r="AY68" i="43"/>
  <c r="AW68" i="43"/>
  <c r="AV68" i="43"/>
  <c r="AS68" i="43"/>
  <c r="AI68" i="43"/>
  <c r="AH68" i="43"/>
  <c r="AG68" i="43"/>
  <c r="W68" i="43"/>
  <c r="EM68" i="43" s="1"/>
  <c r="U68" i="43"/>
  <c r="T68" i="43"/>
  <c r="S68" i="43"/>
  <c r="R68" i="43"/>
  <c r="Q68" i="43"/>
  <c r="P68" i="43"/>
  <c r="IF67" i="43"/>
  <c r="IC67" i="43"/>
  <c r="IK67" i="43" s="1"/>
  <c r="HK67" i="43"/>
  <c r="HI67" i="43"/>
  <c r="HH67" i="43"/>
  <c r="HF67" i="43"/>
  <c r="HE67" i="43"/>
  <c r="HD67" i="43"/>
  <c r="HC67" i="43"/>
  <c r="HB67" i="43"/>
  <c r="HA67" i="43"/>
  <c r="GZ67" i="43"/>
  <c r="GY67" i="43"/>
  <c r="GW67" i="43"/>
  <c r="GV67" i="43"/>
  <c r="GU67" i="43" s="1"/>
  <c r="GT67" i="43"/>
  <c r="GO67" i="43"/>
  <c r="GM67" i="43"/>
  <c r="GL67" i="43"/>
  <c r="GJ67" i="43"/>
  <c r="GI67" i="43"/>
  <c r="GH67" i="43"/>
  <c r="GG67" i="43"/>
  <c r="GF67" i="43"/>
  <c r="GE67" i="43"/>
  <c r="GD67" i="43"/>
  <c r="GC67" i="43"/>
  <c r="GB67" i="43" s="1"/>
  <c r="GA67" i="43"/>
  <c r="FZ67" i="43"/>
  <c r="FY67" i="43" s="1"/>
  <c r="FX67" i="43"/>
  <c r="FS67" i="43"/>
  <c r="FQ67" i="43"/>
  <c r="FP67" i="43"/>
  <c r="FN67" i="43"/>
  <c r="FM67" i="43"/>
  <c r="FL67" i="43"/>
  <c r="FK67" i="43"/>
  <c r="FJ67" i="43"/>
  <c r="FI67" i="43"/>
  <c r="FH67" i="43"/>
  <c r="FG67" i="43"/>
  <c r="FF67" i="43" s="1"/>
  <c r="FE67" i="43"/>
  <c r="FD67" i="43"/>
  <c r="FB67" i="43"/>
  <c r="EW67" i="43"/>
  <c r="EU67" i="43"/>
  <c r="ET67" i="43"/>
  <c r="ER67" i="43"/>
  <c r="EQ67" i="43"/>
  <c r="EP67" i="43"/>
  <c r="EO67" i="43"/>
  <c r="EN67" i="43"/>
  <c r="EM67" i="43"/>
  <c r="EL67" i="43"/>
  <c r="EK67" i="43"/>
  <c r="EI67" i="43"/>
  <c r="EH67" i="43"/>
  <c r="EG67" i="43" s="1"/>
  <c r="EF67" i="43"/>
  <c r="DP67" i="43"/>
  <c r="DO67" i="43"/>
  <c r="DN67" i="43"/>
  <c r="DM67" i="43"/>
  <c r="DL67" i="43"/>
  <c r="DK67" i="43"/>
  <c r="DJ67" i="43"/>
  <c r="DI67" i="43"/>
  <c r="DH67" i="43"/>
  <c r="DG67" i="43"/>
  <c r="DF67" i="43"/>
  <c r="DE67" i="43"/>
  <c r="CP67" i="43"/>
  <c r="CO67" i="43"/>
  <c r="BN67" i="43"/>
  <c r="BM67" i="43"/>
  <c r="AZ67" i="43"/>
  <c r="AY67" i="43"/>
  <c r="AW67" i="43"/>
  <c r="AV67" i="43"/>
  <c r="AS67" i="43"/>
  <c r="AI67" i="43"/>
  <c r="AH67" i="43"/>
  <c r="AG67" i="43"/>
  <c r="V67" i="43"/>
  <c r="U67" i="43"/>
  <c r="T67" i="43"/>
  <c r="S67" i="43"/>
  <c r="R67" i="43"/>
  <c r="Q67" i="43"/>
  <c r="P67" i="43"/>
  <c r="IF66" i="43"/>
  <c r="IC66" i="43"/>
  <c r="HK66" i="43"/>
  <c r="HI66" i="43"/>
  <c r="HH66" i="43"/>
  <c r="HF66" i="43"/>
  <c r="HE66" i="43"/>
  <c r="HD66" i="43"/>
  <c r="HC66" i="43"/>
  <c r="HB66" i="43"/>
  <c r="HA66" i="43"/>
  <c r="GZ66" i="43"/>
  <c r="GY66" i="43"/>
  <c r="GW66" i="43"/>
  <c r="GV66" i="43"/>
  <c r="GT66" i="43"/>
  <c r="GO66" i="43"/>
  <c r="GM66" i="43"/>
  <c r="GL66" i="43"/>
  <c r="GJ66" i="43"/>
  <c r="GI66" i="43"/>
  <c r="GH66" i="43"/>
  <c r="GG66" i="43"/>
  <c r="GF66" i="43"/>
  <c r="GE66" i="43"/>
  <c r="GD66" i="43"/>
  <c r="GC66" i="43"/>
  <c r="GB66" i="43" s="1"/>
  <c r="GA66" i="43"/>
  <c r="FZ66" i="43"/>
  <c r="FY66" i="43" s="1"/>
  <c r="FX66" i="43"/>
  <c r="FS66" i="43"/>
  <c r="FQ66" i="43"/>
  <c r="FP66" i="43"/>
  <c r="FN66" i="43"/>
  <c r="FM66" i="43"/>
  <c r="FL66" i="43"/>
  <c r="FK66" i="43"/>
  <c r="FJ66" i="43"/>
  <c r="FI66" i="43"/>
  <c r="FH66" i="43"/>
  <c r="FG66" i="43"/>
  <c r="FE66" i="43"/>
  <c r="FD66" i="43"/>
  <c r="FC66" i="43" s="1"/>
  <c r="FB66" i="43"/>
  <c r="EW66" i="43"/>
  <c r="EU66" i="43"/>
  <c r="ET66" i="43"/>
  <c r="ER66" i="43"/>
  <c r="EQ66" i="43"/>
  <c r="EP66" i="43"/>
  <c r="EO66" i="43"/>
  <c r="EN66" i="43"/>
  <c r="EM66" i="43"/>
  <c r="EL66" i="43"/>
  <c r="EK66" i="43"/>
  <c r="EI66" i="43"/>
  <c r="EH66" i="43"/>
  <c r="EG66" i="43" s="1"/>
  <c r="EF66" i="43"/>
  <c r="DV66" i="43"/>
  <c r="DP66" i="43"/>
  <c r="DO66" i="43"/>
  <c r="DN66" i="43"/>
  <c r="DM66" i="43"/>
  <c r="DL66" i="43"/>
  <c r="DK66" i="43"/>
  <c r="DJ66" i="43"/>
  <c r="DI66" i="43"/>
  <c r="DH66" i="43"/>
  <c r="DG66" i="43"/>
  <c r="DF66" i="43"/>
  <c r="DE66" i="43"/>
  <c r="CP66" i="43"/>
  <c r="CO66" i="43"/>
  <c r="CB66" i="43"/>
  <c r="CA66" i="43"/>
  <c r="BN66" i="43"/>
  <c r="BM66" i="43"/>
  <c r="AZ66" i="43"/>
  <c r="AY66" i="43"/>
  <c r="AW66" i="43"/>
  <c r="AV66" i="43"/>
  <c r="AS66" i="43"/>
  <c r="AI66" i="43"/>
  <c r="AH66" i="43"/>
  <c r="AG66" i="43"/>
  <c r="V66" i="43"/>
  <c r="U66" i="43"/>
  <c r="T66" i="43"/>
  <c r="S66" i="43"/>
  <c r="R66" i="43"/>
  <c r="Q66" i="43"/>
  <c r="P66" i="43"/>
  <c r="IF65" i="43"/>
  <c r="HK65" i="43"/>
  <c r="HI65" i="43"/>
  <c r="HH65" i="43"/>
  <c r="HF65" i="43"/>
  <c r="HE65" i="43"/>
  <c r="HD65" i="43"/>
  <c r="HC65" i="43"/>
  <c r="HB65" i="43"/>
  <c r="HA65" i="43"/>
  <c r="GZ65" i="43"/>
  <c r="GY65" i="43"/>
  <c r="GW65" i="43"/>
  <c r="GV65" i="43"/>
  <c r="GT65" i="43"/>
  <c r="GO65" i="43"/>
  <c r="GM65" i="43"/>
  <c r="GL65" i="43"/>
  <c r="GJ65" i="43"/>
  <c r="GI65" i="43"/>
  <c r="GH65" i="43"/>
  <c r="GG65" i="43"/>
  <c r="GF65" i="43"/>
  <c r="GE65" i="43"/>
  <c r="GD65" i="43"/>
  <c r="GC65" i="43"/>
  <c r="GA65" i="43"/>
  <c r="FZ65" i="43"/>
  <c r="FX65" i="43"/>
  <c r="FS65" i="43"/>
  <c r="FQ65" i="43"/>
  <c r="FP65" i="43"/>
  <c r="FN65" i="43"/>
  <c r="FM65" i="43"/>
  <c r="FL65" i="43"/>
  <c r="FL63" i="43" s="1"/>
  <c r="FK65" i="43"/>
  <c r="FJ65" i="43"/>
  <c r="FI65" i="43"/>
  <c r="FH65" i="43"/>
  <c r="FG65" i="43"/>
  <c r="FE65" i="43"/>
  <c r="FE63" i="43" s="1"/>
  <c r="FD65" i="43"/>
  <c r="FB65" i="43"/>
  <c r="EW65" i="43"/>
  <c r="EU65" i="43"/>
  <c r="ET65" i="43"/>
  <c r="ER65" i="43"/>
  <c r="ER63" i="43" s="1"/>
  <c r="EQ65" i="43"/>
  <c r="EP65" i="43"/>
  <c r="EO65" i="43"/>
  <c r="EN65" i="43"/>
  <c r="EM65" i="43"/>
  <c r="EL65" i="43"/>
  <c r="EL63" i="43" s="1"/>
  <c r="EK65" i="43"/>
  <c r="EI65" i="43"/>
  <c r="EH65" i="43"/>
  <c r="EF65" i="43"/>
  <c r="DV65" i="43"/>
  <c r="DP65" i="43"/>
  <c r="DO65" i="43"/>
  <c r="DN65" i="43"/>
  <c r="DM65" i="43"/>
  <c r="DL65" i="43"/>
  <c r="DK65" i="43"/>
  <c r="DJ65" i="43"/>
  <c r="DI65" i="43"/>
  <c r="DH65" i="43"/>
  <c r="DG65" i="43"/>
  <c r="DF65" i="43"/>
  <c r="DE65" i="43"/>
  <c r="CP65" i="43"/>
  <c r="CO65" i="43"/>
  <c r="CB65" i="43"/>
  <c r="CA65" i="43"/>
  <c r="BN65" i="43"/>
  <c r="BM65" i="43"/>
  <c r="AZ65" i="43"/>
  <c r="AZ63" i="43" s="1"/>
  <c r="AY65" i="43"/>
  <c r="AW65" i="43"/>
  <c r="AV65" i="43"/>
  <c r="AS65" i="43"/>
  <c r="AI65" i="43"/>
  <c r="AH65" i="43"/>
  <c r="AG65" i="43"/>
  <c r="V65" i="43"/>
  <c r="U65" i="43"/>
  <c r="T65" i="43"/>
  <c r="S65" i="43"/>
  <c r="R65" i="43"/>
  <c r="Q65" i="43"/>
  <c r="P65" i="43"/>
  <c r="DX64" i="43"/>
  <c r="DX96" i="43" s="1"/>
  <c r="DX203" i="43" s="1"/>
  <c r="DB64" i="43"/>
  <c r="HK64" i="43" s="1"/>
  <c r="DA64" i="43"/>
  <c r="HI64" i="43" s="1"/>
  <c r="CZ64" i="43"/>
  <c r="CY64" i="43"/>
  <c r="HF64" i="43" s="1"/>
  <c r="CX64" i="43"/>
  <c r="HE64" i="43" s="1"/>
  <c r="CW64" i="43"/>
  <c r="CV64" i="43"/>
  <c r="HB64" i="43" s="1"/>
  <c r="CU64" i="43"/>
  <c r="GZ64" i="43" s="1"/>
  <c r="CT64" i="43"/>
  <c r="GY64" i="43" s="1"/>
  <c r="CS64" i="43"/>
  <c r="CR64" i="43"/>
  <c r="GV64" i="43" s="1"/>
  <c r="CQ64" i="43"/>
  <c r="CN64" i="43"/>
  <c r="GO64" i="43" s="1"/>
  <c r="CM64" i="43"/>
  <c r="CL64" i="43"/>
  <c r="GL64" i="43" s="1"/>
  <c r="CK64" i="43"/>
  <c r="CJ64" i="43"/>
  <c r="CI64" i="43"/>
  <c r="GG64" i="43" s="1"/>
  <c r="CH64" i="43"/>
  <c r="CG64" i="43"/>
  <c r="CF64" i="43"/>
  <c r="GC64" i="43" s="1"/>
  <c r="CE64" i="43"/>
  <c r="GA64" i="43" s="1"/>
  <c r="CD64" i="43"/>
  <c r="CC64" i="43"/>
  <c r="FX64" i="43" s="1"/>
  <c r="BZ64" i="43"/>
  <c r="BY64" i="43"/>
  <c r="FQ64" i="43" s="1"/>
  <c r="BX64" i="43"/>
  <c r="FP64" i="43" s="1"/>
  <c r="BW64" i="43"/>
  <c r="FN64" i="43" s="1"/>
  <c r="BV64" i="43"/>
  <c r="FM64" i="43" s="1"/>
  <c r="BU64" i="43"/>
  <c r="FK64" i="43" s="1"/>
  <c r="BT64" i="43"/>
  <c r="BS64" i="43"/>
  <c r="FH64" i="43" s="1"/>
  <c r="BR64" i="43"/>
  <c r="FG64" i="43" s="1"/>
  <c r="BQ64" i="43"/>
  <c r="BP64" i="43"/>
  <c r="FD64" i="43" s="1"/>
  <c r="BO64" i="43"/>
  <c r="FB64" i="43" s="1"/>
  <c r="BL64" i="43"/>
  <c r="EW64" i="43" s="1"/>
  <c r="BK64" i="43"/>
  <c r="EU64" i="43" s="1"/>
  <c r="BJ64" i="43"/>
  <c r="ET64" i="43" s="1"/>
  <c r="BI64" i="43"/>
  <c r="ER64" i="43" s="1"/>
  <c r="BH64" i="43"/>
  <c r="BG64" i="43"/>
  <c r="BF64" i="43"/>
  <c r="EN64" i="43" s="1"/>
  <c r="BE64" i="43"/>
  <c r="EL64" i="43" s="1"/>
  <c r="BD64" i="43"/>
  <c r="EK64" i="43" s="1"/>
  <c r="BC64" i="43"/>
  <c r="EI64" i="43" s="1"/>
  <c r="BB64" i="43"/>
  <c r="BA64" i="43"/>
  <c r="AR64" i="43"/>
  <c r="HD64" i="43" s="1"/>
  <c r="AQ64" i="43"/>
  <c r="AQ63" i="43" s="1"/>
  <c r="AP64" i="43"/>
  <c r="GH64" i="43" s="1"/>
  <c r="AO64" i="43"/>
  <c r="AO63" i="43" s="1"/>
  <c r="AN64" i="43"/>
  <c r="AN63" i="43" s="1"/>
  <c r="AM64" i="43"/>
  <c r="AM63" i="43" s="1"/>
  <c r="AL63" i="43"/>
  <c r="AK64" i="43"/>
  <c r="AK63" i="43" s="1"/>
  <c r="AJ64" i="43"/>
  <c r="EP64" i="43" s="1"/>
  <c r="AE64" i="43"/>
  <c r="HA64" i="43" s="1"/>
  <c r="AD64" i="43"/>
  <c r="AC64" i="43"/>
  <c r="GE64" i="43" s="1"/>
  <c r="AB64" i="43"/>
  <c r="AA64" i="43"/>
  <c r="Z64" i="43"/>
  <c r="Y64" i="43"/>
  <c r="X64" i="43"/>
  <c r="FI64" i="43" s="1"/>
  <c r="W64" i="43"/>
  <c r="EM64" i="43" s="1"/>
  <c r="I64" i="43"/>
  <c r="H64" i="43"/>
  <c r="DZ96" i="43"/>
  <c r="DZ203" i="43" s="1"/>
  <c r="DY96" i="43"/>
  <c r="DY203" i="43" s="1"/>
  <c r="DW96" i="43"/>
  <c r="DW203" i="43" s="1"/>
  <c r="IF62" i="43"/>
  <c r="IC62" i="43"/>
  <c r="IK62" i="43" s="1"/>
  <c r="HK62" i="43"/>
  <c r="HI62" i="43"/>
  <c r="HH62" i="43"/>
  <c r="HF62" i="43"/>
  <c r="HE62" i="43"/>
  <c r="HD62" i="43"/>
  <c r="HC62" i="43"/>
  <c r="HB62" i="43"/>
  <c r="HA62" i="43"/>
  <c r="GZ62" i="43"/>
  <c r="GY62" i="43"/>
  <c r="GW62" i="43"/>
  <c r="GV62" i="43"/>
  <c r="GU62" i="43" s="1"/>
  <c r="GT62" i="43"/>
  <c r="GO62" i="43"/>
  <c r="GM62" i="43"/>
  <c r="GL62" i="43"/>
  <c r="GJ62" i="43"/>
  <c r="GI62" i="43"/>
  <c r="GH62" i="43"/>
  <c r="GG62" i="43"/>
  <c r="GF62" i="43"/>
  <c r="GE62" i="43"/>
  <c r="GD62" i="43"/>
  <c r="GC62" i="43"/>
  <c r="GB62" i="43" s="1"/>
  <c r="GA62" i="43"/>
  <c r="FZ62" i="43"/>
  <c r="FY62" i="43" s="1"/>
  <c r="FX62" i="43"/>
  <c r="FS62" i="43"/>
  <c r="FQ62" i="43"/>
  <c r="FP62" i="43"/>
  <c r="FN62" i="43"/>
  <c r="FM62" i="43"/>
  <c r="FL62" i="43"/>
  <c r="FK62" i="43"/>
  <c r="FJ62" i="43"/>
  <c r="FI62" i="43"/>
  <c r="FH62" i="43"/>
  <c r="FG62" i="43"/>
  <c r="FF62" i="43" s="1"/>
  <c r="FE62" i="43"/>
  <c r="FD62" i="43"/>
  <c r="FC62" i="43" s="1"/>
  <c r="FB62" i="43"/>
  <c r="EW62" i="43"/>
  <c r="EU62" i="43"/>
  <c r="ET62" i="43"/>
  <c r="ER62" i="43"/>
  <c r="EQ62" i="43"/>
  <c r="EP62" i="43"/>
  <c r="EO62" i="43"/>
  <c r="EN62" i="43"/>
  <c r="EM62" i="43"/>
  <c r="EL62" i="43"/>
  <c r="EK62" i="43"/>
  <c r="EI62" i="43"/>
  <c r="EH62" i="43"/>
  <c r="EG62" i="43" s="1"/>
  <c r="EF62" i="43"/>
  <c r="DP62" i="43"/>
  <c r="DO62" i="43"/>
  <c r="DN62" i="43"/>
  <c r="DM62" i="43"/>
  <c r="DL62" i="43"/>
  <c r="DK62" i="43"/>
  <c r="DJ62" i="43"/>
  <c r="DI62" i="43"/>
  <c r="DH62" i="43"/>
  <c r="DG62" i="43"/>
  <c r="DF62" i="43"/>
  <c r="DE62" i="43"/>
  <c r="CP62" i="43"/>
  <c r="CO62" i="43"/>
  <c r="CB62" i="43"/>
  <c r="CA62" i="43"/>
  <c r="BN62" i="43"/>
  <c r="BM62" i="43"/>
  <c r="AZ62" i="43"/>
  <c r="AY62" i="43"/>
  <c r="AW62" i="43"/>
  <c r="AV62" i="43"/>
  <c r="AS62" i="43"/>
  <c r="AI62" i="43"/>
  <c r="AH62" i="43"/>
  <c r="AG62" i="43"/>
  <c r="V62" i="43"/>
  <c r="U62" i="43"/>
  <c r="T62" i="43"/>
  <c r="S62" i="43"/>
  <c r="R62" i="43"/>
  <c r="Q62" i="43"/>
  <c r="P62" i="43"/>
  <c r="IF55" i="43"/>
  <c r="IC55" i="43"/>
  <c r="IK55" i="43" s="1"/>
  <c r="HK55" i="43"/>
  <c r="HI55" i="43"/>
  <c r="HH55" i="43"/>
  <c r="HF55" i="43"/>
  <c r="HE55" i="43"/>
  <c r="HD55" i="43"/>
  <c r="HC55" i="43"/>
  <c r="HB55" i="43"/>
  <c r="HA55" i="43"/>
  <c r="GZ55" i="43"/>
  <c r="GY55" i="43"/>
  <c r="GX55" i="43" s="1"/>
  <c r="GW55" i="43"/>
  <c r="GV55" i="43"/>
  <c r="GU55" i="43" s="1"/>
  <c r="GT55" i="43"/>
  <c r="GO55" i="43"/>
  <c r="GM55" i="43"/>
  <c r="GL55" i="43"/>
  <c r="GJ55" i="43"/>
  <c r="GI55" i="43"/>
  <c r="GH55" i="43"/>
  <c r="GG55" i="43"/>
  <c r="GF55" i="43"/>
  <c r="GE55" i="43"/>
  <c r="GD55" i="43"/>
  <c r="GC55" i="43"/>
  <c r="GB55" i="43" s="1"/>
  <c r="GA55" i="43"/>
  <c r="FZ55" i="43"/>
  <c r="FY55" i="43" s="1"/>
  <c r="FX55" i="43"/>
  <c r="FS55" i="43"/>
  <c r="FQ55" i="43"/>
  <c r="FP55" i="43"/>
  <c r="FN55" i="43"/>
  <c r="FM55" i="43"/>
  <c r="FL55" i="43"/>
  <c r="FK55" i="43"/>
  <c r="FJ55" i="43"/>
  <c r="FI55" i="43"/>
  <c r="FH55" i="43"/>
  <c r="FG55" i="43"/>
  <c r="FE55" i="43"/>
  <c r="FD55" i="43"/>
  <c r="FC55" i="43" s="1"/>
  <c r="FB55" i="43"/>
  <c r="EW55" i="43"/>
  <c r="EU55" i="43"/>
  <c r="ET55" i="43"/>
  <c r="ER55" i="43"/>
  <c r="EQ55" i="43"/>
  <c r="EP55" i="43"/>
  <c r="EO55" i="43"/>
  <c r="EN55" i="43"/>
  <c r="EM55" i="43"/>
  <c r="EL55" i="43"/>
  <c r="EK55" i="43"/>
  <c r="EJ55" i="43" s="1"/>
  <c r="EI55" i="43"/>
  <c r="EH55" i="43"/>
  <c r="EG55" i="43" s="1"/>
  <c r="EF55" i="43"/>
  <c r="DP55" i="43"/>
  <c r="DO55" i="43"/>
  <c r="DN55" i="43"/>
  <c r="DM55" i="43"/>
  <c r="DL55" i="43"/>
  <c r="DK55" i="43"/>
  <c r="DJ55" i="43"/>
  <c r="DI55" i="43"/>
  <c r="DH55" i="43"/>
  <c r="DG55" i="43"/>
  <c r="DF55" i="43"/>
  <c r="DE55" i="43"/>
  <c r="AI55" i="43"/>
  <c r="V55" i="43"/>
  <c r="M55" i="43"/>
  <c r="IF54" i="43"/>
  <c r="IC54" i="43"/>
  <c r="IK54" i="43" s="1"/>
  <c r="HK54" i="43"/>
  <c r="HI54" i="43"/>
  <c r="HH54" i="43"/>
  <c r="HF54" i="43"/>
  <c r="HE54" i="43"/>
  <c r="HD54" i="43"/>
  <c r="HC54" i="43"/>
  <c r="HB54" i="43"/>
  <c r="HA54" i="43"/>
  <c r="GZ54" i="43"/>
  <c r="GY54" i="43"/>
  <c r="GX54" i="43" s="1"/>
  <c r="GW54" i="43"/>
  <c r="GV54" i="43"/>
  <c r="GU54" i="43" s="1"/>
  <c r="GT54" i="43"/>
  <c r="GO54" i="43"/>
  <c r="GM54" i="43"/>
  <c r="GL54" i="43"/>
  <c r="GJ54" i="43"/>
  <c r="GI54" i="43"/>
  <c r="GH54" i="43"/>
  <c r="GG54" i="43"/>
  <c r="GF54" i="43"/>
  <c r="GE54" i="43"/>
  <c r="GD54" i="43"/>
  <c r="GC54" i="43"/>
  <c r="GB54" i="43" s="1"/>
  <c r="GA54" i="43"/>
  <c r="FZ54" i="43"/>
  <c r="FX54" i="43"/>
  <c r="FS54" i="43"/>
  <c r="FQ54" i="43"/>
  <c r="FP54" i="43"/>
  <c r="FN54" i="43"/>
  <c r="FM54" i="43"/>
  <c r="FL54" i="43"/>
  <c r="FK54" i="43"/>
  <c r="FJ54" i="43"/>
  <c r="FI54" i="43"/>
  <c r="FH54" i="43"/>
  <c r="FG54" i="43"/>
  <c r="FF54" i="43" s="1"/>
  <c r="FE54" i="43"/>
  <c r="FD54" i="43"/>
  <c r="FB54" i="43"/>
  <c r="EW54" i="43"/>
  <c r="EU54" i="43"/>
  <c r="ET54" i="43"/>
  <c r="ER54" i="43"/>
  <c r="EQ54" i="43"/>
  <c r="EP54" i="43"/>
  <c r="EO54" i="43"/>
  <c r="EN54" i="43"/>
  <c r="EM54" i="43"/>
  <c r="EL54" i="43"/>
  <c r="EI54" i="43"/>
  <c r="EH54" i="43"/>
  <c r="EG54" i="43" s="1"/>
  <c r="EF54" i="43"/>
  <c r="DP54" i="43"/>
  <c r="DO54" i="43"/>
  <c r="DN54" i="43"/>
  <c r="DM54" i="43"/>
  <c r="DL54" i="43"/>
  <c r="DK54" i="43"/>
  <c r="DJ54" i="43"/>
  <c r="DI54" i="43"/>
  <c r="DG54" i="43"/>
  <c r="DF54" i="43"/>
  <c r="DE54" i="43"/>
  <c r="CP54" i="43"/>
  <c r="CO54" i="43"/>
  <c r="CB54" i="43"/>
  <c r="CA54" i="43"/>
  <c r="BN54" i="43"/>
  <c r="BM54" i="43"/>
  <c r="BD54" i="43"/>
  <c r="EK54" i="43" s="1"/>
  <c r="AZ54" i="43"/>
  <c r="AY54" i="43"/>
  <c r="AW54" i="43"/>
  <c r="AV54" i="43"/>
  <c r="AS54" i="43"/>
  <c r="AI54" i="43"/>
  <c r="AH54" i="43"/>
  <c r="AG54" i="43"/>
  <c r="V54" i="43"/>
  <c r="U54" i="43"/>
  <c r="T54" i="43"/>
  <c r="S54" i="43"/>
  <c r="R54" i="43"/>
  <c r="Q54" i="43"/>
  <c r="P54" i="43"/>
  <c r="IF53" i="43"/>
  <c r="IC53" i="43"/>
  <c r="HK53" i="43"/>
  <c r="HI53" i="43"/>
  <c r="HH53" i="43"/>
  <c r="HF53" i="43"/>
  <c r="HE53" i="43"/>
  <c r="HD53" i="43"/>
  <c r="HC53" i="43"/>
  <c r="HB53" i="43"/>
  <c r="HA53" i="43"/>
  <c r="GZ53" i="43"/>
  <c r="GY53" i="43"/>
  <c r="GX53" i="43" s="1"/>
  <c r="GW53" i="43"/>
  <c r="GV53" i="43"/>
  <c r="GU53" i="43" s="1"/>
  <c r="GT53" i="43"/>
  <c r="GO53" i="43"/>
  <c r="GM53" i="43"/>
  <c r="GL53" i="43"/>
  <c r="GJ53" i="43"/>
  <c r="GI53" i="43"/>
  <c r="GH53" i="43"/>
  <c r="GG53" i="43"/>
  <c r="GF53" i="43"/>
  <c r="GE53" i="43"/>
  <c r="GD53" i="43"/>
  <c r="GC53" i="43"/>
  <c r="GB53" i="43" s="1"/>
  <c r="GA53" i="43"/>
  <c r="FZ53" i="43"/>
  <c r="FY53" i="43" s="1"/>
  <c r="FX53" i="43"/>
  <c r="FS53" i="43"/>
  <c r="FQ53" i="43"/>
  <c r="FP53" i="43"/>
  <c r="FN53" i="43"/>
  <c r="FM53" i="43"/>
  <c r="FL53" i="43"/>
  <c r="FK53" i="43"/>
  <c r="FJ53" i="43"/>
  <c r="FI53" i="43"/>
  <c r="FH53" i="43"/>
  <c r="FG53" i="43"/>
  <c r="FE53" i="43"/>
  <c r="FD53" i="43"/>
  <c r="FC53" i="43" s="1"/>
  <c r="FB53" i="43"/>
  <c r="EW53" i="43"/>
  <c r="EU53" i="43"/>
  <c r="ET53" i="43"/>
  <c r="ER53" i="43"/>
  <c r="EP53" i="43"/>
  <c r="EO53" i="43"/>
  <c r="EN53" i="43"/>
  <c r="EM53" i="43"/>
  <c r="EL53" i="43"/>
  <c r="EK53" i="43"/>
  <c r="EJ53" i="43" s="1"/>
  <c r="EI53" i="43"/>
  <c r="EH53" i="43"/>
  <c r="EF53" i="43"/>
  <c r="DP53" i="43"/>
  <c r="DO53" i="43"/>
  <c r="DN53" i="43"/>
  <c r="DM53" i="43"/>
  <c r="DK53" i="43"/>
  <c r="DJ53" i="43"/>
  <c r="DI53" i="43"/>
  <c r="DH53" i="43"/>
  <c r="DG53" i="43"/>
  <c r="DF53" i="43"/>
  <c r="DE53" i="43"/>
  <c r="CP53" i="43"/>
  <c r="CO53" i="43"/>
  <c r="CB53" i="43"/>
  <c r="CA53" i="43"/>
  <c r="BN53" i="43"/>
  <c r="BM53" i="43"/>
  <c r="BH53" i="43"/>
  <c r="EQ53" i="43" s="1"/>
  <c r="AZ53" i="43"/>
  <c r="AY53" i="43"/>
  <c r="AW53" i="43"/>
  <c r="AV53" i="43"/>
  <c r="AS53" i="43"/>
  <c r="AI53" i="43"/>
  <c r="AG53" i="43"/>
  <c r="V53" i="43"/>
  <c r="U53" i="43"/>
  <c r="T53" i="43"/>
  <c r="S53" i="43"/>
  <c r="R53" i="43"/>
  <c r="Q53" i="43"/>
  <c r="P53" i="43"/>
  <c r="IF52" i="43"/>
  <c r="HK52" i="43"/>
  <c r="HI52" i="43"/>
  <c r="HH52" i="43"/>
  <c r="HF52" i="43"/>
  <c r="HE52" i="43"/>
  <c r="HD52" i="43"/>
  <c r="HC52" i="43"/>
  <c r="HB52" i="43"/>
  <c r="HA52" i="43"/>
  <c r="GZ52" i="43"/>
  <c r="GY52" i="43"/>
  <c r="GW52" i="43"/>
  <c r="GV52" i="43"/>
  <c r="GT52" i="43"/>
  <c r="GO52" i="43"/>
  <c r="GM52" i="43"/>
  <c r="GL52" i="43"/>
  <c r="GJ52" i="43"/>
  <c r="GI52" i="43"/>
  <c r="GH52" i="43"/>
  <c r="GG52" i="43"/>
  <c r="GF52" i="43"/>
  <c r="GE52" i="43"/>
  <c r="GD52" i="43"/>
  <c r="GC52" i="43"/>
  <c r="GA52" i="43"/>
  <c r="FZ52" i="43"/>
  <c r="FX52" i="43"/>
  <c r="FS52" i="43"/>
  <c r="FQ52" i="43"/>
  <c r="FP52" i="43"/>
  <c r="FN52" i="43"/>
  <c r="FM52" i="43"/>
  <c r="FL52" i="43"/>
  <c r="FK52" i="43"/>
  <c r="FJ52" i="43"/>
  <c r="FI52" i="43"/>
  <c r="FH52" i="43"/>
  <c r="FG52" i="43"/>
  <c r="FE52" i="43"/>
  <c r="FD52" i="43"/>
  <c r="FB52" i="43"/>
  <c r="EW52" i="43"/>
  <c r="EU52" i="43"/>
  <c r="ET52" i="43"/>
  <c r="ER52" i="43"/>
  <c r="EQ52" i="43"/>
  <c r="EP52" i="43"/>
  <c r="EO52" i="43"/>
  <c r="EN52" i="43"/>
  <c r="EM52" i="43"/>
  <c r="EM51" i="43" s="1"/>
  <c r="EL52" i="43"/>
  <c r="EK52" i="43"/>
  <c r="EI52" i="43"/>
  <c r="EH52" i="43"/>
  <c r="EF52" i="43"/>
  <c r="DV52" i="43"/>
  <c r="DP52" i="43"/>
  <c r="DO52" i="43"/>
  <c r="DN52" i="43"/>
  <c r="DM52" i="43"/>
  <c r="DL52" i="43"/>
  <c r="DK52" i="43"/>
  <c r="DJ52" i="43"/>
  <c r="DI52" i="43"/>
  <c r="DH52" i="43"/>
  <c r="DG52" i="43"/>
  <c r="DF52" i="43"/>
  <c r="DE52" i="43"/>
  <c r="CP52" i="43"/>
  <c r="CO52" i="43"/>
  <c r="CB52" i="43"/>
  <c r="CA52" i="43"/>
  <c r="BN52" i="43"/>
  <c r="BM52" i="43"/>
  <c r="AZ52" i="43"/>
  <c r="AY52" i="43"/>
  <c r="AW52" i="43"/>
  <c r="AV52" i="43"/>
  <c r="AS52" i="43"/>
  <c r="AI52" i="43"/>
  <c r="AH52" i="43"/>
  <c r="AG52" i="43"/>
  <c r="V52" i="43"/>
  <c r="U52" i="43"/>
  <c r="T52" i="43"/>
  <c r="S52" i="43"/>
  <c r="R52" i="43"/>
  <c r="Q52" i="43"/>
  <c r="P52" i="43"/>
  <c r="I52" i="43"/>
  <c r="I51" i="43" s="1"/>
  <c r="DB51" i="43"/>
  <c r="DA51" i="43"/>
  <c r="CZ51" i="43"/>
  <c r="CY51" i="43"/>
  <c r="CX51" i="43"/>
  <c r="CW51" i="43"/>
  <c r="CV51" i="43"/>
  <c r="CU51" i="43"/>
  <c r="CT51" i="43"/>
  <c r="CS51" i="43"/>
  <c r="CR51" i="43"/>
  <c r="CQ51" i="43"/>
  <c r="CN51" i="43"/>
  <c r="CM51" i="43"/>
  <c r="CL51" i="43"/>
  <c r="CK51" i="43"/>
  <c r="CJ51" i="43"/>
  <c r="CI51" i="43"/>
  <c r="CH51" i="43"/>
  <c r="CG51" i="43"/>
  <c r="CF51" i="43"/>
  <c r="CE51" i="43"/>
  <c r="CD51" i="43"/>
  <c r="CC51" i="43"/>
  <c r="BZ51" i="43"/>
  <c r="BY51" i="43"/>
  <c r="BX51" i="43"/>
  <c r="BW51" i="43"/>
  <c r="BV51" i="43"/>
  <c r="BU51" i="43"/>
  <c r="BT51" i="43"/>
  <c r="BS51" i="43"/>
  <c r="BR51" i="43"/>
  <c r="BQ51" i="43"/>
  <c r="BP51" i="43"/>
  <c r="BO51" i="43"/>
  <c r="BL51" i="43"/>
  <c r="BK51" i="43"/>
  <c r="BJ51" i="43"/>
  <c r="BI51" i="43"/>
  <c r="BG51" i="43"/>
  <c r="BF51" i="43"/>
  <c r="BE51" i="43"/>
  <c r="BD51" i="43"/>
  <c r="BC51" i="43"/>
  <c r="BB51" i="43"/>
  <c r="BA51" i="43"/>
  <c r="AR51" i="43"/>
  <c r="AQ51" i="43"/>
  <c r="AP51" i="43"/>
  <c r="AO51" i="43"/>
  <c r="AN51" i="43"/>
  <c r="AM51" i="43"/>
  <c r="AL51" i="43"/>
  <c r="AK51" i="43"/>
  <c r="AJ51" i="43"/>
  <c r="AE51" i="43"/>
  <c r="AD51" i="43"/>
  <c r="AC51" i="43"/>
  <c r="AB51" i="43"/>
  <c r="AA51" i="43"/>
  <c r="Z51" i="43"/>
  <c r="Y51" i="43"/>
  <c r="X51" i="43"/>
  <c r="W51" i="43"/>
  <c r="H51" i="43"/>
  <c r="IF50" i="43"/>
  <c r="IC50" i="43"/>
  <c r="IK50" i="43" s="1"/>
  <c r="HK50" i="43"/>
  <c r="HH50" i="43"/>
  <c r="HE50" i="43"/>
  <c r="HD50" i="43"/>
  <c r="HC50" i="43"/>
  <c r="HB50" i="43"/>
  <c r="HA50" i="43"/>
  <c r="GZ50" i="43"/>
  <c r="GY50" i="43"/>
  <c r="GX50" i="43" s="1"/>
  <c r="GW50" i="43"/>
  <c r="GV50" i="43"/>
  <c r="GT50" i="43"/>
  <c r="GO50" i="43"/>
  <c r="GM50" i="43"/>
  <c r="GL50" i="43"/>
  <c r="GJ50" i="43"/>
  <c r="GI50" i="43"/>
  <c r="GH50" i="43"/>
  <c r="GG50" i="43"/>
  <c r="GF50" i="43"/>
  <c r="GE50" i="43"/>
  <c r="GD50" i="43"/>
  <c r="GC50" i="43"/>
  <c r="GB50" i="43" s="1"/>
  <c r="GA50" i="43"/>
  <c r="FZ50" i="43"/>
  <c r="FY50" i="43" s="1"/>
  <c r="FX50" i="43"/>
  <c r="FS50" i="43"/>
  <c r="FQ50" i="43"/>
  <c r="FP50" i="43"/>
  <c r="FN50" i="43"/>
  <c r="FM50" i="43"/>
  <c r="FL50" i="43"/>
  <c r="FK50" i="43"/>
  <c r="FI50" i="43"/>
  <c r="FH50" i="43"/>
  <c r="FG50" i="43"/>
  <c r="FE50" i="43"/>
  <c r="FD50" i="43"/>
  <c r="FC50" i="43" s="1"/>
  <c r="FB50" i="43"/>
  <c r="EW50" i="43"/>
  <c r="EU50" i="43"/>
  <c r="ET50" i="43"/>
  <c r="ER50" i="43"/>
  <c r="EQ50" i="43"/>
  <c r="EP50" i="43"/>
  <c r="EO50" i="43"/>
  <c r="EN50" i="43"/>
  <c r="EM50" i="43"/>
  <c r="EL50" i="43"/>
  <c r="EK50" i="43"/>
  <c r="EJ50" i="43" s="1"/>
  <c r="EI50" i="43"/>
  <c r="EH50" i="43"/>
  <c r="EF50" i="43"/>
  <c r="DP50" i="43"/>
  <c r="DO50" i="43"/>
  <c r="DN50" i="43"/>
  <c r="DM50" i="43"/>
  <c r="DL50" i="43"/>
  <c r="DK50" i="43"/>
  <c r="DJ50" i="43"/>
  <c r="DI50" i="43"/>
  <c r="DH50" i="43"/>
  <c r="DG50" i="43"/>
  <c r="DF50" i="43"/>
  <c r="DE50" i="43"/>
  <c r="V50" i="43"/>
  <c r="IF48" i="43"/>
  <c r="HK48" i="43"/>
  <c r="HI48" i="43"/>
  <c r="HH48" i="43"/>
  <c r="HF48" i="43"/>
  <c r="HE48" i="43"/>
  <c r="HD48" i="43"/>
  <c r="HC48" i="43"/>
  <c r="HB48" i="43"/>
  <c r="HA48" i="43"/>
  <c r="GZ48" i="43"/>
  <c r="GY48" i="43"/>
  <c r="GX48" i="43" s="1"/>
  <c r="GW48" i="43"/>
  <c r="GV48" i="43"/>
  <c r="GU48" i="43" s="1"/>
  <c r="GT48" i="43"/>
  <c r="GO48" i="43"/>
  <c r="GM48" i="43"/>
  <c r="GL48" i="43"/>
  <c r="GJ48" i="43"/>
  <c r="GI48" i="43"/>
  <c r="GH48" i="43"/>
  <c r="GG48" i="43"/>
  <c r="GF48" i="43"/>
  <c r="GE48" i="43"/>
  <c r="GD48" i="43"/>
  <c r="GC48" i="43"/>
  <c r="GB48" i="43" s="1"/>
  <c r="GA48" i="43"/>
  <c r="FZ48" i="43"/>
  <c r="FY48" i="43" s="1"/>
  <c r="FX48" i="43"/>
  <c r="FS48" i="43"/>
  <c r="FQ48" i="43"/>
  <c r="FP48" i="43"/>
  <c r="FN48" i="43"/>
  <c r="FM48" i="43"/>
  <c r="FL48" i="43"/>
  <c r="FK48" i="43"/>
  <c r="FJ48" i="43"/>
  <c r="FI48" i="43"/>
  <c r="FH48" i="43"/>
  <c r="FG48" i="43"/>
  <c r="FE48" i="43"/>
  <c r="FD48" i="43"/>
  <c r="FB48" i="43"/>
  <c r="EW48" i="43"/>
  <c r="EU48" i="43"/>
  <c r="ET48" i="43"/>
  <c r="ER48" i="43"/>
  <c r="EQ48" i="43"/>
  <c r="EP48" i="43"/>
  <c r="EO48" i="43"/>
  <c r="EN48" i="43"/>
  <c r="EM48" i="43"/>
  <c r="EL48" i="43"/>
  <c r="EK48" i="43"/>
  <c r="EJ48" i="43" s="1"/>
  <c r="EI48" i="43"/>
  <c r="EH48" i="43"/>
  <c r="EF48" i="43"/>
  <c r="DP48" i="43"/>
  <c r="DO48" i="43"/>
  <c r="DN48" i="43"/>
  <c r="DM48" i="43"/>
  <c r="DL48" i="43"/>
  <c r="DK48" i="43"/>
  <c r="DJ48" i="43"/>
  <c r="DI48" i="43"/>
  <c r="DH48" i="43"/>
  <c r="DG48" i="43"/>
  <c r="DF48" i="43"/>
  <c r="DE48" i="43"/>
  <c r="CP48" i="43"/>
  <c r="CO48" i="43"/>
  <c r="CB48" i="43"/>
  <c r="CA48" i="43"/>
  <c r="BN48" i="43"/>
  <c r="BM48" i="43"/>
  <c r="AZ48" i="43"/>
  <c r="AY48" i="43"/>
  <c r="AW48" i="43"/>
  <c r="AV48" i="43"/>
  <c r="AS48" i="43"/>
  <c r="AI48" i="43"/>
  <c r="AH48" i="43"/>
  <c r="AG48" i="43"/>
  <c r="V48" i="43"/>
  <c r="U48" i="43"/>
  <c r="T48" i="43"/>
  <c r="S48" i="43"/>
  <c r="R48" i="43"/>
  <c r="Q48" i="43"/>
  <c r="P48" i="43"/>
  <c r="IF27" i="43"/>
  <c r="IC27" i="43"/>
  <c r="IK27" i="43" s="1"/>
  <c r="HK27" i="43"/>
  <c r="HI27" i="43"/>
  <c r="HH27" i="43"/>
  <c r="HF27" i="43"/>
  <c r="HE27" i="43"/>
  <c r="HD27" i="43"/>
  <c r="HC27" i="43"/>
  <c r="HB27" i="43"/>
  <c r="HA27" i="43"/>
  <c r="GZ27" i="43"/>
  <c r="GY27" i="43"/>
  <c r="GX27" i="43" s="1"/>
  <c r="GW27" i="43"/>
  <c r="GV27" i="43"/>
  <c r="GT27" i="43"/>
  <c r="GO27" i="43"/>
  <c r="GM27" i="43"/>
  <c r="GL27" i="43"/>
  <c r="GJ27" i="43"/>
  <c r="GI27" i="43"/>
  <c r="GH27" i="43"/>
  <c r="GG27" i="43"/>
  <c r="GF27" i="43"/>
  <c r="GE27" i="43"/>
  <c r="GD27" i="43"/>
  <c r="GC27" i="43"/>
  <c r="GB27" i="43" s="1"/>
  <c r="GA27" i="43"/>
  <c r="FZ27" i="43"/>
  <c r="FX27" i="43"/>
  <c r="FS27" i="43"/>
  <c r="FQ27" i="43"/>
  <c r="FP27" i="43"/>
  <c r="FN27" i="43"/>
  <c r="FL27" i="43"/>
  <c r="FK27" i="43"/>
  <c r="FJ27" i="43"/>
  <c r="FI27" i="43"/>
  <c r="FH27" i="43"/>
  <c r="FG27" i="43"/>
  <c r="FE27" i="43"/>
  <c r="FD27" i="43"/>
  <c r="FC27" i="43" s="1"/>
  <c r="FB27" i="43"/>
  <c r="EW27" i="43"/>
  <c r="EU27" i="43"/>
  <c r="ET27" i="43"/>
  <c r="ER27" i="43"/>
  <c r="EP27" i="43"/>
  <c r="EO27" i="43"/>
  <c r="EN27" i="43"/>
  <c r="EM27" i="43"/>
  <c r="EL27" i="43"/>
  <c r="EK27" i="43"/>
  <c r="EJ27" i="43" s="1"/>
  <c r="EI27" i="43"/>
  <c r="EH27" i="43"/>
  <c r="EF27" i="43"/>
  <c r="DP27" i="43"/>
  <c r="DO27" i="43"/>
  <c r="DN27" i="43"/>
  <c r="DM27" i="43"/>
  <c r="DK27" i="43"/>
  <c r="DJ27" i="43"/>
  <c r="DI27" i="43"/>
  <c r="DH27" i="43"/>
  <c r="DG27" i="43"/>
  <c r="DF27" i="43"/>
  <c r="DE27" i="43"/>
  <c r="CP27" i="43"/>
  <c r="CO27" i="43"/>
  <c r="CB27" i="43"/>
  <c r="CA27" i="43"/>
  <c r="BV27" i="43"/>
  <c r="FM27" i="43" s="1"/>
  <c r="BM27" i="43"/>
  <c r="AY27" i="43"/>
  <c r="AW27" i="43"/>
  <c r="AV27" i="43"/>
  <c r="AS27" i="43"/>
  <c r="AI27" i="43"/>
  <c r="AG27" i="43"/>
  <c r="V27" i="43"/>
  <c r="U27" i="43"/>
  <c r="T27" i="43"/>
  <c r="S27" i="43"/>
  <c r="R27" i="43"/>
  <c r="Q27" i="43"/>
  <c r="P27" i="43"/>
  <c r="IF26" i="43"/>
  <c r="IC26" i="43"/>
  <c r="IK26" i="43" s="1"/>
  <c r="HK26" i="43"/>
  <c r="HI26" i="43"/>
  <c r="HH26" i="43"/>
  <c r="HF26" i="43"/>
  <c r="HE26" i="43"/>
  <c r="HD26" i="43"/>
  <c r="HC26" i="43"/>
  <c r="HB26" i="43"/>
  <c r="HA26" i="43"/>
  <c r="GZ26" i="43"/>
  <c r="GY26" i="43"/>
  <c r="GX26" i="43" s="1"/>
  <c r="GW26" i="43"/>
  <c r="GV26" i="43"/>
  <c r="GU26" i="43" s="1"/>
  <c r="GT26" i="43"/>
  <c r="GO26" i="43"/>
  <c r="GM26" i="43"/>
  <c r="GL26" i="43"/>
  <c r="GJ26" i="43"/>
  <c r="GI26" i="43"/>
  <c r="GH26" i="43"/>
  <c r="GG26" i="43"/>
  <c r="GF26" i="43"/>
  <c r="GE26" i="43"/>
  <c r="GD26" i="43"/>
  <c r="GC26" i="43"/>
  <c r="GB26" i="43" s="1"/>
  <c r="GA26" i="43"/>
  <c r="FZ26" i="43"/>
  <c r="FX26" i="43"/>
  <c r="FS26" i="43"/>
  <c r="FQ26" i="43"/>
  <c r="FP26" i="43"/>
  <c r="FN26" i="43"/>
  <c r="FM26" i="43"/>
  <c r="FL26" i="43"/>
  <c r="FK26" i="43"/>
  <c r="FJ26" i="43"/>
  <c r="FH26" i="43"/>
  <c r="FG26" i="43"/>
  <c r="FE26" i="43"/>
  <c r="FD26" i="43"/>
  <c r="FB26" i="43"/>
  <c r="EW26" i="43"/>
  <c r="EU26" i="43"/>
  <c r="ET26" i="43"/>
  <c r="ER26" i="43"/>
  <c r="EQ26" i="43"/>
  <c r="EP26" i="43"/>
  <c r="EO26" i="43"/>
  <c r="EM26" i="43"/>
  <c r="EL26" i="43"/>
  <c r="EK26" i="43"/>
  <c r="EJ26" i="43" s="1"/>
  <c r="EI26" i="43"/>
  <c r="EH26" i="43"/>
  <c r="EG26" i="43" s="1"/>
  <c r="EF26" i="43"/>
  <c r="DP26" i="43"/>
  <c r="DO26" i="43"/>
  <c r="DN26" i="43"/>
  <c r="DM26" i="43"/>
  <c r="DL26" i="43"/>
  <c r="DK26" i="43"/>
  <c r="DI26" i="43"/>
  <c r="DH26" i="43"/>
  <c r="DG26" i="43"/>
  <c r="DF26" i="43"/>
  <c r="DE26" i="43"/>
  <c r="CP26" i="43"/>
  <c r="CO26" i="43"/>
  <c r="CB26" i="43"/>
  <c r="CA26" i="43"/>
  <c r="BN26" i="43"/>
  <c r="BM26" i="43"/>
  <c r="BF26" i="43"/>
  <c r="AZ26" i="43" s="1"/>
  <c r="AY26" i="43"/>
  <c r="AW26" i="43"/>
  <c r="AV26" i="43"/>
  <c r="AS26" i="43"/>
  <c r="AI26" i="43"/>
  <c r="AH26" i="43"/>
  <c r="AG26" i="43"/>
  <c r="X26" i="43"/>
  <c r="FI26" i="43" s="1"/>
  <c r="T26" i="43"/>
  <c r="S26" i="43"/>
  <c r="R26" i="43"/>
  <c r="Q26" i="43"/>
  <c r="P26" i="43"/>
  <c r="IF25" i="43"/>
  <c r="IC25" i="43"/>
  <c r="IK25" i="43" s="1"/>
  <c r="HK25" i="43"/>
  <c r="HI25" i="43"/>
  <c r="HH25" i="43"/>
  <c r="HF25" i="43"/>
  <c r="HE25" i="43"/>
  <c r="HD25" i="43"/>
  <c r="HC25" i="43"/>
  <c r="HB25" i="43"/>
  <c r="HA25" i="43"/>
  <c r="GZ25" i="43"/>
  <c r="GY25" i="43"/>
  <c r="GW25" i="43"/>
  <c r="GV25" i="43"/>
  <c r="GU25" i="43" s="1"/>
  <c r="GT25" i="43"/>
  <c r="GO25" i="43"/>
  <c r="GM25" i="43"/>
  <c r="GL25" i="43"/>
  <c r="GJ25" i="43"/>
  <c r="GI25" i="43"/>
  <c r="GH25" i="43"/>
  <c r="GG25" i="43"/>
  <c r="GF25" i="43"/>
  <c r="GE25" i="43"/>
  <c r="GD25" i="43"/>
  <c r="GC25" i="43"/>
  <c r="GB25" i="43" s="1"/>
  <c r="GA25" i="43"/>
  <c r="FZ25" i="43"/>
  <c r="FY25" i="43" s="1"/>
  <c r="FX25" i="43"/>
  <c r="FS25" i="43"/>
  <c r="FQ25" i="43"/>
  <c r="FP25" i="43"/>
  <c r="FN25" i="43"/>
  <c r="FM25" i="43"/>
  <c r="FL25" i="43"/>
  <c r="FK25" i="43"/>
  <c r="FJ25" i="43"/>
  <c r="FI25" i="43"/>
  <c r="FH25" i="43"/>
  <c r="FG25" i="43"/>
  <c r="FF25" i="43" s="1"/>
  <c r="FE25" i="43"/>
  <c r="FD25" i="43"/>
  <c r="FC25" i="43" s="1"/>
  <c r="FB25" i="43"/>
  <c r="EW25" i="43"/>
  <c r="EU25" i="43"/>
  <c r="ET25" i="43"/>
  <c r="ER25" i="43"/>
  <c r="EQ25" i="43"/>
  <c r="EP25" i="43"/>
  <c r="EO25" i="43"/>
  <c r="EN25" i="43"/>
  <c r="EM25" i="43"/>
  <c r="EL25" i="43"/>
  <c r="EK25" i="43"/>
  <c r="EI25" i="43"/>
  <c r="EH25" i="43"/>
  <c r="EG25" i="43" s="1"/>
  <c r="EF25" i="43"/>
  <c r="DP25" i="43"/>
  <c r="DO25" i="43"/>
  <c r="DN25" i="43"/>
  <c r="DM25" i="43"/>
  <c r="DL25" i="43"/>
  <c r="DK25" i="43"/>
  <c r="DJ25" i="43"/>
  <c r="DI25" i="43"/>
  <c r="DH25" i="43"/>
  <c r="DG25" i="43"/>
  <c r="DF25" i="43"/>
  <c r="DE25" i="43"/>
  <c r="CP25" i="43"/>
  <c r="CO25" i="43"/>
  <c r="CB25" i="43"/>
  <c r="CA25" i="43"/>
  <c r="BN25" i="43"/>
  <c r="BM25" i="43"/>
  <c r="AZ25" i="43"/>
  <c r="AY25" i="43"/>
  <c r="AW25" i="43"/>
  <c r="AV25" i="43"/>
  <c r="AS25" i="43"/>
  <c r="AI25" i="43"/>
  <c r="AH25" i="43"/>
  <c r="AG25" i="43"/>
  <c r="V25" i="43"/>
  <c r="U25" i="43"/>
  <c r="T25" i="43"/>
  <c r="S25" i="43"/>
  <c r="R25" i="43"/>
  <c r="Q25" i="43"/>
  <c r="P25" i="43"/>
  <c r="IF24" i="43"/>
  <c r="IC24" i="43"/>
  <c r="IK24" i="43" s="1"/>
  <c r="HK24" i="43"/>
  <c r="HI24" i="43"/>
  <c r="HH24" i="43"/>
  <c r="HF24" i="43"/>
  <c r="HE24" i="43"/>
  <c r="HD24" i="43"/>
  <c r="HC24" i="43"/>
  <c r="HB24" i="43"/>
  <c r="HA24" i="43"/>
  <c r="GZ24" i="43"/>
  <c r="GY24" i="43"/>
  <c r="GX24" i="43" s="1"/>
  <c r="GW24" i="43"/>
  <c r="GV24" i="43"/>
  <c r="GU24" i="43" s="1"/>
  <c r="GT24" i="43"/>
  <c r="GO24" i="43"/>
  <c r="GM24" i="43"/>
  <c r="GL24" i="43"/>
  <c r="GJ24" i="43"/>
  <c r="GI24" i="43"/>
  <c r="GH24" i="43"/>
  <c r="GG24" i="43"/>
  <c r="GF24" i="43"/>
  <c r="GE24" i="43"/>
  <c r="GD24" i="43"/>
  <c r="GC24" i="43"/>
  <c r="GB24" i="43" s="1"/>
  <c r="GA24" i="43"/>
  <c r="FZ24" i="43"/>
  <c r="FX24" i="43"/>
  <c r="FS24" i="43"/>
  <c r="FQ24" i="43"/>
  <c r="FP24" i="43"/>
  <c r="FN24" i="43"/>
  <c r="FM24" i="43"/>
  <c r="FK24" i="43"/>
  <c r="FJ24" i="43"/>
  <c r="FI24" i="43"/>
  <c r="FH24" i="43"/>
  <c r="FG24" i="43"/>
  <c r="FE24" i="43"/>
  <c r="FD24" i="43"/>
  <c r="FC24" i="43" s="1"/>
  <c r="FB24" i="43"/>
  <c r="EW24" i="43"/>
  <c r="EU24" i="43"/>
  <c r="ET24" i="43"/>
  <c r="ER24" i="43"/>
  <c r="EQ24" i="43"/>
  <c r="EP24" i="43"/>
  <c r="EO24" i="43"/>
  <c r="EN24" i="43"/>
  <c r="EM24" i="43"/>
  <c r="EL24" i="43"/>
  <c r="EK24" i="43"/>
  <c r="EJ24" i="43" s="1"/>
  <c r="EI24" i="43"/>
  <c r="EH24" i="43"/>
  <c r="EG24" i="43" s="1"/>
  <c r="EF24" i="43"/>
  <c r="DP24" i="43"/>
  <c r="DO24" i="43"/>
  <c r="DN24" i="43"/>
  <c r="DM24" i="43"/>
  <c r="DL24" i="43"/>
  <c r="DK24" i="43"/>
  <c r="DJ24" i="43"/>
  <c r="DI24" i="43"/>
  <c r="DH24" i="43"/>
  <c r="DG24" i="43"/>
  <c r="DF24" i="43"/>
  <c r="DE24" i="43"/>
  <c r="AK24" i="43"/>
  <c r="AI24" i="43" s="1"/>
  <c r="IF23" i="43"/>
  <c r="IC23" i="43"/>
  <c r="IK23" i="43" s="1"/>
  <c r="HK23" i="43"/>
  <c r="HI23" i="43"/>
  <c r="HH23" i="43"/>
  <c r="HF23" i="43"/>
  <c r="HE23" i="43"/>
  <c r="HC23" i="43"/>
  <c r="HB23" i="43"/>
  <c r="HA23" i="43"/>
  <c r="GZ23" i="43"/>
  <c r="GY23" i="43"/>
  <c r="GW23" i="43"/>
  <c r="GV23" i="43"/>
  <c r="GU23" i="43" s="1"/>
  <c r="GT23" i="43"/>
  <c r="GO23" i="43"/>
  <c r="GM23" i="43"/>
  <c r="GL23" i="43"/>
  <c r="GJ23" i="43"/>
  <c r="GI23" i="43"/>
  <c r="GH23" i="43"/>
  <c r="GG23" i="43"/>
  <c r="GF23" i="43"/>
  <c r="GE23" i="43"/>
  <c r="GD23" i="43"/>
  <c r="GC23" i="43"/>
  <c r="GB23" i="43" s="1"/>
  <c r="GA23" i="43"/>
  <c r="FZ23" i="43"/>
  <c r="FY23" i="43" s="1"/>
  <c r="FX23" i="43"/>
  <c r="FS23" i="43"/>
  <c r="FQ23" i="43"/>
  <c r="FP23" i="43"/>
  <c r="FN23" i="43"/>
  <c r="FM23" i="43"/>
  <c r="FL23" i="43"/>
  <c r="FK23" i="43"/>
  <c r="FJ23" i="43"/>
  <c r="FI23" i="43"/>
  <c r="FH23" i="43"/>
  <c r="FG23" i="43"/>
  <c r="FF23" i="43" s="1"/>
  <c r="FE23" i="43"/>
  <c r="FD23" i="43"/>
  <c r="FC23" i="43" s="1"/>
  <c r="FB23" i="43"/>
  <c r="EW23" i="43"/>
  <c r="EU23" i="43"/>
  <c r="ET23" i="43"/>
  <c r="ER23" i="43"/>
  <c r="EQ23" i="43"/>
  <c r="EP23" i="43"/>
  <c r="EO23" i="43"/>
  <c r="EN23" i="43"/>
  <c r="EM23" i="43"/>
  <c r="EL23" i="43"/>
  <c r="EK23" i="43"/>
  <c r="EI23" i="43"/>
  <c r="EH23" i="43"/>
  <c r="EF23" i="43"/>
  <c r="DP23" i="43"/>
  <c r="DO23" i="43"/>
  <c r="DN23" i="43"/>
  <c r="DM23" i="43"/>
  <c r="DL23" i="43"/>
  <c r="DK23" i="43"/>
  <c r="DJ23" i="43"/>
  <c r="DI23" i="43"/>
  <c r="DH23" i="43"/>
  <c r="DG23" i="43"/>
  <c r="DF23" i="43"/>
  <c r="DE23" i="43"/>
  <c r="CP23" i="43"/>
  <c r="CO23" i="43"/>
  <c r="CB23" i="43"/>
  <c r="CA23" i="43"/>
  <c r="BN23" i="43"/>
  <c r="BM23" i="43"/>
  <c r="AZ23" i="43"/>
  <c r="AY23" i="43"/>
  <c r="AW23" i="43"/>
  <c r="AV23" i="43"/>
  <c r="AS23" i="43"/>
  <c r="AI23" i="43"/>
  <c r="AH23" i="43"/>
  <c r="AG23" i="43"/>
  <c r="V23" i="43"/>
  <c r="U23" i="43"/>
  <c r="T23" i="43"/>
  <c r="S23" i="43"/>
  <c r="R23" i="43"/>
  <c r="Q23" i="43"/>
  <c r="P23" i="43"/>
  <c r="IF22" i="43"/>
  <c r="IC22" i="43"/>
  <c r="IK22" i="43" s="1"/>
  <c r="HK22" i="43"/>
  <c r="HI22" i="43"/>
  <c r="HH22" i="43"/>
  <c r="HF22" i="43"/>
  <c r="HE22" i="43"/>
  <c r="HD22" i="43"/>
  <c r="HC22" i="43"/>
  <c r="HB22" i="43"/>
  <c r="HA22" i="43"/>
  <c r="GZ22" i="43"/>
  <c r="GY22" i="43"/>
  <c r="GX22" i="43" s="1"/>
  <c r="GW22" i="43"/>
  <c r="GV22" i="43"/>
  <c r="GU22" i="43" s="1"/>
  <c r="GT22" i="43"/>
  <c r="GO22" i="43"/>
  <c r="GM22" i="43"/>
  <c r="GL22" i="43"/>
  <c r="GJ22" i="43"/>
  <c r="GI22" i="43"/>
  <c r="GH22" i="43"/>
  <c r="GG22" i="43"/>
  <c r="GF22" i="43"/>
  <c r="GE22" i="43"/>
  <c r="GD22" i="43"/>
  <c r="GC22" i="43"/>
  <c r="GB22" i="43" s="1"/>
  <c r="GA22" i="43"/>
  <c r="FZ22" i="43"/>
  <c r="FX22" i="43"/>
  <c r="FS22" i="43"/>
  <c r="FQ22" i="43"/>
  <c r="FP22" i="43"/>
  <c r="FN22" i="43"/>
  <c r="FM22" i="43"/>
  <c r="FL22" i="43"/>
  <c r="FK22" i="43"/>
  <c r="FJ22" i="43"/>
  <c r="FI22" i="43"/>
  <c r="FH22" i="43"/>
  <c r="FG22" i="43"/>
  <c r="FE22" i="43"/>
  <c r="FD22" i="43"/>
  <c r="FC22" i="43" s="1"/>
  <c r="FB22" i="43"/>
  <c r="EW22" i="43"/>
  <c r="EU22" i="43"/>
  <c r="ET22" i="43"/>
  <c r="ER22" i="43"/>
  <c r="EQ22" i="43"/>
  <c r="EP22" i="43"/>
  <c r="EO22" i="43"/>
  <c r="EN22" i="43"/>
  <c r="EM22" i="43"/>
  <c r="EL22" i="43"/>
  <c r="EK22" i="43"/>
  <c r="EJ22" i="43" s="1"/>
  <c r="EI22" i="43"/>
  <c r="EH22" i="43"/>
  <c r="EG22" i="43" s="1"/>
  <c r="EF22" i="43"/>
  <c r="DP22" i="43"/>
  <c r="DO22" i="43"/>
  <c r="DN22" i="43"/>
  <c r="DM22" i="43"/>
  <c r="DL22" i="43"/>
  <c r="DK22" i="43"/>
  <c r="DJ22" i="43"/>
  <c r="DI22" i="43"/>
  <c r="DH22" i="43"/>
  <c r="DG22" i="43"/>
  <c r="DF22" i="43"/>
  <c r="DE22" i="43"/>
  <c r="CP22" i="43"/>
  <c r="CO22" i="43"/>
  <c r="CB22" i="43"/>
  <c r="CA22" i="43"/>
  <c r="BN22" i="43"/>
  <c r="BM22" i="43"/>
  <c r="AZ22" i="43"/>
  <c r="AY22" i="43"/>
  <c r="AW22" i="43"/>
  <c r="AV22" i="43"/>
  <c r="AS22" i="43"/>
  <c r="AI22" i="43"/>
  <c r="AH22" i="43"/>
  <c r="AG22" i="43"/>
  <c r="V22" i="43"/>
  <c r="U22" i="43"/>
  <c r="T22" i="43"/>
  <c r="S22" i="43"/>
  <c r="R22" i="43"/>
  <c r="Q22" i="43"/>
  <c r="P22" i="43"/>
  <c r="F22" i="43"/>
  <c r="C22" i="43"/>
  <c r="IF21" i="43"/>
  <c r="IC21" i="43"/>
  <c r="IK21" i="43" s="1"/>
  <c r="HK21" i="43"/>
  <c r="HI21" i="43"/>
  <c r="HH21" i="43"/>
  <c r="HF21" i="43"/>
  <c r="HE21" i="43"/>
  <c r="HD21" i="43"/>
  <c r="HC21" i="43"/>
  <c r="HB21" i="43"/>
  <c r="HA21" i="43"/>
  <c r="GZ21" i="43"/>
  <c r="GY21" i="43"/>
  <c r="GX21" i="43" s="1"/>
  <c r="GW21" i="43"/>
  <c r="GV21" i="43"/>
  <c r="GU21" i="43" s="1"/>
  <c r="GT21" i="43"/>
  <c r="GO21" i="43"/>
  <c r="GM21" i="43"/>
  <c r="GL21" i="43"/>
  <c r="GJ21" i="43"/>
  <c r="GI21" i="43"/>
  <c r="GH21" i="43"/>
  <c r="GG21" i="43"/>
  <c r="GF21" i="43"/>
  <c r="GE21" i="43"/>
  <c r="GD21" i="43"/>
  <c r="GC21" i="43"/>
  <c r="GB21" i="43" s="1"/>
  <c r="GA21" i="43"/>
  <c r="FZ21" i="43"/>
  <c r="FY21" i="43" s="1"/>
  <c r="FX21" i="43"/>
  <c r="FS21" i="43"/>
  <c r="FQ21" i="43"/>
  <c r="FP21" i="43"/>
  <c r="FN21" i="43"/>
  <c r="FM21" i="43"/>
  <c r="FL21" i="43"/>
  <c r="FK21" i="43"/>
  <c r="FJ21" i="43"/>
  <c r="FI21" i="43"/>
  <c r="FH21" i="43"/>
  <c r="FG21" i="43"/>
  <c r="FF21" i="43" s="1"/>
  <c r="FE21" i="43"/>
  <c r="FD21" i="43"/>
  <c r="FB21" i="43"/>
  <c r="EW21" i="43"/>
  <c r="EU21" i="43"/>
  <c r="ET21" i="43"/>
  <c r="ER21" i="43"/>
  <c r="EQ21" i="43"/>
  <c r="EP21" i="43"/>
  <c r="EO21" i="43"/>
  <c r="EN21" i="43"/>
  <c r="EM21" i="43"/>
  <c r="EL21" i="43"/>
  <c r="EK21" i="43"/>
  <c r="EI21" i="43"/>
  <c r="EH21" i="43"/>
  <c r="EF21" i="43"/>
  <c r="DP21" i="43"/>
  <c r="DO21" i="43"/>
  <c r="DN21" i="43"/>
  <c r="DM21" i="43"/>
  <c r="DL21" i="43"/>
  <c r="DK21" i="43"/>
  <c r="DJ21" i="43"/>
  <c r="DI21" i="43"/>
  <c r="DH21" i="43"/>
  <c r="DG21" i="43"/>
  <c r="DF21" i="43"/>
  <c r="DE21" i="43"/>
  <c r="CP21" i="43"/>
  <c r="CO21" i="43"/>
  <c r="CB21" i="43"/>
  <c r="CA21" i="43"/>
  <c r="BN21" i="43"/>
  <c r="BM21" i="43"/>
  <c r="AZ21" i="43"/>
  <c r="AY21" i="43"/>
  <c r="AW21" i="43"/>
  <c r="AV21" i="43"/>
  <c r="AS21" i="43"/>
  <c r="AI21" i="43"/>
  <c r="AH21" i="43"/>
  <c r="AG21" i="43"/>
  <c r="V21" i="43"/>
  <c r="U21" i="43"/>
  <c r="T21" i="43"/>
  <c r="S21" i="43"/>
  <c r="R21" i="43"/>
  <c r="Q21" i="43"/>
  <c r="P21" i="43"/>
  <c r="F21" i="43"/>
  <c r="C21" i="43"/>
  <c r="IF20" i="43"/>
  <c r="IC20" i="43"/>
  <c r="IK20" i="43" s="1"/>
  <c r="HK20" i="43"/>
  <c r="HI20" i="43"/>
  <c r="HH20" i="43"/>
  <c r="HF20" i="43"/>
  <c r="HE20" i="43"/>
  <c r="HD20" i="43"/>
  <c r="HC20" i="43"/>
  <c r="HB20" i="43"/>
  <c r="HA20" i="43"/>
  <c r="GZ20" i="43"/>
  <c r="GY20" i="43"/>
  <c r="GX20" i="43" s="1"/>
  <c r="GW20" i="43"/>
  <c r="GV20" i="43"/>
  <c r="GU20" i="43" s="1"/>
  <c r="GT20" i="43"/>
  <c r="GO20" i="43"/>
  <c r="GM20" i="43"/>
  <c r="GL20" i="43"/>
  <c r="GJ20" i="43"/>
  <c r="GI20" i="43"/>
  <c r="GH20" i="43"/>
  <c r="GG20" i="43"/>
  <c r="GF20" i="43"/>
  <c r="GE20" i="43"/>
  <c r="GD20" i="43"/>
  <c r="GC20" i="43"/>
  <c r="GA20" i="43"/>
  <c r="FZ20" i="43"/>
  <c r="FY20" i="43" s="1"/>
  <c r="FX20" i="43"/>
  <c r="FS20" i="43"/>
  <c r="FQ20" i="43"/>
  <c r="FP20" i="43"/>
  <c r="FN20" i="43"/>
  <c r="FM20" i="43"/>
  <c r="FL20" i="43"/>
  <c r="FK20" i="43"/>
  <c r="FJ20" i="43"/>
  <c r="FI20" i="43"/>
  <c r="FH20" i="43"/>
  <c r="FG20" i="43"/>
  <c r="FE20" i="43"/>
  <c r="FD20" i="43"/>
  <c r="FC20" i="43" s="1"/>
  <c r="FB20" i="43"/>
  <c r="EW20" i="43"/>
  <c r="EU20" i="43"/>
  <c r="ET20" i="43"/>
  <c r="ER20" i="43"/>
  <c r="EQ20" i="43"/>
  <c r="EP20" i="43"/>
  <c r="EO20" i="43"/>
  <c r="EN20" i="43"/>
  <c r="EM20" i="43"/>
  <c r="EL20" i="43"/>
  <c r="EK20" i="43"/>
  <c r="EJ20" i="43" s="1"/>
  <c r="EI20" i="43"/>
  <c r="EH20" i="43"/>
  <c r="EG20" i="43" s="1"/>
  <c r="EF20" i="43"/>
  <c r="DP20" i="43"/>
  <c r="DO20" i="43"/>
  <c r="DN20" i="43"/>
  <c r="DM20" i="43"/>
  <c r="DL20" i="43"/>
  <c r="DK20" i="43"/>
  <c r="DJ20" i="43"/>
  <c r="DI20" i="43"/>
  <c r="DH20" i="43"/>
  <c r="DG20" i="43"/>
  <c r="DF20" i="43"/>
  <c r="DE20" i="43"/>
  <c r="CP20" i="43"/>
  <c r="CO20" i="43"/>
  <c r="CB20" i="43"/>
  <c r="CA20" i="43"/>
  <c r="BN20" i="43"/>
  <c r="BM20" i="43"/>
  <c r="AZ20" i="43"/>
  <c r="AY20" i="43"/>
  <c r="AW20" i="43"/>
  <c r="AV20" i="43"/>
  <c r="AS20" i="43"/>
  <c r="AI20" i="43"/>
  <c r="AH20" i="43"/>
  <c r="AG20" i="43"/>
  <c r="V20" i="43"/>
  <c r="U20" i="43"/>
  <c r="T20" i="43"/>
  <c r="S20" i="43"/>
  <c r="R20" i="43"/>
  <c r="Q20" i="43"/>
  <c r="P20" i="43"/>
  <c r="I20" i="43"/>
  <c r="F20" i="43"/>
  <c r="IF19" i="43"/>
  <c r="IC19" i="43"/>
  <c r="IK19" i="43" s="1"/>
  <c r="HK19" i="43"/>
  <c r="HI19" i="43"/>
  <c r="HH19" i="43"/>
  <c r="HF19" i="43"/>
  <c r="HE19" i="43"/>
  <c r="HD19" i="43"/>
  <c r="HC19" i="43"/>
  <c r="HB19" i="43"/>
  <c r="HA19" i="43"/>
  <c r="GZ19" i="43"/>
  <c r="GY19" i="43"/>
  <c r="GX19" i="43" s="1"/>
  <c r="GW19" i="43"/>
  <c r="GV19" i="43"/>
  <c r="GU19" i="43" s="1"/>
  <c r="GT19" i="43"/>
  <c r="GO19" i="43"/>
  <c r="GM19" i="43"/>
  <c r="GL19" i="43"/>
  <c r="GJ19" i="43"/>
  <c r="GI19" i="43"/>
  <c r="GH19" i="43"/>
  <c r="GG19" i="43"/>
  <c r="GF19" i="43"/>
  <c r="GE19" i="43"/>
  <c r="GD19" i="43"/>
  <c r="GC19" i="43"/>
  <c r="GA19" i="43"/>
  <c r="FZ19" i="43"/>
  <c r="FY19" i="43" s="1"/>
  <c r="FX19" i="43"/>
  <c r="FS19" i="43"/>
  <c r="FQ19" i="43"/>
  <c r="FP19" i="43"/>
  <c r="FN19" i="43"/>
  <c r="FM19" i="43"/>
  <c r="FL19" i="43"/>
  <c r="FK19" i="43"/>
  <c r="FJ19" i="43"/>
  <c r="FI19" i="43"/>
  <c r="FH19" i="43"/>
  <c r="FG19" i="43"/>
  <c r="FE19" i="43"/>
  <c r="FD19" i="43"/>
  <c r="FC19" i="43" s="1"/>
  <c r="FB19" i="43"/>
  <c r="EW19" i="43"/>
  <c r="EU19" i="43"/>
  <c r="ET19" i="43"/>
  <c r="ER19" i="43"/>
  <c r="EQ19" i="43"/>
  <c r="EP19" i="43"/>
  <c r="EO19" i="43"/>
  <c r="EN19" i="43"/>
  <c r="EM19" i="43"/>
  <c r="EL19" i="43"/>
  <c r="EK19" i="43"/>
  <c r="EJ19" i="43" s="1"/>
  <c r="EI19" i="43"/>
  <c r="EH19" i="43"/>
  <c r="EG19" i="43" s="1"/>
  <c r="EF19" i="43"/>
  <c r="DP19" i="43"/>
  <c r="DO19" i="43"/>
  <c r="DN19" i="43"/>
  <c r="DM19" i="43"/>
  <c r="DL19" i="43"/>
  <c r="DK19" i="43"/>
  <c r="DJ19" i="43"/>
  <c r="DI19" i="43"/>
  <c r="DH19" i="43"/>
  <c r="DG19" i="43"/>
  <c r="DF19" i="43"/>
  <c r="DE19" i="43"/>
  <c r="CP19" i="43"/>
  <c r="CO19" i="43"/>
  <c r="CB19" i="43"/>
  <c r="CA19" i="43"/>
  <c r="BN19" i="43"/>
  <c r="BM19" i="43"/>
  <c r="AZ19" i="43"/>
  <c r="AY19" i="43"/>
  <c r="AW19" i="43"/>
  <c r="AV19" i="43"/>
  <c r="AS19" i="43"/>
  <c r="AI19" i="43"/>
  <c r="AH19" i="43"/>
  <c r="AG19" i="43"/>
  <c r="V19" i="43"/>
  <c r="U19" i="43"/>
  <c r="T19" i="43"/>
  <c r="S19" i="43"/>
  <c r="R19" i="43"/>
  <c r="Q19" i="43"/>
  <c r="P19" i="43"/>
  <c r="I19" i="43"/>
  <c r="F19" i="43"/>
  <c r="IF18" i="43"/>
  <c r="IC18" i="43"/>
  <c r="IK18" i="43" s="1"/>
  <c r="HK18" i="43"/>
  <c r="HI18" i="43"/>
  <c r="HH18" i="43"/>
  <c r="HF18" i="43"/>
  <c r="HE18" i="43"/>
  <c r="HD18" i="43"/>
  <c r="HC18" i="43"/>
  <c r="HB18" i="43"/>
  <c r="HA18" i="43"/>
  <c r="GZ18" i="43"/>
  <c r="GY18" i="43"/>
  <c r="GW18" i="43"/>
  <c r="GV18" i="43"/>
  <c r="GU18" i="43" s="1"/>
  <c r="GT18" i="43"/>
  <c r="GO18" i="43"/>
  <c r="GM18" i="43"/>
  <c r="GL18" i="43"/>
  <c r="GJ18" i="43"/>
  <c r="GI18" i="43"/>
  <c r="GH18" i="43"/>
  <c r="GG18" i="43"/>
  <c r="GF18" i="43"/>
  <c r="GE18" i="43"/>
  <c r="GD18" i="43"/>
  <c r="GC18" i="43"/>
  <c r="GB18" i="43" s="1"/>
  <c r="GA18" i="43"/>
  <c r="FZ18" i="43"/>
  <c r="FY18" i="43" s="1"/>
  <c r="FX18" i="43"/>
  <c r="FS18" i="43"/>
  <c r="FQ18" i="43"/>
  <c r="FP18" i="43"/>
  <c r="FN18" i="43"/>
  <c r="FM18" i="43"/>
  <c r="FL18" i="43"/>
  <c r="FK18" i="43"/>
  <c r="FJ18" i="43"/>
  <c r="FI18" i="43"/>
  <c r="FH18" i="43"/>
  <c r="FG18" i="43"/>
  <c r="FF18" i="43" s="1"/>
  <c r="FE18" i="43"/>
  <c r="FD18" i="43"/>
  <c r="FC18" i="43" s="1"/>
  <c r="FB18" i="43"/>
  <c r="EW18" i="43"/>
  <c r="EU18" i="43"/>
  <c r="ET18" i="43"/>
  <c r="ER18" i="43"/>
  <c r="EQ18" i="43"/>
  <c r="EP18" i="43"/>
  <c r="EO18" i="43"/>
  <c r="EN18" i="43"/>
  <c r="EM18" i="43"/>
  <c r="EL18" i="43"/>
  <c r="EK18" i="43"/>
  <c r="EI18" i="43"/>
  <c r="EH18" i="43"/>
  <c r="EG18" i="43" s="1"/>
  <c r="EF18" i="43"/>
  <c r="DP18" i="43"/>
  <c r="DO18" i="43"/>
  <c r="DN18" i="43"/>
  <c r="DM18" i="43"/>
  <c r="DL18" i="43"/>
  <c r="DK18" i="43"/>
  <c r="DJ18" i="43"/>
  <c r="DI18" i="43"/>
  <c r="DH18" i="43"/>
  <c r="DG18" i="43"/>
  <c r="DF18" i="43"/>
  <c r="DE18" i="43"/>
  <c r="CP18" i="43"/>
  <c r="CO18" i="43"/>
  <c r="CB18" i="43"/>
  <c r="CA18" i="43"/>
  <c r="BN18" i="43"/>
  <c r="BM18" i="43"/>
  <c r="AZ18" i="43"/>
  <c r="AY18" i="43"/>
  <c r="AW18" i="43"/>
  <c r="AV18" i="43"/>
  <c r="AS18" i="43"/>
  <c r="AI18" i="43"/>
  <c r="AH18" i="43"/>
  <c r="AG18" i="43"/>
  <c r="V18" i="43"/>
  <c r="U18" i="43"/>
  <c r="T18" i="43"/>
  <c r="S18" i="43"/>
  <c r="R18" i="43"/>
  <c r="Q18" i="43"/>
  <c r="P18" i="43"/>
  <c r="I18" i="43"/>
  <c r="IF17" i="43"/>
  <c r="IC17" i="43"/>
  <c r="IK17" i="43" s="1"/>
  <c r="HK17" i="43"/>
  <c r="HI17" i="43"/>
  <c r="HH17" i="43"/>
  <c r="HF17" i="43"/>
  <c r="HE17" i="43"/>
  <c r="HD17" i="43"/>
  <c r="HC17" i="43"/>
  <c r="HB17" i="43"/>
  <c r="HA17" i="43"/>
  <c r="GZ17" i="43"/>
  <c r="GY17" i="43"/>
  <c r="GX17" i="43" s="1"/>
  <c r="GW17" i="43"/>
  <c r="GV17" i="43"/>
  <c r="GT17" i="43"/>
  <c r="GO17" i="43"/>
  <c r="GM17" i="43"/>
  <c r="GL17" i="43"/>
  <c r="GJ17" i="43"/>
  <c r="GI17" i="43"/>
  <c r="GH17" i="43"/>
  <c r="GG17" i="43"/>
  <c r="GF17" i="43"/>
  <c r="GE17" i="43"/>
  <c r="GD17" i="43"/>
  <c r="GC17" i="43"/>
  <c r="GB17" i="43" s="1"/>
  <c r="GA17" i="43"/>
  <c r="FZ17" i="43"/>
  <c r="FY17" i="43" s="1"/>
  <c r="FX17" i="43"/>
  <c r="FS17" i="43"/>
  <c r="FQ17" i="43"/>
  <c r="FP17" i="43"/>
  <c r="FN17" i="43"/>
  <c r="FM17" i="43"/>
  <c r="FL17" i="43"/>
  <c r="FK17" i="43"/>
  <c r="FJ17" i="43"/>
  <c r="FI17" i="43"/>
  <c r="FH17" i="43"/>
  <c r="FG17" i="43"/>
  <c r="FF17" i="43" s="1"/>
  <c r="FE17" i="43"/>
  <c r="EW17" i="43"/>
  <c r="EU17" i="43"/>
  <c r="ET17" i="43"/>
  <c r="ER17" i="43"/>
  <c r="EQ17" i="43"/>
  <c r="EP17" i="43"/>
  <c r="EO17" i="43"/>
  <c r="EN17" i="43"/>
  <c r="EL17" i="43"/>
  <c r="EK17" i="43"/>
  <c r="EJ17" i="43" s="1"/>
  <c r="EI17" i="43"/>
  <c r="EH17" i="43"/>
  <c r="EF17" i="43"/>
  <c r="DP17" i="43"/>
  <c r="DO17" i="43"/>
  <c r="DN17" i="43"/>
  <c r="DM17" i="43"/>
  <c r="DL17" i="43"/>
  <c r="DK17" i="43"/>
  <c r="DJ17" i="43"/>
  <c r="DI17" i="43"/>
  <c r="DH17" i="43"/>
  <c r="DG17" i="43"/>
  <c r="CP17" i="43"/>
  <c r="CO17" i="43"/>
  <c r="CB17" i="43"/>
  <c r="CA17" i="43"/>
  <c r="AZ17" i="43"/>
  <c r="AY17" i="43"/>
  <c r="AW17" i="43"/>
  <c r="AV17" i="43"/>
  <c r="AS17" i="43"/>
  <c r="AI17" i="43"/>
  <c r="AH17" i="43"/>
  <c r="AG17" i="43"/>
  <c r="W17" i="43"/>
  <c r="EM17" i="43" s="1"/>
  <c r="U17" i="43"/>
  <c r="T17" i="43"/>
  <c r="S17" i="43"/>
  <c r="R17" i="43"/>
  <c r="I17" i="43"/>
  <c r="F17" i="43"/>
  <c r="BO17" i="43" s="1"/>
  <c r="BO13" i="43" s="1"/>
  <c r="BO49" i="43" s="1"/>
  <c r="IF16" i="43"/>
  <c r="IC16" i="43"/>
  <c r="IK16" i="43" s="1"/>
  <c r="HK16" i="43"/>
  <c r="HI16" i="43"/>
  <c r="HH16" i="43"/>
  <c r="HF16" i="43"/>
  <c r="HE16" i="43"/>
  <c r="HD16" i="43"/>
  <c r="HC16" i="43"/>
  <c r="HB16" i="43"/>
  <c r="HA16" i="43"/>
  <c r="GZ16" i="43"/>
  <c r="GY16" i="43"/>
  <c r="GX16" i="43" s="1"/>
  <c r="GW16" i="43"/>
  <c r="GV16" i="43"/>
  <c r="GU16" i="43" s="1"/>
  <c r="GT16" i="43"/>
  <c r="GO16" i="43"/>
  <c r="GM16" i="43"/>
  <c r="GL16" i="43"/>
  <c r="GJ16" i="43"/>
  <c r="GI16" i="43"/>
  <c r="GH16" i="43"/>
  <c r="GG16" i="43"/>
  <c r="GF16" i="43"/>
  <c r="GE16" i="43"/>
  <c r="GD16" i="43"/>
  <c r="GC16" i="43"/>
  <c r="GA16" i="43"/>
  <c r="FZ16" i="43"/>
  <c r="FY16" i="43" s="1"/>
  <c r="FX16" i="43"/>
  <c r="FS16" i="43"/>
  <c r="FQ16" i="43"/>
  <c r="FP16" i="43"/>
  <c r="FN16" i="43"/>
  <c r="FM16" i="43"/>
  <c r="FL16" i="43"/>
  <c r="FK16" i="43"/>
  <c r="FJ16" i="43"/>
  <c r="FI16" i="43"/>
  <c r="FH16" i="43"/>
  <c r="FG16" i="43"/>
  <c r="FF16" i="43" s="1"/>
  <c r="FE16" i="43"/>
  <c r="FD16" i="43"/>
  <c r="FB16" i="43"/>
  <c r="EW16" i="43"/>
  <c r="EU16" i="43"/>
  <c r="ET16" i="43"/>
  <c r="ER16" i="43"/>
  <c r="EQ16" i="43"/>
  <c r="EP16" i="43"/>
  <c r="EO16" i="43"/>
  <c r="EN16" i="43"/>
  <c r="EM16" i="43"/>
  <c r="EL16" i="43"/>
  <c r="EK16" i="43"/>
  <c r="EJ16" i="43" s="1"/>
  <c r="EI16" i="43"/>
  <c r="EH16" i="43"/>
  <c r="EG16" i="43" s="1"/>
  <c r="EF16" i="43"/>
  <c r="DP16" i="43"/>
  <c r="DO16" i="43"/>
  <c r="DN16" i="43"/>
  <c r="DM16" i="43"/>
  <c r="DL16" i="43"/>
  <c r="DK16" i="43"/>
  <c r="DJ16" i="43"/>
  <c r="DI16" i="43"/>
  <c r="DH16" i="43"/>
  <c r="DG16" i="43"/>
  <c r="DF16" i="43"/>
  <c r="DE16" i="43"/>
  <c r="CP16" i="43"/>
  <c r="CO16" i="43"/>
  <c r="CB16" i="43"/>
  <c r="CA16" i="43"/>
  <c r="BN16" i="43"/>
  <c r="BM16" i="43"/>
  <c r="AZ16" i="43"/>
  <c r="AY16" i="43"/>
  <c r="AW16" i="43"/>
  <c r="AV16" i="43"/>
  <c r="AS16" i="43"/>
  <c r="AI16" i="43"/>
  <c r="AH16" i="43"/>
  <c r="AG16" i="43"/>
  <c r="V16" i="43"/>
  <c r="U16" i="43"/>
  <c r="T16" i="43"/>
  <c r="S16" i="43"/>
  <c r="R16" i="43"/>
  <c r="Q16" i="43"/>
  <c r="P16" i="43"/>
  <c r="I16" i="43"/>
  <c r="F16" i="43"/>
  <c r="IF15" i="43"/>
  <c r="IC15" i="43"/>
  <c r="IK15" i="43" s="1"/>
  <c r="HK15" i="43"/>
  <c r="HI15" i="43"/>
  <c r="HH15" i="43"/>
  <c r="HF15" i="43"/>
  <c r="HE15" i="43"/>
  <c r="HD15" i="43"/>
  <c r="HC15" i="43"/>
  <c r="HB15" i="43"/>
  <c r="HA15" i="43"/>
  <c r="GZ15" i="43"/>
  <c r="GY15" i="43"/>
  <c r="GX15" i="43" s="1"/>
  <c r="GW15" i="43"/>
  <c r="GV15" i="43"/>
  <c r="GU15" i="43" s="1"/>
  <c r="GT15" i="43"/>
  <c r="GO15" i="43"/>
  <c r="GM15" i="43"/>
  <c r="GL15" i="43"/>
  <c r="GJ15" i="43"/>
  <c r="GI15" i="43"/>
  <c r="GH15" i="43"/>
  <c r="GG15" i="43"/>
  <c r="GF15" i="43"/>
  <c r="GE15" i="43"/>
  <c r="GD15" i="43"/>
  <c r="GC15" i="43"/>
  <c r="GB15" i="43" s="1"/>
  <c r="GA15" i="43"/>
  <c r="FZ15" i="43"/>
  <c r="FY15" i="43" s="1"/>
  <c r="FX15" i="43"/>
  <c r="FS15" i="43"/>
  <c r="FQ15" i="43"/>
  <c r="FP15" i="43"/>
  <c r="FN15" i="43"/>
  <c r="FM15" i="43"/>
  <c r="FK15" i="43"/>
  <c r="FJ15" i="43"/>
  <c r="FI15" i="43"/>
  <c r="FH15" i="43"/>
  <c r="FG15" i="43"/>
  <c r="FE15" i="43"/>
  <c r="FD15" i="43"/>
  <c r="FC15" i="43" s="1"/>
  <c r="FB15" i="43"/>
  <c r="EW15" i="43"/>
  <c r="EU15" i="43"/>
  <c r="ET15" i="43"/>
  <c r="ER15" i="43"/>
  <c r="EQ15" i="43"/>
  <c r="EP15" i="43"/>
  <c r="EO15" i="43"/>
  <c r="EN15" i="43"/>
  <c r="EM15" i="43"/>
  <c r="EL15" i="43"/>
  <c r="EK15" i="43"/>
  <c r="EJ15" i="43" s="1"/>
  <c r="EI15" i="43"/>
  <c r="EH15" i="43"/>
  <c r="EG15" i="43" s="1"/>
  <c r="EF15" i="43"/>
  <c r="DP15" i="43"/>
  <c r="DO15" i="43"/>
  <c r="DN15" i="43"/>
  <c r="DM15" i="43"/>
  <c r="DL15" i="43"/>
  <c r="DK15" i="43"/>
  <c r="DJ15" i="43"/>
  <c r="DI15" i="43"/>
  <c r="DH15" i="43"/>
  <c r="DG15" i="43"/>
  <c r="DF15" i="43"/>
  <c r="DE15" i="43"/>
  <c r="CP15" i="43"/>
  <c r="CO15" i="43"/>
  <c r="CB15" i="43"/>
  <c r="CA15" i="43"/>
  <c r="BN15" i="43"/>
  <c r="BM15" i="43"/>
  <c r="AZ15" i="43"/>
  <c r="AY15" i="43"/>
  <c r="AW15" i="43"/>
  <c r="AV15" i="43"/>
  <c r="AS15" i="43"/>
  <c r="AK15" i="43"/>
  <c r="AI15" i="43" s="1"/>
  <c r="AH15" i="43"/>
  <c r="AG15" i="43"/>
  <c r="V15" i="43"/>
  <c r="U15" i="43"/>
  <c r="T15" i="43"/>
  <c r="S15" i="43"/>
  <c r="R15" i="43"/>
  <c r="Q15" i="43"/>
  <c r="P15" i="43"/>
  <c r="I15" i="43"/>
  <c r="F15" i="43"/>
  <c r="C15" i="43"/>
  <c r="IF14" i="43"/>
  <c r="IC14" i="43"/>
  <c r="IK14" i="43" s="1"/>
  <c r="HK14" i="43"/>
  <c r="HI14" i="43"/>
  <c r="HH14" i="43"/>
  <c r="HF14" i="43"/>
  <c r="HE14" i="43"/>
  <c r="HD14" i="43"/>
  <c r="HC14" i="43"/>
  <c r="HB14" i="43"/>
  <c r="HA14" i="43"/>
  <c r="GZ14" i="43"/>
  <c r="GY14" i="43"/>
  <c r="GW14" i="43"/>
  <c r="GV14" i="43"/>
  <c r="GT14" i="43"/>
  <c r="GO14" i="43"/>
  <c r="GM14" i="43"/>
  <c r="GL14" i="43"/>
  <c r="GJ14" i="43"/>
  <c r="GI14" i="43"/>
  <c r="GH14" i="43"/>
  <c r="GG14" i="43"/>
  <c r="GF14" i="43"/>
  <c r="GE14" i="43"/>
  <c r="GD14" i="43"/>
  <c r="GC14" i="43"/>
  <c r="GA14" i="43"/>
  <c r="FZ14" i="43"/>
  <c r="FX14" i="43"/>
  <c r="FS14" i="43"/>
  <c r="FQ14" i="43"/>
  <c r="FP14" i="43"/>
  <c r="FN14" i="43"/>
  <c r="FM14" i="43"/>
  <c r="FL14" i="43"/>
  <c r="FK14" i="43"/>
  <c r="FJ14" i="43"/>
  <c r="FI14" i="43"/>
  <c r="FH14" i="43"/>
  <c r="FG14" i="43"/>
  <c r="FE14" i="43"/>
  <c r="FD14" i="43"/>
  <c r="FB14" i="43"/>
  <c r="EW14" i="43"/>
  <c r="EU14" i="43"/>
  <c r="ET14" i="43"/>
  <c r="ER14" i="43"/>
  <c r="EQ14" i="43"/>
  <c r="EP14" i="43"/>
  <c r="EO14" i="43"/>
  <c r="EN14" i="43"/>
  <c r="EM14" i="43"/>
  <c r="EL14" i="43"/>
  <c r="EK14" i="43"/>
  <c r="EJ14" i="43" s="1"/>
  <c r="EI14" i="43"/>
  <c r="EH14" i="43"/>
  <c r="EG14" i="43" s="1"/>
  <c r="DP14" i="43"/>
  <c r="DO14" i="43"/>
  <c r="DN14" i="43"/>
  <c r="DM14" i="43"/>
  <c r="DL14" i="43"/>
  <c r="DK14" i="43"/>
  <c r="DJ14" i="43"/>
  <c r="DI14" i="43"/>
  <c r="DH14" i="43"/>
  <c r="DG14" i="43"/>
  <c r="DF14" i="43"/>
  <c r="DE14" i="43"/>
  <c r="CP14" i="43"/>
  <c r="CO14" i="43"/>
  <c r="CB14" i="43"/>
  <c r="CA14" i="43"/>
  <c r="BN14" i="43"/>
  <c r="BM14" i="43"/>
  <c r="AZ14" i="43"/>
  <c r="AY14" i="43"/>
  <c r="AW14" i="43"/>
  <c r="AV14" i="43"/>
  <c r="AS14" i="43"/>
  <c r="AI14" i="43"/>
  <c r="AH14" i="43"/>
  <c r="AG14" i="43"/>
  <c r="V14" i="43"/>
  <c r="U14" i="43"/>
  <c r="T14" i="43"/>
  <c r="S14" i="43"/>
  <c r="R14" i="43"/>
  <c r="Q14" i="43"/>
  <c r="P14" i="43"/>
  <c r="I14" i="43"/>
  <c r="DB13" i="43"/>
  <c r="DB49" i="43" s="1"/>
  <c r="DA13" i="43"/>
  <c r="DA49" i="43" s="1"/>
  <c r="CZ13" i="43"/>
  <c r="CZ49" i="43" s="1"/>
  <c r="CY13" i="43"/>
  <c r="CY49" i="43" s="1"/>
  <c r="CX13" i="43"/>
  <c r="CX49" i="43" s="1"/>
  <c r="CW13" i="43"/>
  <c r="CW49" i="43" s="1"/>
  <c r="CV13" i="43"/>
  <c r="CV49" i="43" s="1"/>
  <c r="CU13" i="43"/>
  <c r="CU49" i="43" s="1"/>
  <c r="CT13" i="43"/>
  <c r="CT49" i="43" s="1"/>
  <c r="CS13" i="43"/>
  <c r="CS49" i="43" s="1"/>
  <c r="CR13" i="43"/>
  <c r="CR49" i="43" s="1"/>
  <c r="CQ13" i="43"/>
  <c r="CQ49" i="43" s="1"/>
  <c r="CN13" i="43"/>
  <c r="CN49" i="43" s="1"/>
  <c r="CM13" i="43"/>
  <c r="CM49" i="43" s="1"/>
  <c r="CL13" i="43"/>
  <c r="CL49" i="43" s="1"/>
  <c r="CK13" i="43"/>
  <c r="CK49" i="43" s="1"/>
  <c r="CJ13" i="43"/>
  <c r="CJ49" i="43" s="1"/>
  <c r="CI13" i="43"/>
  <c r="CI49" i="43" s="1"/>
  <c r="CH13" i="43"/>
  <c r="CH49" i="43" s="1"/>
  <c r="CG13" i="43"/>
  <c r="CG49" i="43" s="1"/>
  <c r="CF13" i="43"/>
  <c r="CF49" i="43" s="1"/>
  <c r="CE13" i="43"/>
  <c r="CE49" i="43" s="1"/>
  <c r="CD13" i="43"/>
  <c r="CD49" i="43" s="1"/>
  <c r="CC13" i="43"/>
  <c r="CC49" i="43" s="1"/>
  <c r="BZ13" i="43"/>
  <c r="BZ49" i="43" s="1"/>
  <c r="BY13" i="43"/>
  <c r="BY49" i="43" s="1"/>
  <c r="BX13" i="43"/>
  <c r="BX49" i="43" s="1"/>
  <c r="BW13" i="43"/>
  <c r="BW49" i="43" s="1"/>
  <c r="BV13" i="43"/>
  <c r="BV49" i="43" s="1"/>
  <c r="BU13" i="43"/>
  <c r="BU49" i="43" s="1"/>
  <c r="BT13" i="43"/>
  <c r="BT49" i="43" s="1"/>
  <c r="BS13" i="43"/>
  <c r="BS49" i="43" s="1"/>
  <c r="BR13" i="43"/>
  <c r="BR49" i="43" s="1"/>
  <c r="BQ13" i="43"/>
  <c r="BQ49" i="43" s="1"/>
  <c r="BL13" i="43"/>
  <c r="BL49" i="43" s="1"/>
  <c r="BK13" i="43"/>
  <c r="BK49" i="43" s="1"/>
  <c r="BJ13" i="43"/>
  <c r="BJ49" i="43" s="1"/>
  <c r="BI13" i="43"/>
  <c r="BI49" i="43" s="1"/>
  <c r="BG13" i="43"/>
  <c r="BG49" i="43" s="1"/>
  <c r="BE13" i="43"/>
  <c r="BE49" i="43" s="1"/>
  <c r="BD13" i="43"/>
  <c r="BD49" i="43" s="1"/>
  <c r="BC13" i="43"/>
  <c r="BC49" i="43" s="1"/>
  <c r="BB13" i="43"/>
  <c r="BB49" i="43" s="1"/>
  <c r="BA13" i="43"/>
  <c r="BA49" i="43" s="1"/>
  <c r="AR13" i="43"/>
  <c r="AR49" i="43" s="1"/>
  <c r="AQ13" i="43"/>
  <c r="AQ49" i="43" s="1"/>
  <c r="AP13" i="43"/>
  <c r="AP49" i="43" s="1"/>
  <c r="AN13" i="43"/>
  <c r="AN49" i="43" s="1"/>
  <c r="AM13" i="43"/>
  <c r="AM49" i="43" s="1"/>
  <c r="AL13" i="43"/>
  <c r="AL49" i="43" s="1"/>
  <c r="AJ13" i="43"/>
  <c r="AJ49" i="43" s="1"/>
  <c r="AE13" i="43"/>
  <c r="AE49" i="43" s="1"/>
  <c r="AD13" i="43"/>
  <c r="AD49" i="43" s="1"/>
  <c r="AC13" i="43"/>
  <c r="AC49" i="43" s="1"/>
  <c r="AB13" i="43"/>
  <c r="AB49" i="43" s="1"/>
  <c r="AA13" i="43"/>
  <c r="AA49" i="43" s="1"/>
  <c r="Z13" i="43"/>
  <c r="Z49" i="43" s="1"/>
  <c r="Y13" i="43"/>
  <c r="Y49" i="43" s="1"/>
  <c r="W13" i="43"/>
  <c r="W49" i="43" s="1"/>
  <c r="H13" i="43"/>
  <c r="W3" i="43"/>
  <c r="W2" i="43"/>
  <c r="EQ63" i="43" l="1"/>
  <c r="FD63" i="43"/>
  <c r="FK63" i="43"/>
  <c r="AY63" i="43"/>
  <c r="EJ65" i="43"/>
  <c r="EK63" i="43"/>
  <c r="FS63" i="43"/>
  <c r="GX65" i="43"/>
  <c r="DJ81" i="43"/>
  <c r="CH63" i="43"/>
  <c r="GO81" i="43"/>
  <c r="GO63" i="43" s="1"/>
  <c r="CN63" i="43"/>
  <c r="HB81" i="43"/>
  <c r="HB63" i="43" s="1"/>
  <c r="CV63" i="43"/>
  <c r="HK81" i="43"/>
  <c r="HK63" i="43" s="1"/>
  <c r="DB63" i="43"/>
  <c r="FX81" i="43"/>
  <c r="CC63" i="43"/>
  <c r="BM63" i="43"/>
  <c r="DV63" i="43"/>
  <c r="ET63" i="43"/>
  <c r="FF65" i="43"/>
  <c r="FG63" i="43"/>
  <c r="FY65" i="43"/>
  <c r="HA63" i="43"/>
  <c r="FZ81" i="43"/>
  <c r="FZ63" i="43" s="1"/>
  <c r="CD63" i="43"/>
  <c r="GI81" i="43"/>
  <c r="GI63" i="43" s="1"/>
  <c r="CJ63" i="43"/>
  <c r="HE81" i="43"/>
  <c r="HE63" i="43" s="1"/>
  <c r="CX63" i="43"/>
  <c r="GZ63" i="43"/>
  <c r="GT81" i="43"/>
  <c r="GT63" i="43" s="1"/>
  <c r="CQ63" i="43"/>
  <c r="EF63" i="43"/>
  <c r="EU63" i="43"/>
  <c r="FH63" i="43"/>
  <c r="FN63" i="43"/>
  <c r="GH63" i="43"/>
  <c r="GA81" i="43"/>
  <c r="GA63" i="43" s="1"/>
  <c r="CE63" i="43"/>
  <c r="GW81" i="43"/>
  <c r="GW63" i="43" s="1"/>
  <c r="CS63" i="43"/>
  <c r="HF81" i="43"/>
  <c r="CY63" i="43"/>
  <c r="HF63" i="43"/>
  <c r="IK66" i="43"/>
  <c r="IC63" i="43"/>
  <c r="IK63" i="43" s="1"/>
  <c r="HC81" i="43"/>
  <c r="HC63" i="43" s="1"/>
  <c r="CW63" i="43"/>
  <c r="IK53" i="43"/>
  <c r="IC51" i="43"/>
  <c r="IK51" i="43" s="1"/>
  <c r="EO63" i="43"/>
  <c r="EW63" i="43"/>
  <c r="FI63" i="43"/>
  <c r="FP63" i="43"/>
  <c r="GY81" i="43"/>
  <c r="GX81" i="43" s="1"/>
  <c r="CT63" i="43"/>
  <c r="HH81" i="43"/>
  <c r="HH63" i="43" s="1"/>
  <c r="CZ63" i="43"/>
  <c r="EI63" i="43"/>
  <c r="FB63" i="43"/>
  <c r="FJ63" i="43"/>
  <c r="FQ63" i="43"/>
  <c r="GD63" i="43"/>
  <c r="HD63" i="43"/>
  <c r="IF63" i="43"/>
  <c r="AX63" i="43" s="1"/>
  <c r="GD81" i="43"/>
  <c r="CG63" i="43"/>
  <c r="GM81" i="43"/>
  <c r="GM63" i="43" s="1"/>
  <c r="CM63" i="43"/>
  <c r="GZ81" i="43"/>
  <c r="CU63" i="43"/>
  <c r="HI81" i="43"/>
  <c r="HI63" i="43" s="1"/>
  <c r="DA63" i="43"/>
  <c r="BM168" i="43"/>
  <c r="DE168" i="43"/>
  <c r="DK168" i="43"/>
  <c r="EF168" i="43"/>
  <c r="EN168" i="43"/>
  <c r="EU168" i="43"/>
  <c r="FH168" i="43"/>
  <c r="FN168" i="43"/>
  <c r="GA168" i="43"/>
  <c r="GH168" i="43"/>
  <c r="GT168" i="43"/>
  <c r="HB168" i="43"/>
  <c r="HI168" i="43"/>
  <c r="AZ184" i="43"/>
  <c r="AZ202" i="43" s="1"/>
  <c r="AW184" i="43"/>
  <c r="AW202" i="43" s="1"/>
  <c r="CB184" i="43"/>
  <c r="CB202" i="43" s="1"/>
  <c r="DV139" i="43"/>
  <c r="AV155" i="43"/>
  <c r="BN155" i="43"/>
  <c r="CP184" i="43"/>
  <c r="CP202" i="43" s="1"/>
  <c r="DJ184" i="43"/>
  <c r="DJ202" i="43" s="1"/>
  <c r="DP184" i="43"/>
  <c r="DP202" i="43" s="1"/>
  <c r="EM184" i="43"/>
  <c r="EM202" i="43" s="1"/>
  <c r="ET184" i="43"/>
  <c r="ET202" i="43" s="1"/>
  <c r="FM184" i="43"/>
  <c r="FM202" i="43" s="1"/>
  <c r="GG184" i="43"/>
  <c r="GG202" i="43" s="1"/>
  <c r="GO184" i="43"/>
  <c r="GO202" i="43" s="1"/>
  <c r="HA184" i="43"/>
  <c r="HA202" i="43" s="1"/>
  <c r="HH184" i="43"/>
  <c r="HH202" i="43" s="1"/>
  <c r="EL98" i="43"/>
  <c r="BE182" i="43"/>
  <c r="DH184" i="43"/>
  <c r="DH202" i="43" s="1"/>
  <c r="DN184" i="43"/>
  <c r="DN202" i="43" s="1"/>
  <c r="EJ185" i="43"/>
  <c r="EK184" i="43"/>
  <c r="EK202" i="43" s="1"/>
  <c r="EQ184" i="43"/>
  <c r="EQ202" i="43" s="1"/>
  <c r="FC185" i="43"/>
  <c r="FD184" i="43"/>
  <c r="FD202" i="43" s="1"/>
  <c r="FK184" i="43"/>
  <c r="FK202" i="43" s="1"/>
  <c r="FS184" i="43"/>
  <c r="FS202" i="43" s="1"/>
  <c r="GE184" i="43"/>
  <c r="GE202" i="43" s="1"/>
  <c r="GL184" i="43"/>
  <c r="GL202" i="43" s="1"/>
  <c r="GX185" i="43"/>
  <c r="GY184" i="43"/>
  <c r="GY202" i="43" s="1"/>
  <c r="HE184" i="43"/>
  <c r="HE202" i="43" s="1"/>
  <c r="IF184" i="43"/>
  <c r="IF202" i="43" s="1"/>
  <c r="EM13" i="43"/>
  <c r="EM49" i="43" s="1"/>
  <c r="ET13" i="43"/>
  <c r="ET49" i="43" s="1"/>
  <c r="FG13" i="43"/>
  <c r="FG49" i="43" s="1"/>
  <c r="FM13" i="43"/>
  <c r="FM49" i="43" s="1"/>
  <c r="GG13" i="43"/>
  <c r="GG49" i="43" s="1"/>
  <c r="GO13" i="43"/>
  <c r="GO49" i="43" s="1"/>
  <c r="HA13" i="43"/>
  <c r="HA49" i="43" s="1"/>
  <c r="HH13" i="43"/>
  <c r="HH49" i="43" s="1"/>
  <c r="ET51" i="43"/>
  <c r="FG51" i="43"/>
  <c r="FG96" i="43" s="1"/>
  <c r="FM51" i="43"/>
  <c r="FZ51" i="43"/>
  <c r="GG51" i="43"/>
  <c r="GO51" i="43"/>
  <c r="HA51" i="43"/>
  <c r="HH51" i="43"/>
  <c r="FB98" i="43"/>
  <c r="FJ98" i="43"/>
  <c r="FQ98" i="43"/>
  <c r="GD98" i="43"/>
  <c r="GJ98" i="43"/>
  <c r="GW98" i="43"/>
  <c r="HD98" i="43"/>
  <c r="IC98" i="43"/>
  <c r="IK98" i="43" s="1"/>
  <c r="AV119" i="43"/>
  <c r="CA119" i="43"/>
  <c r="DG119" i="43"/>
  <c r="DM119" i="43"/>
  <c r="EF119" i="43"/>
  <c r="EN119" i="43"/>
  <c r="EU119" i="43"/>
  <c r="FH119" i="43"/>
  <c r="FN119" i="43"/>
  <c r="GA119" i="43"/>
  <c r="GH119" i="43"/>
  <c r="GT119" i="43"/>
  <c r="HB119" i="43"/>
  <c r="HI119" i="43"/>
  <c r="BM122" i="43"/>
  <c r="DE122" i="43"/>
  <c r="DK122" i="43"/>
  <c r="DV122" i="43"/>
  <c r="EL122" i="43"/>
  <c r="ER122" i="43"/>
  <c r="FE122" i="43"/>
  <c r="FL122" i="43"/>
  <c r="FX122" i="43"/>
  <c r="GF122" i="43"/>
  <c r="GM122" i="43"/>
  <c r="GZ122" i="43"/>
  <c r="HF122" i="43"/>
  <c r="CO139" i="43"/>
  <c r="DP139" i="43"/>
  <c r="EL139" i="43"/>
  <c r="ER139" i="43"/>
  <c r="FE139" i="43"/>
  <c r="FL139" i="43"/>
  <c r="FX139" i="43"/>
  <c r="GF139" i="43"/>
  <c r="GM139" i="43"/>
  <c r="GZ139" i="43"/>
  <c r="HF139" i="43"/>
  <c r="AW155" i="43"/>
  <c r="DH155" i="43"/>
  <c r="DN155" i="43"/>
  <c r="EL155" i="43"/>
  <c r="ER155" i="43"/>
  <c r="FE155" i="43"/>
  <c r="FL155" i="43"/>
  <c r="FX155" i="43"/>
  <c r="GF155" i="43"/>
  <c r="GM155" i="43"/>
  <c r="GZ155" i="43"/>
  <c r="HF155" i="43"/>
  <c r="FF185" i="43"/>
  <c r="FG184" i="43"/>
  <c r="FG202" i="43" s="1"/>
  <c r="FY185" i="43"/>
  <c r="FZ184" i="43"/>
  <c r="FZ202" i="43" s="1"/>
  <c r="EF51" i="43"/>
  <c r="EN51" i="43"/>
  <c r="BM184" i="43"/>
  <c r="BM202" i="43" s="1"/>
  <c r="DE184" i="43"/>
  <c r="DE202" i="43" s="1"/>
  <c r="DK184" i="43"/>
  <c r="DK202" i="43" s="1"/>
  <c r="EF184" i="43"/>
  <c r="EF202" i="43" s="1"/>
  <c r="EN184" i="43"/>
  <c r="EN202" i="43" s="1"/>
  <c r="EU184" i="43"/>
  <c r="EU202" i="43" s="1"/>
  <c r="FH184" i="43"/>
  <c r="FH202" i="43" s="1"/>
  <c r="FN184" i="43"/>
  <c r="FN202" i="43" s="1"/>
  <c r="GA184" i="43"/>
  <c r="GA202" i="43" s="1"/>
  <c r="GH184" i="43"/>
  <c r="GH202" i="43" s="1"/>
  <c r="GT184" i="43"/>
  <c r="GT202" i="43" s="1"/>
  <c r="HB184" i="43"/>
  <c r="HB202" i="43" s="1"/>
  <c r="HI184" i="43"/>
  <c r="HI202" i="43" s="1"/>
  <c r="BN184" i="43"/>
  <c r="BN202" i="43" s="1"/>
  <c r="DF184" i="43"/>
  <c r="DF202" i="43" s="1"/>
  <c r="DL184" i="43"/>
  <c r="DL202" i="43" s="1"/>
  <c r="EH184" i="43"/>
  <c r="EH202" i="43" s="1"/>
  <c r="EO184" i="43"/>
  <c r="EO202" i="43" s="1"/>
  <c r="EW184" i="43"/>
  <c r="EW202" i="43" s="1"/>
  <c r="FI184" i="43"/>
  <c r="FI202" i="43" s="1"/>
  <c r="FP184" i="43"/>
  <c r="FP202" i="43" s="1"/>
  <c r="GC184" i="43"/>
  <c r="GC202" i="43" s="1"/>
  <c r="GI184" i="43"/>
  <c r="GI202" i="43" s="1"/>
  <c r="GU185" i="43"/>
  <c r="GV184" i="43"/>
  <c r="GV202" i="43" s="1"/>
  <c r="HC184" i="43"/>
  <c r="HC202" i="43" s="1"/>
  <c r="HK184" i="43"/>
  <c r="HK202" i="43" s="1"/>
  <c r="AV184" i="43"/>
  <c r="AV202" i="43" s="1"/>
  <c r="CA184" i="43"/>
  <c r="CA202" i="43" s="1"/>
  <c r="DG184" i="43"/>
  <c r="DG202" i="43" s="1"/>
  <c r="DM184" i="43"/>
  <c r="DM202" i="43" s="1"/>
  <c r="EI184" i="43"/>
  <c r="EI202" i="43" s="1"/>
  <c r="EP184" i="43"/>
  <c r="EP202" i="43" s="1"/>
  <c r="FB184" i="43"/>
  <c r="FB202" i="43" s="1"/>
  <c r="FJ184" i="43"/>
  <c r="FJ202" i="43" s="1"/>
  <c r="FQ184" i="43"/>
  <c r="FQ202" i="43" s="1"/>
  <c r="GD184" i="43"/>
  <c r="GD202" i="43" s="1"/>
  <c r="GJ184" i="43"/>
  <c r="GJ202" i="43" s="1"/>
  <c r="GW184" i="43"/>
  <c r="GW202" i="43" s="1"/>
  <c r="HD184" i="43"/>
  <c r="HD202" i="43" s="1"/>
  <c r="IC184" i="43"/>
  <c r="DJ139" i="43"/>
  <c r="EL13" i="43"/>
  <c r="EL49" i="43" s="1"/>
  <c r="FX13" i="43"/>
  <c r="FX49" i="43" s="1"/>
  <c r="GF13" i="43"/>
  <c r="GF49" i="43" s="1"/>
  <c r="GM13" i="43"/>
  <c r="GM49" i="43" s="1"/>
  <c r="GZ13" i="43"/>
  <c r="GZ49" i="43" s="1"/>
  <c r="HF13" i="43"/>
  <c r="HF49" i="43" s="1"/>
  <c r="AY139" i="43"/>
  <c r="AZ168" i="43"/>
  <c r="CP168" i="43"/>
  <c r="DJ168" i="43"/>
  <c r="DP168" i="43"/>
  <c r="EM168" i="43"/>
  <c r="ET168" i="43"/>
  <c r="FG168" i="43"/>
  <c r="FM168" i="43"/>
  <c r="FZ168" i="43"/>
  <c r="GG168" i="43"/>
  <c r="GO168" i="43"/>
  <c r="HA168" i="43"/>
  <c r="HH168" i="43"/>
  <c r="AZ119" i="43"/>
  <c r="CP119" i="43"/>
  <c r="DJ119" i="43"/>
  <c r="DP119" i="43"/>
  <c r="EQ119" i="43"/>
  <c r="FK119" i="43"/>
  <c r="FS119" i="43"/>
  <c r="GE119" i="43"/>
  <c r="DL155" i="43"/>
  <c r="ER13" i="43"/>
  <c r="ER49" i="43" s="1"/>
  <c r="FE13" i="43"/>
  <c r="FE49" i="43" s="1"/>
  <c r="EL51" i="43"/>
  <c r="ER51" i="43"/>
  <c r="FE51" i="43"/>
  <c r="FL51" i="43"/>
  <c r="FX51" i="43"/>
  <c r="GF51" i="43"/>
  <c r="GM51" i="43"/>
  <c r="GZ51" i="43"/>
  <c r="HF51" i="43"/>
  <c r="GT13" i="43"/>
  <c r="GT49" i="43" s="1"/>
  <c r="FY14" i="43"/>
  <c r="FZ13" i="43"/>
  <c r="FZ49" i="43" s="1"/>
  <c r="AS13" i="43"/>
  <c r="AS49" i="43" s="1"/>
  <c r="FH13" i="43"/>
  <c r="FH49" i="43" s="1"/>
  <c r="GA13" i="43"/>
  <c r="GA49" i="43" s="1"/>
  <c r="EO13" i="43"/>
  <c r="EO49" i="43" s="1"/>
  <c r="EW13" i="43"/>
  <c r="EW49" i="43" s="1"/>
  <c r="EU13" i="43"/>
  <c r="EU49" i="43" s="1"/>
  <c r="GH13" i="43"/>
  <c r="GH49" i="43" s="1"/>
  <c r="EP13" i="43"/>
  <c r="EP49" i="43" s="1"/>
  <c r="FN13" i="43"/>
  <c r="FN49" i="43" s="1"/>
  <c r="EW98" i="43"/>
  <c r="FI98" i="43"/>
  <c r="FP98" i="43"/>
  <c r="GB99" i="43"/>
  <c r="GC98" i="43"/>
  <c r="GI98" i="43"/>
  <c r="GU99" i="43"/>
  <c r="GV98" i="43"/>
  <c r="HC98" i="43"/>
  <c r="HK98" i="43"/>
  <c r="FF120" i="43"/>
  <c r="FF119" i="43" s="1"/>
  <c r="FG119" i="43"/>
  <c r="FY120" i="43"/>
  <c r="FY119" i="43" s="1"/>
  <c r="FZ119" i="43"/>
  <c r="CP122" i="43"/>
  <c r="DJ122" i="43"/>
  <c r="DP122" i="43"/>
  <c r="EK122" i="43"/>
  <c r="EQ122" i="43"/>
  <c r="FC123" i="43"/>
  <c r="FD122" i="43"/>
  <c r="FK122" i="43"/>
  <c r="FS122" i="43"/>
  <c r="GE122" i="43"/>
  <c r="GL122" i="43"/>
  <c r="GX123" i="43"/>
  <c r="GY122" i="43"/>
  <c r="HE122" i="43"/>
  <c r="IF122" i="43"/>
  <c r="CB139" i="43"/>
  <c r="DI139" i="43"/>
  <c r="DO139" i="43"/>
  <c r="EK139" i="43"/>
  <c r="EQ139" i="43"/>
  <c r="FC140" i="43"/>
  <c r="FD139" i="43"/>
  <c r="FK139" i="43"/>
  <c r="FS139" i="43"/>
  <c r="GE139" i="43"/>
  <c r="GL139" i="43"/>
  <c r="GX140" i="43"/>
  <c r="GY139" i="43"/>
  <c r="HE139" i="43"/>
  <c r="IF139" i="43"/>
  <c r="BM155" i="43"/>
  <c r="EJ156" i="43"/>
  <c r="EK155" i="43"/>
  <c r="EQ155" i="43"/>
  <c r="FC156" i="43"/>
  <c r="FD155" i="43"/>
  <c r="FK155" i="43"/>
  <c r="FS155" i="43"/>
  <c r="GE155" i="43"/>
  <c r="GL155" i="43"/>
  <c r="GX156" i="43"/>
  <c r="GY155" i="43"/>
  <c r="HE155" i="43"/>
  <c r="IF155" i="43"/>
  <c r="HB13" i="43"/>
  <c r="HB49" i="43" s="1"/>
  <c r="HI13" i="43"/>
  <c r="HI49" i="43" s="1"/>
  <c r="EU51" i="43"/>
  <c r="FH51" i="43"/>
  <c r="FN51" i="43"/>
  <c r="GA51" i="43"/>
  <c r="GH51" i="43"/>
  <c r="GT51" i="43"/>
  <c r="HB51" i="43"/>
  <c r="HI51" i="43"/>
  <c r="FC99" i="43"/>
  <c r="FD98" i="43"/>
  <c r="FK98" i="43"/>
  <c r="FS98" i="43"/>
  <c r="GE98" i="43"/>
  <c r="GL98" i="43"/>
  <c r="GX99" i="43"/>
  <c r="GY98" i="43"/>
  <c r="HE98" i="43"/>
  <c r="IF98" i="43"/>
  <c r="AW119" i="43"/>
  <c r="CB119" i="43"/>
  <c r="DH119" i="43"/>
  <c r="DN119" i="43"/>
  <c r="EG120" i="43"/>
  <c r="EG119" i="43" s="1"/>
  <c r="EH119" i="43"/>
  <c r="EO119" i="43"/>
  <c r="EW119" i="43"/>
  <c r="FI119" i="43"/>
  <c r="FP119" i="43"/>
  <c r="GB120" i="43"/>
  <c r="GB119" i="43" s="1"/>
  <c r="GC119" i="43"/>
  <c r="GI119" i="43"/>
  <c r="GU120" i="43"/>
  <c r="GU119" i="43" s="1"/>
  <c r="GV119" i="43"/>
  <c r="HC119" i="43"/>
  <c r="HK119" i="43"/>
  <c r="BN122" i="43"/>
  <c r="DL122" i="43"/>
  <c r="EM122" i="43"/>
  <c r="ET122" i="43"/>
  <c r="FF123" i="43"/>
  <c r="FG122" i="43"/>
  <c r="FM122" i="43"/>
  <c r="FY123" i="43"/>
  <c r="FZ122" i="43"/>
  <c r="GG122" i="43"/>
  <c r="GO122" i="43"/>
  <c r="HA122" i="43"/>
  <c r="HH122" i="43"/>
  <c r="EH139" i="43"/>
  <c r="CP139" i="43"/>
  <c r="DK139" i="43"/>
  <c r="EM139" i="43"/>
  <c r="ET139" i="43"/>
  <c r="FF140" i="43"/>
  <c r="FG139" i="43"/>
  <c r="FM139" i="43"/>
  <c r="FY140" i="43"/>
  <c r="FZ139" i="43"/>
  <c r="GG139" i="43"/>
  <c r="GO139" i="43"/>
  <c r="HA139" i="43"/>
  <c r="HH139" i="43"/>
  <c r="CA155" i="43"/>
  <c r="DI155" i="43"/>
  <c r="DO155" i="43"/>
  <c r="EM155" i="43"/>
  <c r="ET155" i="43"/>
  <c r="FF156" i="43"/>
  <c r="FG155" i="43"/>
  <c r="FM155" i="43"/>
  <c r="FZ155" i="43"/>
  <c r="GG155" i="43"/>
  <c r="GO155" i="43"/>
  <c r="HA155" i="43"/>
  <c r="HH155" i="43"/>
  <c r="BN168" i="43"/>
  <c r="DF168" i="43"/>
  <c r="DL168" i="43"/>
  <c r="EG169" i="43"/>
  <c r="EH168" i="43"/>
  <c r="EO168" i="43"/>
  <c r="EW168" i="43"/>
  <c r="FI168" i="43"/>
  <c r="FP168" i="43"/>
  <c r="GB169" i="43"/>
  <c r="GB168" i="43" s="1"/>
  <c r="GC168" i="43"/>
  <c r="GI168" i="43"/>
  <c r="GU169" i="43"/>
  <c r="GV168" i="43"/>
  <c r="HC168" i="43"/>
  <c r="HK168" i="43"/>
  <c r="FI13" i="43"/>
  <c r="FI49" i="43" s="1"/>
  <c r="FP13" i="43"/>
  <c r="FP49" i="43" s="1"/>
  <c r="GC13" i="43"/>
  <c r="GC49" i="43" s="1"/>
  <c r="GI13" i="43"/>
  <c r="GI49" i="43" s="1"/>
  <c r="GU14" i="43"/>
  <c r="GV13" i="43"/>
  <c r="GV49" i="43" s="1"/>
  <c r="HC13" i="43"/>
  <c r="HC49" i="43" s="1"/>
  <c r="HK13" i="43"/>
  <c r="HK49" i="43" s="1"/>
  <c r="EG52" i="43"/>
  <c r="EH51" i="43"/>
  <c r="EO51" i="43"/>
  <c r="EW51" i="43"/>
  <c r="EW96" i="43" s="1"/>
  <c r="FI51" i="43"/>
  <c r="FP51" i="43"/>
  <c r="FP96" i="43" s="1"/>
  <c r="GB52" i="43"/>
  <c r="GB51" i="43" s="1"/>
  <c r="GC51" i="43"/>
  <c r="GI51" i="43"/>
  <c r="GV51" i="43"/>
  <c r="HC51" i="43"/>
  <c r="HK51" i="43"/>
  <c r="FC64" i="43"/>
  <c r="GU64" i="43"/>
  <c r="FE98" i="43"/>
  <c r="FL98" i="43"/>
  <c r="FX98" i="43"/>
  <c r="GF98" i="43"/>
  <c r="GM98" i="43"/>
  <c r="GZ98" i="43"/>
  <c r="HF98" i="43"/>
  <c r="AY119" i="43"/>
  <c r="CO119" i="43"/>
  <c r="DI119" i="43"/>
  <c r="DO119" i="43"/>
  <c r="EI119" i="43"/>
  <c r="EP119" i="43"/>
  <c r="FB119" i="43"/>
  <c r="FJ119" i="43"/>
  <c r="FQ119" i="43"/>
  <c r="GD119" i="43"/>
  <c r="GJ119" i="43"/>
  <c r="GW119" i="43"/>
  <c r="HD119" i="43"/>
  <c r="IC119" i="43"/>
  <c r="IK119" i="43" s="1"/>
  <c r="AV122" i="43"/>
  <c r="CA122" i="43"/>
  <c r="DG122" i="43"/>
  <c r="DM122" i="43"/>
  <c r="EF122" i="43"/>
  <c r="EN122" i="43"/>
  <c r="EU122" i="43"/>
  <c r="FH122" i="43"/>
  <c r="FN122" i="43"/>
  <c r="GA122" i="43"/>
  <c r="GH122" i="43"/>
  <c r="GT122" i="43"/>
  <c r="HB122" i="43"/>
  <c r="HI122" i="43"/>
  <c r="BM139" i="43"/>
  <c r="DE139" i="43"/>
  <c r="DL139" i="43"/>
  <c r="EN139" i="43"/>
  <c r="EU139" i="43"/>
  <c r="FH139" i="43"/>
  <c r="FN139" i="43"/>
  <c r="GA139" i="43"/>
  <c r="GH139" i="43"/>
  <c r="GT139" i="43"/>
  <c r="HB139" i="43"/>
  <c r="HI139" i="43"/>
  <c r="CB155" i="43"/>
  <c r="DJ155" i="43"/>
  <c r="DP155" i="43"/>
  <c r="EN155" i="43"/>
  <c r="EU155" i="43"/>
  <c r="FH155" i="43"/>
  <c r="FN155" i="43"/>
  <c r="GA155" i="43"/>
  <c r="GH155" i="43"/>
  <c r="GT155" i="43"/>
  <c r="HB155" i="43"/>
  <c r="HI155" i="43"/>
  <c r="AV168" i="43"/>
  <c r="CA168" i="43"/>
  <c r="DG168" i="43"/>
  <c r="DM168" i="43"/>
  <c r="EI168" i="43"/>
  <c r="EP168" i="43"/>
  <c r="FB168" i="43"/>
  <c r="FJ168" i="43"/>
  <c r="FQ168" i="43"/>
  <c r="GD168" i="43"/>
  <c r="GJ168" i="43"/>
  <c r="GW168" i="43"/>
  <c r="HD168" i="43"/>
  <c r="IC168" i="43"/>
  <c r="IK168" i="43" s="1"/>
  <c r="FJ13" i="43"/>
  <c r="FJ49" i="43" s="1"/>
  <c r="FQ13" i="43"/>
  <c r="FQ49" i="43" s="1"/>
  <c r="GD13" i="43"/>
  <c r="GD49" i="43" s="1"/>
  <c r="GJ13" i="43"/>
  <c r="GJ49" i="43" s="1"/>
  <c r="GW13" i="43"/>
  <c r="GW49" i="43" s="1"/>
  <c r="HD13" i="43"/>
  <c r="HD49" i="43" s="1"/>
  <c r="IC13" i="43"/>
  <c r="IE48" i="43"/>
  <c r="IE50" i="43"/>
  <c r="EI51" i="43"/>
  <c r="EP51" i="43"/>
  <c r="FB51" i="43"/>
  <c r="FJ51" i="43"/>
  <c r="FQ51" i="43"/>
  <c r="GD51" i="43"/>
  <c r="GJ51" i="43"/>
  <c r="GW51" i="43"/>
  <c r="HD51" i="43"/>
  <c r="HD96" i="43" s="1"/>
  <c r="IF51" i="43"/>
  <c r="HA96" i="43"/>
  <c r="ET98" i="43"/>
  <c r="FG98" i="43"/>
  <c r="FM98" i="43"/>
  <c r="FY99" i="43"/>
  <c r="FZ98" i="43"/>
  <c r="GG98" i="43"/>
  <c r="GO98" i="43"/>
  <c r="HA98" i="43"/>
  <c r="HH98" i="43"/>
  <c r="EJ120" i="43"/>
  <c r="EK119" i="43"/>
  <c r="FC120" i="43"/>
  <c r="FC119" i="43" s="1"/>
  <c r="FD119" i="43"/>
  <c r="GL119" i="43"/>
  <c r="GX120" i="43"/>
  <c r="GX119" i="43" s="1"/>
  <c r="GY119" i="43"/>
  <c r="HE119" i="43"/>
  <c r="IF119" i="43"/>
  <c r="AW122" i="43"/>
  <c r="CB122" i="43"/>
  <c r="DH122" i="43"/>
  <c r="DN122" i="43"/>
  <c r="EO122" i="43"/>
  <c r="EW122" i="43"/>
  <c r="FI122" i="43"/>
  <c r="FP122" i="43"/>
  <c r="GB123" i="43"/>
  <c r="GC122" i="43"/>
  <c r="GI122" i="43"/>
  <c r="GU123" i="43"/>
  <c r="GV122" i="43"/>
  <c r="HC122" i="43"/>
  <c r="HK122" i="43"/>
  <c r="AV139" i="43"/>
  <c r="BN139" i="43"/>
  <c r="DG139" i="43"/>
  <c r="DM139" i="43"/>
  <c r="EF139" i="43"/>
  <c r="EO139" i="43"/>
  <c r="EW139" i="43"/>
  <c r="FI139" i="43"/>
  <c r="FP139" i="43"/>
  <c r="GB140" i="43"/>
  <c r="GC139" i="43"/>
  <c r="GI139" i="43"/>
  <c r="GU140" i="43"/>
  <c r="GV139" i="43"/>
  <c r="HC139" i="43"/>
  <c r="HK139" i="43"/>
  <c r="CO155" i="43"/>
  <c r="DK155" i="43"/>
  <c r="DV155" i="43"/>
  <c r="EO155" i="43"/>
  <c r="EW155" i="43"/>
  <c r="FI155" i="43"/>
  <c r="FP155" i="43"/>
  <c r="GB156" i="43"/>
  <c r="GC155" i="43"/>
  <c r="GI155" i="43"/>
  <c r="GU156" i="43"/>
  <c r="GV155" i="43"/>
  <c r="HC155" i="43"/>
  <c r="HK155" i="43"/>
  <c r="AW168" i="43"/>
  <c r="CB168" i="43"/>
  <c r="DH168" i="43"/>
  <c r="DN168" i="43"/>
  <c r="EJ169" i="43"/>
  <c r="EK168" i="43"/>
  <c r="EQ168" i="43"/>
  <c r="FC169" i="43"/>
  <c r="FD168" i="43"/>
  <c r="FK168" i="43"/>
  <c r="FS168" i="43"/>
  <c r="GE168" i="43"/>
  <c r="GL168" i="43"/>
  <c r="GX169" i="43"/>
  <c r="GX168" i="43" s="1"/>
  <c r="GY168" i="43"/>
  <c r="HE168" i="43"/>
  <c r="IF168" i="43"/>
  <c r="FC14" i="43"/>
  <c r="FK13" i="43"/>
  <c r="FK49" i="43" s="1"/>
  <c r="FS13" i="43"/>
  <c r="FS49" i="43" s="1"/>
  <c r="GE13" i="43"/>
  <c r="GE49" i="43" s="1"/>
  <c r="GL13" i="43"/>
  <c r="GL49" i="43" s="1"/>
  <c r="GX14" i="43"/>
  <c r="GY13" i="43"/>
  <c r="GY49" i="43" s="1"/>
  <c r="HE13" i="43"/>
  <c r="HE49" i="43" s="1"/>
  <c r="IF13" i="43"/>
  <c r="IG48" i="43"/>
  <c r="EJ52" i="43"/>
  <c r="EC52" i="43" s="1"/>
  <c r="EK51" i="43"/>
  <c r="EQ51" i="43"/>
  <c r="FD51" i="43"/>
  <c r="FK51" i="43"/>
  <c r="FS51" i="43"/>
  <c r="GE51" i="43"/>
  <c r="GL51" i="43"/>
  <c r="GX52" i="43"/>
  <c r="GY51" i="43"/>
  <c r="HE51" i="43"/>
  <c r="GH96" i="43"/>
  <c r="EJ64" i="43"/>
  <c r="FF64" i="43"/>
  <c r="GB64" i="43"/>
  <c r="GX64" i="43"/>
  <c r="EU98" i="43"/>
  <c r="FH98" i="43"/>
  <c r="FN98" i="43"/>
  <c r="GA98" i="43"/>
  <c r="GH98" i="43"/>
  <c r="GT98" i="43"/>
  <c r="HB98" i="43"/>
  <c r="HI98" i="43"/>
  <c r="AY122" i="43"/>
  <c r="CO122" i="43"/>
  <c r="DI122" i="43"/>
  <c r="DO122" i="43"/>
  <c r="EI122" i="43"/>
  <c r="EP122" i="43"/>
  <c r="FB122" i="43"/>
  <c r="FJ122" i="43"/>
  <c r="FQ122" i="43"/>
  <c r="GD122" i="43"/>
  <c r="GJ122" i="43"/>
  <c r="GW122" i="43"/>
  <c r="HD122" i="43"/>
  <c r="IC122" i="43"/>
  <c r="IK122" i="43" s="1"/>
  <c r="AW139" i="43"/>
  <c r="CA139" i="43"/>
  <c r="DH139" i="43"/>
  <c r="DN139" i="43"/>
  <c r="EI139" i="43"/>
  <c r="EP139" i="43"/>
  <c r="FB139" i="43"/>
  <c r="FJ139" i="43"/>
  <c r="FQ139" i="43"/>
  <c r="GD139" i="43"/>
  <c r="GJ139" i="43"/>
  <c r="GW139" i="43"/>
  <c r="HD139" i="43"/>
  <c r="IC139" i="43"/>
  <c r="IK139" i="43" s="1"/>
  <c r="CP155" i="43"/>
  <c r="EI155" i="43"/>
  <c r="EP155" i="43"/>
  <c r="FB155" i="43"/>
  <c r="FJ155" i="43"/>
  <c r="FQ155" i="43"/>
  <c r="GD155" i="43"/>
  <c r="GJ155" i="43"/>
  <c r="GW155" i="43"/>
  <c r="HD155" i="43"/>
  <c r="IC155" i="43"/>
  <c r="IK155" i="43" s="1"/>
  <c r="AY168" i="43"/>
  <c r="CO168" i="43"/>
  <c r="DI168" i="43"/>
  <c r="DO168" i="43"/>
  <c r="EL168" i="43"/>
  <c r="ER168" i="43"/>
  <c r="FE168" i="43"/>
  <c r="FL168" i="43"/>
  <c r="FX168" i="43"/>
  <c r="GF168" i="43"/>
  <c r="GM168" i="43"/>
  <c r="GZ168" i="43"/>
  <c r="HF168" i="43"/>
  <c r="FL15" i="43"/>
  <c r="HZ15" i="43" s="1"/>
  <c r="BH51" i="43"/>
  <c r="AH53" i="43"/>
  <c r="O53" i="43" s="1"/>
  <c r="U77" i="43"/>
  <c r="DJ77" i="43"/>
  <c r="Q124" i="43"/>
  <c r="Q122" i="43" s="1"/>
  <c r="EH127" i="43"/>
  <c r="EG127" i="43" s="1"/>
  <c r="AZ141" i="43"/>
  <c r="AZ139" i="43" s="1"/>
  <c r="EH156" i="43"/>
  <c r="AY160" i="43"/>
  <c r="DF162" i="43"/>
  <c r="DD162" i="43" s="1"/>
  <c r="X13" i="43"/>
  <c r="X49" i="43" s="1"/>
  <c r="V26" i="43"/>
  <c r="DJ78" i="43"/>
  <c r="DD78" i="43" s="1"/>
  <c r="DF158" i="43"/>
  <c r="DD158" i="43" s="1"/>
  <c r="DF141" i="43"/>
  <c r="DD141" i="43" s="1"/>
  <c r="V17" i="43"/>
  <c r="BH27" i="43"/>
  <c r="EQ27" i="43" s="1"/>
  <c r="EQ13" i="43" s="1"/>
  <c r="EQ49" i="43" s="1"/>
  <c r="DL53" i="43"/>
  <c r="DD53" i="43" s="1"/>
  <c r="V68" i="43"/>
  <c r="U78" i="43"/>
  <c r="O78" i="43" s="1"/>
  <c r="EN78" i="43"/>
  <c r="EE78" i="43" s="1"/>
  <c r="V86" i="43"/>
  <c r="AZ101" i="43"/>
  <c r="AH113" i="43"/>
  <c r="O113" i="43" s="1"/>
  <c r="DF124" i="43"/>
  <c r="DF127" i="43"/>
  <c r="Q141" i="43"/>
  <c r="Q139" i="43" s="1"/>
  <c r="DE156" i="43"/>
  <c r="AZ157" i="43"/>
  <c r="DE160" i="43"/>
  <c r="EH160" i="43"/>
  <c r="AK13" i="43"/>
  <c r="AK49" i="43" s="1"/>
  <c r="AZ125" i="43"/>
  <c r="DF140" i="43"/>
  <c r="Q156" i="43"/>
  <c r="EF156" i="43"/>
  <c r="AZ158" i="43"/>
  <c r="DF160" i="43"/>
  <c r="DD160" i="43" s="1"/>
  <c r="IA120" i="43"/>
  <c r="FV194" i="43"/>
  <c r="AP63" i="43"/>
  <c r="S81" i="43"/>
  <c r="U81" i="43"/>
  <c r="FV154" i="43"/>
  <c r="CA64" i="43"/>
  <c r="AH81" i="43"/>
  <c r="GS105" i="43"/>
  <c r="O106" i="43"/>
  <c r="ID170" i="43"/>
  <c r="FU183" i="43"/>
  <c r="EZ111" i="43"/>
  <c r="O149" i="43"/>
  <c r="HY22" i="43"/>
  <c r="IE108" i="43"/>
  <c r="IE144" i="43"/>
  <c r="IE147" i="43"/>
  <c r="DD194" i="43"/>
  <c r="CO64" i="43"/>
  <c r="ED108" i="43"/>
  <c r="HV185" i="43"/>
  <c r="EB24" i="43"/>
  <c r="FT75" i="43"/>
  <c r="GS75" i="43"/>
  <c r="HP76" i="43"/>
  <c r="HX76" i="43"/>
  <c r="BF13" i="43"/>
  <c r="HW16" i="43"/>
  <c r="ID16" i="43"/>
  <c r="EZ52" i="43"/>
  <c r="ED76" i="43"/>
  <c r="HU86" i="43"/>
  <c r="IA86" i="43"/>
  <c r="EZ87" i="43"/>
  <c r="FT148" i="43"/>
  <c r="IG27" i="43"/>
  <c r="AB182" i="43"/>
  <c r="AL182" i="43"/>
  <c r="AR182" i="43"/>
  <c r="DD109" i="43"/>
  <c r="DD147" i="43"/>
  <c r="HP148" i="43"/>
  <c r="IE148" i="43"/>
  <c r="HW166" i="43"/>
  <c r="HZ167" i="43"/>
  <c r="DD190" i="43"/>
  <c r="IG194" i="43"/>
  <c r="X2" i="43"/>
  <c r="AG13" i="43"/>
  <c r="AG49" i="43" s="1"/>
  <c r="DC67" i="43"/>
  <c r="EZ67" i="43"/>
  <c r="FT85" i="43"/>
  <c r="FC111" i="43"/>
  <c r="EY111" i="43" s="1"/>
  <c r="HY143" i="43"/>
  <c r="IG143" i="43"/>
  <c r="HW143" i="43"/>
  <c r="FV169" i="43"/>
  <c r="DC24" i="43"/>
  <c r="EC76" i="43"/>
  <c r="HV99" i="43"/>
  <c r="DC109" i="43"/>
  <c r="Y63" i="43"/>
  <c r="Y96" i="43" s="1"/>
  <c r="EX16" i="43"/>
  <c r="GR16" i="43"/>
  <c r="EB22" i="43"/>
  <c r="HW24" i="43"/>
  <c r="ID24" i="43"/>
  <c r="FA24" i="43"/>
  <c r="FT52" i="43"/>
  <c r="IA79" i="43"/>
  <c r="T81" i="43"/>
  <c r="AS81" i="43"/>
  <c r="HX83" i="43"/>
  <c r="IE83" i="43"/>
  <c r="GR83" i="43"/>
  <c r="EZ89" i="43"/>
  <c r="O99" i="43"/>
  <c r="CB98" i="43"/>
  <c r="DD113" i="43"/>
  <c r="DD137" i="43"/>
  <c r="IA137" i="43"/>
  <c r="EZ137" i="43"/>
  <c r="HY137" i="43"/>
  <c r="IG137" i="43"/>
  <c r="FU149" i="43"/>
  <c r="FT158" i="43"/>
  <c r="HY159" i="43"/>
  <c r="HX160" i="43"/>
  <c r="IE160" i="43"/>
  <c r="HV160" i="43"/>
  <c r="HP193" i="43"/>
  <c r="AD63" i="43"/>
  <c r="AD96" i="43" s="1"/>
  <c r="EX107" i="43"/>
  <c r="IE123" i="43"/>
  <c r="GP129" i="43"/>
  <c r="HY158" i="43"/>
  <c r="IG158" i="43"/>
  <c r="O200" i="43"/>
  <c r="M27" i="43"/>
  <c r="IE101" i="43"/>
  <c r="T155" i="43"/>
  <c r="AS155" i="43"/>
  <c r="HS158" i="43"/>
  <c r="EX158" i="43"/>
  <c r="IE170" i="43"/>
  <c r="V168" i="43"/>
  <c r="DC172" i="43"/>
  <c r="HZ172" i="43"/>
  <c r="GP68" i="43"/>
  <c r="IE69" i="43"/>
  <c r="M18" i="43"/>
  <c r="O19" i="43"/>
  <c r="GR20" i="43"/>
  <c r="CP51" i="43"/>
  <c r="Z63" i="43"/>
  <c r="Z96" i="43" s="1"/>
  <c r="GS83" i="43"/>
  <c r="O84" i="43"/>
  <c r="IA84" i="43"/>
  <c r="M144" i="43"/>
  <c r="DC161" i="43"/>
  <c r="DC192" i="43"/>
  <c r="FV193" i="43"/>
  <c r="HV198" i="43"/>
  <c r="IB198" i="43"/>
  <c r="GP198" i="43"/>
  <c r="DD149" i="43"/>
  <c r="GP26" i="43"/>
  <c r="DC21" i="43"/>
  <c r="DC23" i="43"/>
  <c r="IG24" i="43"/>
  <c r="GP55" i="43"/>
  <c r="M62" i="43"/>
  <c r="HP62" i="43"/>
  <c r="EX113" i="43"/>
  <c r="EZ128" i="43"/>
  <c r="EZ131" i="43"/>
  <c r="EY141" i="43"/>
  <c r="HY153" i="43"/>
  <c r="EX154" i="43"/>
  <c r="DD159" i="43"/>
  <c r="DD161" i="43"/>
  <c r="DC186" i="43"/>
  <c r="IB21" i="43"/>
  <c r="FV14" i="43"/>
  <c r="IG18" i="43"/>
  <c r="M19" i="43"/>
  <c r="FV19" i="43"/>
  <c r="EE23" i="43"/>
  <c r="EZ65" i="43"/>
  <c r="FC65" i="43"/>
  <c r="FC67" i="43"/>
  <c r="EY67" i="43" s="1"/>
  <c r="GR76" i="43"/>
  <c r="GU76" i="43"/>
  <c r="GQ76" i="43" s="1"/>
  <c r="ID77" i="43"/>
  <c r="EB82" i="43"/>
  <c r="GS87" i="43"/>
  <c r="FC89" i="43"/>
  <c r="EY89" i="43" s="1"/>
  <c r="FY111" i="43"/>
  <c r="FU111" i="43" s="1"/>
  <c r="FV111" i="43"/>
  <c r="FF172" i="43"/>
  <c r="HT172" i="43" s="1"/>
  <c r="FA172" i="43"/>
  <c r="EZ66" i="43"/>
  <c r="HV21" i="43"/>
  <c r="GB201" i="43"/>
  <c r="FU201" i="43" s="1"/>
  <c r="FV201" i="43"/>
  <c r="DD172" i="43"/>
  <c r="FV24" i="43"/>
  <c r="FY24" i="43"/>
  <c r="FU24" i="43" s="1"/>
  <c r="HP52" i="43"/>
  <c r="AZ51" i="43"/>
  <c r="O102" i="43"/>
  <c r="IB24" i="43"/>
  <c r="M52" i="43"/>
  <c r="CA51" i="43"/>
  <c r="DD62" i="43"/>
  <c r="FS64" i="43"/>
  <c r="GM64" i="43"/>
  <c r="DM81" i="43"/>
  <c r="DM63" i="43" s="1"/>
  <c r="GJ81" i="43"/>
  <c r="IB81" i="43" s="1"/>
  <c r="HZ113" i="43"/>
  <c r="FC113" i="43"/>
  <c r="EY113" i="43" s="1"/>
  <c r="EZ113" i="43"/>
  <c r="IB193" i="43"/>
  <c r="EC86" i="43"/>
  <c r="FT21" i="43"/>
  <c r="FA15" i="43"/>
  <c r="DC20" i="43"/>
  <c r="GB14" i="43"/>
  <c r="IG19" i="43"/>
  <c r="GB19" i="43"/>
  <c r="FU19" i="43" s="1"/>
  <c r="EZ23" i="43"/>
  <c r="O48" i="43"/>
  <c r="EZ68" i="43"/>
  <c r="FC68" i="43"/>
  <c r="EY68" i="43" s="1"/>
  <c r="M83" i="43"/>
  <c r="HW95" i="43"/>
  <c r="GP22" i="43"/>
  <c r="EB48" i="43"/>
  <c r="HV53" i="43"/>
  <c r="IB53" i="43"/>
  <c r="O54" i="43"/>
  <c r="HY54" i="43"/>
  <c r="HS55" i="43"/>
  <c r="HW65" i="43"/>
  <c r="FW65" i="43"/>
  <c r="ID69" i="43"/>
  <c r="FT79" i="43"/>
  <c r="FT83" i="43"/>
  <c r="M84" i="43"/>
  <c r="HW84" i="43"/>
  <c r="EX86" i="43"/>
  <c r="FT86" i="43"/>
  <c r="AA182" i="43"/>
  <c r="AQ182" i="43"/>
  <c r="IB99" i="43"/>
  <c r="DD112" i="43"/>
  <c r="DC113" i="43"/>
  <c r="GQ113" i="43"/>
  <c r="HY123" i="43"/>
  <c r="IA140" i="43"/>
  <c r="HY140" i="43"/>
  <c r="HT141" i="43"/>
  <c r="EX148" i="43"/>
  <c r="GR158" i="43"/>
  <c r="O161" i="43"/>
  <c r="AG168" i="43"/>
  <c r="GS170" i="43"/>
  <c r="FT185" i="43"/>
  <c r="GR186" i="43"/>
  <c r="ED192" i="43"/>
  <c r="HX193" i="43"/>
  <c r="IA194" i="43"/>
  <c r="EY194" i="43"/>
  <c r="DD201" i="43"/>
  <c r="IA125" i="43"/>
  <c r="EB126" i="43"/>
  <c r="M128" i="43"/>
  <c r="IA128" i="43"/>
  <c r="FC128" i="43"/>
  <c r="EY128" i="43" s="1"/>
  <c r="HW128" i="43"/>
  <c r="FA128" i="43"/>
  <c r="GR128" i="43"/>
  <c r="HZ136" i="43"/>
  <c r="FT136" i="43"/>
  <c r="HV137" i="43"/>
  <c r="IB137" i="43"/>
  <c r="FV137" i="43"/>
  <c r="DD144" i="43"/>
  <c r="ED145" i="43"/>
  <c r="IA150" i="43"/>
  <c r="HY150" i="43"/>
  <c r="HS153" i="43"/>
  <c r="HZ153" i="43"/>
  <c r="ID154" i="43"/>
  <c r="AG155" i="43"/>
  <c r="DD156" i="43"/>
  <c r="IG156" i="43"/>
  <c r="O172" i="43"/>
  <c r="EZ172" i="43"/>
  <c r="DD189" i="43"/>
  <c r="HW195" i="43"/>
  <c r="ID195" i="43"/>
  <c r="HY198" i="43"/>
  <c r="IG198" i="43"/>
  <c r="ID200" i="43"/>
  <c r="AY64" i="43"/>
  <c r="GP66" i="43"/>
  <c r="HP70" i="43"/>
  <c r="IA87" i="43"/>
  <c r="FT97" i="43"/>
  <c r="GP97" i="43"/>
  <c r="EY100" i="43"/>
  <c r="HV104" i="43"/>
  <c r="M105" i="43"/>
  <c r="IG105" i="43"/>
  <c r="GP105" i="43"/>
  <c r="DC107" i="43"/>
  <c r="HZ107" i="43"/>
  <c r="FT123" i="43"/>
  <c r="DC124" i="43"/>
  <c r="HV125" i="43"/>
  <c r="IB125" i="43"/>
  <c r="DC127" i="43"/>
  <c r="HP129" i="43"/>
  <c r="DD151" i="43"/>
  <c r="IB162" i="43"/>
  <c r="EB169" i="43"/>
  <c r="GP188" i="43"/>
  <c r="DC193" i="43"/>
  <c r="DD197" i="43"/>
  <c r="FT199" i="43"/>
  <c r="DD200" i="43"/>
  <c r="GQ54" i="43"/>
  <c r="GS54" i="43"/>
  <c r="FV55" i="43"/>
  <c r="EE62" i="43"/>
  <c r="AZ64" i="43"/>
  <c r="P64" i="43"/>
  <c r="V64" i="43"/>
  <c r="AV64" i="43"/>
  <c r="Q81" i="43"/>
  <c r="AG81" i="43"/>
  <c r="AW81" i="43"/>
  <c r="AW63" i="43" s="1"/>
  <c r="GR86" i="43"/>
  <c r="DC87" i="43"/>
  <c r="HU97" i="43"/>
  <c r="IA97" i="43"/>
  <c r="AO182" i="43"/>
  <c r="GP102" i="43"/>
  <c r="O105" i="43"/>
  <c r="U122" i="43"/>
  <c r="GR126" i="43"/>
  <c r="FV129" i="43"/>
  <c r="EX131" i="43"/>
  <c r="ED138" i="43"/>
  <c r="EX187" i="43"/>
  <c r="FA187" i="43"/>
  <c r="HP188" i="43"/>
  <c r="HZ189" i="43"/>
  <c r="FT194" i="43"/>
  <c r="FU199" i="43"/>
  <c r="DC25" i="43"/>
  <c r="EN26" i="43"/>
  <c r="HX26" i="43" s="1"/>
  <c r="IE26" i="43"/>
  <c r="HV26" i="43"/>
  <c r="EE48" i="43"/>
  <c r="AQ96" i="43"/>
  <c r="M54" i="43"/>
  <c r="EZ54" i="43"/>
  <c r="FT54" i="43"/>
  <c r="GR54" i="43"/>
  <c r="CB64" i="43"/>
  <c r="GP65" i="43"/>
  <c r="DC66" i="43"/>
  <c r="FT68" i="43"/>
  <c r="FT69" i="43"/>
  <c r="HS77" i="43"/>
  <c r="O80" i="43"/>
  <c r="EX80" i="43"/>
  <c r="FW95" i="43"/>
  <c r="GR95" i="43"/>
  <c r="ED97" i="43"/>
  <c r="Z182" i="43"/>
  <c r="AJ182" i="43"/>
  <c r="AP182" i="43"/>
  <c r="T98" i="43"/>
  <c r="DD103" i="43"/>
  <c r="FA109" i="43"/>
  <c r="FT109" i="43"/>
  <c r="CP98" i="43"/>
  <c r="EX110" i="43"/>
  <c r="HY111" i="43"/>
  <c r="DC112" i="43"/>
  <c r="FW118" i="43"/>
  <c r="IE120" i="43"/>
  <c r="EX120" i="43"/>
  <c r="HY121" i="43"/>
  <c r="O131" i="43"/>
  <c r="EB134" i="43"/>
  <c r="ID138" i="43"/>
  <c r="GR138" i="43"/>
  <c r="EX140" i="43"/>
  <c r="IB141" i="43"/>
  <c r="M142" i="43"/>
  <c r="HP154" i="43"/>
  <c r="IA161" i="43"/>
  <c r="HZ165" i="43"/>
  <c r="M172" i="43"/>
  <c r="FW183" i="43"/>
  <c r="HY185" i="43"/>
  <c r="DD186" i="43"/>
  <c r="DD192" i="43"/>
  <c r="HW192" i="43"/>
  <c r="ID192" i="43"/>
  <c r="IA16" i="43"/>
  <c r="HS18" i="43"/>
  <c r="HY17" i="43"/>
  <c r="ID18" i="43"/>
  <c r="ID20" i="43"/>
  <c r="GP21" i="43"/>
  <c r="HY23" i="43"/>
  <c r="AY13" i="43"/>
  <c r="AY49" i="43" s="1"/>
  <c r="CO13" i="43"/>
  <c r="CO49" i="43" s="1"/>
  <c r="HV14" i="43"/>
  <c r="FU15" i="43"/>
  <c r="GP15" i="43"/>
  <c r="FB17" i="43"/>
  <c r="HP17" i="43" s="1"/>
  <c r="O14" i="43"/>
  <c r="O15" i="43"/>
  <c r="HS15" i="43"/>
  <c r="HV15" i="43"/>
  <c r="IB15" i="43"/>
  <c r="IG15" i="43"/>
  <c r="HX16" i="43"/>
  <c r="DD19" i="43"/>
  <c r="EZ21" i="43"/>
  <c r="HY21" i="43"/>
  <c r="FV22" i="43"/>
  <c r="IE23" i="43"/>
  <c r="IA24" i="43"/>
  <c r="M25" i="43"/>
  <c r="EZ25" i="43"/>
  <c r="HU26" i="43"/>
  <c r="FV26" i="43"/>
  <c r="HU27" i="43"/>
  <c r="IB27" i="43"/>
  <c r="FW27" i="43"/>
  <c r="DD48" i="43"/>
  <c r="HV52" i="43"/>
  <c r="IB52" i="43"/>
  <c r="HU53" i="43"/>
  <c r="GP54" i="43"/>
  <c r="DC62" i="43"/>
  <c r="HV62" i="43"/>
  <c r="IB62" i="43"/>
  <c r="EZ62" i="43"/>
  <c r="AE63" i="43"/>
  <c r="AB63" i="43"/>
  <c r="AB96" i="43" s="1"/>
  <c r="Q64" i="43"/>
  <c r="AG64" i="43"/>
  <c r="AW64" i="43"/>
  <c r="FF66" i="43"/>
  <c r="EY66" i="43" s="1"/>
  <c r="HZ67" i="43"/>
  <c r="GP67" i="43"/>
  <c r="GP69" i="43"/>
  <c r="DD70" i="43"/>
  <c r="IB70" i="43"/>
  <c r="FV70" i="43"/>
  <c r="HY75" i="43"/>
  <c r="IG75" i="43"/>
  <c r="EZ79" i="43"/>
  <c r="DC82" i="43"/>
  <c r="ID82" i="43"/>
  <c r="DC83" i="43"/>
  <c r="HS85" i="43"/>
  <c r="HY85" i="43"/>
  <c r="IG85" i="43"/>
  <c r="HV85" i="43"/>
  <c r="IB85" i="43"/>
  <c r="GU86" i="43"/>
  <c r="GQ86" i="43" s="1"/>
  <c r="GP89" i="43"/>
  <c r="DC97" i="43"/>
  <c r="DD99" i="43"/>
  <c r="HV100" i="43"/>
  <c r="IB100" i="43"/>
  <c r="FT102" i="43"/>
  <c r="HY104" i="43"/>
  <c r="IG104" i="43"/>
  <c r="GX112" i="43"/>
  <c r="GQ112" i="43" s="1"/>
  <c r="GR112" i="43"/>
  <c r="IE121" i="43"/>
  <c r="FT125" i="43"/>
  <c r="HT144" i="43"/>
  <c r="M99" i="43"/>
  <c r="FY200" i="43"/>
  <c r="FU200" i="43" s="1"/>
  <c r="FV200" i="43"/>
  <c r="DD24" i="43"/>
  <c r="HZ25" i="43"/>
  <c r="HW27" i="43"/>
  <c r="GQ48" i="43"/>
  <c r="IG53" i="43"/>
  <c r="S64" i="43"/>
  <c r="R64" i="43"/>
  <c r="AH64" i="43"/>
  <c r="HV68" i="43"/>
  <c r="EY79" i="43"/>
  <c r="FT82" i="43"/>
  <c r="FW82" i="43"/>
  <c r="EX83" i="43"/>
  <c r="GS85" i="43"/>
  <c r="GP85" i="43"/>
  <c r="O87" i="43"/>
  <c r="EJ99" i="43"/>
  <c r="EC99" i="43" s="1"/>
  <c r="HU99" i="43"/>
  <c r="HX102" i="43"/>
  <c r="IE102" i="43"/>
  <c r="HY109" i="43"/>
  <c r="ID110" i="43"/>
  <c r="HX125" i="43"/>
  <c r="IE125" i="43"/>
  <c r="FV125" i="43"/>
  <c r="HX127" i="43"/>
  <c r="FV127" i="43"/>
  <c r="IE151" i="43"/>
  <c r="U155" i="43"/>
  <c r="FW171" i="43"/>
  <c r="FY171" i="43"/>
  <c r="FU171" i="43" s="1"/>
  <c r="EZ186" i="43"/>
  <c r="FC186" i="43"/>
  <c r="EY186" i="43" s="1"/>
  <c r="HS198" i="43"/>
  <c r="IE200" i="43"/>
  <c r="M21" i="43"/>
  <c r="FA22" i="43"/>
  <c r="M23" i="43"/>
  <c r="HV23" i="43"/>
  <c r="IB23" i="43"/>
  <c r="EY23" i="43"/>
  <c r="GP24" i="43"/>
  <c r="HS27" i="43"/>
  <c r="HY48" i="43"/>
  <c r="EB50" i="43"/>
  <c r="HX50" i="43"/>
  <c r="O52" i="43"/>
  <c r="HS53" i="43"/>
  <c r="HY53" i="43"/>
  <c r="GQ53" i="43"/>
  <c r="HS54" i="43"/>
  <c r="FU62" i="43"/>
  <c r="IE62" i="43"/>
  <c r="FT65" i="43"/>
  <c r="T64" i="43"/>
  <c r="AS64" i="43"/>
  <c r="BM64" i="43"/>
  <c r="HX68" i="43"/>
  <c r="IE68" i="43"/>
  <c r="FW68" i="43"/>
  <c r="FU69" i="43"/>
  <c r="FW69" i="43"/>
  <c r="GQ70" i="43"/>
  <c r="EY77" i="43"/>
  <c r="FT80" i="43"/>
  <c r="DD83" i="43"/>
  <c r="GP84" i="43"/>
  <c r="GS84" i="43"/>
  <c r="HU87" i="43"/>
  <c r="HY97" i="43"/>
  <c r="IG97" i="43"/>
  <c r="HV97" i="43"/>
  <c r="IB97" i="43"/>
  <c r="HU100" i="43"/>
  <c r="EJ100" i="43"/>
  <c r="EY101" i="43"/>
  <c r="GR108" i="43"/>
  <c r="M109" i="43"/>
  <c r="O109" i="43"/>
  <c r="HX118" i="43"/>
  <c r="IE118" i="43"/>
  <c r="FV118" i="43"/>
  <c r="HY127" i="43"/>
  <c r="GP149" i="43"/>
  <c r="O150" i="43"/>
  <c r="FT156" i="43"/>
  <c r="FV188" i="43"/>
  <c r="FY188" i="43"/>
  <c r="FU188" i="43" s="1"/>
  <c r="GR191" i="43"/>
  <c r="GU191" i="43"/>
  <c r="GQ191" i="43" s="1"/>
  <c r="HZ16" i="43"/>
  <c r="HU16" i="43"/>
  <c r="HS17" i="43"/>
  <c r="FT18" i="43"/>
  <c r="HV19" i="43"/>
  <c r="HW20" i="43"/>
  <c r="HS25" i="43"/>
  <c r="HY25" i="43"/>
  <c r="GQ26" i="43"/>
  <c r="HZ27" i="43"/>
  <c r="DD50" i="43"/>
  <c r="S51" i="43"/>
  <c r="FA52" i="43"/>
  <c r="CB51" i="43"/>
  <c r="HZ53" i="43"/>
  <c r="HX55" i="43"/>
  <c r="IE55" i="43"/>
  <c r="IA55" i="43"/>
  <c r="HX65" i="43"/>
  <c r="IE65" i="43"/>
  <c r="FT66" i="43"/>
  <c r="DC68" i="43"/>
  <c r="HY68" i="43"/>
  <c r="IG68" i="43"/>
  <c r="EB69" i="43"/>
  <c r="FV69" i="43"/>
  <c r="EZ77" i="43"/>
  <c r="FU78" i="43"/>
  <c r="IE79" i="43"/>
  <c r="HZ79" i="43"/>
  <c r="HS79" i="43"/>
  <c r="IG81" i="43"/>
  <c r="R81" i="43"/>
  <c r="EB85" i="43"/>
  <c r="ID85" i="43"/>
  <c r="DC89" i="43"/>
  <c r="HP89" i="43"/>
  <c r="HS89" i="43"/>
  <c r="ED95" i="43"/>
  <c r="EX95" i="43"/>
  <c r="IE95" i="43"/>
  <c r="HS97" i="43"/>
  <c r="EX97" i="43"/>
  <c r="EZ142" i="43"/>
  <c r="FC142" i="43"/>
  <c r="EY142" i="43" s="1"/>
  <c r="HY171" i="43"/>
  <c r="IG171" i="43"/>
  <c r="GP82" i="43"/>
  <c r="ED153" i="43"/>
  <c r="EG153" i="43"/>
  <c r="HQ153" i="43" s="1"/>
  <c r="GB157" i="43"/>
  <c r="FU157" i="43" s="1"/>
  <c r="FV157" i="43"/>
  <c r="FW16" i="43"/>
  <c r="EB26" i="43"/>
  <c r="HS14" i="43"/>
  <c r="HP14" i="43"/>
  <c r="HP16" i="43"/>
  <c r="O18" i="43"/>
  <c r="DD22" i="43"/>
  <c r="DD14" i="43"/>
  <c r="HR16" i="43"/>
  <c r="IG17" i="43"/>
  <c r="GS18" i="43"/>
  <c r="HS19" i="43"/>
  <c r="EX20" i="43"/>
  <c r="FW20" i="43"/>
  <c r="HZ17" i="43"/>
  <c r="EY18" i="43"/>
  <c r="IE18" i="43"/>
  <c r="EB19" i="43"/>
  <c r="HW19" i="43"/>
  <c r="ID19" i="43"/>
  <c r="FA19" i="43"/>
  <c r="IA19" i="43"/>
  <c r="GP19" i="43"/>
  <c r="HX20" i="43"/>
  <c r="HS21" i="43"/>
  <c r="EX21" i="43"/>
  <c r="FT23" i="43"/>
  <c r="HW25" i="43"/>
  <c r="IA26" i="43"/>
  <c r="FY26" i="43"/>
  <c r="FU26" i="43" s="1"/>
  <c r="FY27" i="43"/>
  <c r="FU27" i="43" s="1"/>
  <c r="HW50" i="43"/>
  <c r="GS50" i="43"/>
  <c r="AM96" i="43"/>
  <c r="EX52" i="43"/>
  <c r="FT53" i="43"/>
  <c r="FU55" i="43"/>
  <c r="HW62" i="43"/>
  <c r="ID62" i="43"/>
  <c r="BD96" i="43"/>
  <c r="BD203" i="43" s="1"/>
  <c r="AA63" i="43"/>
  <c r="AA96" i="43" s="1"/>
  <c r="HZ65" i="43"/>
  <c r="IG66" i="43"/>
  <c r="EX66" i="43"/>
  <c r="DD68" i="43"/>
  <c r="FY70" i="43"/>
  <c r="FU70" i="43" s="1"/>
  <c r="DD76" i="43"/>
  <c r="FV78" i="43"/>
  <c r="IE80" i="43"/>
  <c r="EX81" i="43"/>
  <c r="HU85" i="43"/>
  <c r="IA85" i="43"/>
  <c r="HX86" i="43"/>
  <c r="M87" i="43"/>
  <c r="HP87" i="43"/>
  <c r="IE87" i="43"/>
  <c r="HS87" i="43"/>
  <c r="FT87" i="43"/>
  <c r="DD89" i="43"/>
  <c r="IG89" i="43"/>
  <c r="M95" i="43"/>
  <c r="GQ95" i="43"/>
  <c r="EC97" i="43"/>
  <c r="GQ97" i="43"/>
  <c r="DC99" i="43"/>
  <c r="BM98" i="43"/>
  <c r="HW100" i="43"/>
  <c r="ID100" i="43"/>
  <c r="HS101" i="43"/>
  <c r="EZ101" i="43"/>
  <c r="HX104" i="43"/>
  <c r="IE104" i="43"/>
  <c r="FT104" i="43"/>
  <c r="GU118" i="43"/>
  <c r="GQ118" i="43" s="1"/>
  <c r="GS118" i="43"/>
  <c r="GR118" i="43"/>
  <c r="EZ123" i="43"/>
  <c r="HT131" i="43"/>
  <c r="IA131" i="43"/>
  <c r="IB134" i="43"/>
  <c r="HS134" i="43"/>
  <c r="V139" i="43"/>
  <c r="FC161" i="43"/>
  <c r="HQ161" i="43" s="1"/>
  <c r="EZ161" i="43"/>
  <c r="GX187" i="43"/>
  <c r="GQ187" i="43" s="1"/>
  <c r="GR187" i="43"/>
  <c r="U98" i="43"/>
  <c r="HP102" i="43"/>
  <c r="EZ103" i="43"/>
  <c r="IE105" i="43"/>
  <c r="EY107" i="43"/>
  <c r="FT107" i="43"/>
  <c r="IB110" i="43"/>
  <c r="HS118" i="43"/>
  <c r="P119" i="43"/>
  <c r="V119" i="43"/>
  <c r="FT121" i="43"/>
  <c r="FW121" i="43"/>
  <c r="HX123" i="43"/>
  <c r="HZ123" i="43"/>
  <c r="HW127" i="43"/>
  <c r="ID127" i="43"/>
  <c r="FT127" i="43"/>
  <c r="EX128" i="43"/>
  <c r="HZ128" i="43"/>
  <c r="M129" i="43"/>
  <c r="O129" i="43"/>
  <c r="DC130" i="43"/>
  <c r="ED130" i="43"/>
  <c r="GP130" i="43"/>
  <c r="HS131" i="43"/>
  <c r="HZ131" i="43"/>
  <c r="HS136" i="43"/>
  <c r="EX136" i="43"/>
  <c r="HP141" i="43"/>
  <c r="IA141" i="43"/>
  <c r="GP143" i="43"/>
  <c r="IG149" i="43"/>
  <c r="O152" i="43"/>
  <c r="GP153" i="43"/>
  <c r="M161" i="43"/>
  <c r="EX161" i="43"/>
  <c r="ID162" i="43"/>
  <c r="DD165" i="43"/>
  <c r="O166" i="43"/>
  <c r="IG166" i="43"/>
  <c r="IA169" i="43"/>
  <c r="EX185" i="43"/>
  <c r="HX189" i="43"/>
  <c r="IE189" i="43"/>
  <c r="O192" i="43"/>
  <c r="M199" i="43"/>
  <c r="GP201" i="43"/>
  <c r="HV102" i="43"/>
  <c r="M103" i="43"/>
  <c r="IE103" i="43"/>
  <c r="GP103" i="43"/>
  <c r="O104" i="43"/>
  <c r="AG98" i="43"/>
  <c r="HS104" i="43"/>
  <c r="DD107" i="43"/>
  <c r="HT109" i="43"/>
  <c r="HZ109" i="43"/>
  <c r="M112" i="43"/>
  <c r="AI119" i="43"/>
  <c r="R119" i="43"/>
  <c r="AH119" i="43"/>
  <c r="EX121" i="43"/>
  <c r="GQ124" i="43"/>
  <c r="DD134" i="43"/>
  <c r="HW134" i="43"/>
  <c r="ED135" i="43"/>
  <c r="HV135" i="43"/>
  <c r="DC140" i="43"/>
  <c r="HP150" i="43"/>
  <c r="DC152" i="43"/>
  <c r="HP152" i="43"/>
  <c r="HV152" i="43"/>
  <c r="IB152" i="43"/>
  <c r="FT152" i="43"/>
  <c r="EX156" i="43"/>
  <c r="FA156" i="43"/>
  <c r="GB162" i="43"/>
  <c r="FU162" i="43" s="1"/>
  <c r="FV162" i="43"/>
  <c r="GP167" i="43"/>
  <c r="EZ189" i="43"/>
  <c r="FC189" i="43"/>
  <c r="EY189" i="43" s="1"/>
  <c r="EE195" i="43"/>
  <c r="EY102" i="43"/>
  <c r="HW102" i="43"/>
  <c r="O103" i="43"/>
  <c r="EY104" i="43"/>
  <c r="EX105" i="43"/>
  <c r="GP110" i="43"/>
  <c r="M113" i="43"/>
  <c r="DC120" i="43"/>
  <c r="O121" i="43"/>
  <c r="EY123" i="43"/>
  <c r="HZ124" i="43"/>
  <c r="EX124" i="43"/>
  <c r="HX124" i="43"/>
  <c r="GP125" i="43"/>
  <c r="GS125" i="43"/>
  <c r="HP126" i="43"/>
  <c r="HX126" i="43"/>
  <c r="DC129" i="43"/>
  <c r="HV129" i="43"/>
  <c r="IB129" i="43"/>
  <c r="DC134" i="43"/>
  <c r="HP135" i="43"/>
  <c r="HP138" i="43"/>
  <c r="FT140" i="43"/>
  <c r="GP144" i="43"/>
  <c r="IG161" i="43"/>
  <c r="EE167" i="43"/>
  <c r="EG167" i="43"/>
  <c r="HQ167" i="43" s="1"/>
  <c r="IG167" i="43"/>
  <c r="EC193" i="43"/>
  <c r="GU193" i="43"/>
  <c r="HQ193" i="43" s="1"/>
  <c r="GS193" i="43"/>
  <c r="DD196" i="43"/>
  <c r="HY196" i="43"/>
  <c r="IG196" i="43"/>
  <c r="DC199" i="43"/>
  <c r="EZ199" i="43"/>
  <c r="FF199" i="43"/>
  <c r="EY199" i="43" s="1"/>
  <c r="FT201" i="43"/>
  <c r="HV101" i="43"/>
  <c r="IB101" i="43"/>
  <c r="ID106" i="43"/>
  <c r="HW111" i="43"/>
  <c r="GP111" i="43"/>
  <c r="EY112" i="43"/>
  <c r="HX112" i="43"/>
  <c r="EX112" i="43"/>
  <c r="HR113" i="43"/>
  <c r="IG113" i="43"/>
  <c r="GQ120" i="43"/>
  <c r="AS119" i="43"/>
  <c r="DC121" i="43"/>
  <c r="HY125" i="43"/>
  <c r="FU125" i="43"/>
  <c r="HS127" i="43"/>
  <c r="HV127" i="43"/>
  <c r="DD129" i="43"/>
  <c r="IG129" i="43"/>
  <c r="EG130" i="43"/>
  <c r="EC130" i="43" s="1"/>
  <c r="HW130" i="43"/>
  <c r="HU130" i="43"/>
  <c r="IA130" i="43"/>
  <c r="IG130" i="43"/>
  <c r="DD136" i="43"/>
  <c r="HR136" i="43"/>
  <c r="HY136" i="43"/>
  <c r="IG136" i="43"/>
  <c r="HW141" i="43"/>
  <c r="ID141" i="43"/>
  <c r="HW142" i="43"/>
  <c r="IA143" i="43"/>
  <c r="HW148" i="43"/>
  <c r="GQ148" i="43"/>
  <c r="DC149" i="43"/>
  <c r="HX149" i="43"/>
  <c r="IE149" i="43"/>
  <c r="IA159" i="43"/>
  <c r="FW160" i="43"/>
  <c r="HS161" i="43"/>
  <c r="HZ161" i="43"/>
  <c r="O167" i="43"/>
  <c r="HR186" i="43"/>
  <c r="O187" i="43"/>
  <c r="EY197" i="43"/>
  <c r="HZ169" i="43"/>
  <c r="HW170" i="43"/>
  <c r="IG172" i="43"/>
  <c r="O191" i="43"/>
  <c r="HT191" i="43"/>
  <c r="HP192" i="43"/>
  <c r="EX193" i="43"/>
  <c r="GP193" i="43"/>
  <c r="HY194" i="43"/>
  <c r="FT195" i="43"/>
  <c r="FV198" i="43"/>
  <c r="HW201" i="43"/>
  <c r="HS159" i="43"/>
  <c r="DC160" i="43"/>
  <c r="HW162" i="43"/>
  <c r="IA162" i="43"/>
  <c r="O165" i="43"/>
  <c r="IB166" i="43"/>
  <c r="DC167" i="43"/>
  <c r="EY167" i="43"/>
  <c r="HX167" i="43"/>
  <c r="DD169" i="43"/>
  <c r="HX169" i="43"/>
  <c r="IE169" i="43"/>
  <c r="DD170" i="43"/>
  <c r="HU171" i="43"/>
  <c r="IA171" i="43"/>
  <c r="HV172" i="43"/>
  <c r="IB172" i="43"/>
  <c r="EX172" i="43"/>
  <c r="ID183" i="43"/>
  <c r="IA183" i="43"/>
  <c r="FV183" i="43"/>
  <c r="HX185" i="43"/>
  <c r="IE185" i="43"/>
  <c r="M186" i="43"/>
  <c r="ED187" i="43"/>
  <c r="IA188" i="43"/>
  <c r="ED190" i="43"/>
  <c r="T184" i="43"/>
  <c r="T202" i="43" s="1"/>
  <c r="AS184" i="43"/>
  <c r="AS202" i="43" s="1"/>
  <c r="IB192" i="43"/>
  <c r="GR192" i="43"/>
  <c r="HV194" i="43"/>
  <c r="FW196" i="43"/>
  <c r="M197" i="43"/>
  <c r="HV197" i="43"/>
  <c r="IB197" i="43"/>
  <c r="HZ198" i="43"/>
  <c r="EX198" i="43"/>
  <c r="DD199" i="43"/>
  <c r="GP199" i="43"/>
  <c r="M200" i="43"/>
  <c r="GP200" i="43"/>
  <c r="EB201" i="43"/>
  <c r="EX201" i="43"/>
  <c r="IB135" i="43"/>
  <c r="M138" i="43"/>
  <c r="DC138" i="43"/>
  <c r="HV143" i="43"/>
  <c r="FW145" i="43"/>
  <c r="FU148" i="43"/>
  <c r="M150" i="43"/>
  <c r="M151" i="43"/>
  <c r="HV151" i="43"/>
  <c r="IB151" i="43"/>
  <c r="DD152" i="43"/>
  <c r="HW152" i="43"/>
  <c r="ID152" i="43"/>
  <c r="IA153" i="43"/>
  <c r="HW154" i="43"/>
  <c r="GR154" i="43"/>
  <c r="HW157" i="43"/>
  <c r="ID157" i="43"/>
  <c r="IA157" i="43"/>
  <c r="HV158" i="43"/>
  <c r="IB158" i="43"/>
  <c r="O159" i="43"/>
  <c r="ID166" i="43"/>
  <c r="DD167" i="43"/>
  <c r="HS167" i="43"/>
  <c r="HY167" i="43"/>
  <c r="P168" i="43"/>
  <c r="DC170" i="43"/>
  <c r="EZ170" i="43"/>
  <c r="FT170" i="43"/>
  <c r="GP171" i="43"/>
  <c r="DD183" i="43"/>
  <c r="HR183" i="43"/>
  <c r="HX183" i="43"/>
  <c r="IG185" i="43"/>
  <c r="IB185" i="43"/>
  <c r="GP185" i="43"/>
  <c r="O186" i="43"/>
  <c r="DD187" i="43"/>
  <c r="EB188" i="43"/>
  <c r="EX190" i="43"/>
  <c r="HY191" i="43"/>
  <c r="IG191" i="43"/>
  <c r="FA192" i="43"/>
  <c r="HW194" i="43"/>
  <c r="ID194" i="43"/>
  <c r="HT194" i="43"/>
  <c r="HZ194" i="43"/>
  <c r="O199" i="43"/>
  <c r="ID135" i="43"/>
  <c r="HV138" i="43"/>
  <c r="IB138" i="43"/>
  <c r="O140" i="43"/>
  <c r="DD142" i="43"/>
  <c r="HY142" i="43"/>
  <c r="DC144" i="43"/>
  <c r="FT144" i="43"/>
  <c r="GP145" i="43"/>
  <c r="FA146" i="43"/>
  <c r="GP146" i="43"/>
  <c r="O147" i="43"/>
  <c r="HW147" i="43"/>
  <c r="ID147" i="43"/>
  <c r="GP148" i="43"/>
  <c r="M152" i="43"/>
  <c r="DC153" i="43"/>
  <c r="IE154" i="43"/>
  <c r="HX154" i="43"/>
  <c r="DD157" i="43"/>
  <c r="FT159" i="43"/>
  <c r="EY160" i="43"/>
  <c r="FU165" i="43"/>
  <c r="HY165" i="43"/>
  <c r="HV166" i="43"/>
  <c r="M167" i="43"/>
  <c r="HS170" i="43"/>
  <c r="HY170" i="43"/>
  <c r="IG170" i="43"/>
  <c r="AG184" i="43"/>
  <c r="AG202" i="43" s="1"/>
  <c r="FA186" i="43"/>
  <c r="GU186" i="43"/>
  <c r="GQ186" i="43" s="1"/>
  <c r="HW190" i="43"/>
  <c r="ID190" i="43"/>
  <c r="IG190" i="43"/>
  <c r="GP191" i="43"/>
  <c r="HU194" i="43"/>
  <c r="HV196" i="43"/>
  <c r="IB196" i="43"/>
  <c r="DC197" i="43"/>
  <c r="EZ197" i="43"/>
  <c r="IE197" i="43"/>
  <c r="FT198" i="43"/>
  <c r="EB200" i="43"/>
  <c r="IB200" i="43"/>
  <c r="O201" i="43"/>
  <c r="HZ201" i="43"/>
  <c r="I13" i="43"/>
  <c r="DD65" i="43"/>
  <c r="EM81" i="43"/>
  <c r="EM63" i="43" s="1"/>
  <c r="W63" i="43"/>
  <c r="GC81" i="43"/>
  <c r="GB81" i="43" s="1"/>
  <c r="HT81" i="43" s="1"/>
  <c r="DH81" i="43"/>
  <c r="DH63" i="43" s="1"/>
  <c r="EZ18" i="43"/>
  <c r="HX19" i="43"/>
  <c r="ED20" i="43"/>
  <c r="HQ25" i="43"/>
  <c r="DC48" i="43"/>
  <c r="FV48" i="43"/>
  <c r="FV50" i="43"/>
  <c r="DD52" i="43"/>
  <c r="ED52" i="43"/>
  <c r="GS53" i="43"/>
  <c r="GR53" i="43"/>
  <c r="IG65" i="43"/>
  <c r="M79" i="43"/>
  <c r="ED80" i="43"/>
  <c r="GQ80" i="43"/>
  <c r="GP83" i="43"/>
  <c r="AI13" i="43"/>
  <c r="AI49" i="43" s="1"/>
  <c r="DD15" i="43"/>
  <c r="CA13" i="43"/>
  <c r="CA49" i="43" s="1"/>
  <c r="HX14" i="43"/>
  <c r="HX15" i="43"/>
  <c r="IB17" i="43"/>
  <c r="HY14" i="43"/>
  <c r="FT14" i="43"/>
  <c r="IG14" i="43"/>
  <c r="IA15" i="43"/>
  <c r="HU15" i="43"/>
  <c r="O16" i="43"/>
  <c r="CB13" i="43"/>
  <c r="CB49" i="43" s="1"/>
  <c r="HY16" i="43"/>
  <c r="IG16" i="43"/>
  <c r="DE17" i="43"/>
  <c r="DC17" i="43" s="1"/>
  <c r="HX17" i="43"/>
  <c r="IE17" i="43"/>
  <c r="HW17" i="43"/>
  <c r="FT17" i="43"/>
  <c r="HZ18" i="43"/>
  <c r="DC19" i="43"/>
  <c r="HY19" i="43"/>
  <c r="HZ20" i="43"/>
  <c r="FU21" i="43"/>
  <c r="HZ22" i="43"/>
  <c r="EX22" i="43"/>
  <c r="EY25" i="43"/>
  <c r="DC26" i="43"/>
  <c r="IB26" i="43"/>
  <c r="GS26" i="43"/>
  <c r="GP27" i="43"/>
  <c r="FT48" i="43"/>
  <c r="GP48" i="43"/>
  <c r="GP50" i="43"/>
  <c r="R51" i="43"/>
  <c r="EX53" i="43"/>
  <c r="EE55" i="43"/>
  <c r="EB55" i="43"/>
  <c r="FW62" i="43"/>
  <c r="FT62" i="43"/>
  <c r="FJ64" i="43"/>
  <c r="GD64" i="43"/>
  <c r="CP64" i="43"/>
  <c r="HH64" i="43"/>
  <c r="HZ66" i="43"/>
  <c r="EG69" i="43"/>
  <c r="EC69" i="43" s="1"/>
  <c r="ED69" i="43"/>
  <c r="HR69" i="43"/>
  <c r="EE69" i="43"/>
  <c r="HY69" i="43"/>
  <c r="GP70" i="43"/>
  <c r="EX75" i="43"/>
  <c r="EB78" i="43"/>
  <c r="EG84" i="43"/>
  <c r="ED84" i="43"/>
  <c r="EE84" i="43"/>
  <c r="IG84" i="43"/>
  <c r="M86" i="43"/>
  <c r="O86" i="43"/>
  <c r="FA86" i="43"/>
  <c r="FC86" i="43"/>
  <c r="FW87" i="43"/>
  <c r="FY87" i="43"/>
  <c r="HQ87" i="43" s="1"/>
  <c r="M104" i="43"/>
  <c r="HS109" i="43"/>
  <c r="EX109" i="43"/>
  <c r="FC48" i="43"/>
  <c r="FA48" i="43"/>
  <c r="GF64" i="43"/>
  <c r="AC63" i="43"/>
  <c r="GE81" i="43"/>
  <c r="HP84" i="43"/>
  <c r="EX84" i="43"/>
  <c r="GP17" i="43"/>
  <c r="IE19" i="43"/>
  <c r="IB20" i="43"/>
  <c r="DC22" i="43"/>
  <c r="IB25" i="43"/>
  <c r="FW25" i="43"/>
  <c r="HY65" i="43"/>
  <c r="GU69" i="43"/>
  <c r="GR69" i="43"/>
  <c r="GP14" i="43"/>
  <c r="FV17" i="43"/>
  <c r="DC18" i="43"/>
  <c r="IA18" i="43"/>
  <c r="HP20" i="43"/>
  <c r="HP21" i="43"/>
  <c r="HX21" i="43"/>
  <c r="O22" i="43"/>
  <c r="HW22" i="43"/>
  <c r="ID22" i="43"/>
  <c r="IA22" i="43"/>
  <c r="DD23" i="43"/>
  <c r="EX23" i="43"/>
  <c r="FT24" i="43"/>
  <c r="HP25" i="43"/>
  <c r="ID25" i="43"/>
  <c r="EE27" i="43"/>
  <c r="EG27" i="43"/>
  <c r="EC27" i="43" s="1"/>
  <c r="HV27" i="43"/>
  <c r="ID27" i="43"/>
  <c r="HU48" i="43"/>
  <c r="IA48" i="43"/>
  <c r="HU50" i="43"/>
  <c r="FF50" i="43"/>
  <c r="EY50" i="43" s="1"/>
  <c r="IA50" i="43"/>
  <c r="FW50" i="43"/>
  <c r="V51" i="43"/>
  <c r="AN96" i="43"/>
  <c r="M66" i="43"/>
  <c r="HV67" i="43"/>
  <c r="IB67" i="43"/>
  <c r="EX70" i="43"/>
  <c r="GS80" i="43"/>
  <c r="GR80" i="43"/>
  <c r="HR83" i="43"/>
  <c r="FA83" i="43"/>
  <c r="EZ83" i="43"/>
  <c r="HU95" i="43"/>
  <c r="FF95" i="43"/>
  <c r="HT95" i="43" s="1"/>
  <c r="GR52" i="43"/>
  <c r="GU52" i="43"/>
  <c r="EX76" i="43"/>
  <c r="FT15" i="43"/>
  <c r="HV20" i="43"/>
  <c r="FA21" i="43"/>
  <c r="FC21" i="43"/>
  <c r="EY21" i="43" s="1"/>
  <c r="HV25" i="43"/>
  <c r="HY77" i="43"/>
  <c r="GU77" i="43"/>
  <c r="GS77" i="43"/>
  <c r="ED16" i="43"/>
  <c r="GQ16" i="43"/>
  <c r="IB19" i="43"/>
  <c r="HU19" i="43"/>
  <c r="DD20" i="43"/>
  <c r="IE21" i="43"/>
  <c r="T13" i="43"/>
  <c r="T49" i="43" s="1"/>
  <c r="DC14" i="43"/>
  <c r="HU14" i="43"/>
  <c r="IA14" i="43"/>
  <c r="DC15" i="43"/>
  <c r="DD16" i="43"/>
  <c r="GP16" i="43"/>
  <c r="HV18" i="43"/>
  <c r="IB18" i="43"/>
  <c r="HX18" i="43"/>
  <c r="FT19" i="43"/>
  <c r="IE20" i="43"/>
  <c r="GP20" i="43"/>
  <c r="EG21" i="43"/>
  <c r="EE21" i="43"/>
  <c r="IG21" i="43"/>
  <c r="HZ21" i="43"/>
  <c r="M22" i="43"/>
  <c r="HX22" i="43"/>
  <c r="IE22" i="43"/>
  <c r="HV22" i="43"/>
  <c r="IB22" i="43"/>
  <c r="HR23" i="43"/>
  <c r="EG23" i="43"/>
  <c r="HQ23" i="43" s="1"/>
  <c r="IG23" i="43"/>
  <c r="FU23" i="43"/>
  <c r="EX24" i="43"/>
  <c r="IE25" i="43"/>
  <c r="FC26" i="43"/>
  <c r="FA26" i="43"/>
  <c r="HY27" i="43"/>
  <c r="EX27" i="43"/>
  <c r="EG48" i="43"/>
  <c r="HX48" i="43"/>
  <c r="HV48" i="43"/>
  <c r="IB48" i="43"/>
  <c r="FU48" i="43"/>
  <c r="HS50" i="43"/>
  <c r="EZ50" i="43"/>
  <c r="HV50" i="43"/>
  <c r="IB50" i="43"/>
  <c r="FT50" i="43"/>
  <c r="Q51" i="43"/>
  <c r="DC54" i="43"/>
  <c r="HZ54" i="43"/>
  <c r="HZ55" i="43"/>
  <c r="AJ63" i="43"/>
  <c r="FL64" i="43"/>
  <c r="GW64" i="43"/>
  <c r="DD66" i="43"/>
  <c r="GU66" i="43"/>
  <c r="HQ66" i="43" s="1"/>
  <c r="GS66" i="43"/>
  <c r="HS75" i="43"/>
  <c r="IB77" i="43"/>
  <c r="GP78" i="43"/>
  <c r="DC79" i="43"/>
  <c r="GU79" i="43"/>
  <c r="HQ79" i="43" s="1"/>
  <c r="GS79" i="43"/>
  <c r="FT89" i="43"/>
  <c r="S98" i="43"/>
  <c r="GR109" i="43"/>
  <c r="GU109" i="43"/>
  <c r="GQ109" i="43" s="1"/>
  <c r="HQ62" i="43"/>
  <c r="EY62" i="43"/>
  <c r="HQ80" i="43"/>
  <c r="EC80" i="43"/>
  <c r="GL81" i="43"/>
  <c r="ID81" i="43" s="1"/>
  <c r="EG81" i="43"/>
  <c r="EE81" i="43"/>
  <c r="ED81" i="43"/>
  <c r="FC82" i="43"/>
  <c r="EY82" i="43" s="1"/>
  <c r="EZ82" i="43"/>
  <c r="EB81" i="43"/>
  <c r="FC85" i="43"/>
  <c r="EY85" i="43" s="1"/>
  <c r="EZ85" i="43"/>
  <c r="EQ98" i="43"/>
  <c r="M14" i="43"/>
  <c r="IE14" i="43"/>
  <c r="IB14" i="43"/>
  <c r="IE15" i="43"/>
  <c r="FV15" i="43"/>
  <c r="GQ15" i="43"/>
  <c r="M16" i="43"/>
  <c r="IE16" i="43"/>
  <c r="HV17" i="43"/>
  <c r="EE18" i="43"/>
  <c r="EX18" i="43"/>
  <c r="HY18" i="43"/>
  <c r="O20" i="43"/>
  <c r="HY20" i="43"/>
  <c r="IG20" i="43"/>
  <c r="GQ20" i="43"/>
  <c r="O21" i="43"/>
  <c r="FW22" i="43"/>
  <c r="FY22" i="43"/>
  <c r="FU22" i="43" s="1"/>
  <c r="HU22" i="43"/>
  <c r="HS23" i="43"/>
  <c r="FT25" i="43"/>
  <c r="GS27" i="43"/>
  <c r="GR27" i="43"/>
  <c r="GU27" i="43"/>
  <c r="GQ27" i="43" s="1"/>
  <c r="EX50" i="43"/>
  <c r="AY51" i="43"/>
  <c r="CO51" i="43"/>
  <c r="HU52" i="43"/>
  <c r="FF52" i="43"/>
  <c r="IA52" i="43"/>
  <c r="FW52" i="43"/>
  <c r="EE53" i="43"/>
  <c r="EG53" i="43"/>
  <c r="EC53" i="43" s="1"/>
  <c r="FW53" i="43"/>
  <c r="EX54" i="43"/>
  <c r="DD55" i="43"/>
  <c r="HQ55" i="43"/>
  <c r="HU55" i="43"/>
  <c r="FA55" i="43"/>
  <c r="GX62" i="43"/>
  <c r="GQ62" i="43" s="1"/>
  <c r="GS62" i="43"/>
  <c r="EQ64" i="43"/>
  <c r="HV65" i="43"/>
  <c r="O66" i="43"/>
  <c r="HY66" i="43"/>
  <c r="HT68" i="43"/>
  <c r="HZ68" i="43"/>
  <c r="HV70" i="43"/>
  <c r="FA75" i="43"/>
  <c r="EZ75" i="43"/>
  <c r="FC75" i="43"/>
  <c r="EY75" i="43" s="1"/>
  <c r="HX75" i="43"/>
  <c r="IE78" i="43"/>
  <c r="HV78" i="43"/>
  <c r="IB78" i="43"/>
  <c r="GV81" i="43"/>
  <c r="GS81" i="43" s="1"/>
  <c r="CP81" i="43"/>
  <c r="CP63" i="43" s="1"/>
  <c r="DN81" i="43"/>
  <c r="DN63" i="43" s="1"/>
  <c r="ED83" i="43"/>
  <c r="FY84" i="43"/>
  <c r="FU84" i="43" s="1"/>
  <c r="FV84" i="43"/>
  <c r="FY85" i="43"/>
  <c r="FU85" i="43" s="1"/>
  <c r="FW85" i="43"/>
  <c r="FV85" i="43"/>
  <c r="EG89" i="43"/>
  <c r="EE89" i="43"/>
  <c r="FW89" i="43"/>
  <c r="FY89" i="43"/>
  <c r="FU89" i="43" s="1"/>
  <c r="FT22" i="43"/>
  <c r="IG22" i="43"/>
  <c r="CP13" i="43"/>
  <c r="CP49" i="43" s="1"/>
  <c r="HZ23" i="43"/>
  <c r="EE25" i="43"/>
  <c r="ID26" i="43"/>
  <c r="HS26" i="43"/>
  <c r="IE27" i="43"/>
  <c r="FT27" i="43"/>
  <c r="M48" i="43"/>
  <c r="HW48" i="43"/>
  <c r="ID48" i="43"/>
  <c r="HS48" i="43"/>
  <c r="HZ48" i="43"/>
  <c r="EE50" i="43"/>
  <c r="HY50" i="43"/>
  <c r="IG50" i="43"/>
  <c r="HZ50" i="43"/>
  <c r="AO96" i="43"/>
  <c r="BG96" i="43"/>
  <c r="AG51" i="43"/>
  <c r="BN51" i="43"/>
  <c r="DC52" i="43"/>
  <c r="HZ52" i="43"/>
  <c r="GS52" i="43"/>
  <c r="IE53" i="43"/>
  <c r="BM51" i="43"/>
  <c r="HP54" i="43"/>
  <c r="HR54" i="43"/>
  <c r="HX54" i="43"/>
  <c r="IE54" i="43"/>
  <c r="HW55" i="43"/>
  <c r="ID55" i="43"/>
  <c r="HY55" i="43"/>
  <c r="FT55" i="43"/>
  <c r="IG55" i="43"/>
  <c r="HU62" i="43"/>
  <c r="IA62" i="43"/>
  <c r="X63" i="43"/>
  <c r="DP64" i="43"/>
  <c r="DC65" i="43"/>
  <c r="FA66" i="43"/>
  <c r="HX66" i="43"/>
  <c r="IA67" i="43"/>
  <c r="IE67" i="43"/>
  <c r="ID68" i="43"/>
  <c r="HS69" i="43"/>
  <c r="HX70" i="43"/>
  <c r="IE70" i="43"/>
  <c r="IA70" i="43"/>
  <c r="M75" i="43"/>
  <c r="HW76" i="43"/>
  <c r="ID76" i="43"/>
  <c r="IA78" i="43"/>
  <c r="IG79" i="43"/>
  <c r="EX79" i="43"/>
  <c r="HY79" i="43"/>
  <c r="GP79" i="43"/>
  <c r="M80" i="43"/>
  <c r="HX80" i="43"/>
  <c r="V81" i="43"/>
  <c r="HT82" i="43"/>
  <c r="EX82" i="43"/>
  <c r="FY82" i="43"/>
  <c r="FU82" i="43" s="1"/>
  <c r="FV82" i="43"/>
  <c r="O83" i="43"/>
  <c r="DD84" i="43"/>
  <c r="EB84" i="43"/>
  <c r="FT84" i="43"/>
  <c r="GU84" i="43"/>
  <c r="GQ84" i="43" s="1"/>
  <c r="GR84" i="43"/>
  <c r="EX85" i="43"/>
  <c r="GB86" i="43"/>
  <c r="FU86" i="43" s="1"/>
  <c r="FW86" i="43"/>
  <c r="HY89" i="43"/>
  <c r="FF99" i="43"/>
  <c r="EZ99" i="43"/>
  <c r="AZ98" i="43"/>
  <c r="GP100" i="43"/>
  <c r="M106" i="43"/>
  <c r="GS109" i="43"/>
  <c r="O110" i="43"/>
  <c r="GB110" i="43"/>
  <c r="FU110" i="43" s="1"/>
  <c r="FV110" i="43"/>
  <c r="GU110" i="43"/>
  <c r="GQ110" i="43" s="1"/>
  <c r="GS110" i="43"/>
  <c r="HP23" i="43"/>
  <c r="ID23" i="43"/>
  <c r="HW23" i="43"/>
  <c r="FW23" i="43"/>
  <c r="HX24" i="43"/>
  <c r="IE24" i="43"/>
  <c r="HV24" i="43"/>
  <c r="GS24" i="43"/>
  <c r="DD25" i="43"/>
  <c r="HX25" i="43"/>
  <c r="FA25" i="43"/>
  <c r="GP25" i="43"/>
  <c r="HZ26" i="43"/>
  <c r="FW26" i="43"/>
  <c r="HP27" i="43"/>
  <c r="GS48" i="43"/>
  <c r="FA50" i="43"/>
  <c r="AL96" i="43"/>
  <c r="HW52" i="43"/>
  <c r="ID52" i="43"/>
  <c r="IG52" i="43"/>
  <c r="HP53" i="43"/>
  <c r="HW53" i="43"/>
  <c r="ID53" i="43"/>
  <c r="GP53" i="43"/>
  <c r="IA54" i="43"/>
  <c r="HV55" i="43"/>
  <c r="IB55" i="43"/>
  <c r="O62" i="43"/>
  <c r="FA62" i="43"/>
  <c r="HX62" i="43"/>
  <c r="HC64" i="43"/>
  <c r="HS65" i="43"/>
  <c r="HU65" i="43"/>
  <c r="IA65" i="43"/>
  <c r="FV65" i="43"/>
  <c r="U64" i="43"/>
  <c r="BN64" i="43"/>
  <c r="IA66" i="43"/>
  <c r="HW68" i="43"/>
  <c r="HS68" i="43"/>
  <c r="HU68" i="43"/>
  <c r="IA68" i="43"/>
  <c r="FV68" i="43"/>
  <c r="IG69" i="43"/>
  <c r="HU70" i="43"/>
  <c r="HZ75" i="43"/>
  <c r="FA77" i="43"/>
  <c r="EX78" i="43"/>
  <c r="HV79" i="43"/>
  <c r="IB79" i="43"/>
  <c r="HY80" i="43"/>
  <c r="IG80" i="43"/>
  <c r="GP80" i="43"/>
  <c r="IA81" i="43"/>
  <c r="DD82" i="43"/>
  <c r="HX82" i="43"/>
  <c r="IE82" i="43"/>
  <c r="HZ82" i="43"/>
  <c r="HW83" i="43"/>
  <c r="ID83" i="43"/>
  <c r="HS83" i="43"/>
  <c r="HY83" i="43"/>
  <c r="GQ83" i="43"/>
  <c r="HU84" i="43"/>
  <c r="EJ84" i="43"/>
  <c r="HT84" i="43" s="1"/>
  <c r="FA84" i="43"/>
  <c r="HX84" i="43"/>
  <c r="IE84" i="43"/>
  <c r="DD85" i="43"/>
  <c r="HT85" i="43"/>
  <c r="HZ85" i="43"/>
  <c r="EI98" i="43"/>
  <c r="ID118" i="43"/>
  <c r="FC124" i="43"/>
  <c r="EY124" i="43" s="1"/>
  <c r="EZ124" i="43"/>
  <c r="EE130" i="43"/>
  <c r="ID130" i="43"/>
  <c r="FV130" i="43"/>
  <c r="HR130" i="43"/>
  <c r="ID21" i="43"/>
  <c r="HW21" i="43"/>
  <c r="FW21" i="43"/>
  <c r="EE22" i="43"/>
  <c r="HX23" i="43"/>
  <c r="FA23" i="43"/>
  <c r="GP23" i="43"/>
  <c r="EE24" i="43"/>
  <c r="HU24" i="43"/>
  <c r="O25" i="43"/>
  <c r="HR25" i="43"/>
  <c r="IG25" i="43"/>
  <c r="EX25" i="43"/>
  <c r="U26" i="43"/>
  <c r="O26" i="43" s="1"/>
  <c r="DJ26" i="43"/>
  <c r="DD26" i="43" s="1"/>
  <c r="EX26" i="43"/>
  <c r="HY26" i="43"/>
  <c r="FT26" i="43"/>
  <c r="IG26" i="43"/>
  <c r="DC27" i="43"/>
  <c r="HX27" i="43"/>
  <c r="EX48" i="43"/>
  <c r="FW48" i="43"/>
  <c r="DC50" i="43"/>
  <c r="ID50" i="43"/>
  <c r="FU50" i="43"/>
  <c r="HR52" i="43"/>
  <c r="HX52" i="43"/>
  <c r="IE52" i="43"/>
  <c r="DC53" i="43"/>
  <c r="HX53" i="43"/>
  <c r="HV54" i="43"/>
  <c r="IB54" i="43"/>
  <c r="FA54" i="43"/>
  <c r="FW54" i="43"/>
  <c r="EX55" i="43"/>
  <c r="GS55" i="43"/>
  <c r="IG62" i="43"/>
  <c r="HS62" i="43"/>
  <c r="HY62" i="43"/>
  <c r="GP62" i="43"/>
  <c r="AR63" i="43"/>
  <c r="HW64" i="43"/>
  <c r="EX65" i="43"/>
  <c r="IB65" i="43"/>
  <c r="HV66" i="43"/>
  <c r="IB66" i="43"/>
  <c r="IE66" i="43"/>
  <c r="IG67" i="43"/>
  <c r="EX67" i="43"/>
  <c r="HY67" i="43"/>
  <c r="EX68" i="43"/>
  <c r="IB68" i="43"/>
  <c r="HZ69" i="43"/>
  <c r="HX69" i="43"/>
  <c r="GS69" i="43"/>
  <c r="HY70" i="43"/>
  <c r="FT70" i="43"/>
  <c r="IG70" i="43"/>
  <c r="DC75" i="43"/>
  <c r="IA75" i="43"/>
  <c r="O76" i="43"/>
  <c r="IG77" i="43"/>
  <c r="EX77" i="43"/>
  <c r="IE77" i="43"/>
  <c r="DC78" i="43"/>
  <c r="HY78" i="43"/>
  <c r="FT78" i="43"/>
  <c r="IG78" i="43"/>
  <c r="DC80" i="43"/>
  <c r="HZ80" i="43"/>
  <c r="HV80" i="43"/>
  <c r="IB80" i="43"/>
  <c r="GS82" i="43"/>
  <c r="HT83" i="43"/>
  <c r="HZ83" i="43"/>
  <c r="DC86" i="43"/>
  <c r="HS86" i="43"/>
  <c r="HY86" i="43"/>
  <c r="IG86" i="43"/>
  <c r="HW87" i="43"/>
  <c r="ID87" i="43"/>
  <c r="GP87" i="43"/>
  <c r="HW89" i="43"/>
  <c r="ID89" i="43"/>
  <c r="GS97" i="43"/>
  <c r="GR97" i="43"/>
  <c r="AW98" i="43"/>
  <c r="FW102" i="43"/>
  <c r="FV102" i="43"/>
  <c r="GP107" i="43"/>
  <c r="GQ108" i="43"/>
  <c r="HT113" i="43"/>
  <c r="HS52" i="43"/>
  <c r="HY52" i="43"/>
  <c r="GP52" i="43"/>
  <c r="M53" i="43"/>
  <c r="FA53" i="43"/>
  <c r="FU53" i="43"/>
  <c r="HW54" i="43"/>
  <c r="ID54" i="43"/>
  <c r="IG54" i="43"/>
  <c r="DC55" i="43"/>
  <c r="FW55" i="43"/>
  <c r="HZ62" i="43"/>
  <c r="DN64" i="43"/>
  <c r="FA65" i="43"/>
  <c r="FA68" i="43"/>
  <c r="DC70" i="43"/>
  <c r="HW70" i="43"/>
  <c r="ID70" i="43"/>
  <c r="HZ70" i="43"/>
  <c r="IE75" i="43"/>
  <c r="EE76" i="43"/>
  <c r="IE76" i="43"/>
  <c r="GP76" i="43"/>
  <c r="HX77" i="43"/>
  <c r="FU77" i="43"/>
  <c r="HZ78" i="43"/>
  <c r="HP79" i="43"/>
  <c r="FA79" i="43"/>
  <c r="HX79" i="43"/>
  <c r="DD80" i="43"/>
  <c r="HP80" i="43"/>
  <c r="HW80" i="43"/>
  <c r="ID80" i="43"/>
  <c r="CO81" i="43"/>
  <c r="CO63" i="43" s="1"/>
  <c r="HS82" i="43"/>
  <c r="HV82" i="43"/>
  <c r="IB82" i="43"/>
  <c r="ID84" i="43"/>
  <c r="O85" i="43"/>
  <c r="IB87" i="43"/>
  <c r="EY87" i="43"/>
  <c r="BN98" i="43"/>
  <c r="R98" i="43"/>
  <c r="AH98" i="43"/>
  <c r="AY98" i="43"/>
  <c r="CO98" i="43"/>
  <c r="GU100" i="43"/>
  <c r="GQ100" i="43" s="1"/>
  <c r="GR100" i="43"/>
  <c r="HT102" i="43"/>
  <c r="HZ102" i="43"/>
  <c r="GU107" i="43"/>
  <c r="HQ107" i="43" s="1"/>
  <c r="GS107" i="43"/>
  <c r="DG81" i="43"/>
  <c r="DG63" i="43" s="1"/>
  <c r="M82" i="43"/>
  <c r="AV81" i="43"/>
  <c r="AV63" i="43" s="1"/>
  <c r="EE82" i="43"/>
  <c r="HY82" i="43"/>
  <c r="IG82" i="43"/>
  <c r="HU82" i="43"/>
  <c r="IA82" i="43"/>
  <c r="HU83" i="43"/>
  <c r="IA83" i="43"/>
  <c r="HS84" i="43"/>
  <c r="HY84" i="43"/>
  <c r="DC85" i="43"/>
  <c r="HW85" i="43"/>
  <c r="FA85" i="43"/>
  <c r="DD86" i="43"/>
  <c r="HZ86" i="43"/>
  <c r="HV86" i="43"/>
  <c r="IB86" i="43"/>
  <c r="GS86" i="43"/>
  <c r="IG87" i="43"/>
  <c r="GQ87" i="43"/>
  <c r="HV89" i="43"/>
  <c r="IB89" i="43"/>
  <c r="IE89" i="43"/>
  <c r="GQ89" i="43"/>
  <c r="DC95" i="43"/>
  <c r="IG95" i="43"/>
  <c r="HX97" i="43"/>
  <c r="AS98" i="43"/>
  <c r="EG100" i="43"/>
  <c r="ED100" i="43"/>
  <c r="IG100" i="43"/>
  <c r="IA101" i="43"/>
  <c r="FT103" i="43"/>
  <c r="HP104" i="43"/>
  <c r="DD105" i="43"/>
  <c r="FT105" i="43"/>
  <c r="HP106" i="43"/>
  <c r="EB106" i="43"/>
  <c r="HT106" i="43"/>
  <c r="FY106" i="43"/>
  <c r="FU106" i="43" s="1"/>
  <c r="FW106" i="43"/>
  <c r="FV106" i="43"/>
  <c r="O107" i="43"/>
  <c r="O108" i="43"/>
  <c r="IA111" i="43"/>
  <c r="FW111" i="43"/>
  <c r="ED112" i="43"/>
  <c r="HV112" i="43"/>
  <c r="IB112" i="43"/>
  <c r="GR113" i="43"/>
  <c r="T119" i="43"/>
  <c r="HS121" i="43"/>
  <c r="EZ121" i="43"/>
  <c r="R122" i="43"/>
  <c r="AH122" i="43"/>
  <c r="GR130" i="43"/>
  <c r="GX130" i="43"/>
  <c r="GQ130" i="43" s="1"/>
  <c r="EZ136" i="43"/>
  <c r="FF136" i="43"/>
  <c r="HT136" i="43" s="1"/>
  <c r="HW103" i="43"/>
  <c r="ID103" i="43"/>
  <c r="HY107" i="43"/>
  <c r="EX108" i="43"/>
  <c r="FT108" i="43"/>
  <c r="IB118" i="43"/>
  <c r="GP118" i="43"/>
  <c r="FW120" i="43"/>
  <c r="FW119" i="43" s="1"/>
  <c r="GB134" i="43"/>
  <c r="HT134" i="43" s="1"/>
  <c r="FV134" i="43"/>
  <c r="EE86" i="43"/>
  <c r="ED86" i="43"/>
  <c r="IE86" i="43"/>
  <c r="HV87" i="43"/>
  <c r="FA87" i="43"/>
  <c r="HY87" i="43"/>
  <c r="HZ89" i="43"/>
  <c r="GS89" i="43"/>
  <c r="FT95" i="43"/>
  <c r="HZ97" i="43"/>
  <c r="FW97" i="43"/>
  <c r="W182" i="43"/>
  <c r="FT99" i="43"/>
  <c r="DC101" i="43"/>
  <c r="FC103" i="43"/>
  <c r="EY103" i="43" s="1"/>
  <c r="HX103" i="43"/>
  <c r="FA105" i="43"/>
  <c r="FC105" i="43"/>
  <c r="EY105" i="43" s="1"/>
  <c r="EZ105" i="43"/>
  <c r="HX105" i="43"/>
  <c r="FC106" i="43"/>
  <c r="EY106" i="43" s="1"/>
  <c r="EZ106" i="43"/>
  <c r="IE107" i="43"/>
  <c r="EG108" i="43"/>
  <c r="EC108" i="43" s="1"/>
  <c r="HP110" i="43"/>
  <c r="EB110" i="43"/>
  <c r="FT110" i="43"/>
  <c r="GS111" i="43"/>
  <c r="FT113" i="43"/>
  <c r="HW118" i="43"/>
  <c r="FT118" i="43"/>
  <c r="IG120" i="43"/>
  <c r="EG123" i="43"/>
  <c r="EE123" i="43"/>
  <c r="HU149" i="43"/>
  <c r="HU89" i="43"/>
  <c r="IA89" i="43"/>
  <c r="ID95" i="43"/>
  <c r="HS95" i="43"/>
  <c r="HZ95" i="43"/>
  <c r="DD97" i="43"/>
  <c r="HP97" i="43"/>
  <c r="HW97" i="43"/>
  <c r="ID97" i="43"/>
  <c r="IA99" i="43"/>
  <c r="HS102" i="43"/>
  <c r="HY102" i="43"/>
  <c r="IG102" i="43"/>
  <c r="DC103" i="43"/>
  <c r="HT104" i="43"/>
  <c r="HZ104" i="43"/>
  <c r="DC105" i="43"/>
  <c r="HY105" i="43"/>
  <c r="FT106" i="43"/>
  <c r="M107" i="43"/>
  <c r="IG107" i="43"/>
  <c r="HR110" i="43"/>
  <c r="EE110" i="43"/>
  <c r="ED110" i="43"/>
  <c r="HX110" i="43"/>
  <c r="IE110" i="43"/>
  <c r="M111" i="43"/>
  <c r="HS111" i="43"/>
  <c r="EB111" i="43"/>
  <c r="HZ111" i="43"/>
  <c r="HP118" i="43"/>
  <c r="HV118" i="43"/>
  <c r="HZ120" i="43"/>
  <c r="HS123" i="43"/>
  <c r="DC125" i="43"/>
  <c r="EB127" i="43"/>
  <c r="GP128" i="43"/>
  <c r="O135" i="43"/>
  <c r="FV151" i="43"/>
  <c r="FY151" i="43"/>
  <c r="HQ151" i="43" s="1"/>
  <c r="FW151" i="43"/>
  <c r="HU153" i="43"/>
  <c r="EJ153" i="43"/>
  <c r="GP101" i="43"/>
  <c r="EZ102" i="43"/>
  <c r="HU102" i="43"/>
  <c r="IA102" i="43"/>
  <c r="IG103" i="43"/>
  <c r="EX103" i="43"/>
  <c r="HY103" i="43"/>
  <c r="EZ104" i="43"/>
  <c r="HU104" i="43"/>
  <c r="IA104" i="43"/>
  <c r="FV104" i="43"/>
  <c r="GP104" i="43"/>
  <c r="HZ105" i="43"/>
  <c r="HS106" i="43"/>
  <c r="HY106" i="43"/>
  <c r="IG106" i="43"/>
  <c r="HZ106" i="43"/>
  <c r="IA107" i="43"/>
  <c r="EZ107" i="43"/>
  <c r="HU108" i="43"/>
  <c r="IA108" i="43"/>
  <c r="ED109" i="43"/>
  <c r="EZ109" i="43"/>
  <c r="HU109" i="43"/>
  <c r="IA109" i="43"/>
  <c r="HS110" i="43"/>
  <c r="IG110" i="43"/>
  <c r="FW110" i="43"/>
  <c r="HV111" i="43"/>
  <c r="IB111" i="43"/>
  <c r="EX111" i="43"/>
  <c r="O112" i="43"/>
  <c r="EC112" i="43"/>
  <c r="HW112" i="43"/>
  <c r="ID112" i="43"/>
  <c r="GS112" i="43"/>
  <c r="HX113" i="43"/>
  <c r="GP113" i="43"/>
  <c r="M120" i="43"/>
  <c r="ED120" i="43"/>
  <c r="GR120" i="43"/>
  <c r="U119" i="43"/>
  <c r="HV121" i="43"/>
  <c r="IB121" i="43"/>
  <c r="EY121" i="43"/>
  <c r="HW121" i="43"/>
  <c r="FA121" i="43"/>
  <c r="FU121" i="43"/>
  <c r="DC123" i="43"/>
  <c r="EX123" i="43"/>
  <c r="DD124" i="43"/>
  <c r="HW124" i="43"/>
  <c r="ID124" i="43"/>
  <c r="M126" i="43"/>
  <c r="IG126" i="43"/>
  <c r="HV128" i="43"/>
  <c r="IB128" i="43"/>
  <c r="HV134" i="43"/>
  <c r="GU135" i="43"/>
  <c r="GQ135" i="43" s="1"/>
  <c r="GR135" i="43"/>
  <c r="HS143" i="43"/>
  <c r="GQ143" i="43"/>
  <c r="EE149" i="43"/>
  <c r="EG149" i="43"/>
  <c r="HQ149" i="43" s="1"/>
  <c r="HU159" i="43"/>
  <c r="FA159" i="43"/>
  <c r="FF159" i="43"/>
  <c r="HT159" i="43" s="1"/>
  <c r="EZ159" i="43"/>
  <c r="GX167" i="43"/>
  <c r="GQ167" i="43" s="1"/>
  <c r="GR167" i="43"/>
  <c r="GP95" i="43"/>
  <c r="FA97" i="43"/>
  <c r="FU97" i="43"/>
  <c r="X182" i="43"/>
  <c r="AD182" i="43"/>
  <c r="AM182" i="43"/>
  <c r="P98" i="43"/>
  <c r="V98" i="43"/>
  <c r="AV98" i="43"/>
  <c r="CA98" i="43"/>
  <c r="HP99" i="43"/>
  <c r="GP99" i="43"/>
  <c r="HX100" i="43"/>
  <c r="EX100" i="43"/>
  <c r="IA100" i="43"/>
  <c r="EX102" i="43"/>
  <c r="IB102" i="43"/>
  <c r="HZ103" i="43"/>
  <c r="EX104" i="43"/>
  <c r="IB104" i="43"/>
  <c r="FW104" i="43"/>
  <c r="IA105" i="43"/>
  <c r="HU106" i="43"/>
  <c r="IA106" i="43"/>
  <c r="GP106" i="43"/>
  <c r="HV107" i="43"/>
  <c r="IB107" i="43"/>
  <c r="DC108" i="43"/>
  <c r="HZ108" i="43"/>
  <c r="HV108" i="43"/>
  <c r="IB108" i="43"/>
  <c r="GP108" i="43"/>
  <c r="IB109" i="43"/>
  <c r="IG109" i="43"/>
  <c r="DC110" i="43"/>
  <c r="HZ110" i="43"/>
  <c r="DC111" i="43"/>
  <c r="IE111" i="43"/>
  <c r="FU112" i="43"/>
  <c r="IG112" i="43"/>
  <c r="IE113" i="43"/>
  <c r="GS113" i="43"/>
  <c r="EX118" i="43"/>
  <c r="HP120" i="43"/>
  <c r="HV120" i="43"/>
  <c r="IB120" i="43"/>
  <c r="IB119" i="43" s="1"/>
  <c r="HX120" i="43"/>
  <c r="M121" i="43"/>
  <c r="EE121" i="43"/>
  <c r="ID121" i="43"/>
  <c r="FV121" i="43"/>
  <c r="O123" i="43"/>
  <c r="HV123" i="43"/>
  <c r="IB123" i="43"/>
  <c r="FA123" i="43"/>
  <c r="IE124" i="43"/>
  <c r="FT124" i="43"/>
  <c r="EY127" i="43"/>
  <c r="FY129" i="43"/>
  <c r="FU129" i="43" s="1"/>
  <c r="ID129" i="43"/>
  <c r="FT134" i="43"/>
  <c r="DC135" i="43"/>
  <c r="EB137" i="43"/>
  <c r="O146" i="43"/>
  <c r="HZ147" i="43"/>
  <c r="EY147" i="43"/>
  <c r="HW82" i="43"/>
  <c r="FA82" i="43"/>
  <c r="HP83" i="43"/>
  <c r="HV83" i="43"/>
  <c r="IB83" i="43"/>
  <c r="FW83" i="43"/>
  <c r="IG83" i="43"/>
  <c r="DC84" i="43"/>
  <c r="HZ84" i="43"/>
  <c r="HV84" i="43"/>
  <c r="IB84" i="43"/>
  <c r="FW84" i="43"/>
  <c r="M85" i="43"/>
  <c r="EE85" i="43"/>
  <c r="HX85" i="43"/>
  <c r="IE85" i="43"/>
  <c r="HP86" i="43"/>
  <c r="HW86" i="43"/>
  <c r="ID86" i="43"/>
  <c r="GP86" i="43"/>
  <c r="HZ87" i="43"/>
  <c r="FA89" i="43"/>
  <c r="HX89" i="43"/>
  <c r="HP95" i="43"/>
  <c r="HV95" i="43"/>
  <c r="IB95" i="43"/>
  <c r="HR95" i="43"/>
  <c r="HY95" i="43"/>
  <c r="GS95" i="43"/>
  <c r="EE97" i="43"/>
  <c r="IE97" i="43"/>
  <c r="Y182" i="43"/>
  <c r="AE182" i="43"/>
  <c r="AN182" i="43"/>
  <c r="EK98" i="43"/>
  <c r="HS99" i="43"/>
  <c r="HY99" i="43"/>
  <c r="FA99" i="43"/>
  <c r="IE99" i="43"/>
  <c r="HY101" i="43"/>
  <c r="IG101" i="43"/>
  <c r="EX101" i="43"/>
  <c r="DC102" i="43"/>
  <c r="FA102" i="43"/>
  <c r="GS103" i="43"/>
  <c r="DC104" i="43"/>
  <c r="HW104" i="43"/>
  <c r="FA104" i="43"/>
  <c r="HV105" i="43"/>
  <c r="IB105" i="43"/>
  <c r="DC106" i="43"/>
  <c r="EX106" i="43"/>
  <c r="HV106" i="43"/>
  <c r="IB106" i="43"/>
  <c r="DD108" i="43"/>
  <c r="HP108" i="43"/>
  <c r="HW108" i="43"/>
  <c r="ID108" i="43"/>
  <c r="HW109" i="43"/>
  <c r="ID109" i="43"/>
  <c r="DD110" i="43"/>
  <c r="HU110" i="43"/>
  <c r="IA110" i="43"/>
  <c r="DD111" i="43"/>
  <c r="DD118" i="43"/>
  <c r="HU118" i="43"/>
  <c r="IA118" i="43"/>
  <c r="HY118" i="43"/>
  <c r="IG118" i="43"/>
  <c r="S119" i="43"/>
  <c r="HW120" i="43"/>
  <c r="DD121" i="43"/>
  <c r="HP121" i="43"/>
  <c r="HX121" i="43"/>
  <c r="M123" i="43"/>
  <c r="AG122" i="43"/>
  <c r="HS124" i="43"/>
  <c r="HY124" i="43"/>
  <c r="HU124" i="43"/>
  <c r="IA124" i="43"/>
  <c r="IG124" i="43"/>
  <c r="EB129" i="43"/>
  <c r="HR135" i="43"/>
  <c r="EY151" i="43"/>
  <c r="HZ99" i="43"/>
  <c r="HZ101" i="43"/>
  <c r="DD102" i="43"/>
  <c r="ID102" i="43"/>
  <c r="FU103" i="43"/>
  <c r="DD104" i="43"/>
  <c r="ID104" i="43"/>
  <c r="FU104" i="43"/>
  <c r="HP105" i="43"/>
  <c r="DD106" i="43"/>
  <c r="HW106" i="43"/>
  <c r="FA106" i="43"/>
  <c r="HP107" i="43"/>
  <c r="FA107" i="43"/>
  <c r="HX107" i="43"/>
  <c r="M108" i="43"/>
  <c r="HX108" i="43"/>
  <c r="HR109" i="43"/>
  <c r="GP109" i="43"/>
  <c r="M110" i="43"/>
  <c r="HV110" i="43"/>
  <c r="FA110" i="43"/>
  <c r="HY110" i="43"/>
  <c r="EE111" i="43"/>
  <c r="IG111" i="43"/>
  <c r="IA112" i="43"/>
  <c r="EE113" i="43"/>
  <c r="HS113" i="43"/>
  <c r="HY113" i="43"/>
  <c r="HU113" i="43"/>
  <c r="HZ121" i="43"/>
  <c r="GQ121" i="43"/>
  <c r="DD123" i="43"/>
  <c r="HP123" i="43"/>
  <c r="GQ123" i="43"/>
  <c r="GS123" i="43"/>
  <c r="M124" i="43"/>
  <c r="EB125" i="43"/>
  <c r="IA126" i="43"/>
  <c r="HZ137" i="43"/>
  <c r="EX137" i="43"/>
  <c r="EX142" i="43"/>
  <c r="GU142" i="43"/>
  <c r="GQ142" i="43" s="1"/>
  <c r="GR142" i="43"/>
  <c r="HR144" i="43"/>
  <c r="EG144" i="43"/>
  <c r="HQ144" i="43" s="1"/>
  <c r="FT151" i="43"/>
  <c r="HX153" i="43"/>
  <c r="FA153" i="43"/>
  <c r="EX153" i="43"/>
  <c r="GR124" i="43"/>
  <c r="HR125" i="43"/>
  <c r="GR125" i="43"/>
  <c r="O127" i="43"/>
  <c r="IB127" i="43"/>
  <c r="FW127" i="43"/>
  <c r="O128" i="43"/>
  <c r="ID128" i="43"/>
  <c r="M130" i="43"/>
  <c r="HS130" i="43"/>
  <c r="HY130" i="43"/>
  <c r="DC131" i="43"/>
  <c r="HW131" i="43"/>
  <c r="FA131" i="43"/>
  <c r="GR131" i="43"/>
  <c r="M134" i="43"/>
  <c r="O134" i="43"/>
  <c r="ID134" i="43"/>
  <c r="HW135" i="43"/>
  <c r="HU135" i="43"/>
  <c r="IA135" i="43"/>
  <c r="FV135" i="43"/>
  <c r="IG135" i="43"/>
  <c r="O136" i="43"/>
  <c r="IA136" i="43"/>
  <c r="HS137" i="43"/>
  <c r="HR140" i="43"/>
  <c r="EG140" i="43"/>
  <c r="ED140" i="43"/>
  <c r="ID142" i="43"/>
  <c r="R139" i="43"/>
  <c r="HZ144" i="43"/>
  <c r="EX144" i="43"/>
  <c r="GQ144" i="43"/>
  <c r="HS145" i="43"/>
  <c r="HZ145" i="43"/>
  <c r="HX145" i="43"/>
  <c r="IE145" i="43"/>
  <c r="FT146" i="43"/>
  <c r="DC147" i="43"/>
  <c r="HP147" i="43"/>
  <c r="FW147" i="43"/>
  <c r="FY147" i="43"/>
  <c r="FU147" i="43" s="1"/>
  <c r="DC150" i="43"/>
  <c r="EY150" i="43"/>
  <c r="FU150" i="43"/>
  <c r="GX153" i="43"/>
  <c r="GQ153" i="43" s="1"/>
  <c r="GR153" i="43"/>
  <c r="FY154" i="43"/>
  <c r="FU154" i="43" s="1"/>
  <c r="FW154" i="43"/>
  <c r="V155" i="43"/>
  <c r="EJ161" i="43"/>
  <c r="EC161" i="43" s="1"/>
  <c r="HU161" i="43"/>
  <c r="FV187" i="43"/>
  <c r="FY187" i="43"/>
  <c r="FU187" i="43" s="1"/>
  <c r="HT124" i="43"/>
  <c r="GP124" i="43"/>
  <c r="HZ125" i="43"/>
  <c r="EX125" i="43"/>
  <c r="EX126" i="43"/>
  <c r="GP126" i="43"/>
  <c r="HZ127" i="43"/>
  <c r="HT129" i="43"/>
  <c r="IA129" i="43"/>
  <c r="EZ129" i="43"/>
  <c r="HY129" i="43"/>
  <c r="DD130" i="43"/>
  <c r="HX130" i="43"/>
  <c r="EX130" i="43"/>
  <c r="GS130" i="43"/>
  <c r="DD131" i="43"/>
  <c r="ID131" i="43"/>
  <c r="IG134" i="43"/>
  <c r="EE135" i="43"/>
  <c r="IE135" i="43"/>
  <c r="DC136" i="43"/>
  <c r="HV136" i="43"/>
  <c r="IB136" i="43"/>
  <c r="HW136" i="43"/>
  <c r="FA136" i="43"/>
  <c r="GP136" i="43"/>
  <c r="DC137" i="43"/>
  <c r="HW137" i="43"/>
  <c r="FT137" i="43"/>
  <c r="EG138" i="43"/>
  <c r="EC138" i="43" s="1"/>
  <c r="HW138" i="43"/>
  <c r="EE138" i="43"/>
  <c r="HU138" i="43"/>
  <c r="IA138" i="43"/>
  <c r="FV138" i="43"/>
  <c r="IG138" i="43"/>
  <c r="HY141" i="43"/>
  <c r="FT142" i="43"/>
  <c r="FV143" i="43"/>
  <c r="HU143" i="43"/>
  <c r="HQ145" i="43"/>
  <c r="DC146" i="43"/>
  <c r="HX146" i="43"/>
  <c r="IE146" i="43"/>
  <c r="HR147" i="43"/>
  <c r="EG147" i="43"/>
  <c r="EE147" i="43"/>
  <c r="FT147" i="43"/>
  <c r="O148" i="43"/>
  <c r="EY148" i="43"/>
  <c r="ID148" i="43"/>
  <c r="HT149" i="43"/>
  <c r="IA149" i="43"/>
  <c r="GQ149" i="43"/>
  <c r="HX150" i="43"/>
  <c r="IE150" i="43"/>
  <c r="HW151" i="43"/>
  <c r="ID151" i="43"/>
  <c r="FU152" i="43"/>
  <c r="HR152" i="43"/>
  <c r="HV157" i="43"/>
  <c r="IB157" i="43"/>
  <c r="HU166" i="43"/>
  <c r="GX166" i="43"/>
  <c r="HT166" i="43" s="1"/>
  <c r="EB171" i="43"/>
  <c r="HP171" i="43"/>
  <c r="IG125" i="43"/>
  <c r="DD126" i="43"/>
  <c r="GS126" i="43"/>
  <c r="IA127" i="43"/>
  <c r="EX127" i="43"/>
  <c r="HY128" i="43"/>
  <c r="IG128" i="43"/>
  <c r="HT128" i="43"/>
  <c r="FT128" i="43"/>
  <c r="HS129" i="43"/>
  <c r="M131" i="43"/>
  <c r="HX131" i="43"/>
  <c r="IE131" i="43"/>
  <c r="HZ134" i="43"/>
  <c r="EX134" i="43"/>
  <c r="HS135" i="43"/>
  <c r="HY135" i="43"/>
  <c r="GP135" i="43"/>
  <c r="ID136" i="43"/>
  <c r="GR136" i="43"/>
  <c r="ID137" i="43"/>
  <c r="M140" i="43"/>
  <c r="P139" i="43"/>
  <c r="GR140" i="43"/>
  <c r="GP141" i="43"/>
  <c r="EB143" i="43"/>
  <c r="HS144" i="43"/>
  <c r="S139" i="43"/>
  <c r="HV145" i="43"/>
  <c r="IB145" i="43"/>
  <c r="EX145" i="43"/>
  <c r="DD146" i="43"/>
  <c r="IG146" i="43"/>
  <c r="M147" i="43"/>
  <c r="HS147" i="43"/>
  <c r="FA149" i="43"/>
  <c r="GP150" i="43"/>
  <c r="O151" i="43"/>
  <c r="HU151" i="43"/>
  <c r="IA151" i="43"/>
  <c r="HX151" i="43"/>
  <c r="EX152" i="43"/>
  <c r="GS153" i="43"/>
  <c r="GX158" i="43"/>
  <c r="GQ158" i="43" s="1"/>
  <c r="EE170" i="43"/>
  <c r="ED170" i="43"/>
  <c r="GS124" i="43"/>
  <c r="DD125" i="43"/>
  <c r="HV126" i="43"/>
  <c r="IB126" i="43"/>
  <c r="M127" i="43"/>
  <c r="GP127" i="43"/>
  <c r="HS128" i="43"/>
  <c r="HW129" i="43"/>
  <c r="FT129" i="43"/>
  <c r="O130" i="43"/>
  <c r="FT130" i="43"/>
  <c r="HY131" i="43"/>
  <c r="IG131" i="43"/>
  <c r="FT131" i="43"/>
  <c r="IA134" i="43"/>
  <c r="EZ134" i="43"/>
  <c r="HY134" i="43"/>
  <c r="GP134" i="43"/>
  <c r="DD135" i="43"/>
  <c r="HX135" i="43"/>
  <c r="EX135" i="43"/>
  <c r="GS135" i="43"/>
  <c r="M136" i="43"/>
  <c r="HX136" i="43"/>
  <c r="IE136" i="43"/>
  <c r="HS138" i="43"/>
  <c r="HY138" i="43"/>
  <c r="GP138" i="43"/>
  <c r="HX140" i="43"/>
  <c r="IE140" i="43"/>
  <c r="HS140" i="43"/>
  <c r="IG140" i="43"/>
  <c r="GP140" i="43"/>
  <c r="DD143" i="43"/>
  <c r="FU143" i="43"/>
  <c r="FW143" i="43"/>
  <c r="HW144" i="43"/>
  <c r="FU145" i="43"/>
  <c r="GQ146" i="43"/>
  <c r="GR150" i="43"/>
  <c r="GU150" i="43"/>
  <c r="GQ150" i="43" s="1"/>
  <c r="GS150" i="43"/>
  <c r="GP156" i="43"/>
  <c r="FU161" i="43"/>
  <c r="FT165" i="43"/>
  <c r="FY166" i="43"/>
  <c r="FU166" i="43" s="1"/>
  <c r="FV166" i="43"/>
  <c r="GP137" i="43"/>
  <c r="DD138" i="43"/>
  <c r="HX138" i="43"/>
  <c r="IE138" i="43"/>
  <c r="GS138" i="43"/>
  <c r="AI139" i="43"/>
  <c r="EZ140" i="43"/>
  <c r="GS140" i="43"/>
  <c r="DC142" i="43"/>
  <c r="HS142" i="43"/>
  <c r="GP142" i="43"/>
  <c r="EZ143" i="43"/>
  <c r="O144" i="43"/>
  <c r="IA144" i="43"/>
  <c r="DD145" i="43"/>
  <c r="HP145" i="43"/>
  <c r="HZ146" i="43"/>
  <c r="HV146" i="43"/>
  <c r="IB146" i="43"/>
  <c r="GP147" i="43"/>
  <c r="DD148" i="43"/>
  <c r="HQ148" i="43"/>
  <c r="HY148" i="43"/>
  <c r="HZ149" i="43"/>
  <c r="HV149" i="43"/>
  <c r="IB149" i="43"/>
  <c r="FW149" i="43"/>
  <c r="HR150" i="43"/>
  <c r="FT150" i="43"/>
  <c r="EX151" i="43"/>
  <c r="GQ151" i="43"/>
  <c r="GS151" i="43"/>
  <c r="HS154" i="43"/>
  <c r="IA156" i="43"/>
  <c r="HU157" i="43"/>
  <c r="HZ158" i="43"/>
  <c r="HY160" i="43"/>
  <c r="IG160" i="43"/>
  <c r="HW160" i="43"/>
  <c r="ID160" i="43"/>
  <c r="GP160" i="43"/>
  <c r="IB161" i="43"/>
  <c r="HU167" i="43"/>
  <c r="IA167" i="43"/>
  <c r="EX167" i="43"/>
  <c r="HY169" i="43"/>
  <c r="IG169" i="43"/>
  <c r="EX170" i="43"/>
  <c r="GP170" i="43"/>
  <c r="O138" i="43"/>
  <c r="HR138" i="43"/>
  <c r="ID140" i="43"/>
  <c r="FA140" i="43"/>
  <c r="DC141" i="43"/>
  <c r="HV141" i="43"/>
  <c r="ED142" i="43"/>
  <c r="IA142" i="43"/>
  <c r="DC143" i="43"/>
  <c r="T139" i="43"/>
  <c r="AS139" i="43"/>
  <c r="HV144" i="43"/>
  <c r="IB144" i="43"/>
  <c r="HY144" i="43"/>
  <c r="IG144" i="43"/>
  <c r="DC145" i="43"/>
  <c r="EC145" i="43"/>
  <c r="HY145" i="43"/>
  <c r="FT145" i="43"/>
  <c r="GS145" i="43"/>
  <c r="EX146" i="43"/>
  <c r="HU146" i="43"/>
  <c r="HV147" i="43"/>
  <c r="IB147" i="43"/>
  <c r="HY147" i="43"/>
  <c r="DC148" i="43"/>
  <c r="HS148" i="43"/>
  <c r="HZ148" i="43"/>
  <c r="EX149" i="43"/>
  <c r="DD150" i="43"/>
  <c r="EX150" i="43"/>
  <c r="HP151" i="43"/>
  <c r="HS152" i="43"/>
  <c r="HY152" i="43"/>
  <c r="O154" i="43"/>
  <c r="HU154" i="43"/>
  <c r="IA154" i="43"/>
  <c r="FT157" i="43"/>
  <c r="HZ159" i="43"/>
  <c r="HS160" i="43"/>
  <c r="EX160" i="43"/>
  <c r="FT161" i="43"/>
  <c r="GP162" i="43"/>
  <c r="EG165" i="43"/>
  <c r="HQ165" i="43" s="1"/>
  <c r="EE165" i="43"/>
  <c r="IG165" i="43"/>
  <c r="GQ165" i="43"/>
  <c r="O169" i="43"/>
  <c r="Q168" i="43"/>
  <c r="AH168" i="43"/>
  <c r="HT170" i="43"/>
  <c r="FW192" i="43"/>
  <c r="FV192" i="43"/>
  <c r="U139" i="43"/>
  <c r="AG139" i="43"/>
  <c r="HS141" i="43"/>
  <c r="HZ141" i="43"/>
  <c r="HX142" i="43"/>
  <c r="IE142" i="43"/>
  <c r="GS142" i="43"/>
  <c r="EC143" i="43"/>
  <c r="HX143" i="43"/>
  <c r="IE143" i="43"/>
  <c r="IB143" i="43"/>
  <c r="FT143" i="43"/>
  <c r="EY144" i="43"/>
  <c r="FU144" i="43"/>
  <c r="M145" i="43"/>
  <c r="HW145" i="43"/>
  <c r="ID145" i="43"/>
  <c r="FV145" i="43"/>
  <c r="HW146" i="43"/>
  <c r="ID146" i="43"/>
  <c r="EZ146" i="43"/>
  <c r="HX147" i="43"/>
  <c r="HV148" i="43"/>
  <c r="IB148" i="43"/>
  <c r="FA148" i="43"/>
  <c r="HX148" i="43"/>
  <c r="GS148" i="43"/>
  <c r="M149" i="43"/>
  <c r="HW149" i="43"/>
  <c r="ID149" i="43"/>
  <c r="EZ149" i="43"/>
  <c r="GS149" i="43"/>
  <c r="HV150" i="43"/>
  <c r="IB150" i="43"/>
  <c r="HS150" i="43"/>
  <c r="HZ150" i="43"/>
  <c r="DC151" i="43"/>
  <c r="HS151" i="43"/>
  <c r="HZ151" i="43"/>
  <c r="Q155" i="43"/>
  <c r="AH155" i="43"/>
  <c r="IB160" i="43"/>
  <c r="FT160" i="43"/>
  <c r="FV161" i="43"/>
  <c r="HV171" i="43"/>
  <c r="EE152" i="43"/>
  <c r="FW152" i="43"/>
  <c r="HV153" i="43"/>
  <c r="IB153" i="43"/>
  <c r="EY153" i="43"/>
  <c r="DC154" i="43"/>
  <c r="ED154" i="43"/>
  <c r="S155" i="43"/>
  <c r="HX156" i="43"/>
  <c r="IE156" i="43"/>
  <c r="GR156" i="43"/>
  <c r="HS157" i="43"/>
  <c r="HY157" i="43"/>
  <c r="DC159" i="43"/>
  <c r="HV159" i="43"/>
  <c r="IB159" i="43"/>
  <c r="EX159" i="43"/>
  <c r="IG159" i="43"/>
  <c r="HT160" i="43"/>
  <c r="IA160" i="43"/>
  <c r="HV161" i="43"/>
  <c r="DC162" i="43"/>
  <c r="HV162" i="43"/>
  <c r="HU162" i="43"/>
  <c r="DC165" i="43"/>
  <c r="HU165" i="43"/>
  <c r="IA165" i="43"/>
  <c r="EY165" i="43"/>
  <c r="HX165" i="43"/>
  <c r="EX165" i="43"/>
  <c r="GR165" i="43"/>
  <c r="HP166" i="43"/>
  <c r="FW166" i="43"/>
  <c r="GS167" i="43"/>
  <c r="HS169" i="43"/>
  <c r="FA169" i="43"/>
  <c r="FT169" i="43"/>
  <c r="S168" i="43"/>
  <c r="DD171" i="43"/>
  <c r="HX171" i="43"/>
  <c r="IE171" i="43"/>
  <c r="FT171" i="43"/>
  <c r="FV190" i="43"/>
  <c r="FY190" i="43"/>
  <c r="FU190" i="43" s="1"/>
  <c r="HR190" i="43"/>
  <c r="HS192" i="43"/>
  <c r="EX196" i="43"/>
  <c r="HP196" i="43"/>
  <c r="HR199" i="43"/>
  <c r="EG199" i="43"/>
  <c r="HQ199" i="43" s="1"/>
  <c r="HW153" i="43"/>
  <c r="FT153" i="43"/>
  <c r="DD154" i="43"/>
  <c r="HV154" i="43"/>
  <c r="IB154" i="43"/>
  <c r="FT154" i="43"/>
  <c r="GP154" i="43"/>
  <c r="M156" i="43"/>
  <c r="HY156" i="43"/>
  <c r="HU156" i="43"/>
  <c r="HZ157" i="43"/>
  <c r="FW157" i="43"/>
  <c r="EY158" i="43"/>
  <c r="HW158" i="43"/>
  <c r="ID158" i="43"/>
  <c r="GP158" i="43"/>
  <c r="M159" i="43"/>
  <c r="HW159" i="43"/>
  <c r="ID159" i="43"/>
  <c r="EZ160" i="43"/>
  <c r="EB161" i="43"/>
  <c r="HW161" i="43"/>
  <c r="ID161" i="43"/>
  <c r="HY161" i="43"/>
  <c r="FA161" i="43"/>
  <c r="GP161" i="43"/>
  <c r="IG162" i="43"/>
  <c r="M165" i="43"/>
  <c r="HS165" i="43"/>
  <c r="GP165" i="43"/>
  <c r="FU167" i="43"/>
  <c r="EX169" i="43"/>
  <c r="HZ170" i="43"/>
  <c r="HS171" i="43"/>
  <c r="IB171" i="43"/>
  <c r="DC183" i="43"/>
  <c r="ED183" i="43"/>
  <c r="IB183" i="43"/>
  <c r="EX183" i="43"/>
  <c r="HW185" i="43"/>
  <c r="M192" i="43"/>
  <c r="FU193" i="43"/>
  <c r="HZ197" i="43"/>
  <c r="EY198" i="43"/>
  <c r="HZ199" i="43"/>
  <c r="FF201" i="43"/>
  <c r="EY201" i="43" s="1"/>
  <c r="EZ201" i="43"/>
  <c r="IA201" i="43"/>
  <c r="GP152" i="43"/>
  <c r="DD153" i="43"/>
  <c r="IG153" i="43"/>
  <c r="M154" i="43"/>
  <c r="IG154" i="43"/>
  <c r="EZ156" i="43"/>
  <c r="HZ156" i="43"/>
  <c r="FA158" i="43"/>
  <c r="HX158" i="43"/>
  <c r="IE158" i="43"/>
  <c r="EB160" i="43"/>
  <c r="FV160" i="43"/>
  <c r="HX161" i="43"/>
  <c r="IE161" i="43"/>
  <c r="FW162" i="43"/>
  <c r="GS165" i="43"/>
  <c r="DC166" i="43"/>
  <c r="GP166" i="43"/>
  <c r="FT167" i="43"/>
  <c r="U168" i="43"/>
  <c r="DC169" i="43"/>
  <c r="HV169" i="43"/>
  <c r="IB169" i="43"/>
  <c r="GP169" i="43"/>
  <c r="GR170" i="43"/>
  <c r="O171" i="43"/>
  <c r="EJ171" i="43"/>
  <c r="HT171" i="43" s="1"/>
  <c r="EX171" i="43"/>
  <c r="FT172" i="43"/>
  <c r="O194" i="43"/>
  <c r="GS195" i="43"/>
  <c r="FW198" i="43"/>
  <c r="GS199" i="43"/>
  <c r="FA201" i="43"/>
  <c r="DC157" i="43"/>
  <c r="GQ157" i="43"/>
  <c r="GP157" i="43"/>
  <c r="GS158" i="43"/>
  <c r="GR159" i="43"/>
  <c r="O160" i="43"/>
  <c r="DD166" i="43"/>
  <c r="IA166" i="43"/>
  <c r="HP169" i="43"/>
  <c r="HX170" i="43"/>
  <c r="EY171" i="43"/>
  <c r="HS172" i="43"/>
  <c r="HU172" i="43"/>
  <c r="IA172" i="43"/>
  <c r="EG185" i="43"/>
  <c r="ED185" i="43"/>
  <c r="HT186" i="43"/>
  <c r="EY193" i="43"/>
  <c r="HS194" i="43"/>
  <c r="EB194" i="43"/>
  <c r="HR197" i="43"/>
  <c r="EG197" i="43"/>
  <c r="EE197" i="43"/>
  <c r="HW198" i="43"/>
  <c r="EJ200" i="43"/>
  <c r="EC200" i="43" s="1"/>
  <c r="ED200" i="43"/>
  <c r="GU200" i="43"/>
  <c r="GQ200" i="43" s="1"/>
  <c r="GR200" i="43"/>
  <c r="EJ201" i="43"/>
  <c r="HU201" i="43"/>
  <c r="R184" i="43"/>
  <c r="R202" i="43" s="1"/>
  <c r="AH184" i="43"/>
  <c r="AH202" i="43" s="1"/>
  <c r="HS185" i="43"/>
  <c r="EY185" i="43"/>
  <c r="EG186" i="43"/>
  <c r="EC186" i="43" s="1"/>
  <c r="HX187" i="43"/>
  <c r="IE187" i="43"/>
  <c r="IG187" i="43"/>
  <c r="EZ188" i="43"/>
  <c r="HY188" i="43"/>
  <c r="HY189" i="43"/>
  <c r="IG189" i="43"/>
  <c r="FT189" i="43"/>
  <c r="GQ189" i="43"/>
  <c r="GR190" i="43"/>
  <c r="EZ191" i="43"/>
  <c r="HW191" i="43"/>
  <c r="ID191" i="43"/>
  <c r="HT192" i="43"/>
  <c r="HZ192" i="43"/>
  <c r="HZ193" i="43"/>
  <c r="FT193" i="43"/>
  <c r="EZ194" i="43"/>
  <c r="EY196" i="43"/>
  <c r="O197" i="43"/>
  <c r="HT198" i="43"/>
  <c r="GQ199" i="43"/>
  <c r="EX200" i="43"/>
  <c r="GS200" i="43"/>
  <c r="HV201" i="43"/>
  <c r="IB201" i="43"/>
  <c r="GP183" i="43"/>
  <c r="HZ185" i="43"/>
  <c r="DC187" i="43"/>
  <c r="HW187" i="43"/>
  <c r="EE187" i="43"/>
  <c r="HY187" i="43"/>
  <c r="ID187" i="43"/>
  <c r="DC188" i="43"/>
  <c r="HS188" i="43"/>
  <c r="O189" i="43"/>
  <c r="HS189" i="43"/>
  <c r="HU189" i="43"/>
  <c r="IA189" i="43"/>
  <c r="HX190" i="43"/>
  <c r="IE190" i="43"/>
  <c r="GP190" i="43"/>
  <c r="FT191" i="43"/>
  <c r="HU192" i="43"/>
  <c r="IA192" i="43"/>
  <c r="HV193" i="43"/>
  <c r="FW193" i="43"/>
  <c r="HY193" i="43"/>
  <c r="DC194" i="43"/>
  <c r="EX194" i="43"/>
  <c r="DD195" i="43"/>
  <c r="DC196" i="43"/>
  <c r="EZ196" i="43"/>
  <c r="GP196" i="43"/>
  <c r="FT197" i="43"/>
  <c r="ID198" i="43"/>
  <c r="FY198" i="43"/>
  <c r="FU198" i="43" s="1"/>
  <c r="IA199" i="43"/>
  <c r="GR199" i="43"/>
  <c r="FW200" i="43"/>
  <c r="HR200" i="43"/>
  <c r="DC201" i="43"/>
  <c r="ID201" i="43"/>
  <c r="HW171" i="43"/>
  <c r="ID171" i="43"/>
  <c r="HW172" i="43"/>
  <c r="ID172" i="43"/>
  <c r="HS183" i="43"/>
  <c r="HY183" i="43"/>
  <c r="IG183" i="43"/>
  <c r="HV183" i="43"/>
  <c r="EB185" i="43"/>
  <c r="HP185" i="43"/>
  <c r="ID185" i="43"/>
  <c r="HZ186" i="43"/>
  <c r="M187" i="43"/>
  <c r="HS187" i="43"/>
  <c r="GP187" i="43"/>
  <c r="DD188" i="43"/>
  <c r="EY188" i="43"/>
  <c r="FT188" i="43"/>
  <c r="DC189" i="43"/>
  <c r="EX189" i="43"/>
  <c r="HP190" i="43"/>
  <c r="HV190" i="43"/>
  <c r="IB190" i="43"/>
  <c r="HY190" i="43"/>
  <c r="GS190" i="43"/>
  <c r="DC191" i="43"/>
  <c r="HX191" i="43"/>
  <c r="IE191" i="43"/>
  <c r="EY191" i="43"/>
  <c r="FU191" i="43"/>
  <c r="EY192" i="43"/>
  <c r="HY192" i="43"/>
  <c r="IG192" i="43"/>
  <c r="GP192" i="43"/>
  <c r="HW193" i="43"/>
  <c r="ID193" i="43"/>
  <c r="HS193" i="43"/>
  <c r="M194" i="43"/>
  <c r="HP194" i="43"/>
  <c r="IB194" i="43"/>
  <c r="FA194" i="43"/>
  <c r="DC195" i="43"/>
  <c r="GR195" i="43"/>
  <c r="HZ195" i="43"/>
  <c r="HW196" i="43"/>
  <c r="ID196" i="43"/>
  <c r="FV196" i="43"/>
  <c r="EZ198" i="43"/>
  <c r="HP198" i="43"/>
  <c r="HV199" i="43"/>
  <c r="IB199" i="43"/>
  <c r="HX200" i="43"/>
  <c r="HV200" i="43"/>
  <c r="FT200" i="43"/>
  <c r="M201" i="43"/>
  <c r="HX201" i="43"/>
  <c r="IE201" i="43"/>
  <c r="HT183" i="43"/>
  <c r="HZ183" i="43"/>
  <c r="HW183" i="43"/>
  <c r="DD185" i="43"/>
  <c r="GS185" i="43"/>
  <c r="HU187" i="43"/>
  <c r="IA187" i="43"/>
  <c r="FT187" i="43"/>
  <c r="GS187" i="43"/>
  <c r="M188" i="43"/>
  <c r="IG188" i="43"/>
  <c r="HV188" i="43"/>
  <c r="IB188" i="43"/>
  <c r="FW188" i="43"/>
  <c r="HW189" i="43"/>
  <c r="FA189" i="43"/>
  <c r="DC190" i="43"/>
  <c r="EE190" i="43"/>
  <c r="HS190" i="43"/>
  <c r="DD191" i="43"/>
  <c r="HV191" i="43"/>
  <c r="IB191" i="43"/>
  <c r="GS192" i="43"/>
  <c r="M193" i="43"/>
  <c r="DD193" i="43"/>
  <c r="HU195" i="43"/>
  <c r="IA195" i="43"/>
  <c r="HX195" i="43"/>
  <c r="IE195" i="43"/>
  <c r="IA196" i="43"/>
  <c r="DC198" i="43"/>
  <c r="HP199" i="43"/>
  <c r="HS200" i="43"/>
  <c r="HY200" i="43"/>
  <c r="IG200" i="43"/>
  <c r="HW200" i="43"/>
  <c r="DC171" i="43"/>
  <c r="EZ171" i="43"/>
  <c r="HY172" i="43"/>
  <c r="GR172" i="43"/>
  <c r="HP183" i="43"/>
  <c r="M185" i="43"/>
  <c r="GR185" i="43"/>
  <c r="U184" i="43"/>
  <c r="U202" i="43" s="1"/>
  <c r="EX186" i="43"/>
  <c r="HZ187" i="43"/>
  <c r="O188" i="43"/>
  <c r="HW188" i="43"/>
  <c r="ID188" i="43"/>
  <c r="M189" i="43"/>
  <c r="ID189" i="43"/>
  <c r="GR189" i="43"/>
  <c r="M190" i="43"/>
  <c r="O190" i="43"/>
  <c r="HU190" i="43"/>
  <c r="IA190" i="43"/>
  <c r="HS191" i="43"/>
  <c r="HZ191" i="43"/>
  <c r="IA191" i="43"/>
  <c r="EE192" i="43"/>
  <c r="HX192" i="43"/>
  <c r="EB192" i="43"/>
  <c r="FT192" i="43"/>
  <c r="EB193" i="43"/>
  <c r="GP194" i="43"/>
  <c r="M195" i="43"/>
  <c r="HY195" i="43"/>
  <c r="IG195" i="43"/>
  <c r="GP195" i="43"/>
  <c r="HS196" i="43"/>
  <c r="HX197" i="43"/>
  <c r="DD198" i="43"/>
  <c r="HX198" i="43"/>
  <c r="IE198" i="43"/>
  <c r="HX199" i="43"/>
  <c r="IE199" i="43"/>
  <c r="HS199" i="43"/>
  <c r="DC200" i="43"/>
  <c r="HZ200" i="43"/>
  <c r="HP200" i="43"/>
  <c r="FW201" i="43"/>
  <c r="DI13" i="43"/>
  <c r="DI49" i="43" s="1"/>
  <c r="R13" i="43"/>
  <c r="R49" i="43" s="1"/>
  <c r="DG13" i="43"/>
  <c r="DG49" i="43" s="1"/>
  <c r="EB14" i="43"/>
  <c r="HQ15" i="43"/>
  <c r="EC15" i="43"/>
  <c r="DC16" i="43"/>
  <c r="S13" i="43"/>
  <c r="S49" i="43" s="1"/>
  <c r="DH13" i="43"/>
  <c r="DH49" i="43" s="1"/>
  <c r="DN13" i="43"/>
  <c r="DN49" i="43" s="1"/>
  <c r="EK13" i="43"/>
  <c r="EK49" i="43" s="1"/>
  <c r="HW14" i="43"/>
  <c r="ID14" i="43"/>
  <c r="HZ14" i="43"/>
  <c r="EE15" i="43"/>
  <c r="HR15" i="43"/>
  <c r="ED15" i="43"/>
  <c r="HY15" i="43"/>
  <c r="FF15" i="43"/>
  <c r="HT15" i="43" s="1"/>
  <c r="EZ15" i="43"/>
  <c r="FC16" i="43"/>
  <c r="EY16" i="43" s="1"/>
  <c r="GB16" i="43"/>
  <c r="FU16" i="43" s="1"/>
  <c r="FV16" i="43"/>
  <c r="P17" i="43"/>
  <c r="M17" i="43" s="1"/>
  <c r="BM17" i="43"/>
  <c r="BM13" i="43" s="1"/>
  <c r="BM49" i="43" s="1"/>
  <c r="ID17" i="43"/>
  <c r="IA17" i="43"/>
  <c r="FW17" i="43"/>
  <c r="DD18" i="43"/>
  <c r="HP18" i="43"/>
  <c r="EB18" i="43"/>
  <c r="GP18" i="43"/>
  <c r="EX19" i="43"/>
  <c r="HP19" i="43"/>
  <c r="HS20" i="43"/>
  <c r="EB20" i="43"/>
  <c r="HU20" i="43"/>
  <c r="IA20" i="43"/>
  <c r="FT20" i="43"/>
  <c r="HU21" i="43"/>
  <c r="EJ21" i="43"/>
  <c r="HT21" i="43" s="1"/>
  <c r="IA21" i="43"/>
  <c r="GS22" i="43"/>
  <c r="HU23" i="43"/>
  <c r="EJ23" i="43"/>
  <c r="ED23" i="43"/>
  <c r="IA23" i="43"/>
  <c r="FW24" i="43"/>
  <c r="FU25" i="43"/>
  <c r="M26" i="43"/>
  <c r="FA27" i="43"/>
  <c r="EJ54" i="43"/>
  <c r="HT54" i="43" s="1"/>
  <c r="ED54" i="43"/>
  <c r="HU54" i="43"/>
  <c r="EE54" i="43"/>
  <c r="DO13" i="43"/>
  <c r="DO49" i="43" s="1"/>
  <c r="GS15" i="43"/>
  <c r="GR15" i="43"/>
  <c r="FA16" i="43"/>
  <c r="EZ16" i="43"/>
  <c r="GS17" i="43"/>
  <c r="GR17" i="43"/>
  <c r="GU17" i="43"/>
  <c r="GQ17" i="43" s="1"/>
  <c r="HQ18" i="43"/>
  <c r="GX23" i="43"/>
  <c r="GQ23" i="43" s="1"/>
  <c r="GR23" i="43"/>
  <c r="GX25" i="43"/>
  <c r="GQ25" i="43" s="1"/>
  <c r="GR25" i="43"/>
  <c r="HW26" i="43"/>
  <c r="FF14" i="43"/>
  <c r="EZ14" i="43"/>
  <c r="DP13" i="43"/>
  <c r="DP49" i="43" s="1"/>
  <c r="EC20" i="43"/>
  <c r="HQ20" i="43"/>
  <c r="HY24" i="43"/>
  <c r="GS25" i="43"/>
  <c r="EX15" i="43"/>
  <c r="HZ19" i="43"/>
  <c r="P13" i="43"/>
  <c r="P49" i="43" s="1"/>
  <c r="AV13" i="43"/>
  <c r="AV49" i="43" s="1"/>
  <c r="DE13" i="43"/>
  <c r="DE49" i="43" s="1"/>
  <c r="DK13" i="43"/>
  <c r="DK49" i="43" s="1"/>
  <c r="EH13" i="43"/>
  <c r="EH49" i="43" s="1"/>
  <c r="FA14" i="43"/>
  <c r="EB15" i="43"/>
  <c r="HP15" i="43"/>
  <c r="HS16" i="43"/>
  <c r="EB16" i="43"/>
  <c r="FT16" i="43"/>
  <c r="HT17" i="43"/>
  <c r="HU18" i="43"/>
  <c r="EJ18" i="43"/>
  <c r="ED18" i="43"/>
  <c r="FU18" i="43"/>
  <c r="GX18" i="43"/>
  <c r="GQ18" i="43" s="1"/>
  <c r="GR18" i="43"/>
  <c r="HQ19" i="43"/>
  <c r="EC19" i="43"/>
  <c r="FF19" i="43"/>
  <c r="EZ19" i="43"/>
  <c r="GQ19" i="43"/>
  <c r="GB20" i="43"/>
  <c r="FU20" i="43" s="1"/>
  <c r="FV20" i="43"/>
  <c r="DD21" i="43"/>
  <c r="GS21" i="43"/>
  <c r="HS22" i="43"/>
  <c r="O23" i="43"/>
  <c r="GS23" i="43"/>
  <c r="HS24" i="43"/>
  <c r="EF13" i="43"/>
  <c r="EF49" i="43" s="1"/>
  <c r="EE17" i="43"/>
  <c r="ED17" i="43"/>
  <c r="EG17" i="43"/>
  <c r="GS14" i="43"/>
  <c r="GR14" i="43"/>
  <c r="FU17" i="43"/>
  <c r="AW49" i="43"/>
  <c r="EI13" i="43"/>
  <c r="EI49" i="43" s="1"/>
  <c r="EX14" i="43"/>
  <c r="M15" i="43"/>
  <c r="HW15" i="43"/>
  <c r="ID15" i="43"/>
  <c r="HV16" i="43"/>
  <c r="IB16" i="43"/>
  <c r="EB17" i="43"/>
  <c r="FW18" i="43"/>
  <c r="FV18" i="43"/>
  <c r="EE19" i="43"/>
  <c r="HR19" i="43"/>
  <c r="ED19" i="43"/>
  <c r="GS19" i="43"/>
  <c r="GR19" i="43"/>
  <c r="M20" i="43"/>
  <c r="FA20" i="43"/>
  <c r="EZ20" i="43"/>
  <c r="HR20" i="43"/>
  <c r="EC22" i="43"/>
  <c r="FF22" i="43"/>
  <c r="EY22" i="43" s="1"/>
  <c r="EZ22" i="43"/>
  <c r="EC24" i="43"/>
  <c r="FF24" i="43"/>
  <c r="HT24" i="43" s="1"/>
  <c r="EZ24" i="43"/>
  <c r="GQ24" i="43"/>
  <c r="IA27" i="43"/>
  <c r="ED27" i="43"/>
  <c r="IA53" i="43"/>
  <c r="ED53" i="43"/>
  <c r="GQ55" i="43"/>
  <c r="HQ14" i="43"/>
  <c r="EC14" i="43"/>
  <c r="EE14" i="43"/>
  <c r="HR14" i="43"/>
  <c r="ED14" i="43"/>
  <c r="DM13" i="43"/>
  <c r="DM49" i="43" s="1"/>
  <c r="EC16" i="43"/>
  <c r="HW18" i="43"/>
  <c r="GQ21" i="43"/>
  <c r="GQ22" i="43"/>
  <c r="HU25" i="43"/>
  <c r="EJ25" i="43"/>
  <c r="ED25" i="43"/>
  <c r="IA25" i="43"/>
  <c r="BP17" i="43"/>
  <c r="HU17" i="43"/>
  <c r="HR18" i="43"/>
  <c r="ED21" i="43"/>
  <c r="GR21" i="43"/>
  <c r="HR21" i="43"/>
  <c r="FL24" i="43"/>
  <c r="HZ24" i="43" s="1"/>
  <c r="EZ26" i="43"/>
  <c r="FF26" i="43"/>
  <c r="AH27" i="43"/>
  <c r="O27" i="43" s="1"/>
  <c r="EB27" i="43"/>
  <c r="FV27" i="43"/>
  <c r="EZ48" i="43"/>
  <c r="FF48" i="43"/>
  <c r="HT48" i="43" s="1"/>
  <c r="EG50" i="43"/>
  <c r="GU50" i="43"/>
  <c r="GQ50" i="43" s="1"/>
  <c r="AW51" i="43"/>
  <c r="DF51" i="43"/>
  <c r="EE52" i="43"/>
  <c r="FY52" i="43"/>
  <c r="EB53" i="43"/>
  <c r="FV53" i="43"/>
  <c r="DH54" i="43"/>
  <c r="DD54" i="43" s="1"/>
  <c r="FY54" i="43"/>
  <c r="FU54" i="43" s="1"/>
  <c r="EZ55" i="43"/>
  <c r="FF55" i="43"/>
  <c r="EY55" i="43" s="1"/>
  <c r="ED62" i="43"/>
  <c r="EJ62" i="43"/>
  <c r="EX62" i="43"/>
  <c r="GR62" i="43"/>
  <c r="HR62" i="43"/>
  <c r="BC96" i="43"/>
  <c r="BC203" i="43" s="1"/>
  <c r="BI96" i="43"/>
  <c r="BO96" i="43"/>
  <c r="BO203" i="43" s="1"/>
  <c r="BU96" i="43"/>
  <c r="BU203" i="43" s="1"/>
  <c r="AI64" i="43"/>
  <c r="DI64" i="43"/>
  <c r="GR64" i="43"/>
  <c r="EE65" i="43"/>
  <c r="HR65" i="43"/>
  <c r="ED65" i="43"/>
  <c r="EG65" i="43"/>
  <c r="GB65" i="43"/>
  <c r="O67" i="43"/>
  <c r="FT67" i="43"/>
  <c r="O68" i="43"/>
  <c r="HP68" i="43"/>
  <c r="FA69" i="43"/>
  <c r="EZ69" i="43"/>
  <c r="FC69" i="43"/>
  <c r="EY69" i="43" s="1"/>
  <c r="GX69" i="43"/>
  <c r="HT69" i="43" s="1"/>
  <c r="EB70" i="43"/>
  <c r="FW70" i="43"/>
  <c r="GP75" i="43"/>
  <c r="M76" i="43"/>
  <c r="EP77" i="43"/>
  <c r="HZ77" i="43" s="1"/>
  <c r="AI77" i="43"/>
  <c r="DE77" i="43"/>
  <c r="DC77" i="43" s="1"/>
  <c r="FX77" i="43"/>
  <c r="FT77" i="43" s="1"/>
  <c r="CA77" i="43"/>
  <c r="IA77" i="43"/>
  <c r="GX77" i="43"/>
  <c r="GR77" i="43"/>
  <c r="M78" i="43"/>
  <c r="HW78" i="43"/>
  <c r="ID78" i="43"/>
  <c r="HS78" i="43"/>
  <c r="O79" i="43"/>
  <c r="FY81" i="43"/>
  <c r="FA81" i="43"/>
  <c r="EZ81" i="43"/>
  <c r="FC81" i="43"/>
  <c r="EY81" i="43" s="1"/>
  <c r="EE87" i="43"/>
  <c r="HX87" i="43"/>
  <c r="HP50" i="43"/>
  <c r="BQ96" i="43"/>
  <c r="BQ203" i="43" s="1"/>
  <c r="DG51" i="43"/>
  <c r="DM51" i="43"/>
  <c r="DJ64" i="43"/>
  <c r="HU64" i="43"/>
  <c r="FE64" i="43"/>
  <c r="GI64" i="43"/>
  <c r="HU67" i="43"/>
  <c r="EJ67" i="43"/>
  <c r="ED67" i="43"/>
  <c r="EE68" i="43"/>
  <c r="HR68" i="43"/>
  <c r="ED68" i="43"/>
  <c r="EG68" i="43"/>
  <c r="FA76" i="43"/>
  <c r="EZ76" i="43"/>
  <c r="GB76" i="43"/>
  <c r="FU76" i="43" s="1"/>
  <c r="FV76" i="43"/>
  <c r="EH77" i="43"/>
  <c r="EH63" i="43" s="1"/>
  <c r="DF77" i="43"/>
  <c r="DD77" i="43" s="1"/>
  <c r="Q77" i="43"/>
  <c r="EB77" i="43"/>
  <c r="FW77" i="43"/>
  <c r="FV77" i="43"/>
  <c r="HQ78" i="43"/>
  <c r="EC78" i="43"/>
  <c r="FF78" i="43"/>
  <c r="HT78" i="43" s="1"/>
  <c r="EZ78" i="43"/>
  <c r="HS81" i="43"/>
  <c r="HP22" i="43"/>
  <c r="HP24" i="43"/>
  <c r="HP26" i="43"/>
  <c r="HR27" i="43"/>
  <c r="HP48" i="43"/>
  <c r="DH51" i="43"/>
  <c r="DN51" i="43"/>
  <c r="HR53" i="43"/>
  <c r="HP55" i="43"/>
  <c r="BE96" i="43"/>
  <c r="BK96" i="43"/>
  <c r="BK203" i="43" s="1"/>
  <c r="DM64" i="43"/>
  <c r="FZ64" i="43"/>
  <c r="GJ64" i="43"/>
  <c r="GT64" i="43"/>
  <c r="HU66" i="43"/>
  <c r="EJ66" i="43"/>
  <c r="ED66" i="43"/>
  <c r="EE67" i="43"/>
  <c r="FU67" i="43"/>
  <c r="EC70" i="43"/>
  <c r="HS70" i="43"/>
  <c r="HU75" i="43"/>
  <c r="EJ75" i="43"/>
  <c r="ED75" i="43"/>
  <c r="FW76" i="43"/>
  <c r="HR76" i="43"/>
  <c r="GQ78" i="43"/>
  <c r="HU79" i="43"/>
  <c r="EJ79" i="43"/>
  <c r="ED79" i="43"/>
  <c r="GB80" i="43"/>
  <c r="FU80" i="43" s="1"/>
  <c r="FV80" i="43"/>
  <c r="FW14" i="43"/>
  <c r="FW15" i="43"/>
  <c r="EE16" i="43"/>
  <c r="GS16" i="43"/>
  <c r="FA18" i="43"/>
  <c r="FW19" i="43"/>
  <c r="EE20" i="43"/>
  <c r="GS20" i="43"/>
  <c r="EC26" i="43"/>
  <c r="ED50" i="43"/>
  <c r="GR50" i="43"/>
  <c r="HR50" i="43"/>
  <c r="T51" i="43"/>
  <c r="AS51" i="43"/>
  <c r="DI51" i="43"/>
  <c r="DO51" i="43"/>
  <c r="EB52" i="43"/>
  <c r="FV52" i="43"/>
  <c r="EB54" i="43"/>
  <c r="FV54" i="43"/>
  <c r="EC55" i="43"/>
  <c r="DE64" i="43"/>
  <c r="DK64" i="43"/>
  <c r="EO64" i="43"/>
  <c r="O65" i="43"/>
  <c r="EB65" i="43"/>
  <c r="GS65" i="43"/>
  <c r="GR65" i="43"/>
  <c r="GU65" i="43"/>
  <c r="EE66" i="43"/>
  <c r="FU66" i="43"/>
  <c r="GX66" i="43"/>
  <c r="GR66" i="43"/>
  <c r="DD67" i="43"/>
  <c r="HP67" i="43"/>
  <c r="EB67" i="43"/>
  <c r="HW67" i="43"/>
  <c r="ID67" i="43"/>
  <c r="FW67" i="43"/>
  <c r="FV67" i="43"/>
  <c r="GX67" i="43"/>
  <c r="GQ67" i="43" s="1"/>
  <c r="GR67" i="43"/>
  <c r="DC69" i="43"/>
  <c r="EX69" i="43"/>
  <c r="HV69" i="43"/>
  <c r="IB69" i="43"/>
  <c r="EE70" i="43"/>
  <c r="HR70" i="43"/>
  <c r="ED70" i="43"/>
  <c r="FF70" i="43"/>
  <c r="EY70" i="43" s="1"/>
  <c r="EZ70" i="43"/>
  <c r="EE75" i="43"/>
  <c r="HV75" i="43"/>
  <c r="IB75" i="43"/>
  <c r="FU75" i="43"/>
  <c r="HS76" i="43"/>
  <c r="EB76" i="43"/>
  <c r="HY76" i="43"/>
  <c r="IG76" i="43"/>
  <c r="HU76" i="43"/>
  <c r="IA76" i="43"/>
  <c r="FT76" i="43"/>
  <c r="P77" i="43"/>
  <c r="M77" i="43" s="1"/>
  <c r="HW77" i="43"/>
  <c r="HU77" i="43"/>
  <c r="EJ77" i="43"/>
  <c r="GP77" i="43"/>
  <c r="FA78" i="43"/>
  <c r="GS78" i="43"/>
  <c r="FU79" i="43"/>
  <c r="GX79" i="43"/>
  <c r="GR79" i="43"/>
  <c r="FA80" i="43"/>
  <c r="DI81" i="43"/>
  <c r="DI63" i="43" s="1"/>
  <c r="HV81" i="43"/>
  <c r="FF20" i="43"/>
  <c r="EB21" i="43"/>
  <c r="FV21" i="43"/>
  <c r="ED22" i="43"/>
  <c r="GR22" i="43"/>
  <c r="HR22" i="43"/>
  <c r="EB23" i="43"/>
  <c r="FV23" i="43"/>
  <c r="ED24" i="43"/>
  <c r="GR24" i="43"/>
  <c r="HR24" i="43"/>
  <c r="EB25" i="43"/>
  <c r="FV25" i="43"/>
  <c r="GR26" i="43"/>
  <c r="HR26" i="43"/>
  <c r="BN27" i="43"/>
  <c r="EZ27" i="43"/>
  <c r="FF27" i="43"/>
  <c r="HT27" i="43" s="1"/>
  <c r="ED48" i="43"/>
  <c r="GR48" i="43"/>
  <c r="HR48" i="43"/>
  <c r="U51" i="43"/>
  <c r="DJ51" i="43"/>
  <c r="DP51" i="43"/>
  <c r="FC52" i="43"/>
  <c r="EZ53" i="43"/>
  <c r="FF53" i="43"/>
  <c r="HT53" i="43" s="1"/>
  <c r="FC54" i="43"/>
  <c r="EY54" i="43" s="1"/>
  <c r="ED55" i="43"/>
  <c r="GR55" i="43"/>
  <c r="HR55" i="43"/>
  <c r="EB62" i="43"/>
  <c r="FV62" i="43"/>
  <c r="F64" i="43"/>
  <c r="EH64" i="43"/>
  <c r="DF64" i="43"/>
  <c r="DL64" i="43"/>
  <c r="DG64" i="43"/>
  <c r="DO64" i="43"/>
  <c r="EF64" i="43"/>
  <c r="M65" i="43"/>
  <c r="ID65" i="43"/>
  <c r="HP66" i="43"/>
  <c r="EB66" i="43"/>
  <c r="HW66" i="43"/>
  <c r="ID66" i="43"/>
  <c r="FW66" i="43"/>
  <c r="FV66" i="43"/>
  <c r="HS66" i="43"/>
  <c r="FA67" i="43"/>
  <c r="HX67" i="43"/>
  <c r="GS67" i="43"/>
  <c r="HS67" i="43"/>
  <c r="EB68" i="43"/>
  <c r="GS68" i="43"/>
  <c r="GR68" i="43"/>
  <c r="GU68" i="43"/>
  <c r="GQ68" i="43" s="1"/>
  <c r="DD69" i="43"/>
  <c r="HU69" i="43"/>
  <c r="IA69" i="43"/>
  <c r="HW69" i="43"/>
  <c r="FA70" i="43"/>
  <c r="DD75" i="43"/>
  <c r="HP75" i="43"/>
  <c r="EB75" i="43"/>
  <c r="HW75" i="43"/>
  <c r="ID75" i="43"/>
  <c r="FW75" i="43"/>
  <c r="FV75" i="43"/>
  <c r="GX75" i="43"/>
  <c r="GQ75" i="43" s="1"/>
  <c r="GR75" i="43"/>
  <c r="DC76" i="43"/>
  <c r="HZ76" i="43"/>
  <c r="HV76" i="43"/>
  <c r="IB76" i="43"/>
  <c r="GS76" i="43"/>
  <c r="HV77" i="43"/>
  <c r="FW78" i="43"/>
  <c r="EE79" i="43"/>
  <c r="HW79" i="43"/>
  <c r="ID79" i="43"/>
  <c r="FW79" i="43"/>
  <c r="EE80" i="43"/>
  <c r="FW80" i="43"/>
  <c r="HZ81" i="43"/>
  <c r="HX95" i="43"/>
  <c r="HQ99" i="43"/>
  <c r="P51" i="43"/>
  <c r="AI51" i="43"/>
  <c r="AV51" i="43"/>
  <c r="DE51" i="43"/>
  <c r="DK51" i="43"/>
  <c r="DH64" i="43"/>
  <c r="HP65" i="43"/>
  <c r="M67" i="43"/>
  <c r="M68" i="43"/>
  <c r="FU68" i="43"/>
  <c r="HP69" i="43"/>
  <c r="GS70" i="43"/>
  <c r="GR70" i="43"/>
  <c r="O75" i="43"/>
  <c r="HU78" i="43"/>
  <c r="DD79" i="43"/>
  <c r="HS80" i="43"/>
  <c r="EB80" i="43"/>
  <c r="HU80" i="43"/>
  <c r="IA80" i="43"/>
  <c r="DE81" i="43"/>
  <c r="CA81" i="43"/>
  <c r="DK81" i="43"/>
  <c r="DK63" i="43" s="1"/>
  <c r="GG81" i="43"/>
  <c r="GG63" i="43" s="1"/>
  <c r="HP81" i="43"/>
  <c r="IE81" i="43"/>
  <c r="HR66" i="43"/>
  <c r="HR67" i="43"/>
  <c r="HR75" i="43"/>
  <c r="HR79" i="43"/>
  <c r="CB81" i="43"/>
  <c r="CB63" i="43" s="1"/>
  <c r="DF81" i="43"/>
  <c r="DL81" i="43"/>
  <c r="DL63" i="43" s="1"/>
  <c r="O82" i="43"/>
  <c r="EG82" i="43"/>
  <c r="GU82" i="43"/>
  <c r="GQ82" i="43" s="1"/>
  <c r="EE83" i="43"/>
  <c r="FY83" i="43"/>
  <c r="FU83" i="43" s="1"/>
  <c r="FC84" i="43"/>
  <c r="EY84" i="43" s="1"/>
  <c r="EG85" i="43"/>
  <c r="GU85" i="43"/>
  <c r="GQ85" i="43" s="1"/>
  <c r="EB86" i="43"/>
  <c r="FV86" i="43"/>
  <c r="ED87" i="43"/>
  <c r="EJ87" i="43"/>
  <c r="EX87" i="43"/>
  <c r="GR87" i="43"/>
  <c r="HR87" i="43"/>
  <c r="ED89" i="43"/>
  <c r="EJ89" i="43"/>
  <c r="EX89" i="43"/>
  <c r="GR89" i="43"/>
  <c r="HR89" i="43"/>
  <c r="BN95" i="43"/>
  <c r="BN63" i="43" s="1"/>
  <c r="EE95" i="43"/>
  <c r="FY95" i="43"/>
  <c r="FU95" i="43" s="1"/>
  <c r="EB97" i="43"/>
  <c r="FV97" i="43"/>
  <c r="AK182" i="43"/>
  <c r="DG98" i="43"/>
  <c r="DM98" i="43"/>
  <c r="EP98" i="43"/>
  <c r="HX99" i="43"/>
  <c r="O100" i="43"/>
  <c r="HP100" i="43"/>
  <c r="GS100" i="43"/>
  <c r="EG101" i="43"/>
  <c r="HR101" i="43"/>
  <c r="ED101" i="43"/>
  <c r="FT101" i="43"/>
  <c r="EE102" i="43"/>
  <c r="HR102" i="43"/>
  <c r="ED102" i="43"/>
  <c r="EG102" i="43"/>
  <c r="FA103" i="43"/>
  <c r="HS103" i="43"/>
  <c r="EB104" i="43"/>
  <c r="GS106" i="43"/>
  <c r="GR106" i="43"/>
  <c r="GU106" i="43"/>
  <c r="GQ106" i="43" s="1"/>
  <c r="GS108" i="43"/>
  <c r="HP82" i="43"/>
  <c r="HR84" i="43"/>
  <c r="HP85" i="43"/>
  <c r="HQ97" i="43"/>
  <c r="DH98" i="43"/>
  <c r="DN98" i="43"/>
  <c r="HR99" i="43"/>
  <c r="ED99" i="43"/>
  <c r="HU101" i="43"/>
  <c r="EJ101" i="43"/>
  <c r="HP78" i="43"/>
  <c r="HR80" i="43"/>
  <c r="P81" i="43"/>
  <c r="HR86" i="43"/>
  <c r="DJ95" i="43"/>
  <c r="DD95" i="43" s="1"/>
  <c r="FM95" i="43"/>
  <c r="IA95" i="43" s="1"/>
  <c r="HR97" i="43"/>
  <c r="DI98" i="43"/>
  <c r="DI182" i="43" s="1"/>
  <c r="DO98" i="43"/>
  <c r="DO182" i="43" s="1"/>
  <c r="EF98" i="43"/>
  <c r="FW99" i="43"/>
  <c r="GR99" i="43"/>
  <c r="EE100" i="43"/>
  <c r="IE100" i="43"/>
  <c r="EZ100" i="43"/>
  <c r="FU101" i="43"/>
  <c r="GX101" i="43"/>
  <c r="GQ101" i="43" s="1"/>
  <c r="GR101" i="43"/>
  <c r="EE104" i="43"/>
  <c r="HR104" i="43"/>
  <c r="ED104" i="43"/>
  <c r="EG104" i="43"/>
  <c r="HU105" i="43"/>
  <c r="EJ105" i="43"/>
  <c r="ED105" i="43"/>
  <c r="HU107" i="43"/>
  <c r="EJ107" i="43"/>
  <c r="ED107" i="43"/>
  <c r="DO81" i="43"/>
  <c r="DO63" i="43" s="1"/>
  <c r="GF81" i="43"/>
  <c r="GF63" i="43" s="1"/>
  <c r="ED82" i="43"/>
  <c r="GR82" i="43"/>
  <c r="HR82" i="43"/>
  <c r="EB83" i="43"/>
  <c r="FV83" i="43"/>
  <c r="EZ84" i="43"/>
  <c r="ED85" i="43"/>
  <c r="GR85" i="43"/>
  <c r="HR85" i="43"/>
  <c r="DJ87" i="43"/>
  <c r="DD87" i="43" s="1"/>
  <c r="EB95" i="43"/>
  <c r="FV95" i="43"/>
  <c r="DJ98" i="43"/>
  <c r="DJ182" i="43" s="1"/>
  <c r="DP98" i="43"/>
  <c r="DP182" i="43" s="1"/>
  <c r="EM98" i="43"/>
  <c r="EM182" i="43" s="1"/>
  <c r="EB99" i="43"/>
  <c r="IG99" i="43"/>
  <c r="DC100" i="43"/>
  <c r="HS100" i="43"/>
  <c r="EB100" i="43"/>
  <c r="HY100" i="43"/>
  <c r="GB100" i="43"/>
  <c r="FU100" i="43" s="1"/>
  <c r="FV100" i="43"/>
  <c r="M101" i="43"/>
  <c r="HW101" i="43"/>
  <c r="ID101" i="43"/>
  <c r="FW101" i="43"/>
  <c r="FV101" i="43"/>
  <c r="EB102" i="43"/>
  <c r="HU103" i="43"/>
  <c r="EJ103" i="43"/>
  <c r="ED103" i="43"/>
  <c r="IA103" i="43"/>
  <c r="EE105" i="43"/>
  <c r="FU105" i="43"/>
  <c r="GX105" i="43"/>
  <c r="GQ105" i="43" s="1"/>
  <c r="GR105" i="43"/>
  <c r="HS105" i="43"/>
  <c r="EE106" i="43"/>
  <c r="HR106" i="43"/>
  <c r="ED106" i="43"/>
  <c r="EG106" i="43"/>
  <c r="HX106" i="43"/>
  <c r="IE106" i="43"/>
  <c r="FU107" i="43"/>
  <c r="GX107" i="43"/>
  <c r="GR107" i="43"/>
  <c r="HS107" i="43"/>
  <c r="FA108" i="43"/>
  <c r="GB108" i="43"/>
  <c r="FU108" i="43" s="1"/>
  <c r="FV108" i="43"/>
  <c r="HP109" i="43"/>
  <c r="EB109" i="43"/>
  <c r="HV109" i="43"/>
  <c r="FW109" i="43"/>
  <c r="FV109" i="43"/>
  <c r="FY109" i="43"/>
  <c r="FU109" i="43" s="1"/>
  <c r="FF76" i="43"/>
  <c r="EY76" i="43" s="1"/>
  <c r="GR78" i="43"/>
  <c r="HR78" i="43"/>
  <c r="EB79" i="43"/>
  <c r="FV79" i="43"/>
  <c r="EZ80" i="43"/>
  <c r="FF80" i="43"/>
  <c r="EY80" i="43" s="1"/>
  <c r="DP81" i="43"/>
  <c r="DP63" i="43" s="1"/>
  <c r="EC83" i="43"/>
  <c r="FC83" i="43"/>
  <c r="EY83" i="43" s="1"/>
  <c r="EZ86" i="43"/>
  <c r="FF86" i="43"/>
  <c r="EB87" i="43"/>
  <c r="FV87" i="43"/>
  <c r="EB89" i="43"/>
  <c r="FV89" i="43"/>
  <c r="EC95" i="43"/>
  <c r="FC95" i="43"/>
  <c r="EZ97" i="43"/>
  <c r="FF97" i="43"/>
  <c r="HT97" i="43" s="1"/>
  <c r="AI98" i="43"/>
  <c r="ER98" i="43"/>
  <c r="ER182" i="43" s="1"/>
  <c r="DE98" i="43"/>
  <c r="DK98" i="43"/>
  <c r="DK182" i="43" s="1"/>
  <c r="EH98" i="43"/>
  <c r="EN98" i="43"/>
  <c r="EN182" i="43" s="1"/>
  <c r="EE99" i="43"/>
  <c r="DD100" i="43"/>
  <c r="HZ100" i="43"/>
  <c r="FW100" i="43"/>
  <c r="EE101" i="43"/>
  <c r="FA101" i="43"/>
  <c r="HX101" i="43"/>
  <c r="GS101" i="43"/>
  <c r="M102" i="43"/>
  <c r="GS102" i="43"/>
  <c r="GR102" i="43"/>
  <c r="GU102" i="43"/>
  <c r="GQ102" i="43" s="1"/>
  <c r="EE103" i="43"/>
  <c r="HV103" i="43"/>
  <c r="IB103" i="43"/>
  <c r="HW105" i="43"/>
  <c r="ID105" i="43"/>
  <c r="FW105" i="43"/>
  <c r="EE107" i="43"/>
  <c r="HW107" i="43"/>
  <c r="ID107" i="43"/>
  <c r="FW107" i="43"/>
  <c r="EE108" i="43"/>
  <c r="FW108" i="43"/>
  <c r="U95" i="43"/>
  <c r="O95" i="43" s="1"/>
  <c r="AC182" i="43"/>
  <c r="DF98" i="43"/>
  <c r="DL98" i="43"/>
  <c r="EO98" i="43"/>
  <c r="HW99" i="43"/>
  <c r="ID99" i="43"/>
  <c r="EX99" i="43"/>
  <c r="FV99" i="43"/>
  <c r="GS99" i="43"/>
  <c r="M100" i="43"/>
  <c r="FA100" i="43"/>
  <c r="FT100" i="43"/>
  <c r="HR100" i="43"/>
  <c r="HP101" i="43"/>
  <c r="EB101" i="43"/>
  <c r="FU102" i="43"/>
  <c r="HP103" i="43"/>
  <c r="EB103" i="43"/>
  <c r="FW103" i="43"/>
  <c r="FV103" i="43"/>
  <c r="GX103" i="43"/>
  <c r="GQ103" i="43" s="1"/>
  <c r="GR103" i="43"/>
  <c r="GS104" i="43"/>
  <c r="GR104" i="43"/>
  <c r="GU104" i="43"/>
  <c r="GQ104" i="43" s="1"/>
  <c r="HS108" i="43"/>
  <c r="EB108" i="43"/>
  <c r="HY108" i="43"/>
  <c r="IG108" i="43"/>
  <c r="HX109" i="43"/>
  <c r="IE109" i="43"/>
  <c r="HR103" i="43"/>
  <c r="HR105" i="43"/>
  <c r="HR107" i="43"/>
  <c r="EE109" i="43"/>
  <c r="FC110" i="43"/>
  <c r="EY110" i="43" s="1"/>
  <c r="GR110" i="43"/>
  <c r="FT111" i="43"/>
  <c r="HP112" i="43"/>
  <c r="EB112" i="43"/>
  <c r="IA113" i="43"/>
  <c r="FA118" i="43"/>
  <c r="EZ118" i="43"/>
  <c r="FC118" i="43"/>
  <c r="EY118" i="43" s="1"/>
  <c r="FA120" i="43"/>
  <c r="FA119" i="43" s="1"/>
  <c r="FT120" i="43"/>
  <c r="FT119" i="43" s="1"/>
  <c r="V122" i="43"/>
  <c r="HU123" i="43"/>
  <c r="EJ123" i="43"/>
  <c r="IA123" i="43"/>
  <c r="FW123" i="43"/>
  <c r="GP123" i="43"/>
  <c r="HV124" i="43"/>
  <c r="IB124" i="43"/>
  <c r="HW125" i="43"/>
  <c r="EE125" i="43"/>
  <c r="ID125" i="43"/>
  <c r="HS125" i="43"/>
  <c r="O126" i="43"/>
  <c r="IE126" i="43"/>
  <c r="HU111" i="43"/>
  <c r="EJ111" i="43"/>
  <c r="HT111" i="43" s="1"/>
  <c r="HQ125" i="43"/>
  <c r="EC125" i="43"/>
  <c r="HR126" i="43"/>
  <c r="EE126" i="43"/>
  <c r="ED126" i="43"/>
  <c r="EG126" i="43"/>
  <c r="HP136" i="43"/>
  <c r="EB136" i="43"/>
  <c r="HR108" i="43"/>
  <c r="HP111" i="43"/>
  <c r="EE112" i="43"/>
  <c r="IE112" i="43"/>
  <c r="EZ112" i="43"/>
  <c r="ID113" i="43"/>
  <c r="O118" i="43"/>
  <c r="HR118" i="43"/>
  <c r="EE120" i="43"/>
  <c r="EE119" i="43" s="1"/>
  <c r="ID120" i="43"/>
  <c r="EY120" i="43"/>
  <c r="HQ121" i="43"/>
  <c r="ID123" i="43"/>
  <c r="HW123" i="43"/>
  <c r="HP124" i="43"/>
  <c r="EB124" i="43"/>
  <c r="O125" i="43"/>
  <c r="GQ125" i="43"/>
  <c r="Q101" i="43"/>
  <c r="EZ110" i="43"/>
  <c r="O111" i="43"/>
  <c r="ID111" i="43"/>
  <c r="HS112" i="43"/>
  <c r="HY112" i="43"/>
  <c r="GP112" i="43"/>
  <c r="HQ112" i="43"/>
  <c r="ED113" i="43"/>
  <c r="IB113" i="43"/>
  <c r="FA113" i="43"/>
  <c r="DC118" i="43"/>
  <c r="EB118" i="43"/>
  <c r="EJ118" i="43"/>
  <c r="HT118" i="43" s="1"/>
  <c r="HZ118" i="43"/>
  <c r="FU118" i="43"/>
  <c r="EZ120" i="43"/>
  <c r="HQ120" i="43"/>
  <c r="IG121" i="43"/>
  <c r="S122" i="43"/>
  <c r="FV123" i="43"/>
  <c r="FA125" i="43"/>
  <c r="FW125" i="43"/>
  <c r="HT126" i="43"/>
  <c r="FC126" i="43"/>
  <c r="EY126" i="43" s="1"/>
  <c r="FA126" i="43"/>
  <c r="EZ126" i="43"/>
  <c r="DF101" i="43"/>
  <c r="DD101" i="43" s="1"/>
  <c r="EB105" i="43"/>
  <c r="FV105" i="43"/>
  <c r="EB107" i="43"/>
  <c r="FV107" i="43"/>
  <c r="EZ108" i="43"/>
  <c r="FF108" i="43"/>
  <c r="EC109" i="43"/>
  <c r="FC109" i="43"/>
  <c r="EY109" i="43" s="1"/>
  <c r="EG110" i="43"/>
  <c r="HW110" i="43"/>
  <c r="HX111" i="43"/>
  <c r="FA111" i="43"/>
  <c r="HZ112" i="43"/>
  <c r="FW112" i="43"/>
  <c r="HR112" i="43"/>
  <c r="HP113" i="43"/>
  <c r="EB113" i="43"/>
  <c r="HV113" i="43"/>
  <c r="FW113" i="43"/>
  <c r="FV113" i="43"/>
  <c r="FY113" i="43"/>
  <c r="FU113" i="43" s="1"/>
  <c r="ED118" i="43"/>
  <c r="AG119" i="43"/>
  <c r="DD120" i="43"/>
  <c r="HS120" i="43"/>
  <c r="HY120" i="43"/>
  <c r="GP120" i="43"/>
  <c r="HU120" i="43"/>
  <c r="GS121" i="43"/>
  <c r="AI122" i="43"/>
  <c r="IG123" i="43"/>
  <c r="HT125" i="43"/>
  <c r="DC126" i="43"/>
  <c r="FT126" i="43"/>
  <c r="T122" i="43"/>
  <c r="M135" i="43"/>
  <c r="AS122" i="43"/>
  <c r="EG111" i="43"/>
  <c r="HR111" i="43"/>
  <c r="ED111" i="43"/>
  <c r="GU111" i="43"/>
  <c r="GQ111" i="43" s="1"/>
  <c r="GR111" i="43"/>
  <c r="FA112" i="43"/>
  <c r="FT112" i="43"/>
  <c r="HU112" i="43"/>
  <c r="EC113" i="43"/>
  <c r="HW113" i="43"/>
  <c r="M118" i="43"/>
  <c r="EE118" i="43"/>
  <c r="O120" i="43"/>
  <c r="Q119" i="43"/>
  <c r="GS120" i="43"/>
  <c r="HU121" i="43"/>
  <c r="EJ121" i="43"/>
  <c r="IA121" i="43"/>
  <c r="GP121" i="43"/>
  <c r="HR124" i="43"/>
  <c r="ED124" i="43"/>
  <c r="EG124" i="43"/>
  <c r="EE124" i="43"/>
  <c r="FW124" i="43"/>
  <c r="FV124" i="43"/>
  <c r="FY124" i="43"/>
  <c r="FU124" i="43" s="1"/>
  <c r="M125" i="43"/>
  <c r="EY125" i="43"/>
  <c r="HU125" i="43"/>
  <c r="FV112" i="43"/>
  <c r="EB120" i="43"/>
  <c r="FV120" i="43"/>
  <c r="ED121" i="43"/>
  <c r="GR121" i="43"/>
  <c r="HR121" i="43"/>
  <c r="P122" i="43"/>
  <c r="ED123" i="43"/>
  <c r="GR123" i="43"/>
  <c r="HR123" i="43"/>
  <c r="EZ125" i="43"/>
  <c r="HW126" i="43"/>
  <c r="FV126" i="43"/>
  <c r="FY126" i="43"/>
  <c r="FU126" i="43" s="1"/>
  <c r="FW126" i="43"/>
  <c r="HU126" i="43"/>
  <c r="ED127" i="43"/>
  <c r="FU127" i="43"/>
  <c r="GU127" i="43"/>
  <c r="GQ127" i="43" s="1"/>
  <c r="GR127" i="43"/>
  <c r="FW128" i="43"/>
  <c r="FV128" i="43"/>
  <c r="FY128" i="43"/>
  <c r="FU128" i="43" s="1"/>
  <c r="HZ129" i="43"/>
  <c r="EX129" i="43"/>
  <c r="HP130" i="43"/>
  <c r="HV130" i="43"/>
  <c r="IB130" i="43"/>
  <c r="FA130" i="43"/>
  <c r="EZ130" i="43"/>
  <c r="FC130" i="43"/>
  <c r="HV131" i="43"/>
  <c r="IB131" i="43"/>
  <c r="EY131" i="43"/>
  <c r="GP131" i="43"/>
  <c r="FT135" i="43"/>
  <c r="HT137" i="43"/>
  <c r="FT138" i="43"/>
  <c r="FW141" i="43"/>
  <c r="FV141" i="43"/>
  <c r="FY141" i="43"/>
  <c r="FU141" i="43" s="1"/>
  <c r="IE141" i="43"/>
  <c r="FT141" i="43"/>
  <c r="IA146" i="43"/>
  <c r="GX147" i="43"/>
  <c r="GQ147" i="43" s="1"/>
  <c r="GS147" i="43"/>
  <c r="IG145" i="43"/>
  <c r="EE145" i="43"/>
  <c r="HR120" i="43"/>
  <c r="FA124" i="43"/>
  <c r="HP125" i="43"/>
  <c r="HS126" i="43"/>
  <c r="HY126" i="43"/>
  <c r="HU127" i="43"/>
  <c r="EJ127" i="43"/>
  <c r="HT127" i="43" s="1"/>
  <c r="HP127" i="43"/>
  <c r="IE127" i="43"/>
  <c r="EH128" i="43"/>
  <c r="AZ128" i="43"/>
  <c r="DF128" i="43"/>
  <c r="DD128" i="43" s="1"/>
  <c r="IE130" i="43"/>
  <c r="HP131" i="43"/>
  <c r="EB131" i="43"/>
  <c r="GS134" i="43"/>
  <c r="GR134" i="43"/>
  <c r="GU134" i="43"/>
  <c r="GQ134" i="43" s="1"/>
  <c r="GS137" i="43"/>
  <c r="GR137" i="43"/>
  <c r="GU137" i="43"/>
  <c r="GQ137" i="43" s="1"/>
  <c r="HP144" i="43"/>
  <c r="EB144" i="43"/>
  <c r="ID144" i="43"/>
  <c r="EE144" i="43"/>
  <c r="GB146" i="43"/>
  <c r="FU146" i="43" s="1"/>
  <c r="FV146" i="43"/>
  <c r="FW146" i="43"/>
  <c r="FF152" i="43"/>
  <c r="EY152" i="43" s="1"/>
  <c r="FA152" i="43"/>
  <c r="AZ124" i="43"/>
  <c r="HZ126" i="43"/>
  <c r="IG127" i="43"/>
  <c r="FA127" i="43"/>
  <c r="DC128" i="43"/>
  <c r="HX128" i="43"/>
  <c r="IE128" i="43"/>
  <c r="GS129" i="43"/>
  <c r="GR129" i="43"/>
  <c r="GU129" i="43"/>
  <c r="GQ129" i="43" s="1"/>
  <c r="HR131" i="43"/>
  <c r="HX134" i="43"/>
  <c r="IE134" i="43"/>
  <c r="HP134" i="43"/>
  <c r="HZ135" i="43"/>
  <c r="HX137" i="43"/>
  <c r="IE137" i="43"/>
  <c r="FU137" i="43"/>
  <c r="HP137" i="43"/>
  <c r="HZ138" i="43"/>
  <c r="EX138" i="43"/>
  <c r="GR141" i="43"/>
  <c r="GS141" i="43"/>
  <c r="GU141" i="43"/>
  <c r="GQ141" i="43" s="1"/>
  <c r="HZ142" i="43"/>
  <c r="GB142" i="43"/>
  <c r="FU142" i="43" s="1"/>
  <c r="FW142" i="43"/>
  <c r="O143" i="43"/>
  <c r="AH139" i="43"/>
  <c r="EB121" i="43"/>
  <c r="EB123" i="43"/>
  <c r="ED125" i="43"/>
  <c r="GQ126" i="43"/>
  <c r="ID126" i="43"/>
  <c r="EE127" i="43"/>
  <c r="GS127" i="43"/>
  <c r="HP128" i="43"/>
  <c r="EB128" i="43"/>
  <c r="HX129" i="43"/>
  <c r="IE129" i="43"/>
  <c r="HZ130" i="43"/>
  <c r="EE134" i="43"/>
  <c r="HR134" i="43"/>
  <c r="ED134" i="43"/>
  <c r="EG134" i="43"/>
  <c r="FW136" i="43"/>
  <c r="FV136" i="43"/>
  <c r="FY136" i="43"/>
  <c r="FU136" i="43" s="1"/>
  <c r="EE137" i="43"/>
  <c r="HR137" i="43"/>
  <c r="ED137" i="43"/>
  <c r="EG137" i="43"/>
  <c r="GQ138" i="43"/>
  <c r="HZ140" i="43"/>
  <c r="IG141" i="43"/>
  <c r="FA141" i="43"/>
  <c r="HU142" i="43"/>
  <c r="EE142" i="43"/>
  <c r="EJ142" i="43"/>
  <c r="EX143" i="43"/>
  <c r="HP143" i="43"/>
  <c r="EC146" i="43"/>
  <c r="HQ146" i="43"/>
  <c r="HU150" i="43"/>
  <c r="EJ150" i="43"/>
  <c r="HT150" i="43" s="1"/>
  <c r="EE150" i="43"/>
  <c r="HY154" i="43"/>
  <c r="EB154" i="43"/>
  <c r="EE129" i="43"/>
  <c r="HR129" i="43"/>
  <c r="ED129" i="43"/>
  <c r="EG129" i="43"/>
  <c r="FW131" i="43"/>
  <c r="FV131" i="43"/>
  <c r="FY131" i="43"/>
  <c r="FU131" i="43" s="1"/>
  <c r="FA135" i="43"/>
  <c r="EZ135" i="43"/>
  <c r="FC135" i="43"/>
  <c r="FA138" i="43"/>
  <c r="EZ138" i="43"/>
  <c r="FC138" i="43"/>
  <c r="HU140" i="43"/>
  <c r="EJ140" i="43"/>
  <c r="GS128" i="43"/>
  <c r="FA129" i="43"/>
  <c r="HU129" i="43"/>
  <c r="FW130" i="43"/>
  <c r="EE131" i="43"/>
  <c r="GS131" i="43"/>
  <c r="FA134" i="43"/>
  <c r="HU134" i="43"/>
  <c r="EC135" i="43"/>
  <c r="FW135" i="43"/>
  <c r="EE136" i="43"/>
  <c r="GS136" i="43"/>
  <c r="FA137" i="43"/>
  <c r="HU137" i="43"/>
  <c r="FW138" i="43"/>
  <c r="M141" i="43"/>
  <c r="HR141" i="43"/>
  <c r="ED141" i="43"/>
  <c r="ED143" i="43"/>
  <c r="FA143" i="43"/>
  <c r="GR143" i="43"/>
  <c r="FA144" i="43"/>
  <c r="M146" i="43"/>
  <c r="EY146" i="43"/>
  <c r="IG148" i="43"/>
  <c r="EE148" i="43"/>
  <c r="HX152" i="43"/>
  <c r="IE152" i="43"/>
  <c r="GS162" i="43"/>
  <c r="GR162" i="43"/>
  <c r="GU162" i="43"/>
  <c r="GQ162" i="43" s="1"/>
  <c r="EZ127" i="43"/>
  <c r="GU128" i="43"/>
  <c r="GQ128" i="43" s="1"/>
  <c r="HU128" i="43"/>
  <c r="FC129" i="43"/>
  <c r="EY129" i="43" s="1"/>
  <c r="FW129" i="43"/>
  <c r="FY130" i="43"/>
  <c r="FU130" i="43" s="1"/>
  <c r="EG131" i="43"/>
  <c r="GU131" i="43"/>
  <c r="GQ131" i="43" s="1"/>
  <c r="HU131" i="43"/>
  <c r="FC134" i="43"/>
  <c r="EY134" i="43" s="1"/>
  <c r="FW134" i="43"/>
  <c r="FY135" i="43"/>
  <c r="FU135" i="43" s="1"/>
  <c r="EG136" i="43"/>
  <c r="GU136" i="43"/>
  <c r="GQ136" i="43" s="1"/>
  <c r="HU136" i="43"/>
  <c r="FC137" i="43"/>
  <c r="EY137" i="43" s="1"/>
  <c r="FW137" i="43"/>
  <c r="FY138" i="43"/>
  <c r="FU138" i="43" s="1"/>
  <c r="EE140" i="43"/>
  <c r="HV140" i="43"/>
  <c r="IB140" i="43"/>
  <c r="EB141" i="43"/>
  <c r="EZ141" i="43"/>
  <c r="HU141" i="43"/>
  <c r="O142" i="43"/>
  <c r="HV142" i="43"/>
  <c r="IB142" i="43"/>
  <c r="ID143" i="43"/>
  <c r="FC143" i="43"/>
  <c r="EY143" i="43" s="1"/>
  <c r="HX144" i="43"/>
  <c r="GR144" i="43"/>
  <c r="HU144" i="43"/>
  <c r="EY145" i="43"/>
  <c r="EE146" i="43"/>
  <c r="HU147" i="43"/>
  <c r="EJ147" i="43"/>
  <c r="IA147" i="43"/>
  <c r="EX147" i="43"/>
  <c r="M148" i="43"/>
  <c r="HU148" i="43"/>
  <c r="IA148" i="43"/>
  <c r="FV148" i="43"/>
  <c r="HS149" i="43"/>
  <c r="HY149" i="43"/>
  <c r="FT149" i="43"/>
  <c r="IG150" i="43"/>
  <c r="FA150" i="43"/>
  <c r="FA151" i="43"/>
  <c r="GB158" i="43"/>
  <c r="FU158" i="43" s="1"/>
  <c r="FW158" i="43"/>
  <c r="FF130" i="43"/>
  <c r="FF135" i="43"/>
  <c r="HT135" i="43" s="1"/>
  <c r="FF138" i="43"/>
  <c r="HT138" i="43" s="1"/>
  <c r="HP140" i="43"/>
  <c r="EB140" i="43"/>
  <c r="HW140" i="43"/>
  <c r="EE141" i="43"/>
  <c r="HP142" i="43"/>
  <c r="EB142" i="43"/>
  <c r="EE143" i="43"/>
  <c r="HR143" i="43"/>
  <c r="GS143" i="43"/>
  <c r="FW144" i="43"/>
  <c r="FV144" i="43"/>
  <c r="HU145" i="43"/>
  <c r="IA145" i="43"/>
  <c r="HS146" i="43"/>
  <c r="EB146" i="43"/>
  <c r="HY146" i="43"/>
  <c r="GS146" i="43"/>
  <c r="IG147" i="43"/>
  <c r="FA147" i="43"/>
  <c r="HW150" i="43"/>
  <c r="ID150" i="43"/>
  <c r="GP151" i="43"/>
  <c r="GS154" i="43"/>
  <c r="GQ140" i="43"/>
  <c r="EX141" i="43"/>
  <c r="GX145" i="43"/>
  <c r="GQ145" i="43" s="1"/>
  <c r="GR145" i="43"/>
  <c r="GU152" i="43"/>
  <c r="GQ152" i="43" s="1"/>
  <c r="GS152" i="43"/>
  <c r="GR152" i="43"/>
  <c r="ID153" i="43"/>
  <c r="EE153" i="43"/>
  <c r="HP158" i="43"/>
  <c r="EB158" i="43"/>
  <c r="GS166" i="43"/>
  <c r="GR166" i="43"/>
  <c r="GU166" i="43"/>
  <c r="EB130" i="43"/>
  <c r="ED131" i="43"/>
  <c r="EB135" i="43"/>
  <c r="ED136" i="43"/>
  <c r="EB138" i="43"/>
  <c r="FV140" i="43"/>
  <c r="FW140" i="43"/>
  <c r="EG141" i="43"/>
  <c r="HX141" i="43"/>
  <c r="IG142" i="43"/>
  <c r="FA142" i="43"/>
  <c r="FV142" i="43"/>
  <c r="HR142" i="43"/>
  <c r="M143" i="43"/>
  <c r="HT143" i="43"/>
  <c r="HZ143" i="43"/>
  <c r="EZ144" i="43"/>
  <c r="GS144" i="43"/>
  <c r="O145" i="43"/>
  <c r="FA145" i="43"/>
  <c r="GR147" i="43"/>
  <c r="FW148" i="43"/>
  <c r="EY149" i="43"/>
  <c r="FW150" i="43"/>
  <c r="HY151" i="43"/>
  <c r="IG151" i="43"/>
  <c r="EE151" i="43"/>
  <c r="EC152" i="43"/>
  <c r="EZ152" i="43"/>
  <c r="FU153" i="43"/>
  <c r="HQ157" i="43"/>
  <c r="EC157" i="43"/>
  <c r="ED144" i="43"/>
  <c r="EB145" i="43"/>
  <c r="ED147" i="43"/>
  <c r="EB148" i="43"/>
  <c r="ED150" i="43"/>
  <c r="EB151" i="43"/>
  <c r="HP153" i="43"/>
  <c r="EB153" i="43"/>
  <c r="EZ153" i="43"/>
  <c r="IE153" i="43"/>
  <c r="EZ154" i="43"/>
  <c r="FA154" i="43"/>
  <c r="HR154" i="43"/>
  <c r="R155" i="43"/>
  <c r="HP156" i="43"/>
  <c r="EB156" i="43"/>
  <c r="HW156" i="43"/>
  <c r="ID156" i="43"/>
  <c r="EY156" i="43"/>
  <c r="FW156" i="43"/>
  <c r="FV156" i="43"/>
  <c r="FY156" i="43"/>
  <c r="EY157" i="43"/>
  <c r="HR159" i="43"/>
  <c r="HZ160" i="43"/>
  <c r="FU160" i="43"/>
  <c r="HP160" i="43"/>
  <c r="HP161" i="43"/>
  <c r="EZ162" i="43"/>
  <c r="FA162" i="43"/>
  <c r="FC162" i="43"/>
  <c r="EY162" i="43" s="1"/>
  <c r="ID165" i="43"/>
  <c r="EZ166" i="43"/>
  <c r="FA166" i="43"/>
  <c r="FC166" i="43"/>
  <c r="EY166" i="43" s="1"/>
  <c r="ID167" i="43"/>
  <c r="FV170" i="43"/>
  <c r="FW170" i="43"/>
  <c r="FY170" i="43"/>
  <c r="FU170" i="43" s="1"/>
  <c r="FW172" i="43"/>
  <c r="FV172" i="43"/>
  <c r="FY172" i="43"/>
  <c r="FU172" i="43" s="1"/>
  <c r="HR145" i="43"/>
  <c r="HP146" i="43"/>
  <c r="EZ147" i="43"/>
  <c r="ED148" i="43"/>
  <c r="EJ148" i="43"/>
  <c r="GR148" i="43"/>
  <c r="HR148" i="43"/>
  <c r="EB149" i="43"/>
  <c r="FV149" i="43"/>
  <c r="HP149" i="43"/>
  <c r="EZ150" i="43"/>
  <c r="ED151" i="43"/>
  <c r="EJ151" i="43"/>
  <c r="GR151" i="43"/>
  <c r="HR151" i="43"/>
  <c r="EB152" i="43"/>
  <c r="FV152" i="43"/>
  <c r="HR153" i="43"/>
  <c r="EJ154" i="43"/>
  <c r="HZ154" i="43"/>
  <c r="GX154" i="43"/>
  <c r="GQ154" i="43" s="1"/>
  <c r="EE157" i="43"/>
  <c r="HR157" i="43"/>
  <c r="ED157" i="43"/>
  <c r="HX157" i="43"/>
  <c r="IE157" i="43"/>
  <c r="O158" i="43"/>
  <c r="AI168" i="43"/>
  <c r="HU169" i="43"/>
  <c r="FF169" i="43"/>
  <c r="EZ169" i="43"/>
  <c r="EZ168" i="43" s="1"/>
  <c r="EC189" i="43"/>
  <c r="HT189" i="43"/>
  <c r="IG152" i="43"/>
  <c r="FV153" i="43"/>
  <c r="FW153" i="43"/>
  <c r="HS156" i="43"/>
  <c r="M157" i="43"/>
  <c r="GS157" i="43"/>
  <c r="GR157" i="43"/>
  <c r="FW159" i="43"/>
  <c r="FV159" i="43"/>
  <c r="FY159" i="43"/>
  <c r="FU159" i="43" s="1"/>
  <c r="EE162" i="43"/>
  <c r="ED162" i="43"/>
  <c r="EG162" i="43"/>
  <c r="HX162" i="43"/>
  <c r="IE162" i="43"/>
  <c r="HR162" i="43"/>
  <c r="EE166" i="43"/>
  <c r="ED166" i="43"/>
  <c r="EG166" i="43"/>
  <c r="HX166" i="43"/>
  <c r="IE166" i="43"/>
  <c r="EB166" i="43"/>
  <c r="HR166" i="43"/>
  <c r="GB185" i="43"/>
  <c r="FV185" i="43"/>
  <c r="FW185" i="43"/>
  <c r="EZ145" i="43"/>
  <c r="ED146" i="43"/>
  <c r="GR146" i="43"/>
  <c r="HR146" i="43"/>
  <c r="EB147" i="43"/>
  <c r="FV147" i="43"/>
  <c r="EZ148" i="43"/>
  <c r="ED149" i="43"/>
  <c r="GR149" i="43"/>
  <c r="HR149" i="43"/>
  <c r="EB150" i="43"/>
  <c r="FV150" i="43"/>
  <c r="EZ151" i="43"/>
  <c r="ED152" i="43"/>
  <c r="HZ152" i="43"/>
  <c r="EE154" i="43"/>
  <c r="O157" i="43"/>
  <c r="FA157" i="43"/>
  <c r="HP159" i="43"/>
  <c r="EB159" i="43"/>
  <c r="GP159" i="43"/>
  <c r="R168" i="43"/>
  <c r="M170" i="43"/>
  <c r="HU152" i="43"/>
  <c r="IA152" i="43"/>
  <c r="FC154" i="43"/>
  <c r="EY154" i="43" s="1"/>
  <c r="AI155" i="43"/>
  <c r="O156" i="43"/>
  <c r="HV156" i="43"/>
  <c r="IB156" i="43"/>
  <c r="EX157" i="43"/>
  <c r="IG157" i="43"/>
  <c r="HU158" i="43"/>
  <c r="IA158" i="43"/>
  <c r="HX159" i="43"/>
  <c r="IE159" i="43"/>
  <c r="GQ159" i="43"/>
  <c r="EE160" i="43"/>
  <c r="HR160" i="43"/>
  <c r="ED160" i="43"/>
  <c r="EG160" i="43"/>
  <c r="GS160" i="43"/>
  <c r="GR160" i="43"/>
  <c r="GU160" i="43"/>
  <c r="GQ160" i="43" s="1"/>
  <c r="EE161" i="43"/>
  <c r="GS161" i="43"/>
  <c r="EE156" i="43"/>
  <c r="GS156" i="43"/>
  <c r="EF157" i="43"/>
  <c r="EZ157" i="43"/>
  <c r="AY158" i="43"/>
  <c r="DE158" i="43"/>
  <c r="DC158" i="43" s="1"/>
  <c r="EH158" i="43"/>
  <c r="FV158" i="43"/>
  <c r="EE159" i="43"/>
  <c r="GS159" i="43"/>
  <c r="FA160" i="43"/>
  <c r="HU160" i="43"/>
  <c r="EF162" i="43"/>
  <c r="P162" i="43"/>
  <c r="M162" i="43" s="1"/>
  <c r="HW165" i="43"/>
  <c r="FA165" i="43"/>
  <c r="IE165" i="43"/>
  <c r="HW167" i="43"/>
  <c r="FA167" i="43"/>
  <c r="IE167" i="43"/>
  <c r="M169" i="43"/>
  <c r="T168" i="43"/>
  <c r="AS168" i="43"/>
  <c r="HP170" i="43"/>
  <c r="EB170" i="43"/>
  <c r="HV170" i="43"/>
  <c r="IB170" i="43"/>
  <c r="HZ171" i="43"/>
  <c r="V184" i="43"/>
  <c r="V202" i="43" s="1"/>
  <c r="FW189" i="43"/>
  <c r="FV189" i="43"/>
  <c r="FY189" i="43"/>
  <c r="FU189" i="43" s="1"/>
  <c r="GQ161" i="43"/>
  <c r="HS162" i="43"/>
  <c r="HY162" i="43"/>
  <c r="FV165" i="43"/>
  <c r="FW165" i="43"/>
  <c r="HR165" i="43"/>
  <c r="HS166" i="43"/>
  <c r="HY166" i="43"/>
  <c r="FV167" i="43"/>
  <c r="FW167" i="43"/>
  <c r="HR167" i="43"/>
  <c r="GQ169" i="43"/>
  <c r="O170" i="43"/>
  <c r="FA170" i="43"/>
  <c r="FC170" i="43"/>
  <c r="EY170" i="43" s="1"/>
  <c r="HP172" i="43"/>
  <c r="EB172" i="43"/>
  <c r="GS183" i="43"/>
  <c r="GR183" i="43"/>
  <c r="GU183" i="43"/>
  <c r="GQ183" i="43" s="1"/>
  <c r="FW186" i="43"/>
  <c r="EE191" i="43"/>
  <c r="ED191" i="43"/>
  <c r="HR191" i="43"/>
  <c r="EG191" i="43"/>
  <c r="EC194" i="43"/>
  <c r="O195" i="43"/>
  <c r="S184" i="43"/>
  <c r="S202" i="43" s="1"/>
  <c r="FA195" i="43"/>
  <c r="FC195" i="43"/>
  <c r="EY195" i="43" s="1"/>
  <c r="HR195" i="43"/>
  <c r="EZ195" i="43"/>
  <c r="HR161" i="43"/>
  <c r="ED161" i="43"/>
  <c r="FW161" i="43"/>
  <c r="GR161" i="43"/>
  <c r="O162" i="43"/>
  <c r="HZ162" i="43"/>
  <c r="EX162" i="43"/>
  <c r="ED165" i="43"/>
  <c r="EJ165" i="43"/>
  <c r="HT165" i="43" s="1"/>
  <c r="M166" i="43"/>
  <c r="HZ166" i="43"/>
  <c r="EX166" i="43"/>
  <c r="ED167" i="43"/>
  <c r="EJ167" i="43"/>
  <c r="HW169" i="43"/>
  <c r="ID169" i="43"/>
  <c r="GR169" i="43"/>
  <c r="GS169" i="43"/>
  <c r="M171" i="43"/>
  <c r="FV171" i="43"/>
  <c r="HX172" i="43"/>
  <c r="IE172" i="43"/>
  <c r="GP172" i="43"/>
  <c r="FT186" i="43"/>
  <c r="M191" i="43"/>
  <c r="P184" i="43"/>
  <c r="P202" i="43" s="1"/>
  <c r="P158" i="43"/>
  <c r="EZ158" i="43"/>
  <c r="EC159" i="43"/>
  <c r="EC169" i="43"/>
  <c r="FW169" i="43"/>
  <c r="FY169" i="43"/>
  <c r="EE171" i="43"/>
  <c r="HR171" i="43"/>
  <c r="ED171" i="43"/>
  <c r="EG171" i="43"/>
  <c r="HR172" i="43"/>
  <c r="GQ172" i="43"/>
  <c r="HV192" i="43"/>
  <c r="EX192" i="43"/>
  <c r="ED159" i="43"/>
  <c r="P160" i="43"/>
  <c r="M160" i="43" s="1"/>
  <c r="FT162" i="43"/>
  <c r="HP165" i="43"/>
  <c r="EB165" i="43"/>
  <c r="HV165" i="43"/>
  <c r="IB165" i="43"/>
  <c r="EZ165" i="43"/>
  <c r="FT166" i="43"/>
  <c r="HP167" i="43"/>
  <c r="EB167" i="43"/>
  <c r="HV167" i="43"/>
  <c r="IB167" i="43"/>
  <c r="EZ167" i="43"/>
  <c r="HR169" i="43"/>
  <c r="ED169" i="43"/>
  <c r="EE169" i="43"/>
  <c r="HU170" i="43"/>
  <c r="IA170" i="43"/>
  <c r="GQ170" i="43"/>
  <c r="HR170" i="43"/>
  <c r="GS171" i="43"/>
  <c r="GR171" i="43"/>
  <c r="GU171" i="43"/>
  <c r="GQ171" i="43" s="1"/>
  <c r="EB183" i="43"/>
  <c r="HW186" i="43"/>
  <c r="ID186" i="43"/>
  <c r="EC170" i="43"/>
  <c r="FA171" i="43"/>
  <c r="EE172" i="43"/>
  <c r="GS172" i="43"/>
  <c r="EE183" i="43"/>
  <c r="IE183" i="43"/>
  <c r="EZ183" i="43"/>
  <c r="AI184" i="43"/>
  <c r="DC185" i="43"/>
  <c r="HP186" i="43"/>
  <c r="EB186" i="43"/>
  <c r="HV186" i="43"/>
  <c r="IB186" i="43"/>
  <c r="HT188" i="43"/>
  <c r="GS196" i="43"/>
  <c r="GR196" i="43"/>
  <c r="GU196" i="43"/>
  <c r="GQ196" i="43" s="1"/>
  <c r="GX197" i="43"/>
  <c r="GQ197" i="43" s="1"/>
  <c r="GS197" i="43"/>
  <c r="HU183" i="43"/>
  <c r="HU185" i="43"/>
  <c r="IA185" i="43"/>
  <c r="HX186" i="43"/>
  <c r="IE186" i="43"/>
  <c r="FV186" i="43"/>
  <c r="FY186" i="43"/>
  <c r="FU186" i="43" s="1"/>
  <c r="HV189" i="43"/>
  <c r="IB189" i="43"/>
  <c r="GP189" i="43"/>
  <c r="HZ190" i="43"/>
  <c r="HP191" i="43"/>
  <c r="EX191" i="43"/>
  <c r="GR194" i="43"/>
  <c r="GS194" i="43"/>
  <c r="GU194" i="43"/>
  <c r="GQ194" i="43" s="1"/>
  <c r="EX195" i="43"/>
  <c r="GR201" i="43"/>
  <c r="GS201" i="43"/>
  <c r="GU201" i="43"/>
  <c r="GQ201" i="43" s="1"/>
  <c r="FA183" i="43"/>
  <c r="Q184" i="43"/>
  <c r="Q202" i="43" s="1"/>
  <c r="O185" i="43"/>
  <c r="EE185" i="43"/>
  <c r="HS186" i="43"/>
  <c r="HY186" i="43"/>
  <c r="IG186" i="43"/>
  <c r="HX188" i="43"/>
  <c r="IE188" i="43"/>
  <c r="GS188" i="43"/>
  <c r="GR188" i="43"/>
  <c r="GU188" i="43"/>
  <c r="GQ188" i="43" s="1"/>
  <c r="HP189" i="43"/>
  <c r="EB189" i="43"/>
  <c r="EC172" i="43"/>
  <c r="FT183" i="43"/>
  <c r="GP186" i="43"/>
  <c r="HP187" i="43"/>
  <c r="HV187" i="43"/>
  <c r="IB187" i="43"/>
  <c r="EE188" i="43"/>
  <c r="HR188" i="43"/>
  <c r="ED188" i="43"/>
  <c r="EG188" i="43"/>
  <c r="FA190" i="43"/>
  <c r="EZ190" i="43"/>
  <c r="FC190" i="43"/>
  <c r="GQ190" i="43"/>
  <c r="HS197" i="43"/>
  <c r="HY197" i="43"/>
  <c r="IG197" i="43"/>
  <c r="FA197" i="43"/>
  <c r="ED172" i="43"/>
  <c r="EG183" i="43"/>
  <c r="FC183" i="43"/>
  <c r="EY183" i="43" s="1"/>
  <c r="EZ185" i="43"/>
  <c r="FA185" i="43"/>
  <c r="HR185" i="43"/>
  <c r="HU186" i="43"/>
  <c r="IA186" i="43"/>
  <c r="EC187" i="43"/>
  <c r="EZ187" i="43"/>
  <c r="FC187" i="43"/>
  <c r="HR187" i="43"/>
  <c r="HZ188" i="43"/>
  <c r="EX188" i="43"/>
  <c r="HR189" i="43"/>
  <c r="FT190" i="43"/>
  <c r="EB191" i="43"/>
  <c r="FV191" i="43"/>
  <c r="EC192" i="43"/>
  <c r="FA199" i="43"/>
  <c r="IG199" i="43"/>
  <c r="EE186" i="43"/>
  <c r="GS186" i="43"/>
  <c r="FW187" i="43"/>
  <c r="FA188" i="43"/>
  <c r="HU188" i="43"/>
  <c r="EE189" i="43"/>
  <c r="GS189" i="43"/>
  <c r="EC190" i="43"/>
  <c r="FW190" i="43"/>
  <c r="FA191" i="43"/>
  <c r="EZ192" i="43"/>
  <c r="HR192" i="43"/>
  <c r="IE192" i="43"/>
  <c r="EE193" i="43"/>
  <c r="GR193" i="43"/>
  <c r="IE193" i="43"/>
  <c r="FV195" i="43"/>
  <c r="FW195" i="43"/>
  <c r="HS195" i="43"/>
  <c r="EC196" i="43"/>
  <c r="FT196" i="43"/>
  <c r="HU196" i="43"/>
  <c r="FW197" i="43"/>
  <c r="FV197" i="43"/>
  <c r="HW199" i="43"/>
  <c r="ID199" i="43"/>
  <c r="FW191" i="43"/>
  <c r="HU191" i="43"/>
  <c r="EZ193" i="43"/>
  <c r="FA193" i="43"/>
  <c r="HR194" i="43"/>
  <c r="ED194" i="43"/>
  <c r="EE194" i="43"/>
  <c r="HX194" i="43"/>
  <c r="IE194" i="43"/>
  <c r="FW194" i="43"/>
  <c r="FY194" i="43"/>
  <c r="FU194" i="43" s="1"/>
  <c r="EE198" i="43"/>
  <c r="HR198" i="43"/>
  <c r="ED198" i="43"/>
  <c r="EG198" i="43"/>
  <c r="HY199" i="43"/>
  <c r="FF187" i="43"/>
  <c r="FF190" i="43"/>
  <c r="HT190" i="43" s="1"/>
  <c r="FY192" i="43"/>
  <c r="FU192" i="43" s="1"/>
  <c r="IG193" i="43"/>
  <c r="HR193" i="43"/>
  <c r="ED195" i="43"/>
  <c r="EJ195" i="43"/>
  <c r="HT195" i="43" s="1"/>
  <c r="EE196" i="43"/>
  <c r="HR196" i="43"/>
  <c r="ED196" i="43"/>
  <c r="HX196" i="43"/>
  <c r="IE196" i="43"/>
  <c r="GB196" i="43"/>
  <c r="HT196" i="43" s="1"/>
  <c r="HU197" i="43"/>
  <c r="EJ197" i="43"/>
  <c r="IA197" i="43"/>
  <c r="GP197" i="43"/>
  <c r="GQ192" i="43"/>
  <c r="HT193" i="43"/>
  <c r="HU199" i="43"/>
  <c r="EJ199" i="43"/>
  <c r="AI202" i="43"/>
  <c r="AI4" i="43" s="1"/>
  <c r="ED186" i="43"/>
  <c r="EB187" i="43"/>
  <c r="ED189" i="43"/>
  <c r="EB190" i="43"/>
  <c r="GS191" i="43"/>
  <c r="O193" i="43"/>
  <c r="ED193" i="43"/>
  <c r="HU193" i="43"/>
  <c r="IA193" i="43"/>
  <c r="HP195" i="43"/>
  <c r="EB195" i="43"/>
  <c r="HV195" i="43"/>
  <c r="IB195" i="43"/>
  <c r="FY195" i="43"/>
  <c r="FU195" i="43" s="1"/>
  <c r="GQ195" i="43"/>
  <c r="EB196" i="43"/>
  <c r="HZ196" i="43"/>
  <c r="FA196" i="43"/>
  <c r="HP197" i="43"/>
  <c r="EB197" i="43"/>
  <c r="HW197" i="43"/>
  <c r="ID197" i="43"/>
  <c r="EX197" i="43"/>
  <c r="FY197" i="43"/>
  <c r="FU197" i="43" s="1"/>
  <c r="GR197" i="43"/>
  <c r="EB198" i="43"/>
  <c r="HU198" i="43"/>
  <c r="IA198" i="43"/>
  <c r="GS198" i="43"/>
  <c r="GR198" i="43"/>
  <c r="GU198" i="43"/>
  <c r="GQ198" i="43" s="1"/>
  <c r="EE199" i="43"/>
  <c r="EX199" i="43"/>
  <c r="FW199" i="43"/>
  <c r="ED197" i="43"/>
  <c r="FA198" i="43"/>
  <c r="ED199" i="43"/>
  <c r="EZ200" i="43"/>
  <c r="FA200" i="43"/>
  <c r="HR201" i="43"/>
  <c r="ED201" i="43"/>
  <c r="EE201" i="43"/>
  <c r="HS201" i="43"/>
  <c r="HY201" i="43"/>
  <c r="HU200" i="43"/>
  <c r="IA200" i="43"/>
  <c r="IG201" i="43"/>
  <c r="EB199" i="43"/>
  <c r="FV199" i="43"/>
  <c r="EE200" i="43"/>
  <c r="HP201" i="43"/>
  <c r="FC200" i="43"/>
  <c r="EY200" i="43" s="1"/>
  <c r="EG201" i="43"/>
  <c r="IF49" i="43" l="1"/>
  <c r="AX49" i="43" s="1"/>
  <c r="AX13" i="43"/>
  <c r="DH182" i="43"/>
  <c r="FZ96" i="43"/>
  <c r="HK96" i="43"/>
  <c r="CA182" i="43"/>
  <c r="ET96" i="43"/>
  <c r="HQ67" i="43"/>
  <c r="CA63" i="43"/>
  <c r="DJ63" i="43"/>
  <c r="FU123" i="43"/>
  <c r="GQ99" i="43"/>
  <c r="GQ185" i="43"/>
  <c r="GY63" i="43"/>
  <c r="GP81" i="43"/>
  <c r="DL27" i="43"/>
  <c r="DD27" i="43" s="1"/>
  <c r="DN182" i="43"/>
  <c r="GS63" i="43"/>
  <c r="EX63" i="43"/>
  <c r="IA63" i="43"/>
  <c r="GJ63" i="43"/>
  <c r="EJ63" i="43"/>
  <c r="GW96" i="43"/>
  <c r="IG63" i="43"/>
  <c r="IE63" i="43"/>
  <c r="GP63" i="43"/>
  <c r="IC49" i="43"/>
  <c r="IK49" i="43" s="1"/>
  <c r="IK13" i="43"/>
  <c r="GV63" i="43"/>
  <c r="GX63" i="43"/>
  <c r="EB63" i="43"/>
  <c r="HS63" i="43"/>
  <c r="HV63" i="43"/>
  <c r="IK184" i="43"/>
  <c r="IC202" i="43"/>
  <c r="IK202" i="43" s="1"/>
  <c r="DF63" i="43"/>
  <c r="FY63" i="43"/>
  <c r="FX63" i="43"/>
  <c r="GL63" i="43"/>
  <c r="HT65" i="43"/>
  <c r="GB63" i="43"/>
  <c r="GT96" i="43"/>
  <c r="EI182" i="43"/>
  <c r="FU120" i="43"/>
  <c r="GC63" i="43"/>
  <c r="FM63" i="43"/>
  <c r="GE63" i="43"/>
  <c r="GE96" i="43" s="1"/>
  <c r="GG96" i="43"/>
  <c r="ID63" i="43"/>
  <c r="GQ65" i="43"/>
  <c r="EB51" i="43"/>
  <c r="GI96" i="43"/>
  <c r="HZ63" i="43"/>
  <c r="AZ27" i="43"/>
  <c r="AZ13" i="43" s="1"/>
  <c r="AZ49" i="43" s="1"/>
  <c r="DE63" i="43"/>
  <c r="IB63" i="43"/>
  <c r="EY65" i="43"/>
  <c r="FC63" i="43"/>
  <c r="EP63" i="43"/>
  <c r="EN63" i="43"/>
  <c r="FF63" i="43"/>
  <c r="HT64" i="43"/>
  <c r="HT120" i="43"/>
  <c r="EC120" i="43"/>
  <c r="GT182" i="43"/>
  <c r="GQ14" i="43"/>
  <c r="EY119" i="43"/>
  <c r="DL182" i="43"/>
  <c r="FU99" i="43"/>
  <c r="AY155" i="43"/>
  <c r="AY182" i="43" s="1"/>
  <c r="EP182" i="43"/>
  <c r="BE203" i="43"/>
  <c r="GO96" i="43"/>
  <c r="DM182" i="43"/>
  <c r="AV182" i="43"/>
  <c r="CP182" i="43"/>
  <c r="DG182" i="43"/>
  <c r="DJ13" i="43"/>
  <c r="DJ49" i="43" s="1"/>
  <c r="BF49" i="43"/>
  <c r="HY119" i="43"/>
  <c r="EO182" i="43"/>
  <c r="AZ155" i="43"/>
  <c r="HU119" i="43"/>
  <c r="HC96" i="43"/>
  <c r="GS119" i="43"/>
  <c r="BN182" i="43"/>
  <c r="EQ182" i="43"/>
  <c r="BM182" i="43"/>
  <c r="HI182" i="43"/>
  <c r="FH182" i="43"/>
  <c r="HB96" i="43"/>
  <c r="IG168" i="43"/>
  <c r="CO182" i="43"/>
  <c r="AW182" i="43"/>
  <c r="GA96" i="43"/>
  <c r="HV119" i="43"/>
  <c r="GA182" i="43"/>
  <c r="FV119" i="43"/>
  <c r="FL182" i="43"/>
  <c r="FI96" i="43"/>
  <c r="DC168" i="43"/>
  <c r="GY96" i="43"/>
  <c r="HH182" i="43"/>
  <c r="DC184" i="43"/>
  <c r="DC202" i="43" s="1"/>
  <c r="V13" i="43"/>
  <c r="V49" i="43" s="1"/>
  <c r="HB182" i="43"/>
  <c r="EU182" i="43"/>
  <c r="DV182" i="43"/>
  <c r="DV203" i="43" s="1"/>
  <c r="IE51" i="43"/>
  <c r="ID119" i="43"/>
  <c r="EX98" i="43"/>
  <c r="GO182" i="43"/>
  <c r="FN182" i="43"/>
  <c r="FZ182" i="43"/>
  <c r="FZ203" i="43" s="1"/>
  <c r="HF96" i="43"/>
  <c r="FK182" i="43"/>
  <c r="EW182" i="43"/>
  <c r="EW203" i="43" s="1"/>
  <c r="FV184" i="43"/>
  <c r="FV202" i="43" s="1"/>
  <c r="EB184" i="43"/>
  <c r="EB202" i="43" s="1"/>
  <c r="HW184" i="43"/>
  <c r="HW202" i="43" s="1"/>
  <c r="EJ98" i="43"/>
  <c r="EK182" i="43"/>
  <c r="GP184" i="43"/>
  <c r="GP202" i="43" s="1"/>
  <c r="HX184" i="43"/>
  <c r="HX202" i="43" s="1"/>
  <c r="FT184" i="43"/>
  <c r="FT202" i="43" s="1"/>
  <c r="FM182" i="43"/>
  <c r="GZ182" i="43"/>
  <c r="GC182" i="43"/>
  <c r="GZ96" i="43"/>
  <c r="FF184" i="43"/>
  <c r="FF202" i="43" s="1"/>
  <c r="GJ182" i="43"/>
  <c r="EE184" i="43"/>
  <c r="EE202" i="43" s="1"/>
  <c r="HT185" i="43"/>
  <c r="GB184" i="43"/>
  <c r="GB202" i="43" s="1"/>
  <c r="GS184" i="43"/>
  <c r="GS202" i="43" s="1"/>
  <c r="ED184" i="43"/>
  <c r="ED202" i="43" s="1"/>
  <c r="IB184" i="43"/>
  <c r="IB202" i="43" s="1"/>
  <c r="GH182" i="43"/>
  <c r="GH203" i="43" s="1"/>
  <c r="HA182" i="43"/>
  <c r="HA203" i="43" s="1"/>
  <c r="FG182" i="43"/>
  <c r="FG203" i="43" s="1"/>
  <c r="GM182" i="43"/>
  <c r="GL182" i="43"/>
  <c r="HK182" i="43"/>
  <c r="HK203" i="43" s="1"/>
  <c r="GD182" i="43"/>
  <c r="GX184" i="43"/>
  <c r="GX202" i="43" s="1"/>
  <c r="FC184" i="43"/>
  <c r="FC202" i="43" s="1"/>
  <c r="DD184" i="43"/>
  <c r="DD202" i="43" s="1"/>
  <c r="HZ184" i="43"/>
  <c r="HZ202" i="43" s="1"/>
  <c r="HS184" i="43"/>
  <c r="HS202" i="43" s="1"/>
  <c r="HQ185" i="43"/>
  <c r="EG184" i="43"/>
  <c r="EG202" i="43" s="1"/>
  <c r="EO96" i="43"/>
  <c r="BG203" i="43"/>
  <c r="IG184" i="43"/>
  <c r="IG202" i="43" s="1"/>
  <c r="DC119" i="43"/>
  <c r="EX184" i="43"/>
  <c r="EX202" i="43" s="1"/>
  <c r="ET182" i="43"/>
  <c r="ET203" i="43" s="1"/>
  <c r="GF182" i="43"/>
  <c r="GE182" i="43"/>
  <c r="HC182" i="43"/>
  <c r="FP182" i="43"/>
  <c r="FP203" i="43" s="1"/>
  <c r="FH96" i="43"/>
  <c r="GU184" i="43"/>
  <c r="GU202" i="43" s="1"/>
  <c r="EO203" i="43"/>
  <c r="FQ182" i="43"/>
  <c r="HR184" i="43"/>
  <c r="HR202" i="43" s="1"/>
  <c r="HV184" i="43"/>
  <c r="HV202" i="43" s="1"/>
  <c r="GG182" i="43"/>
  <c r="GG203" i="43" s="1"/>
  <c r="FX182" i="43"/>
  <c r="IF182" i="43"/>
  <c r="FS182" i="43"/>
  <c r="GV182" i="43"/>
  <c r="FI182" i="43"/>
  <c r="GT203" i="43"/>
  <c r="FY184" i="43"/>
  <c r="FY202" i="43" s="1"/>
  <c r="IC182" i="43"/>
  <c r="FJ182" i="43"/>
  <c r="ID184" i="43"/>
  <c r="ID202" i="43" s="1"/>
  <c r="HE182" i="43"/>
  <c r="HD182" i="43"/>
  <c r="HD203" i="43" s="1"/>
  <c r="FB182" i="43"/>
  <c r="EJ184" i="43"/>
  <c r="EJ202" i="43" s="1"/>
  <c r="FA184" i="43"/>
  <c r="FA202" i="43" s="1"/>
  <c r="IA184" i="43"/>
  <c r="IA202" i="43" s="1"/>
  <c r="EZ184" i="43"/>
  <c r="EZ202" i="43" s="1"/>
  <c r="HU184" i="43"/>
  <c r="HU202" i="43" s="1"/>
  <c r="FW184" i="43"/>
  <c r="FW202" i="43" s="1"/>
  <c r="AZ122" i="43"/>
  <c r="ER96" i="43"/>
  <c r="ER203" i="43" s="1"/>
  <c r="BI203" i="43"/>
  <c r="GR184" i="43"/>
  <c r="GR202" i="43" s="1"/>
  <c r="HP184" i="43"/>
  <c r="HP202" i="43" s="1"/>
  <c r="IE184" i="43"/>
  <c r="IE202" i="43" s="1"/>
  <c r="HY184" i="43"/>
  <c r="HY202" i="43" s="1"/>
  <c r="CB182" i="43"/>
  <c r="HF182" i="43"/>
  <c r="FE182" i="43"/>
  <c r="GY182" i="43"/>
  <c r="GY203" i="43" s="1"/>
  <c r="FD182" i="43"/>
  <c r="GI182" i="43"/>
  <c r="GI203" i="43" s="1"/>
  <c r="GW182" i="43"/>
  <c r="GW203" i="43" s="1"/>
  <c r="EL182" i="43"/>
  <c r="HZ98" i="43"/>
  <c r="GR119" i="43"/>
  <c r="HR51" i="43"/>
  <c r="HW51" i="43"/>
  <c r="FN96" i="43"/>
  <c r="FN203" i="43" s="1"/>
  <c r="HT156" i="43"/>
  <c r="FT168" i="43"/>
  <c r="DF122" i="43"/>
  <c r="HE96" i="43"/>
  <c r="GB139" i="43"/>
  <c r="FX96" i="43"/>
  <c r="HV155" i="43"/>
  <c r="FW155" i="43"/>
  <c r="EJ122" i="43"/>
  <c r="HZ51" i="43"/>
  <c r="DD168" i="43"/>
  <c r="IF96" i="43"/>
  <c r="AX96" i="43" s="1"/>
  <c r="FQ96" i="43"/>
  <c r="IB139" i="43"/>
  <c r="IG119" i="43"/>
  <c r="GR51" i="43"/>
  <c r="IE119" i="43"/>
  <c r="HI96" i="43"/>
  <c r="HI203" i="43" s="1"/>
  <c r="HT169" i="43"/>
  <c r="HT168" i="43" s="1"/>
  <c r="FF168" i="43"/>
  <c r="EE168" i="43"/>
  <c r="HW168" i="43"/>
  <c r="FV155" i="43"/>
  <c r="GQ139" i="43"/>
  <c r="HT140" i="43"/>
  <c r="EJ139" i="43"/>
  <c r="DD119" i="43"/>
  <c r="FW122" i="43"/>
  <c r="GS98" i="43"/>
  <c r="GR98" i="43"/>
  <c r="GS13" i="43"/>
  <c r="GS49" i="43" s="1"/>
  <c r="ID13" i="43"/>
  <c r="ID49" i="43" s="1"/>
  <c r="IB168" i="43"/>
  <c r="EZ155" i="43"/>
  <c r="HX155" i="43"/>
  <c r="GS139" i="43"/>
  <c r="GP155" i="43"/>
  <c r="HS139" i="43"/>
  <c r="GR139" i="43"/>
  <c r="FA98" i="43"/>
  <c r="HP119" i="43"/>
  <c r="IG51" i="43"/>
  <c r="EZ98" i="43"/>
  <c r="HT52" i="43"/>
  <c r="FF51" i="43"/>
  <c r="GQ52" i="43"/>
  <c r="GQ51" i="43" s="1"/>
  <c r="GU51" i="43"/>
  <c r="HY13" i="43"/>
  <c r="HY49" i="43" s="1"/>
  <c r="IE168" i="43"/>
  <c r="DC139" i="43"/>
  <c r="DD127" i="43"/>
  <c r="DD122" i="43" s="1"/>
  <c r="HP13" i="43"/>
  <c r="HP49" i="43" s="1"/>
  <c r="HV13" i="43"/>
  <c r="HV49" i="43" s="1"/>
  <c r="HY122" i="43"/>
  <c r="HP51" i="43"/>
  <c r="FT51" i="43"/>
  <c r="FV168" i="43"/>
  <c r="DD140" i="43"/>
  <c r="DD139" i="43" s="1"/>
  <c r="DF139" i="43"/>
  <c r="DC156" i="43"/>
  <c r="DC155" i="43" s="1"/>
  <c r="DE155" i="43"/>
  <c r="DE182" i="43" s="1"/>
  <c r="GB96" i="43"/>
  <c r="GX13" i="43"/>
  <c r="GX49" i="43" s="1"/>
  <c r="GB155" i="43"/>
  <c r="GB122" i="43"/>
  <c r="EJ119" i="43"/>
  <c r="FY98" i="43"/>
  <c r="FD96" i="43"/>
  <c r="EG168" i="43"/>
  <c r="GX98" i="43"/>
  <c r="FC98" i="43"/>
  <c r="GB98" i="43"/>
  <c r="HR168" i="43"/>
  <c r="ED168" i="43"/>
  <c r="HS155" i="43"/>
  <c r="HU139" i="43"/>
  <c r="FV122" i="43"/>
  <c r="IA122" i="43"/>
  <c r="FV98" i="43"/>
  <c r="FW98" i="43"/>
  <c r="HX98" i="43"/>
  <c r="EX64" i="43"/>
  <c r="FE96" i="43"/>
  <c r="HW13" i="43"/>
  <c r="HW49" i="43" s="1"/>
  <c r="HV168" i="43"/>
  <c r="EZ139" i="43"/>
  <c r="IE139" i="43"/>
  <c r="HY98" i="43"/>
  <c r="FA122" i="43"/>
  <c r="FT98" i="43"/>
  <c r="HX51" i="43"/>
  <c r="ID51" i="43"/>
  <c r="EY99" i="43"/>
  <c r="FF98" i="43"/>
  <c r="HU51" i="43"/>
  <c r="HZ64" i="43"/>
  <c r="FL96" i="43"/>
  <c r="ID64" i="43"/>
  <c r="ID96" i="43" s="1"/>
  <c r="HH96" i="43"/>
  <c r="EZ64" i="43"/>
  <c r="FJ96" i="43"/>
  <c r="HX168" i="43"/>
  <c r="HZ122" i="43"/>
  <c r="EZ122" i="43"/>
  <c r="FU98" i="43"/>
  <c r="HS13" i="43"/>
  <c r="HS49" i="43" s="1"/>
  <c r="EB168" i="43"/>
  <c r="FV13" i="43"/>
  <c r="FV49" i="43" s="1"/>
  <c r="EZ51" i="43"/>
  <c r="IA119" i="43"/>
  <c r="DF155" i="43"/>
  <c r="EJ51" i="43"/>
  <c r="EJ168" i="43"/>
  <c r="GU13" i="43"/>
  <c r="GU49" i="43" s="1"/>
  <c r="FY122" i="43"/>
  <c r="GX122" i="43"/>
  <c r="FC122" i="43"/>
  <c r="EN13" i="43"/>
  <c r="EN49" i="43" s="1"/>
  <c r="FU169" i="43"/>
  <c r="FU168" i="43" s="1"/>
  <c r="FY168" i="43"/>
  <c r="GX155" i="43"/>
  <c r="FC155" i="43"/>
  <c r="FY13" i="43"/>
  <c r="FY49" i="43" s="1"/>
  <c r="FL13" i="43"/>
  <c r="FL49" i="43" s="1"/>
  <c r="EY14" i="43"/>
  <c r="FF13" i="43"/>
  <c r="FF49" i="43" s="1"/>
  <c r="FA139" i="43"/>
  <c r="ED139" i="43"/>
  <c r="IB122" i="43"/>
  <c r="HX122" i="43"/>
  <c r="FW168" i="43"/>
  <c r="GS168" i="43"/>
  <c r="GQ168" i="43"/>
  <c r="HU168" i="43"/>
  <c r="ID155" i="43"/>
  <c r="HW139" i="43"/>
  <c r="HV139" i="43"/>
  <c r="GR122" i="43"/>
  <c r="GP119" i="43"/>
  <c r="HW122" i="43"/>
  <c r="HU122" i="43"/>
  <c r="ID98" i="43"/>
  <c r="FC51" i="43"/>
  <c r="FW13" i="43"/>
  <c r="FW49" i="43" s="1"/>
  <c r="EE51" i="43"/>
  <c r="HP168" i="43"/>
  <c r="HY155" i="43"/>
  <c r="FA168" i="43"/>
  <c r="ID139" i="43"/>
  <c r="HY168" i="43"/>
  <c r="HQ140" i="43"/>
  <c r="EG139" i="43"/>
  <c r="GS122" i="43"/>
  <c r="HW119" i="43"/>
  <c r="HV122" i="43"/>
  <c r="HX119" i="43"/>
  <c r="HP98" i="43"/>
  <c r="ED119" i="43"/>
  <c r="GP51" i="43"/>
  <c r="IB13" i="43"/>
  <c r="IB49" i="43" s="1"/>
  <c r="ED51" i="43"/>
  <c r="IA168" i="43"/>
  <c r="HU98" i="43"/>
  <c r="FT122" i="43"/>
  <c r="IG155" i="43"/>
  <c r="GB13" i="43"/>
  <c r="GB49" i="43" s="1"/>
  <c r="IE64" i="43"/>
  <c r="IE96" i="43" s="1"/>
  <c r="GM96" i="43"/>
  <c r="GM203" i="43" s="1"/>
  <c r="HV98" i="43"/>
  <c r="FF96" i="43"/>
  <c r="GU155" i="43"/>
  <c r="GU122" i="43"/>
  <c r="GV96" i="43"/>
  <c r="GV203" i="43" s="1"/>
  <c r="EG51" i="43"/>
  <c r="GU168" i="43"/>
  <c r="FK96" i="43"/>
  <c r="GU98" i="43"/>
  <c r="EU96" i="43"/>
  <c r="FU52" i="43"/>
  <c r="FU51" i="43" s="1"/>
  <c r="FY51" i="43"/>
  <c r="GQ13" i="43"/>
  <c r="GQ49" i="43" s="1"/>
  <c r="HU155" i="43"/>
  <c r="HX139" i="43"/>
  <c r="HS98" i="43"/>
  <c r="GP98" i="43"/>
  <c r="EG156" i="43"/>
  <c r="EH155" i="43"/>
  <c r="FF139" i="43"/>
  <c r="GR168" i="43"/>
  <c r="HW155" i="43"/>
  <c r="FW139" i="43"/>
  <c r="EB139" i="43"/>
  <c r="EE139" i="43"/>
  <c r="EB122" i="43"/>
  <c r="EB119" i="43"/>
  <c r="HQ119" i="43"/>
  <c r="ID122" i="43"/>
  <c r="HW98" i="43"/>
  <c r="IG98" i="43"/>
  <c r="FV51" i="43"/>
  <c r="EX168" i="43"/>
  <c r="HR156" i="43"/>
  <c r="HN156" i="43" s="1"/>
  <c r="HS168" i="43"/>
  <c r="GR155" i="43"/>
  <c r="IA155" i="43"/>
  <c r="GP139" i="43"/>
  <c r="HR139" i="43"/>
  <c r="GQ122" i="43"/>
  <c r="EX122" i="43"/>
  <c r="HS122" i="43"/>
  <c r="HY51" i="43"/>
  <c r="FW51" i="43"/>
  <c r="IE13" i="43"/>
  <c r="IE49" i="43" s="1"/>
  <c r="IA13" i="43"/>
  <c r="IA49" i="43" s="1"/>
  <c r="GF96" i="43"/>
  <c r="GF203" i="43" s="1"/>
  <c r="IG13" i="43"/>
  <c r="IG49" i="43" s="1"/>
  <c r="HX13" i="43"/>
  <c r="HX49" i="43" s="1"/>
  <c r="EY140" i="43"/>
  <c r="EY139" i="43" s="1"/>
  <c r="FT139" i="43"/>
  <c r="FA155" i="43"/>
  <c r="EX51" i="43"/>
  <c r="FU119" i="43"/>
  <c r="IB51" i="43"/>
  <c r="DD155" i="43"/>
  <c r="HY139" i="43"/>
  <c r="IG64" i="43"/>
  <c r="IG96" i="43" s="1"/>
  <c r="FS96" i="43"/>
  <c r="EF155" i="43"/>
  <c r="EF182" i="43" s="1"/>
  <c r="GL96" i="43"/>
  <c r="GL203" i="43" s="1"/>
  <c r="FC168" i="43"/>
  <c r="FF122" i="43"/>
  <c r="FB96" i="43"/>
  <c r="GX139" i="43"/>
  <c r="FC139" i="43"/>
  <c r="FB13" i="43"/>
  <c r="FB49" i="43" s="1"/>
  <c r="ED156" i="43"/>
  <c r="ID168" i="43"/>
  <c r="GS155" i="43"/>
  <c r="IB155" i="43"/>
  <c r="GQ156" i="43"/>
  <c r="FU156" i="43"/>
  <c r="FU155" i="43" s="1"/>
  <c r="FY155" i="43"/>
  <c r="FV139" i="43"/>
  <c r="HP139" i="43"/>
  <c r="HZ139" i="43"/>
  <c r="HR119" i="43"/>
  <c r="IG122" i="43"/>
  <c r="HS119" i="43"/>
  <c r="EZ119" i="43"/>
  <c r="GP122" i="43"/>
  <c r="HR98" i="43"/>
  <c r="GJ96" i="43"/>
  <c r="GJ203" i="43" s="1"/>
  <c r="GR13" i="43"/>
  <c r="GR49" i="43" s="1"/>
  <c r="HZ13" i="43"/>
  <c r="HZ49" i="43" s="1"/>
  <c r="GP168" i="43"/>
  <c r="HZ155" i="43"/>
  <c r="IE155" i="43"/>
  <c r="IG139" i="43"/>
  <c r="HP122" i="43"/>
  <c r="IE98" i="43"/>
  <c r="DC122" i="43"/>
  <c r="HZ119" i="43"/>
  <c r="IA98" i="43"/>
  <c r="HQ123" i="43"/>
  <c r="HS51" i="43"/>
  <c r="GS51" i="43"/>
  <c r="IA51" i="43"/>
  <c r="HU13" i="43"/>
  <c r="HU49" i="43" s="1"/>
  <c r="GP13" i="43"/>
  <c r="GP49" i="43" s="1"/>
  <c r="HV64" i="43"/>
  <c r="GD96" i="43"/>
  <c r="GD203" i="43" s="1"/>
  <c r="FT13" i="43"/>
  <c r="FT49" i="43" s="1"/>
  <c r="HZ168" i="43"/>
  <c r="FU140" i="43"/>
  <c r="GQ119" i="43"/>
  <c r="EX155" i="43"/>
  <c r="FA51" i="43"/>
  <c r="FT155" i="43"/>
  <c r="HV51" i="43"/>
  <c r="EX139" i="43"/>
  <c r="EX119" i="43"/>
  <c r="IA139" i="43"/>
  <c r="IB98" i="43"/>
  <c r="IE122" i="43"/>
  <c r="GC96" i="43"/>
  <c r="GC203" i="43" s="1"/>
  <c r="GX51" i="43"/>
  <c r="GU139" i="43"/>
  <c r="EH122" i="43"/>
  <c r="FM96" i="43"/>
  <c r="FM203" i="43" s="1"/>
  <c r="FF155" i="43"/>
  <c r="FY139" i="43"/>
  <c r="EJ155" i="43"/>
  <c r="HR127" i="43"/>
  <c r="HO127" i="43" s="1"/>
  <c r="DL51" i="43"/>
  <c r="BH96" i="43"/>
  <c r="AH51" i="43"/>
  <c r="O141" i="43"/>
  <c r="ED78" i="43"/>
  <c r="HX78" i="43"/>
  <c r="O124" i="43"/>
  <c r="O122" i="43" s="1"/>
  <c r="BH13" i="43"/>
  <c r="CJ96" i="43"/>
  <c r="CJ203" i="43" s="1"/>
  <c r="HT112" i="43"/>
  <c r="HM112" i="43" s="1"/>
  <c r="BV96" i="43"/>
  <c r="BV203" i="43" s="1"/>
  <c r="AM203" i="43"/>
  <c r="AM1" i="43" s="1"/>
  <c r="CQ96" i="43"/>
  <c r="CQ203" i="43" s="1"/>
  <c r="AQ203" i="43"/>
  <c r="AQ1" i="43" s="1"/>
  <c r="EY86" i="43"/>
  <c r="AL203" i="43"/>
  <c r="AL1" i="43" s="1"/>
  <c r="BS96" i="43"/>
  <c r="BS203" i="43" s="1"/>
  <c r="U13" i="43"/>
  <c r="U49" i="43" s="1"/>
  <c r="CD96" i="43"/>
  <c r="CD203" i="43" s="1"/>
  <c r="AP96" i="43"/>
  <c r="EY95" i="43"/>
  <c r="CZ96" i="43"/>
  <c r="CZ203" i="43" s="1"/>
  <c r="S63" i="43"/>
  <c r="S96" i="43" s="1"/>
  <c r="AS63" i="43"/>
  <c r="AS96" i="43" s="1"/>
  <c r="AN203" i="43"/>
  <c r="AN1" i="43" s="1"/>
  <c r="HR81" i="43"/>
  <c r="HQ75" i="43"/>
  <c r="HQ103" i="43"/>
  <c r="CB96" i="43"/>
  <c r="BP96" i="43"/>
  <c r="HQ70" i="43"/>
  <c r="EX17" i="43"/>
  <c r="EX13" i="43" s="1"/>
  <c r="EX49" i="43" s="1"/>
  <c r="FT81" i="43"/>
  <c r="FT63" i="43" s="1"/>
  <c r="HT19" i="43"/>
  <c r="HM19" i="43" s="1"/>
  <c r="HQ22" i="43"/>
  <c r="EC149" i="43"/>
  <c r="EY52" i="43"/>
  <c r="AV96" i="43"/>
  <c r="AV203" i="43" s="1"/>
  <c r="CO96" i="43"/>
  <c r="CO203" i="43" s="1"/>
  <c r="W96" i="43"/>
  <c r="EM96" i="43" s="1"/>
  <c r="EM203" i="43" s="1"/>
  <c r="GQ79" i="43"/>
  <c r="IB64" i="43"/>
  <c r="HQ147" i="43"/>
  <c r="CU96" i="43"/>
  <c r="CU203" i="43" s="1"/>
  <c r="HQ21" i="43"/>
  <c r="HM21" i="43" s="1"/>
  <c r="HQ76" i="43"/>
  <c r="FA64" i="43"/>
  <c r="HT201" i="43"/>
  <c r="AO203" i="43"/>
  <c r="AO1" i="43" s="1"/>
  <c r="HT16" i="43"/>
  <c r="AH63" i="43"/>
  <c r="CL96" i="43"/>
  <c r="CL203" i="43" s="1"/>
  <c r="EY172" i="43"/>
  <c r="HT158" i="43"/>
  <c r="EC144" i="43"/>
  <c r="CK96" i="43"/>
  <c r="CK203" i="43" s="1"/>
  <c r="T63" i="43"/>
  <c r="T96" i="43" s="1"/>
  <c r="CX96" i="43"/>
  <c r="CX203" i="43" s="1"/>
  <c r="O168" i="43"/>
  <c r="HT70" i="43"/>
  <c r="GS5" i="43"/>
  <c r="CT96" i="43"/>
  <c r="CT203" i="43" s="1"/>
  <c r="AA203" i="43"/>
  <c r="HO138" i="43"/>
  <c r="CM96" i="43"/>
  <c r="CM203" i="43" s="1"/>
  <c r="CF96" i="43"/>
  <c r="CF203" i="43" s="1"/>
  <c r="Z203" i="43"/>
  <c r="HO52" i="43"/>
  <c r="HY64" i="43"/>
  <c r="HL185" i="43"/>
  <c r="HL151" i="43"/>
  <c r="HL148" i="43"/>
  <c r="HQ130" i="43"/>
  <c r="CW96" i="43"/>
  <c r="CW203" i="43" s="1"/>
  <c r="HQ53" i="43"/>
  <c r="HM53" i="43" s="1"/>
  <c r="CN96" i="43"/>
  <c r="CN203" i="43" s="1"/>
  <c r="HU81" i="43"/>
  <c r="HU63" i="43" s="1"/>
  <c r="AB203" i="43"/>
  <c r="HL53" i="43"/>
  <c r="Y203" i="43"/>
  <c r="EY159" i="43"/>
  <c r="HQ169" i="43"/>
  <c r="FW81" i="43"/>
  <c r="FW63" i="43" s="1"/>
  <c r="FU81" i="43"/>
  <c r="V63" i="43"/>
  <c r="V96" i="43" s="1"/>
  <c r="HL14" i="43"/>
  <c r="AZ96" i="43"/>
  <c r="HN16" i="43"/>
  <c r="BZ96" i="43"/>
  <c r="BZ203" i="43" s="1"/>
  <c r="HL101" i="43"/>
  <c r="EC54" i="43"/>
  <c r="CS96" i="43"/>
  <c r="CS203" i="43" s="1"/>
  <c r="EE26" i="43"/>
  <c r="DA96" i="43"/>
  <c r="DA203" i="43" s="1"/>
  <c r="HN199" i="43"/>
  <c r="HN186" i="43"/>
  <c r="HN130" i="43"/>
  <c r="HM125" i="43"/>
  <c r="HO109" i="43"/>
  <c r="EY78" i="43"/>
  <c r="HL79" i="43"/>
  <c r="HL23" i="43"/>
  <c r="HT14" i="43"/>
  <c r="AJ96" i="43"/>
  <c r="AJ203" i="43" s="1"/>
  <c r="HL154" i="43"/>
  <c r="BY96" i="43"/>
  <c r="BY203" i="43" s="1"/>
  <c r="HL78" i="43"/>
  <c r="HO190" i="43"/>
  <c r="AY96" i="43"/>
  <c r="GQ77" i="43"/>
  <c r="HT187" i="43"/>
  <c r="GQ66" i="43"/>
  <c r="HM144" i="43"/>
  <c r="HL123" i="43"/>
  <c r="HQ100" i="43"/>
  <c r="HL128" i="43"/>
  <c r="HQ26" i="43"/>
  <c r="GQ193" i="43"/>
  <c r="GQ184" i="43" s="1"/>
  <c r="GQ202" i="43" s="1"/>
  <c r="EY169" i="43"/>
  <c r="HT167" i="43"/>
  <c r="HM167" i="43" s="1"/>
  <c r="HN152" i="43"/>
  <c r="HL136" i="43"/>
  <c r="HN113" i="43"/>
  <c r="HL85" i="43"/>
  <c r="HL65" i="43"/>
  <c r="FU65" i="43"/>
  <c r="HT80" i="43"/>
  <c r="HM80" i="43" s="1"/>
  <c r="EY15" i="43"/>
  <c r="HQ142" i="43"/>
  <c r="HL129" i="43"/>
  <c r="EC147" i="43"/>
  <c r="HT99" i="43"/>
  <c r="AE96" i="43"/>
  <c r="HL27" i="43"/>
  <c r="HL21" i="43"/>
  <c r="IA64" i="43"/>
  <c r="IA96" i="43" s="1"/>
  <c r="HT199" i="43"/>
  <c r="HM199" i="43" s="1"/>
  <c r="HL120" i="43"/>
  <c r="HL103" i="43"/>
  <c r="HT110" i="43"/>
  <c r="GQ107" i="43"/>
  <c r="GQ98" i="43" s="1"/>
  <c r="GQ69" i="43"/>
  <c r="ED26" i="43"/>
  <c r="O64" i="43"/>
  <c r="HQ27" i="43"/>
  <c r="HM27" i="43" s="1"/>
  <c r="BJ96" i="43"/>
  <c r="BJ203" i="43" s="1"/>
  <c r="EY161" i="43"/>
  <c r="M81" i="43"/>
  <c r="M51" i="43"/>
  <c r="FU14" i="43"/>
  <c r="FU13" i="43" s="1"/>
  <c r="FU49" i="43" s="1"/>
  <c r="HL95" i="43"/>
  <c r="AW96" i="43"/>
  <c r="AW203" i="43" s="1"/>
  <c r="HL17" i="43"/>
  <c r="HL198" i="43"/>
  <c r="HL150" i="43"/>
  <c r="HN144" i="43"/>
  <c r="FU151" i="43"/>
  <c r="HL141" i="43"/>
  <c r="O119" i="43"/>
  <c r="O81" i="43"/>
  <c r="FU87" i="43"/>
  <c r="EY26" i="43"/>
  <c r="HO25" i="43"/>
  <c r="HQ24" i="43"/>
  <c r="HM24" i="43" s="1"/>
  <c r="HT50" i="43"/>
  <c r="HT161" i="43"/>
  <c r="HM161" i="43" s="1"/>
  <c r="HN110" i="43"/>
  <c r="HL99" i="43"/>
  <c r="HL83" i="43"/>
  <c r="HL121" i="43"/>
  <c r="HT153" i="43"/>
  <c r="HM153" i="43" s="1"/>
  <c r="HL102" i="43"/>
  <c r="HL87" i="43"/>
  <c r="HL89" i="43"/>
  <c r="HQ48" i="43"/>
  <c r="HM48" i="43" s="1"/>
  <c r="HQ69" i="43"/>
  <c r="HM69" i="43" s="1"/>
  <c r="EC84" i="43"/>
  <c r="HO16" i="43"/>
  <c r="AG63" i="43"/>
  <c r="AG96" i="43" s="1"/>
  <c r="EC195" i="43"/>
  <c r="HM193" i="43"/>
  <c r="HL191" i="43"/>
  <c r="HQ86" i="43"/>
  <c r="HQ16" i="43"/>
  <c r="EY136" i="43"/>
  <c r="HL118" i="43"/>
  <c r="HO110" i="43"/>
  <c r="HL104" i="43"/>
  <c r="HN52" i="43"/>
  <c r="HW81" i="43"/>
  <c r="HW63" i="43" s="1"/>
  <c r="CC96" i="43"/>
  <c r="CC203" i="43" s="1"/>
  <c r="HL152" i="43"/>
  <c r="HQ105" i="43"/>
  <c r="AS182" i="43"/>
  <c r="HN200" i="43"/>
  <c r="HT200" i="43"/>
  <c r="W233" i="43"/>
  <c r="HL196" i="43"/>
  <c r="HQ186" i="43"/>
  <c r="HM186" i="43" s="1"/>
  <c r="HT147" i="43"/>
  <c r="HM149" i="43"/>
  <c r="HL143" i="43"/>
  <c r="HL108" i="43"/>
  <c r="AI182" i="43"/>
  <c r="AI3" i="43" s="1"/>
  <c r="HL68" i="43"/>
  <c r="AI63" i="43"/>
  <c r="AC96" i="43"/>
  <c r="GS64" i="43"/>
  <c r="HL200" i="43"/>
  <c r="FU134" i="43"/>
  <c r="FU122" i="43" s="1"/>
  <c r="HL110" i="43"/>
  <c r="CY96" i="43"/>
  <c r="CY203" i="43" s="1"/>
  <c r="O51" i="43"/>
  <c r="BB96" i="43"/>
  <c r="BB203" i="43" s="1"/>
  <c r="AD203" i="43"/>
  <c r="HT152" i="43"/>
  <c r="HO140" i="43"/>
  <c r="HT142" i="43"/>
  <c r="HQ108" i="43"/>
  <c r="HL22" i="43"/>
  <c r="HO54" i="43"/>
  <c r="HN54" i="43"/>
  <c r="HT197" i="43"/>
  <c r="HQ159" i="43"/>
  <c r="HM159" i="43" s="1"/>
  <c r="EC142" i="43"/>
  <c r="HN150" i="43"/>
  <c r="HN138" i="43"/>
  <c r="HT108" i="43"/>
  <c r="V182" i="43"/>
  <c r="HL107" i="43"/>
  <c r="BN96" i="43"/>
  <c r="HL69" i="43"/>
  <c r="HN95" i="43"/>
  <c r="HL70" i="43"/>
  <c r="HO23" i="43"/>
  <c r="HL135" i="43"/>
  <c r="HL147" i="43"/>
  <c r="HL145" i="43"/>
  <c r="HN135" i="43"/>
  <c r="HO130" i="43"/>
  <c r="CR96" i="43"/>
  <c r="CR203" i="43" s="1"/>
  <c r="HX64" i="43"/>
  <c r="R63" i="43"/>
  <c r="R96" i="43" s="1"/>
  <c r="CI96" i="43"/>
  <c r="CI203" i="43" s="1"/>
  <c r="HL199" i="43"/>
  <c r="HL158" i="43"/>
  <c r="HN136" i="43"/>
  <c r="HL18" i="43"/>
  <c r="AH182" i="43"/>
  <c r="HL111" i="43"/>
  <c r="EC100" i="43"/>
  <c r="HL48" i="43"/>
  <c r="CH96" i="43"/>
  <c r="CH203" i="43" s="1"/>
  <c r="EB13" i="43"/>
  <c r="EB49" i="43" s="1"/>
  <c r="HL19" i="43"/>
  <c r="U182" i="43"/>
  <c r="HQ89" i="43"/>
  <c r="HL52" i="43"/>
  <c r="HL86" i="43"/>
  <c r="HL62" i="43"/>
  <c r="BA96" i="43"/>
  <c r="BA203" i="43" s="1"/>
  <c r="HN190" i="43"/>
  <c r="HL144" i="43"/>
  <c r="M13" i="43"/>
  <c r="M49" i="43" s="1"/>
  <c r="HL194" i="43"/>
  <c r="HT162" i="43"/>
  <c r="HT157" i="43"/>
  <c r="HM157" i="43" s="1"/>
  <c r="GQ166" i="43"/>
  <c r="HL193" i="43"/>
  <c r="HQ189" i="43"/>
  <c r="HM189" i="43" s="1"/>
  <c r="HN183" i="43"/>
  <c r="EC150" i="43"/>
  <c r="HL153" i="43"/>
  <c r="HO125" i="43"/>
  <c r="FT64" i="43"/>
  <c r="HL16" i="43"/>
  <c r="HL169" i="43"/>
  <c r="HL138" i="43"/>
  <c r="HO83" i="43"/>
  <c r="HL84" i="43"/>
  <c r="HO197" i="43"/>
  <c r="HQ200" i="43"/>
  <c r="HO200" i="43"/>
  <c r="HO156" i="43"/>
  <c r="HT145" i="43"/>
  <c r="HM145" i="43" s="1"/>
  <c r="T182" i="43"/>
  <c r="S182" i="43"/>
  <c r="HN125" i="43"/>
  <c r="HO135" i="43"/>
  <c r="HO95" i="43"/>
  <c r="HQ83" i="43"/>
  <c r="HM83" i="43" s="1"/>
  <c r="HL80" i="43"/>
  <c r="FA95" i="43"/>
  <c r="FA63" i="43" s="1"/>
  <c r="HT86" i="43"/>
  <c r="CE96" i="43"/>
  <c r="CE203" i="43" s="1"/>
  <c r="HL24" i="43"/>
  <c r="HY81" i="43"/>
  <c r="HL81" i="43" s="1"/>
  <c r="HN25" i="43"/>
  <c r="HL190" i="43"/>
  <c r="HL97" i="43"/>
  <c r="CG96" i="43"/>
  <c r="CG203" i="43" s="1"/>
  <c r="CP96" i="43"/>
  <c r="CP203" i="43" s="1"/>
  <c r="AK96" i="43"/>
  <c r="M119" i="43"/>
  <c r="EY187" i="43"/>
  <c r="HL183" i="43"/>
  <c r="EC185" i="43"/>
  <c r="HL172" i="43"/>
  <c r="HL166" i="43"/>
  <c r="HL161" i="43"/>
  <c r="EC153" i="43"/>
  <c r="HL142" i="43"/>
  <c r="AG182" i="43"/>
  <c r="HO113" i="43"/>
  <c r="HL82" i="43"/>
  <c r="HX81" i="43"/>
  <c r="DC81" i="43"/>
  <c r="DC63" i="43" s="1"/>
  <c r="HT76" i="43"/>
  <c r="EC48" i="43"/>
  <c r="EY27" i="43"/>
  <c r="HL20" i="43"/>
  <c r="HL171" i="43"/>
  <c r="HQ150" i="43"/>
  <c r="HM150" i="43" s="1"/>
  <c r="HL54" i="43"/>
  <c r="HQ190" i="43"/>
  <c r="HM190" i="43" s="1"/>
  <c r="FU196" i="43"/>
  <c r="HO186" i="43"/>
  <c r="EC165" i="43"/>
  <c r="HL160" i="43"/>
  <c r="HO150" i="43"/>
  <c r="HL125" i="43"/>
  <c r="EY108" i="43"/>
  <c r="HT20" i="43"/>
  <c r="HM20" i="43" s="1"/>
  <c r="EC81" i="43"/>
  <c r="BM96" i="43"/>
  <c r="BM203" i="43" s="1"/>
  <c r="GU81" i="43"/>
  <c r="GQ81" i="43" s="1"/>
  <c r="GR81" i="43"/>
  <c r="GR63" i="43" s="1"/>
  <c r="X96" i="43"/>
  <c r="HL25" i="43"/>
  <c r="EY64" i="43"/>
  <c r="HM185" i="43"/>
  <c r="HO199" i="43"/>
  <c r="HL188" i="43"/>
  <c r="HL167" i="43"/>
  <c r="M184" i="43"/>
  <c r="M202" i="43" s="1"/>
  <c r="EC167" i="43"/>
  <c r="HM165" i="43"/>
  <c r="HT146" i="43"/>
  <c r="HM146" i="43" s="1"/>
  <c r="EC140" i="43"/>
  <c r="HT130" i="43"/>
  <c r="HO147" i="43"/>
  <c r="O139" i="43"/>
  <c r="EY138" i="43"/>
  <c r="HL113" i="43"/>
  <c r="HL112" i="43"/>
  <c r="HN109" i="43"/>
  <c r="HT100" i="43"/>
  <c r="HL106" i="43"/>
  <c r="HL105" i="43"/>
  <c r="HQ95" i="43"/>
  <c r="HM95" i="43" s="1"/>
  <c r="HL76" i="43"/>
  <c r="GP64" i="43"/>
  <c r="HN83" i="43"/>
  <c r="AR96" i="43"/>
  <c r="EC199" i="43"/>
  <c r="EY190" i="43"/>
  <c r="HL192" i="43"/>
  <c r="HL170" i="43"/>
  <c r="HL149" i="43"/>
  <c r="R182" i="43"/>
  <c r="M139" i="43"/>
  <c r="M122" i="43"/>
  <c r="HM120" i="43"/>
  <c r="DC98" i="43"/>
  <c r="EZ95" i="43"/>
  <c r="EZ63" i="43" s="1"/>
  <c r="HO69" i="43"/>
  <c r="HL55" i="43"/>
  <c r="HL26" i="43"/>
  <c r="HL50" i="43"/>
  <c r="CA96" i="43"/>
  <c r="CA203" i="43" s="1"/>
  <c r="HT18" i="43"/>
  <c r="HM18" i="43" s="1"/>
  <c r="HQ54" i="43"/>
  <c r="HM54" i="43" s="1"/>
  <c r="BT96" i="43"/>
  <c r="BT203" i="43" s="1"/>
  <c r="HO201" i="43"/>
  <c r="HN201" i="43"/>
  <c r="HN193" i="43"/>
  <c r="HO193" i="43"/>
  <c r="HN197" i="43"/>
  <c r="HO187" i="43"/>
  <c r="HN187" i="43"/>
  <c r="HN188" i="43"/>
  <c r="HO188" i="43"/>
  <c r="FU185" i="43"/>
  <c r="HL165" i="43"/>
  <c r="HO172" i="43"/>
  <c r="HN172" i="43"/>
  <c r="HP157" i="43"/>
  <c r="HL157" i="43" s="1"/>
  <c r="EB157" i="43"/>
  <c r="HQ160" i="43"/>
  <c r="HM160" i="43" s="1"/>
  <c r="EC160" i="43"/>
  <c r="HL159" i="43"/>
  <c r="HN153" i="43"/>
  <c r="HO153" i="43"/>
  <c r="HN154" i="43"/>
  <c r="HO154" i="43"/>
  <c r="HO152" i="43"/>
  <c r="HL137" i="43"/>
  <c r="HL134" i="43"/>
  <c r="HN120" i="43"/>
  <c r="HO120" i="43"/>
  <c r="HO121" i="43"/>
  <c r="HN121" i="43"/>
  <c r="HO111" i="43"/>
  <c r="HN111" i="43"/>
  <c r="HO107" i="43"/>
  <c r="HN107" i="43"/>
  <c r="M98" i="43"/>
  <c r="HL109" i="43"/>
  <c r="HN106" i="43"/>
  <c r="HO106" i="43"/>
  <c r="EC89" i="43"/>
  <c r="HT89" i="43"/>
  <c r="DD81" i="43"/>
  <c r="DD63" i="43" s="1"/>
  <c r="EG64" i="43"/>
  <c r="HR64" i="43"/>
  <c r="EE64" i="43"/>
  <c r="ED64" i="43"/>
  <c r="HO55" i="43"/>
  <c r="HN55" i="43"/>
  <c r="HO48" i="43"/>
  <c r="HN48" i="43"/>
  <c r="HO26" i="43"/>
  <c r="HN26" i="43"/>
  <c r="HT77" i="43"/>
  <c r="HN70" i="43"/>
  <c r="HO70" i="43"/>
  <c r="EY97" i="43"/>
  <c r="EC66" i="43"/>
  <c r="HT66" i="43"/>
  <c r="HM66" i="43" s="1"/>
  <c r="EG77" i="43"/>
  <c r="EG63" i="43" s="1"/>
  <c r="HR77" i="43"/>
  <c r="HR63" i="43" s="1"/>
  <c r="ED77" i="43"/>
  <c r="ED63" i="43" s="1"/>
  <c r="EE77" i="43"/>
  <c r="EE63" i="43" s="1"/>
  <c r="FV81" i="43"/>
  <c r="FV63" i="43" s="1"/>
  <c r="EC62" i="43"/>
  <c r="HT62" i="43"/>
  <c r="HM62" i="43" s="1"/>
  <c r="EY53" i="43"/>
  <c r="HT26" i="43"/>
  <c r="U63" i="43"/>
  <c r="U96" i="43" s="1"/>
  <c r="HO20" i="43"/>
  <c r="HN20" i="43"/>
  <c r="EY24" i="43"/>
  <c r="P63" i="43"/>
  <c r="P96" i="43" s="1"/>
  <c r="EC18" i="43"/>
  <c r="EY48" i="43"/>
  <c r="HM15" i="43"/>
  <c r="HN149" i="43"/>
  <c r="HO149" i="43"/>
  <c r="HN146" i="43"/>
  <c r="HO146" i="43"/>
  <c r="HN166" i="43"/>
  <c r="HO166" i="43"/>
  <c r="HT148" i="43"/>
  <c r="HM148" i="43" s="1"/>
  <c r="EC148" i="43"/>
  <c r="HQ141" i="43"/>
  <c r="HM141" i="43" s="1"/>
  <c r="EC141" i="43"/>
  <c r="HO141" i="43"/>
  <c r="HN141" i="43"/>
  <c r="HN129" i="43"/>
  <c r="HO129" i="43"/>
  <c r="HN137" i="43"/>
  <c r="HO137" i="43"/>
  <c r="HQ134" i="43"/>
  <c r="HM134" i="43" s="1"/>
  <c r="EC134" i="43"/>
  <c r="HQ124" i="43"/>
  <c r="HM124" i="43" s="1"/>
  <c r="EC124" i="43"/>
  <c r="HQ111" i="43"/>
  <c r="HM111" i="43" s="1"/>
  <c r="EC111" i="43"/>
  <c r="HO118" i="43"/>
  <c r="HN118" i="43"/>
  <c r="HT123" i="43"/>
  <c r="EC123" i="43"/>
  <c r="HO105" i="43"/>
  <c r="HN105" i="43"/>
  <c r="HN78" i="43"/>
  <c r="HO78" i="43"/>
  <c r="HN85" i="43"/>
  <c r="HO85" i="43"/>
  <c r="HN82" i="43"/>
  <c r="HO82" i="43"/>
  <c r="EC105" i="43"/>
  <c r="HT105" i="43"/>
  <c r="HO86" i="43"/>
  <c r="HN86" i="43"/>
  <c r="HM97" i="43"/>
  <c r="EC102" i="43"/>
  <c r="HQ102" i="43"/>
  <c r="HM102" i="43" s="1"/>
  <c r="HP64" i="43"/>
  <c r="EB64" i="43"/>
  <c r="HN69" i="43"/>
  <c r="EC67" i="43"/>
  <c r="HT67" i="43"/>
  <c r="HM67" i="43" s="1"/>
  <c r="EC65" i="43"/>
  <c r="HQ65" i="43"/>
  <c r="Q17" i="43"/>
  <c r="O17" i="43" s="1"/>
  <c r="O13" i="43" s="1"/>
  <c r="O49" i="43" s="1"/>
  <c r="BN17" i="43"/>
  <c r="BN13" i="43" s="1"/>
  <c r="BN49" i="43" s="1"/>
  <c r="FD17" i="43"/>
  <c r="FD13" i="43" s="1"/>
  <c r="FD49" i="43" s="1"/>
  <c r="DF17" i="43"/>
  <c r="DD17" i="43" s="1"/>
  <c r="BP13" i="43"/>
  <c r="BP49" i="43" s="1"/>
  <c r="HN19" i="43"/>
  <c r="HO19" i="43"/>
  <c r="HT22" i="43"/>
  <c r="HN198" i="43"/>
  <c r="HO198" i="43"/>
  <c r="HN161" i="43"/>
  <c r="HO161" i="43"/>
  <c r="HN160" i="43"/>
  <c r="HO160" i="43"/>
  <c r="HQ170" i="43"/>
  <c r="HM170" i="43" s="1"/>
  <c r="HN162" i="43"/>
  <c r="HO162" i="43"/>
  <c r="HL156" i="43"/>
  <c r="HO142" i="43"/>
  <c r="HN142" i="43"/>
  <c r="HO144" i="43"/>
  <c r="HQ143" i="43"/>
  <c r="HM143" i="43" s="1"/>
  <c r="HR128" i="43"/>
  <c r="ED128" i="43"/>
  <c r="ED122" i="43" s="1"/>
  <c r="EG128" i="43"/>
  <c r="EG122" i="43" s="1"/>
  <c r="EE128" i="43"/>
  <c r="EE122" i="43" s="1"/>
  <c r="HL126" i="43"/>
  <c r="HQ138" i="43"/>
  <c r="HM138" i="43" s="1"/>
  <c r="HN127" i="43"/>
  <c r="HT121" i="43"/>
  <c r="HM121" i="43" s="1"/>
  <c r="EC121" i="43"/>
  <c r="EC119" i="43" s="1"/>
  <c r="HN112" i="43"/>
  <c r="HO112" i="43"/>
  <c r="HL124" i="43"/>
  <c r="HO108" i="43"/>
  <c r="HN108" i="43"/>
  <c r="HQ126" i="43"/>
  <c r="HM126" i="43" s="1"/>
  <c r="EC126" i="43"/>
  <c r="HO103" i="43"/>
  <c r="HN103" i="43"/>
  <c r="DD98" i="43"/>
  <c r="DD182" i="43" s="1"/>
  <c r="HN99" i="43"/>
  <c r="HO99" i="43"/>
  <c r="HO101" i="43"/>
  <c r="HN101" i="43"/>
  <c r="HO87" i="43"/>
  <c r="HN87" i="43"/>
  <c r="HO79" i="43"/>
  <c r="HN79" i="43"/>
  <c r="EI96" i="43"/>
  <c r="EI203" i="43" s="1"/>
  <c r="HL66" i="43"/>
  <c r="HT79" i="43"/>
  <c r="HM79" i="43" s="1"/>
  <c r="EC75" i="43"/>
  <c r="HT75" i="43"/>
  <c r="BX96" i="43"/>
  <c r="BX203" i="43" s="1"/>
  <c r="EC68" i="43"/>
  <c r="HQ68" i="43"/>
  <c r="HM68" i="43" s="1"/>
  <c r="EL96" i="43"/>
  <c r="EL203" i="43" s="1"/>
  <c r="DD51" i="43"/>
  <c r="HO21" i="43"/>
  <c r="HN21" i="43"/>
  <c r="HN185" i="43"/>
  <c r="HO185" i="43"/>
  <c r="HN167" i="43"/>
  <c r="HO167" i="43"/>
  <c r="EG158" i="43"/>
  <c r="EE158" i="43"/>
  <c r="EE155" i="43" s="1"/>
  <c r="HR158" i="43"/>
  <c r="ED158" i="43"/>
  <c r="HO194" i="43"/>
  <c r="HN194" i="43"/>
  <c r="HQ197" i="43"/>
  <c r="HO192" i="43"/>
  <c r="HN192" i="43"/>
  <c r="HO189" i="43"/>
  <c r="HN189" i="43"/>
  <c r="EC183" i="43"/>
  <c r="HQ183" i="43"/>
  <c r="HM183" i="43" s="1"/>
  <c r="HL189" i="43"/>
  <c r="HQ196" i="43"/>
  <c r="HM196" i="43" s="1"/>
  <c r="HL186" i="43"/>
  <c r="HO170" i="43"/>
  <c r="HN170" i="43"/>
  <c r="HO169" i="43"/>
  <c r="HN169" i="43"/>
  <c r="HO183" i="43"/>
  <c r="HN171" i="43"/>
  <c r="HO171" i="43"/>
  <c r="HO195" i="43"/>
  <c r="HN195" i="43"/>
  <c r="HQ194" i="43"/>
  <c r="HM194" i="43" s="1"/>
  <c r="O155" i="43"/>
  <c r="HO151" i="43"/>
  <c r="HN151" i="43"/>
  <c r="HM140" i="43"/>
  <c r="HN143" i="43"/>
  <c r="HO143" i="43"/>
  <c r="HQ136" i="43"/>
  <c r="HM136" i="43" s="1"/>
  <c r="EC136" i="43"/>
  <c r="HQ131" i="43"/>
  <c r="HM131" i="43" s="1"/>
  <c r="EC131" i="43"/>
  <c r="HN147" i="43"/>
  <c r="HN134" i="43"/>
  <c r="HO134" i="43"/>
  <c r="HO131" i="43"/>
  <c r="HN131" i="43"/>
  <c r="HN140" i="43"/>
  <c r="HQ127" i="43"/>
  <c r="HM127" i="43" s="1"/>
  <c r="EC127" i="43"/>
  <c r="HO124" i="43"/>
  <c r="HN124" i="43"/>
  <c r="HQ110" i="43"/>
  <c r="EC110" i="43"/>
  <c r="Q98" i="43"/>
  <c r="Q182" i="43" s="1"/>
  <c r="O101" i="43"/>
  <c r="O98" i="43" s="1"/>
  <c r="EC118" i="43"/>
  <c r="HN100" i="43"/>
  <c r="HO100" i="43"/>
  <c r="EC103" i="43"/>
  <c r="HT103" i="43"/>
  <c r="HT107" i="43"/>
  <c r="HM107" i="43" s="1"/>
  <c r="HQ104" i="43"/>
  <c r="HM104" i="43" s="1"/>
  <c r="EC104" i="43"/>
  <c r="EB98" i="43"/>
  <c r="HO80" i="43"/>
  <c r="HN80" i="43"/>
  <c r="HN102" i="43"/>
  <c r="HO102" i="43"/>
  <c r="HQ101" i="43"/>
  <c r="EC101" i="43"/>
  <c r="HO89" i="43"/>
  <c r="HN89" i="43"/>
  <c r="HQ82" i="43"/>
  <c r="HM82" i="43" s="1"/>
  <c r="EC82" i="43"/>
  <c r="HO75" i="43"/>
  <c r="HN75" i="43"/>
  <c r="HL75" i="43"/>
  <c r="HL67" i="43"/>
  <c r="HN50" i="43"/>
  <c r="HO50" i="43"/>
  <c r="HQ84" i="43"/>
  <c r="HM84" i="43" s="1"/>
  <c r="DB96" i="43"/>
  <c r="DB203" i="43" s="1"/>
  <c r="BR96" i="43"/>
  <c r="BR203" i="43" s="1"/>
  <c r="HO27" i="43"/>
  <c r="HN27" i="43"/>
  <c r="HP77" i="43"/>
  <c r="HL77" i="43" s="1"/>
  <c r="EC79" i="43"/>
  <c r="HN65" i="43"/>
  <c r="HO65" i="43"/>
  <c r="HO62" i="43"/>
  <c r="HN62" i="43"/>
  <c r="EC25" i="43"/>
  <c r="HT25" i="43"/>
  <c r="HM25" i="43" s="1"/>
  <c r="HS64" i="43"/>
  <c r="HS96" i="43" s="1"/>
  <c r="EY20" i="43"/>
  <c r="HL15" i="43"/>
  <c r="EG13" i="43"/>
  <c r="EG49" i="43" s="1"/>
  <c r="EC23" i="43"/>
  <c r="HT23" i="43"/>
  <c r="HM23" i="43" s="1"/>
  <c r="HN15" i="43"/>
  <c r="HO15" i="43"/>
  <c r="M158" i="43"/>
  <c r="M155" i="43" s="1"/>
  <c r="P155" i="43"/>
  <c r="P182" i="43" s="1"/>
  <c r="HN165" i="43"/>
  <c r="HO165" i="43"/>
  <c r="HN196" i="43"/>
  <c r="HO196" i="43"/>
  <c r="EC197" i="43"/>
  <c r="HP162" i="43"/>
  <c r="HL162" i="43" s="1"/>
  <c r="EB162" i="43"/>
  <c r="HL195" i="43"/>
  <c r="HL201" i="43"/>
  <c r="HQ195" i="43"/>
  <c r="HM195" i="43" s="1"/>
  <c r="HQ192" i="43"/>
  <c r="HM192" i="43" s="1"/>
  <c r="HQ187" i="43"/>
  <c r="HQ188" i="43"/>
  <c r="HM188" i="43" s="1"/>
  <c r="EC188" i="43"/>
  <c r="HL187" i="43"/>
  <c r="O184" i="43"/>
  <c r="O202" i="43" s="1"/>
  <c r="HQ191" i="43"/>
  <c r="HM191" i="43" s="1"/>
  <c r="EC191" i="43"/>
  <c r="HL146" i="43"/>
  <c r="HL140" i="43"/>
  <c r="HL131" i="43"/>
  <c r="HL127" i="43"/>
  <c r="HL130" i="43"/>
  <c r="HO123" i="43"/>
  <c r="HN123" i="43"/>
  <c r="HQ118" i="43"/>
  <c r="HM118" i="43" s="1"/>
  <c r="HQ106" i="43"/>
  <c r="HM106" i="43" s="1"/>
  <c r="EC106" i="43"/>
  <c r="HO97" i="43"/>
  <c r="HN97" i="43"/>
  <c r="HO84" i="43"/>
  <c r="HN84" i="43"/>
  <c r="EC107" i="43"/>
  <c r="HQ85" i="43"/>
  <c r="HM85" i="43" s="1"/>
  <c r="EC85" i="43"/>
  <c r="HO67" i="43"/>
  <c r="HN67" i="43"/>
  <c r="DC51" i="43"/>
  <c r="HN22" i="43"/>
  <c r="HO22" i="43"/>
  <c r="DC64" i="43"/>
  <c r="CV96" i="43"/>
  <c r="CV203" i="43" s="1"/>
  <c r="BL96" i="43"/>
  <c r="BL203" i="43" s="1"/>
  <c r="O77" i="43"/>
  <c r="Q63" i="43"/>
  <c r="Q96" i="43" s="1"/>
  <c r="HN68" i="43"/>
  <c r="HO68" i="43"/>
  <c r="EK96" i="43"/>
  <c r="EK203" i="43" s="1"/>
  <c r="HN14" i="43"/>
  <c r="HO14" i="43"/>
  <c r="HQ52" i="43"/>
  <c r="HN23" i="43"/>
  <c r="EC21" i="43"/>
  <c r="EC17" i="43"/>
  <c r="EY19" i="43"/>
  <c r="HQ201" i="43"/>
  <c r="EC201" i="43"/>
  <c r="HQ171" i="43"/>
  <c r="HM171" i="43" s="1"/>
  <c r="EC171" i="43"/>
  <c r="EC168" i="43" s="1"/>
  <c r="HL197" i="43"/>
  <c r="HQ198" i="43"/>
  <c r="HM198" i="43" s="1"/>
  <c r="EC198" i="43"/>
  <c r="HQ172" i="43"/>
  <c r="HM172" i="43" s="1"/>
  <c r="HO191" i="43"/>
  <c r="HN191" i="43"/>
  <c r="M168" i="43"/>
  <c r="EC166" i="43"/>
  <c r="HQ166" i="43"/>
  <c r="HM166" i="43" s="1"/>
  <c r="EC162" i="43"/>
  <c r="HQ162" i="43"/>
  <c r="HN157" i="43"/>
  <c r="HO157" i="43"/>
  <c r="HT154" i="43"/>
  <c r="EC154" i="43"/>
  <c r="HT151" i="43"/>
  <c r="HM151" i="43" s="1"/>
  <c r="EC151" i="43"/>
  <c r="HO148" i="43"/>
  <c r="HN148" i="43"/>
  <c r="HO145" i="43"/>
  <c r="HN145" i="43"/>
  <c r="HO159" i="43"/>
  <c r="HN159" i="43"/>
  <c r="HQ152" i="43"/>
  <c r="EY135" i="43"/>
  <c r="HQ129" i="43"/>
  <c r="HM129" i="43" s="1"/>
  <c r="EC129" i="43"/>
  <c r="HQ154" i="43"/>
  <c r="HQ137" i="43"/>
  <c r="HM137" i="43" s="1"/>
  <c r="EC137" i="43"/>
  <c r="HQ156" i="43"/>
  <c r="HO136" i="43"/>
  <c r="HQ135" i="43"/>
  <c r="HM135" i="43" s="1"/>
  <c r="EY130" i="43"/>
  <c r="HQ113" i="43"/>
  <c r="HM113" i="43" s="1"/>
  <c r="HO126" i="43"/>
  <c r="HN126" i="43"/>
  <c r="HQ109" i="43"/>
  <c r="HM109" i="43" s="1"/>
  <c r="EG98" i="43"/>
  <c r="EE98" i="43"/>
  <c r="ED98" i="43"/>
  <c r="HN104" i="43"/>
  <c r="HO104" i="43"/>
  <c r="HT101" i="43"/>
  <c r="HL100" i="43"/>
  <c r="EC87" i="43"/>
  <c r="HT87" i="43"/>
  <c r="HM87" i="43" s="1"/>
  <c r="HO66" i="43"/>
  <c r="HN66" i="43"/>
  <c r="M64" i="43"/>
  <c r="DD64" i="43"/>
  <c r="HN24" i="43"/>
  <c r="HO24" i="43"/>
  <c r="HO76" i="43"/>
  <c r="HN76" i="43"/>
  <c r="FV64" i="43"/>
  <c r="FW64" i="43"/>
  <c r="FY64" i="43"/>
  <c r="HO53" i="43"/>
  <c r="HN53" i="43"/>
  <c r="BF96" i="43"/>
  <c r="BF203" i="43" s="1"/>
  <c r="HM78" i="43"/>
  <c r="BW96" i="43"/>
  <c r="BW203" i="43" s="1"/>
  <c r="HQ50" i="43"/>
  <c r="EC50" i="43"/>
  <c r="HO18" i="43"/>
  <c r="HN18" i="43"/>
  <c r="HT55" i="43"/>
  <c r="HM55" i="43" s="1"/>
  <c r="DC13" i="43"/>
  <c r="DC49" i="43" s="1"/>
  <c r="EJ13" i="43"/>
  <c r="EJ49" i="43" s="1"/>
  <c r="EE182" i="43" l="1"/>
  <c r="HX63" i="43"/>
  <c r="FB203" i="43"/>
  <c r="FT96" i="43"/>
  <c r="HL63" i="43"/>
  <c r="GE203" i="43"/>
  <c r="EY63" i="43"/>
  <c r="HY63" i="43"/>
  <c r="IK182" i="43"/>
  <c r="GU63" i="43"/>
  <c r="GU96" i="43" s="1"/>
  <c r="HM65" i="43"/>
  <c r="GR96" i="43"/>
  <c r="GQ63" i="43"/>
  <c r="FU63" i="43"/>
  <c r="HT63" i="43"/>
  <c r="HP63" i="43"/>
  <c r="HP96" i="43" s="1"/>
  <c r="HF203" i="43"/>
  <c r="GO203" i="43"/>
  <c r="FJ203" i="43"/>
  <c r="FE203" i="43"/>
  <c r="FH203" i="43"/>
  <c r="FS203" i="43"/>
  <c r="HC203" i="43"/>
  <c r="AY203" i="43"/>
  <c r="AZ182" i="43"/>
  <c r="EH182" i="43"/>
  <c r="AH13" i="43"/>
  <c r="AH49" i="43" s="1"/>
  <c r="BH49" i="43"/>
  <c r="BH203" i="43" s="1"/>
  <c r="FL203" i="43"/>
  <c r="HN119" i="43"/>
  <c r="BN203" i="43"/>
  <c r="FX203" i="43"/>
  <c r="FW96" i="43"/>
  <c r="GA203" i="43"/>
  <c r="HB203" i="43"/>
  <c r="HW96" i="43"/>
  <c r="HW182" i="43"/>
  <c r="HV182" i="43"/>
  <c r="HH203" i="43"/>
  <c r="HZ96" i="43"/>
  <c r="FK203" i="43"/>
  <c r="IF203" i="43"/>
  <c r="AX203" i="43" s="1"/>
  <c r="EY122" i="43"/>
  <c r="HU96" i="43"/>
  <c r="FQ203" i="43"/>
  <c r="FI203" i="43"/>
  <c r="GP96" i="43"/>
  <c r="HU182" i="43"/>
  <c r="DC182" i="43"/>
  <c r="AZ203" i="43"/>
  <c r="IB182" i="43"/>
  <c r="EU203" i="43"/>
  <c r="HE203" i="43"/>
  <c r="EY184" i="43"/>
  <c r="EY202" i="43" s="1"/>
  <c r="CB203" i="43"/>
  <c r="DF182" i="43"/>
  <c r="EX182" i="43"/>
  <c r="HN184" i="43"/>
  <c r="HN202" i="43" s="1"/>
  <c r="HL184" i="43"/>
  <c r="HL202" i="43" s="1"/>
  <c r="HX182" i="43"/>
  <c r="GX182" i="43"/>
  <c r="GR182" i="43"/>
  <c r="GR203" i="43" s="1"/>
  <c r="HQ184" i="43"/>
  <c r="HQ202" i="43" s="1"/>
  <c r="EC184" i="43"/>
  <c r="EC202" i="43" s="1"/>
  <c r="IE182" i="43"/>
  <c r="IE203" i="43" s="1"/>
  <c r="GP182" i="43"/>
  <c r="FW182" i="43"/>
  <c r="GS182" i="43"/>
  <c r="HT184" i="43"/>
  <c r="HT202" i="43" s="1"/>
  <c r="EJ182" i="43"/>
  <c r="EQ96" i="43"/>
  <c r="HS182" i="43"/>
  <c r="HS203" i="43" s="1"/>
  <c r="FV182" i="43"/>
  <c r="FA182" i="43"/>
  <c r="GU182" i="43"/>
  <c r="ID182" i="43"/>
  <c r="ID203" i="43" s="1"/>
  <c r="FT182" i="43"/>
  <c r="FT203" i="43" s="1"/>
  <c r="FY182" i="43"/>
  <c r="FU184" i="43"/>
  <c r="FU202" i="43" s="1"/>
  <c r="IA182" i="43"/>
  <c r="GB182" i="43"/>
  <c r="GB203" i="43" s="1"/>
  <c r="HZ182" i="43"/>
  <c r="HZ203" i="43" s="1"/>
  <c r="GZ203" i="43"/>
  <c r="HO184" i="43"/>
  <c r="HO202" i="43" s="1"/>
  <c r="EY168" i="43"/>
  <c r="IG182" i="43"/>
  <c r="IG203" i="43" s="1"/>
  <c r="FF182" i="43"/>
  <c r="FF203" i="43" s="1"/>
  <c r="HY182" i="43"/>
  <c r="FC182" i="43"/>
  <c r="EZ182" i="43"/>
  <c r="HL51" i="43"/>
  <c r="HX96" i="43"/>
  <c r="HO139" i="43"/>
  <c r="EY155" i="43"/>
  <c r="HO119" i="43"/>
  <c r="EB155" i="43"/>
  <c r="EB182" i="43" s="1"/>
  <c r="HT119" i="43"/>
  <c r="HN168" i="43"/>
  <c r="EC51" i="43"/>
  <c r="FV96" i="43"/>
  <c r="HO168" i="43"/>
  <c r="HR122" i="43"/>
  <c r="FC96" i="43"/>
  <c r="GX96" i="43"/>
  <c r="HQ98" i="43"/>
  <c r="HM156" i="43"/>
  <c r="FU64" i="43"/>
  <c r="FU96" i="43" s="1"/>
  <c r="FY96" i="43"/>
  <c r="HM52" i="43"/>
  <c r="HM51" i="43" s="1"/>
  <c r="HQ51" i="43"/>
  <c r="HL155" i="43"/>
  <c r="HM123" i="43"/>
  <c r="HT122" i="43"/>
  <c r="HM169" i="43"/>
  <c r="HM168" i="43" s="1"/>
  <c r="HQ168" i="43"/>
  <c r="GQ155" i="43"/>
  <c r="GQ182" i="43" s="1"/>
  <c r="HQ139" i="43"/>
  <c r="EY98" i="43"/>
  <c r="HL122" i="43"/>
  <c r="HM14" i="43"/>
  <c r="HT13" i="43"/>
  <c r="HT49" i="43" s="1"/>
  <c r="HN139" i="43"/>
  <c r="HL13" i="43"/>
  <c r="HL49" i="43" s="1"/>
  <c r="HY96" i="43"/>
  <c r="EG155" i="43"/>
  <c r="EG182" i="43" s="1"/>
  <c r="EC156" i="43"/>
  <c r="EX96" i="43"/>
  <c r="HT139" i="43"/>
  <c r="HL98" i="43"/>
  <c r="IB96" i="43"/>
  <c r="IB203" i="43" s="1"/>
  <c r="EY51" i="43"/>
  <c r="HV96" i="43"/>
  <c r="HT51" i="43"/>
  <c r="HL139" i="43"/>
  <c r="HO98" i="43"/>
  <c r="EC139" i="43"/>
  <c r="GS96" i="43"/>
  <c r="GS203" i="43" s="1"/>
  <c r="HN51" i="43"/>
  <c r="HO51" i="43"/>
  <c r="FA96" i="43"/>
  <c r="ED155" i="43"/>
  <c r="ED182" i="43" s="1"/>
  <c r="HP155" i="43"/>
  <c r="HP182" i="43" s="1"/>
  <c r="HN98" i="43"/>
  <c r="HR96" i="43"/>
  <c r="HM119" i="43"/>
  <c r="HL168" i="43"/>
  <c r="HL119" i="43"/>
  <c r="HM99" i="43"/>
  <c r="HT98" i="43"/>
  <c r="FU139" i="43"/>
  <c r="FU182" i="43" s="1"/>
  <c r="HR155" i="43"/>
  <c r="EZ96" i="43"/>
  <c r="HT155" i="43"/>
  <c r="AH96" i="43"/>
  <c r="DL13" i="43"/>
  <c r="DL49" i="43" s="1"/>
  <c r="HL64" i="43"/>
  <c r="HM103" i="43"/>
  <c r="HM147" i="43"/>
  <c r="CK204" i="43"/>
  <c r="HM75" i="43"/>
  <c r="HM201" i="43"/>
  <c r="HM70" i="43"/>
  <c r="HM197" i="43"/>
  <c r="HM50" i="43"/>
  <c r="O63" i="43"/>
  <c r="O96" i="43" s="1"/>
  <c r="AP203" i="43"/>
  <c r="AC203" i="43"/>
  <c r="W203" i="43"/>
  <c r="S203" i="43"/>
  <c r="HM76" i="43"/>
  <c r="HM22" i="43"/>
  <c r="HM130" i="43"/>
  <c r="DI96" i="43"/>
  <c r="DI203" i="43" s="1"/>
  <c r="AE203" i="43"/>
  <c r="HM16" i="43"/>
  <c r="T203" i="43"/>
  <c r="DL96" i="43"/>
  <c r="HM187" i="43"/>
  <c r="HM26" i="43"/>
  <c r="HN81" i="43"/>
  <c r="HO81" i="43"/>
  <c r="DE96" i="43"/>
  <c r="DE203" i="43" s="1"/>
  <c r="EP96" i="43"/>
  <c r="EP203" i="43" s="1"/>
  <c r="HM110" i="43"/>
  <c r="HM105" i="43"/>
  <c r="HM86" i="43"/>
  <c r="DO96" i="43"/>
  <c r="DO203" i="43" s="1"/>
  <c r="V203" i="43"/>
  <c r="HM142" i="43"/>
  <c r="M63" i="43"/>
  <c r="M96" i="43" s="1"/>
  <c r="U203" i="43"/>
  <c r="HM100" i="43"/>
  <c r="AS203" i="43"/>
  <c r="HM108" i="43"/>
  <c r="HM152" i="43"/>
  <c r="DH96" i="43"/>
  <c r="DH203" i="43" s="1"/>
  <c r="HM89" i="43"/>
  <c r="DK96" i="43"/>
  <c r="DK203" i="43" s="1"/>
  <c r="DF96" i="43"/>
  <c r="EH96" i="43"/>
  <c r="DG96" i="43"/>
  <c r="DG203" i="43" s="1"/>
  <c r="CE204" i="43"/>
  <c r="R203" i="43"/>
  <c r="EF96" i="43"/>
  <c r="HM154" i="43"/>
  <c r="HM162" i="43"/>
  <c r="EC13" i="43"/>
  <c r="EC49" i="43" s="1"/>
  <c r="HM200" i="43"/>
  <c r="AR203" i="43"/>
  <c r="HQ81" i="43"/>
  <c r="HM81" i="43" s="1"/>
  <c r="AI96" i="43"/>
  <c r="AI2" i="43" s="1"/>
  <c r="AG203" i="43"/>
  <c r="O182" i="43"/>
  <c r="X203" i="43"/>
  <c r="AK203" i="43"/>
  <c r="P203" i="43"/>
  <c r="HO128" i="43"/>
  <c r="HO122" i="43" s="1"/>
  <c r="HN128" i="43"/>
  <c r="HN122" i="43" s="1"/>
  <c r="HO64" i="43"/>
  <c r="HN64" i="43"/>
  <c r="BP203" i="43"/>
  <c r="DF13" i="43"/>
  <c r="DF49" i="43" s="1"/>
  <c r="Q13" i="43"/>
  <c r="HQ64" i="43"/>
  <c r="EC64" i="43"/>
  <c r="DJ96" i="43"/>
  <c r="EN96" i="43"/>
  <c r="EC98" i="43"/>
  <c r="DN96" i="43"/>
  <c r="DN203" i="43" s="1"/>
  <c r="HO158" i="43"/>
  <c r="HO155" i="43" s="1"/>
  <c r="HN158" i="43"/>
  <c r="HN155" i="43" s="1"/>
  <c r="EZ17" i="43"/>
  <c r="EZ13" i="43" s="1"/>
  <c r="EZ49" i="43" s="1"/>
  <c r="FA17" i="43"/>
  <c r="FA13" i="43" s="1"/>
  <c r="FA49" i="43" s="1"/>
  <c r="FC17" i="43"/>
  <c r="FC13" i="43" s="1"/>
  <c r="FC49" i="43" s="1"/>
  <c r="HR17" i="43"/>
  <c r="HR13" i="43" s="1"/>
  <c r="HR49" i="43" s="1"/>
  <c r="HO77" i="43"/>
  <c r="HN77" i="43"/>
  <c r="EJ96" i="43"/>
  <c r="EJ203" i="43" s="1"/>
  <c r="DP96" i="43"/>
  <c r="DP203" i="43" s="1"/>
  <c r="HM101" i="43"/>
  <c r="HQ128" i="43"/>
  <c r="HM128" i="43" s="1"/>
  <c r="EC128" i="43"/>
  <c r="EC122" i="43" s="1"/>
  <c r="DM96" i="43"/>
  <c r="DM203" i="43" s="1"/>
  <c r="HQ77" i="43"/>
  <c r="HM77" i="43" s="1"/>
  <c r="EC77" i="43"/>
  <c r="EC63" i="43" s="1"/>
  <c r="M182" i="43"/>
  <c r="HQ158" i="43"/>
  <c r="HM158" i="43" s="1"/>
  <c r="EC158" i="43"/>
  <c r="II11" i="43" l="1"/>
  <c r="II99" i="43" s="1"/>
  <c r="HN63" i="43"/>
  <c r="HO63" i="43"/>
  <c r="HL96" i="43"/>
  <c r="HQ63" i="43"/>
  <c r="HM63" i="43"/>
  <c r="FW203" i="43"/>
  <c r="HU203" i="43"/>
  <c r="EH203" i="43"/>
  <c r="HW203" i="43"/>
  <c r="AH203" i="43"/>
  <c r="AH232" i="43" s="1"/>
  <c r="GP203" i="43"/>
  <c r="EY182" i="43"/>
  <c r="Q49" i="43"/>
  <c r="Q203" i="43" s="1"/>
  <c r="GU203" i="43"/>
  <c r="HV203" i="43"/>
  <c r="GX203" i="43"/>
  <c r="HY203" i="43"/>
  <c r="FY203" i="43"/>
  <c r="EY96" i="43"/>
  <c r="HR182" i="43"/>
  <c r="EN203" i="43"/>
  <c r="HM184" i="43"/>
  <c r="HM202" i="43" s="1"/>
  <c r="FV203" i="43"/>
  <c r="HP203" i="43"/>
  <c r="EX203" i="43"/>
  <c r="HN182" i="43"/>
  <c r="FU203" i="43"/>
  <c r="FU224" i="43" s="1"/>
  <c r="HO182" i="43"/>
  <c r="HL182" i="43"/>
  <c r="EB96" i="43"/>
  <c r="EB203" i="43" s="1"/>
  <c r="EF203" i="43"/>
  <c r="DJ203" i="43"/>
  <c r="HO96" i="43"/>
  <c r="HT182" i="43"/>
  <c r="HT96" i="43"/>
  <c r="HM122" i="43"/>
  <c r="HM139" i="43"/>
  <c r="HN96" i="43"/>
  <c r="HQ122" i="43"/>
  <c r="HQ182" i="43" s="1"/>
  <c r="HQ96" i="43"/>
  <c r="HQ155" i="43"/>
  <c r="EC155" i="43"/>
  <c r="EC182" i="43" s="1"/>
  <c r="HM155" i="43"/>
  <c r="HM98" i="43"/>
  <c r="DD13" i="43"/>
  <c r="DD49" i="43" s="1"/>
  <c r="BF224" i="43"/>
  <c r="EE13" i="43"/>
  <c r="EE49" i="43" s="1"/>
  <c r="ED13" i="43"/>
  <c r="ED49" i="43" s="1"/>
  <c r="IA203" i="43"/>
  <c r="DL203" i="43"/>
  <c r="AP1" i="43"/>
  <c r="CM204" i="43"/>
  <c r="HX203" i="43"/>
  <c r="M203" i="43"/>
  <c r="DC96" i="43"/>
  <c r="DC203" i="43" s="1"/>
  <c r="EG96" i="43"/>
  <c r="EG203" i="43" s="1"/>
  <c r="CI204" i="43"/>
  <c r="AI203" i="43"/>
  <c r="AI1" i="43" s="1"/>
  <c r="AK1" i="43"/>
  <c r="AR1" i="43"/>
  <c r="DD96" i="43"/>
  <c r="CG204" i="43"/>
  <c r="ED96" i="43"/>
  <c r="HN17" i="43"/>
  <c r="HN13" i="43" s="1"/>
  <c r="HN49" i="43" s="1"/>
  <c r="HO17" i="43"/>
  <c r="HO13" i="43" s="1"/>
  <c r="HO49" i="43" s="1"/>
  <c r="FD203" i="43"/>
  <c r="DF203" i="43"/>
  <c r="EE96" i="43"/>
  <c r="EY17" i="43"/>
  <c r="EY13" i="43" s="1"/>
  <c r="EY49" i="43" s="1"/>
  <c r="HQ17" i="43"/>
  <c r="HL203" i="43" l="1"/>
  <c r="O203" i="43"/>
  <c r="HM182" i="43"/>
  <c r="HT203" i="43"/>
  <c r="EQ203" i="43"/>
  <c r="DD203" i="43"/>
  <c r="HM17" i="43"/>
  <c r="HM13" i="43" s="1"/>
  <c r="HM49" i="43" s="1"/>
  <c r="HQ13" i="43"/>
  <c r="HQ49" i="43" s="1"/>
  <c r="EE203" i="43"/>
  <c r="ED203" i="43"/>
  <c r="AZ205" i="43"/>
  <c r="DC204" i="43"/>
  <c r="EB204" i="43"/>
  <c r="EC96" i="43"/>
  <c r="EC203" i="43" s="1"/>
  <c r="FC203" i="43"/>
  <c r="FA203" i="43"/>
  <c r="EZ203" i="43"/>
  <c r="HR203" i="43"/>
  <c r="DD204" i="43" l="1"/>
  <c r="HO203" i="43"/>
  <c r="HN203" i="43"/>
  <c r="EE204" i="43"/>
  <c r="EY203" i="43"/>
  <c r="HQ203" i="43" l="1"/>
  <c r="HN204" i="43"/>
  <c r="FU171" i="42" l="1"/>
  <c r="AZ83" i="42" l="1"/>
  <c r="O47" i="41" l="1"/>
  <c r="IF150" i="42" l="1"/>
  <c r="IC150" i="42"/>
  <c r="IF149" i="42"/>
  <c r="IC149" i="42"/>
  <c r="IF148" i="42"/>
  <c r="IC148" i="42"/>
  <c r="IF147" i="42"/>
  <c r="IC147" i="42"/>
  <c r="IF146" i="42"/>
  <c r="IC146" i="42"/>
  <c r="IF145" i="42"/>
  <c r="IC145" i="42"/>
  <c r="IF144" i="42"/>
  <c r="IC144" i="42"/>
  <c r="IF143" i="42"/>
  <c r="IC143" i="42"/>
  <c r="IF142" i="42"/>
  <c r="IC142" i="42"/>
  <c r="IF141" i="42"/>
  <c r="IC141" i="42"/>
  <c r="IF140" i="42"/>
  <c r="IC140" i="42"/>
  <c r="IF139" i="42"/>
  <c r="IC139" i="42"/>
  <c r="IF138" i="42"/>
  <c r="IC138" i="42"/>
  <c r="IF137" i="42"/>
  <c r="IC137" i="42"/>
  <c r="IF136" i="42"/>
  <c r="IC136" i="42"/>
  <c r="IF135" i="42"/>
  <c r="IC135" i="42"/>
  <c r="IF134" i="42"/>
  <c r="IC134" i="42"/>
  <c r="IF133" i="42"/>
  <c r="IC133" i="42"/>
  <c r="IF132" i="42"/>
  <c r="IC132" i="42"/>
  <c r="IF131" i="42"/>
  <c r="IC131" i="42"/>
  <c r="IF130" i="42"/>
  <c r="IC130" i="42"/>
  <c r="IF129" i="42"/>
  <c r="IC129" i="42"/>
  <c r="IF128" i="42"/>
  <c r="IC128" i="42"/>
  <c r="IF127" i="42"/>
  <c r="IC127" i="42"/>
  <c r="IF126" i="42"/>
  <c r="IC126" i="42"/>
  <c r="IF125" i="42"/>
  <c r="IC125" i="42"/>
  <c r="IF124" i="42"/>
  <c r="IC124" i="42"/>
  <c r="IF123" i="42"/>
  <c r="IC123" i="42"/>
  <c r="IF122" i="42"/>
  <c r="IC122" i="42"/>
  <c r="IF121" i="42"/>
  <c r="IC121" i="42"/>
  <c r="IF120" i="42"/>
  <c r="IC120" i="42"/>
  <c r="IF119" i="42"/>
  <c r="IC119" i="42"/>
  <c r="IF118" i="42"/>
  <c r="IC118" i="42"/>
  <c r="IF117" i="42"/>
  <c r="IC117" i="42"/>
  <c r="IF116" i="42"/>
  <c r="IC116" i="42"/>
  <c r="IF115" i="42"/>
  <c r="IC115" i="42"/>
  <c r="IF114" i="42"/>
  <c r="IC114" i="42"/>
  <c r="IF113" i="42"/>
  <c r="IC113" i="42"/>
  <c r="IF112" i="42"/>
  <c r="IC112" i="42"/>
  <c r="IF111" i="42"/>
  <c r="IC111" i="42"/>
  <c r="IF110" i="42"/>
  <c r="IC110" i="42"/>
  <c r="IF109" i="42"/>
  <c r="IC109" i="42"/>
  <c r="IF108" i="42"/>
  <c r="IC108" i="42"/>
  <c r="IF107" i="42"/>
  <c r="IC107" i="42"/>
  <c r="IF106" i="42"/>
  <c r="IC106" i="42"/>
  <c r="IF105" i="42"/>
  <c r="IC105" i="42"/>
  <c r="IF104" i="42"/>
  <c r="IC104" i="42"/>
  <c r="IF103" i="42"/>
  <c r="IC103" i="42"/>
  <c r="IF102" i="42"/>
  <c r="IC102" i="42"/>
  <c r="IF101" i="42"/>
  <c r="IC101" i="42"/>
  <c r="IF100" i="42"/>
  <c r="IC100" i="42"/>
  <c r="IF99" i="42"/>
  <c r="IC99" i="42"/>
  <c r="IF98" i="42"/>
  <c r="IC98" i="42"/>
  <c r="IF97" i="42"/>
  <c r="IC97" i="42"/>
  <c r="IF96" i="42"/>
  <c r="IC96" i="42"/>
  <c r="IF95" i="42"/>
  <c r="IC95" i="42"/>
  <c r="IF94" i="42"/>
  <c r="IC94" i="42"/>
  <c r="IF93" i="42"/>
  <c r="IC93" i="42"/>
  <c r="IF92" i="42"/>
  <c r="IC92" i="42"/>
  <c r="IF91" i="42"/>
  <c r="IC91" i="42"/>
  <c r="IF90" i="42"/>
  <c r="IC90" i="42"/>
  <c r="IF89" i="42"/>
  <c r="IC89" i="42"/>
  <c r="IF88" i="42"/>
  <c r="IC88" i="42"/>
  <c r="IF87" i="42"/>
  <c r="IC87" i="42"/>
  <c r="IF86" i="42"/>
  <c r="IC86" i="42"/>
  <c r="IF85" i="42"/>
  <c r="IC85" i="42"/>
  <c r="IF84" i="42"/>
  <c r="IC84" i="42"/>
  <c r="IF83" i="42"/>
  <c r="IC83" i="42"/>
  <c r="IF82" i="42"/>
  <c r="IC82" i="42"/>
  <c r="IF81" i="42"/>
  <c r="IC81" i="42"/>
  <c r="IF80" i="42"/>
  <c r="IC80" i="42"/>
  <c r="IF79" i="42"/>
  <c r="IC79" i="42"/>
  <c r="IF78" i="42"/>
  <c r="IC78" i="42"/>
  <c r="IF77" i="42"/>
  <c r="IC77" i="42"/>
  <c r="IF76" i="42"/>
  <c r="IC76" i="42"/>
  <c r="IF75" i="42"/>
  <c r="IC75" i="42"/>
  <c r="IF74" i="42"/>
  <c r="IC74" i="42"/>
  <c r="IF73" i="42"/>
  <c r="IC73" i="42"/>
  <c r="IF72" i="42"/>
  <c r="IC72" i="42"/>
  <c r="IF71" i="42"/>
  <c r="IC71" i="42"/>
  <c r="IF70" i="42"/>
  <c r="IC70" i="42"/>
  <c r="IF69" i="42"/>
  <c r="IC69" i="42"/>
  <c r="IF68" i="42"/>
  <c r="IC68" i="42"/>
  <c r="IF67" i="42"/>
  <c r="IC67" i="42"/>
  <c r="IF66" i="42"/>
  <c r="IC66" i="42"/>
  <c r="IF65" i="42"/>
  <c r="IC65" i="42"/>
  <c r="IF64" i="42"/>
  <c r="IC64" i="42"/>
  <c r="IF63" i="42"/>
  <c r="IC63" i="42"/>
  <c r="IF62" i="42"/>
  <c r="IC62" i="42"/>
  <c r="IF61" i="42"/>
  <c r="IC61" i="42"/>
  <c r="IF60" i="42"/>
  <c r="IC60" i="42"/>
  <c r="IF59" i="42"/>
  <c r="IC59" i="42"/>
  <c r="IF58" i="42"/>
  <c r="IC58" i="42"/>
  <c r="IF57" i="42"/>
  <c r="IC57" i="42"/>
  <c r="IF56" i="42"/>
  <c r="IC56" i="42"/>
  <c r="IF55" i="42"/>
  <c r="IC55" i="42"/>
  <c r="IF54" i="42"/>
  <c r="IC54" i="42"/>
  <c r="IF53" i="42"/>
  <c r="IC53" i="42"/>
  <c r="IF52" i="42"/>
  <c r="IC52" i="42"/>
  <c r="IF51" i="42"/>
  <c r="IC51" i="42"/>
  <c r="IF50" i="42"/>
  <c r="IC50" i="42"/>
  <c r="IF49" i="42"/>
  <c r="IC49" i="42"/>
  <c r="IF48" i="42"/>
  <c r="IC48" i="42"/>
  <c r="IF47" i="42"/>
  <c r="IC47" i="42"/>
  <c r="IF46" i="42"/>
  <c r="IC46" i="42"/>
  <c r="IF45" i="42"/>
  <c r="IC45" i="42"/>
  <c r="IF44" i="42"/>
  <c r="IC44" i="42"/>
  <c r="IF43" i="42"/>
  <c r="IC43" i="42"/>
  <c r="IF42" i="42"/>
  <c r="IC42" i="42"/>
  <c r="IF41" i="42"/>
  <c r="IC41" i="42"/>
  <c r="IF40" i="42"/>
  <c r="IC40" i="42"/>
  <c r="IF39" i="42"/>
  <c r="IC39" i="42"/>
  <c r="IF38" i="42"/>
  <c r="IC38" i="42"/>
  <c r="IF37" i="42"/>
  <c r="IC37" i="42"/>
  <c r="IF36" i="42"/>
  <c r="IC36" i="42"/>
  <c r="IF35" i="42"/>
  <c r="IC35" i="42"/>
  <c r="IF34" i="42"/>
  <c r="IC34" i="42"/>
  <c r="IF33" i="42"/>
  <c r="IC33" i="42"/>
  <c r="IF32" i="42"/>
  <c r="IC32" i="42"/>
  <c r="IF31" i="42"/>
  <c r="IC31" i="42"/>
  <c r="IF30" i="42"/>
  <c r="IC30" i="42"/>
  <c r="IF29" i="42"/>
  <c r="IC29" i="42"/>
  <c r="IF28" i="42"/>
  <c r="IC28" i="42"/>
  <c r="IF27" i="42"/>
  <c r="IC27" i="42"/>
  <c r="IF26" i="42"/>
  <c r="IC26" i="42"/>
  <c r="IF25" i="42"/>
  <c r="IC25" i="42"/>
  <c r="IF24" i="42"/>
  <c r="IC24" i="42"/>
  <c r="IF23" i="42"/>
  <c r="IC23" i="42"/>
  <c r="IF22" i="42"/>
  <c r="IC22" i="42"/>
  <c r="IF21" i="42"/>
  <c r="IC21" i="42"/>
  <c r="IF20" i="42"/>
  <c r="IC20" i="42"/>
  <c r="IF19" i="42"/>
  <c r="IC19" i="42"/>
  <c r="IF18" i="42"/>
  <c r="IC18" i="42"/>
  <c r="IF17" i="42"/>
  <c r="IC17" i="42"/>
  <c r="IF16" i="42"/>
  <c r="IC16" i="42"/>
  <c r="IF15" i="42"/>
  <c r="IC15" i="42"/>
  <c r="IF14" i="42"/>
  <c r="IC14" i="42"/>
  <c r="IF13" i="42"/>
  <c r="IC13" i="42"/>
  <c r="HD148" i="42"/>
  <c r="HD147" i="42"/>
  <c r="HD146" i="42"/>
  <c r="HD145" i="42"/>
  <c r="HD144" i="42"/>
  <c r="HD143" i="42"/>
  <c r="HD142" i="42"/>
  <c r="HD141" i="42"/>
  <c r="HD140" i="42"/>
  <c r="HD139" i="42"/>
  <c r="HD138" i="42"/>
  <c r="HD137" i="42"/>
  <c r="HD136" i="42"/>
  <c r="HD135" i="42"/>
  <c r="HD134" i="42"/>
  <c r="HD133" i="42"/>
  <c r="HD132" i="42"/>
  <c r="HD130" i="42"/>
  <c r="HD128" i="42"/>
  <c r="HD127" i="42"/>
  <c r="HD126" i="42"/>
  <c r="HD125" i="42"/>
  <c r="HD123" i="42"/>
  <c r="HD122" i="42"/>
  <c r="HD121" i="42"/>
  <c r="HD120" i="42"/>
  <c r="HD119" i="42"/>
  <c r="HD118" i="42"/>
  <c r="HD117" i="42"/>
  <c r="HD116" i="42"/>
  <c r="HD115" i="42"/>
  <c r="HD114" i="42"/>
  <c r="HD112" i="42"/>
  <c r="HD111" i="42"/>
  <c r="HD110" i="42"/>
  <c r="HD109" i="42"/>
  <c r="HD108" i="42"/>
  <c r="HD107" i="42"/>
  <c r="HD106" i="42"/>
  <c r="HD105" i="42"/>
  <c r="HD104" i="42"/>
  <c r="HD103" i="42"/>
  <c r="HD102" i="42"/>
  <c r="HD101" i="42"/>
  <c r="HD100" i="42"/>
  <c r="HD99" i="42"/>
  <c r="HD98" i="42"/>
  <c r="HD96" i="42"/>
  <c r="HD95" i="42"/>
  <c r="HD94" i="42"/>
  <c r="HD93" i="42"/>
  <c r="HD92" i="42"/>
  <c r="HD91" i="42"/>
  <c r="HD90" i="42"/>
  <c r="HD89" i="42"/>
  <c r="HD88" i="42"/>
  <c r="HD87" i="42"/>
  <c r="HD86" i="42"/>
  <c r="HD85" i="42"/>
  <c r="HD84" i="42"/>
  <c r="HD83" i="42"/>
  <c r="HD81" i="42"/>
  <c r="HD80" i="42"/>
  <c r="HD78" i="42"/>
  <c r="HD77" i="42"/>
  <c r="HD76" i="42"/>
  <c r="HD75" i="42"/>
  <c r="HD74" i="42"/>
  <c r="HD73" i="42"/>
  <c r="HD72" i="42"/>
  <c r="HD71" i="42"/>
  <c r="HD70" i="42"/>
  <c r="HD69" i="42"/>
  <c r="HD68" i="42"/>
  <c r="HD67" i="42"/>
  <c r="HD66" i="42"/>
  <c r="HD65" i="42"/>
  <c r="HD64" i="42"/>
  <c r="HD63" i="42"/>
  <c r="HD61" i="42"/>
  <c r="HD59" i="42"/>
  <c r="HD58" i="42"/>
  <c r="HD57" i="42"/>
  <c r="HD56" i="42"/>
  <c r="HD55" i="42"/>
  <c r="HD54" i="42"/>
  <c r="HD53" i="42"/>
  <c r="HD52" i="42"/>
  <c r="HD51" i="42"/>
  <c r="HD50" i="42"/>
  <c r="HD49" i="42"/>
  <c r="HD48" i="42"/>
  <c r="HD47" i="42"/>
  <c r="HD46" i="42"/>
  <c r="HD45" i="42"/>
  <c r="HD44" i="42"/>
  <c r="HD43" i="42"/>
  <c r="HD42" i="42"/>
  <c r="HD41" i="42"/>
  <c r="HD40" i="42"/>
  <c r="HD39" i="42"/>
  <c r="HD36" i="42"/>
  <c r="HD35" i="42"/>
  <c r="HD34" i="42"/>
  <c r="HD33" i="42"/>
  <c r="HD32" i="42"/>
  <c r="HD30" i="42"/>
  <c r="HD28" i="42"/>
  <c r="HD27" i="42"/>
  <c r="HD26" i="42"/>
  <c r="HD25" i="42"/>
  <c r="HD24" i="42"/>
  <c r="HD23" i="42"/>
  <c r="HD22" i="42"/>
  <c r="HD21" i="42"/>
  <c r="HD20" i="42"/>
  <c r="HD19" i="42"/>
  <c r="HD18" i="42"/>
  <c r="HD17" i="42"/>
  <c r="HD16" i="42"/>
  <c r="HD15" i="42"/>
  <c r="HD14" i="42"/>
  <c r="HA148" i="42"/>
  <c r="HA147" i="42"/>
  <c r="HA146" i="42"/>
  <c r="HA145" i="42"/>
  <c r="HA144" i="42"/>
  <c r="HA143" i="42"/>
  <c r="HA142" i="42"/>
  <c r="HA141" i="42"/>
  <c r="HA140" i="42"/>
  <c r="HA139" i="42"/>
  <c r="HA138" i="42"/>
  <c r="HA137" i="42"/>
  <c r="HA136" i="42"/>
  <c r="HA135" i="42"/>
  <c r="HA134" i="42"/>
  <c r="HA133" i="42"/>
  <c r="HA132" i="42"/>
  <c r="HA130" i="42"/>
  <c r="HA128" i="42"/>
  <c r="HA127" i="42"/>
  <c r="HA126" i="42"/>
  <c r="HA125" i="42"/>
  <c r="HA123" i="42"/>
  <c r="HA122" i="42"/>
  <c r="HA121" i="42"/>
  <c r="HA120" i="42"/>
  <c r="HA119" i="42"/>
  <c r="HA118" i="42"/>
  <c r="HA117" i="42"/>
  <c r="HA116" i="42"/>
  <c r="HA115" i="42"/>
  <c r="HA114" i="42"/>
  <c r="HA112" i="42"/>
  <c r="HA111" i="42"/>
  <c r="HA110" i="42"/>
  <c r="HA109" i="42"/>
  <c r="HA108" i="42"/>
  <c r="HA107" i="42"/>
  <c r="HA106" i="42"/>
  <c r="HA105" i="42"/>
  <c r="HA104" i="42"/>
  <c r="HA103" i="42"/>
  <c r="HA102" i="42"/>
  <c r="HA101" i="42"/>
  <c r="HA100" i="42"/>
  <c r="HA99" i="42"/>
  <c r="HA98" i="42"/>
  <c r="HA96" i="42"/>
  <c r="HA95" i="42"/>
  <c r="HA94" i="42"/>
  <c r="HA93" i="42"/>
  <c r="HA92" i="42"/>
  <c r="HA91" i="42"/>
  <c r="HA90" i="42"/>
  <c r="HA89" i="42"/>
  <c r="HA88" i="42"/>
  <c r="HA87" i="42"/>
  <c r="HA86" i="42"/>
  <c r="HA85" i="42"/>
  <c r="HA84" i="42"/>
  <c r="HA83" i="42"/>
  <c r="HA81" i="42"/>
  <c r="HA80" i="42"/>
  <c r="HA78" i="42"/>
  <c r="HA77" i="42"/>
  <c r="HA76" i="42"/>
  <c r="HA75" i="42"/>
  <c r="HA74" i="42"/>
  <c r="HA73" i="42"/>
  <c r="HA72" i="42"/>
  <c r="HA71" i="42"/>
  <c r="HA70" i="42"/>
  <c r="HA69" i="42"/>
  <c r="HA68" i="42"/>
  <c r="HA67" i="42"/>
  <c r="HA66" i="42"/>
  <c r="HA65" i="42"/>
  <c r="HA64" i="42"/>
  <c r="HA63" i="42"/>
  <c r="HA61" i="42"/>
  <c r="HA59" i="42"/>
  <c r="HA58" i="42"/>
  <c r="HA57" i="42"/>
  <c r="HA56" i="42"/>
  <c r="HA55" i="42"/>
  <c r="HA54" i="42"/>
  <c r="HA53" i="42"/>
  <c r="HA52" i="42"/>
  <c r="HA50" i="42"/>
  <c r="HA49" i="42"/>
  <c r="HA48" i="42"/>
  <c r="HA47" i="42"/>
  <c r="HA46" i="42"/>
  <c r="HA45" i="42"/>
  <c r="HA44" i="42"/>
  <c r="HA43" i="42"/>
  <c r="HA42" i="42"/>
  <c r="HA41" i="42"/>
  <c r="HA40" i="42"/>
  <c r="HA39" i="42"/>
  <c r="HA36" i="42"/>
  <c r="HA35" i="42"/>
  <c r="HA34" i="42"/>
  <c r="HA33" i="42"/>
  <c r="HA32" i="42"/>
  <c r="HA30" i="42"/>
  <c r="HA28" i="42"/>
  <c r="HA27" i="42"/>
  <c r="HA26" i="42"/>
  <c r="HA25" i="42"/>
  <c r="HA24" i="42"/>
  <c r="HA23" i="42"/>
  <c r="HA22" i="42"/>
  <c r="HA21" i="42"/>
  <c r="HA20" i="42"/>
  <c r="HA19" i="42"/>
  <c r="HA18" i="42"/>
  <c r="HA17" i="42"/>
  <c r="HA16" i="42"/>
  <c r="HA15" i="42"/>
  <c r="HA14" i="42"/>
  <c r="GH148" i="42"/>
  <c r="GH147" i="42"/>
  <c r="GH146" i="42"/>
  <c r="GH145" i="42"/>
  <c r="GH144" i="42"/>
  <c r="GH143" i="42"/>
  <c r="GH142" i="42"/>
  <c r="GH141" i="42"/>
  <c r="GH140" i="42"/>
  <c r="GH139" i="42"/>
  <c r="GH138" i="42"/>
  <c r="GH137" i="42"/>
  <c r="GH136" i="42"/>
  <c r="GH135" i="42"/>
  <c r="GH134" i="42"/>
  <c r="GH133" i="42"/>
  <c r="GH132" i="42"/>
  <c r="GH130" i="42"/>
  <c r="GH128" i="42"/>
  <c r="GH127" i="42"/>
  <c r="GH126" i="42"/>
  <c r="GH125" i="42"/>
  <c r="GH123" i="42"/>
  <c r="GH122" i="42"/>
  <c r="GH121" i="42"/>
  <c r="GH120" i="42"/>
  <c r="GH119" i="42"/>
  <c r="GH118" i="42"/>
  <c r="GH117" i="42"/>
  <c r="GH116" i="42"/>
  <c r="GH115" i="42"/>
  <c r="GH114" i="42"/>
  <c r="GH112" i="42"/>
  <c r="GH111" i="42"/>
  <c r="GH110" i="42"/>
  <c r="GH109" i="42"/>
  <c r="GH108" i="42"/>
  <c r="GH107" i="42"/>
  <c r="GH106" i="42"/>
  <c r="GH105" i="42"/>
  <c r="GH104" i="42"/>
  <c r="GH103" i="42"/>
  <c r="GH102" i="42"/>
  <c r="GH101" i="42"/>
  <c r="GH100" i="42"/>
  <c r="GH99" i="42"/>
  <c r="GH98" i="42"/>
  <c r="GH96" i="42"/>
  <c r="GH95" i="42"/>
  <c r="GH94" i="42"/>
  <c r="GH93" i="42"/>
  <c r="GH92" i="42"/>
  <c r="GH91" i="42"/>
  <c r="GH90" i="42"/>
  <c r="GH89" i="42"/>
  <c r="GH88" i="42"/>
  <c r="GH87" i="42"/>
  <c r="GH86" i="42"/>
  <c r="GH85" i="42"/>
  <c r="GH84" i="42"/>
  <c r="GH83" i="42"/>
  <c r="GH81" i="42"/>
  <c r="GH80" i="42"/>
  <c r="GH78" i="42"/>
  <c r="GH77" i="42"/>
  <c r="GH76" i="42"/>
  <c r="GH75" i="42"/>
  <c r="GH74" i="42"/>
  <c r="GH73" i="42"/>
  <c r="GH72" i="42"/>
  <c r="GH71" i="42"/>
  <c r="GH70" i="42"/>
  <c r="GH69" i="42"/>
  <c r="GH68" i="42"/>
  <c r="GH67" i="42"/>
  <c r="GH66" i="42"/>
  <c r="GH65" i="42"/>
  <c r="GH64" i="42"/>
  <c r="GH63" i="42"/>
  <c r="GH61" i="42"/>
  <c r="GH59" i="42"/>
  <c r="GH58" i="42"/>
  <c r="GH57" i="42"/>
  <c r="GH56" i="42"/>
  <c r="GH55" i="42"/>
  <c r="GH54" i="42"/>
  <c r="GH53" i="42"/>
  <c r="GH52" i="42"/>
  <c r="GH51" i="42"/>
  <c r="GH50" i="42"/>
  <c r="GH49" i="42"/>
  <c r="GH48" i="42"/>
  <c r="GH47" i="42"/>
  <c r="GH46" i="42"/>
  <c r="GH45" i="42"/>
  <c r="GH44" i="42"/>
  <c r="GH43" i="42"/>
  <c r="GH42" i="42"/>
  <c r="GH41" i="42"/>
  <c r="GH40" i="42"/>
  <c r="GH39" i="42"/>
  <c r="GH36" i="42"/>
  <c r="GH35" i="42"/>
  <c r="GH34" i="42"/>
  <c r="GH33" i="42"/>
  <c r="GH32" i="42"/>
  <c r="GH30" i="42"/>
  <c r="GH28" i="42"/>
  <c r="GH27" i="42"/>
  <c r="GH26" i="42"/>
  <c r="GH25" i="42"/>
  <c r="GH24" i="42"/>
  <c r="GH23" i="42"/>
  <c r="GH22" i="42"/>
  <c r="GH21" i="42"/>
  <c r="GH20" i="42"/>
  <c r="GH19" i="42"/>
  <c r="GH18" i="42"/>
  <c r="GH17" i="42"/>
  <c r="GH16" i="42"/>
  <c r="GH15" i="42"/>
  <c r="GH14" i="42"/>
  <c r="GE148" i="42"/>
  <c r="GE147" i="42"/>
  <c r="GE146" i="42"/>
  <c r="GE145" i="42"/>
  <c r="GE144" i="42"/>
  <c r="GE143" i="42"/>
  <c r="GE142" i="42"/>
  <c r="GE141" i="42"/>
  <c r="GE140" i="42"/>
  <c r="GE139" i="42"/>
  <c r="GE138" i="42"/>
  <c r="GE137" i="42"/>
  <c r="GE136" i="42"/>
  <c r="GE135" i="42"/>
  <c r="GE134" i="42"/>
  <c r="GE133" i="42"/>
  <c r="GE132" i="42"/>
  <c r="GE130" i="42"/>
  <c r="GE128" i="42"/>
  <c r="GE127" i="42"/>
  <c r="GE126" i="42"/>
  <c r="GE125" i="42"/>
  <c r="GE123" i="42"/>
  <c r="GE122" i="42"/>
  <c r="GE121" i="42"/>
  <c r="GE120" i="42"/>
  <c r="GE119" i="42"/>
  <c r="GE118" i="42"/>
  <c r="GE117" i="42"/>
  <c r="GE116" i="42"/>
  <c r="GE115" i="42"/>
  <c r="GE114" i="42"/>
  <c r="GE112" i="42"/>
  <c r="GE111" i="42"/>
  <c r="GE110" i="42"/>
  <c r="GE109" i="42"/>
  <c r="GE108" i="42"/>
  <c r="GE107" i="42"/>
  <c r="GE106" i="42"/>
  <c r="GE105" i="42"/>
  <c r="GE104" i="42"/>
  <c r="GE103" i="42"/>
  <c r="GE102" i="42"/>
  <c r="GE101" i="42"/>
  <c r="GE100" i="42"/>
  <c r="GE99" i="42"/>
  <c r="GE98" i="42"/>
  <c r="GE96" i="42"/>
  <c r="GE95" i="42"/>
  <c r="GE94" i="42"/>
  <c r="GE93" i="42"/>
  <c r="GE92" i="42"/>
  <c r="GE91" i="42"/>
  <c r="GE90" i="42"/>
  <c r="GE89" i="42"/>
  <c r="GE88" i="42"/>
  <c r="GE87" i="42"/>
  <c r="GE86" i="42"/>
  <c r="GE85" i="42"/>
  <c r="GE84" i="42"/>
  <c r="GE83" i="42"/>
  <c r="GE81" i="42"/>
  <c r="GE80" i="42"/>
  <c r="GE78" i="42"/>
  <c r="GE77" i="42"/>
  <c r="GE76" i="42"/>
  <c r="GE75" i="42"/>
  <c r="GE74" i="42"/>
  <c r="GE73" i="42"/>
  <c r="GE72" i="42"/>
  <c r="GE71" i="42"/>
  <c r="GE70" i="42"/>
  <c r="GE69" i="42"/>
  <c r="GE68" i="42"/>
  <c r="GE67" i="42"/>
  <c r="GE66" i="42"/>
  <c r="GE65" i="42"/>
  <c r="GE64" i="42"/>
  <c r="GE63" i="42"/>
  <c r="GE61" i="42"/>
  <c r="GE59" i="42"/>
  <c r="GE58" i="42"/>
  <c r="GE57" i="42"/>
  <c r="GE56" i="42"/>
  <c r="GE55" i="42"/>
  <c r="GE54" i="42"/>
  <c r="GE53" i="42"/>
  <c r="GE52" i="42"/>
  <c r="GE50" i="42"/>
  <c r="GE49" i="42"/>
  <c r="GE48" i="42"/>
  <c r="GE47" i="42"/>
  <c r="GE46" i="42"/>
  <c r="GE45" i="42"/>
  <c r="GE44" i="42"/>
  <c r="GE43" i="42"/>
  <c r="GE42" i="42"/>
  <c r="GE41" i="42"/>
  <c r="GE40" i="42"/>
  <c r="GE39" i="42"/>
  <c r="GE36" i="42"/>
  <c r="GE35" i="42"/>
  <c r="GE34" i="42"/>
  <c r="GE33" i="42"/>
  <c r="GE32" i="42"/>
  <c r="GE30" i="42"/>
  <c r="GE28" i="42"/>
  <c r="GE27" i="42"/>
  <c r="GE26" i="42"/>
  <c r="GE25" i="42"/>
  <c r="GE24" i="42"/>
  <c r="GE23" i="42"/>
  <c r="GE22" i="42"/>
  <c r="GE21" i="42"/>
  <c r="GE20" i="42"/>
  <c r="GE19" i="42"/>
  <c r="GE18" i="42"/>
  <c r="GE17" i="42"/>
  <c r="GE16" i="42"/>
  <c r="GE15" i="42"/>
  <c r="GE14" i="42"/>
  <c r="FL148" i="42"/>
  <c r="FL147" i="42"/>
  <c r="FL146" i="42"/>
  <c r="FL145" i="42"/>
  <c r="FL144" i="42"/>
  <c r="FL143" i="42"/>
  <c r="FL142" i="42"/>
  <c r="FL141" i="42"/>
  <c r="FL140" i="42"/>
  <c r="FL139" i="42"/>
  <c r="FL138" i="42"/>
  <c r="FL137" i="42"/>
  <c r="FL136" i="42"/>
  <c r="FL135" i="42"/>
  <c r="FL134" i="42"/>
  <c r="FL133" i="42"/>
  <c r="FL132" i="42"/>
  <c r="FL130" i="42"/>
  <c r="FL128" i="42"/>
  <c r="FL127" i="42"/>
  <c r="FL126" i="42"/>
  <c r="FL125" i="42"/>
  <c r="FL123" i="42"/>
  <c r="FL122" i="42"/>
  <c r="FL121" i="42"/>
  <c r="FL120" i="42"/>
  <c r="FL119" i="42"/>
  <c r="FL118" i="42"/>
  <c r="FL117" i="42"/>
  <c r="FL116" i="42"/>
  <c r="FL115" i="42"/>
  <c r="FL114" i="42"/>
  <c r="FL112" i="42"/>
  <c r="FL111" i="42"/>
  <c r="FL110" i="42"/>
  <c r="FL109" i="42"/>
  <c r="FL108" i="42"/>
  <c r="FL107" i="42"/>
  <c r="FL106" i="42"/>
  <c r="FL105" i="42"/>
  <c r="FL104" i="42"/>
  <c r="FL103" i="42"/>
  <c r="FL102" i="42"/>
  <c r="FL101" i="42"/>
  <c r="FL100" i="42"/>
  <c r="FL99" i="42"/>
  <c r="FL98" i="42"/>
  <c r="FL96" i="42"/>
  <c r="FL95" i="42"/>
  <c r="FL94" i="42"/>
  <c r="FL93" i="42"/>
  <c r="FL92" i="42"/>
  <c r="FL91" i="42"/>
  <c r="FL90" i="42"/>
  <c r="FL89" i="42"/>
  <c r="FL88" i="42"/>
  <c r="FL87" i="42"/>
  <c r="FL86" i="42"/>
  <c r="FL85" i="42"/>
  <c r="FL84" i="42"/>
  <c r="FL83" i="42"/>
  <c r="FL81" i="42"/>
  <c r="FL80" i="42"/>
  <c r="FL78" i="42"/>
  <c r="FL77" i="42"/>
  <c r="FL76" i="42"/>
  <c r="FL75" i="42"/>
  <c r="FL74" i="42"/>
  <c r="FL73" i="42"/>
  <c r="FL72" i="42"/>
  <c r="FL71" i="42"/>
  <c r="FL70" i="42"/>
  <c r="FL69" i="42"/>
  <c r="FL68" i="42"/>
  <c r="FL67" i="42"/>
  <c r="FL66" i="42"/>
  <c r="FL65" i="42"/>
  <c r="FL64" i="42"/>
  <c r="FL63" i="42"/>
  <c r="FL61" i="42"/>
  <c r="FL58" i="42"/>
  <c r="FL57" i="42"/>
  <c r="FL56" i="42"/>
  <c r="FL55" i="42"/>
  <c r="FL54" i="42"/>
  <c r="FL53" i="42"/>
  <c r="FL52" i="42"/>
  <c r="FL51" i="42"/>
  <c r="FL50" i="42"/>
  <c r="FL49" i="42"/>
  <c r="FL48" i="42"/>
  <c r="FL47" i="42"/>
  <c r="FL46" i="42"/>
  <c r="FL45" i="42"/>
  <c r="FL44" i="42"/>
  <c r="FL43" i="42"/>
  <c r="FL42" i="42"/>
  <c r="FL41" i="42"/>
  <c r="FL40" i="42"/>
  <c r="FL39" i="42"/>
  <c r="FL36" i="42"/>
  <c r="FL35" i="42"/>
  <c r="FL34" i="42"/>
  <c r="FL33" i="42"/>
  <c r="FL32" i="42"/>
  <c r="FL30" i="42"/>
  <c r="FL28" i="42"/>
  <c r="FL27" i="42"/>
  <c r="FL26" i="42"/>
  <c r="FL25" i="42"/>
  <c r="FL23" i="42"/>
  <c r="FL22" i="42"/>
  <c r="FL21" i="42"/>
  <c r="FL20" i="42"/>
  <c r="FL19" i="42"/>
  <c r="FL18" i="42"/>
  <c r="FL17" i="42"/>
  <c r="FL16" i="42"/>
  <c r="FL14" i="42"/>
  <c r="FI148" i="42"/>
  <c r="FI147" i="42"/>
  <c r="FI146" i="42"/>
  <c r="FI145" i="42"/>
  <c r="FI144" i="42"/>
  <c r="FI143" i="42"/>
  <c r="FI142" i="42"/>
  <c r="FI141" i="42"/>
  <c r="FI140" i="42"/>
  <c r="FI139" i="42"/>
  <c r="FI138" i="42"/>
  <c r="FI137" i="42"/>
  <c r="FI136" i="42"/>
  <c r="FI135" i="42"/>
  <c r="FI134" i="42"/>
  <c r="FI133" i="42"/>
  <c r="FI132" i="42"/>
  <c r="FI130" i="42"/>
  <c r="FI128" i="42"/>
  <c r="FI127" i="42"/>
  <c r="FI126" i="42"/>
  <c r="FI125" i="42"/>
  <c r="FI123" i="42"/>
  <c r="FI122" i="42"/>
  <c r="FI121" i="42"/>
  <c r="FI120" i="42"/>
  <c r="FI119" i="42"/>
  <c r="FI118" i="42"/>
  <c r="FI117" i="42"/>
  <c r="FI116" i="42"/>
  <c r="FI115" i="42"/>
  <c r="FI114" i="42"/>
  <c r="FI112" i="42"/>
  <c r="FI111" i="42"/>
  <c r="FI110" i="42"/>
  <c r="FI109" i="42"/>
  <c r="FI108" i="42"/>
  <c r="FI107" i="42"/>
  <c r="FI106" i="42"/>
  <c r="FI105" i="42"/>
  <c r="FI104" i="42"/>
  <c r="FI103" i="42"/>
  <c r="FI102" i="42"/>
  <c r="FI101" i="42"/>
  <c r="FI100" i="42"/>
  <c r="FI99" i="42"/>
  <c r="FI98" i="42"/>
  <c r="FI96" i="42"/>
  <c r="FI95" i="42"/>
  <c r="FI94" i="42"/>
  <c r="FI93" i="42"/>
  <c r="FI92" i="42"/>
  <c r="FI91" i="42"/>
  <c r="FI90" i="42"/>
  <c r="FI89" i="42"/>
  <c r="FI88" i="42"/>
  <c r="FI87" i="42"/>
  <c r="FI86" i="42"/>
  <c r="FI85" i="42"/>
  <c r="FI84" i="42"/>
  <c r="FI83" i="42"/>
  <c r="FI81" i="42"/>
  <c r="FI80" i="42"/>
  <c r="FI78" i="42"/>
  <c r="FI77" i="42"/>
  <c r="FI76" i="42"/>
  <c r="FI75" i="42"/>
  <c r="FI74" i="42"/>
  <c r="FI73" i="42"/>
  <c r="FI72" i="42"/>
  <c r="FI71" i="42"/>
  <c r="FI70" i="42"/>
  <c r="FI69" i="42"/>
  <c r="FI68" i="42"/>
  <c r="FI67" i="42"/>
  <c r="FI66" i="42"/>
  <c r="FI65" i="42"/>
  <c r="FI64" i="42"/>
  <c r="FI63" i="42"/>
  <c r="FI61" i="42"/>
  <c r="FI59" i="42"/>
  <c r="FI58" i="42"/>
  <c r="FI57" i="42"/>
  <c r="FI56" i="42"/>
  <c r="FI55" i="42"/>
  <c r="FI54" i="42"/>
  <c r="FI53" i="42"/>
  <c r="FI52" i="42"/>
  <c r="FI50" i="42"/>
  <c r="FI49" i="42"/>
  <c r="FI48" i="42"/>
  <c r="FI47" i="42"/>
  <c r="FI46" i="42"/>
  <c r="FI45" i="42"/>
  <c r="FI44" i="42"/>
  <c r="FI43" i="42"/>
  <c r="FI42" i="42"/>
  <c r="FI41" i="42"/>
  <c r="FI40" i="42"/>
  <c r="FI39" i="42"/>
  <c r="FI36" i="42"/>
  <c r="FI35" i="42"/>
  <c r="FI34" i="42"/>
  <c r="FI33" i="42"/>
  <c r="FI32" i="42"/>
  <c r="FI30" i="42"/>
  <c r="FI28" i="42"/>
  <c r="FI27" i="42"/>
  <c r="FI25" i="42"/>
  <c r="FI24" i="42"/>
  <c r="FI23" i="42"/>
  <c r="FI22" i="42"/>
  <c r="FI21" i="42"/>
  <c r="FI20" i="42"/>
  <c r="FI19" i="42"/>
  <c r="FI18" i="42"/>
  <c r="FI17" i="42"/>
  <c r="FI16" i="42"/>
  <c r="FI15" i="42"/>
  <c r="FI14" i="42"/>
  <c r="EP148" i="42"/>
  <c r="EP147" i="42"/>
  <c r="EP146" i="42"/>
  <c r="EP145" i="42"/>
  <c r="EP144" i="42"/>
  <c r="EP143" i="42"/>
  <c r="EP142" i="42"/>
  <c r="EP141" i="42"/>
  <c r="EP140" i="42"/>
  <c r="EP139" i="42"/>
  <c r="EP138" i="42"/>
  <c r="EP137" i="42"/>
  <c r="EP136" i="42"/>
  <c r="EP135" i="42"/>
  <c r="EP134" i="42"/>
  <c r="EP133" i="42"/>
  <c r="EP132" i="42"/>
  <c r="EP130" i="42"/>
  <c r="EP128" i="42"/>
  <c r="EP127" i="42"/>
  <c r="EP126" i="42"/>
  <c r="EP125" i="42"/>
  <c r="EP123" i="42"/>
  <c r="EP122" i="42"/>
  <c r="EP121" i="42"/>
  <c r="EP120" i="42"/>
  <c r="EP119" i="42"/>
  <c r="EP118" i="42"/>
  <c r="EP117" i="42"/>
  <c r="EP116" i="42"/>
  <c r="EP115" i="42"/>
  <c r="EP114" i="42"/>
  <c r="EP112" i="42"/>
  <c r="EP111" i="42"/>
  <c r="EP110" i="42"/>
  <c r="EP109" i="42"/>
  <c r="EP108" i="42"/>
  <c r="EP107" i="42"/>
  <c r="EP106" i="42"/>
  <c r="EP105" i="42"/>
  <c r="EP104" i="42"/>
  <c r="EP103" i="42"/>
  <c r="EP102" i="42"/>
  <c r="EP101" i="42"/>
  <c r="EP100" i="42"/>
  <c r="EP99" i="42"/>
  <c r="EP98" i="42"/>
  <c r="EP96" i="42"/>
  <c r="EP95" i="42"/>
  <c r="EP94" i="42"/>
  <c r="EP93" i="42"/>
  <c r="EP92" i="42"/>
  <c r="EP91" i="42"/>
  <c r="EP90" i="42"/>
  <c r="EP89" i="42"/>
  <c r="EP88" i="42"/>
  <c r="EP87" i="42"/>
  <c r="EP86" i="42"/>
  <c r="EP85" i="42"/>
  <c r="EP84" i="42"/>
  <c r="EP83" i="42"/>
  <c r="EP81" i="42"/>
  <c r="EP80" i="42"/>
  <c r="EP78" i="42"/>
  <c r="EP77" i="42"/>
  <c r="EP76" i="42"/>
  <c r="EP75" i="42"/>
  <c r="EP74" i="42"/>
  <c r="EP73" i="42"/>
  <c r="EP72" i="42"/>
  <c r="EP71" i="42"/>
  <c r="EP70" i="42"/>
  <c r="EP69" i="42"/>
  <c r="EP68" i="42"/>
  <c r="EP67" i="42"/>
  <c r="EP66" i="42"/>
  <c r="EP65" i="42"/>
  <c r="EP64" i="42"/>
  <c r="EP63" i="42"/>
  <c r="EP61" i="42"/>
  <c r="EP59" i="42"/>
  <c r="EP58" i="42"/>
  <c r="EP57" i="42"/>
  <c r="EP56" i="42"/>
  <c r="EP55" i="42"/>
  <c r="EP54" i="42"/>
  <c r="EP53" i="42"/>
  <c r="EP52" i="42"/>
  <c r="EP51" i="42"/>
  <c r="EP50" i="42"/>
  <c r="EP49" i="42"/>
  <c r="EP48" i="42"/>
  <c r="EP46" i="42"/>
  <c r="EP45" i="42"/>
  <c r="EP44" i="42"/>
  <c r="EP43" i="42"/>
  <c r="EP42" i="42"/>
  <c r="EP41" i="42"/>
  <c r="EP40" i="42"/>
  <c r="EP39" i="42"/>
  <c r="EP36" i="42"/>
  <c r="EP35" i="42"/>
  <c r="EP34" i="42"/>
  <c r="EP33" i="42"/>
  <c r="EP32" i="42"/>
  <c r="EP30" i="42"/>
  <c r="EP28" i="42"/>
  <c r="EP27" i="42"/>
  <c r="EP26" i="42"/>
  <c r="EP25" i="42"/>
  <c r="EP24" i="42"/>
  <c r="EP23" i="42"/>
  <c r="EP22" i="42"/>
  <c r="EP21" i="42"/>
  <c r="EP20" i="42"/>
  <c r="EP19" i="42"/>
  <c r="EP18" i="42"/>
  <c r="EP17" i="42"/>
  <c r="EP16" i="42"/>
  <c r="EP15" i="42"/>
  <c r="EP14" i="42"/>
  <c r="EM148" i="42"/>
  <c r="EM147" i="42"/>
  <c r="EM146" i="42"/>
  <c r="EM145" i="42"/>
  <c r="EM144" i="42"/>
  <c r="EM143" i="42"/>
  <c r="EM142" i="42"/>
  <c r="EM141" i="42"/>
  <c r="EM140" i="42"/>
  <c r="EM139" i="42"/>
  <c r="EM138" i="42"/>
  <c r="EM137" i="42"/>
  <c r="EM136" i="42"/>
  <c r="EM135" i="42"/>
  <c r="EM134" i="42"/>
  <c r="EM133" i="42"/>
  <c r="EM132" i="42"/>
  <c r="EM130" i="42"/>
  <c r="EM128" i="42"/>
  <c r="EM127" i="42"/>
  <c r="EM126" i="42"/>
  <c r="EM125" i="42"/>
  <c r="EM123" i="42"/>
  <c r="EM122" i="42"/>
  <c r="EM121" i="42"/>
  <c r="EM120" i="42"/>
  <c r="EM119" i="42"/>
  <c r="EM118" i="42"/>
  <c r="EM117" i="42"/>
  <c r="EM116" i="42"/>
  <c r="EM115" i="42"/>
  <c r="EM114" i="42"/>
  <c r="EM112" i="42"/>
  <c r="EM111" i="42"/>
  <c r="EM110" i="42"/>
  <c r="EM109" i="42"/>
  <c r="EM108" i="42"/>
  <c r="EM107" i="42"/>
  <c r="EM106" i="42"/>
  <c r="EM105" i="42"/>
  <c r="EM104" i="42"/>
  <c r="EM103" i="42"/>
  <c r="EM102" i="42"/>
  <c r="EM101" i="42"/>
  <c r="EM100" i="42"/>
  <c r="EM99" i="42"/>
  <c r="EM98" i="42"/>
  <c r="EM96" i="42"/>
  <c r="EM95" i="42"/>
  <c r="EM94" i="42"/>
  <c r="EM93" i="42"/>
  <c r="EM92" i="42"/>
  <c r="EM91" i="42"/>
  <c r="EM90" i="42"/>
  <c r="EM89" i="42"/>
  <c r="EM88" i="42"/>
  <c r="EM87" i="42"/>
  <c r="EM86" i="42"/>
  <c r="EM85" i="42"/>
  <c r="EM84" i="42"/>
  <c r="EM83" i="42"/>
  <c r="EM81" i="42"/>
  <c r="EM80" i="42"/>
  <c r="EM78" i="42"/>
  <c r="EM77" i="42"/>
  <c r="EM76" i="42"/>
  <c r="EM75" i="42"/>
  <c r="EM74" i="42"/>
  <c r="EM72" i="42"/>
  <c r="EM71" i="42"/>
  <c r="HW71" i="42" s="1"/>
  <c r="EM70" i="42"/>
  <c r="EM69" i="42"/>
  <c r="EM68" i="42"/>
  <c r="EM67" i="42"/>
  <c r="EM66" i="42"/>
  <c r="EM65" i="42"/>
  <c r="HW65" i="42" s="1"/>
  <c r="EM64" i="42"/>
  <c r="EM63" i="42"/>
  <c r="EM61" i="42"/>
  <c r="EM59" i="42"/>
  <c r="EM58" i="42"/>
  <c r="EM57" i="42"/>
  <c r="HW57" i="42" s="1"/>
  <c r="EM55" i="42"/>
  <c r="EM54" i="42"/>
  <c r="EM53" i="42"/>
  <c r="EM52" i="42"/>
  <c r="EM50" i="42"/>
  <c r="EM49" i="42"/>
  <c r="EM48" i="42"/>
  <c r="EM46" i="42"/>
  <c r="EM45" i="42"/>
  <c r="EM44" i="42"/>
  <c r="EM43" i="42"/>
  <c r="EM41" i="42"/>
  <c r="EM40" i="42"/>
  <c r="EM39" i="42"/>
  <c r="EM36" i="42"/>
  <c r="EM35" i="42"/>
  <c r="EM34" i="42"/>
  <c r="EM33" i="42"/>
  <c r="EM32" i="42"/>
  <c r="EM30" i="42"/>
  <c r="EM28" i="42"/>
  <c r="EM27" i="42"/>
  <c r="EM26" i="42"/>
  <c r="EM25" i="42"/>
  <c r="EM24" i="42"/>
  <c r="EM23" i="42"/>
  <c r="EM22" i="42"/>
  <c r="EM21" i="42"/>
  <c r="EM20" i="42"/>
  <c r="EM19" i="42"/>
  <c r="EM18" i="42"/>
  <c r="EM16" i="42"/>
  <c r="EM15" i="42"/>
  <c r="EM14" i="42"/>
  <c r="BK151" i="42"/>
  <c r="BI151" i="42"/>
  <c r="BG151" i="42"/>
  <c r="BE151" i="42"/>
  <c r="BC151" i="42"/>
  <c r="BA151" i="42"/>
  <c r="AY151" i="42"/>
  <c r="DP148" i="42"/>
  <c r="DO148" i="42"/>
  <c r="DN148" i="42"/>
  <c r="DM148" i="42"/>
  <c r="DL148" i="42"/>
  <c r="DK148" i="42"/>
  <c r="DJ148" i="42"/>
  <c r="DI148" i="42"/>
  <c r="DH148" i="42"/>
  <c r="DG148" i="42"/>
  <c r="DF148" i="42"/>
  <c r="DE148" i="42"/>
  <c r="HK148" i="42"/>
  <c r="HI148" i="42"/>
  <c r="HH148" i="42"/>
  <c r="HF148" i="42"/>
  <c r="HE148" i="42"/>
  <c r="HC148" i="42"/>
  <c r="HB148" i="42"/>
  <c r="GZ148" i="42"/>
  <c r="GY148" i="42"/>
  <c r="GW148" i="42"/>
  <c r="GV148" i="42"/>
  <c r="GT148" i="42"/>
  <c r="GO148" i="42"/>
  <c r="GM148" i="42"/>
  <c r="GL148" i="42"/>
  <c r="GJ148" i="42"/>
  <c r="GI148" i="42"/>
  <c r="GG148" i="42"/>
  <c r="GF148" i="42"/>
  <c r="GD148" i="42"/>
  <c r="GC148" i="42"/>
  <c r="GB148" i="42" s="1"/>
  <c r="GA148" i="42"/>
  <c r="FZ148" i="42"/>
  <c r="FX148" i="42"/>
  <c r="FS148" i="42"/>
  <c r="FQ148" i="42"/>
  <c r="FP148" i="42"/>
  <c r="FN148" i="42"/>
  <c r="FM148" i="42"/>
  <c r="FK148" i="42"/>
  <c r="FJ148" i="42"/>
  <c r="FH148" i="42"/>
  <c r="FG148" i="42"/>
  <c r="FF148" i="42" s="1"/>
  <c r="FE148" i="42"/>
  <c r="FD148" i="42"/>
  <c r="FB148" i="42"/>
  <c r="EW148" i="42"/>
  <c r="IG148" i="42" s="1"/>
  <c r="EU148" i="42"/>
  <c r="IE148" i="42" s="1"/>
  <c r="ET148" i="42"/>
  <c r="ID148" i="42" s="1"/>
  <c r="ER148" i="42"/>
  <c r="IB148" i="42" s="1"/>
  <c r="EQ148" i="42"/>
  <c r="IA148" i="42" s="1"/>
  <c r="EO148" i="42"/>
  <c r="HY148" i="42" s="1"/>
  <c r="EN148" i="42"/>
  <c r="HX148" i="42" s="1"/>
  <c r="EL148" i="42"/>
  <c r="EK148" i="42"/>
  <c r="EI148" i="42"/>
  <c r="HS148" i="42" s="1"/>
  <c r="EH148" i="42"/>
  <c r="EF148" i="42"/>
  <c r="HP148" i="42" s="1"/>
  <c r="CP148" i="42"/>
  <c r="CO148" i="42"/>
  <c r="CB148" i="42"/>
  <c r="CA148" i="42"/>
  <c r="BN148" i="42"/>
  <c r="BM148" i="42"/>
  <c r="AZ148" i="42"/>
  <c r="AY148" i="42"/>
  <c r="AW148" i="42"/>
  <c r="AV148" i="42"/>
  <c r="AT148" i="42"/>
  <c r="AS148" i="42"/>
  <c r="AI148" i="42"/>
  <c r="AH148" i="42"/>
  <c r="AG148" i="42"/>
  <c r="V148" i="42"/>
  <c r="U148" i="42"/>
  <c r="T148" i="42"/>
  <c r="S148" i="42"/>
  <c r="R148" i="42"/>
  <c r="Q148" i="42"/>
  <c r="P148" i="42"/>
  <c r="DP147" i="42"/>
  <c r="DO147" i="42"/>
  <c r="DN147" i="42"/>
  <c r="DM147" i="42"/>
  <c r="DL147" i="42"/>
  <c r="DK147" i="42"/>
  <c r="DJ147" i="42"/>
  <c r="DI147" i="42"/>
  <c r="DH147" i="42"/>
  <c r="DG147" i="42"/>
  <c r="DF147" i="42"/>
  <c r="DE147" i="42"/>
  <c r="HK147" i="42"/>
  <c r="HI147" i="42"/>
  <c r="HH147" i="42"/>
  <c r="HF147" i="42"/>
  <c r="HE147" i="42"/>
  <c r="HC147" i="42"/>
  <c r="HB147" i="42"/>
  <c r="GZ147" i="42"/>
  <c r="GY147" i="42"/>
  <c r="GX147" i="42" s="1"/>
  <c r="GW147" i="42"/>
  <c r="GV147" i="42"/>
  <c r="GT147" i="42"/>
  <c r="GO147" i="42"/>
  <c r="GM147" i="42"/>
  <c r="GL147" i="42"/>
  <c r="GJ147" i="42"/>
  <c r="GI147" i="42"/>
  <c r="GG147" i="42"/>
  <c r="GF147" i="42"/>
  <c r="GD147" i="42"/>
  <c r="GC147" i="42"/>
  <c r="GB147" i="42" s="1"/>
  <c r="GA147" i="42"/>
  <c r="FZ147" i="42"/>
  <c r="FX147" i="42"/>
  <c r="FS147" i="42"/>
  <c r="FQ147" i="42"/>
  <c r="FP147" i="42"/>
  <c r="FN147" i="42"/>
  <c r="FM147" i="42"/>
  <c r="FK147" i="42"/>
  <c r="FJ147" i="42"/>
  <c r="FH147" i="42"/>
  <c r="FG147" i="42"/>
  <c r="FF147" i="42" s="1"/>
  <c r="FE147" i="42"/>
  <c r="FD147" i="42"/>
  <c r="FB147" i="42"/>
  <c r="EW147" i="42"/>
  <c r="IG147" i="42" s="1"/>
  <c r="EU147" i="42"/>
  <c r="IE147" i="42" s="1"/>
  <c r="ET147" i="42"/>
  <c r="ID147" i="42" s="1"/>
  <c r="ER147" i="42"/>
  <c r="IB147" i="42" s="1"/>
  <c r="EQ147" i="42"/>
  <c r="IA147" i="42" s="1"/>
  <c r="EO147" i="42"/>
  <c r="HY147" i="42" s="1"/>
  <c r="EN147" i="42"/>
  <c r="HX147" i="42" s="1"/>
  <c r="EL147" i="42"/>
  <c r="HV147" i="42" s="1"/>
  <c r="EK147" i="42"/>
  <c r="EI147" i="42"/>
  <c r="EH147" i="42"/>
  <c r="EF147" i="42"/>
  <c r="HP147" i="42" s="1"/>
  <c r="CP147" i="42"/>
  <c r="CO147" i="42"/>
  <c r="CB147" i="42"/>
  <c r="CA147" i="42"/>
  <c r="BN147" i="42"/>
  <c r="BM147" i="42"/>
  <c r="AZ147" i="42"/>
  <c r="AY147" i="42"/>
  <c r="AW147" i="42"/>
  <c r="AV147" i="42"/>
  <c r="AT147" i="42"/>
  <c r="AS147" i="42"/>
  <c r="AI147" i="42"/>
  <c r="AH147" i="42"/>
  <c r="AG147" i="42"/>
  <c r="V147" i="42"/>
  <c r="U147" i="42"/>
  <c r="T147" i="42"/>
  <c r="S147" i="42"/>
  <c r="R147" i="42"/>
  <c r="Q147" i="42"/>
  <c r="P147" i="42"/>
  <c r="DP146" i="42"/>
  <c r="DO146" i="42"/>
  <c r="DN146" i="42"/>
  <c r="DM146" i="42"/>
  <c r="DL146" i="42"/>
  <c r="DK146" i="42"/>
  <c r="DJ146" i="42"/>
  <c r="DI146" i="42"/>
  <c r="DH146" i="42"/>
  <c r="DG146" i="42"/>
  <c r="DF146" i="42"/>
  <c r="DE146" i="42"/>
  <c r="HK146" i="42"/>
  <c r="HI146" i="42"/>
  <c r="HH146" i="42"/>
  <c r="HF146" i="42"/>
  <c r="HE146" i="42"/>
  <c r="HC146" i="42"/>
  <c r="HB146" i="42"/>
  <c r="GZ146" i="42"/>
  <c r="GY146" i="42"/>
  <c r="GX146" i="42" s="1"/>
  <c r="GW146" i="42"/>
  <c r="GV146" i="42"/>
  <c r="GT146" i="42"/>
  <c r="GO146" i="42"/>
  <c r="GM146" i="42"/>
  <c r="GL146" i="42"/>
  <c r="GJ146" i="42"/>
  <c r="GI146" i="42"/>
  <c r="GG146" i="42"/>
  <c r="GF146" i="42"/>
  <c r="GD146" i="42"/>
  <c r="GC146" i="42"/>
  <c r="GB146" i="42" s="1"/>
  <c r="GA146" i="42"/>
  <c r="FZ146" i="42"/>
  <c r="FX146" i="42"/>
  <c r="FS146" i="42"/>
  <c r="FQ146" i="42"/>
  <c r="FP146" i="42"/>
  <c r="FN146" i="42"/>
  <c r="FM146" i="42"/>
  <c r="FK146" i="42"/>
  <c r="FJ146" i="42"/>
  <c r="FH146" i="42"/>
  <c r="FG146" i="42"/>
  <c r="FF146" i="42" s="1"/>
  <c r="FE146" i="42"/>
  <c r="FD146" i="42"/>
  <c r="FB146" i="42"/>
  <c r="EW146" i="42"/>
  <c r="IG146" i="42" s="1"/>
  <c r="EU146" i="42"/>
  <c r="IE146" i="42" s="1"/>
  <c r="ET146" i="42"/>
  <c r="ID146" i="42" s="1"/>
  <c r="ER146" i="42"/>
  <c r="IB146" i="42" s="1"/>
  <c r="EQ146" i="42"/>
  <c r="EO146" i="42"/>
  <c r="EN146" i="42"/>
  <c r="HX146" i="42" s="1"/>
  <c r="EL146" i="42"/>
  <c r="HV146" i="42" s="1"/>
  <c r="EK146" i="42"/>
  <c r="EI146" i="42"/>
  <c r="HS146" i="42" s="1"/>
  <c r="EH146" i="42"/>
  <c r="EF146" i="42"/>
  <c r="DV146" i="42"/>
  <c r="CP146" i="42"/>
  <c r="CO146" i="42"/>
  <c r="CB146" i="42"/>
  <c r="CA146" i="42"/>
  <c r="BN146" i="42"/>
  <c r="BM146" i="42"/>
  <c r="AZ146" i="42"/>
  <c r="AY146" i="42"/>
  <c r="AW146" i="42"/>
  <c r="AV146" i="42"/>
  <c r="AT146" i="42"/>
  <c r="AS146" i="42"/>
  <c r="AI146" i="42"/>
  <c r="AH146" i="42"/>
  <c r="AG146" i="42"/>
  <c r="V146" i="42"/>
  <c r="U146" i="42"/>
  <c r="T146" i="42"/>
  <c r="S146" i="42"/>
  <c r="R146" i="42"/>
  <c r="Q146" i="42"/>
  <c r="P146" i="42"/>
  <c r="DP145" i="42"/>
  <c r="DO145" i="42"/>
  <c r="DN145" i="42"/>
  <c r="DM145" i="42"/>
  <c r="DL145" i="42"/>
  <c r="DK145" i="42"/>
  <c r="DJ145" i="42"/>
  <c r="DI145" i="42"/>
  <c r="DH145" i="42"/>
  <c r="DG145" i="42"/>
  <c r="DF145" i="42"/>
  <c r="DE145" i="42"/>
  <c r="HK145" i="42"/>
  <c r="HI145" i="42"/>
  <c r="HH145" i="42"/>
  <c r="HF145" i="42"/>
  <c r="HE145" i="42"/>
  <c r="HC145" i="42"/>
  <c r="HB145" i="42"/>
  <c r="GZ145" i="42"/>
  <c r="GY145" i="42"/>
  <c r="GX145" i="42" s="1"/>
  <c r="GW145" i="42"/>
  <c r="GV145" i="42"/>
  <c r="GT145" i="42"/>
  <c r="GO145" i="42"/>
  <c r="GM145" i="42"/>
  <c r="GL145" i="42"/>
  <c r="GJ145" i="42"/>
  <c r="GI145" i="42"/>
  <c r="GG145" i="42"/>
  <c r="GF145" i="42"/>
  <c r="GD145" i="42"/>
  <c r="GC145" i="42"/>
  <c r="GA145" i="42"/>
  <c r="FZ145" i="42"/>
  <c r="FX145" i="42"/>
  <c r="FS145" i="42"/>
  <c r="FQ145" i="42"/>
  <c r="FP145" i="42"/>
  <c r="FN145" i="42"/>
  <c r="FM145" i="42"/>
  <c r="FK145" i="42"/>
  <c r="FJ145" i="42"/>
  <c r="FH145" i="42"/>
  <c r="FG145" i="42"/>
  <c r="FF145" i="42" s="1"/>
  <c r="FE145" i="42"/>
  <c r="FD145" i="42"/>
  <c r="FB145" i="42"/>
  <c r="EW145" i="42"/>
  <c r="IG145" i="42" s="1"/>
  <c r="EU145" i="42"/>
  <c r="IE145" i="42" s="1"/>
  <c r="ET145" i="42"/>
  <c r="ID145" i="42" s="1"/>
  <c r="ER145" i="42"/>
  <c r="IB145" i="42" s="1"/>
  <c r="EQ145" i="42"/>
  <c r="IA145" i="42" s="1"/>
  <c r="EO145" i="42"/>
  <c r="HY145" i="42" s="1"/>
  <c r="EN145" i="42"/>
  <c r="HX145" i="42" s="1"/>
  <c r="EL145" i="42"/>
  <c r="HV145" i="42" s="1"/>
  <c r="EK145" i="42"/>
  <c r="EI145" i="42"/>
  <c r="HS145" i="42" s="1"/>
  <c r="EH145" i="42"/>
  <c r="EF145" i="42"/>
  <c r="HP145" i="42" s="1"/>
  <c r="AI145" i="42"/>
  <c r="DP144" i="42"/>
  <c r="DO144" i="42"/>
  <c r="DN144" i="42"/>
  <c r="DM144" i="42"/>
  <c r="DL144" i="42"/>
  <c r="DK144" i="42"/>
  <c r="DJ144" i="42"/>
  <c r="DI144" i="42"/>
  <c r="DH144" i="42"/>
  <c r="DG144" i="42"/>
  <c r="DF144" i="42"/>
  <c r="DE144" i="42"/>
  <c r="HK144" i="42"/>
  <c r="HI144" i="42"/>
  <c r="HH144" i="42"/>
  <c r="HF144" i="42"/>
  <c r="HE144" i="42"/>
  <c r="HC144" i="42"/>
  <c r="HB144" i="42"/>
  <c r="GZ144" i="42"/>
  <c r="GY144" i="42"/>
  <c r="GX144" i="42" s="1"/>
  <c r="GW144" i="42"/>
  <c r="GV144" i="42"/>
  <c r="GT144" i="42"/>
  <c r="GO144" i="42"/>
  <c r="GM144" i="42"/>
  <c r="GL144" i="42"/>
  <c r="GJ144" i="42"/>
  <c r="GI144" i="42"/>
  <c r="GG144" i="42"/>
  <c r="GF144" i="42"/>
  <c r="GD144" i="42"/>
  <c r="GC144" i="42"/>
  <c r="GB144" i="42" s="1"/>
  <c r="GA144" i="42"/>
  <c r="FZ144" i="42"/>
  <c r="FX144" i="42"/>
  <c r="FS144" i="42"/>
  <c r="FQ144" i="42"/>
  <c r="FP144" i="42"/>
  <c r="FN144" i="42"/>
  <c r="FM144" i="42"/>
  <c r="FK144" i="42"/>
  <c r="FJ144" i="42"/>
  <c r="FH144" i="42"/>
  <c r="FG144" i="42"/>
  <c r="FF144" i="42" s="1"/>
  <c r="FE144" i="42"/>
  <c r="FD144" i="42"/>
  <c r="FB144" i="42"/>
  <c r="EW144" i="42"/>
  <c r="IG144" i="42" s="1"/>
  <c r="EU144" i="42"/>
  <c r="IE144" i="42" s="1"/>
  <c r="ET144" i="42"/>
  <c r="ID144" i="42" s="1"/>
  <c r="ER144" i="42"/>
  <c r="IB144" i="42" s="1"/>
  <c r="EQ144" i="42"/>
  <c r="IA144" i="42" s="1"/>
  <c r="EO144" i="42"/>
  <c r="EN144" i="42"/>
  <c r="HX144" i="42" s="1"/>
  <c r="EL144" i="42"/>
  <c r="HV144" i="42" s="1"/>
  <c r="EK144" i="42"/>
  <c r="EI144" i="42"/>
  <c r="HS144" i="42" s="1"/>
  <c r="EH144" i="42"/>
  <c r="EF144" i="42"/>
  <c r="CP144" i="42"/>
  <c r="CO144" i="42"/>
  <c r="CB144" i="42"/>
  <c r="CA144" i="42"/>
  <c r="BN144" i="42"/>
  <c r="BM144" i="42"/>
  <c r="AZ144" i="42"/>
  <c r="AY144" i="42"/>
  <c r="AW144" i="42"/>
  <c r="AV144" i="42"/>
  <c r="AT144" i="42"/>
  <c r="AS144" i="42"/>
  <c r="AI144" i="42"/>
  <c r="AH144" i="42"/>
  <c r="AG144" i="42"/>
  <c r="V144" i="42"/>
  <c r="U144" i="42"/>
  <c r="T144" i="42"/>
  <c r="S144" i="42"/>
  <c r="R144" i="42"/>
  <c r="Q144" i="42"/>
  <c r="P144" i="42"/>
  <c r="DP143" i="42"/>
  <c r="DO143" i="42"/>
  <c r="DN143" i="42"/>
  <c r="DM143" i="42"/>
  <c r="DL143" i="42"/>
  <c r="DK143" i="42"/>
  <c r="DJ143" i="42"/>
  <c r="DI143" i="42"/>
  <c r="DH143" i="42"/>
  <c r="DG143" i="42"/>
  <c r="DF143" i="42"/>
  <c r="DE143" i="42"/>
  <c r="HK143" i="42"/>
  <c r="HI143" i="42"/>
  <c r="HH143" i="42"/>
  <c r="HF143" i="42"/>
  <c r="HE143" i="42"/>
  <c r="HC143" i="42"/>
  <c r="HB143" i="42"/>
  <c r="GZ143" i="42"/>
  <c r="GY143" i="42"/>
  <c r="GX143" i="42" s="1"/>
  <c r="GW143" i="42"/>
  <c r="GV143" i="42"/>
  <c r="GT143" i="42"/>
  <c r="GO143" i="42"/>
  <c r="GM143" i="42"/>
  <c r="GL143" i="42"/>
  <c r="GJ143" i="42"/>
  <c r="GI143" i="42"/>
  <c r="GG143" i="42"/>
  <c r="GF143" i="42"/>
  <c r="GD143" i="42"/>
  <c r="GC143" i="42"/>
  <c r="GB143" i="42" s="1"/>
  <c r="GA143" i="42"/>
  <c r="FZ143" i="42"/>
  <c r="FX143" i="42"/>
  <c r="FS143" i="42"/>
  <c r="FQ143" i="42"/>
  <c r="FP143" i="42"/>
  <c r="FN143" i="42"/>
  <c r="FM143" i="42"/>
  <c r="FK143" i="42"/>
  <c r="FJ143" i="42"/>
  <c r="FH143" i="42"/>
  <c r="FG143" i="42"/>
  <c r="FF143" i="42" s="1"/>
  <c r="FE143" i="42"/>
  <c r="FD143" i="42"/>
  <c r="FB143" i="42"/>
  <c r="EW143" i="42"/>
  <c r="IG143" i="42" s="1"/>
  <c r="EU143" i="42"/>
  <c r="ET143" i="42"/>
  <c r="ID143" i="42" s="1"/>
  <c r="ER143" i="42"/>
  <c r="IB143" i="42" s="1"/>
  <c r="EQ143" i="42"/>
  <c r="IA143" i="42" s="1"/>
  <c r="EO143" i="42"/>
  <c r="HY143" i="42" s="1"/>
  <c r="EN143" i="42"/>
  <c r="EL143" i="42"/>
  <c r="HV143" i="42" s="1"/>
  <c r="EK143" i="42"/>
  <c r="EI143" i="42"/>
  <c r="HS143" i="42" s="1"/>
  <c r="EH143" i="42"/>
  <c r="EF143" i="42"/>
  <c r="HP143" i="42" s="1"/>
  <c r="AI143" i="42"/>
  <c r="DP142" i="42"/>
  <c r="DO142" i="42"/>
  <c r="DN142" i="42"/>
  <c r="DM142" i="42"/>
  <c r="DL142" i="42"/>
  <c r="DK142" i="42"/>
  <c r="DJ142" i="42"/>
  <c r="DI142" i="42"/>
  <c r="DH142" i="42"/>
  <c r="DG142" i="42"/>
  <c r="DF142" i="42"/>
  <c r="DE142" i="42"/>
  <c r="HK142" i="42"/>
  <c r="HI142" i="42"/>
  <c r="HH142" i="42"/>
  <c r="HF142" i="42"/>
  <c r="HE142" i="42"/>
  <c r="HC142" i="42"/>
  <c r="HB142" i="42"/>
  <c r="GZ142" i="42"/>
  <c r="GY142" i="42"/>
  <c r="GX142" i="42" s="1"/>
  <c r="GW142" i="42"/>
  <c r="GV142" i="42"/>
  <c r="GT142" i="42"/>
  <c r="GO142" i="42"/>
  <c r="GM142" i="42"/>
  <c r="GL142" i="42"/>
  <c r="GJ142" i="42"/>
  <c r="GI142" i="42"/>
  <c r="GG142" i="42"/>
  <c r="GF142" i="42"/>
  <c r="GD142" i="42"/>
  <c r="GC142" i="42"/>
  <c r="GA142" i="42"/>
  <c r="FZ142" i="42"/>
  <c r="FX142" i="42"/>
  <c r="FS142" i="42"/>
  <c r="FQ142" i="42"/>
  <c r="FP142" i="42"/>
  <c r="FN142" i="42"/>
  <c r="FM142" i="42"/>
  <c r="FK142" i="42"/>
  <c r="FJ142" i="42"/>
  <c r="FH142" i="42"/>
  <c r="FG142" i="42"/>
  <c r="FF142" i="42" s="1"/>
  <c r="FE142" i="42"/>
  <c r="FD142" i="42"/>
  <c r="FB142" i="42"/>
  <c r="EW142" i="42"/>
  <c r="EU142" i="42"/>
  <c r="IE142" i="42" s="1"/>
  <c r="ET142" i="42"/>
  <c r="ID142" i="42" s="1"/>
  <c r="ER142" i="42"/>
  <c r="IB142" i="42" s="1"/>
  <c r="EQ142" i="42"/>
  <c r="IA142" i="42" s="1"/>
  <c r="EO142" i="42"/>
  <c r="HY142" i="42" s="1"/>
  <c r="EN142" i="42"/>
  <c r="EL142" i="42"/>
  <c r="HV142" i="42" s="1"/>
  <c r="EK142" i="42"/>
  <c r="HU142" i="42" s="1"/>
  <c r="EI142" i="42"/>
  <c r="HS142" i="42" s="1"/>
  <c r="EH142" i="42"/>
  <c r="EF142" i="42"/>
  <c r="HP142" i="42" s="1"/>
  <c r="CP142" i="42"/>
  <c r="CO142" i="42"/>
  <c r="CB142" i="42"/>
  <c r="CA142" i="42"/>
  <c r="BN142" i="42"/>
  <c r="BM142" i="42"/>
  <c r="AZ142" i="42"/>
  <c r="AY142" i="42"/>
  <c r="AW142" i="42"/>
  <c r="AV142" i="42"/>
  <c r="AT142" i="42"/>
  <c r="AS142" i="42"/>
  <c r="AI142" i="42"/>
  <c r="AH142" i="42"/>
  <c r="AG142" i="42"/>
  <c r="V142" i="42"/>
  <c r="U142" i="42"/>
  <c r="T142" i="42"/>
  <c r="S142" i="42"/>
  <c r="R142" i="42"/>
  <c r="Q142" i="42"/>
  <c r="P142" i="42"/>
  <c r="DP141" i="42"/>
  <c r="DO141" i="42"/>
  <c r="DN141" i="42"/>
  <c r="DM141" i="42"/>
  <c r="DL141" i="42"/>
  <c r="DK141" i="42"/>
  <c r="DJ141" i="42"/>
  <c r="DI141" i="42"/>
  <c r="DH141" i="42"/>
  <c r="DG141" i="42"/>
  <c r="DF141" i="42"/>
  <c r="DE141" i="42"/>
  <c r="HK141" i="42"/>
  <c r="HI141" i="42"/>
  <c r="HH141" i="42"/>
  <c r="HF141" i="42"/>
  <c r="HE141" i="42"/>
  <c r="HC141" i="42"/>
  <c r="HB141" i="42"/>
  <c r="GZ141" i="42"/>
  <c r="GY141" i="42"/>
  <c r="GW141" i="42"/>
  <c r="GV141" i="42"/>
  <c r="GT141" i="42"/>
  <c r="GO141" i="42"/>
  <c r="GM141" i="42"/>
  <c r="GL141" i="42"/>
  <c r="GJ141" i="42"/>
  <c r="GI141" i="42"/>
  <c r="GG141" i="42"/>
  <c r="GF141" i="42"/>
  <c r="GD141" i="42"/>
  <c r="GC141" i="42"/>
  <c r="GB141" i="42" s="1"/>
  <c r="GA141" i="42"/>
  <c r="FZ141" i="42"/>
  <c r="FX141" i="42"/>
  <c r="FS141" i="42"/>
  <c r="FQ141" i="42"/>
  <c r="FP141" i="42"/>
  <c r="FN141" i="42"/>
  <c r="FM141" i="42"/>
  <c r="FK141" i="42"/>
  <c r="FJ141" i="42"/>
  <c r="FH141" i="42"/>
  <c r="FG141" i="42"/>
  <c r="FF141" i="42" s="1"/>
  <c r="FE141" i="42"/>
  <c r="FD141" i="42"/>
  <c r="FB141" i="42"/>
  <c r="EW141" i="42"/>
  <c r="IG141" i="42" s="1"/>
  <c r="EU141" i="42"/>
  <c r="IE141" i="42" s="1"/>
  <c r="ET141" i="42"/>
  <c r="ER141" i="42"/>
  <c r="IB141" i="42" s="1"/>
  <c r="EQ141" i="42"/>
  <c r="IA141" i="42" s="1"/>
  <c r="EO141" i="42"/>
  <c r="HY141" i="42" s="1"/>
  <c r="EN141" i="42"/>
  <c r="HX141" i="42" s="1"/>
  <c r="EL141" i="42"/>
  <c r="HV141" i="42" s="1"/>
  <c r="EK141" i="42"/>
  <c r="EI141" i="42"/>
  <c r="HS141" i="42" s="1"/>
  <c r="EH141" i="42"/>
  <c r="EF141" i="42"/>
  <c r="HP141" i="42" s="1"/>
  <c r="CP141" i="42"/>
  <c r="CO141" i="42"/>
  <c r="CB141" i="42"/>
  <c r="CA141" i="42"/>
  <c r="BN141" i="42"/>
  <c r="BM141" i="42"/>
  <c r="AZ141" i="42"/>
  <c r="AY141" i="42"/>
  <c r="AW141" i="42"/>
  <c r="AV141" i="42"/>
  <c r="AT141" i="42"/>
  <c r="AS141" i="42"/>
  <c r="AI141" i="42"/>
  <c r="AH141" i="42"/>
  <c r="AG141" i="42"/>
  <c r="V141" i="42"/>
  <c r="U141" i="42"/>
  <c r="T141" i="42"/>
  <c r="S141" i="42"/>
  <c r="R141" i="42"/>
  <c r="Q141" i="42"/>
  <c r="P141" i="42"/>
  <c r="DP140" i="42"/>
  <c r="DO140" i="42"/>
  <c r="DN140" i="42"/>
  <c r="DM140" i="42"/>
  <c r="DL140" i="42"/>
  <c r="DK140" i="42"/>
  <c r="DJ140" i="42"/>
  <c r="DI140" i="42"/>
  <c r="DH140" i="42"/>
  <c r="DG140" i="42"/>
  <c r="DF140" i="42"/>
  <c r="DE140" i="42"/>
  <c r="HK140" i="42"/>
  <c r="HI140" i="42"/>
  <c r="HH140" i="42"/>
  <c r="HF140" i="42"/>
  <c r="HE140" i="42"/>
  <c r="HC140" i="42"/>
  <c r="HB140" i="42"/>
  <c r="GZ140" i="42"/>
  <c r="GY140" i="42"/>
  <c r="GX140" i="42" s="1"/>
  <c r="GW140" i="42"/>
  <c r="GV140" i="42"/>
  <c r="GT140" i="42"/>
  <c r="GO140" i="42"/>
  <c r="GM140" i="42"/>
  <c r="GL140" i="42"/>
  <c r="GJ140" i="42"/>
  <c r="GI140" i="42"/>
  <c r="GG140" i="42"/>
  <c r="GF140" i="42"/>
  <c r="GD140" i="42"/>
  <c r="GC140" i="42"/>
  <c r="GB140" i="42" s="1"/>
  <c r="GA140" i="42"/>
  <c r="FZ140" i="42"/>
  <c r="FX140" i="42"/>
  <c r="FS140" i="42"/>
  <c r="FQ140" i="42"/>
  <c r="FP140" i="42"/>
  <c r="FN140" i="42"/>
  <c r="FM140" i="42"/>
  <c r="FK140" i="42"/>
  <c r="FJ140" i="42"/>
  <c r="FH140" i="42"/>
  <c r="FG140" i="42"/>
  <c r="FE140" i="42"/>
  <c r="FD140" i="42"/>
  <c r="FB140" i="42"/>
  <c r="EW140" i="42"/>
  <c r="IG140" i="42" s="1"/>
  <c r="EU140" i="42"/>
  <c r="IE140" i="42" s="1"/>
  <c r="ET140" i="42"/>
  <c r="ID140" i="42" s="1"/>
  <c r="ER140" i="42"/>
  <c r="IB140" i="42" s="1"/>
  <c r="EQ140" i="42"/>
  <c r="EO140" i="42"/>
  <c r="HY140" i="42" s="1"/>
  <c r="EN140" i="42"/>
  <c r="HX140" i="42" s="1"/>
  <c r="EL140" i="42"/>
  <c r="HV140" i="42" s="1"/>
  <c r="EK140" i="42"/>
  <c r="EI140" i="42"/>
  <c r="HS140" i="42" s="1"/>
  <c r="EH140" i="42"/>
  <c r="ED140" i="42" s="1"/>
  <c r="EF140" i="42"/>
  <c r="HP140" i="42" s="1"/>
  <c r="CP140" i="42"/>
  <c r="CO140" i="42"/>
  <c r="CB140" i="42"/>
  <c r="CA140" i="42"/>
  <c r="BN140" i="42"/>
  <c r="BM140" i="42"/>
  <c r="AZ140" i="42"/>
  <c r="AY140" i="42"/>
  <c r="AW140" i="42"/>
  <c r="AV140" i="42"/>
  <c r="AT140" i="42"/>
  <c r="AS140" i="42"/>
  <c r="AI140" i="42"/>
  <c r="AH140" i="42"/>
  <c r="AG140" i="42"/>
  <c r="V140" i="42"/>
  <c r="U140" i="42"/>
  <c r="T140" i="42"/>
  <c r="S140" i="42"/>
  <c r="R140" i="42"/>
  <c r="Q140" i="42"/>
  <c r="P140" i="42"/>
  <c r="DP139" i="42"/>
  <c r="DO139" i="42"/>
  <c r="DN139" i="42"/>
  <c r="DM139" i="42"/>
  <c r="DL139" i="42"/>
  <c r="DK139" i="42"/>
  <c r="DJ139" i="42"/>
  <c r="DI139" i="42"/>
  <c r="DH139" i="42"/>
  <c r="DG139" i="42"/>
  <c r="DF139" i="42"/>
  <c r="DE139" i="42"/>
  <c r="HK139" i="42"/>
  <c r="HI139" i="42"/>
  <c r="HH139" i="42"/>
  <c r="HF139" i="42"/>
  <c r="HE139" i="42"/>
  <c r="HC139" i="42"/>
  <c r="HB139" i="42"/>
  <c r="GZ139" i="42"/>
  <c r="GY139" i="42"/>
  <c r="GX139" i="42" s="1"/>
  <c r="GW139" i="42"/>
  <c r="GV139" i="42"/>
  <c r="GT139" i="42"/>
  <c r="GO139" i="42"/>
  <c r="GM139" i="42"/>
  <c r="GL139" i="42"/>
  <c r="GJ139" i="42"/>
  <c r="GI139" i="42"/>
  <c r="GG139" i="42"/>
  <c r="GF139" i="42"/>
  <c r="GD139" i="42"/>
  <c r="GC139" i="42"/>
  <c r="GB139" i="42" s="1"/>
  <c r="GA139" i="42"/>
  <c r="FZ139" i="42"/>
  <c r="FX139" i="42"/>
  <c r="FS139" i="42"/>
  <c r="FQ139" i="42"/>
  <c r="FP139" i="42"/>
  <c r="FN139" i="42"/>
  <c r="FM139" i="42"/>
  <c r="FK139" i="42"/>
  <c r="FJ139" i="42"/>
  <c r="FH139" i="42"/>
  <c r="FG139" i="42"/>
  <c r="FF139" i="42" s="1"/>
  <c r="FE139" i="42"/>
  <c r="FD139" i="42"/>
  <c r="FB139" i="42"/>
  <c r="EW139" i="42"/>
  <c r="EU139" i="42"/>
  <c r="IE139" i="42" s="1"/>
  <c r="ET139" i="42"/>
  <c r="ID139" i="42" s="1"/>
  <c r="ER139" i="42"/>
  <c r="IB139" i="42" s="1"/>
  <c r="EQ139" i="42"/>
  <c r="IA139" i="42" s="1"/>
  <c r="EO139" i="42"/>
  <c r="EN139" i="42"/>
  <c r="EL139" i="42"/>
  <c r="HV139" i="42" s="1"/>
  <c r="EK139" i="42"/>
  <c r="EI139" i="42"/>
  <c r="HS139" i="42" s="1"/>
  <c r="EH139" i="42"/>
  <c r="EF139" i="42"/>
  <c r="CP139" i="42"/>
  <c r="CO139" i="42"/>
  <c r="CB139" i="42"/>
  <c r="CA139" i="42"/>
  <c r="BN139" i="42"/>
  <c r="BM139" i="42"/>
  <c r="AZ139" i="42"/>
  <c r="AY139" i="42"/>
  <c r="AW139" i="42"/>
  <c r="AV139" i="42"/>
  <c r="AT139" i="42"/>
  <c r="AS139" i="42"/>
  <c r="AI139" i="42"/>
  <c r="AH139" i="42"/>
  <c r="AG139" i="42"/>
  <c r="V139" i="42"/>
  <c r="U139" i="42"/>
  <c r="T139" i="42"/>
  <c r="S139" i="42"/>
  <c r="R139" i="42"/>
  <c r="Q139" i="42"/>
  <c r="P139" i="42"/>
  <c r="DP138" i="42"/>
  <c r="DO138" i="42"/>
  <c r="DN138" i="42"/>
  <c r="DM138" i="42"/>
  <c r="DL138" i="42"/>
  <c r="DK138" i="42"/>
  <c r="DJ138" i="42"/>
  <c r="DI138" i="42"/>
  <c r="DH138" i="42"/>
  <c r="DG138" i="42"/>
  <c r="DF138" i="42"/>
  <c r="DE138" i="42"/>
  <c r="HK138" i="42"/>
  <c r="HI138" i="42"/>
  <c r="HH138" i="42"/>
  <c r="HF138" i="42"/>
  <c r="HE138" i="42"/>
  <c r="HC138" i="42"/>
  <c r="HB138" i="42"/>
  <c r="GZ138" i="42"/>
  <c r="GY138" i="42"/>
  <c r="GX138" i="42" s="1"/>
  <c r="GW138" i="42"/>
  <c r="GV138" i="42"/>
  <c r="GT138" i="42"/>
  <c r="GO138" i="42"/>
  <c r="GM138" i="42"/>
  <c r="GL138" i="42"/>
  <c r="GJ138" i="42"/>
  <c r="GI138" i="42"/>
  <c r="GG138" i="42"/>
  <c r="GF138" i="42"/>
  <c r="GD138" i="42"/>
  <c r="GC138" i="42"/>
  <c r="GB138" i="42" s="1"/>
  <c r="GA138" i="42"/>
  <c r="FZ138" i="42"/>
  <c r="FX138" i="42"/>
  <c r="FS138" i="42"/>
  <c r="FQ138" i="42"/>
  <c r="FP138" i="42"/>
  <c r="FN138" i="42"/>
  <c r="FM138" i="42"/>
  <c r="FK138" i="42"/>
  <c r="FJ138" i="42"/>
  <c r="FH138" i="42"/>
  <c r="FG138" i="42"/>
  <c r="FF138" i="42" s="1"/>
  <c r="FE138" i="42"/>
  <c r="FD138" i="42"/>
  <c r="FB138" i="42"/>
  <c r="EW138" i="42"/>
  <c r="IG138" i="42" s="1"/>
  <c r="EU138" i="42"/>
  <c r="IE138" i="42" s="1"/>
  <c r="ET138" i="42"/>
  <c r="ER138" i="42"/>
  <c r="IB138" i="42" s="1"/>
  <c r="EQ138" i="42"/>
  <c r="IA138" i="42" s="1"/>
  <c r="EO138" i="42"/>
  <c r="HY138" i="42" s="1"/>
  <c r="EN138" i="42"/>
  <c r="HX138" i="42" s="1"/>
  <c r="EL138" i="42"/>
  <c r="HV138" i="42" s="1"/>
  <c r="EK138" i="42"/>
  <c r="EI138" i="42"/>
  <c r="HS138" i="42" s="1"/>
  <c r="EH138" i="42"/>
  <c r="EF138" i="42"/>
  <c r="HP138" i="42" s="1"/>
  <c r="CP138" i="42"/>
  <c r="CO138" i="42"/>
  <c r="CB138" i="42"/>
  <c r="CA138" i="42"/>
  <c r="BN138" i="42"/>
  <c r="BM138" i="42"/>
  <c r="AZ138" i="42"/>
  <c r="AY138" i="42"/>
  <c r="AW138" i="42"/>
  <c r="AV138" i="42"/>
  <c r="AT138" i="42"/>
  <c r="AS138" i="42"/>
  <c r="AI138" i="42"/>
  <c r="AH138" i="42"/>
  <c r="AG138" i="42"/>
  <c r="V138" i="42"/>
  <c r="U138" i="42"/>
  <c r="T138" i="42"/>
  <c r="S138" i="42"/>
  <c r="R138" i="42"/>
  <c r="Q138" i="42"/>
  <c r="P138" i="42"/>
  <c r="DP137" i="42"/>
  <c r="DO137" i="42"/>
  <c r="DN137" i="42"/>
  <c r="DM137" i="42"/>
  <c r="DL137" i="42"/>
  <c r="DK137" i="42"/>
  <c r="DJ137" i="42"/>
  <c r="DI137" i="42"/>
  <c r="DH137" i="42"/>
  <c r="DG137" i="42"/>
  <c r="DF137" i="42"/>
  <c r="DE137" i="42"/>
  <c r="HK137" i="42"/>
  <c r="HI137" i="42"/>
  <c r="HH137" i="42"/>
  <c r="HF137" i="42"/>
  <c r="HE137" i="42"/>
  <c r="HC137" i="42"/>
  <c r="HB137" i="42"/>
  <c r="GZ137" i="42"/>
  <c r="GY137" i="42"/>
  <c r="GX137" i="42" s="1"/>
  <c r="GW137" i="42"/>
  <c r="GV137" i="42"/>
  <c r="GT137" i="42"/>
  <c r="GO137" i="42"/>
  <c r="GM137" i="42"/>
  <c r="GL137" i="42"/>
  <c r="GJ137" i="42"/>
  <c r="GI137" i="42"/>
  <c r="GG137" i="42"/>
  <c r="GF137" i="42"/>
  <c r="GD137" i="42"/>
  <c r="GC137" i="42"/>
  <c r="GB137" i="42" s="1"/>
  <c r="GA137" i="42"/>
  <c r="FZ137" i="42"/>
  <c r="FV137" i="42" s="1"/>
  <c r="FX137" i="42"/>
  <c r="FS137" i="42"/>
  <c r="FQ137" i="42"/>
  <c r="FP137" i="42"/>
  <c r="FN137" i="42"/>
  <c r="FM137" i="42"/>
  <c r="FK137" i="42"/>
  <c r="FJ137" i="42"/>
  <c r="FH137" i="42"/>
  <c r="FG137" i="42"/>
  <c r="FF137" i="42" s="1"/>
  <c r="FE137" i="42"/>
  <c r="FD137" i="42"/>
  <c r="EZ137" i="42" s="1"/>
  <c r="FB137" i="42"/>
  <c r="EW137" i="42"/>
  <c r="IG137" i="42" s="1"/>
  <c r="EU137" i="42"/>
  <c r="IE137" i="42" s="1"/>
  <c r="ET137" i="42"/>
  <c r="ID137" i="42" s="1"/>
  <c r="ER137" i="42"/>
  <c r="EQ137" i="42"/>
  <c r="EO137" i="42"/>
  <c r="HY137" i="42" s="1"/>
  <c r="EN137" i="42"/>
  <c r="HX137" i="42" s="1"/>
  <c r="EL137" i="42"/>
  <c r="HV137" i="42" s="1"/>
  <c r="EK137" i="42"/>
  <c r="EI137" i="42"/>
  <c r="HS137" i="42" s="1"/>
  <c r="EH137" i="42"/>
  <c r="ED137" i="42" s="1"/>
  <c r="EF137" i="42"/>
  <c r="HP137" i="42" s="1"/>
  <c r="CP137" i="42"/>
  <c r="CO137" i="42"/>
  <c r="CB137" i="42"/>
  <c r="CA137" i="42"/>
  <c r="BN137" i="42"/>
  <c r="BM137" i="42"/>
  <c r="AZ137" i="42"/>
  <c r="AY137" i="42"/>
  <c r="AW137" i="42"/>
  <c r="AV137" i="42"/>
  <c r="AT137" i="42"/>
  <c r="AS137" i="42"/>
  <c r="AI137" i="42"/>
  <c r="AH137" i="42"/>
  <c r="AG137" i="42"/>
  <c r="V137" i="42"/>
  <c r="U137" i="42"/>
  <c r="T137" i="42"/>
  <c r="S137" i="42"/>
  <c r="R137" i="42"/>
  <c r="Q137" i="42"/>
  <c r="P137" i="42"/>
  <c r="DP136" i="42"/>
  <c r="DO136" i="42"/>
  <c r="DN136" i="42"/>
  <c r="DM136" i="42"/>
  <c r="DL136" i="42"/>
  <c r="DK136" i="42"/>
  <c r="DJ136" i="42"/>
  <c r="DI136" i="42"/>
  <c r="DH136" i="42"/>
  <c r="DG136" i="42"/>
  <c r="DF136" i="42"/>
  <c r="DE136" i="42"/>
  <c r="HK136" i="42"/>
  <c r="HI136" i="42"/>
  <c r="HH136" i="42"/>
  <c r="HF136" i="42"/>
  <c r="HE136" i="42"/>
  <c r="HC136" i="42"/>
  <c r="HB136" i="42"/>
  <c r="GZ136" i="42"/>
  <c r="GY136" i="42"/>
  <c r="GX136" i="42" s="1"/>
  <c r="GW136" i="42"/>
  <c r="GV136" i="42"/>
  <c r="GT136" i="42"/>
  <c r="GO136" i="42"/>
  <c r="GM136" i="42"/>
  <c r="GL136" i="42"/>
  <c r="GJ136" i="42"/>
  <c r="GI136" i="42"/>
  <c r="GG136" i="42"/>
  <c r="GF136" i="42"/>
  <c r="GD136" i="42"/>
  <c r="GC136" i="42"/>
  <c r="GB136" i="42" s="1"/>
  <c r="GA136" i="42"/>
  <c r="FZ136" i="42"/>
  <c r="FX136" i="42"/>
  <c r="FS136" i="42"/>
  <c r="FQ136" i="42"/>
  <c r="FP136" i="42"/>
  <c r="FN136" i="42"/>
  <c r="FM136" i="42"/>
  <c r="FK136" i="42"/>
  <c r="FJ136" i="42"/>
  <c r="FH136" i="42"/>
  <c r="FG136" i="42"/>
  <c r="FF136" i="42" s="1"/>
  <c r="FE136" i="42"/>
  <c r="FD136" i="42"/>
  <c r="FB136" i="42"/>
  <c r="EW136" i="42"/>
  <c r="EU136" i="42"/>
  <c r="IE136" i="42" s="1"/>
  <c r="ET136" i="42"/>
  <c r="ID136" i="42" s="1"/>
  <c r="ER136" i="42"/>
  <c r="IB136" i="42" s="1"/>
  <c r="EQ136" i="42"/>
  <c r="IA136" i="42" s="1"/>
  <c r="EO136" i="42"/>
  <c r="HY136" i="42" s="1"/>
  <c r="EN136" i="42"/>
  <c r="EL136" i="42"/>
  <c r="HV136" i="42" s="1"/>
  <c r="EK136" i="42"/>
  <c r="EI136" i="42"/>
  <c r="HS136" i="42" s="1"/>
  <c r="EH136" i="42"/>
  <c r="EF136" i="42"/>
  <c r="HP136" i="42" s="1"/>
  <c r="CP136" i="42"/>
  <c r="CO136" i="42"/>
  <c r="CB136" i="42"/>
  <c r="CA136" i="42"/>
  <c r="BN136" i="42"/>
  <c r="BM136" i="42"/>
  <c r="AZ136" i="42"/>
  <c r="AY136" i="42"/>
  <c r="AW136" i="42"/>
  <c r="AV136" i="42"/>
  <c r="AT136" i="42"/>
  <c r="AS136" i="42"/>
  <c r="AI136" i="42"/>
  <c r="AH136" i="42"/>
  <c r="AG136" i="42"/>
  <c r="V136" i="42"/>
  <c r="U136" i="42"/>
  <c r="T136" i="42"/>
  <c r="S136" i="42"/>
  <c r="R136" i="42"/>
  <c r="Q136" i="42"/>
  <c r="P136" i="42"/>
  <c r="DP135" i="42"/>
  <c r="DO135" i="42"/>
  <c r="DN135" i="42"/>
  <c r="DM135" i="42"/>
  <c r="DL135" i="42"/>
  <c r="DK135" i="42"/>
  <c r="DJ135" i="42"/>
  <c r="DI135" i="42"/>
  <c r="DH135" i="42"/>
  <c r="DG135" i="42"/>
  <c r="DF135" i="42"/>
  <c r="DE135" i="42"/>
  <c r="HK135" i="42"/>
  <c r="HI135" i="42"/>
  <c r="HH135" i="42"/>
  <c r="HF135" i="42"/>
  <c r="HE135" i="42"/>
  <c r="HC135" i="42"/>
  <c r="HB135" i="42"/>
  <c r="GZ135" i="42"/>
  <c r="GY135" i="42"/>
  <c r="GX135" i="42" s="1"/>
  <c r="GW135" i="42"/>
  <c r="GV135" i="42"/>
  <c r="GT135" i="42"/>
  <c r="GO135" i="42"/>
  <c r="GM135" i="42"/>
  <c r="GL135" i="42"/>
  <c r="GJ135" i="42"/>
  <c r="GI135" i="42"/>
  <c r="GG135" i="42"/>
  <c r="GF135" i="42"/>
  <c r="GD135" i="42"/>
  <c r="GC135" i="42"/>
  <c r="GB135" i="42" s="1"/>
  <c r="GA135" i="42"/>
  <c r="FZ135" i="42"/>
  <c r="FX135" i="42"/>
  <c r="FS135" i="42"/>
  <c r="FQ135" i="42"/>
  <c r="FP135" i="42"/>
  <c r="FN135" i="42"/>
  <c r="FM135" i="42"/>
  <c r="FK135" i="42"/>
  <c r="FJ135" i="42"/>
  <c r="FH135" i="42"/>
  <c r="FG135" i="42"/>
  <c r="FF135" i="42" s="1"/>
  <c r="FE135" i="42"/>
  <c r="FD135" i="42"/>
  <c r="FB135" i="42"/>
  <c r="EW135" i="42"/>
  <c r="IG135" i="42" s="1"/>
  <c r="EU135" i="42"/>
  <c r="IE135" i="42" s="1"/>
  <c r="ET135" i="42"/>
  <c r="ID135" i="42" s="1"/>
  <c r="ER135" i="42"/>
  <c r="IB135" i="42" s="1"/>
  <c r="EQ135" i="42"/>
  <c r="IA135" i="42" s="1"/>
  <c r="EO135" i="42"/>
  <c r="HY135" i="42" s="1"/>
  <c r="EN135" i="42"/>
  <c r="HX135" i="42" s="1"/>
  <c r="EL135" i="42"/>
  <c r="HV135" i="42" s="1"/>
  <c r="EK135" i="42"/>
  <c r="EI135" i="42"/>
  <c r="HS135" i="42" s="1"/>
  <c r="EH135" i="42"/>
  <c r="EF135" i="42"/>
  <c r="HP135" i="42" s="1"/>
  <c r="CP135" i="42"/>
  <c r="CO135" i="42"/>
  <c r="CB135" i="42"/>
  <c r="CA135" i="42"/>
  <c r="BN135" i="42"/>
  <c r="BM135" i="42"/>
  <c r="AZ135" i="42"/>
  <c r="AY135" i="42"/>
  <c r="AW135" i="42"/>
  <c r="AV135" i="42"/>
  <c r="AT135" i="42"/>
  <c r="AS135" i="42"/>
  <c r="AI135" i="42"/>
  <c r="AH135" i="42"/>
  <c r="AG135" i="42"/>
  <c r="V135" i="42"/>
  <c r="U135" i="42"/>
  <c r="T135" i="42"/>
  <c r="S135" i="42"/>
  <c r="R135" i="42"/>
  <c r="Q135" i="42"/>
  <c r="P135" i="42"/>
  <c r="DP134" i="42"/>
  <c r="DO134" i="42"/>
  <c r="DN134" i="42"/>
  <c r="DM134" i="42"/>
  <c r="DL134" i="42"/>
  <c r="DK134" i="42"/>
  <c r="DJ134" i="42"/>
  <c r="DI134" i="42"/>
  <c r="DH134" i="42"/>
  <c r="DG134" i="42"/>
  <c r="DF134" i="42"/>
  <c r="DE134" i="42"/>
  <c r="HK134" i="42"/>
  <c r="HI134" i="42"/>
  <c r="HH134" i="42"/>
  <c r="HF134" i="42"/>
  <c r="HE134" i="42"/>
  <c r="HC134" i="42"/>
  <c r="HB134" i="42"/>
  <c r="GZ134" i="42"/>
  <c r="GY134" i="42"/>
  <c r="GX134" i="42" s="1"/>
  <c r="GW134" i="42"/>
  <c r="GV134" i="42"/>
  <c r="GT134" i="42"/>
  <c r="GO134" i="42"/>
  <c r="GM134" i="42"/>
  <c r="GL134" i="42"/>
  <c r="GJ134" i="42"/>
  <c r="GI134" i="42"/>
  <c r="GG134" i="42"/>
  <c r="GF134" i="42"/>
  <c r="GD134" i="42"/>
  <c r="GC134" i="42"/>
  <c r="GB134" i="42" s="1"/>
  <c r="GA134" i="42"/>
  <c r="FZ134" i="42"/>
  <c r="FV134" i="42" s="1"/>
  <c r="FX134" i="42"/>
  <c r="FS134" i="42"/>
  <c r="FQ134" i="42"/>
  <c r="FP134" i="42"/>
  <c r="FN134" i="42"/>
  <c r="FM134" i="42"/>
  <c r="FK134" i="42"/>
  <c r="FJ134" i="42"/>
  <c r="FH134" i="42"/>
  <c r="FG134" i="42"/>
  <c r="FF134" i="42" s="1"/>
  <c r="FE134" i="42"/>
  <c r="FD134" i="42"/>
  <c r="FB134" i="42"/>
  <c r="EW134" i="42"/>
  <c r="IG134" i="42" s="1"/>
  <c r="EU134" i="42"/>
  <c r="IE134" i="42" s="1"/>
  <c r="ET134" i="42"/>
  <c r="ID134" i="42" s="1"/>
  <c r="ER134" i="42"/>
  <c r="IB134" i="42" s="1"/>
  <c r="EQ134" i="42"/>
  <c r="EO134" i="42"/>
  <c r="HY134" i="42" s="1"/>
  <c r="EN134" i="42"/>
  <c r="HX134" i="42" s="1"/>
  <c r="EL134" i="42"/>
  <c r="HV134" i="42" s="1"/>
  <c r="EK134" i="42"/>
  <c r="EI134" i="42"/>
  <c r="HS134" i="42" s="1"/>
  <c r="EH134" i="42"/>
  <c r="ED134" i="42" s="1"/>
  <c r="EF134" i="42"/>
  <c r="HP134" i="42" s="1"/>
  <c r="CP134" i="42"/>
  <c r="CO134" i="42"/>
  <c r="CB134" i="42"/>
  <c r="CA134" i="42"/>
  <c r="BN134" i="42"/>
  <c r="BM134" i="42"/>
  <c r="AZ134" i="42"/>
  <c r="AY134" i="42"/>
  <c r="AW134" i="42"/>
  <c r="AV134" i="42"/>
  <c r="AT134" i="42"/>
  <c r="AS134" i="42"/>
  <c r="AI134" i="42"/>
  <c r="AH134" i="42"/>
  <c r="AG134" i="42"/>
  <c r="V134" i="42"/>
  <c r="U134" i="42"/>
  <c r="T134" i="42"/>
  <c r="S134" i="42"/>
  <c r="R134" i="42"/>
  <c r="Q134" i="42"/>
  <c r="P134" i="42"/>
  <c r="DP133" i="42"/>
  <c r="DO133" i="42"/>
  <c r="DN133" i="42"/>
  <c r="DM133" i="42"/>
  <c r="DL133" i="42"/>
  <c r="DK133" i="42"/>
  <c r="DJ133" i="42"/>
  <c r="DI133" i="42"/>
  <c r="DH133" i="42"/>
  <c r="DG133" i="42"/>
  <c r="DF133" i="42"/>
  <c r="DE133" i="42"/>
  <c r="HK133" i="42"/>
  <c r="HI133" i="42"/>
  <c r="HH133" i="42"/>
  <c r="HF133" i="42"/>
  <c r="HE133" i="42"/>
  <c r="HC133" i="42"/>
  <c r="HB133" i="42"/>
  <c r="GZ133" i="42"/>
  <c r="GY133" i="42"/>
  <c r="GW133" i="42"/>
  <c r="GV133" i="42"/>
  <c r="GT133" i="42"/>
  <c r="GO133" i="42"/>
  <c r="GM133" i="42"/>
  <c r="GL133" i="42"/>
  <c r="GJ133" i="42"/>
  <c r="GI133" i="42"/>
  <c r="GG133" i="42"/>
  <c r="GF133" i="42"/>
  <c r="GD133" i="42"/>
  <c r="GC133" i="42"/>
  <c r="GA133" i="42"/>
  <c r="FZ133" i="42"/>
  <c r="FX133" i="42"/>
  <c r="FS133" i="42"/>
  <c r="FQ133" i="42"/>
  <c r="FP133" i="42"/>
  <c r="FN133" i="42"/>
  <c r="FM133" i="42"/>
  <c r="FK133" i="42"/>
  <c r="FJ133" i="42"/>
  <c r="FH133" i="42"/>
  <c r="FG133" i="42"/>
  <c r="FF133" i="42" s="1"/>
  <c r="FE133" i="42"/>
  <c r="FD133" i="42"/>
  <c r="FB133" i="42"/>
  <c r="EW133" i="42"/>
  <c r="EU133" i="42"/>
  <c r="IE133" i="42" s="1"/>
  <c r="ET133" i="42"/>
  <c r="ID133" i="42" s="1"/>
  <c r="ER133" i="42"/>
  <c r="IB133" i="42" s="1"/>
  <c r="EQ133" i="42"/>
  <c r="IA133" i="42" s="1"/>
  <c r="EO133" i="42"/>
  <c r="HY133" i="42" s="1"/>
  <c r="EN133" i="42"/>
  <c r="EL133" i="42"/>
  <c r="HV133" i="42" s="1"/>
  <c r="EK133" i="42"/>
  <c r="EI133" i="42"/>
  <c r="HS133" i="42" s="1"/>
  <c r="EH133" i="42"/>
  <c r="EF133" i="42"/>
  <c r="HP133" i="42" s="1"/>
  <c r="CP133" i="42"/>
  <c r="CO133" i="42"/>
  <c r="CB133" i="42"/>
  <c r="CA133" i="42"/>
  <c r="BN133" i="42"/>
  <c r="BM133" i="42"/>
  <c r="AZ133" i="42"/>
  <c r="AY133" i="42"/>
  <c r="AW133" i="42"/>
  <c r="AV133" i="42"/>
  <c r="AT133" i="42"/>
  <c r="AS133" i="42"/>
  <c r="AI133" i="42"/>
  <c r="AH133" i="42"/>
  <c r="AG133" i="42"/>
  <c r="V133" i="42"/>
  <c r="U133" i="42"/>
  <c r="T133" i="42"/>
  <c r="S133" i="42"/>
  <c r="R133" i="42"/>
  <c r="Q133" i="42"/>
  <c r="P133" i="42"/>
  <c r="DP132" i="42"/>
  <c r="DO132" i="42"/>
  <c r="DN132" i="42"/>
  <c r="DM132" i="42"/>
  <c r="DL132" i="42"/>
  <c r="DK132" i="42"/>
  <c r="DJ132" i="42"/>
  <c r="DI132" i="42"/>
  <c r="DH132" i="42"/>
  <c r="DG132" i="42"/>
  <c r="DF132" i="42"/>
  <c r="DE132" i="42"/>
  <c r="HK132" i="42"/>
  <c r="HI132" i="42"/>
  <c r="HH132" i="42"/>
  <c r="HF132" i="42"/>
  <c r="HE132" i="42"/>
  <c r="HC132" i="42"/>
  <c r="HB132" i="42"/>
  <c r="GZ132" i="42"/>
  <c r="GY132" i="42"/>
  <c r="GX132" i="42" s="1"/>
  <c r="GW132" i="42"/>
  <c r="GV132" i="42"/>
  <c r="GT132" i="42"/>
  <c r="GO132" i="42"/>
  <c r="GM132" i="42"/>
  <c r="GL132" i="42"/>
  <c r="GJ132" i="42"/>
  <c r="GI132" i="42"/>
  <c r="GG132" i="42"/>
  <c r="GF132" i="42"/>
  <c r="GD132" i="42"/>
  <c r="GC132" i="42"/>
  <c r="GB132" i="42" s="1"/>
  <c r="GA132" i="42"/>
  <c r="FZ132" i="42"/>
  <c r="FX132" i="42"/>
  <c r="FS132" i="42"/>
  <c r="FQ132" i="42"/>
  <c r="FP132" i="42"/>
  <c r="FN132" i="42"/>
  <c r="FM132" i="42"/>
  <c r="FK132" i="42"/>
  <c r="FJ132" i="42"/>
  <c r="FH132" i="42"/>
  <c r="FG132" i="42"/>
  <c r="FF132" i="42" s="1"/>
  <c r="FE132" i="42"/>
  <c r="FD132" i="42"/>
  <c r="FB132" i="42"/>
  <c r="EW132" i="42"/>
  <c r="IG132" i="42" s="1"/>
  <c r="EU132" i="42"/>
  <c r="IE132" i="42" s="1"/>
  <c r="ET132" i="42"/>
  <c r="ER132" i="42"/>
  <c r="IB132" i="42" s="1"/>
  <c r="EQ132" i="42"/>
  <c r="IA132" i="42" s="1"/>
  <c r="EO132" i="42"/>
  <c r="HY132" i="42" s="1"/>
  <c r="EN132" i="42"/>
  <c r="HX132" i="42" s="1"/>
  <c r="EL132" i="42"/>
  <c r="HV132" i="42" s="1"/>
  <c r="EK132" i="42"/>
  <c r="EI132" i="42"/>
  <c r="HS132" i="42" s="1"/>
  <c r="EH132" i="42"/>
  <c r="EF132" i="42"/>
  <c r="HP132" i="42" s="1"/>
  <c r="CP132" i="42"/>
  <c r="CO132" i="42"/>
  <c r="CB132" i="42"/>
  <c r="CA132" i="42"/>
  <c r="BN132" i="42"/>
  <c r="BM132" i="42"/>
  <c r="AZ132" i="42"/>
  <c r="AY132" i="42"/>
  <c r="AW132" i="42"/>
  <c r="AV132" i="42"/>
  <c r="AT132" i="42"/>
  <c r="AS132" i="42"/>
  <c r="AI132" i="42"/>
  <c r="AH132" i="42"/>
  <c r="AG132" i="42"/>
  <c r="V132" i="42"/>
  <c r="U132" i="42"/>
  <c r="T132" i="42"/>
  <c r="S132" i="42"/>
  <c r="R132" i="42"/>
  <c r="Q132" i="42"/>
  <c r="P132" i="42"/>
  <c r="DV131" i="42"/>
  <c r="DB131" i="42"/>
  <c r="DB149" i="42" s="1"/>
  <c r="DA131" i="42"/>
  <c r="DA149" i="42" s="1"/>
  <c r="CZ131" i="42"/>
  <c r="CZ149" i="42" s="1"/>
  <c r="CY131" i="42"/>
  <c r="CY149" i="42" s="1"/>
  <c r="HF149" i="42" s="1"/>
  <c r="CX131" i="42"/>
  <c r="CX149" i="42" s="1"/>
  <c r="CW131" i="42"/>
  <c r="HC131" i="42" s="1"/>
  <c r="CV131" i="42"/>
  <c r="CV149" i="42" s="1"/>
  <c r="CU131" i="42"/>
  <c r="CT131" i="42"/>
  <c r="CT149" i="42" s="1"/>
  <c r="CS131" i="42"/>
  <c r="CS149" i="42" s="1"/>
  <c r="GW149" i="42" s="1"/>
  <c r="CR131" i="42"/>
  <c r="CR149" i="42" s="1"/>
  <c r="CQ131" i="42"/>
  <c r="GT131" i="42" s="1"/>
  <c r="CN131" i="42"/>
  <c r="CN149" i="42" s="1"/>
  <c r="CM131" i="42"/>
  <c r="CM149" i="42" s="1"/>
  <c r="GM149" i="42" s="1"/>
  <c r="CL131" i="42"/>
  <c r="CL149" i="42" s="1"/>
  <c r="CK131" i="42"/>
  <c r="GJ131" i="42" s="1"/>
  <c r="CJ131" i="42"/>
  <c r="CJ149" i="42" s="1"/>
  <c r="CI131" i="42"/>
  <c r="CH131" i="42"/>
  <c r="CH149" i="42" s="1"/>
  <c r="CG131" i="42"/>
  <c r="CG149" i="42" s="1"/>
  <c r="GD149" i="42" s="1"/>
  <c r="CF131" i="42"/>
  <c r="CF149" i="42" s="1"/>
  <c r="CE131" i="42"/>
  <c r="GA131" i="42" s="1"/>
  <c r="CD131" i="42"/>
  <c r="CD149" i="42" s="1"/>
  <c r="CC131" i="42"/>
  <c r="BZ131" i="42"/>
  <c r="BZ149" i="42" s="1"/>
  <c r="BY131" i="42"/>
  <c r="FQ131" i="42" s="1"/>
  <c r="BX131" i="42"/>
  <c r="BX149" i="42" s="1"/>
  <c r="BW131" i="42"/>
  <c r="BW149" i="42" s="1"/>
  <c r="BV131" i="42"/>
  <c r="BV149" i="42" s="1"/>
  <c r="BU131" i="42"/>
  <c r="BT131" i="42"/>
  <c r="BT149" i="42" s="1"/>
  <c r="BS131" i="42"/>
  <c r="FH131" i="42" s="1"/>
  <c r="BR131" i="42"/>
  <c r="BQ131" i="42"/>
  <c r="BP131" i="42"/>
  <c r="BP149" i="42" s="1"/>
  <c r="BO131" i="42"/>
  <c r="BL131" i="42"/>
  <c r="BK131" i="42"/>
  <c r="BJ131" i="42"/>
  <c r="BI131" i="42"/>
  <c r="ER131" i="42" s="1"/>
  <c r="BH131" i="42"/>
  <c r="BH149" i="42" s="1"/>
  <c r="BG131" i="42"/>
  <c r="EO131" i="42" s="1"/>
  <c r="BF131" i="42"/>
  <c r="BE131" i="42"/>
  <c r="BD131" i="42"/>
  <c r="BC131" i="42"/>
  <c r="BB131" i="42"/>
  <c r="BB149" i="42" s="1"/>
  <c r="BA131" i="42"/>
  <c r="EF131" i="42" s="1"/>
  <c r="AR131" i="42"/>
  <c r="AQ131" i="42"/>
  <c r="AQ149" i="42" s="1"/>
  <c r="AP131" i="42"/>
  <c r="AO131" i="42"/>
  <c r="AO149" i="42" s="1"/>
  <c r="AN131" i="42"/>
  <c r="AN149" i="42" s="1"/>
  <c r="AM131" i="42"/>
  <c r="AM149" i="42" s="1"/>
  <c r="AL131" i="42"/>
  <c r="AL149" i="42" s="1"/>
  <c r="AK131" i="42"/>
  <c r="AJ131" i="42"/>
  <c r="AE131" i="42"/>
  <c r="AD131" i="42"/>
  <c r="AD149" i="42" s="1"/>
  <c r="AC131" i="42"/>
  <c r="AB131" i="42"/>
  <c r="AB149" i="42" s="1"/>
  <c r="AA131" i="42"/>
  <c r="AA149" i="42" s="1"/>
  <c r="Z131" i="42"/>
  <c r="Z149" i="42" s="1"/>
  <c r="Y131" i="42"/>
  <c r="Y149" i="42" s="1"/>
  <c r="X131" i="42"/>
  <c r="W131" i="42"/>
  <c r="DP130" i="42"/>
  <c r="DO130" i="42"/>
  <c r="DN130" i="42"/>
  <c r="DM130" i="42"/>
  <c r="DL130" i="42"/>
  <c r="DK130" i="42"/>
  <c r="DJ130" i="42"/>
  <c r="DI130" i="42"/>
  <c r="DH130" i="42"/>
  <c r="DG130" i="42"/>
  <c r="DF130" i="42"/>
  <c r="DE130" i="42"/>
  <c r="HK130" i="42"/>
  <c r="HI130" i="42"/>
  <c r="HH130" i="42"/>
  <c r="HF130" i="42"/>
  <c r="HE130" i="42"/>
  <c r="HC130" i="42"/>
  <c r="HB130" i="42"/>
  <c r="GZ130" i="42"/>
  <c r="GY130" i="42"/>
  <c r="GX130" i="42" s="1"/>
  <c r="GW130" i="42"/>
  <c r="GV130" i="42"/>
  <c r="GT130" i="42"/>
  <c r="GO130" i="42"/>
  <c r="GM130" i="42"/>
  <c r="GL130" i="42"/>
  <c r="GJ130" i="42"/>
  <c r="GI130" i="42"/>
  <c r="GG130" i="42"/>
  <c r="GF130" i="42"/>
  <c r="GD130" i="42"/>
  <c r="GC130" i="42"/>
  <c r="GA130" i="42"/>
  <c r="FZ130" i="42"/>
  <c r="FX130" i="42"/>
  <c r="FS130" i="42"/>
  <c r="FQ130" i="42"/>
  <c r="FP130" i="42"/>
  <c r="FN130" i="42"/>
  <c r="FM130" i="42"/>
  <c r="FK130" i="42"/>
  <c r="FJ130" i="42"/>
  <c r="FH130" i="42"/>
  <c r="FG130" i="42"/>
  <c r="FF130" i="42" s="1"/>
  <c r="FE130" i="42"/>
  <c r="FD130" i="42"/>
  <c r="FB130" i="42"/>
  <c r="EW130" i="42"/>
  <c r="IG130" i="42" s="1"/>
  <c r="EU130" i="42"/>
  <c r="IE130" i="42" s="1"/>
  <c r="ET130" i="42"/>
  <c r="ID130" i="42" s="1"/>
  <c r="ER130" i="42"/>
  <c r="EQ130" i="42"/>
  <c r="IA130" i="42" s="1"/>
  <c r="EO130" i="42"/>
  <c r="HY130" i="42" s="1"/>
  <c r="EN130" i="42"/>
  <c r="HX130" i="42" s="1"/>
  <c r="EL130" i="42"/>
  <c r="HV130" i="42" s="1"/>
  <c r="EK130" i="42"/>
  <c r="EI130" i="42"/>
  <c r="EH130" i="42"/>
  <c r="EF130" i="42"/>
  <c r="HP130" i="42" s="1"/>
  <c r="V130" i="42"/>
  <c r="DP128" i="42"/>
  <c r="DO128" i="42"/>
  <c r="DN128" i="42"/>
  <c r="DM128" i="42"/>
  <c r="DL128" i="42"/>
  <c r="DK128" i="42"/>
  <c r="DJ128" i="42"/>
  <c r="DI128" i="42"/>
  <c r="DH128" i="42"/>
  <c r="DG128" i="42"/>
  <c r="DF128" i="42"/>
  <c r="DE128" i="42"/>
  <c r="HK128" i="42"/>
  <c r="HI128" i="42"/>
  <c r="HH128" i="42"/>
  <c r="HF128" i="42"/>
  <c r="HE128" i="42"/>
  <c r="HC128" i="42"/>
  <c r="HB128" i="42"/>
  <c r="GZ128" i="42"/>
  <c r="GY128" i="42"/>
  <c r="GX128" i="42" s="1"/>
  <c r="GW128" i="42"/>
  <c r="GV128" i="42"/>
  <c r="GT128" i="42"/>
  <c r="GO128" i="42"/>
  <c r="GM128" i="42"/>
  <c r="GL128" i="42"/>
  <c r="GJ128" i="42"/>
  <c r="GI128" i="42"/>
  <c r="GG128" i="42"/>
  <c r="GF128" i="42"/>
  <c r="GD128" i="42"/>
  <c r="GC128" i="42"/>
  <c r="GB128" i="42" s="1"/>
  <c r="GA128" i="42"/>
  <c r="FZ128" i="42"/>
  <c r="FX128" i="42"/>
  <c r="FS128" i="42"/>
  <c r="FQ128" i="42"/>
  <c r="FP128" i="42"/>
  <c r="FN128" i="42"/>
  <c r="FM128" i="42"/>
  <c r="FK128" i="42"/>
  <c r="FJ128" i="42"/>
  <c r="FH128" i="42"/>
  <c r="FG128" i="42"/>
  <c r="FF128" i="42" s="1"/>
  <c r="FE128" i="42"/>
  <c r="FD128" i="42"/>
  <c r="FB128" i="42"/>
  <c r="EW128" i="42"/>
  <c r="IG128" i="42" s="1"/>
  <c r="EU128" i="42"/>
  <c r="ET128" i="42"/>
  <c r="ER128" i="42"/>
  <c r="IB128" i="42" s="1"/>
  <c r="EQ128" i="42"/>
  <c r="IA128" i="42" s="1"/>
  <c r="EO128" i="42"/>
  <c r="HY128" i="42" s="1"/>
  <c r="EN128" i="42"/>
  <c r="HX128" i="42" s="1"/>
  <c r="EL128" i="42"/>
  <c r="EK128" i="42"/>
  <c r="EI128" i="42"/>
  <c r="HS128" i="42" s="1"/>
  <c r="EH128" i="42"/>
  <c r="EF128" i="42"/>
  <c r="HP128" i="42" s="1"/>
  <c r="CP128" i="42"/>
  <c r="CO128" i="42"/>
  <c r="CB128" i="42"/>
  <c r="CA128" i="42"/>
  <c r="BN128" i="42"/>
  <c r="BM128" i="42"/>
  <c r="AZ128" i="42"/>
  <c r="AY128" i="42"/>
  <c r="AW128" i="42"/>
  <c r="AV128" i="42"/>
  <c r="AT128" i="42"/>
  <c r="AS128" i="42"/>
  <c r="AI128" i="42"/>
  <c r="AH128" i="42"/>
  <c r="AG128" i="42"/>
  <c r="V128" i="42"/>
  <c r="U128" i="42"/>
  <c r="T128" i="42"/>
  <c r="S128" i="42"/>
  <c r="R128" i="42"/>
  <c r="Q128" i="42"/>
  <c r="P128" i="42"/>
  <c r="DP127" i="42"/>
  <c r="DO127" i="42"/>
  <c r="DN127" i="42"/>
  <c r="DM127" i="42"/>
  <c r="DL127" i="42"/>
  <c r="DK127" i="42"/>
  <c r="DJ127" i="42"/>
  <c r="DI127" i="42"/>
  <c r="DH127" i="42"/>
  <c r="DG127" i="42"/>
  <c r="DF127" i="42"/>
  <c r="DE127" i="42"/>
  <c r="HK127" i="42"/>
  <c r="HI127" i="42"/>
  <c r="HH127" i="42"/>
  <c r="HF127" i="42"/>
  <c r="HE127" i="42"/>
  <c r="HC127" i="42"/>
  <c r="HB127" i="42"/>
  <c r="GZ127" i="42"/>
  <c r="GY127" i="42"/>
  <c r="GX127" i="42" s="1"/>
  <c r="GW127" i="42"/>
  <c r="GV127" i="42"/>
  <c r="GT127" i="42"/>
  <c r="GO127" i="42"/>
  <c r="GM127" i="42"/>
  <c r="GL127" i="42"/>
  <c r="GJ127" i="42"/>
  <c r="GI127" i="42"/>
  <c r="GG127" i="42"/>
  <c r="GF127" i="42"/>
  <c r="GD127" i="42"/>
  <c r="GC127" i="42"/>
  <c r="GB127" i="42" s="1"/>
  <c r="GA127" i="42"/>
  <c r="FZ127" i="42"/>
  <c r="FX127" i="42"/>
  <c r="FS127" i="42"/>
  <c r="FQ127" i="42"/>
  <c r="FP127" i="42"/>
  <c r="FN127" i="42"/>
  <c r="FM127" i="42"/>
  <c r="FK127" i="42"/>
  <c r="FJ127" i="42"/>
  <c r="FH127" i="42"/>
  <c r="FG127" i="42"/>
  <c r="FF127" i="42" s="1"/>
  <c r="FE127" i="42"/>
  <c r="FD127" i="42"/>
  <c r="FB127" i="42"/>
  <c r="EW127" i="42"/>
  <c r="IG127" i="42" s="1"/>
  <c r="EU127" i="42"/>
  <c r="IE127" i="42" s="1"/>
  <c r="ET127" i="42"/>
  <c r="ID127" i="42" s="1"/>
  <c r="ER127" i="42"/>
  <c r="IB127" i="42" s="1"/>
  <c r="EQ127" i="42"/>
  <c r="EO127" i="42"/>
  <c r="HY127" i="42" s="1"/>
  <c r="EN127" i="42"/>
  <c r="HX127" i="42" s="1"/>
  <c r="EL127" i="42"/>
  <c r="HV127" i="42" s="1"/>
  <c r="EK127" i="42"/>
  <c r="EI127" i="42"/>
  <c r="HS127" i="42" s="1"/>
  <c r="EH127" i="42"/>
  <c r="EF127" i="42"/>
  <c r="HP127" i="42" s="1"/>
  <c r="CP127" i="42"/>
  <c r="CO127" i="42"/>
  <c r="CB127" i="42"/>
  <c r="CA127" i="42"/>
  <c r="BN127" i="42"/>
  <c r="BM127" i="42"/>
  <c r="AZ127" i="42"/>
  <c r="AY127" i="42"/>
  <c r="AW127" i="42"/>
  <c r="AV127" i="42"/>
  <c r="AT127" i="42"/>
  <c r="AS127" i="42"/>
  <c r="AI127" i="42"/>
  <c r="AH127" i="42"/>
  <c r="AG127" i="42"/>
  <c r="V127" i="42"/>
  <c r="U127" i="42"/>
  <c r="T127" i="42"/>
  <c r="S127" i="42"/>
  <c r="R127" i="42"/>
  <c r="Q127" i="42"/>
  <c r="P127" i="42"/>
  <c r="DP126" i="42"/>
  <c r="DO126" i="42"/>
  <c r="DN126" i="42"/>
  <c r="DM126" i="42"/>
  <c r="DL126" i="42"/>
  <c r="DK126" i="42"/>
  <c r="DJ126" i="42"/>
  <c r="DI126" i="42"/>
  <c r="DH126" i="42"/>
  <c r="DG126" i="42"/>
  <c r="DF126" i="42"/>
  <c r="DE126" i="42"/>
  <c r="HK126" i="42"/>
  <c r="HI126" i="42"/>
  <c r="HH126" i="42"/>
  <c r="HF126" i="42"/>
  <c r="HE126" i="42"/>
  <c r="HC126" i="42"/>
  <c r="HB126" i="42"/>
  <c r="GZ126" i="42"/>
  <c r="GY126" i="42"/>
  <c r="GX126" i="42" s="1"/>
  <c r="GW126" i="42"/>
  <c r="GV126" i="42"/>
  <c r="GT126" i="42"/>
  <c r="GO126" i="42"/>
  <c r="GM126" i="42"/>
  <c r="GL126" i="42"/>
  <c r="GJ126" i="42"/>
  <c r="GI126" i="42"/>
  <c r="GG126" i="42"/>
  <c r="GF126" i="42"/>
  <c r="GD126" i="42"/>
  <c r="GC126" i="42"/>
  <c r="GB126" i="42" s="1"/>
  <c r="GA126" i="42"/>
  <c r="FZ126" i="42"/>
  <c r="FX126" i="42"/>
  <c r="FS126" i="42"/>
  <c r="FQ126" i="42"/>
  <c r="FP126" i="42"/>
  <c r="FN126" i="42"/>
  <c r="FM126" i="42"/>
  <c r="FK126" i="42"/>
  <c r="FJ126" i="42"/>
  <c r="FH126" i="42"/>
  <c r="FG126" i="42"/>
  <c r="FF126" i="42" s="1"/>
  <c r="FE126" i="42"/>
  <c r="FD126" i="42"/>
  <c r="FB126" i="42"/>
  <c r="EW126" i="42"/>
  <c r="EU126" i="42"/>
  <c r="IE126" i="42" s="1"/>
  <c r="ET126" i="42"/>
  <c r="ID126" i="42" s="1"/>
  <c r="ER126" i="42"/>
  <c r="IB126" i="42" s="1"/>
  <c r="EQ126" i="42"/>
  <c r="IA126" i="42" s="1"/>
  <c r="EO126" i="42"/>
  <c r="EN126" i="42"/>
  <c r="EL126" i="42"/>
  <c r="HV126" i="42" s="1"/>
  <c r="EK126" i="42"/>
  <c r="EI126" i="42"/>
  <c r="HS126" i="42" s="1"/>
  <c r="EH126" i="42"/>
  <c r="EF126" i="42"/>
  <c r="HP126" i="42" s="1"/>
  <c r="CP126" i="42"/>
  <c r="CO126" i="42"/>
  <c r="CB126" i="42"/>
  <c r="CA126" i="42"/>
  <c r="BN126" i="42"/>
  <c r="BM126" i="42"/>
  <c r="AZ126" i="42"/>
  <c r="AY126" i="42"/>
  <c r="AW126" i="42"/>
  <c r="AV126" i="42"/>
  <c r="AT126" i="42"/>
  <c r="AS126" i="42"/>
  <c r="AI126" i="42"/>
  <c r="AH126" i="42"/>
  <c r="AG126" i="42"/>
  <c r="V126" i="42"/>
  <c r="U126" i="42"/>
  <c r="T126" i="42"/>
  <c r="S126" i="42"/>
  <c r="R126" i="42"/>
  <c r="Q126" i="42"/>
  <c r="P126" i="42"/>
  <c r="DP125" i="42"/>
  <c r="DO125" i="42"/>
  <c r="DN125" i="42"/>
  <c r="DM125" i="42"/>
  <c r="DL125" i="42"/>
  <c r="DK125" i="42"/>
  <c r="DJ125" i="42"/>
  <c r="DI125" i="42"/>
  <c r="DH125" i="42"/>
  <c r="DG125" i="42"/>
  <c r="DF125" i="42"/>
  <c r="DE125" i="42"/>
  <c r="HK125" i="42"/>
  <c r="HI125" i="42"/>
  <c r="HH125" i="42"/>
  <c r="HF125" i="42"/>
  <c r="HE125" i="42"/>
  <c r="HC125" i="42"/>
  <c r="HB125" i="42"/>
  <c r="GZ125" i="42"/>
  <c r="GY125" i="42"/>
  <c r="GX125" i="42" s="1"/>
  <c r="GW125" i="42"/>
  <c r="GV125" i="42"/>
  <c r="GT125" i="42"/>
  <c r="GO125" i="42"/>
  <c r="GM125" i="42"/>
  <c r="GL125" i="42"/>
  <c r="GJ125" i="42"/>
  <c r="GI125" i="42"/>
  <c r="GG125" i="42"/>
  <c r="GF125" i="42"/>
  <c r="GD125" i="42"/>
  <c r="GC125" i="42"/>
  <c r="GB125" i="42" s="1"/>
  <c r="GA125" i="42"/>
  <c r="FZ125" i="42"/>
  <c r="FX125" i="42"/>
  <c r="FS125" i="42"/>
  <c r="FQ125" i="42"/>
  <c r="FP125" i="42"/>
  <c r="FN125" i="42"/>
  <c r="FM125" i="42"/>
  <c r="FK125" i="42"/>
  <c r="FJ125" i="42"/>
  <c r="FH125" i="42"/>
  <c r="FG125" i="42"/>
  <c r="FF125" i="42" s="1"/>
  <c r="FE125" i="42"/>
  <c r="FD125" i="42"/>
  <c r="FB125" i="42"/>
  <c r="EW125" i="42"/>
  <c r="IG125" i="42" s="1"/>
  <c r="EU125" i="42"/>
  <c r="IE125" i="42" s="1"/>
  <c r="ET125" i="42"/>
  <c r="ID125" i="42" s="1"/>
  <c r="ER125" i="42"/>
  <c r="IB125" i="42" s="1"/>
  <c r="EQ125" i="42"/>
  <c r="IA125" i="42" s="1"/>
  <c r="EO125" i="42"/>
  <c r="HY125" i="42" s="1"/>
  <c r="EN125" i="42"/>
  <c r="HX125" i="42" s="1"/>
  <c r="EL125" i="42"/>
  <c r="HV125" i="42" s="1"/>
  <c r="EK125" i="42"/>
  <c r="EI125" i="42"/>
  <c r="HS125" i="42" s="1"/>
  <c r="EH125" i="42"/>
  <c r="EF125" i="42"/>
  <c r="HP125" i="42" s="1"/>
  <c r="CP125" i="42"/>
  <c r="CO125" i="42"/>
  <c r="CB125" i="42"/>
  <c r="CA125" i="42"/>
  <c r="BN125" i="42"/>
  <c r="BM125" i="42"/>
  <c r="AZ125" i="42"/>
  <c r="AY125" i="42"/>
  <c r="AW125" i="42"/>
  <c r="AV125" i="42"/>
  <c r="AT125" i="42"/>
  <c r="AS125" i="42"/>
  <c r="AI125" i="42"/>
  <c r="AH125" i="42"/>
  <c r="AG125" i="42"/>
  <c r="V125" i="42"/>
  <c r="U125" i="42"/>
  <c r="T125" i="42"/>
  <c r="S125" i="42"/>
  <c r="R125" i="42"/>
  <c r="Q125" i="42"/>
  <c r="P125" i="42"/>
  <c r="DB124" i="42"/>
  <c r="HK124" i="42" s="1"/>
  <c r="DA124" i="42"/>
  <c r="HI124" i="42" s="1"/>
  <c r="CZ124" i="42"/>
  <c r="HH124" i="42" s="1"/>
  <c r="CY124" i="42"/>
  <c r="HF124" i="42" s="1"/>
  <c r="CX124" i="42"/>
  <c r="HE124" i="42" s="1"/>
  <c r="CW124" i="42"/>
  <c r="HC124" i="42" s="1"/>
  <c r="CV124" i="42"/>
  <c r="HB124" i="42" s="1"/>
  <c r="CU124" i="42"/>
  <c r="GZ124" i="42" s="1"/>
  <c r="CT124" i="42"/>
  <c r="GY124" i="42" s="1"/>
  <c r="GX124" i="42" s="1"/>
  <c r="CS124" i="42"/>
  <c r="GW124" i="42" s="1"/>
  <c r="CR124" i="42"/>
  <c r="GV124" i="42" s="1"/>
  <c r="CQ124" i="42"/>
  <c r="GT124" i="42" s="1"/>
  <c r="CN124" i="42"/>
  <c r="GO124" i="42" s="1"/>
  <c r="CM124" i="42"/>
  <c r="GM124" i="42" s="1"/>
  <c r="CL124" i="42"/>
  <c r="GL124" i="42" s="1"/>
  <c r="CK124" i="42"/>
  <c r="GJ124" i="42" s="1"/>
  <c r="CJ124" i="42"/>
  <c r="GI124" i="42" s="1"/>
  <c r="CI124" i="42"/>
  <c r="GG124" i="42" s="1"/>
  <c r="CH124" i="42"/>
  <c r="GF124" i="42" s="1"/>
  <c r="CG124" i="42"/>
  <c r="GD124" i="42" s="1"/>
  <c r="CF124" i="42"/>
  <c r="GC124" i="42" s="1"/>
  <c r="GB124" i="42" s="1"/>
  <c r="CE124" i="42"/>
  <c r="GA124" i="42" s="1"/>
  <c r="CD124" i="42"/>
  <c r="FZ124" i="42" s="1"/>
  <c r="CC124" i="42"/>
  <c r="FX124" i="42" s="1"/>
  <c r="BZ124" i="42"/>
  <c r="FS124" i="42" s="1"/>
  <c r="BY124" i="42"/>
  <c r="FQ124" i="42" s="1"/>
  <c r="BX124" i="42"/>
  <c r="FP124" i="42" s="1"/>
  <c r="BW124" i="42"/>
  <c r="FN124" i="42" s="1"/>
  <c r="BV124" i="42"/>
  <c r="FM124" i="42" s="1"/>
  <c r="BU124" i="42"/>
  <c r="BT124" i="42"/>
  <c r="FJ124" i="42" s="1"/>
  <c r="BS124" i="42"/>
  <c r="FH124" i="42" s="1"/>
  <c r="BR124" i="42"/>
  <c r="FG124" i="42" s="1"/>
  <c r="FF124" i="42" s="1"/>
  <c r="BQ124" i="42"/>
  <c r="FE124" i="42" s="1"/>
  <c r="BP124" i="42"/>
  <c r="BO124" i="42"/>
  <c r="BL124" i="42"/>
  <c r="BK124" i="42"/>
  <c r="BJ124" i="42"/>
  <c r="BI124" i="42"/>
  <c r="BH124" i="42"/>
  <c r="EQ124" i="42" s="1"/>
  <c r="BG124" i="42"/>
  <c r="EO124" i="42" s="1"/>
  <c r="BF124" i="42"/>
  <c r="BE124" i="42"/>
  <c r="BD124" i="42"/>
  <c r="EK124" i="42" s="1"/>
  <c r="BC124" i="42"/>
  <c r="BB124" i="42"/>
  <c r="EH124" i="42" s="1"/>
  <c r="BA124" i="42"/>
  <c r="EF124" i="42" s="1"/>
  <c r="AR124" i="42"/>
  <c r="HD124" i="42" s="1"/>
  <c r="AQ124" i="42"/>
  <c r="AP124" i="42"/>
  <c r="GH124" i="42" s="1"/>
  <c r="AO124" i="42"/>
  <c r="AN124" i="42"/>
  <c r="AM124" i="42"/>
  <c r="AL124" i="42"/>
  <c r="AK124" i="42"/>
  <c r="FL124" i="42" s="1"/>
  <c r="AJ124" i="42"/>
  <c r="EP124" i="42" s="1"/>
  <c r="AE124" i="42"/>
  <c r="HA124" i="42" s="1"/>
  <c r="AD124" i="42"/>
  <c r="AC124" i="42"/>
  <c r="GE124" i="42" s="1"/>
  <c r="AB124" i="42"/>
  <c r="AA124" i="42"/>
  <c r="Z124" i="42"/>
  <c r="Y124" i="42"/>
  <c r="X124" i="42"/>
  <c r="FI124" i="42" s="1"/>
  <c r="W124" i="42"/>
  <c r="EM124" i="42" s="1"/>
  <c r="DP123" i="42"/>
  <c r="DO123" i="42"/>
  <c r="DN123" i="42"/>
  <c r="DM123" i="42"/>
  <c r="DL123" i="42"/>
  <c r="DK123" i="42"/>
  <c r="DJ123" i="42"/>
  <c r="DI123" i="42"/>
  <c r="DH123" i="42"/>
  <c r="DG123" i="42"/>
  <c r="DF123" i="42"/>
  <c r="DE123" i="42"/>
  <c r="HK123" i="42"/>
  <c r="HI123" i="42"/>
  <c r="HH123" i="42"/>
  <c r="HF123" i="42"/>
  <c r="HE123" i="42"/>
  <c r="HC123" i="42"/>
  <c r="HB123" i="42"/>
  <c r="GZ123" i="42"/>
  <c r="GY123" i="42"/>
  <c r="GX123" i="42" s="1"/>
  <c r="GW123" i="42"/>
  <c r="GV123" i="42"/>
  <c r="GT123" i="42"/>
  <c r="GO123" i="42"/>
  <c r="GM123" i="42"/>
  <c r="GL123" i="42"/>
  <c r="GJ123" i="42"/>
  <c r="GI123" i="42"/>
  <c r="GG123" i="42"/>
  <c r="GF123" i="42"/>
  <c r="GD123" i="42"/>
  <c r="GC123" i="42"/>
  <c r="GB123" i="42" s="1"/>
  <c r="GA123" i="42"/>
  <c r="FZ123" i="42"/>
  <c r="FV123" i="42" s="1"/>
  <c r="FX123" i="42"/>
  <c r="FS123" i="42"/>
  <c r="FQ123" i="42"/>
  <c r="FP123" i="42"/>
  <c r="FN123" i="42"/>
  <c r="FM123" i="42"/>
  <c r="FK123" i="42"/>
  <c r="FJ123" i="42"/>
  <c r="FH123" i="42"/>
  <c r="FG123" i="42"/>
  <c r="FF123" i="42" s="1"/>
  <c r="FE123" i="42"/>
  <c r="FD123" i="42"/>
  <c r="FB123" i="42"/>
  <c r="EW123" i="42"/>
  <c r="IG123" i="42" s="1"/>
  <c r="EU123" i="42"/>
  <c r="IE123" i="42" s="1"/>
  <c r="ET123" i="42"/>
  <c r="ID123" i="42" s="1"/>
  <c r="ER123" i="42"/>
  <c r="IB123" i="42" s="1"/>
  <c r="EQ123" i="42"/>
  <c r="IA123" i="42" s="1"/>
  <c r="EO123" i="42"/>
  <c r="HY123" i="42" s="1"/>
  <c r="EN123" i="42"/>
  <c r="HX123" i="42" s="1"/>
  <c r="EL123" i="42"/>
  <c r="HV123" i="42" s="1"/>
  <c r="EK123" i="42"/>
  <c r="EI123" i="42"/>
  <c r="HS123" i="42" s="1"/>
  <c r="EH123" i="42"/>
  <c r="EF123" i="42"/>
  <c r="HP123" i="42" s="1"/>
  <c r="DV123" i="42"/>
  <c r="CP123" i="42"/>
  <c r="CO123" i="42"/>
  <c r="CB123" i="42"/>
  <c r="CA123" i="42"/>
  <c r="BN123" i="42"/>
  <c r="BM123" i="42"/>
  <c r="AZ123" i="42"/>
  <c r="AY123" i="42"/>
  <c r="AW123" i="42"/>
  <c r="AV123" i="42"/>
  <c r="AT123" i="42"/>
  <c r="AS123" i="42"/>
  <c r="AI123" i="42"/>
  <c r="AH123" i="42"/>
  <c r="AG123" i="42"/>
  <c r="V123" i="42"/>
  <c r="U123" i="42"/>
  <c r="T123" i="42"/>
  <c r="S123" i="42"/>
  <c r="R123" i="42"/>
  <c r="Q123" i="42"/>
  <c r="P123" i="42"/>
  <c r="DP122" i="42"/>
  <c r="DO122" i="42"/>
  <c r="DN122" i="42"/>
  <c r="DM122" i="42"/>
  <c r="DL122" i="42"/>
  <c r="DK122" i="42"/>
  <c r="DJ122" i="42"/>
  <c r="DI122" i="42"/>
  <c r="DH122" i="42"/>
  <c r="DG122" i="42"/>
  <c r="DF122" i="42"/>
  <c r="DE122" i="42"/>
  <c r="HK122" i="42"/>
  <c r="HI122" i="42"/>
  <c r="HH122" i="42"/>
  <c r="HF122" i="42"/>
  <c r="HE122" i="42"/>
  <c r="HC122" i="42"/>
  <c r="HB122" i="42"/>
  <c r="GZ122" i="42"/>
  <c r="GY122" i="42"/>
  <c r="GW122" i="42"/>
  <c r="GV122" i="42"/>
  <c r="GT122" i="42"/>
  <c r="GO122" i="42"/>
  <c r="GM122" i="42"/>
  <c r="GL122" i="42"/>
  <c r="GJ122" i="42"/>
  <c r="GI122" i="42"/>
  <c r="GG122" i="42"/>
  <c r="GF122" i="42"/>
  <c r="GD122" i="42"/>
  <c r="GC122" i="42"/>
  <c r="GB122" i="42" s="1"/>
  <c r="GA122" i="42"/>
  <c r="FZ122" i="42"/>
  <c r="FX122" i="42"/>
  <c r="FS122" i="42"/>
  <c r="FQ122" i="42"/>
  <c r="FP122" i="42"/>
  <c r="FN122" i="42"/>
  <c r="FM122" i="42"/>
  <c r="FK122" i="42"/>
  <c r="FJ122" i="42"/>
  <c r="FH122" i="42"/>
  <c r="FG122" i="42"/>
  <c r="FF122" i="42" s="1"/>
  <c r="FE122" i="42"/>
  <c r="FD122" i="42"/>
  <c r="FB122" i="42"/>
  <c r="EW122" i="42"/>
  <c r="IG122" i="42" s="1"/>
  <c r="EU122" i="42"/>
  <c r="IE122" i="42" s="1"/>
  <c r="ET122" i="42"/>
  <c r="ID122" i="42" s="1"/>
  <c r="ER122" i="42"/>
  <c r="IB122" i="42" s="1"/>
  <c r="EQ122" i="42"/>
  <c r="IA122" i="42" s="1"/>
  <c r="EO122" i="42"/>
  <c r="EN122" i="42"/>
  <c r="HX122" i="42" s="1"/>
  <c r="EL122" i="42"/>
  <c r="HV122" i="42" s="1"/>
  <c r="EK122" i="42"/>
  <c r="EI122" i="42"/>
  <c r="EH122" i="42"/>
  <c r="EF122" i="42"/>
  <c r="DV122" i="42"/>
  <c r="CP122" i="42"/>
  <c r="CO122" i="42"/>
  <c r="CB122" i="42"/>
  <c r="CA122" i="42"/>
  <c r="BN122" i="42"/>
  <c r="BM122" i="42"/>
  <c r="AZ122" i="42"/>
  <c r="AY122" i="42"/>
  <c r="AW122" i="42"/>
  <c r="AV122" i="42"/>
  <c r="AT122" i="42"/>
  <c r="AS122" i="42"/>
  <c r="AI122" i="42"/>
  <c r="AH122" i="42"/>
  <c r="AG122" i="42"/>
  <c r="V122" i="42"/>
  <c r="U122" i="42"/>
  <c r="T122" i="42"/>
  <c r="S122" i="42"/>
  <c r="R122" i="42"/>
  <c r="Q122" i="42"/>
  <c r="P122" i="42"/>
  <c r="DP121" i="42"/>
  <c r="DO121" i="42"/>
  <c r="DN121" i="42"/>
  <c r="DM121" i="42"/>
  <c r="DL121" i="42"/>
  <c r="DK121" i="42"/>
  <c r="DJ121" i="42"/>
  <c r="DI121" i="42"/>
  <c r="DH121" i="42"/>
  <c r="DG121" i="42"/>
  <c r="DF121" i="42"/>
  <c r="DE121" i="42"/>
  <c r="HK121" i="42"/>
  <c r="HI121" i="42"/>
  <c r="HH121" i="42"/>
  <c r="HF121" i="42"/>
  <c r="HE121" i="42"/>
  <c r="HC121" i="42"/>
  <c r="HB121" i="42"/>
  <c r="GZ121" i="42"/>
  <c r="GY121" i="42"/>
  <c r="GX121" i="42" s="1"/>
  <c r="GW121" i="42"/>
  <c r="GV121" i="42"/>
  <c r="GT121" i="42"/>
  <c r="GO121" i="42"/>
  <c r="GM121" i="42"/>
  <c r="GL121" i="42"/>
  <c r="GJ121" i="42"/>
  <c r="GI121" i="42"/>
  <c r="GG121" i="42"/>
  <c r="GF121" i="42"/>
  <c r="GD121" i="42"/>
  <c r="GC121" i="42"/>
  <c r="GB121" i="42" s="1"/>
  <c r="GA121" i="42"/>
  <c r="FZ121" i="42"/>
  <c r="FX121" i="42"/>
  <c r="FS121" i="42"/>
  <c r="FQ121" i="42"/>
  <c r="FP121" i="42"/>
  <c r="FN121" i="42"/>
  <c r="FM121" i="42"/>
  <c r="FK121" i="42"/>
  <c r="FJ121" i="42"/>
  <c r="FH121" i="42"/>
  <c r="FG121" i="42"/>
  <c r="FF121" i="42" s="1"/>
  <c r="FE121" i="42"/>
  <c r="FD121" i="42"/>
  <c r="FB121" i="42"/>
  <c r="EW121" i="42"/>
  <c r="EU121" i="42"/>
  <c r="IE121" i="42" s="1"/>
  <c r="ET121" i="42"/>
  <c r="ID121" i="42" s="1"/>
  <c r="ER121" i="42"/>
  <c r="IB121" i="42" s="1"/>
  <c r="EQ121" i="42"/>
  <c r="IA121" i="42" s="1"/>
  <c r="EO121" i="42"/>
  <c r="EN121" i="42"/>
  <c r="EL121" i="42"/>
  <c r="HV121" i="42" s="1"/>
  <c r="EK121" i="42"/>
  <c r="HU121" i="42" s="1"/>
  <c r="EI121" i="42"/>
  <c r="HS121" i="42" s="1"/>
  <c r="EH121" i="42"/>
  <c r="EF121" i="42"/>
  <c r="HP121" i="42" s="1"/>
  <c r="DV121" i="42"/>
  <c r="CP121" i="42"/>
  <c r="CO121" i="42"/>
  <c r="CB121" i="42"/>
  <c r="CA121" i="42"/>
  <c r="BN121" i="42"/>
  <c r="BM121" i="42"/>
  <c r="AZ121" i="42"/>
  <c r="AY121" i="42"/>
  <c r="AW121" i="42"/>
  <c r="AV121" i="42"/>
  <c r="AT121" i="42"/>
  <c r="AS121" i="42"/>
  <c r="AI121" i="42"/>
  <c r="AH121" i="42"/>
  <c r="AG121" i="42"/>
  <c r="V121" i="42"/>
  <c r="U121" i="42"/>
  <c r="T121" i="42"/>
  <c r="S121" i="42"/>
  <c r="R121" i="42"/>
  <c r="Q121" i="42"/>
  <c r="P121" i="42"/>
  <c r="DP120" i="42"/>
  <c r="DO120" i="42"/>
  <c r="DN120" i="42"/>
  <c r="DM120" i="42"/>
  <c r="DL120" i="42"/>
  <c r="DK120" i="42"/>
  <c r="DJ120" i="42"/>
  <c r="DI120" i="42"/>
  <c r="DH120" i="42"/>
  <c r="DG120" i="42"/>
  <c r="HK120" i="42"/>
  <c r="HI120" i="42"/>
  <c r="HH120" i="42"/>
  <c r="HF120" i="42"/>
  <c r="HE120" i="42"/>
  <c r="HC120" i="42"/>
  <c r="HB120" i="42"/>
  <c r="GZ120" i="42"/>
  <c r="GY120" i="42"/>
  <c r="GX120" i="42" s="1"/>
  <c r="GW120" i="42"/>
  <c r="GV120" i="42"/>
  <c r="GT120" i="42"/>
  <c r="GO120" i="42"/>
  <c r="GM120" i="42"/>
  <c r="GL120" i="42"/>
  <c r="GJ120" i="42"/>
  <c r="GI120" i="42"/>
  <c r="GG120" i="42"/>
  <c r="GF120" i="42"/>
  <c r="GD120" i="42"/>
  <c r="GC120" i="42"/>
  <c r="GB120" i="42" s="1"/>
  <c r="GA120" i="42"/>
  <c r="FZ120" i="42"/>
  <c r="FX120" i="42"/>
  <c r="FS120" i="42"/>
  <c r="FQ120" i="42"/>
  <c r="FP120" i="42"/>
  <c r="FN120" i="42"/>
  <c r="FM120" i="42"/>
  <c r="FK120" i="42"/>
  <c r="FJ120" i="42"/>
  <c r="FH120" i="42"/>
  <c r="FG120" i="42"/>
  <c r="FF120" i="42" s="1"/>
  <c r="FE120" i="42"/>
  <c r="FD120" i="42"/>
  <c r="FB120" i="42"/>
  <c r="EW120" i="42"/>
  <c r="IG120" i="42" s="1"/>
  <c r="EU120" i="42"/>
  <c r="IE120" i="42" s="1"/>
  <c r="ET120" i="42"/>
  <c r="ID120" i="42" s="1"/>
  <c r="ER120" i="42"/>
  <c r="EQ120" i="42"/>
  <c r="IA120" i="42" s="1"/>
  <c r="EO120" i="42"/>
  <c r="HY120" i="42" s="1"/>
  <c r="EN120" i="42"/>
  <c r="HX120" i="42" s="1"/>
  <c r="EL120" i="42"/>
  <c r="HV120" i="42" s="1"/>
  <c r="EK120" i="42"/>
  <c r="EI120" i="42"/>
  <c r="CP120" i="42"/>
  <c r="CO120" i="42"/>
  <c r="CB120" i="42"/>
  <c r="CA120" i="42"/>
  <c r="BN120" i="42"/>
  <c r="BM120" i="42"/>
  <c r="BB120" i="42"/>
  <c r="Q120" i="42" s="1"/>
  <c r="BA120" i="42"/>
  <c r="P120" i="42" s="1"/>
  <c r="AZ120" i="42"/>
  <c r="AW120" i="42"/>
  <c r="AV120" i="42"/>
  <c r="AT120" i="42"/>
  <c r="AS120" i="42"/>
  <c r="AI120" i="42"/>
  <c r="AH120" i="42"/>
  <c r="AG120" i="42"/>
  <c r="V120" i="42"/>
  <c r="U120" i="42"/>
  <c r="T120" i="42"/>
  <c r="S120" i="42"/>
  <c r="R120" i="42"/>
  <c r="DP119" i="42"/>
  <c r="DO119" i="42"/>
  <c r="DN119" i="42"/>
  <c r="DM119" i="42"/>
  <c r="DL119" i="42"/>
  <c r="DK119" i="42"/>
  <c r="DJ119" i="42"/>
  <c r="DI119" i="42"/>
  <c r="DH119" i="42"/>
  <c r="DG119" i="42"/>
  <c r="HK119" i="42"/>
  <c r="HI119" i="42"/>
  <c r="HH119" i="42"/>
  <c r="HF119" i="42"/>
  <c r="HE119" i="42"/>
  <c r="HC119" i="42"/>
  <c r="HB119" i="42"/>
  <c r="GZ119" i="42"/>
  <c r="GY119" i="42"/>
  <c r="GX119" i="42" s="1"/>
  <c r="GW119" i="42"/>
  <c r="GV119" i="42"/>
  <c r="GT119" i="42"/>
  <c r="GO119" i="42"/>
  <c r="GM119" i="42"/>
  <c r="GL119" i="42"/>
  <c r="GJ119" i="42"/>
  <c r="GI119" i="42"/>
  <c r="GG119" i="42"/>
  <c r="GF119" i="42"/>
  <c r="GD119" i="42"/>
  <c r="GC119" i="42"/>
  <c r="GA119" i="42"/>
  <c r="FZ119" i="42"/>
  <c r="FX119" i="42"/>
  <c r="FS119" i="42"/>
  <c r="FQ119" i="42"/>
  <c r="FP119" i="42"/>
  <c r="FN119" i="42"/>
  <c r="FM119" i="42"/>
  <c r="FK119" i="42"/>
  <c r="FJ119" i="42"/>
  <c r="FH119" i="42"/>
  <c r="FG119" i="42"/>
  <c r="FF119" i="42" s="1"/>
  <c r="FE119" i="42"/>
  <c r="FD119" i="42"/>
  <c r="FB119" i="42"/>
  <c r="EW119" i="42"/>
  <c r="IG119" i="42" s="1"/>
  <c r="EU119" i="42"/>
  <c r="IE119" i="42" s="1"/>
  <c r="ET119" i="42"/>
  <c r="ID119" i="42" s="1"/>
  <c r="ER119" i="42"/>
  <c r="EQ119" i="42"/>
  <c r="EO119" i="42"/>
  <c r="HY119" i="42" s="1"/>
  <c r="EN119" i="42"/>
  <c r="HX119" i="42" s="1"/>
  <c r="EL119" i="42"/>
  <c r="HV119" i="42" s="1"/>
  <c r="EK119" i="42"/>
  <c r="EI119" i="42"/>
  <c r="HS119" i="42" s="1"/>
  <c r="DV119" i="42"/>
  <c r="CP119" i="42"/>
  <c r="CO119" i="42"/>
  <c r="CB119" i="42"/>
  <c r="CA119" i="42"/>
  <c r="BN119" i="42"/>
  <c r="BM119" i="42"/>
  <c r="BB119" i="42"/>
  <c r="Q119" i="42" s="1"/>
  <c r="BA119" i="42"/>
  <c r="AW119" i="42"/>
  <c r="AV119" i="42"/>
  <c r="AT119" i="42"/>
  <c r="AS119" i="42"/>
  <c r="AI119" i="42"/>
  <c r="AH119" i="42"/>
  <c r="AG119" i="42"/>
  <c r="V119" i="42"/>
  <c r="U119" i="42"/>
  <c r="T119" i="42"/>
  <c r="S119" i="42"/>
  <c r="R119" i="42"/>
  <c r="DP118" i="42"/>
  <c r="DO118" i="42"/>
  <c r="DN118" i="42"/>
  <c r="DM118" i="42"/>
  <c r="DL118" i="42"/>
  <c r="DK118" i="42"/>
  <c r="DJ118" i="42"/>
  <c r="DI118" i="42"/>
  <c r="DH118" i="42"/>
  <c r="DG118" i="42"/>
  <c r="HK118" i="42"/>
  <c r="HI118" i="42"/>
  <c r="HH118" i="42"/>
  <c r="HF118" i="42"/>
  <c r="HE118" i="42"/>
  <c r="HC118" i="42"/>
  <c r="HB118" i="42"/>
  <c r="GZ118" i="42"/>
  <c r="GY118" i="42"/>
  <c r="GX118" i="42" s="1"/>
  <c r="GW118" i="42"/>
  <c r="GV118" i="42"/>
  <c r="GT118" i="42"/>
  <c r="GO118" i="42"/>
  <c r="GM118" i="42"/>
  <c r="GL118" i="42"/>
  <c r="GJ118" i="42"/>
  <c r="GI118" i="42"/>
  <c r="GG118" i="42"/>
  <c r="GF118" i="42"/>
  <c r="GD118" i="42"/>
  <c r="GC118" i="42"/>
  <c r="GB118" i="42" s="1"/>
  <c r="GA118" i="42"/>
  <c r="FZ118" i="42"/>
  <c r="FX118" i="42"/>
  <c r="FS118" i="42"/>
  <c r="FQ118" i="42"/>
  <c r="FP118" i="42"/>
  <c r="FN118" i="42"/>
  <c r="FM118" i="42"/>
  <c r="FK118" i="42"/>
  <c r="FJ118" i="42"/>
  <c r="FH118" i="42"/>
  <c r="FG118" i="42"/>
  <c r="FF118" i="42" s="1"/>
  <c r="FE118" i="42"/>
  <c r="FD118" i="42"/>
  <c r="FB118" i="42"/>
  <c r="EW118" i="42"/>
  <c r="IG118" i="42" s="1"/>
  <c r="EU118" i="42"/>
  <c r="IE118" i="42" s="1"/>
  <c r="ET118" i="42"/>
  <c r="ID118" i="42" s="1"/>
  <c r="ER118" i="42"/>
  <c r="IB118" i="42" s="1"/>
  <c r="EQ118" i="42"/>
  <c r="EO118" i="42"/>
  <c r="EN118" i="42"/>
  <c r="HX118" i="42" s="1"/>
  <c r="EL118" i="42"/>
  <c r="HV118" i="42" s="1"/>
  <c r="EK118" i="42"/>
  <c r="EI118" i="42"/>
  <c r="HS118" i="42" s="1"/>
  <c r="CP118" i="42"/>
  <c r="CO118" i="42"/>
  <c r="CB118" i="42"/>
  <c r="CA118" i="42"/>
  <c r="BN118" i="42"/>
  <c r="BM118" i="42"/>
  <c r="BB118" i="42"/>
  <c r="Q118" i="42" s="1"/>
  <c r="BA118" i="42"/>
  <c r="DE118" i="42" s="1"/>
  <c r="AW118" i="42"/>
  <c r="AV118" i="42"/>
  <c r="AT118" i="42"/>
  <c r="AS118" i="42"/>
  <c r="AI118" i="42"/>
  <c r="AH118" i="42"/>
  <c r="AG118" i="42"/>
  <c r="V118" i="42"/>
  <c r="U118" i="42"/>
  <c r="T118" i="42"/>
  <c r="S118" i="42"/>
  <c r="R118" i="42"/>
  <c r="DP117" i="42"/>
  <c r="DO117" i="42"/>
  <c r="DN117" i="42"/>
  <c r="DM117" i="42"/>
  <c r="DL117" i="42"/>
  <c r="DK117" i="42"/>
  <c r="DJ117" i="42"/>
  <c r="DI117" i="42"/>
  <c r="DH117" i="42"/>
  <c r="DG117" i="42"/>
  <c r="DF117" i="42"/>
  <c r="DE117" i="42"/>
  <c r="HK117" i="42"/>
  <c r="HI117" i="42"/>
  <c r="HH117" i="42"/>
  <c r="HF117" i="42"/>
  <c r="HE117" i="42"/>
  <c r="HC117" i="42"/>
  <c r="HB117" i="42"/>
  <c r="GZ117" i="42"/>
  <c r="GY117" i="42"/>
  <c r="GX117" i="42" s="1"/>
  <c r="GW117" i="42"/>
  <c r="GV117" i="42"/>
  <c r="GT117" i="42"/>
  <c r="GO117" i="42"/>
  <c r="GM117" i="42"/>
  <c r="GL117" i="42"/>
  <c r="GJ117" i="42"/>
  <c r="GI117" i="42"/>
  <c r="GG117" i="42"/>
  <c r="GF117" i="42"/>
  <c r="GD117" i="42"/>
  <c r="GC117" i="42"/>
  <c r="GB117" i="42" s="1"/>
  <c r="GA117" i="42"/>
  <c r="FZ117" i="42"/>
  <c r="FX117" i="42"/>
  <c r="FS117" i="42"/>
  <c r="FQ117" i="42"/>
  <c r="FP117" i="42"/>
  <c r="FN117" i="42"/>
  <c r="FM117" i="42"/>
  <c r="FK117" i="42"/>
  <c r="FJ117" i="42"/>
  <c r="FH117" i="42"/>
  <c r="FG117" i="42"/>
  <c r="FF117" i="42" s="1"/>
  <c r="FE117" i="42"/>
  <c r="FD117" i="42"/>
  <c r="FB117" i="42"/>
  <c r="EW117" i="42"/>
  <c r="IG117" i="42" s="1"/>
  <c r="EU117" i="42"/>
  <c r="IE117" i="42" s="1"/>
  <c r="ET117" i="42"/>
  <c r="ID117" i="42" s="1"/>
  <c r="ER117" i="42"/>
  <c r="IB117" i="42" s="1"/>
  <c r="EQ117" i="42"/>
  <c r="EO117" i="42"/>
  <c r="EN117" i="42"/>
  <c r="HX117" i="42" s="1"/>
  <c r="EL117" i="42"/>
  <c r="HV117" i="42" s="1"/>
  <c r="EK117" i="42"/>
  <c r="HU117" i="42" s="1"/>
  <c r="EI117" i="42"/>
  <c r="HS117" i="42" s="1"/>
  <c r="EH117" i="42"/>
  <c r="EF117" i="42"/>
  <c r="DV117" i="42"/>
  <c r="CP117" i="42"/>
  <c r="CO117" i="42"/>
  <c r="CB117" i="42"/>
  <c r="CA117" i="42"/>
  <c r="BN117" i="42"/>
  <c r="BM117" i="42"/>
  <c r="AZ117" i="42"/>
  <c r="AY117" i="42"/>
  <c r="AW117" i="42"/>
  <c r="AV117" i="42"/>
  <c r="AT117" i="42"/>
  <c r="AS117" i="42"/>
  <c r="AI117" i="42"/>
  <c r="AH117" i="42"/>
  <c r="AG117" i="42"/>
  <c r="V117" i="42"/>
  <c r="U117" i="42"/>
  <c r="T117" i="42"/>
  <c r="S117" i="42"/>
  <c r="R117" i="42"/>
  <c r="Q117" i="42"/>
  <c r="P117" i="42"/>
  <c r="DP116" i="42"/>
  <c r="DO116" i="42"/>
  <c r="DN116" i="42"/>
  <c r="DM116" i="42"/>
  <c r="DL116" i="42"/>
  <c r="DK116" i="42"/>
  <c r="DJ116" i="42"/>
  <c r="DI116" i="42"/>
  <c r="DH116" i="42"/>
  <c r="DG116" i="42"/>
  <c r="HK116" i="42"/>
  <c r="HI116" i="42"/>
  <c r="HH116" i="42"/>
  <c r="HF116" i="42"/>
  <c r="HE116" i="42"/>
  <c r="HC116" i="42"/>
  <c r="HB116" i="42"/>
  <c r="GZ116" i="42"/>
  <c r="GY116" i="42"/>
  <c r="GX116" i="42" s="1"/>
  <c r="GW116" i="42"/>
  <c r="GV116" i="42"/>
  <c r="GT116" i="42"/>
  <c r="GO116" i="42"/>
  <c r="GM116" i="42"/>
  <c r="GL116" i="42"/>
  <c r="GJ116" i="42"/>
  <c r="GI116" i="42"/>
  <c r="GG116" i="42"/>
  <c r="GF116" i="42"/>
  <c r="GD116" i="42"/>
  <c r="GC116" i="42"/>
  <c r="GB116" i="42" s="1"/>
  <c r="GA116" i="42"/>
  <c r="FZ116" i="42"/>
  <c r="FX116" i="42"/>
  <c r="FS116" i="42"/>
  <c r="FQ116" i="42"/>
  <c r="FP116" i="42"/>
  <c r="FN116" i="42"/>
  <c r="FM116" i="42"/>
  <c r="FK116" i="42"/>
  <c r="FJ116" i="42"/>
  <c r="FH116" i="42"/>
  <c r="FG116" i="42"/>
  <c r="FE116" i="42"/>
  <c r="FD116" i="42"/>
  <c r="FB116" i="42"/>
  <c r="EW116" i="42"/>
  <c r="IG116" i="42" s="1"/>
  <c r="EU116" i="42"/>
  <c r="IE116" i="42" s="1"/>
  <c r="ET116" i="42"/>
  <c r="ER116" i="42"/>
  <c r="IB116" i="42" s="1"/>
  <c r="EQ116" i="42"/>
  <c r="IA116" i="42" s="1"/>
  <c r="EO116" i="42"/>
  <c r="HY116" i="42" s="1"/>
  <c r="EN116" i="42"/>
  <c r="HX116" i="42" s="1"/>
  <c r="EL116" i="42"/>
  <c r="HV116" i="42" s="1"/>
  <c r="EK116" i="42"/>
  <c r="EI116" i="42"/>
  <c r="HS116" i="42" s="1"/>
  <c r="CP116" i="42"/>
  <c r="CO116" i="42"/>
  <c r="CB116" i="42"/>
  <c r="CA116" i="42"/>
  <c r="BN116" i="42"/>
  <c r="BM116" i="42"/>
  <c r="BB116" i="42"/>
  <c r="BA116" i="42"/>
  <c r="P116" i="42" s="1"/>
  <c r="AW116" i="42"/>
  <c r="AV116" i="42"/>
  <c r="AT116" i="42"/>
  <c r="AS116" i="42"/>
  <c r="AI116" i="42"/>
  <c r="AH116" i="42"/>
  <c r="AG116" i="42"/>
  <c r="V116" i="42"/>
  <c r="U116" i="42"/>
  <c r="T116" i="42"/>
  <c r="S116" i="42"/>
  <c r="R116" i="42"/>
  <c r="DP115" i="42"/>
  <c r="DO115" i="42"/>
  <c r="DN115" i="42"/>
  <c r="DM115" i="42"/>
  <c r="DL115" i="42"/>
  <c r="DK115" i="42"/>
  <c r="DJ115" i="42"/>
  <c r="DI115" i="42"/>
  <c r="DH115" i="42"/>
  <c r="DG115" i="42"/>
  <c r="HK115" i="42"/>
  <c r="HI115" i="42"/>
  <c r="HH115" i="42"/>
  <c r="HF115" i="42"/>
  <c r="HE115" i="42"/>
  <c r="HC115" i="42"/>
  <c r="HB115" i="42"/>
  <c r="GZ115" i="42"/>
  <c r="GY115" i="42"/>
  <c r="GX115" i="42" s="1"/>
  <c r="GW115" i="42"/>
  <c r="GV115" i="42"/>
  <c r="GT115" i="42"/>
  <c r="GO115" i="42"/>
  <c r="GM115" i="42"/>
  <c r="GL115" i="42"/>
  <c r="GJ115" i="42"/>
  <c r="GI115" i="42"/>
  <c r="GG115" i="42"/>
  <c r="GF115" i="42"/>
  <c r="GD115" i="42"/>
  <c r="GC115" i="42"/>
  <c r="GA115" i="42"/>
  <c r="FZ115" i="42"/>
  <c r="FX115" i="42"/>
  <c r="FS115" i="42"/>
  <c r="FQ115" i="42"/>
  <c r="FP115" i="42"/>
  <c r="FN115" i="42"/>
  <c r="FM115" i="42"/>
  <c r="FK115" i="42"/>
  <c r="FJ115" i="42"/>
  <c r="FH115" i="42"/>
  <c r="FG115" i="42"/>
  <c r="FF115" i="42" s="1"/>
  <c r="FE115" i="42"/>
  <c r="FD115" i="42"/>
  <c r="FB115" i="42"/>
  <c r="EW115" i="42"/>
  <c r="IG115" i="42" s="1"/>
  <c r="EU115" i="42"/>
  <c r="IE115" i="42" s="1"/>
  <c r="ET115" i="42"/>
  <c r="ID115" i="42" s="1"/>
  <c r="ER115" i="42"/>
  <c r="IB115" i="42" s="1"/>
  <c r="EQ115" i="42"/>
  <c r="EO115" i="42"/>
  <c r="HY115" i="42" s="1"/>
  <c r="EN115" i="42"/>
  <c r="HX115" i="42" s="1"/>
  <c r="EL115" i="42"/>
  <c r="HV115" i="42" s="1"/>
  <c r="EK115" i="42"/>
  <c r="EI115" i="42"/>
  <c r="HS115" i="42" s="1"/>
  <c r="DV115" i="42"/>
  <c r="CP115" i="42"/>
  <c r="CO115" i="42"/>
  <c r="CB115" i="42"/>
  <c r="CA115" i="42"/>
  <c r="BN115" i="42"/>
  <c r="BM115" i="42"/>
  <c r="BB115" i="42"/>
  <c r="Q115" i="42" s="1"/>
  <c r="BA115" i="42"/>
  <c r="AW115" i="42"/>
  <c r="AV115" i="42"/>
  <c r="AT115" i="42"/>
  <c r="AS115" i="42"/>
  <c r="AI115" i="42"/>
  <c r="AH115" i="42"/>
  <c r="AG115" i="42"/>
  <c r="V115" i="42"/>
  <c r="U115" i="42"/>
  <c r="T115" i="42"/>
  <c r="S115" i="42"/>
  <c r="R115" i="42"/>
  <c r="DP114" i="42"/>
  <c r="DO114" i="42"/>
  <c r="DN114" i="42"/>
  <c r="DM114" i="42"/>
  <c r="DL114" i="42"/>
  <c r="DK114" i="42"/>
  <c r="DJ114" i="42"/>
  <c r="DI114" i="42"/>
  <c r="DH114" i="42"/>
  <c r="DG114" i="42"/>
  <c r="HK114" i="42"/>
  <c r="HI114" i="42"/>
  <c r="HH114" i="42"/>
  <c r="HF114" i="42"/>
  <c r="HE114" i="42"/>
  <c r="HC114" i="42"/>
  <c r="HB114" i="42"/>
  <c r="GZ114" i="42"/>
  <c r="GY114" i="42"/>
  <c r="GX114" i="42" s="1"/>
  <c r="GW114" i="42"/>
  <c r="GV114" i="42"/>
  <c r="GT114" i="42"/>
  <c r="GO114" i="42"/>
  <c r="GM114" i="42"/>
  <c r="GL114" i="42"/>
  <c r="GJ114" i="42"/>
  <c r="GI114" i="42"/>
  <c r="GG114" i="42"/>
  <c r="GF114" i="42"/>
  <c r="GD114" i="42"/>
  <c r="GC114" i="42"/>
  <c r="GB114" i="42" s="1"/>
  <c r="GA114" i="42"/>
  <c r="FZ114" i="42"/>
  <c r="FX114" i="42"/>
  <c r="FS114" i="42"/>
  <c r="FQ114" i="42"/>
  <c r="FP114" i="42"/>
  <c r="FN114" i="42"/>
  <c r="FM114" i="42"/>
  <c r="FK114" i="42"/>
  <c r="FJ114" i="42"/>
  <c r="FH114" i="42"/>
  <c r="FG114" i="42"/>
  <c r="FF114" i="42" s="1"/>
  <c r="FE114" i="42"/>
  <c r="FD114" i="42"/>
  <c r="FB114" i="42"/>
  <c r="EW114" i="42"/>
  <c r="IG114" i="42" s="1"/>
  <c r="EU114" i="42"/>
  <c r="IE114" i="42" s="1"/>
  <c r="ET114" i="42"/>
  <c r="ER114" i="42"/>
  <c r="IB114" i="42" s="1"/>
  <c r="EQ114" i="42"/>
  <c r="IA114" i="42" s="1"/>
  <c r="EO114" i="42"/>
  <c r="EN114" i="42"/>
  <c r="HX114" i="42" s="1"/>
  <c r="EL114" i="42"/>
  <c r="HV114" i="42" s="1"/>
  <c r="EK114" i="42"/>
  <c r="EI114" i="42"/>
  <c r="HS114" i="42" s="1"/>
  <c r="DV114" i="42"/>
  <c r="CP114" i="42"/>
  <c r="CO114" i="42"/>
  <c r="CB114" i="42"/>
  <c r="CA114" i="42"/>
  <c r="BN114" i="42"/>
  <c r="BM114" i="42"/>
  <c r="BB114" i="42"/>
  <c r="BA114" i="42"/>
  <c r="EF114" i="42" s="1"/>
  <c r="AY114" i="42"/>
  <c r="AW114" i="42"/>
  <c r="AV114" i="42"/>
  <c r="AT114" i="42"/>
  <c r="AS114" i="42"/>
  <c r="AI114" i="42"/>
  <c r="AH114" i="42"/>
  <c r="AG114" i="42"/>
  <c r="V114" i="42"/>
  <c r="U114" i="42"/>
  <c r="T114" i="42"/>
  <c r="S114" i="42"/>
  <c r="R114" i="42"/>
  <c r="P114" i="42"/>
  <c r="DY113" i="42"/>
  <c r="DB113" i="42"/>
  <c r="HK113" i="42" s="1"/>
  <c r="DA113" i="42"/>
  <c r="HI113" i="42" s="1"/>
  <c r="CZ113" i="42"/>
  <c r="HH113" i="42" s="1"/>
  <c r="CY113" i="42"/>
  <c r="HF113" i="42" s="1"/>
  <c r="CX113" i="42"/>
  <c r="HE113" i="42" s="1"/>
  <c r="CW113" i="42"/>
  <c r="HC113" i="42" s="1"/>
  <c r="CV113" i="42"/>
  <c r="HB113" i="42" s="1"/>
  <c r="CU113" i="42"/>
  <c r="GZ113" i="42" s="1"/>
  <c r="CT113" i="42"/>
  <c r="GY113" i="42" s="1"/>
  <c r="GX113" i="42" s="1"/>
  <c r="CS113" i="42"/>
  <c r="GW113" i="42" s="1"/>
  <c r="CR113" i="42"/>
  <c r="GV113" i="42" s="1"/>
  <c r="CQ113" i="42"/>
  <c r="GT113" i="42" s="1"/>
  <c r="CN113" i="42"/>
  <c r="GO113" i="42" s="1"/>
  <c r="CM113" i="42"/>
  <c r="GM113" i="42" s="1"/>
  <c r="CL113" i="42"/>
  <c r="GL113" i="42" s="1"/>
  <c r="CK113" i="42"/>
  <c r="CJ113" i="42"/>
  <c r="CI113" i="42"/>
  <c r="GG113" i="42" s="1"/>
  <c r="CH113" i="42"/>
  <c r="GF113" i="42" s="1"/>
  <c r="CG113" i="42"/>
  <c r="GD113" i="42" s="1"/>
  <c r="CF113" i="42"/>
  <c r="GC113" i="42" s="1"/>
  <c r="GB113" i="42" s="1"/>
  <c r="CE113" i="42"/>
  <c r="CD113" i="42"/>
  <c r="FZ113" i="42" s="1"/>
  <c r="CC113" i="42"/>
  <c r="FX113" i="42" s="1"/>
  <c r="BZ113" i="42"/>
  <c r="FS113" i="42" s="1"/>
  <c r="BY113" i="42"/>
  <c r="BX113" i="42"/>
  <c r="FP113" i="42" s="1"/>
  <c r="BW113" i="42"/>
  <c r="FN113" i="42" s="1"/>
  <c r="BV113" i="42"/>
  <c r="FM113" i="42" s="1"/>
  <c r="BU113" i="42"/>
  <c r="FK113" i="42" s="1"/>
  <c r="BT113" i="42"/>
  <c r="FJ113" i="42" s="1"/>
  <c r="BS113" i="42"/>
  <c r="BR113" i="42"/>
  <c r="FG113" i="42" s="1"/>
  <c r="FF113" i="42" s="1"/>
  <c r="BQ113" i="42"/>
  <c r="FE113" i="42" s="1"/>
  <c r="BP113" i="42"/>
  <c r="FD113" i="42" s="1"/>
  <c r="BO113" i="42"/>
  <c r="FB113" i="42" s="1"/>
  <c r="BL113" i="42"/>
  <c r="BK113" i="42"/>
  <c r="EU113" i="42" s="1"/>
  <c r="BJ113" i="42"/>
  <c r="ET113" i="42" s="1"/>
  <c r="ID113" i="42" s="1"/>
  <c r="BI113" i="42"/>
  <c r="ER113" i="42" s="1"/>
  <c r="BH113" i="42"/>
  <c r="EQ113" i="42" s="1"/>
  <c r="BG113" i="42"/>
  <c r="BF113" i="42"/>
  <c r="BE113" i="42"/>
  <c r="EL113" i="42" s="1"/>
  <c r="BD113" i="42"/>
  <c r="EK113" i="42" s="1"/>
  <c r="BC113" i="42"/>
  <c r="EI113" i="42" s="1"/>
  <c r="AR113" i="42"/>
  <c r="HD113" i="42" s="1"/>
  <c r="AQ113" i="42"/>
  <c r="AP113" i="42"/>
  <c r="GH113" i="42" s="1"/>
  <c r="AO113" i="42"/>
  <c r="AN113" i="42"/>
  <c r="AM113" i="42"/>
  <c r="AL113" i="42"/>
  <c r="AK113" i="42"/>
  <c r="FL113" i="42" s="1"/>
  <c r="AJ113" i="42"/>
  <c r="EP113" i="42" s="1"/>
  <c r="AE113" i="42"/>
  <c r="HA113" i="42" s="1"/>
  <c r="AD113" i="42"/>
  <c r="AC113" i="42"/>
  <c r="GE113" i="42" s="1"/>
  <c r="AB113" i="42"/>
  <c r="AA113" i="42"/>
  <c r="Z113" i="42"/>
  <c r="Y113" i="42"/>
  <c r="X113" i="42"/>
  <c r="FI113" i="42" s="1"/>
  <c r="W113" i="42"/>
  <c r="EM113" i="42" s="1"/>
  <c r="DP112" i="42"/>
  <c r="DO112" i="42"/>
  <c r="DN112" i="42"/>
  <c r="DM112" i="42"/>
  <c r="DL112" i="42"/>
  <c r="DK112" i="42"/>
  <c r="DJ112" i="42"/>
  <c r="DI112" i="42"/>
  <c r="DH112" i="42"/>
  <c r="DG112" i="42"/>
  <c r="DF112" i="42"/>
  <c r="DE112" i="42"/>
  <c r="HK112" i="42"/>
  <c r="HI112" i="42"/>
  <c r="HH112" i="42"/>
  <c r="HF112" i="42"/>
  <c r="HE112" i="42"/>
  <c r="HC112" i="42"/>
  <c r="HB112" i="42"/>
  <c r="GZ112" i="42"/>
  <c r="GY112" i="42"/>
  <c r="GX112" i="42" s="1"/>
  <c r="GW112" i="42"/>
  <c r="GV112" i="42"/>
  <c r="GT112" i="42"/>
  <c r="GO112" i="42"/>
  <c r="GM112" i="42"/>
  <c r="GL112" i="42"/>
  <c r="GJ112" i="42"/>
  <c r="GI112" i="42"/>
  <c r="GG112" i="42"/>
  <c r="GF112" i="42"/>
  <c r="GD112" i="42"/>
  <c r="GC112" i="42"/>
  <c r="GB112" i="42" s="1"/>
  <c r="GA112" i="42"/>
  <c r="FZ112" i="42"/>
  <c r="FX112" i="42"/>
  <c r="FS112" i="42"/>
  <c r="FQ112" i="42"/>
  <c r="FP112" i="42"/>
  <c r="FN112" i="42"/>
  <c r="FM112" i="42"/>
  <c r="FK112" i="42"/>
  <c r="FJ112" i="42"/>
  <c r="FH112" i="42"/>
  <c r="FG112" i="42"/>
  <c r="FF112" i="42" s="1"/>
  <c r="FE112" i="42"/>
  <c r="FD112" i="42"/>
  <c r="FB112" i="42"/>
  <c r="EW112" i="42"/>
  <c r="IG112" i="42" s="1"/>
  <c r="EU112" i="42"/>
  <c r="IE112" i="42" s="1"/>
  <c r="ET112" i="42"/>
  <c r="ER112" i="42"/>
  <c r="EQ112" i="42"/>
  <c r="IA112" i="42" s="1"/>
  <c r="EO112" i="42"/>
  <c r="HY112" i="42" s="1"/>
  <c r="EN112" i="42"/>
  <c r="HX112" i="42" s="1"/>
  <c r="EL112" i="42"/>
  <c r="HV112" i="42" s="1"/>
  <c r="EK112" i="42"/>
  <c r="HU112" i="42" s="1"/>
  <c r="EI112" i="42"/>
  <c r="EH112" i="42"/>
  <c r="EF112" i="42"/>
  <c r="HP112" i="42" s="1"/>
  <c r="CP112" i="42"/>
  <c r="CO112" i="42"/>
  <c r="CB112" i="42"/>
  <c r="CA112" i="42"/>
  <c r="BN112" i="42"/>
  <c r="BM112" i="42"/>
  <c r="AZ112" i="42"/>
  <c r="AY112" i="42"/>
  <c r="AW112" i="42"/>
  <c r="AV112" i="42"/>
  <c r="AT112" i="42"/>
  <c r="AS112" i="42"/>
  <c r="AI112" i="42"/>
  <c r="AH112" i="42"/>
  <c r="AG112" i="42"/>
  <c r="V112" i="42"/>
  <c r="U112" i="42"/>
  <c r="T112" i="42"/>
  <c r="S112" i="42"/>
  <c r="R112" i="42"/>
  <c r="Q112" i="42"/>
  <c r="P112" i="42"/>
  <c r="DP111" i="42"/>
  <c r="DO111" i="42"/>
  <c r="DN111" i="42"/>
  <c r="DM111" i="42"/>
  <c r="DL111" i="42"/>
  <c r="DK111" i="42"/>
  <c r="DJ111" i="42"/>
  <c r="DI111" i="42"/>
  <c r="DH111" i="42"/>
  <c r="DG111" i="42"/>
  <c r="DF111" i="42"/>
  <c r="DE111" i="42"/>
  <c r="HK111" i="42"/>
  <c r="HI111" i="42"/>
  <c r="HH111" i="42"/>
  <c r="HF111" i="42"/>
  <c r="HE111" i="42"/>
  <c r="HC111" i="42"/>
  <c r="HB111" i="42"/>
  <c r="GZ111" i="42"/>
  <c r="GY111" i="42"/>
  <c r="GX111" i="42" s="1"/>
  <c r="GW111" i="42"/>
  <c r="GV111" i="42"/>
  <c r="GT111" i="42"/>
  <c r="GO111" i="42"/>
  <c r="GM111" i="42"/>
  <c r="GL111" i="42"/>
  <c r="GJ111" i="42"/>
  <c r="GI111" i="42"/>
  <c r="GG111" i="42"/>
  <c r="GF111" i="42"/>
  <c r="GD111" i="42"/>
  <c r="GC111" i="42"/>
  <c r="GA111" i="42"/>
  <c r="FZ111" i="42"/>
  <c r="FX111" i="42"/>
  <c r="FS111" i="42"/>
  <c r="FQ111" i="42"/>
  <c r="FP111" i="42"/>
  <c r="FN111" i="42"/>
  <c r="FM111" i="42"/>
  <c r="FK111" i="42"/>
  <c r="FJ111" i="42"/>
  <c r="FH111" i="42"/>
  <c r="FG111" i="42"/>
  <c r="FE111" i="42"/>
  <c r="FD111" i="42"/>
  <c r="FB111" i="42"/>
  <c r="EW111" i="42"/>
  <c r="IG111" i="42" s="1"/>
  <c r="EU111" i="42"/>
  <c r="IE111" i="42" s="1"/>
  <c r="ET111" i="42"/>
  <c r="ID111" i="42" s="1"/>
  <c r="ER111" i="42"/>
  <c r="IB111" i="42" s="1"/>
  <c r="EQ111" i="42"/>
  <c r="EO111" i="42"/>
  <c r="EN111" i="42"/>
  <c r="HX111" i="42" s="1"/>
  <c r="EL111" i="42"/>
  <c r="HV111" i="42" s="1"/>
  <c r="EK111" i="42"/>
  <c r="EI111" i="42"/>
  <c r="HS111" i="42" s="1"/>
  <c r="EH111" i="42"/>
  <c r="EF111" i="42"/>
  <c r="AI111" i="42"/>
  <c r="V111" i="42"/>
  <c r="DP110" i="42"/>
  <c r="DO110" i="42"/>
  <c r="DN110" i="42"/>
  <c r="DM110" i="42"/>
  <c r="DL110" i="42"/>
  <c r="DK110" i="42"/>
  <c r="DJ110" i="42"/>
  <c r="DI110" i="42"/>
  <c r="DH110" i="42"/>
  <c r="DG110" i="42"/>
  <c r="DF110" i="42"/>
  <c r="DE110" i="42"/>
  <c r="HK110" i="42"/>
  <c r="HI110" i="42"/>
  <c r="HH110" i="42"/>
  <c r="HF110" i="42"/>
  <c r="HE110" i="42"/>
  <c r="HC110" i="42"/>
  <c r="HB110" i="42"/>
  <c r="GZ110" i="42"/>
  <c r="GY110" i="42"/>
  <c r="GX110" i="42" s="1"/>
  <c r="GW110" i="42"/>
  <c r="GV110" i="42"/>
  <c r="GT110" i="42"/>
  <c r="GO110" i="42"/>
  <c r="GM110" i="42"/>
  <c r="GL110" i="42"/>
  <c r="GJ110" i="42"/>
  <c r="GI110" i="42"/>
  <c r="GG110" i="42"/>
  <c r="GF110" i="42"/>
  <c r="GD110" i="42"/>
  <c r="GC110" i="42"/>
  <c r="GB110" i="42" s="1"/>
  <c r="GA110" i="42"/>
  <c r="FZ110" i="42"/>
  <c r="FX110" i="42"/>
  <c r="FS110" i="42"/>
  <c r="FQ110" i="42"/>
  <c r="FP110" i="42"/>
  <c r="FN110" i="42"/>
  <c r="FM110" i="42"/>
  <c r="FK110" i="42"/>
  <c r="FJ110" i="42"/>
  <c r="FH110" i="42"/>
  <c r="FG110" i="42"/>
  <c r="FF110" i="42" s="1"/>
  <c r="FE110" i="42"/>
  <c r="FD110" i="42"/>
  <c r="FB110" i="42"/>
  <c r="EW110" i="42"/>
  <c r="IG110" i="42" s="1"/>
  <c r="EU110" i="42"/>
  <c r="IE110" i="42" s="1"/>
  <c r="ET110" i="42"/>
  <c r="ER110" i="42"/>
  <c r="EQ110" i="42"/>
  <c r="IA110" i="42" s="1"/>
  <c r="EO110" i="42"/>
  <c r="HY110" i="42" s="1"/>
  <c r="EN110" i="42"/>
  <c r="HX110" i="42" s="1"/>
  <c r="EL110" i="42"/>
  <c r="HV110" i="42" s="1"/>
  <c r="EK110" i="42"/>
  <c r="EI110" i="42"/>
  <c r="EH110" i="42"/>
  <c r="EF110" i="42"/>
  <c r="HP110" i="42" s="1"/>
  <c r="CP110" i="42"/>
  <c r="CO110" i="42"/>
  <c r="CB110" i="42"/>
  <c r="CA110" i="42"/>
  <c r="BN110" i="42"/>
  <c r="BM110" i="42"/>
  <c r="AZ110" i="42"/>
  <c r="AY110" i="42"/>
  <c r="AW110" i="42"/>
  <c r="AV110" i="42"/>
  <c r="AT110" i="42"/>
  <c r="AS110" i="42"/>
  <c r="AI110" i="42"/>
  <c r="AH110" i="42"/>
  <c r="AG110" i="42"/>
  <c r="V110" i="42"/>
  <c r="U110" i="42"/>
  <c r="T110" i="42"/>
  <c r="S110" i="42"/>
  <c r="R110" i="42"/>
  <c r="Q110" i="42"/>
  <c r="P110" i="42"/>
  <c r="DP109" i="42"/>
  <c r="DO109" i="42"/>
  <c r="DN109" i="42"/>
  <c r="DM109" i="42"/>
  <c r="DL109" i="42"/>
  <c r="DK109" i="42"/>
  <c r="DJ109" i="42"/>
  <c r="DI109" i="42"/>
  <c r="DH109" i="42"/>
  <c r="DG109" i="42"/>
  <c r="DF109" i="42"/>
  <c r="DE109" i="42"/>
  <c r="HK109" i="42"/>
  <c r="HI109" i="42"/>
  <c r="HH109" i="42"/>
  <c r="HF109" i="42"/>
  <c r="HE109" i="42"/>
  <c r="HC109" i="42"/>
  <c r="HB109" i="42"/>
  <c r="GZ109" i="42"/>
  <c r="GY109" i="42"/>
  <c r="GX109" i="42" s="1"/>
  <c r="GW109" i="42"/>
  <c r="GV109" i="42"/>
  <c r="GT109" i="42"/>
  <c r="GO109" i="42"/>
  <c r="GM109" i="42"/>
  <c r="GL109" i="42"/>
  <c r="GJ109" i="42"/>
  <c r="GI109" i="42"/>
  <c r="GG109" i="42"/>
  <c r="GF109" i="42"/>
  <c r="GD109" i="42"/>
  <c r="GC109" i="42"/>
  <c r="GB109" i="42" s="1"/>
  <c r="GA109" i="42"/>
  <c r="FZ109" i="42"/>
  <c r="FX109" i="42"/>
  <c r="FS109" i="42"/>
  <c r="FQ109" i="42"/>
  <c r="FP109" i="42"/>
  <c r="FN109" i="42"/>
  <c r="FM109" i="42"/>
  <c r="FK109" i="42"/>
  <c r="FJ109" i="42"/>
  <c r="FH109" i="42"/>
  <c r="FG109" i="42"/>
  <c r="FE109" i="42"/>
  <c r="FD109" i="42"/>
  <c r="FB109" i="42"/>
  <c r="EW109" i="42"/>
  <c r="IG109" i="42" s="1"/>
  <c r="EU109" i="42"/>
  <c r="IE109" i="42" s="1"/>
  <c r="ET109" i="42"/>
  <c r="ID109" i="42" s="1"/>
  <c r="ER109" i="42"/>
  <c r="IB109" i="42" s="1"/>
  <c r="EQ109" i="42"/>
  <c r="IA109" i="42" s="1"/>
  <c r="EO109" i="42"/>
  <c r="EN109" i="42"/>
  <c r="HX109" i="42" s="1"/>
  <c r="EL109" i="42"/>
  <c r="HV109" i="42" s="1"/>
  <c r="EK109" i="42"/>
  <c r="HU109" i="42" s="1"/>
  <c r="EI109" i="42"/>
  <c r="HS109" i="42" s="1"/>
  <c r="EH109" i="42"/>
  <c r="EF109" i="42"/>
  <c r="CP109" i="42"/>
  <c r="CO109" i="42"/>
  <c r="CB109" i="42"/>
  <c r="CA109" i="42"/>
  <c r="BN109" i="42"/>
  <c r="BM109" i="42"/>
  <c r="AZ109" i="42"/>
  <c r="AY109" i="42"/>
  <c r="AW109" i="42"/>
  <c r="AV109" i="42"/>
  <c r="AT109" i="42"/>
  <c r="AS109" i="42"/>
  <c r="AI109" i="42"/>
  <c r="AH109" i="42"/>
  <c r="AG109" i="42"/>
  <c r="V109" i="42"/>
  <c r="U109" i="42"/>
  <c r="T109" i="42"/>
  <c r="S109" i="42"/>
  <c r="R109" i="42"/>
  <c r="Q109" i="42"/>
  <c r="P109" i="42"/>
  <c r="DP108" i="42"/>
  <c r="DO108" i="42"/>
  <c r="DN108" i="42"/>
  <c r="DM108" i="42"/>
  <c r="DL108" i="42"/>
  <c r="DK108" i="42"/>
  <c r="DJ108" i="42"/>
  <c r="DI108" i="42"/>
  <c r="DH108" i="42"/>
  <c r="DG108" i="42"/>
  <c r="DF108" i="42"/>
  <c r="DE108" i="42"/>
  <c r="HK108" i="42"/>
  <c r="HI108" i="42"/>
  <c r="HH108" i="42"/>
  <c r="HF108" i="42"/>
  <c r="HE108" i="42"/>
  <c r="HC108" i="42"/>
  <c r="HB108" i="42"/>
  <c r="GZ108" i="42"/>
  <c r="GY108" i="42"/>
  <c r="GX108" i="42" s="1"/>
  <c r="GW108" i="42"/>
  <c r="GV108" i="42"/>
  <c r="GT108" i="42"/>
  <c r="GO108" i="42"/>
  <c r="GM108" i="42"/>
  <c r="GL108" i="42"/>
  <c r="GJ108" i="42"/>
  <c r="GI108" i="42"/>
  <c r="GG108" i="42"/>
  <c r="GF108" i="42"/>
  <c r="GD108" i="42"/>
  <c r="GC108" i="42"/>
  <c r="GB108" i="42" s="1"/>
  <c r="GA108" i="42"/>
  <c r="FZ108" i="42"/>
  <c r="FX108" i="42"/>
  <c r="FS108" i="42"/>
  <c r="FQ108" i="42"/>
  <c r="FP108" i="42"/>
  <c r="FN108" i="42"/>
  <c r="FM108" i="42"/>
  <c r="FK108" i="42"/>
  <c r="FJ108" i="42"/>
  <c r="FH108" i="42"/>
  <c r="FG108" i="42"/>
  <c r="FF108" i="42" s="1"/>
  <c r="FE108" i="42"/>
  <c r="FD108" i="42"/>
  <c r="FB108" i="42"/>
  <c r="EW108" i="42"/>
  <c r="EU108" i="42"/>
  <c r="ET108" i="42"/>
  <c r="ID108" i="42" s="1"/>
  <c r="ER108" i="42"/>
  <c r="IB108" i="42" s="1"/>
  <c r="EQ108" i="42"/>
  <c r="IA108" i="42" s="1"/>
  <c r="EO108" i="42"/>
  <c r="HY108" i="42" s="1"/>
  <c r="EN108" i="42"/>
  <c r="HX108" i="42" s="1"/>
  <c r="EL108" i="42"/>
  <c r="EK108" i="42"/>
  <c r="HU108" i="42" s="1"/>
  <c r="EI108" i="42"/>
  <c r="HS108" i="42" s="1"/>
  <c r="EH108" i="42"/>
  <c r="EF108" i="42"/>
  <c r="HP108" i="42" s="1"/>
  <c r="CP108" i="42"/>
  <c r="CO108" i="42"/>
  <c r="CB108" i="42"/>
  <c r="CA108" i="42"/>
  <c r="BN108" i="42"/>
  <c r="BM108" i="42"/>
  <c r="AZ108" i="42"/>
  <c r="AY108" i="42"/>
  <c r="AW108" i="42"/>
  <c r="AV108" i="42"/>
  <c r="AT108" i="42"/>
  <c r="AS108" i="42"/>
  <c r="AI108" i="42"/>
  <c r="AH108" i="42"/>
  <c r="AG108" i="42"/>
  <c r="V108" i="42"/>
  <c r="U108" i="42"/>
  <c r="T108" i="42"/>
  <c r="S108" i="42"/>
  <c r="R108" i="42"/>
  <c r="Q108" i="42"/>
  <c r="P108" i="42"/>
  <c r="DP107" i="42"/>
  <c r="DO107" i="42"/>
  <c r="DN107" i="42"/>
  <c r="DM107" i="42"/>
  <c r="DL107" i="42"/>
  <c r="DK107" i="42"/>
  <c r="DJ107" i="42"/>
  <c r="DI107" i="42"/>
  <c r="DH107" i="42"/>
  <c r="DG107" i="42"/>
  <c r="DF107" i="42"/>
  <c r="DE107" i="42"/>
  <c r="HK107" i="42"/>
  <c r="HI107" i="42"/>
  <c r="HH107" i="42"/>
  <c r="HF107" i="42"/>
  <c r="HE107" i="42"/>
  <c r="HC107" i="42"/>
  <c r="HB107" i="42"/>
  <c r="GZ107" i="42"/>
  <c r="GY107" i="42"/>
  <c r="GX107" i="42" s="1"/>
  <c r="GW107" i="42"/>
  <c r="GV107" i="42"/>
  <c r="GT107" i="42"/>
  <c r="GO107" i="42"/>
  <c r="GM107" i="42"/>
  <c r="GL107" i="42"/>
  <c r="GJ107" i="42"/>
  <c r="GI107" i="42"/>
  <c r="GG107" i="42"/>
  <c r="GF107" i="42"/>
  <c r="GD107" i="42"/>
  <c r="GC107" i="42"/>
  <c r="GA107" i="42"/>
  <c r="FZ107" i="42"/>
  <c r="FX107" i="42"/>
  <c r="FS107" i="42"/>
  <c r="FQ107" i="42"/>
  <c r="FP107" i="42"/>
  <c r="FN107" i="42"/>
  <c r="FM107" i="42"/>
  <c r="FK107" i="42"/>
  <c r="FJ107" i="42"/>
  <c r="FH107" i="42"/>
  <c r="FG107" i="42"/>
  <c r="FE107" i="42"/>
  <c r="FD107" i="42"/>
  <c r="FB107" i="42"/>
  <c r="EW107" i="42"/>
  <c r="EU107" i="42"/>
  <c r="IE107" i="42" s="1"/>
  <c r="ET107" i="42"/>
  <c r="ID107" i="42" s="1"/>
  <c r="ER107" i="42"/>
  <c r="EQ107" i="42"/>
  <c r="IA107" i="42" s="1"/>
  <c r="EO107" i="42"/>
  <c r="HY107" i="42" s="1"/>
  <c r="EN107" i="42"/>
  <c r="EL107" i="42"/>
  <c r="HV107" i="42" s="1"/>
  <c r="EK107" i="42"/>
  <c r="EI107" i="42"/>
  <c r="EH107" i="42"/>
  <c r="EF107" i="42"/>
  <c r="HP107" i="42" s="1"/>
  <c r="CP107" i="42"/>
  <c r="CO107" i="42"/>
  <c r="CB107" i="42"/>
  <c r="CA107" i="42"/>
  <c r="BN107" i="42"/>
  <c r="BM107" i="42"/>
  <c r="AZ107" i="42"/>
  <c r="AY107" i="42"/>
  <c r="AW107" i="42"/>
  <c r="AV107" i="42"/>
  <c r="AT107" i="42"/>
  <c r="AS107" i="42"/>
  <c r="AI107" i="42"/>
  <c r="AH107" i="42"/>
  <c r="AG107" i="42"/>
  <c r="V107" i="42"/>
  <c r="U107" i="42"/>
  <c r="T107" i="42"/>
  <c r="S107" i="42"/>
  <c r="R107" i="42"/>
  <c r="Q107" i="42"/>
  <c r="P107" i="42"/>
  <c r="DP106" i="42"/>
  <c r="DO106" i="42"/>
  <c r="DN106" i="42"/>
  <c r="DM106" i="42"/>
  <c r="DL106" i="42"/>
  <c r="DK106" i="42"/>
  <c r="DJ106" i="42"/>
  <c r="DI106" i="42"/>
  <c r="DH106" i="42"/>
  <c r="DG106" i="42"/>
  <c r="DF106" i="42"/>
  <c r="DE106" i="42"/>
  <c r="HK106" i="42"/>
  <c r="HI106" i="42"/>
  <c r="HH106" i="42"/>
  <c r="HF106" i="42"/>
  <c r="HE106" i="42"/>
  <c r="HC106" i="42"/>
  <c r="HB106" i="42"/>
  <c r="GZ106" i="42"/>
  <c r="GY106" i="42"/>
  <c r="GW106" i="42"/>
  <c r="GV106" i="42"/>
  <c r="GT106" i="42"/>
  <c r="GO106" i="42"/>
  <c r="GM106" i="42"/>
  <c r="GL106" i="42"/>
  <c r="GJ106" i="42"/>
  <c r="GI106" i="42"/>
  <c r="GG106" i="42"/>
  <c r="GF106" i="42"/>
  <c r="GD106" i="42"/>
  <c r="GC106" i="42"/>
  <c r="GB106" i="42" s="1"/>
  <c r="GA106" i="42"/>
  <c r="FZ106" i="42"/>
  <c r="FX106" i="42"/>
  <c r="FS106" i="42"/>
  <c r="FQ106" i="42"/>
  <c r="FP106" i="42"/>
  <c r="FN106" i="42"/>
  <c r="FM106" i="42"/>
  <c r="FK106" i="42"/>
  <c r="FJ106" i="42"/>
  <c r="FH106" i="42"/>
  <c r="FG106" i="42"/>
  <c r="FF106" i="42" s="1"/>
  <c r="FE106" i="42"/>
  <c r="FD106" i="42"/>
  <c r="FB106" i="42"/>
  <c r="EW106" i="42"/>
  <c r="IG106" i="42" s="1"/>
  <c r="EU106" i="42"/>
  <c r="IE106" i="42" s="1"/>
  <c r="ET106" i="42"/>
  <c r="ID106" i="42" s="1"/>
  <c r="ER106" i="42"/>
  <c r="IB106" i="42" s="1"/>
  <c r="EQ106" i="42"/>
  <c r="IA106" i="42" s="1"/>
  <c r="EO106" i="42"/>
  <c r="EN106" i="42"/>
  <c r="HX106" i="42" s="1"/>
  <c r="EL106" i="42"/>
  <c r="HV106" i="42" s="1"/>
  <c r="EK106" i="42"/>
  <c r="EI106" i="42"/>
  <c r="HS106" i="42" s="1"/>
  <c r="EH106" i="42"/>
  <c r="EF106" i="42"/>
  <c r="CP106" i="42"/>
  <c r="CO106" i="42"/>
  <c r="CB106" i="42"/>
  <c r="CA106" i="42"/>
  <c r="BN106" i="42"/>
  <c r="BM106" i="42"/>
  <c r="AZ106" i="42"/>
  <c r="AY106" i="42"/>
  <c r="AW106" i="42"/>
  <c r="AV106" i="42"/>
  <c r="AT106" i="42"/>
  <c r="AS106" i="42"/>
  <c r="AI106" i="42"/>
  <c r="AH106" i="42"/>
  <c r="AG106" i="42"/>
  <c r="V106" i="42"/>
  <c r="U106" i="42"/>
  <c r="T106" i="42"/>
  <c r="S106" i="42"/>
  <c r="R106" i="42"/>
  <c r="Q106" i="42"/>
  <c r="P106" i="42"/>
  <c r="DP105" i="42"/>
  <c r="DO105" i="42"/>
  <c r="DN105" i="42"/>
  <c r="DM105" i="42"/>
  <c r="DL105" i="42"/>
  <c r="DK105" i="42"/>
  <c r="DJ105" i="42"/>
  <c r="DI105" i="42"/>
  <c r="DH105" i="42"/>
  <c r="DG105" i="42"/>
  <c r="DF105" i="42"/>
  <c r="DE105" i="42"/>
  <c r="HK105" i="42"/>
  <c r="HI105" i="42"/>
  <c r="HH105" i="42"/>
  <c r="HF105" i="42"/>
  <c r="HE105" i="42"/>
  <c r="HC105" i="42"/>
  <c r="HB105" i="42"/>
  <c r="GZ105" i="42"/>
  <c r="GY105" i="42"/>
  <c r="GX105" i="42" s="1"/>
  <c r="GW105" i="42"/>
  <c r="GV105" i="42"/>
  <c r="GT105" i="42"/>
  <c r="GO105" i="42"/>
  <c r="GM105" i="42"/>
  <c r="GL105" i="42"/>
  <c r="GJ105" i="42"/>
  <c r="GI105" i="42"/>
  <c r="GG105" i="42"/>
  <c r="GF105" i="42"/>
  <c r="GD105" i="42"/>
  <c r="GC105" i="42"/>
  <c r="GB105" i="42" s="1"/>
  <c r="GA105" i="42"/>
  <c r="FZ105" i="42"/>
  <c r="FX105" i="42"/>
  <c r="FS105" i="42"/>
  <c r="FQ105" i="42"/>
  <c r="FP105" i="42"/>
  <c r="FN105" i="42"/>
  <c r="FM105" i="42"/>
  <c r="FK105" i="42"/>
  <c r="FJ105" i="42"/>
  <c r="FH105" i="42"/>
  <c r="FG105" i="42"/>
  <c r="FF105" i="42" s="1"/>
  <c r="FE105" i="42"/>
  <c r="FD105" i="42"/>
  <c r="FB105" i="42"/>
  <c r="EW105" i="42"/>
  <c r="EU105" i="42"/>
  <c r="ET105" i="42"/>
  <c r="ID105" i="42" s="1"/>
  <c r="ER105" i="42"/>
  <c r="IB105" i="42" s="1"/>
  <c r="EQ105" i="42"/>
  <c r="EO105" i="42"/>
  <c r="HY105" i="42" s="1"/>
  <c r="EN105" i="42"/>
  <c r="EL105" i="42"/>
  <c r="EK105" i="42"/>
  <c r="EI105" i="42"/>
  <c r="HS105" i="42" s="1"/>
  <c r="EH105" i="42"/>
  <c r="EF105" i="42"/>
  <c r="HP105" i="42" s="1"/>
  <c r="CP105" i="42"/>
  <c r="CO105" i="42"/>
  <c r="CB105" i="42"/>
  <c r="CA105" i="42"/>
  <c r="BN105" i="42"/>
  <c r="BM105" i="42"/>
  <c r="AZ105" i="42"/>
  <c r="AY105" i="42"/>
  <c r="AW105" i="42"/>
  <c r="AV105" i="42"/>
  <c r="AT105" i="42"/>
  <c r="AS105" i="42"/>
  <c r="AI105" i="42"/>
  <c r="AH105" i="42"/>
  <c r="AG105" i="42"/>
  <c r="V105" i="42"/>
  <c r="U105" i="42"/>
  <c r="T105" i="42"/>
  <c r="S105" i="42"/>
  <c r="R105" i="42"/>
  <c r="Q105" i="42"/>
  <c r="P105" i="42"/>
  <c r="DP104" i="42"/>
  <c r="DO104" i="42"/>
  <c r="DN104" i="42"/>
  <c r="DM104" i="42"/>
  <c r="DL104" i="42"/>
  <c r="DK104" i="42"/>
  <c r="DJ104" i="42"/>
  <c r="DI104" i="42"/>
  <c r="DH104" i="42"/>
  <c r="DG104" i="42"/>
  <c r="DF104" i="42"/>
  <c r="DE104" i="42"/>
  <c r="HK104" i="42"/>
  <c r="HI104" i="42"/>
  <c r="HH104" i="42"/>
  <c r="HF104" i="42"/>
  <c r="HE104" i="42"/>
  <c r="HC104" i="42"/>
  <c r="HB104" i="42"/>
  <c r="GZ104" i="42"/>
  <c r="GY104" i="42"/>
  <c r="GX104" i="42" s="1"/>
  <c r="GW104" i="42"/>
  <c r="GV104" i="42"/>
  <c r="GT104" i="42"/>
  <c r="GO104" i="42"/>
  <c r="GM104" i="42"/>
  <c r="GL104" i="42"/>
  <c r="GJ104" i="42"/>
  <c r="GI104" i="42"/>
  <c r="GG104" i="42"/>
  <c r="GF104" i="42"/>
  <c r="GD104" i="42"/>
  <c r="GC104" i="42"/>
  <c r="GA104" i="42"/>
  <c r="FZ104" i="42"/>
  <c r="FX104" i="42"/>
  <c r="FS104" i="42"/>
  <c r="FQ104" i="42"/>
  <c r="FP104" i="42"/>
  <c r="FN104" i="42"/>
  <c r="FM104" i="42"/>
  <c r="FK104" i="42"/>
  <c r="FJ104" i="42"/>
  <c r="FH104" i="42"/>
  <c r="FG104" i="42"/>
  <c r="FF104" i="42" s="1"/>
  <c r="FE104" i="42"/>
  <c r="FD104" i="42"/>
  <c r="FB104" i="42"/>
  <c r="EW104" i="42"/>
  <c r="IG104" i="42" s="1"/>
  <c r="EU104" i="42"/>
  <c r="IE104" i="42" s="1"/>
  <c r="ET104" i="42"/>
  <c r="ID104" i="42" s="1"/>
  <c r="ER104" i="42"/>
  <c r="EQ104" i="42"/>
  <c r="IA104" i="42" s="1"/>
  <c r="EO104" i="42"/>
  <c r="HY104" i="42" s="1"/>
  <c r="EN104" i="42"/>
  <c r="HX104" i="42" s="1"/>
  <c r="EL104" i="42"/>
  <c r="HV104" i="42" s="1"/>
  <c r="EK104" i="42"/>
  <c r="EI104" i="42"/>
  <c r="EH104" i="42"/>
  <c r="EF104" i="42"/>
  <c r="HP104" i="42" s="1"/>
  <c r="CP104" i="42"/>
  <c r="CO104" i="42"/>
  <c r="CB104" i="42"/>
  <c r="CA104" i="42"/>
  <c r="BN104" i="42"/>
  <c r="BM104" i="42"/>
  <c r="AZ104" i="42"/>
  <c r="AY104" i="42"/>
  <c r="AW104" i="42"/>
  <c r="AV104" i="42"/>
  <c r="AT104" i="42"/>
  <c r="AS104" i="42"/>
  <c r="AI104" i="42"/>
  <c r="AH104" i="42"/>
  <c r="AG104" i="42"/>
  <c r="V104" i="42"/>
  <c r="U104" i="42"/>
  <c r="T104" i="42"/>
  <c r="S104" i="42"/>
  <c r="R104" i="42"/>
  <c r="Q104" i="42"/>
  <c r="P104" i="42"/>
  <c r="DP103" i="42"/>
  <c r="DO103" i="42"/>
  <c r="DN103" i="42"/>
  <c r="DM103" i="42"/>
  <c r="DL103" i="42"/>
  <c r="DK103" i="42"/>
  <c r="DJ103" i="42"/>
  <c r="DI103" i="42"/>
  <c r="DH103" i="42"/>
  <c r="DG103" i="42"/>
  <c r="DF103" i="42"/>
  <c r="DE103" i="42"/>
  <c r="HK103" i="42"/>
  <c r="HI103" i="42"/>
  <c r="HH103" i="42"/>
  <c r="HF103" i="42"/>
  <c r="HE103" i="42"/>
  <c r="HC103" i="42"/>
  <c r="HB103" i="42"/>
  <c r="GZ103" i="42"/>
  <c r="GY103" i="42"/>
  <c r="GW103" i="42"/>
  <c r="GV103" i="42"/>
  <c r="GT103" i="42"/>
  <c r="GO103" i="42"/>
  <c r="GM103" i="42"/>
  <c r="GL103" i="42"/>
  <c r="GJ103" i="42"/>
  <c r="GI103" i="42"/>
  <c r="GG103" i="42"/>
  <c r="GF103" i="42"/>
  <c r="GD103" i="42"/>
  <c r="GC103" i="42"/>
  <c r="GB103" i="42" s="1"/>
  <c r="GA103" i="42"/>
  <c r="FZ103" i="42"/>
  <c r="FX103" i="42"/>
  <c r="FS103" i="42"/>
  <c r="FQ103" i="42"/>
  <c r="FP103" i="42"/>
  <c r="FN103" i="42"/>
  <c r="FM103" i="42"/>
  <c r="FK103" i="42"/>
  <c r="FJ103" i="42"/>
  <c r="FH103" i="42"/>
  <c r="FG103" i="42"/>
  <c r="FF103" i="42" s="1"/>
  <c r="FE103" i="42"/>
  <c r="FD103" i="42"/>
  <c r="FB103" i="42"/>
  <c r="EW103" i="42"/>
  <c r="IG103" i="42" s="1"/>
  <c r="EU103" i="42"/>
  <c r="IE103" i="42" s="1"/>
  <c r="ET103" i="42"/>
  <c r="ID103" i="42" s="1"/>
  <c r="ER103" i="42"/>
  <c r="IB103" i="42" s="1"/>
  <c r="EQ103" i="42"/>
  <c r="EO103" i="42"/>
  <c r="EN103" i="42"/>
  <c r="HX103" i="42" s="1"/>
  <c r="EL103" i="42"/>
  <c r="HV103" i="42" s="1"/>
  <c r="EK103" i="42"/>
  <c r="EI103" i="42"/>
  <c r="HS103" i="42" s="1"/>
  <c r="EH103" i="42"/>
  <c r="EF103" i="42"/>
  <c r="CP103" i="42"/>
  <c r="CO103" i="42"/>
  <c r="CB103" i="42"/>
  <c r="CA103" i="42"/>
  <c r="BN103" i="42"/>
  <c r="BM103" i="42"/>
  <c r="AZ103" i="42"/>
  <c r="AY103" i="42"/>
  <c r="AW103" i="42"/>
  <c r="AV103" i="42"/>
  <c r="AT103" i="42"/>
  <c r="AS103" i="42"/>
  <c r="AI103" i="42"/>
  <c r="AH103" i="42"/>
  <c r="AG103" i="42"/>
  <c r="V103" i="42"/>
  <c r="U103" i="42"/>
  <c r="T103" i="42"/>
  <c r="S103" i="42"/>
  <c r="R103" i="42"/>
  <c r="Q103" i="42"/>
  <c r="P103" i="42"/>
  <c r="DP102" i="42"/>
  <c r="DO102" i="42"/>
  <c r="DN102" i="42"/>
  <c r="DM102" i="42"/>
  <c r="DL102" i="42"/>
  <c r="DK102" i="42"/>
  <c r="DJ102" i="42"/>
  <c r="DI102" i="42"/>
  <c r="DH102" i="42"/>
  <c r="DG102" i="42"/>
  <c r="DF102" i="42"/>
  <c r="DE102" i="42"/>
  <c r="HK102" i="42"/>
  <c r="HI102" i="42"/>
  <c r="HH102" i="42"/>
  <c r="HF102" i="42"/>
  <c r="HE102" i="42"/>
  <c r="HC102" i="42"/>
  <c r="HB102" i="42"/>
  <c r="GZ102" i="42"/>
  <c r="GY102" i="42"/>
  <c r="GX102" i="42" s="1"/>
  <c r="GW102" i="42"/>
  <c r="GV102" i="42"/>
  <c r="GT102" i="42"/>
  <c r="GO102" i="42"/>
  <c r="GM102" i="42"/>
  <c r="GL102" i="42"/>
  <c r="GJ102" i="42"/>
  <c r="GI102" i="42"/>
  <c r="GG102" i="42"/>
  <c r="GF102" i="42"/>
  <c r="GD102" i="42"/>
  <c r="GC102" i="42"/>
  <c r="GB102" i="42" s="1"/>
  <c r="GA102" i="42"/>
  <c r="FZ102" i="42"/>
  <c r="FX102" i="42"/>
  <c r="FS102" i="42"/>
  <c r="FQ102" i="42"/>
  <c r="FP102" i="42"/>
  <c r="FN102" i="42"/>
  <c r="FM102" i="42"/>
  <c r="FK102" i="42"/>
  <c r="FJ102" i="42"/>
  <c r="FH102" i="42"/>
  <c r="FG102" i="42"/>
  <c r="FF102" i="42" s="1"/>
  <c r="FE102" i="42"/>
  <c r="FD102" i="42"/>
  <c r="FB102" i="42"/>
  <c r="EW102" i="42"/>
  <c r="IG102" i="42" s="1"/>
  <c r="EU102" i="42"/>
  <c r="ET102" i="42"/>
  <c r="ID102" i="42" s="1"/>
  <c r="ER102" i="42"/>
  <c r="IB102" i="42" s="1"/>
  <c r="EQ102" i="42"/>
  <c r="IA102" i="42" s="1"/>
  <c r="EO102" i="42"/>
  <c r="HY102" i="42" s="1"/>
  <c r="EN102" i="42"/>
  <c r="HX102" i="42" s="1"/>
  <c r="EL102" i="42"/>
  <c r="EK102" i="42"/>
  <c r="EI102" i="42"/>
  <c r="HS102" i="42" s="1"/>
  <c r="EH102" i="42"/>
  <c r="EF102" i="42"/>
  <c r="HP102" i="42" s="1"/>
  <c r="CP102" i="42"/>
  <c r="CO102" i="42"/>
  <c r="CB102" i="42"/>
  <c r="CA102" i="42"/>
  <c r="BN102" i="42"/>
  <c r="BM102" i="42"/>
  <c r="AZ102" i="42"/>
  <c r="AY102" i="42"/>
  <c r="AW102" i="42"/>
  <c r="AV102" i="42"/>
  <c r="AT102" i="42"/>
  <c r="AS102" i="42"/>
  <c r="AI102" i="42"/>
  <c r="AH102" i="42"/>
  <c r="AG102" i="42"/>
  <c r="V102" i="42"/>
  <c r="U102" i="42"/>
  <c r="T102" i="42"/>
  <c r="S102" i="42"/>
  <c r="R102" i="42"/>
  <c r="Q102" i="42"/>
  <c r="P102" i="42"/>
  <c r="DP101" i="42"/>
  <c r="DO101" i="42"/>
  <c r="DN101" i="42"/>
  <c r="DM101" i="42"/>
  <c r="DL101" i="42"/>
  <c r="DK101" i="42"/>
  <c r="DJ101" i="42"/>
  <c r="DI101" i="42"/>
  <c r="DH101" i="42"/>
  <c r="DG101" i="42"/>
  <c r="DF101" i="42"/>
  <c r="DE101" i="42"/>
  <c r="HK101" i="42"/>
  <c r="HI101" i="42"/>
  <c r="HH101" i="42"/>
  <c r="HF101" i="42"/>
  <c r="HE101" i="42"/>
  <c r="HC101" i="42"/>
  <c r="HB101" i="42"/>
  <c r="GZ101" i="42"/>
  <c r="GY101" i="42"/>
  <c r="GX101" i="42" s="1"/>
  <c r="GW101" i="42"/>
  <c r="GV101" i="42"/>
  <c r="GT101" i="42"/>
  <c r="GO101" i="42"/>
  <c r="GM101" i="42"/>
  <c r="GL101" i="42"/>
  <c r="GJ101" i="42"/>
  <c r="GI101" i="42"/>
  <c r="GG101" i="42"/>
  <c r="GF101" i="42"/>
  <c r="GD101" i="42"/>
  <c r="GC101" i="42"/>
  <c r="GB101" i="42" s="1"/>
  <c r="GA101" i="42"/>
  <c r="FZ101" i="42"/>
  <c r="FX101" i="42"/>
  <c r="FS101" i="42"/>
  <c r="FQ101" i="42"/>
  <c r="FP101" i="42"/>
  <c r="FN101" i="42"/>
  <c r="FM101" i="42"/>
  <c r="FK101" i="42"/>
  <c r="FJ101" i="42"/>
  <c r="FH101" i="42"/>
  <c r="FG101" i="42"/>
  <c r="FF101" i="42" s="1"/>
  <c r="FE101" i="42"/>
  <c r="FD101" i="42"/>
  <c r="FB101" i="42"/>
  <c r="EW101" i="42"/>
  <c r="IG101" i="42" s="1"/>
  <c r="EU101" i="42"/>
  <c r="IE101" i="42" s="1"/>
  <c r="ET101" i="42"/>
  <c r="ER101" i="42"/>
  <c r="EQ101" i="42"/>
  <c r="IA101" i="42" s="1"/>
  <c r="EO101" i="42"/>
  <c r="HY101" i="42" s="1"/>
  <c r="EN101" i="42"/>
  <c r="HX101" i="42" s="1"/>
  <c r="EL101" i="42"/>
  <c r="HV101" i="42" s="1"/>
  <c r="EK101" i="42"/>
  <c r="EI101" i="42"/>
  <c r="EH101" i="42"/>
  <c r="EF101" i="42"/>
  <c r="HP101" i="42" s="1"/>
  <c r="CP101" i="42"/>
  <c r="CO101" i="42"/>
  <c r="CB101" i="42"/>
  <c r="CA101" i="42"/>
  <c r="BN101" i="42"/>
  <c r="BM101" i="42"/>
  <c r="AZ101" i="42"/>
  <c r="AY101" i="42"/>
  <c r="AW101" i="42"/>
  <c r="AV101" i="42"/>
  <c r="AT101" i="42"/>
  <c r="AS101" i="42"/>
  <c r="AI101" i="42"/>
  <c r="AH101" i="42"/>
  <c r="AG101" i="42"/>
  <c r="V101" i="42"/>
  <c r="U101" i="42"/>
  <c r="T101" i="42"/>
  <c r="S101" i="42"/>
  <c r="R101" i="42"/>
  <c r="Q101" i="42"/>
  <c r="P101" i="42"/>
  <c r="DP100" i="42"/>
  <c r="DO100" i="42"/>
  <c r="DN100" i="42"/>
  <c r="DM100" i="42"/>
  <c r="DL100" i="42"/>
  <c r="DK100" i="42"/>
  <c r="DJ100" i="42"/>
  <c r="DI100" i="42"/>
  <c r="DH100" i="42"/>
  <c r="DG100" i="42"/>
  <c r="DF100" i="42"/>
  <c r="DE100" i="42"/>
  <c r="HK100" i="42"/>
  <c r="HI100" i="42"/>
  <c r="HH100" i="42"/>
  <c r="HF100" i="42"/>
  <c r="HE100" i="42"/>
  <c r="HC100" i="42"/>
  <c r="HB100" i="42"/>
  <c r="GZ100" i="42"/>
  <c r="GY100" i="42"/>
  <c r="GX100" i="42" s="1"/>
  <c r="GW100" i="42"/>
  <c r="GV100" i="42"/>
  <c r="GT100" i="42"/>
  <c r="GO100" i="42"/>
  <c r="GM100" i="42"/>
  <c r="GL100" i="42"/>
  <c r="GJ100" i="42"/>
  <c r="GI100" i="42"/>
  <c r="GG100" i="42"/>
  <c r="GF100" i="42"/>
  <c r="GD100" i="42"/>
  <c r="GC100" i="42"/>
  <c r="GB100" i="42" s="1"/>
  <c r="GA100" i="42"/>
  <c r="FZ100" i="42"/>
  <c r="FX100" i="42"/>
  <c r="FS100" i="42"/>
  <c r="FQ100" i="42"/>
  <c r="FP100" i="42"/>
  <c r="FN100" i="42"/>
  <c r="FM100" i="42"/>
  <c r="FK100" i="42"/>
  <c r="FJ100" i="42"/>
  <c r="FH100" i="42"/>
  <c r="FG100" i="42"/>
  <c r="FF100" i="42" s="1"/>
  <c r="FE100" i="42"/>
  <c r="FD100" i="42"/>
  <c r="FB100" i="42"/>
  <c r="EW100" i="42"/>
  <c r="IG100" i="42" s="1"/>
  <c r="EU100" i="42"/>
  <c r="IE100" i="42" s="1"/>
  <c r="ET100" i="42"/>
  <c r="ID100" i="42" s="1"/>
  <c r="ER100" i="42"/>
  <c r="IB100" i="42" s="1"/>
  <c r="EQ100" i="42"/>
  <c r="EO100" i="42"/>
  <c r="EN100" i="42"/>
  <c r="HX100" i="42" s="1"/>
  <c r="EL100" i="42"/>
  <c r="HV100" i="42" s="1"/>
  <c r="EK100" i="42"/>
  <c r="HU100" i="42" s="1"/>
  <c r="EI100" i="42"/>
  <c r="HS100" i="42" s="1"/>
  <c r="EH100" i="42"/>
  <c r="EF100" i="42"/>
  <c r="HP100" i="42" s="1"/>
  <c r="CP100" i="42"/>
  <c r="CO100" i="42"/>
  <c r="CB100" i="42"/>
  <c r="CA100" i="42"/>
  <c r="BN100" i="42"/>
  <c r="BM100" i="42"/>
  <c r="AZ100" i="42"/>
  <c r="AY100" i="42"/>
  <c r="AW100" i="42"/>
  <c r="AV100" i="42"/>
  <c r="AT100" i="42"/>
  <c r="AS100" i="42"/>
  <c r="AI100" i="42"/>
  <c r="AH100" i="42"/>
  <c r="AG100" i="42"/>
  <c r="V100" i="42"/>
  <c r="U100" i="42"/>
  <c r="T100" i="42"/>
  <c r="S100" i="42"/>
  <c r="R100" i="42"/>
  <c r="Q100" i="42"/>
  <c r="P100" i="42"/>
  <c r="DP99" i="42"/>
  <c r="DO99" i="42"/>
  <c r="DN99" i="42"/>
  <c r="DM99" i="42"/>
  <c r="DL99" i="42"/>
  <c r="DK99" i="42"/>
  <c r="DJ99" i="42"/>
  <c r="DI99" i="42"/>
  <c r="DH99" i="42"/>
  <c r="DG99" i="42"/>
  <c r="DE99" i="42"/>
  <c r="HK99" i="42"/>
  <c r="HI99" i="42"/>
  <c r="HH99" i="42"/>
  <c r="HF99" i="42"/>
  <c r="HE99" i="42"/>
  <c r="HC99" i="42"/>
  <c r="HB99" i="42"/>
  <c r="GZ99" i="42"/>
  <c r="GY99" i="42"/>
  <c r="GX99" i="42" s="1"/>
  <c r="GW99" i="42"/>
  <c r="GV99" i="42"/>
  <c r="GT99" i="42"/>
  <c r="GO99" i="42"/>
  <c r="GM99" i="42"/>
  <c r="GL99" i="42"/>
  <c r="GJ99" i="42"/>
  <c r="GI99" i="42"/>
  <c r="GG99" i="42"/>
  <c r="GF99" i="42"/>
  <c r="GD99" i="42"/>
  <c r="GC99" i="42"/>
  <c r="GB99" i="42" s="1"/>
  <c r="GA99" i="42"/>
  <c r="FZ99" i="42"/>
  <c r="FX99" i="42"/>
  <c r="FS99" i="42"/>
  <c r="FQ99" i="42"/>
  <c r="FP99" i="42"/>
  <c r="FN99" i="42"/>
  <c r="FM99" i="42"/>
  <c r="FK99" i="42"/>
  <c r="FJ99" i="42"/>
  <c r="FH99" i="42"/>
  <c r="FG99" i="42"/>
  <c r="FF99" i="42" s="1"/>
  <c r="FE99" i="42"/>
  <c r="FD99" i="42"/>
  <c r="FB99" i="42"/>
  <c r="EW99" i="42"/>
  <c r="IG99" i="42" s="1"/>
  <c r="EU99" i="42"/>
  <c r="IE99" i="42" s="1"/>
  <c r="ET99" i="42"/>
  <c r="ER99" i="42"/>
  <c r="IB99" i="42" s="1"/>
  <c r="EQ99" i="42"/>
  <c r="IA99" i="42" s="1"/>
  <c r="EO99" i="42"/>
  <c r="EN99" i="42"/>
  <c r="HX99" i="42" s="1"/>
  <c r="EL99" i="42"/>
  <c r="EK99" i="42"/>
  <c r="EI99" i="42"/>
  <c r="HS99" i="42" s="1"/>
  <c r="EF99" i="42"/>
  <c r="DZ99" i="42"/>
  <c r="DZ97" i="42" s="1"/>
  <c r="DV99" i="42"/>
  <c r="CP99" i="42"/>
  <c r="CO99" i="42"/>
  <c r="CB99" i="42"/>
  <c r="CA99" i="42"/>
  <c r="BN99" i="42"/>
  <c r="BM99" i="42"/>
  <c r="BB99" i="42"/>
  <c r="EH99" i="42" s="1"/>
  <c r="AY99" i="42"/>
  <c r="AW99" i="42"/>
  <c r="AV99" i="42"/>
  <c r="AT99" i="42"/>
  <c r="AS99" i="42"/>
  <c r="AI99" i="42"/>
  <c r="AH99" i="42"/>
  <c r="AG99" i="42"/>
  <c r="V99" i="42"/>
  <c r="U99" i="42"/>
  <c r="T99" i="42"/>
  <c r="S99" i="42"/>
  <c r="R99" i="42"/>
  <c r="P99" i="42"/>
  <c r="DP98" i="42"/>
  <c r="DO98" i="42"/>
  <c r="DN98" i="42"/>
  <c r="DM98" i="42"/>
  <c r="DL98" i="42"/>
  <c r="DK98" i="42"/>
  <c r="DJ98" i="42"/>
  <c r="DI98" i="42"/>
  <c r="DH98" i="42"/>
  <c r="DG98" i="42"/>
  <c r="DE98" i="42"/>
  <c r="HK98" i="42"/>
  <c r="HI98" i="42"/>
  <c r="HH98" i="42"/>
  <c r="HF98" i="42"/>
  <c r="HE98" i="42"/>
  <c r="HC98" i="42"/>
  <c r="HB98" i="42"/>
  <c r="GZ98" i="42"/>
  <c r="GY98" i="42"/>
  <c r="GW98" i="42"/>
  <c r="GV98" i="42"/>
  <c r="GT98" i="42"/>
  <c r="GO98" i="42"/>
  <c r="GM98" i="42"/>
  <c r="GL98" i="42"/>
  <c r="GJ98" i="42"/>
  <c r="GI98" i="42"/>
  <c r="GG98" i="42"/>
  <c r="GF98" i="42"/>
  <c r="GD98" i="42"/>
  <c r="GC98" i="42"/>
  <c r="GB98" i="42" s="1"/>
  <c r="GA98" i="42"/>
  <c r="FZ98" i="42"/>
  <c r="FX98" i="42"/>
  <c r="FS98" i="42"/>
  <c r="FQ98" i="42"/>
  <c r="FP98" i="42"/>
  <c r="FN98" i="42"/>
  <c r="FM98" i="42"/>
  <c r="FK98" i="42"/>
  <c r="FJ98" i="42"/>
  <c r="FH98" i="42"/>
  <c r="FG98" i="42"/>
  <c r="FF98" i="42" s="1"/>
  <c r="FE98" i="42"/>
  <c r="FD98" i="42"/>
  <c r="FB98" i="42"/>
  <c r="EW98" i="42"/>
  <c r="IG98" i="42" s="1"/>
  <c r="EU98" i="42"/>
  <c r="IE98" i="42" s="1"/>
  <c r="ET98" i="42"/>
  <c r="ID98" i="42" s="1"/>
  <c r="ER98" i="42"/>
  <c r="IB98" i="42" s="1"/>
  <c r="EQ98" i="42"/>
  <c r="EO98" i="42"/>
  <c r="EN98" i="42"/>
  <c r="HX98" i="42" s="1"/>
  <c r="EL98" i="42"/>
  <c r="HV98" i="42" s="1"/>
  <c r="EK98" i="42"/>
  <c r="EI98" i="42"/>
  <c r="HS98" i="42" s="1"/>
  <c r="EF98" i="42"/>
  <c r="DZ98" i="42"/>
  <c r="DV98" i="42"/>
  <c r="CP98" i="42"/>
  <c r="CO98" i="42"/>
  <c r="CB98" i="42"/>
  <c r="CA98" i="42"/>
  <c r="BN98" i="42"/>
  <c r="BM98" i="42"/>
  <c r="BB98" i="42"/>
  <c r="EH98" i="42" s="1"/>
  <c r="AZ98" i="42"/>
  <c r="AY98" i="42"/>
  <c r="AW98" i="42"/>
  <c r="AV98" i="42"/>
  <c r="AT98" i="42"/>
  <c r="AS98" i="42"/>
  <c r="AI98" i="42"/>
  <c r="AH98" i="42"/>
  <c r="AG98" i="42"/>
  <c r="V98" i="42"/>
  <c r="U98" i="42"/>
  <c r="T98" i="42"/>
  <c r="S98" i="42"/>
  <c r="R98" i="42"/>
  <c r="P98" i="42"/>
  <c r="DB97" i="42"/>
  <c r="HK97" i="42" s="1"/>
  <c r="DA97" i="42"/>
  <c r="HI97" i="42" s="1"/>
  <c r="CZ97" i="42"/>
  <c r="HH97" i="42" s="1"/>
  <c r="CY97" i="42"/>
  <c r="HF97" i="42" s="1"/>
  <c r="CX97" i="42"/>
  <c r="HE97" i="42" s="1"/>
  <c r="CW97" i="42"/>
  <c r="HC97" i="42" s="1"/>
  <c r="CV97" i="42"/>
  <c r="HB97" i="42" s="1"/>
  <c r="CU97" i="42"/>
  <c r="GZ97" i="42" s="1"/>
  <c r="CT97" i="42"/>
  <c r="GY97" i="42" s="1"/>
  <c r="GX97" i="42" s="1"/>
  <c r="CS97" i="42"/>
  <c r="GW97" i="42" s="1"/>
  <c r="CR97" i="42"/>
  <c r="GV97" i="42" s="1"/>
  <c r="CQ97" i="42"/>
  <c r="GT97" i="42" s="1"/>
  <c r="CN97" i="42"/>
  <c r="GO97" i="42" s="1"/>
  <c r="CM97" i="42"/>
  <c r="GM97" i="42" s="1"/>
  <c r="CL97" i="42"/>
  <c r="GL97" i="42" s="1"/>
  <c r="CK97" i="42"/>
  <c r="GJ97" i="42" s="1"/>
  <c r="CJ97" i="42"/>
  <c r="GI97" i="42" s="1"/>
  <c r="CI97" i="42"/>
  <c r="GG97" i="42" s="1"/>
  <c r="CH97" i="42"/>
  <c r="GF97" i="42" s="1"/>
  <c r="CG97" i="42"/>
  <c r="GD97" i="42" s="1"/>
  <c r="CF97" i="42"/>
  <c r="GC97" i="42" s="1"/>
  <c r="GB97" i="42" s="1"/>
  <c r="CE97" i="42"/>
  <c r="GA97" i="42" s="1"/>
  <c r="CD97" i="42"/>
  <c r="FZ97" i="42" s="1"/>
  <c r="CC97" i="42"/>
  <c r="FX97" i="42" s="1"/>
  <c r="BZ97" i="42"/>
  <c r="BY97" i="42"/>
  <c r="BX97" i="42"/>
  <c r="FP97" i="42" s="1"/>
  <c r="BW97" i="42"/>
  <c r="FN97" i="42" s="1"/>
  <c r="BV97" i="42"/>
  <c r="FM97" i="42" s="1"/>
  <c r="BU97" i="42"/>
  <c r="FK97" i="42" s="1"/>
  <c r="BT97" i="42"/>
  <c r="FJ97" i="42" s="1"/>
  <c r="BS97" i="42"/>
  <c r="BR97" i="42"/>
  <c r="FG97" i="42" s="1"/>
  <c r="FF97" i="42" s="1"/>
  <c r="BQ97" i="42"/>
  <c r="FE97" i="42" s="1"/>
  <c r="BP97" i="42"/>
  <c r="FD97" i="42" s="1"/>
  <c r="BO97" i="42"/>
  <c r="FB97" i="42" s="1"/>
  <c r="BL97" i="42"/>
  <c r="EW97" i="42" s="1"/>
  <c r="BK97" i="42"/>
  <c r="EU97" i="42" s="1"/>
  <c r="BJ97" i="42"/>
  <c r="DN97" i="42" s="1"/>
  <c r="BI97" i="42"/>
  <c r="BH97" i="42"/>
  <c r="EQ97" i="42" s="1"/>
  <c r="IA97" i="42" s="1"/>
  <c r="BG97" i="42"/>
  <c r="BF97" i="42"/>
  <c r="EN97" i="42" s="1"/>
  <c r="HX97" i="42" s="1"/>
  <c r="BE97" i="42"/>
  <c r="EL97" i="42" s="1"/>
  <c r="BD97" i="42"/>
  <c r="DH97" i="42" s="1"/>
  <c r="BC97" i="42"/>
  <c r="DG97" i="42" s="1"/>
  <c r="BA97" i="42"/>
  <c r="AR97" i="42"/>
  <c r="HD97" i="42" s="1"/>
  <c r="AQ97" i="42"/>
  <c r="AP97" i="42"/>
  <c r="GH97" i="42" s="1"/>
  <c r="AO97" i="42"/>
  <c r="AN97" i="42"/>
  <c r="AM97" i="42"/>
  <c r="AL97" i="42"/>
  <c r="AK97" i="42"/>
  <c r="FL97" i="42" s="1"/>
  <c r="AJ97" i="42"/>
  <c r="EP97" i="42" s="1"/>
  <c r="AE97" i="42"/>
  <c r="HA97" i="42" s="1"/>
  <c r="AD97" i="42"/>
  <c r="AC97" i="42"/>
  <c r="GE97" i="42" s="1"/>
  <c r="AB97" i="42"/>
  <c r="AA97" i="42"/>
  <c r="Z97" i="42"/>
  <c r="Y97" i="42"/>
  <c r="X97" i="42"/>
  <c r="FI97" i="42" s="1"/>
  <c r="W97" i="42"/>
  <c r="EM97" i="42" s="1"/>
  <c r="DP96" i="42"/>
  <c r="DO96" i="42"/>
  <c r="DN96" i="42"/>
  <c r="DM96" i="42"/>
  <c r="DL96" i="42"/>
  <c r="DK96" i="42"/>
  <c r="DJ96" i="42"/>
  <c r="DI96" i="42"/>
  <c r="DH96" i="42"/>
  <c r="DG96" i="42"/>
  <c r="DF96" i="42"/>
  <c r="DE96" i="42"/>
  <c r="HK96" i="42"/>
  <c r="HI96" i="42"/>
  <c r="HH96" i="42"/>
  <c r="HF96" i="42"/>
  <c r="HE96" i="42"/>
  <c r="HC96" i="42"/>
  <c r="HB96" i="42"/>
  <c r="GZ96" i="42"/>
  <c r="GY96" i="42"/>
  <c r="GW96" i="42"/>
  <c r="GV96" i="42"/>
  <c r="GT96" i="42"/>
  <c r="GO96" i="42"/>
  <c r="GM96" i="42"/>
  <c r="GL96" i="42"/>
  <c r="GJ96" i="42"/>
  <c r="GI96" i="42"/>
  <c r="GG96" i="42"/>
  <c r="GF96" i="42"/>
  <c r="GD96" i="42"/>
  <c r="GC96" i="42"/>
  <c r="GB96" i="42" s="1"/>
  <c r="GA96" i="42"/>
  <c r="FZ96" i="42"/>
  <c r="FX96" i="42"/>
  <c r="FS96" i="42"/>
  <c r="FQ96" i="42"/>
  <c r="FP96" i="42"/>
  <c r="FN96" i="42"/>
  <c r="FM96" i="42"/>
  <c r="FK96" i="42"/>
  <c r="FJ96" i="42"/>
  <c r="FH96" i="42"/>
  <c r="FG96" i="42"/>
  <c r="FF96" i="42" s="1"/>
  <c r="FE96" i="42"/>
  <c r="FD96" i="42"/>
  <c r="FB96" i="42"/>
  <c r="EW96" i="42"/>
  <c r="IG96" i="42" s="1"/>
  <c r="EU96" i="42"/>
  <c r="ET96" i="42"/>
  <c r="ID96" i="42" s="1"/>
  <c r="ER96" i="42"/>
  <c r="IB96" i="42" s="1"/>
  <c r="EQ96" i="42"/>
  <c r="IA96" i="42" s="1"/>
  <c r="EO96" i="42"/>
  <c r="HY96" i="42" s="1"/>
  <c r="EN96" i="42"/>
  <c r="HX96" i="42" s="1"/>
  <c r="EL96" i="42"/>
  <c r="EK96" i="42"/>
  <c r="EI96" i="42"/>
  <c r="HS96" i="42" s="1"/>
  <c r="EH96" i="42"/>
  <c r="EF96" i="42"/>
  <c r="HP96" i="42" s="1"/>
  <c r="DZ96" i="42"/>
  <c r="DV96" i="42"/>
  <c r="CP96" i="42"/>
  <c r="CO96" i="42"/>
  <c r="CB96" i="42"/>
  <c r="CA96" i="42"/>
  <c r="BN96" i="42"/>
  <c r="BM96" i="42"/>
  <c r="AZ96" i="42"/>
  <c r="AY96" i="42"/>
  <c r="AW96" i="42"/>
  <c r="AV96" i="42"/>
  <c r="AT96" i="42"/>
  <c r="AS96" i="42"/>
  <c r="AI96" i="42"/>
  <c r="AH96" i="42"/>
  <c r="AG96" i="42"/>
  <c r="V96" i="42"/>
  <c r="U96" i="42"/>
  <c r="T96" i="42"/>
  <c r="S96" i="42"/>
  <c r="R96" i="42"/>
  <c r="Q96" i="42"/>
  <c r="P96" i="42"/>
  <c r="DP95" i="42"/>
  <c r="DO95" i="42"/>
  <c r="DN95" i="42"/>
  <c r="DM95" i="42"/>
  <c r="DL95" i="42"/>
  <c r="DK95" i="42"/>
  <c r="DJ95" i="42"/>
  <c r="DI95" i="42"/>
  <c r="DH95" i="42"/>
  <c r="DG95" i="42"/>
  <c r="DF95" i="42"/>
  <c r="DE95" i="42"/>
  <c r="HK95" i="42"/>
  <c r="HI95" i="42"/>
  <c r="HH95" i="42"/>
  <c r="HF95" i="42"/>
  <c r="HE95" i="42"/>
  <c r="HC95" i="42"/>
  <c r="HB95" i="42"/>
  <c r="GZ95" i="42"/>
  <c r="GY95" i="42"/>
  <c r="GX95" i="42" s="1"/>
  <c r="GW95" i="42"/>
  <c r="GV95" i="42"/>
  <c r="GT95" i="42"/>
  <c r="GO95" i="42"/>
  <c r="GM95" i="42"/>
  <c r="GL95" i="42"/>
  <c r="GJ95" i="42"/>
  <c r="GI95" i="42"/>
  <c r="GG95" i="42"/>
  <c r="GF95" i="42"/>
  <c r="GD95" i="42"/>
  <c r="GC95" i="42"/>
  <c r="GB95" i="42" s="1"/>
  <c r="GA95" i="42"/>
  <c r="FZ95" i="42"/>
  <c r="FX95" i="42"/>
  <c r="FS95" i="42"/>
  <c r="FQ95" i="42"/>
  <c r="FP95" i="42"/>
  <c r="FN95" i="42"/>
  <c r="FM95" i="42"/>
  <c r="FK95" i="42"/>
  <c r="FJ95" i="42"/>
  <c r="FH95" i="42"/>
  <c r="FG95" i="42"/>
  <c r="FF95" i="42" s="1"/>
  <c r="FE95" i="42"/>
  <c r="FD95" i="42"/>
  <c r="FB95" i="42"/>
  <c r="EW95" i="42"/>
  <c r="IG95" i="42" s="1"/>
  <c r="EU95" i="42"/>
  <c r="ET95" i="42"/>
  <c r="ID95" i="42" s="1"/>
  <c r="ER95" i="42"/>
  <c r="IB95" i="42" s="1"/>
  <c r="EQ95" i="42"/>
  <c r="IA95" i="42" s="1"/>
  <c r="EO95" i="42"/>
  <c r="HY95" i="42" s="1"/>
  <c r="EN95" i="42"/>
  <c r="HX95" i="42" s="1"/>
  <c r="EL95" i="42"/>
  <c r="EK95" i="42"/>
  <c r="EI95" i="42"/>
  <c r="HS95" i="42" s="1"/>
  <c r="EH95" i="42"/>
  <c r="EF95" i="42"/>
  <c r="HP95" i="42" s="1"/>
  <c r="AI95" i="42"/>
  <c r="V95" i="42"/>
  <c r="DP94" i="42"/>
  <c r="DO94" i="42"/>
  <c r="DN94" i="42"/>
  <c r="DM94" i="42"/>
  <c r="DL94" i="42"/>
  <c r="DK94" i="42"/>
  <c r="DJ94" i="42"/>
  <c r="DI94" i="42"/>
  <c r="DH94" i="42"/>
  <c r="DG94" i="42"/>
  <c r="DF94" i="42"/>
  <c r="DE94" i="42"/>
  <c r="HK94" i="42"/>
  <c r="HI94" i="42"/>
  <c r="HH94" i="42"/>
  <c r="HF94" i="42"/>
  <c r="HE94" i="42"/>
  <c r="HC94" i="42"/>
  <c r="HB94" i="42"/>
  <c r="GZ94" i="42"/>
  <c r="GY94" i="42"/>
  <c r="GW94" i="42"/>
  <c r="GV94" i="42"/>
  <c r="GT94" i="42"/>
  <c r="GO94" i="42"/>
  <c r="GM94" i="42"/>
  <c r="GL94" i="42"/>
  <c r="GJ94" i="42"/>
  <c r="GI94" i="42"/>
  <c r="GG94" i="42"/>
  <c r="GF94" i="42"/>
  <c r="GD94" i="42"/>
  <c r="GC94" i="42"/>
  <c r="GB94" i="42" s="1"/>
  <c r="GA94" i="42"/>
  <c r="FZ94" i="42"/>
  <c r="FX94" i="42"/>
  <c r="FS94" i="42"/>
  <c r="FQ94" i="42"/>
  <c r="FP94" i="42"/>
  <c r="FN94" i="42"/>
  <c r="FM94" i="42"/>
  <c r="FK94" i="42"/>
  <c r="FJ94" i="42"/>
  <c r="FH94" i="42"/>
  <c r="FG94" i="42"/>
  <c r="FF94" i="42" s="1"/>
  <c r="FE94" i="42"/>
  <c r="FD94" i="42"/>
  <c r="FB94" i="42"/>
  <c r="EW94" i="42"/>
  <c r="IG94" i="42" s="1"/>
  <c r="EU94" i="42"/>
  <c r="IE94" i="42" s="1"/>
  <c r="ET94" i="42"/>
  <c r="ID94" i="42" s="1"/>
  <c r="ER94" i="42"/>
  <c r="IB94" i="42" s="1"/>
  <c r="EQ94" i="42"/>
  <c r="EO94" i="42"/>
  <c r="EN94" i="42"/>
  <c r="HX94" i="42" s="1"/>
  <c r="EL94" i="42"/>
  <c r="HV94" i="42" s="1"/>
  <c r="EK94" i="42"/>
  <c r="EI94" i="42"/>
  <c r="HS94" i="42" s="1"/>
  <c r="EH94" i="42"/>
  <c r="EF94" i="42"/>
  <c r="DZ94" i="42"/>
  <c r="DV94" i="42"/>
  <c r="CP94" i="42"/>
  <c r="CO94" i="42"/>
  <c r="CB94" i="42"/>
  <c r="CA94" i="42"/>
  <c r="BN94" i="42"/>
  <c r="BM94" i="42"/>
  <c r="AZ94" i="42"/>
  <c r="AY94" i="42"/>
  <c r="AW94" i="42"/>
  <c r="AV94" i="42"/>
  <c r="AT94" i="42"/>
  <c r="AS94" i="42"/>
  <c r="AI94" i="42"/>
  <c r="AH94" i="42"/>
  <c r="AG94" i="42"/>
  <c r="V94" i="42"/>
  <c r="U94" i="42"/>
  <c r="T94" i="42"/>
  <c r="S94" i="42"/>
  <c r="R94" i="42"/>
  <c r="Q94" i="42"/>
  <c r="P94" i="42"/>
  <c r="DP93" i="42"/>
  <c r="DO93" i="42"/>
  <c r="DN93" i="42"/>
  <c r="DM93" i="42"/>
  <c r="DL93" i="42"/>
  <c r="DK93" i="42"/>
  <c r="DJ93" i="42"/>
  <c r="DI93" i="42"/>
  <c r="DH93" i="42"/>
  <c r="DG93" i="42"/>
  <c r="DF93" i="42"/>
  <c r="DE93" i="42"/>
  <c r="HK93" i="42"/>
  <c r="HI93" i="42"/>
  <c r="HH93" i="42"/>
  <c r="HF93" i="42"/>
  <c r="HE93" i="42"/>
  <c r="HC93" i="42"/>
  <c r="HB93" i="42"/>
  <c r="GZ93" i="42"/>
  <c r="GY93" i="42"/>
  <c r="GX93" i="42" s="1"/>
  <c r="GW93" i="42"/>
  <c r="GV93" i="42"/>
  <c r="GT93" i="42"/>
  <c r="GO93" i="42"/>
  <c r="GM93" i="42"/>
  <c r="GL93" i="42"/>
  <c r="GJ93" i="42"/>
  <c r="GI93" i="42"/>
  <c r="GG93" i="42"/>
  <c r="GF93" i="42"/>
  <c r="GD93" i="42"/>
  <c r="GC93" i="42"/>
  <c r="GB93" i="42" s="1"/>
  <c r="GA93" i="42"/>
  <c r="FZ93" i="42"/>
  <c r="FX93" i="42"/>
  <c r="FS93" i="42"/>
  <c r="FQ93" i="42"/>
  <c r="FP93" i="42"/>
  <c r="FN93" i="42"/>
  <c r="FM93" i="42"/>
  <c r="FK93" i="42"/>
  <c r="FJ93" i="42"/>
  <c r="FH93" i="42"/>
  <c r="FG93" i="42"/>
  <c r="FF93" i="42" s="1"/>
  <c r="FE93" i="42"/>
  <c r="FD93" i="42"/>
  <c r="FB93" i="42"/>
  <c r="EW93" i="42"/>
  <c r="IG93" i="42" s="1"/>
  <c r="EU93" i="42"/>
  <c r="IE93" i="42" s="1"/>
  <c r="ET93" i="42"/>
  <c r="ID93" i="42" s="1"/>
  <c r="ER93" i="42"/>
  <c r="IB93" i="42" s="1"/>
  <c r="EQ93" i="42"/>
  <c r="EO93" i="42"/>
  <c r="EN93" i="42"/>
  <c r="HX93" i="42" s="1"/>
  <c r="EL93" i="42"/>
  <c r="HV93" i="42" s="1"/>
  <c r="EK93" i="42"/>
  <c r="EI93" i="42"/>
  <c r="HS93" i="42" s="1"/>
  <c r="EH93" i="42"/>
  <c r="EF93" i="42"/>
  <c r="DZ93" i="42"/>
  <c r="DV93" i="42"/>
  <c r="CP93" i="42"/>
  <c r="CO93" i="42"/>
  <c r="CB93" i="42"/>
  <c r="CA93" i="42"/>
  <c r="BN93" i="42"/>
  <c r="BM93" i="42"/>
  <c r="AZ93" i="42"/>
  <c r="AY93" i="42"/>
  <c r="AW93" i="42"/>
  <c r="AV93" i="42"/>
  <c r="AT93" i="42"/>
  <c r="AS93" i="42"/>
  <c r="AI93" i="42"/>
  <c r="AH93" i="42"/>
  <c r="AG93" i="42"/>
  <c r="V93" i="42"/>
  <c r="U93" i="42"/>
  <c r="T93" i="42"/>
  <c r="S93" i="42"/>
  <c r="R93" i="42"/>
  <c r="Q93" i="42"/>
  <c r="P93" i="42"/>
  <c r="DP92" i="42"/>
  <c r="DO92" i="42"/>
  <c r="DN92" i="42"/>
  <c r="DM92" i="42"/>
  <c r="DL92" i="42"/>
  <c r="DK92" i="42"/>
  <c r="DJ92" i="42"/>
  <c r="DI92" i="42"/>
  <c r="DH92" i="42"/>
  <c r="DG92" i="42"/>
  <c r="DF92" i="42"/>
  <c r="DE92" i="42"/>
  <c r="HK92" i="42"/>
  <c r="HI92" i="42"/>
  <c r="HH92" i="42"/>
  <c r="HF92" i="42"/>
  <c r="HE92" i="42"/>
  <c r="HC92" i="42"/>
  <c r="HB92" i="42"/>
  <c r="GZ92" i="42"/>
  <c r="GY92" i="42"/>
  <c r="GX92" i="42" s="1"/>
  <c r="GW92" i="42"/>
  <c r="GV92" i="42"/>
  <c r="GT92" i="42"/>
  <c r="GO92" i="42"/>
  <c r="GM92" i="42"/>
  <c r="GL92" i="42"/>
  <c r="GJ92" i="42"/>
  <c r="GI92" i="42"/>
  <c r="GG92" i="42"/>
  <c r="GF92" i="42"/>
  <c r="GD92" i="42"/>
  <c r="GC92" i="42"/>
  <c r="GB92" i="42" s="1"/>
  <c r="GA92" i="42"/>
  <c r="FZ92" i="42"/>
  <c r="FX92" i="42"/>
  <c r="FS92" i="42"/>
  <c r="FQ92" i="42"/>
  <c r="FP92" i="42"/>
  <c r="FN92" i="42"/>
  <c r="FM92" i="42"/>
  <c r="FK92" i="42"/>
  <c r="FJ92" i="42"/>
  <c r="FH92" i="42"/>
  <c r="FG92" i="42"/>
  <c r="FF92" i="42" s="1"/>
  <c r="FE92" i="42"/>
  <c r="FD92" i="42"/>
  <c r="FB92" i="42"/>
  <c r="EW92" i="42"/>
  <c r="IG92" i="42" s="1"/>
  <c r="EU92" i="42"/>
  <c r="IE92" i="42" s="1"/>
  <c r="ET92" i="42"/>
  <c r="ID92" i="42" s="1"/>
  <c r="ER92" i="42"/>
  <c r="IB92" i="42" s="1"/>
  <c r="EQ92" i="42"/>
  <c r="EO92" i="42"/>
  <c r="EN92" i="42"/>
  <c r="HX92" i="42" s="1"/>
  <c r="EL92" i="42"/>
  <c r="HV92" i="42" s="1"/>
  <c r="EK92" i="42"/>
  <c r="HU92" i="42" s="1"/>
  <c r="EI92" i="42"/>
  <c r="HS92" i="42" s="1"/>
  <c r="EH92" i="42"/>
  <c r="EF92" i="42"/>
  <c r="DZ92" i="42"/>
  <c r="DV92" i="42"/>
  <c r="CP92" i="42"/>
  <c r="CO92" i="42"/>
  <c r="CB92" i="42"/>
  <c r="CA92" i="42"/>
  <c r="BN92" i="42"/>
  <c r="BM92" i="42"/>
  <c r="AZ92" i="42"/>
  <c r="AY92" i="42"/>
  <c r="AW92" i="42"/>
  <c r="AV92" i="42"/>
  <c r="AT92" i="42"/>
  <c r="AS92" i="42"/>
  <c r="AI92" i="42"/>
  <c r="AH92" i="42"/>
  <c r="AG92" i="42"/>
  <c r="V92" i="42"/>
  <c r="U92" i="42"/>
  <c r="T92" i="42"/>
  <c r="S92" i="42"/>
  <c r="R92" i="42"/>
  <c r="Q92" i="42"/>
  <c r="P92" i="42"/>
  <c r="DP91" i="42"/>
  <c r="DO91" i="42"/>
  <c r="DN91" i="42"/>
  <c r="DM91" i="42"/>
  <c r="DL91" i="42"/>
  <c r="DK91" i="42"/>
  <c r="DJ91" i="42"/>
  <c r="DI91" i="42"/>
  <c r="DH91" i="42"/>
  <c r="DG91" i="42"/>
  <c r="DF91" i="42"/>
  <c r="DE91" i="42"/>
  <c r="HK91" i="42"/>
  <c r="HI91" i="42"/>
  <c r="HH91" i="42"/>
  <c r="HF91" i="42"/>
  <c r="HE91" i="42"/>
  <c r="HC91" i="42"/>
  <c r="HB91" i="42"/>
  <c r="GZ91" i="42"/>
  <c r="GY91" i="42"/>
  <c r="GW91" i="42"/>
  <c r="GV91" i="42"/>
  <c r="GT91" i="42"/>
  <c r="GO91" i="42"/>
  <c r="GM91" i="42"/>
  <c r="GL91" i="42"/>
  <c r="GJ91" i="42"/>
  <c r="GI91" i="42"/>
  <c r="GG91" i="42"/>
  <c r="GF91" i="42"/>
  <c r="GD91" i="42"/>
  <c r="GC91" i="42"/>
  <c r="GB91" i="42" s="1"/>
  <c r="GA91" i="42"/>
  <c r="FZ91" i="42"/>
  <c r="FX91" i="42"/>
  <c r="FS91" i="42"/>
  <c r="FQ91" i="42"/>
  <c r="FP91" i="42"/>
  <c r="FN91" i="42"/>
  <c r="FM91" i="42"/>
  <c r="FK91" i="42"/>
  <c r="FJ91" i="42"/>
  <c r="FH91" i="42"/>
  <c r="FG91" i="42"/>
  <c r="FF91" i="42" s="1"/>
  <c r="FE91" i="42"/>
  <c r="FD91" i="42"/>
  <c r="FB91" i="42"/>
  <c r="EW91" i="42"/>
  <c r="IG91" i="42" s="1"/>
  <c r="EU91" i="42"/>
  <c r="IE91" i="42" s="1"/>
  <c r="ET91" i="42"/>
  <c r="ID91" i="42" s="1"/>
  <c r="ER91" i="42"/>
  <c r="IB91" i="42" s="1"/>
  <c r="EQ91" i="42"/>
  <c r="EO91" i="42"/>
  <c r="EN91" i="42"/>
  <c r="HX91" i="42" s="1"/>
  <c r="EL91" i="42"/>
  <c r="HV91" i="42" s="1"/>
  <c r="EK91" i="42"/>
  <c r="EI91" i="42"/>
  <c r="HS91" i="42" s="1"/>
  <c r="EH91" i="42"/>
  <c r="EF91" i="42"/>
  <c r="DZ91" i="42"/>
  <c r="DV91" i="42"/>
  <c r="CP91" i="42"/>
  <c r="CO91" i="42"/>
  <c r="CB91" i="42"/>
  <c r="CA91" i="42"/>
  <c r="BN91" i="42"/>
  <c r="BM91" i="42"/>
  <c r="AZ91" i="42"/>
  <c r="AY91" i="42"/>
  <c r="AW91" i="42"/>
  <c r="AV91" i="42"/>
  <c r="AT91" i="42"/>
  <c r="AS91" i="42"/>
  <c r="AI91" i="42"/>
  <c r="AH91" i="42"/>
  <c r="AG91" i="42"/>
  <c r="V91" i="42"/>
  <c r="U91" i="42"/>
  <c r="T91" i="42"/>
  <c r="S91" i="42"/>
  <c r="R91" i="42"/>
  <c r="Q91" i="42"/>
  <c r="P91" i="42"/>
  <c r="DP90" i="42"/>
  <c r="DO90" i="42"/>
  <c r="DN90" i="42"/>
  <c r="DM90" i="42"/>
  <c r="DL90" i="42"/>
  <c r="DK90" i="42"/>
  <c r="DJ90" i="42"/>
  <c r="DI90" i="42"/>
  <c r="DH90" i="42"/>
  <c r="DG90" i="42"/>
  <c r="DF90" i="42"/>
  <c r="DE90" i="42"/>
  <c r="HK90" i="42"/>
  <c r="HI90" i="42"/>
  <c r="HH90" i="42"/>
  <c r="HF90" i="42"/>
  <c r="HE90" i="42"/>
  <c r="HC90" i="42"/>
  <c r="HB90" i="42"/>
  <c r="GZ90" i="42"/>
  <c r="GY90" i="42"/>
  <c r="GX90" i="42" s="1"/>
  <c r="GW90" i="42"/>
  <c r="GV90" i="42"/>
  <c r="GT90" i="42"/>
  <c r="GO90" i="42"/>
  <c r="GM90" i="42"/>
  <c r="GL90" i="42"/>
  <c r="GJ90" i="42"/>
  <c r="GI90" i="42"/>
  <c r="GG90" i="42"/>
  <c r="GF90" i="42"/>
  <c r="GD90" i="42"/>
  <c r="GC90" i="42"/>
  <c r="GB90" i="42" s="1"/>
  <c r="GA90" i="42"/>
  <c r="FZ90" i="42"/>
  <c r="FX90" i="42"/>
  <c r="FS90" i="42"/>
  <c r="FQ90" i="42"/>
  <c r="FP90" i="42"/>
  <c r="FN90" i="42"/>
  <c r="FM90" i="42"/>
  <c r="FK90" i="42"/>
  <c r="FJ90" i="42"/>
  <c r="FH90" i="42"/>
  <c r="FG90" i="42"/>
  <c r="FF90" i="42" s="1"/>
  <c r="FE90" i="42"/>
  <c r="FD90" i="42"/>
  <c r="FB90" i="42"/>
  <c r="EW90" i="42"/>
  <c r="IG90" i="42" s="1"/>
  <c r="EU90" i="42"/>
  <c r="IE90" i="42" s="1"/>
  <c r="ET90" i="42"/>
  <c r="ID90" i="42" s="1"/>
  <c r="ER90" i="42"/>
  <c r="IB90" i="42" s="1"/>
  <c r="EQ90" i="42"/>
  <c r="EO90" i="42"/>
  <c r="EN90" i="42"/>
  <c r="HX90" i="42" s="1"/>
  <c r="EL90" i="42"/>
  <c r="HV90" i="42" s="1"/>
  <c r="EK90" i="42"/>
  <c r="EI90" i="42"/>
  <c r="HS90" i="42" s="1"/>
  <c r="EH90" i="42"/>
  <c r="EF90" i="42"/>
  <c r="DZ90" i="42"/>
  <c r="DV90" i="42"/>
  <c r="CP90" i="42"/>
  <c r="CO90" i="42"/>
  <c r="CB90" i="42"/>
  <c r="CA90" i="42"/>
  <c r="BN90" i="42"/>
  <c r="BM90" i="42"/>
  <c r="AZ90" i="42"/>
  <c r="AY90" i="42"/>
  <c r="AW90" i="42"/>
  <c r="AV90" i="42"/>
  <c r="AT90" i="42"/>
  <c r="AS90" i="42"/>
  <c r="AI90" i="42"/>
  <c r="AH90" i="42"/>
  <c r="AG90" i="42"/>
  <c r="V90" i="42"/>
  <c r="U90" i="42"/>
  <c r="T90" i="42"/>
  <c r="S90" i="42"/>
  <c r="R90" i="42"/>
  <c r="Q90" i="42"/>
  <c r="P90" i="42"/>
  <c r="DP89" i="42"/>
  <c r="DO89" i="42"/>
  <c r="DN89" i="42"/>
  <c r="DM89" i="42"/>
  <c r="DL89" i="42"/>
  <c r="DK89" i="42"/>
  <c r="DJ89" i="42"/>
  <c r="DI89" i="42"/>
  <c r="DH89" i="42"/>
  <c r="DG89" i="42"/>
  <c r="DF89" i="42"/>
  <c r="DE89" i="42"/>
  <c r="HK89" i="42"/>
  <c r="HI89" i="42"/>
  <c r="HH89" i="42"/>
  <c r="HF89" i="42"/>
  <c r="HE89" i="42"/>
  <c r="HC89" i="42"/>
  <c r="HB89" i="42"/>
  <c r="GZ89" i="42"/>
  <c r="GY89" i="42"/>
  <c r="GW89" i="42"/>
  <c r="GV89" i="42"/>
  <c r="GT89" i="42"/>
  <c r="GO89" i="42"/>
  <c r="GM89" i="42"/>
  <c r="GL89" i="42"/>
  <c r="GJ89" i="42"/>
  <c r="GI89" i="42"/>
  <c r="GG89" i="42"/>
  <c r="GF89" i="42"/>
  <c r="GD89" i="42"/>
  <c r="GC89" i="42"/>
  <c r="GB89" i="42" s="1"/>
  <c r="GA89" i="42"/>
  <c r="FZ89" i="42"/>
  <c r="FX89" i="42"/>
  <c r="FS89" i="42"/>
  <c r="FQ89" i="42"/>
  <c r="FP89" i="42"/>
  <c r="FN89" i="42"/>
  <c r="FM89" i="42"/>
  <c r="FK89" i="42"/>
  <c r="FJ89" i="42"/>
  <c r="FH89" i="42"/>
  <c r="FG89" i="42"/>
  <c r="FF89" i="42" s="1"/>
  <c r="FE89" i="42"/>
  <c r="FD89" i="42"/>
  <c r="FB89" i="42"/>
  <c r="EW89" i="42"/>
  <c r="EU89" i="42"/>
  <c r="IE89" i="42" s="1"/>
  <c r="ET89" i="42"/>
  <c r="ID89" i="42" s="1"/>
  <c r="ER89" i="42"/>
  <c r="IB89" i="42" s="1"/>
  <c r="EQ89" i="42"/>
  <c r="EO89" i="42"/>
  <c r="EN89" i="42"/>
  <c r="HX89" i="42" s="1"/>
  <c r="EL89" i="42"/>
  <c r="HV89" i="42" s="1"/>
  <c r="EK89" i="42"/>
  <c r="EI89" i="42"/>
  <c r="HS89" i="42" s="1"/>
  <c r="EH89" i="42"/>
  <c r="EF89" i="42"/>
  <c r="DZ89" i="42"/>
  <c r="DV89" i="42"/>
  <c r="CP89" i="42"/>
  <c r="CO89" i="42"/>
  <c r="CB89" i="42"/>
  <c r="CA89" i="42"/>
  <c r="BN89" i="42"/>
  <c r="BM89" i="42"/>
  <c r="AZ89" i="42"/>
  <c r="AY89" i="42"/>
  <c r="AW89" i="42"/>
  <c r="AV89" i="42"/>
  <c r="AT89" i="42"/>
  <c r="AS89" i="42"/>
  <c r="AI89" i="42"/>
  <c r="AH89" i="42"/>
  <c r="AG89" i="42"/>
  <c r="V89" i="42"/>
  <c r="U89" i="42"/>
  <c r="T89" i="42"/>
  <c r="S89" i="42"/>
  <c r="R89" i="42"/>
  <c r="Q89" i="42"/>
  <c r="P89" i="42"/>
  <c r="DP88" i="42"/>
  <c r="DO88" i="42"/>
  <c r="DN88" i="42"/>
  <c r="DM88" i="42"/>
  <c r="DL88" i="42"/>
  <c r="DK88" i="42"/>
  <c r="DJ88" i="42"/>
  <c r="DI88" i="42"/>
  <c r="DH88" i="42"/>
  <c r="DG88" i="42"/>
  <c r="DE88" i="42"/>
  <c r="HK88" i="42"/>
  <c r="HI88" i="42"/>
  <c r="HH88" i="42"/>
  <c r="HF88" i="42"/>
  <c r="HE88" i="42"/>
  <c r="HC88" i="42"/>
  <c r="HB88" i="42"/>
  <c r="GZ88" i="42"/>
  <c r="GY88" i="42"/>
  <c r="GX88" i="42" s="1"/>
  <c r="GW88" i="42"/>
  <c r="GV88" i="42"/>
  <c r="GT88" i="42"/>
  <c r="GO88" i="42"/>
  <c r="GM88" i="42"/>
  <c r="GL88" i="42"/>
  <c r="GJ88" i="42"/>
  <c r="GI88" i="42"/>
  <c r="GG88" i="42"/>
  <c r="GF88" i="42"/>
  <c r="GD88" i="42"/>
  <c r="GC88" i="42"/>
  <c r="GB88" i="42" s="1"/>
  <c r="GA88" i="42"/>
  <c r="FZ88" i="42"/>
  <c r="FX88" i="42"/>
  <c r="FS88" i="42"/>
  <c r="FQ88" i="42"/>
  <c r="FP88" i="42"/>
  <c r="FN88" i="42"/>
  <c r="FM88" i="42"/>
  <c r="FK88" i="42"/>
  <c r="FJ88" i="42"/>
  <c r="FH88" i="42"/>
  <c r="FG88" i="42"/>
  <c r="FF88" i="42" s="1"/>
  <c r="FE88" i="42"/>
  <c r="FD88" i="42"/>
  <c r="FB88" i="42"/>
  <c r="EW88" i="42"/>
  <c r="EU88" i="42"/>
  <c r="IE88" i="42" s="1"/>
  <c r="ET88" i="42"/>
  <c r="ID88" i="42" s="1"/>
  <c r="ER88" i="42"/>
  <c r="IB88" i="42" s="1"/>
  <c r="EQ88" i="42"/>
  <c r="IA88" i="42" s="1"/>
  <c r="EO88" i="42"/>
  <c r="HY88" i="42" s="1"/>
  <c r="EN88" i="42"/>
  <c r="EL88" i="42"/>
  <c r="HV88" i="42" s="1"/>
  <c r="EK88" i="42"/>
  <c r="EI88" i="42"/>
  <c r="HS88" i="42" s="1"/>
  <c r="EF88" i="42"/>
  <c r="DZ88" i="42"/>
  <c r="DV88" i="42"/>
  <c r="CP88" i="42"/>
  <c r="CO88" i="42"/>
  <c r="CB88" i="42"/>
  <c r="CA88" i="42"/>
  <c r="BN88" i="42"/>
  <c r="BM88" i="42"/>
  <c r="BB88" i="42"/>
  <c r="AY88" i="42"/>
  <c r="AW88" i="42"/>
  <c r="AV88" i="42"/>
  <c r="AT88" i="42"/>
  <c r="AS88" i="42"/>
  <c r="AI88" i="42"/>
  <c r="AH88" i="42"/>
  <c r="AG88" i="42"/>
  <c r="V88" i="42"/>
  <c r="U88" i="42"/>
  <c r="T88" i="42"/>
  <c r="S88" i="42"/>
  <c r="R88" i="42"/>
  <c r="P88" i="42"/>
  <c r="DP87" i="42"/>
  <c r="DO87" i="42"/>
  <c r="DN87" i="42"/>
  <c r="DM87" i="42"/>
  <c r="DL87" i="42"/>
  <c r="DK87" i="42"/>
  <c r="DJ87" i="42"/>
  <c r="DI87" i="42"/>
  <c r="DH87" i="42"/>
  <c r="DG87" i="42"/>
  <c r="DE87" i="42"/>
  <c r="HK87" i="42"/>
  <c r="HI87" i="42"/>
  <c r="HH87" i="42"/>
  <c r="HF87" i="42"/>
  <c r="HE87" i="42"/>
  <c r="HC87" i="42"/>
  <c r="HB87" i="42"/>
  <c r="GZ87" i="42"/>
  <c r="GY87" i="42"/>
  <c r="GW87" i="42"/>
  <c r="GV87" i="42"/>
  <c r="GT87" i="42"/>
  <c r="GO87" i="42"/>
  <c r="GM87" i="42"/>
  <c r="GL87" i="42"/>
  <c r="GJ87" i="42"/>
  <c r="GI87" i="42"/>
  <c r="GG87" i="42"/>
  <c r="GF87" i="42"/>
  <c r="GD87" i="42"/>
  <c r="GC87" i="42"/>
  <c r="GA87" i="42"/>
  <c r="FZ87" i="42"/>
  <c r="FX87" i="42"/>
  <c r="FS87" i="42"/>
  <c r="FQ87" i="42"/>
  <c r="FP87" i="42"/>
  <c r="FN87" i="42"/>
  <c r="FM87" i="42"/>
  <c r="FK87" i="42"/>
  <c r="FJ87" i="42"/>
  <c r="FH87" i="42"/>
  <c r="FG87" i="42"/>
  <c r="FF87" i="42" s="1"/>
  <c r="FE87" i="42"/>
  <c r="FD87" i="42"/>
  <c r="FB87" i="42"/>
  <c r="EW87" i="42"/>
  <c r="IG87" i="42" s="1"/>
  <c r="EU87" i="42"/>
  <c r="IE87" i="42" s="1"/>
  <c r="ET87" i="42"/>
  <c r="ID87" i="42" s="1"/>
  <c r="ER87" i="42"/>
  <c r="EQ87" i="42"/>
  <c r="IA87" i="42" s="1"/>
  <c r="EO87" i="42"/>
  <c r="HY87" i="42" s="1"/>
  <c r="EN87" i="42"/>
  <c r="HX87" i="42" s="1"/>
  <c r="EL87" i="42"/>
  <c r="HV87" i="42" s="1"/>
  <c r="EK87" i="42"/>
  <c r="EI87" i="42"/>
  <c r="EF87" i="42"/>
  <c r="DZ87" i="42"/>
  <c r="DV87" i="42"/>
  <c r="CP87" i="42"/>
  <c r="CO87" i="42"/>
  <c r="CB87" i="42"/>
  <c r="CA87" i="42"/>
  <c r="BN87" i="42"/>
  <c r="BM87" i="42"/>
  <c r="BB87" i="42"/>
  <c r="AZ87" i="42" s="1"/>
  <c r="AY87" i="42"/>
  <c r="AW87" i="42"/>
  <c r="AV87" i="42"/>
  <c r="AT87" i="42"/>
  <c r="AS87" i="42"/>
  <c r="AI87" i="42"/>
  <c r="AH87" i="42"/>
  <c r="AG87" i="42"/>
  <c r="V87" i="42"/>
  <c r="U87" i="42"/>
  <c r="T87" i="42"/>
  <c r="S87" i="42"/>
  <c r="R87" i="42"/>
  <c r="P87" i="42"/>
  <c r="DP86" i="42"/>
  <c r="DO86" i="42"/>
  <c r="DN86" i="42"/>
  <c r="DM86" i="42"/>
  <c r="DL86" i="42"/>
  <c r="DK86" i="42"/>
  <c r="DJ86" i="42"/>
  <c r="DI86" i="42"/>
  <c r="DH86" i="42"/>
  <c r="DG86" i="42"/>
  <c r="DE86" i="42"/>
  <c r="HK86" i="42"/>
  <c r="HI86" i="42"/>
  <c r="HH86" i="42"/>
  <c r="HF86" i="42"/>
  <c r="HE86" i="42"/>
  <c r="HC86" i="42"/>
  <c r="HB86" i="42"/>
  <c r="GZ86" i="42"/>
  <c r="GY86" i="42"/>
  <c r="GX86" i="42" s="1"/>
  <c r="GW86" i="42"/>
  <c r="GV86" i="42"/>
  <c r="GT86" i="42"/>
  <c r="GO86" i="42"/>
  <c r="GM86" i="42"/>
  <c r="GL86" i="42"/>
  <c r="GJ86" i="42"/>
  <c r="GI86" i="42"/>
  <c r="GG86" i="42"/>
  <c r="GF86" i="42"/>
  <c r="GD86" i="42"/>
  <c r="GC86" i="42"/>
  <c r="GB86" i="42" s="1"/>
  <c r="GA86" i="42"/>
  <c r="FZ86" i="42"/>
  <c r="FX86" i="42"/>
  <c r="FS86" i="42"/>
  <c r="FQ86" i="42"/>
  <c r="FP86" i="42"/>
  <c r="FN86" i="42"/>
  <c r="FM86" i="42"/>
  <c r="FK86" i="42"/>
  <c r="FJ86" i="42"/>
  <c r="FH86" i="42"/>
  <c r="FG86" i="42"/>
  <c r="FF86" i="42" s="1"/>
  <c r="FE86" i="42"/>
  <c r="FD86" i="42"/>
  <c r="FB86" i="42"/>
  <c r="EW86" i="42"/>
  <c r="EU86" i="42"/>
  <c r="IE86" i="42" s="1"/>
  <c r="ET86" i="42"/>
  <c r="ID86" i="42" s="1"/>
  <c r="ER86" i="42"/>
  <c r="IB86" i="42" s="1"/>
  <c r="EQ86" i="42"/>
  <c r="IA86" i="42" s="1"/>
  <c r="EO86" i="42"/>
  <c r="HY86" i="42" s="1"/>
  <c r="EN86" i="42"/>
  <c r="EL86" i="42"/>
  <c r="HV86" i="42" s="1"/>
  <c r="EK86" i="42"/>
  <c r="EI86" i="42"/>
  <c r="HS86" i="42" s="1"/>
  <c r="EF86" i="42"/>
  <c r="DZ86" i="42"/>
  <c r="DV86" i="42"/>
  <c r="CP86" i="42"/>
  <c r="CO86" i="42"/>
  <c r="CB86" i="42"/>
  <c r="CA86" i="42"/>
  <c r="BN86" i="42"/>
  <c r="BM86" i="42"/>
  <c r="BB86" i="42"/>
  <c r="EH86" i="42" s="1"/>
  <c r="AY86" i="42"/>
  <c r="AW86" i="42"/>
  <c r="AV86" i="42"/>
  <c r="AT86" i="42"/>
  <c r="AS86" i="42"/>
  <c r="AI86" i="42"/>
  <c r="AH86" i="42"/>
  <c r="AG86" i="42"/>
  <c r="V86" i="42"/>
  <c r="U86" i="42"/>
  <c r="T86" i="42"/>
  <c r="S86" i="42"/>
  <c r="R86" i="42"/>
  <c r="Q86" i="42"/>
  <c r="P86" i="42"/>
  <c r="DP85" i="42"/>
  <c r="DO85" i="42"/>
  <c r="DM85" i="42"/>
  <c r="DL85" i="42"/>
  <c r="DK85" i="42"/>
  <c r="DJ85" i="42"/>
  <c r="DI85" i="42"/>
  <c r="DH85" i="42"/>
  <c r="DG85" i="42"/>
  <c r="DF85" i="42"/>
  <c r="DE85" i="42"/>
  <c r="HK85" i="42"/>
  <c r="HI85" i="42"/>
  <c r="HH85" i="42"/>
  <c r="HF85" i="42"/>
  <c r="HE85" i="42"/>
  <c r="HC85" i="42"/>
  <c r="HB85" i="42"/>
  <c r="GZ85" i="42"/>
  <c r="GY85" i="42"/>
  <c r="GX85" i="42" s="1"/>
  <c r="GW85" i="42"/>
  <c r="GV85" i="42"/>
  <c r="GT85" i="42"/>
  <c r="GO85" i="42"/>
  <c r="GM85" i="42"/>
  <c r="GL85" i="42"/>
  <c r="GJ85" i="42"/>
  <c r="GI85" i="42"/>
  <c r="GG85" i="42"/>
  <c r="GF85" i="42"/>
  <c r="GD85" i="42"/>
  <c r="GC85" i="42"/>
  <c r="GB85" i="42" s="1"/>
  <c r="GA85" i="42"/>
  <c r="FZ85" i="42"/>
  <c r="FX85" i="42"/>
  <c r="FS85" i="42"/>
  <c r="FQ85" i="42"/>
  <c r="FP85" i="42"/>
  <c r="FN85" i="42"/>
  <c r="FM85" i="42"/>
  <c r="FK85" i="42"/>
  <c r="FJ85" i="42"/>
  <c r="FH85" i="42"/>
  <c r="FG85" i="42"/>
  <c r="FE85" i="42"/>
  <c r="FD85" i="42"/>
  <c r="FB85" i="42"/>
  <c r="EW85" i="42"/>
  <c r="IG85" i="42" s="1"/>
  <c r="EU85" i="42"/>
  <c r="IE85" i="42" s="1"/>
  <c r="ER85" i="42"/>
  <c r="EQ85" i="42"/>
  <c r="EO85" i="42"/>
  <c r="EN85" i="42"/>
  <c r="EL85" i="42"/>
  <c r="EK85" i="42"/>
  <c r="EI85" i="42"/>
  <c r="EH85" i="42"/>
  <c r="EF85" i="42"/>
  <c r="DZ85" i="42"/>
  <c r="DV85" i="42"/>
  <c r="CP85" i="42"/>
  <c r="CO85" i="42"/>
  <c r="CB85" i="42"/>
  <c r="CA85" i="42"/>
  <c r="BN85" i="42"/>
  <c r="BM85" i="42"/>
  <c r="BJ85" i="42"/>
  <c r="AY85" i="42"/>
  <c r="AW85" i="42"/>
  <c r="AV85" i="42"/>
  <c r="AT85" i="42"/>
  <c r="AS85" i="42"/>
  <c r="AI85" i="42"/>
  <c r="AH85" i="42"/>
  <c r="AG85" i="42"/>
  <c r="V85" i="42"/>
  <c r="U85" i="42"/>
  <c r="T85" i="42"/>
  <c r="S85" i="42"/>
  <c r="R85" i="42"/>
  <c r="Q85" i="42"/>
  <c r="P85" i="42"/>
  <c r="DP84" i="42"/>
  <c r="DO84" i="42"/>
  <c r="DN84" i="42"/>
  <c r="DM84" i="42"/>
  <c r="DL84" i="42"/>
  <c r="DK84" i="42"/>
  <c r="DJ84" i="42"/>
  <c r="DI84" i="42"/>
  <c r="DH84" i="42"/>
  <c r="DG84" i="42"/>
  <c r="DE84" i="42"/>
  <c r="HK84" i="42"/>
  <c r="HI84" i="42"/>
  <c r="HH84" i="42"/>
  <c r="HF84" i="42"/>
  <c r="HE84" i="42"/>
  <c r="HC84" i="42"/>
  <c r="HB84" i="42"/>
  <c r="GZ84" i="42"/>
  <c r="GY84" i="42"/>
  <c r="GX84" i="42" s="1"/>
  <c r="GW84" i="42"/>
  <c r="GV84" i="42"/>
  <c r="GT84" i="42"/>
  <c r="GO84" i="42"/>
  <c r="GM84" i="42"/>
  <c r="GL84" i="42"/>
  <c r="GJ84" i="42"/>
  <c r="GI84" i="42"/>
  <c r="GG84" i="42"/>
  <c r="GF84" i="42"/>
  <c r="GD84" i="42"/>
  <c r="GC84" i="42"/>
  <c r="GB84" i="42" s="1"/>
  <c r="GA84" i="42"/>
  <c r="FZ84" i="42"/>
  <c r="FX84" i="42"/>
  <c r="FS84" i="42"/>
  <c r="FQ84" i="42"/>
  <c r="FP84" i="42"/>
  <c r="FN84" i="42"/>
  <c r="FM84" i="42"/>
  <c r="FK84" i="42"/>
  <c r="FJ84" i="42"/>
  <c r="FH84" i="42"/>
  <c r="FG84" i="42"/>
  <c r="FF84" i="42" s="1"/>
  <c r="FE84" i="42"/>
  <c r="FD84" i="42"/>
  <c r="FB84" i="42"/>
  <c r="EW84" i="42"/>
  <c r="IG84" i="42" s="1"/>
  <c r="EU84" i="42"/>
  <c r="ET84" i="42"/>
  <c r="ER84" i="42"/>
  <c r="EQ84" i="42"/>
  <c r="EO84" i="42"/>
  <c r="EN84" i="42"/>
  <c r="HX84" i="42" s="1"/>
  <c r="EL84" i="42"/>
  <c r="EK84" i="42"/>
  <c r="EI84" i="42"/>
  <c r="HS84" i="42" s="1"/>
  <c r="EF84" i="42"/>
  <c r="DZ84" i="42"/>
  <c r="DV84" i="42"/>
  <c r="CP84" i="42"/>
  <c r="CO84" i="42"/>
  <c r="CB84" i="42"/>
  <c r="CA84" i="42"/>
  <c r="BN84" i="42"/>
  <c r="BM84" i="42"/>
  <c r="BB84" i="42"/>
  <c r="DF84" i="42" s="1"/>
  <c r="AY84" i="42"/>
  <c r="AW84" i="42"/>
  <c r="AV84" i="42"/>
  <c r="AT84" i="42"/>
  <c r="AS84" i="42"/>
  <c r="AI84" i="42"/>
  <c r="AH84" i="42"/>
  <c r="AG84" i="42"/>
  <c r="V84" i="42"/>
  <c r="U84" i="42"/>
  <c r="T84" i="42"/>
  <c r="S84" i="42"/>
  <c r="R84" i="42"/>
  <c r="Q84" i="42"/>
  <c r="P84" i="42"/>
  <c r="DP83" i="42"/>
  <c r="DO83" i="42"/>
  <c r="DN83" i="42"/>
  <c r="DM83" i="42"/>
  <c r="DL83" i="42"/>
  <c r="DK83" i="42"/>
  <c r="DJ83" i="42"/>
  <c r="DI83" i="42"/>
  <c r="DH83" i="42"/>
  <c r="DG83" i="42"/>
  <c r="DF83" i="42"/>
  <c r="DE83" i="42"/>
  <c r="HK83" i="42"/>
  <c r="HI83" i="42"/>
  <c r="HH83" i="42"/>
  <c r="HF83" i="42"/>
  <c r="HE83" i="42"/>
  <c r="HC83" i="42"/>
  <c r="HB83" i="42"/>
  <c r="GZ83" i="42"/>
  <c r="GY83" i="42"/>
  <c r="GX83" i="42" s="1"/>
  <c r="GW83" i="42"/>
  <c r="GV83" i="42"/>
  <c r="GT83" i="42"/>
  <c r="GO83" i="42"/>
  <c r="GM83" i="42"/>
  <c r="GL83" i="42"/>
  <c r="GJ83" i="42"/>
  <c r="GI83" i="42"/>
  <c r="GG83" i="42"/>
  <c r="GF83" i="42"/>
  <c r="GD83" i="42"/>
  <c r="GC83" i="42"/>
  <c r="GA83" i="42"/>
  <c r="FZ83" i="42"/>
  <c r="FX83" i="42"/>
  <c r="FS83" i="42"/>
  <c r="FQ83" i="42"/>
  <c r="FP83" i="42"/>
  <c r="FN83" i="42"/>
  <c r="FM83" i="42"/>
  <c r="FK83" i="42"/>
  <c r="FJ83" i="42"/>
  <c r="FH83" i="42"/>
  <c r="FG83" i="42"/>
  <c r="FE83" i="42"/>
  <c r="FD83" i="42"/>
  <c r="FB83" i="42"/>
  <c r="EW83" i="42"/>
  <c r="IG83" i="42" s="1"/>
  <c r="EU83" i="42"/>
  <c r="IE83" i="42" s="1"/>
  <c r="ET83" i="42"/>
  <c r="ID83" i="42" s="1"/>
  <c r="ER83" i="42"/>
  <c r="IB83" i="42" s="1"/>
  <c r="EQ83" i="42"/>
  <c r="IA83" i="42" s="1"/>
  <c r="EO83" i="42"/>
  <c r="EN83" i="42"/>
  <c r="HX83" i="42" s="1"/>
  <c r="EL83" i="42"/>
  <c r="HV83" i="42" s="1"/>
  <c r="EK83" i="42"/>
  <c r="EI83" i="42"/>
  <c r="HS83" i="42" s="1"/>
  <c r="EH83" i="42"/>
  <c r="EF83" i="42"/>
  <c r="DZ83" i="42"/>
  <c r="DV83" i="42"/>
  <c r="CP83" i="42"/>
  <c r="CO83" i="42"/>
  <c r="CB83" i="42"/>
  <c r="CA83" i="42"/>
  <c r="BN83" i="42"/>
  <c r="BM83" i="42"/>
  <c r="AY83" i="42"/>
  <c r="AW83" i="42"/>
  <c r="AV83" i="42"/>
  <c r="AT83" i="42"/>
  <c r="AS83" i="42"/>
  <c r="AI83" i="42"/>
  <c r="AH83" i="42"/>
  <c r="AG83" i="42"/>
  <c r="V83" i="42"/>
  <c r="U83" i="42"/>
  <c r="T83" i="42"/>
  <c r="S83" i="42"/>
  <c r="R83" i="42"/>
  <c r="Q83" i="42"/>
  <c r="P83" i="42"/>
  <c r="DB82" i="42"/>
  <c r="HK82" i="42" s="1"/>
  <c r="DA82" i="42"/>
  <c r="HI82" i="42" s="1"/>
  <c r="CZ82" i="42"/>
  <c r="HH82" i="42" s="1"/>
  <c r="CY82" i="42"/>
  <c r="HF82" i="42" s="1"/>
  <c r="CX82" i="42"/>
  <c r="HE82" i="42" s="1"/>
  <c r="CW82" i="42"/>
  <c r="HC82" i="42" s="1"/>
  <c r="CV82" i="42"/>
  <c r="HB82" i="42" s="1"/>
  <c r="CU82" i="42"/>
  <c r="GZ82" i="42" s="1"/>
  <c r="CT82" i="42"/>
  <c r="GY82" i="42" s="1"/>
  <c r="GX82" i="42" s="1"/>
  <c r="CS82" i="42"/>
  <c r="GW82" i="42" s="1"/>
  <c r="CR82" i="42"/>
  <c r="GV82" i="42" s="1"/>
  <c r="CQ82" i="42"/>
  <c r="GT82" i="42" s="1"/>
  <c r="CN82" i="42"/>
  <c r="GO82" i="42" s="1"/>
  <c r="CM82" i="42"/>
  <c r="GM82" i="42" s="1"/>
  <c r="CL82" i="42"/>
  <c r="GL82" i="42" s="1"/>
  <c r="CK82" i="42"/>
  <c r="CJ82" i="42"/>
  <c r="GI82" i="42" s="1"/>
  <c r="CI82" i="42"/>
  <c r="GG82" i="42" s="1"/>
  <c r="CH82" i="42"/>
  <c r="GF82" i="42" s="1"/>
  <c r="CG82" i="42"/>
  <c r="GD82" i="42" s="1"/>
  <c r="CF82" i="42"/>
  <c r="GC82" i="42" s="1"/>
  <c r="GB82" i="42" s="1"/>
  <c r="CE82" i="42"/>
  <c r="CD82" i="42"/>
  <c r="FZ82" i="42" s="1"/>
  <c r="CC82" i="42"/>
  <c r="FX82" i="42" s="1"/>
  <c r="BZ82" i="42"/>
  <c r="FS82" i="42" s="1"/>
  <c r="BY82" i="42"/>
  <c r="FQ82" i="42" s="1"/>
  <c r="BX82" i="42"/>
  <c r="FP82" i="42" s="1"/>
  <c r="BW82" i="42"/>
  <c r="FN82" i="42" s="1"/>
  <c r="BV82" i="42"/>
  <c r="BU82" i="42"/>
  <c r="FK82" i="42" s="1"/>
  <c r="BT82" i="42"/>
  <c r="FJ82" i="42" s="1"/>
  <c r="BS82" i="42"/>
  <c r="FH82" i="42" s="1"/>
  <c r="BR82" i="42"/>
  <c r="FG82" i="42" s="1"/>
  <c r="FF82" i="42" s="1"/>
  <c r="BQ82" i="42"/>
  <c r="FE82" i="42" s="1"/>
  <c r="BP82" i="42"/>
  <c r="BO82" i="42"/>
  <c r="FB82" i="42" s="1"/>
  <c r="BL82" i="42"/>
  <c r="BK82" i="42"/>
  <c r="BJ82" i="42"/>
  <c r="BI82" i="42"/>
  <c r="ER82" i="42" s="1"/>
  <c r="BH82" i="42"/>
  <c r="EQ82" i="42" s="1"/>
  <c r="BG82" i="42"/>
  <c r="BF82" i="42"/>
  <c r="BE82" i="42"/>
  <c r="EL82" i="42" s="1"/>
  <c r="HV82" i="42" s="1"/>
  <c r="BD82" i="42"/>
  <c r="BC82" i="42"/>
  <c r="EI82" i="42" s="1"/>
  <c r="BA82" i="42"/>
  <c r="AR82" i="42"/>
  <c r="HD82" i="42" s="1"/>
  <c r="AQ82" i="42"/>
  <c r="AP82" i="42"/>
  <c r="GH82" i="42" s="1"/>
  <c r="AO82" i="42"/>
  <c r="AN82" i="42"/>
  <c r="AM82" i="42"/>
  <c r="AL82" i="42"/>
  <c r="AK82" i="42"/>
  <c r="FL82" i="42" s="1"/>
  <c r="AJ82" i="42"/>
  <c r="EP82" i="42" s="1"/>
  <c r="AE82" i="42"/>
  <c r="HA82" i="42" s="1"/>
  <c r="AD82" i="42"/>
  <c r="AC82" i="42"/>
  <c r="GE82" i="42" s="1"/>
  <c r="AB82" i="42"/>
  <c r="AA82" i="42"/>
  <c r="Z82" i="42"/>
  <c r="Y82" i="42"/>
  <c r="X82" i="42"/>
  <c r="FI82" i="42" s="1"/>
  <c r="W82" i="42"/>
  <c r="EM82" i="42" s="1"/>
  <c r="DP81" i="42"/>
  <c r="DO81" i="42"/>
  <c r="DN81" i="42"/>
  <c r="DM81" i="42"/>
  <c r="DL81" i="42"/>
  <c r="DK81" i="42"/>
  <c r="DJ81" i="42"/>
  <c r="DI81" i="42"/>
  <c r="DH81" i="42"/>
  <c r="DG81" i="42"/>
  <c r="DF81" i="42"/>
  <c r="DE81" i="42"/>
  <c r="HK81" i="42"/>
  <c r="HI81" i="42"/>
  <c r="HH81" i="42"/>
  <c r="HF81" i="42"/>
  <c r="HE81" i="42"/>
  <c r="HC81" i="42"/>
  <c r="HB81" i="42"/>
  <c r="GZ81" i="42"/>
  <c r="GY81" i="42"/>
  <c r="GX81" i="42" s="1"/>
  <c r="GW81" i="42"/>
  <c r="GV81" i="42"/>
  <c r="GT81" i="42"/>
  <c r="GO81" i="42"/>
  <c r="GM81" i="42"/>
  <c r="GL81" i="42"/>
  <c r="GJ81" i="42"/>
  <c r="GI81" i="42"/>
  <c r="GG81" i="42"/>
  <c r="GF81" i="42"/>
  <c r="GD81" i="42"/>
  <c r="GC81" i="42"/>
  <c r="GB81" i="42" s="1"/>
  <c r="GA81" i="42"/>
  <c r="FZ81" i="42"/>
  <c r="FX81" i="42"/>
  <c r="FS81" i="42"/>
  <c r="FQ81" i="42"/>
  <c r="FP81" i="42"/>
  <c r="FN81" i="42"/>
  <c r="FM81" i="42"/>
  <c r="FK81" i="42"/>
  <c r="FJ81" i="42"/>
  <c r="FH81" i="42"/>
  <c r="FG81" i="42"/>
  <c r="FF81" i="42" s="1"/>
  <c r="FE81" i="42"/>
  <c r="FD81" i="42"/>
  <c r="FB81" i="42"/>
  <c r="EW81" i="42"/>
  <c r="EU81" i="42"/>
  <c r="ET81" i="42"/>
  <c r="ID81" i="42" s="1"/>
  <c r="ER81" i="42"/>
  <c r="IB81" i="42" s="1"/>
  <c r="EQ81" i="42"/>
  <c r="IA81" i="42" s="1"/>
  <c r="EO81" i="42"/>
  <c r="HY81" i="42" s="1"/>
  <c r="EN81" i="42"/>
  <c r="EL81" i="42"/>
  <c r="EK81" i="42"/>
  <c r="EI81" i="42"/>
  <c r="HS81" i="42" s="1"/>
  <c r="EH81" i="42"/>
  <c r="EF81" i="42"/>
  <c r="HP81" i="42" s="1"/>
  <c r="DZ81" i="42"/>
  <c r="DV81" i="42"/>
  <c r="CP81" i="42"/>
  <c r="CO81" i="42"/>
  <c r="CB81" i="42"/>
  <c r="CA81" i="42"/>
  <c r="BN81" i="42"/>
  <c r="BM81" i="42"/>
  <c r="AZ81" i="42"/>
  <c r="AY81" i="42"/>
  <c r="AW81" i="42"/>
  <c r="AV81" i="42"/>
  <c r="AT81" i="42"/>
  <c r="AS81" i="42"/>
  <c r="AI81" i="42"/>
  <c r="AH81" i="42"/>
  <c r="AG81" i="42"/>
  <c r="V81" i="42"/>
  <c r="U81" i="42"/>
  <c r="T81" i="42"/>
  <c r="S81" i="42"/>
  <c r="R81" i="42"/>
  <c r="Q81" i="42"/>
  <c r="P81" i="42"/>
  <c r="DP80" i="42"/>
  <c r="DO80" i="42"/>
  <c r="DN80" i="42"/>
  <c r="DM80" i="42"/>
  <c r="DL80" i="42"/>
  <c r="DK80" i="42"/>
  <c r="DJ80" i="42"/>
  <c r="DI80" i="42"/>
  <c r="DH80" i="42"/>
  <c r="DG80" i="42"/>
  <c r="DF80" i="42"/>
  <c r="DE80" i="42"/>
  <c r="HK80" i="42"/>
  <c r="HI80" i="42"/>
  <c r="HH80" i="42"/>
  <c r="HF80" i="42"/>
  <c r="HE80" i="42"/>
  <c r="HC80" i="42"/>
  <c r="HB80" i="42"/>
  <c r="GZ80" i="42"/>
  <c r="GY80" i="42"/>
  <c r="GX80" i="42" s="1"/>
  <c r="GW80" i="42"/>
  <c r="GV80" i="42"/>
  <c r="GT80" i="42"/>
  <c r="GO80" i="42"/>
  <c r="GM80" i="42"/>
  <c r="GL80" i="42"/>
  <c r="GJ80" i="42"/>
  <c r="GI80" i="42"/>
  <c r="GG80" i="42"/>
  <c r="GF80" i="42"/>
  <c r="GD80" i="42"/>
  <c r="GC80" i="42"/>
  <c r="GB80" i="42" s="1"/>
  <c r="GA80" i="42"/>
  <c r="FZ80" i="42"/>
  <c r="FX80" i="42"/>
  <c r="FS80" i="42"/>
  <c r="FQ80" i="42"/>
  <c r="FP80" i="42"/>
  <c r="FN80" i="42"/>
  <c r="FM80" i="42"/>
  <c r="FK80" i="42"/>
  <c r="FJ80" i="42"/>
  <c r="FH80" i="42"/>
  <c r="FG80" i="42"/>
  <c r="FF80" i="42" s="1"/>
  <c r="FE80" i="42"/>
  <c r="FD80" i="42"/>
  <c r="FB80" i="42"/>
  <c r="EW80" i="42"/>
  <c r="IG80" i="42" s="1"/>
  <c r="EU80" i="42"/>
  <c r="ET80" i="42"/>
  <c r="ID80" i="42" s="1"/>
  <c r="ER80" i="42"/>
  <c r="IB80" i="42" s="1"/>
  <c r="EQ80" i="42"/>
  <c r="IA80" i="42" s="1"/>
  <c r="EO80" i="42"/>
  <c r="HY80" i="42" s="1"/>
  <c r="EN80" i="42"/>
  <c r="EL80" i="42"/>
  <c r="HV80" i="42" s="1"/>
  <c r="EK80" i="42"/>
  <c r="EI80" i="42"/>
  <c r="HS80" i="42" s="1"/>
  <c r="EH80" i="42"/>
  <c r="EF80" i="42"/>
  <c r="HP80" i="42" s="1"/>
  <c r="DZ80" i="42"/>
  <c r="DV80" i="42"/>
  <c r="CP80" i="42"/>
  <c r="CO80" i="42"/>
  <c r="CB80" i="42"/>
  <c r="CA80" i="42"/>
  <c r="BN80" i="42"/>
  <c r="BM80" i="42"/>
  <c r="AZ80" i="42"/>
  <c r="AY80" i="42"/>
  <c r="AW80" i="42"/>
  <c r="AV80" i="42"/>
  <c r="AT80" i="42"/>
  <c r="AS80" i="42"/>
  <c r="AI80" i="42"/>
  <c r="AH80" i="42"/>
  <c r="AG80" i="42"/>
  <c r="V80" i="42"/>
  <c r="U80" i="42"/>
  <c r="T80" i="42"/>
  <c r="S80" i="42"/>
  <c r="R80" i="42"/>
  <c r="Q80" i="42"/>
  <c r="P80" i="42"/>
  <c r="DB79" i="42"/>
  <c r="HK79" i="42" s="1"/>
  <c r="DA79" i="42"/>
  <c r="HI79" i="42" s="1"/>
  <c r="CZ79" i="42"/>
  <c r="HH79" i="42" s="1"/>
  <c r="CY79" i="42"/>
  <c r="HF79" i="42" s="1"/>
  <c r="CX79" i="42"/>
  <c r="HE79" i="42" s="1"/>
  <c r="CW79" i="42"/>
  <c r="HC79" i="42" s="1"/>
  <c r="CV79" i="42"/>
  <c r="HB79" i="42" s="1"/>
  <c r="CU79" i="42"/>
  <c r="GZ79" i="42" s="1"/>
  <c r="CT79" i="42"/>
  <c r="GY79" i="42" s="1"/>
  <c r="GX79" i="42" s="1"/>
  <c r="CS79" i="42"/>
  <c r="GW79" i="42" s="1"/>
  <c r="CR79" i="42"/>
  <c r="GV79" i="42" s="1"/>
  <c r="CQ79" i="42"/>
  <c r="GT79" i="42" s="1"/>
  <c r="CN79" i="42"/>
  <c r="CM79" i="42"/>
  <c r="GM79" i="42" s="1"/>
  <c r="CL79" i="42"/>
  <c r="GL79" i="42" s="1"/>
  <c r="CK79" i="42"/>
  <c r="GJ79" i="42" s="1"/>
  <c r="CJ79" i="42"/>
  <c r="GI79" i="42" s="1"/>
  <c r="CI79" i="42"/>
  <c r="GG79" i="42" s="1"/>
  <c r="CH79" i="42"/>
  <c r="GF79" i="42" s="1"/>
  <c r="CG79" i="42"/>
  <c r="GD79" i="42" s="1"/>
  <c r="CF79" i="42"/>
  <c r="GC79" i="42" s="1"/>
  <c r="GB79" i="42" s="1"/>
  <c r="CE79" i="42"/>
  <c r="GA79" i="42" s="1"/>
  <c r="CD79" i="42"/>
  <c r="FZ79" i="42" s="1"/>
  <c r="CC79" i="42"/>
  <c r="FX79" i="42" s="1"/>
  <c r="BZ79" i="42"/>
  <c r="FS79" i="42" s="1"/>
  <c r="BY79" i="42"/>
  <c r="FQ79" i="42" s="1"/>
  <c r="BX79" i="42"/>
  <c r="FP79" i="42" s="1"/>
  <c r="BW79" i="42"/>
  <c r="FN79" i="42" s="1"/>
  <c r="BV79" i="42"/>
  <c r="BU79" i="42"/>
  <c r="FK79" i="42" s="1"/>
  <c r="BT79" i="42"/>
  <c r="FJ79" i="42" s="1"/>
  <c r="BS79" i="42"/>
  <c r="FH79" i="42" s="1"/>
  <c r="BR79" i="42"/>
  <c r="FG79" i="42" s="1"/>
  <c r="FF79" i="42" s="1"/>
  <c r="BQ79" i="42"/>
  <c r="FE79" i="42" s="1"/>
  <c r="BP79" i="42"/>
  <c r="BO79" i="42"/>
  <c r="FB79" i="42" s="1"/>
  <c r="BL79" i="42"/>
  <c r="EW79" i="42" s="1"/>
  <c r="BK79" i="42"/>
  <c r="BJ79" i="42"/>
  <c r="ET79" i="42" s="1"/>
  <c r="ID79" i="42" s="1"/>
  <c r="BI79" i="42"/>
  <c r="BH79" i="42"/>
  <c r="EQ79" i="42" s="1"/>
  <c r="BG79" i="42"/>
  <c r="EO79" i="42" s="1"/>
  <c r="HY79" i="42" s="1"/>
  <c r="BF79" i="42"/>
  <c r="EN79" i="42" s="1"/>
  <c r="BE79" i="42"/>
  <c r="EL79" i="42" s="1"/>
  <c r="BD79" i="42"/>
  <c r="EK79" i="42" s="1"/>
  <c r="BC79" i="42"/>
  <c r="BB79" i="42"/>
  <c r="EH79" i="42" s="1"/>
  <c r="BA79" i="42"/>
  <c r="EF79" i="42" s="1"/>
  <c r="HP79" i="42" s="1"/>
  <c r="AR79" i="42"/>
  <c r="HD79" i="42" s="1"/>
  <c r="AQ79" i="42"/>
  <c r="AP79" i="42"/>
  <c r="GH79" i="42" s="1"/>
  <c r="AO79" i="42"/>
  <c r="AN79" i="42"/>
  <c r="AM79" i="42"/>
  <c r="AL79" i="42"/>
  <c r="AK79" i="42"/>
  <c r="FL79" i="42" s="1"/>
  <c r="AJ79" i="42"/>
  <c r="EP79" i="42" s="1"/>
  <c r="AE79" i="42"/>
  <c r="HA79" i="42" s="1"/>
  <c r="AD79" i="42"/>
  <c r="AC79" i="42"/>
  <c r="GE79" i="42" s="1"/>
  <c r="AB79" i="42"/>
  <c r="AA79" i="42"/>
  <c r="Z79" i="42"/>
  <c r="Y79" i="42"/>
  <c r="X79" i="42"/>
  <c r="FI79" i="42" s="1"/>
  <c r="W79" i="42"/>
  <c r="EM79" i="42" s="1"/>
  <c r="DP78" i="42"/>
  <c r="DO78" i="42"/>
  <c r="DN78" i="42"/>
  <c r="DM78" i="42"/>
  <c r="DL78" i="42"/>
  <c r="DK78" i="42"/>
  <c r="DJ78" i="42"/>
  <c r="DI78" i="42"/>
  <c r="DH78" i="42"/>
  <c r="DG78" i="42"/>
  <c r="DF78" i="42"/>
  <c r="DE78" i="42"/>
  <c r="HK78" i="42"/>
  <c r="HI78" i="42"/>
  <c r="HH78" i="42"/>
  <c r="HF78" i="42"/>
  <c r="HE78" i="42"/>
  <c r="HC78" i="42"/>
  <c r="HB78" i="42"/>
  <c r="GZ78" i="42"/>
  <c r="GY78" i="42"/>
  <c r="GX78" i="42" s="1"/>
  <c r="GW78" i="42"/>
  <c r="GV78" i="42"/>
  <c r="GT78" i="42"/>
  <c r="GO78" i="42"/>
  <c r="GM78" i="42"/>
  <c r="GL78" i="42"/>
  <c r="GJ78" i="42"/>
  <c r="GI78" i="42"/>
  <c r="GG78" i="42"/>
  <c r="GF78" i="42"/>
  <c r="GD78" i="42"/>
  <c r="GC78" i="42"/>
  <c r="GB78" i="42" s="1"/>
  <c r="GA78" i="42"/>
  <c r="FZ78" i="42"/>
  <c r="FX78" i="42"/>
  <c r="FS78" i="42"/>
  <c r="FQ78" i="42"/>
  <c r="FP78" i="42"/>
  <c r="FN78" i="42"/>
  <c r="FM78" i="42"/>
  <c r="FK78" i="42"/>
  <c r="FJ78" i="42"/>
  <c r="FH78" i="42"/>
  <c r="FG78" i="42"/>
  <c r="FF78" i="42" s="1"/>
  <c r="FE78" i="42"/>
  <c r="FD78" i="42"/>
  <c r="FB78" i="42"/>
  <c r="EW78" i="42"/>
  <c r="EU78" i="42"/>
  <c r="ET78" i="42"/>
  <c r="ID78" i="42" s="1"/>
  <c r="ER78" i="42"/>
  <c r="IB78" i="42" s="1"/>
  <c r="EQ78" i="42"/>
  <c r="IA78" i="42" s="1"/>
  <c r="EO78" i="42"/>
  <c r="HY78" i="42" s="1"/>
  <c r="EN78" i="42"/>
  <c r="EL78" i="42"/>
  <c r="HV78" i="42" s="1"/>
  <c r="EK78" i="42"/>
  <c r="EI78" i="42"/>
  <c r="HS78" i="42" s="1"/>
  <c r="EH78" i="42"/>
  <c r="EF78" i="42"/>
  <c r="HP78" i="42" s="1"/>
  <c r="CP78" i="42"/>
  <c r="CO78" i="42"/>
  <c r="CB78" i="42"/>
  <c r="CA78" i="42"/>
  <c r="BN78" i="42"/>
  <c r="BM78" i="42"/>
  <c r="AZ78" i="42"/>
  <c r="AY78" i="42"/>
  <c r="AW78" i="42"/>
  <c r="AV78" i="42"/>
  <c r="AT78" i="42"/>
  <c r="AS78" i="42"/>
  <c r="AI78" i="42"/>
  <c r="AH78" i="42"/>
  <c r="AG78" i="42"/>
  <c r="V78" i="42"/>
  <c r="U78" i="42"/>
  <c r="T78" i="42"/>
  <c r="S78" i="42"/>
  <c r="R78" i="42"/>
  <c r="Q78" i="42"/>
  <c r="P78" i="42"/>
  <c r="DP77" i="42"/>
  <c r="DO77" i="42"/>
  <c r="DN77" i="42"/>
  <c r="DM77" i="42"/>
  <c r="DK77" i="42"/>
  <c r="DJ77" i="42"/>
  <c r="DI77" i="42"/>
  <c r="DH77" i="42"/>
  <c r="DG77" i="42"/>
  <c r="DF77" i="42"/>
  <c r="DE77" i="42"/>
  <c r="HK77" i="42"/>
  <c r="HI77" i="42"/>
  <c r="HH77" i="42"/>
  <c r="HF77" i="42"/>
  <c r="HE77" i="42"/>
  <c r="HC77" i="42"/>
  <c r="HB77" i="42"/>
  <c r="GZ77" i="42"/>
  <c r="GY77" i="42"/>
  <c r="GX77" i="42" s="1"/>
  <c r="GW77" i="42"/>
  <c r="GV77" i="42"/>
  <c r="GT77" i="42"/>
  <c r="GO77" i="42"/>
  <c r="GM77" i="42"/>
  <c r="GL77" i="42"/>
  <c r="GJ77" i="42"/>
  <c r="GI77" i="42"/>
  <c r="GG77" i="42"/>
  <c r="GF77" i="42"/>
  <c r="GD77" i="42"/>
  <c r="GC77" i="42"/>
  <c r="GB77" i="42" s="1"/>
  <c r="GA77" i="42"/>
  <c r="FZ77" i="42"/>
  <c r="FX77" i="42"/>
  <c r="FS77" i="42"/>
  <c r="FQ77" i="42"/>
  <c r="FP77" i="42"/>
  <c r="FN77" i="42"/>
  <c r="FM77" i="42"/>
  <c r="FK77" i="42"/>
  <c r="FJ77" i="42"/>
  <c r="FH77" i="42"/>
  <c r="FG77" i="42"/>
  <c r="FF77" i="42" s="1"/>
  <c r="FE77" i="42"/>
  <c r="FD77" i="42"/>
  <c r="FB77" i="42"/>
  <c r="EW77" i="42"/>
  <c r="IG77" i="42" s="1"/>
  <c r="EU77" i="42"/>
  <c r="IE77" i="42" s="1"/>
  <c r="ET77" i="42"/>
  <c r="ER77" i="42"/>
  <c r="EO77" i="42"/>
  <c r="EN77" i="42"/>
  <c r="EL77" i="42"/>
  <c r="EK77" i="42"/>
  <c r="EI77" i="42"/>
  <c r="EH77" i="42"/>
  <c r="EF77" i="42"/>
  <c r="CP77" i="42"/>
  <c r="CO77" i="42"/>
  <c r="CB77" i="42"/>
  <c r="CA77" i="42"/>
  <c r="BN77" i="42"/>
  <c r="BM77" i="42"/>
  <c r="BH77" i="42"/>
  <c r="DL77" i="42" s="1"/>
  <c r="AY77" i="42"/>
  <c r="AW77" i="42"/>
  <c r="AV77" i="42"/>
  <c r="AT77" i="42"/>
  <c r="AS77" i="42"/>
  <c r="AI77" i="42"/>
  <c r="AG77" i="42"/>
  <c r="V77" i="42"/>
  <c r="U77" i="42"/>
  <c r="T77" i="42"/>
  <c r="S77" i="42"/>
  <c r="R77" i="42"/>
  <c r="Q77" i="42"/>
  <c r="P77" i="42"/>
  <c r="DP76" i="42"/>
  <c r="DO76" i="42"/>
  <c r="DN76" i="42"/>
  <c r="DM76" i="42"/>
  <c r="DL76" i="42"/>
  <c r="DK76" i="42"/>
  <c r="DJ76" i="42"/>
  <c r="DI76" i="42"/>
  <c r="DH76" i="42"/>
  <c r="DG76" i="42"/>
  <c r="DF76" i="42"/>
  <c r="DE76" i="42"/>
  <c r="HK76" i="42"/>
  <c r="HI76" i="42"/>
  <c r="HH76" i="42"/>
  <c r="HF76" i="42"/>
  <c r="HE76" i="42"/>
  <c r="HC76" i="42"/>
  <c r="HB76" i="42"/>
  <c r="GZ76" i="42"/>
  <c r="GY76" i="42"/>
  <c r="GX76" i="42" s="1"/>
  <c r="GW76" i="42"/>
  <c r="GV76" i="42"/>
  <c r="GT76" i="42"/>
  <c r="GO76" i="42"/>
  <c r="GM76" i="42"/>
  <c r="GL76" i="42"/>
  <c r="GJ76" i="42"/>
  <c r="GI76" i="42"/>
  <c r="GG76" i="42"/>
  <c r="GF76" i="42"/>
  <c r="GD76" i="42"/>
  <c r="GC76" i="42"/>
  <c r="GB76" i="42" s="1"/>
  <c r="GA76" i="42"/>
  <c r="FZ76" i="42"/>
  <c r="FX76" i="42"/>
  <c r="FS76" i="42"/>
  <c r="FQ76" i="42"/>
  <c r="FP76" i="42"/>
  <c r="FN76" i="42"/>
  <c r="FM76" i="42"/>
  <c r="FK76" i="42"/>
  <c r="FJ76" i="42"/>
  <c r="FH76" i="42"/>
  <c r="FG76" i="42"/>
  <c r="FF76" i="42" s="1"/>
  <c r="FE76" i="42"/>
  <c r="FD76" i="42"/>
  <c r="FB76" i="42"/>
  <c r="EW76" i="42"/>
  <c r="IG76" i="42" s="1"/>
  <c r="EU76" i="42"/>
  <c r="ET76" i="42"/>
  <c r="ER76" i="42"/>
  <c r="IB76" i="42" s="1"/>
  <c r="EQ76" i="42"/>
  <c r="IA76" i="42" s="1"/>
  <c r="EO76" i="42"/>
  <c r="HY76" i="42" s="1"/>
  <c r="EN76" i="42"/>
  <c r="HX76" i="42" s="1"/>
  <c r="EL76" i="42"/>
  <c r="EK76" i="42"/>
  <c r="EI76" i="42"/>
  <c r="HS76" i="42" s="1"/>
  <c r="EH76" i="42"/>
  <c r="EF76" i="42"/>
  <c r="HP76" i="42" s="1"/>
  <c r="CP76" i="42"/>
  <c r="CO76" i="42"/>
  <c r="CB76" i="42"/>
  <c r="CA76" i="42"/>
  <c r="BN76" i="42"/>
  <c r="BM76" i="42"/>
  <c r="AZ76" i="42"/>
  <c r="AY76" i="42"/>
  <c r="AW76" i="42"/>
  <c r="AV76" i="42"/>
  <c r="AT76" i="42"/>
  <c r="AS76" i="42"/>
  <c r="AI76" i="42"/>
  <c r="AH76" i="42"/>
  <c r="AG76" i="42"/>
  <c r="V76" i="42"/>
  <c r="U76" i="42"/>
  <c r="T76" i="42"/>
  <c r="S76" i="42"/>
  <c r="R76" i="42"/>
  <c r="Q76" i="42"/>
  <c r="P76" i="42"/>
  <c r="DP75" i="42"/>
  <c r="DO75" i="42"/>
  <c r="DN75" i="42"/>
  <c r="DM75" i="42"/>
  <c r="DL75" i="42"/>
  <c r="DK75" i="42"/>
  <c r="DJ75" i="42"/>
  <c r="DI75" i="42"/>
  <c r="DH75" i="42"/>
  <c r="DG75" i="42"/>
  <c r="DF75" i="42"/>
  <c r="DE75" i="42"/>
  <c r="HK75" i="42"/>
  <c r="HI75" i="42"/>
  <c r="HH75" i="42"/>
  <c r="HF75" i="42"/>
  <c r="HE75" i="42"/>
  <c r="HC75" i="42"/>
  <c r="HB75" i="42"/>
  <c r="GZ75" i="42"/>
  <c r="GY75" i="42"/>
  <c r="GX75" i="42" s="1"/>
  <c r="GW75" i="42"/>
  <c r="GV75" i="42"/>
  <c r="GR75" i="42" s="1"/>
  <c r="GT75" i="42"/>
  <c r="GO75" i="42"/>
  <c r="GM75" i="42"/>
  <c r="GL75" i="42"/>
  <c r="GJ75" i="42"/>
  <c r="GI75" i="42"/>
  <c r="GG75" i="42"/>
  <c r="GF75" i="42"/>
  <c r="GD75" i="42"/>
  <c r="GC75" i="42"/>
  <c r="GB75" i="42" s="1"/>
  <c r="GA75" i="42"/>
  <c r="FZ75" i="42"/>
  <c r="FX75" i="42"/>
  <c r="FS75" i="42"/>
  <c r="FQ75" i="42"/>
  <c r="FP75" i="42"/>
  <c r="FN75" i="42"/>
  <c r="FM75" i="42"/>
  <c r="FK75" i="42"/>
  <c r="FJ75" i="42"/>
  <c r="FH75" i="42"/>
  <c r="FG75" i="42"/>
  <c r="FF75" i="42" s="1"/>
  <c r="FE75" i="42"/>
  <c r="FD75" i="42"/>
  <c r="FB75" i="42"/>
  <c r="EW75" i="42"/>
  <c r="IG75" i="42" s="1"/>
  <c r="EU75" i="42"/>
  <c r="IE75" i="42" s="1"/>
  <c r="ET75" i="42"/>
  <c r="ID75" i="42" s="1"/>
  <c r="ER75" i="42"/>
  <c r="EQ75" i="42"/>
  <c r="IA75" i="42" s="1"/>
  <c r="EO75" i="42"/>
  <c r="HY75" i="42" s="1"/>
  <c r="EN75" i="42"/>
  <c r="HX75" i="42" s="1"/>
  <c r="EL75" i="42"/>
  <c r="HV75" i="42" s="1"/>
  <c r="EK75" i="42"/>
  <c r="EI75" i="42"/>
  <c r="EH75" i="42"/>
  <c r="ED75" i="42" s="1"/>
  <c r="EF75" i="42"/>
  <c r="HP75" i="42" s="1"/>
  <c r="CP75" i="42"/>
  <c r="CO75" i="42"/>
  <c r="CB75" i="42"/>
  <c r="CA75" i="42"/>
  <c r="BN75" i="42"/>
  <c r="BM75" i="42"/>
  <c r="AZ75" i="42"/>
  <c r="AY75" i="42"/>
  <c r="AW75" i="42"/>
  <c r="AV75" i="42"/>
  <c r="AT75" i="42"/>
  <c r="AS75" i="42"/>
  <c r="AI75" i="42"/>
  <c r="AH75" i="42"/>
  <c r="AG75" i="42"/>
  <c r="V75" i="42"/>
  <c r="U75" i="42"/>
  <c r="T75" i="42"/>
  <c r="S75" i="42"/>
  <c r="R75" i="42"/>
  <c r="Q75" i="42"/>
  <c r="P75" i="42"/>
  <c r="DP74" i="42"/>
  <c r="DO74" i="42"/>
  <c r="DN74" i="42"/>
  <c r="DM74" i="42"/>
  <c r="DL74" i="42"/>
  <c r="DK74" i="42"/>
  <c r="DJ74" i="42"/>
  <c r="DI74" i="42"/>
  <c r="DH74" i="42"/>
  <c r="DG74" i="42"/>
  <c r="DF74" i="42"/>
  <c r="DE74" i="42"/>
  <c r="HK74" i="42"/>
  <c r="HI74" i="42"/>
  <c r="HH74" i="42"/>
  <c r="HF74" i="42"/>
  <c r="HE74" i="42"/>
  <c r="HC74" i="42"/>
  <c r="HB74" i="42"/>
  <c r="GZ74" i="42"/>
  <c r="GY74" i="42"/>
  <c r="GW74" i="42"/>
  <c r="GV74" i="42"/>
  <c r="GT74" i="42"/>
  <c r="GO74" i="42"/>
  <c r="GM74" i="42"/>
  <c r="GL74" i="42"/>
  <c r="GJ74" i="42"/>
  <c r="GI74" i="42"/>
  <c r="GG74" i="42"/>
  <c r="GF74" i="42"/>
  <c r="GD74" i="42"/>
  <c r="GC74" i="42"/>
  <c r="GB74" i="42" s="1"/>
  <c r="GA74" i="42"/>
  <c r="FZ74" i="42"/>
  <c r="FX74" i="42"/>
  <c r="FS74" i="42"/>
  <c r="FQ74" i="42"/>
  <c r="FP74" i="42"/>
  <c r="FN74" i="42"/>
  <c r="FM74" i="42"/>
  <c r="FK74" i="42"/>
  <c r="FJ74" i="42"/>
  <c r="FH74" i="42"/>
  <c r="FG74" i="42"/>
  <c r="FF74" i="42" s="1"/>
  <c r="FE74" i="42"/>
  <c r="FD74" i="42"/>
  <c r="FB74" i="42"/>
  <c r="EW74" i="42"/>
  <c r="EU74" i="42"/>
  <c r="IE74" i="42" s="1"/>
  <c r="ET74" i="42"/>
  <c r="ID74" i="42" s="1"/>
  <c r="ER74" i="42"/>
  <c r="IB74" i="42" s="1"/>
  <c r="EQ74" i="42"/>
  <c r="IA74" i="42" s="1"/>
  <c r="EO74" i="42"/>
  <c r="EN74" i="42"/>
  <c r="EL74" i="42"/>
  <c r="HV74" i="42" s="1"/>
  <c r="EK74" i="42"/>
  <c r="EI74" i="42"/>
  <c r="HS74" i="42" s="1"/>
  <c r="EH74" i="42"/>
  <c r="EF74" i="42"/>
  <c r="CP74" i="42"/>
  <c r="CO74" i="42"/>
  <c r="CB74" i="42"/>
  <c r="CA74" i="42"/>
  <c r="BN74" i="42"/>
  <c r="BM74" i="42"/>
  <c r="AZ74" i="42"/>
  <c r="AY74" i="42"/>
  <c r="AW74" i="42"/>
  <c r="AV74" i="42"/>
  <c r="AT74" i="42"/>
  <c r="AS74" i="42"/>
  <c r="AI74" i="42"/>
  <c r="AH74" i="42"/>
  <c r="AG74" i="42"/>
  <c r="V74" i="42"/>
  <c r="U74" i="42"/>
  <c r="T74" i="42"/>
  <c r="S74" i="42"/>
  <c r="R74" i="42"/>
  <c r="Q74" i="42"/>
  <c r="P74" i="42"/>
  <c r="DP73" i="42"/>
  <c r="DO73" i="42"/>
  <c r="DN73" i="42"/>
  <c r="DM73" i="42"/>
  <c r="DL73" i="42"/>
  <c r="DK73" i="42"/>
  <c r="DJ73" i="42"/>
  <c r="DI73" i="42"/>
  <c r="DH73" i="42"/>
  <c r="DG73" i="42"/>
  <c r="DF73" i="42"/>
  <c r="DE73" i="42"/>
  <c r="HK73" i="42"/>
  <c r="HI73" i="42"/>
  <c r="HH73" i="42"/>
  <c r="HF73" i="42"/>
  <c r="HE73" i="42"/>
  <c r="HC73" i="42"/>
  <c r="HB73" i="42"/>
  <c r="GZ73" i="42"/>
  <c r="GY73" i="42"/>
  <c r="GX73" i="42" s="1"/>
  <c r="GW73" i="42"/>
  <c r="GV73" i="42"/>
  <c r="GT73" i="42"/>
  <c r="GO73" i="42"/>
  <c r="GM73" i="42"/>
  <c r="GL73" i="42"/>
  <c r="GJ73" i="42"/>
  <c r="GI73" i="42"/>
  <c r="GG73" i="42"/>
  <c r="GF73" i="42"/>
  <c r="GD73" i="42"/>
  <c r="GC73" i="42"/>
  <c r="GB73" i="42" s="1"/>
  <c r="GA73" i="42"/>
  <c r="FZ73" i="42"/>
  <c r="FX73" i="42"/>
  <c r="FS73" i="42"/>
  <c r="FQ73" i="42"/>
  <c r="FP73" i="42"/>
  <c r="FN73" i="42"/>
  <c r="FM73" i="42"/>
  <c r="FK73" i="42"/>
  <c r="FJ73" i="42"/>
  <c r="FH73" i="42"/>
  <c r="FG73" i="42"/>
  <c r="FF73" i="42" s="1"/>
  <c r="FE73" i="42"/>
  <c r="FD73" i="42"/>
  <c r="FB73" i="42"/>
  <c r="EW73" i="42"/>
  <c r="IG73" i="42" s="1"/>
  <c r="EU73" i="42"/>
  <c r="ET73" i="42"/>
  <c r="ID73" i="42" s="1"/>
  <c r="ER73" i="42"/>
  <c r="IB73" i="42" s="1"/>
  <c r="EQ73" i="42"/>
  <c r="IA73" i="42" s="1"/>
  <c r="EO73" i="42"/>
  <c r="HY73" i="42" s="1"/>
  <c r="EN73" i="42"/>
  <c r="HX73" i="42" s="1"/>
  <c r="EL73" i="42"/>
  <c r="EK73" i="42"/>
  <c r="EI73" i="42"/>
  <c r="HS73" i="42" s="1"/>
  <c r="EH73" i="42"/>
  <c r="EF73" i="42"/>
  <c r="HP73" i="42" s="1"/>
  <c r="CP73" i="42"/>
  <c r="CO73" i="42"/>
  <c r="CB73" i="42"/>
  <c r="CA73" i="42"/>
  <c r="BN73" i="42"/>
  <c r="BM73" i="42"/>
  <c r="AZ73" i="42"/>
  <c r="AY73" i="42"/>
  <c r="AW73" i="42"/>
  <c r="AV73" i="42"/>
  <c r="AT73" i="42"/>
  <c r="AS73" i="42"/>
  <c r="AI73" i="42"/>
  <c r="AH73" i="42"/>
  <c r="AG73" i="42"/>
  <c r="W73" i="42"/>
  <c r="EM73" i="42" s="1"/>
  <c r="U73" i="42"/>
  <c r="T73" i="42"/>
  <c r="S73" i="42"/>
  <c r="R73" i="42"/>
  <c r="Q73" i="42"/>
  <c r="P73" i="42"/>
  <c r="DP72" i="42"/>
  <c r="DO72" i="42"/>
  <c r="DN72" i="42"/>
  <c r="DM72" i="42"/>
  <c r="DL72" i="42"/>
  <c r="DK72" i="42"/>
  <c r="DJ72" i="42"/>
  <c r="DI72" i="42"/>
  <c r="DH72" i="42"/>
  <c r="DG72" i="42"/>
  <c r="DF72" i="42"/>
  <c r="DE72" i="42"/>
  <c r="HK72" i="42"/>
  <c r="HI72" i="42"/>
  <c r="HH72" i="42"/>
  <c r="HF72" i="42"/>
  <c r="HE72" i="42"/>
  <c r="HC72" i="42"/>
  <c r="HB72" i="42"/>
  <c r="GZ72" i="42"/>
  <c r="GY72" i="42"/>
  <c r="GX72" i="42" s="1"/>
  <c r="GW72" i="42"/>
  <c r="GV72" i="42"/>
  <c r="GT72" i="42"/>
  <c r="GO72" i="42"/>
  <c r="GM72" i="42"/>
  <c r="GL72" i="42"/>
  <c r="GJ72" i="42"/>
  <c r="GI72" i="42"/>
  <c r="GG72" i="42"/>
  <c r="GF72" i="42"/>
  <c r="GD72" i="42"/>
  <c r="GC72" i="42"/>
  <c r="GB72" i="42" s="1"/>
  <c r="GA72" i="42"/>
  <c r="FZ72" i="42"/>
  <c r="FX72" i="42"/>
  <c r="FS72" i="42"/>
  <c r="FQ72" i="42"/>
  <c r="FP72" i="42"/>
  <c r="FN72" i="42"/>
  <c r="FM72" i="42"/>
  <c r="FK72" i="42"/>
  <c r="FJ72" i="42"/>
  <c r="FH72" i="42"/>
  <c r="FG72" i="42"/>
  <c r="FF72" i="42" s="1"/>
  <c r="FE72" i="42"/>
  <c r="FD72" i="42"/>
  <c r="FB72" i="42"/>
  <c r="EW72" i="42"/>
  <c r="IG72" i="42" s="1"/>
  <c r="EU72" i="42"/>
  <c r="IE72" i="42" s="1"/>
  <c r="ET72" i="42"/>
  <c r="ID72" i="42" s="1"/>
  <c r="ER72" i="42"/>
  <c r="EQ72" i="42"/>
  <c r="EO72" i="42"/>
  <c r="HY72" i="42" s="1"/>
  <c r="EN72" i="42"/>
  <c r="HX72" i="42" s="1"/>
  <c r="EL72" i="42"/>
  <c r="HV72" i="42" s="1"/>
  <c r="EK72" i="42"/>
  <c r="EI72" i="42"/>
  <c r="HS72" i="42" s="1"/>
  <c r="EH72" i="42"/>
  <c r="EF72" i="42"/>
  <c r="HP72" i="42" s="1"/>
  <c r="CP72" i="42"/>
  <c r="CO72" i="42"/>
  <c r="CB72" i="42"/>
  <c r="CA72" i="42"/>
  <c r="BN72" i="42"/>
  <c r="BM72" i="42"/>
  <c r="AZ72" i="42"/>
  <c r="AY72" i="42"/>
  <c r="AW72" i="42"/>
  <c r="AV72" i="42"/>
  <c r="AT72" i="42"/>
  <c r="AS72" i="42"/>
  <c r="AI72" i="42"/>
  <c r="AH72" i="42"/>
  <c r="AG72" i="42"/>
  <c r="V72" i="42"/>
  <c r="U72" i="42"/>
  <c r="T72" i="42"/>
  <c r="S72" i="42"/>
  <c r="R72" i="42"/>
  <c r="Q72" i="42"/>
  <c r="P72" i="42"/>
  <c r="DP71" i="42"/>
  <c r="DO71" i="42"/>
  <c r="DN71" i="42"/>
  <c r="DM71" i="42"/>
  <c r="DL71" i="42"/>
  <c r="DK71" i="42"/>
  <c r="DJ71" i="42"/>
  <c r="DI71" i="42"/>
  <c r="DH71" i="42"/>
  <c r="DG71" i="42"/>
  <c r="DF71" i="42"/>
  <c r="DE71" i="42"/>
  <c r="HK71" i="42"/>
  <c r="HI71" i="42"/>
  <c r="HH71" i="42"/>
  <c r="HF71" i="42"/>
  <c r="HE71" i="42"/>
  <c r="HC71" i="42"/>
  <c r="HB71" i="42"/>
  <c r="GZ71" i="42"/>
  <c r="GY71" i="42"/>
  <c r="GX71" i="42" s="1"/>
  <c r="GW71" i="42"/>
  <c r="GV71" i="42"/>
  <c r="GT71" i="42"/>
  <c r="GO71" i="42"/>
  <c r="GM71" i="42"/>
  <c r="GL71" i="42"/>
  <c r="GJ71" i="42"/>
  <c r="GI71" i="42"/>
  <c r="GG71" i="42"/>
  <c r="GF71" i="42"/>
  <c r="GD71" i="42"/>
  <c r="GC71" i="42"/>
  <c r="GB71" i="42" s="1"/>
  <c r="GA71" i="42"/>
  <c r="FZ71" i="42"/>
  <c r="FX71" i="42"/>
  <c r="FS71" i="42"/>
  <c r="FQ71" i="42"/>
  <c r="FP71" i="42"/>
  <c r="FN71" i="42"/>
  <c r="FM71" i="42"/>
  <c r="FK71" i="42"/>
  <c r="FJ71" i="42"/>
  <c r="FH71" i="42"/>
  <c r="FG71" i="42"/>
  <c r="FE71" i="42"/>
  <c r="FD71" i="42"/>
  <c r="FB71" i="42"/>
  <c r="EW71" i="42"/>
  <c r="EU71" i="42"/>
  <c r="IE71" i="42" s="1"/>
  <c r="ET71" i="42"/>
  <c r="ID71" i="42" s="1"/>
  <c r="ER71" i="42"/>
  <c r="IB71" i="42" s="1"/>
  <c r="EQ71" i="42"/>
  <c r="IA71" i="42" s="1"/>
  <c r="EO71" i="42"/>
  <c r="HY71" i="42" s="1"/>
  <c r="EN71" i="42"/>
  <c r="EL71" i="42"/>
  <c r="HV71" i="42" s="1"/>
  <c r="EK71" i="42"/>
  <c r="EI71" i="42"/>
  <c r="HS71" i="42" s="1"/>
  <c r="EH71" i="42"/>
  <c r="EF71" i="42"/>
  <c r="HP71" i="42" s="1"/>
  <c r="DV71" i="42"/>
  <c r="CP71" i="42"/>
  <c r="CO71" i="42"/>
  <c r="CB71" i="42"/>
  <c r="CA71" i="42"/>
  <c r="BN71" i="42"/>
  <c r="BM71" i="42"/>
  <c r="AZ71" i="42"/>
  <c r="AY71" i="42"/>
  <c r="AW71" i="42"/>
  <c r="AV71" i="42"/>
  <c r="AT71" i="42"/>
  <c r="AS71" i="42"/>
  <c r="AI71" i="42"/>
  <c r="AH71" i="42"/>
  <c r="AG71" i="42"/>
  <c r="V71" i="42"/>
  <c r="U71" i="42"/>
  <c r="T71" i="42"/>
  <c r="S71" i="42"/>
  <c r="R71" i="42"/>
  <c r="Q71" i="42"/>
  <c r="P71" i="42"/>
  <c r="DP70" i="42"/>
  <c r="DO70" i="42"/>
  <c r="DN70" i="42"/>
  <c r="DM70" i="42"/>
  <c r="DL70" i="42"/>
  <c r="DK70" i="42"/>
  <c r="DJ70" i="42"/>
  <c r="DI70" i="42"/>
  <c r="DH70" i="42"/>
  <c r="DG70" i="42"/>
  <c r="DF70" i="42"/>
  <c r="DE70" i="42"/>
  <c r="HK70" i="42"/>
  <c r="HI70" i="42"/>
  <c r="HH70" i="42"/>
  <c r="HF70" i="42"/>
  <c r="HE70" i="42"/>
  <c r="HC70" i="42"/>
  <c r="HB70" i="42"/>
  <c r="GZ70" i="42"/>
  <c r="GY70" i="42"/>
  <c r="GX70" i="42" s="1"/>
  <c r="GW70" i="42"/>
  <c r="GV70" i="42"/>
  <c r="GT70" i="42"/>
  <c r="GO70" i="42"/>
  <c r="GM70" i="42"/>
  <c r="GL70" i="42"/>
  <c r="GJ70" i="42"/>
  <c r="GI70" i="42"/>
  <c r="GG70" i="42"/>
  <c r="GF70" i="42"/>
  <c r="GD70" i="42"/>
  <c r="GC70" i="42"/>
  <c r="GB70" i="42" s="1"/>
  <c r="GA70" i="42"/>
  <c r="FZ70" i="42"/>
  <c r="FX70" i="42"/>
  <c r="FS70" i="42"/>
  <c r="FQ70" i="42"/>
  <c r="FP70" i="42"/>
  <c r="FN70" i="42"/>
  <c r="FM70" i="42"/>
  <c r="FK70" i="42"/>
  <c r="FJ70" i="42"/>
  <c r="FH70" i="42"/>
  <c r="FG70" i="42"/>
  <c r="FF70" i="42" s="1"/>
  <c r="FE70" i="42"/>
  <c r="FD70" i="42"/>
  <c r="FB70" i="42"/>
  <c r="EW70" i="42"/>
  <c r="EU70" i="42"/>
  <c r="ET70" i="42"/>
  <c r="ID70" i="42" s="1"/>
  <c r="ER70" i="42"/>
  <c r="IB70" i="42" s="1"/>
  <c r="EQ70" i="42"/>
  <c r="IA70" i="42" s="1"/>
  <c r="EO70" i="42"/>
  <c r="HY70" i="42" s="1"/>
  <c r="EN70" i="42"/>
  <c r="EL70" i="42"/>
  <c r="EK70" i="42"/>
  <c r="HU70" i="42" s="1"/>
  <c r="EI70" i="42"/>
  <c r="HS70" i="42" s="1"/>
  <c r="EH70" i="42"/>
  <c r="EF70" i="42"/>
  <c r="HP70" i="42" s="1"/>
  <c r="DV70" i="42"/>
  <c r="CP70" i="42"/>
  <c r="CO70" i="42"/>
  <c r="CB70" i="42"/>
  <c r="CA70" i="42"/>
  <c r="BN70" i="42"/>
  <c r="BM70" i="42"/>
  <c r="AZ70" i="42"/>
  <c r="AY70" i="42"/>
  <c r="AW70" i="42"/>
  <c r="AV70" i="42"/>
  <c r="AT70" i="42"/>
  <c r="AS70" i="42"/>
  <c r="AI70" i="42"/>
  <c r="AH70" i="42"/>
  <c r="AG70" i="42"/>
  <c r="V70" i="42"/>
  <c r="U70" i="42"/>
  <c r="T70" i="42"/>
  <c r="S70" i="42"/>
  <c r="R70" i="42"/>
  <c r="Q70" i="42"/>
  <c r="P70" i="42"/>
  <c r="DP69" i="42"/>
  <c r="DO69" i="42"/>
  <c r="DN69" i="42"/>
  <c r="DM69" i="42"/>
  <c r="DL69" i="42"/>
  <c r="DK69" i="42"/>
  <c r="DJ69" i="42"/>
  <c r="DI69" i="42"/>
  <c r="DH69" i="42"/>
  <c r="DG69" i="42"/>
  <c r="DF69" i="42"/>
  <c r="DE69" i="42"/>
  <c r="HK69" i="42"/>
  <c r="HI69" i="42"/>
  <c r="HH69" i="42"/>
  <c r="HF69" i="42"/>
  <c r="HE69" i="42"/>
  <c r="HC69" i="42"/>
  <c r="HB69" i="42"/>
  <c r="GZ69" i="42"/>
  <c r="GY69" i="42"/>
  <c r="GW69" i="42"/>
  <c r="GV69" i="42"/>
  <c r="GT69" i="42"/>
  <c r="GO69" i="42"/>
  <c r="GM69" i="42"/>
  <c r="GL69" i="42"/>
  <c r="GJ69" i="42"/>
  <c r="GI69" i="42"/>
  <c r="GG69" i="42"/>
  <c r="GF69" i="42"/>
  <c r="GD69" i="42"/>
  <c r="GC69" i="42"/>
  <c r="GB69" i="42" s="1"/>
  <c r="GA69" i="42"/>
  <c r="FZ69" i="42"/>
  <c r="FX69" i="42"/>
  <c r="FS69" i="42"/>
  <c r="FQ69" i="42"/>
  <c r="FP69" i="42"/>
  <c r="FN69" i="42"/>
  <c r="FM69" i="42"/>
  <c r="FK69" i="42"/>
  <c r="FJ69" i="42"/>
  <c r="FH69" i="42"/>
  <c r="FG69" i="42"/>
  <c r="FF69" i="42" s="1"/>
  <c r="FE69" i="42"/>
  <c r="FD69" i="42"/>
  <c r="FB69" i="42"/>
  <c r="EW69" i="42"/>
  <c r="IG69" i="42" s="1"/>
  <c r="EU69" i="42"/>
  <c r="IE69" i="42" s="1"/>
  <c r="ET69" i="42"/>
  <c r="ER69" i="42"/>
  <c r="IB69" i="42" s="1"/>
  <c r="EQ69" i="42"/>
  <c r="IA69" i="42" s="1"/>
  <c r="EO69" i="42"/>
  <c r="HY69" i="42" s="1"/>
  <c r="EN69" i="42"/>
  <c r="HX69" i="42" s="1"/>
  <c r="EL69" i="42"/>
  <c r="HV69" i="42" s="1"/>
  <c r="EK69" i="42"/>
  <c r="EI69" i="42"/>
  <c r="HS69" i="42" s="1"/>
  <c r="EH69" i="42"/>
  <c r="EF69" i="42"/>
  <c r="HP69" i="42" s="1"/>
  <c r="DV69" i="42"/>
  <c r="CP69" i="42"/>
  <c r="CO69" i="42"/>
  <c r="CB69" i="42"/>
  <c r="CA69" i="42"/>
  <c r="BN69" i="42"/>
  <c r="BM69" i="42"/>
  <c r="AZ69" i="42"/>
  <c r="AY69" i="42"/>
  <c r="AW69" i="42"/>
  <c r="AV69" i="42"/>
  <c r="AT69" i="42"/>
  <c r="AS69" i="42"/>
  <c r="AI69" i="42"/>
  <c r="AH69" i="42"/>
  <c r="AG69" i="42"/>
  <c r="V69" i="42"/>
  <c r="U69" i="42"/>
  <c r="T69" i="42"/>
  <c r="S69" i="42"/>
  <c r="R69" i="42"/>
  <c r="Q69" i="42"/>
  <c r="P69" i="42"/>
  <c r="DP68" i="42"/>
  <c r="DO68" i="42"/>
  <c r="DN68" i="42"/>
  <c r="DM68" i="42"/>
  <c r="DL68" i="42"/>
  <c r="DK68" i="42"/>
  <c r="DJ68" i="42"/>
  <c r="DI68" i="42"/>
  <c r="DH68" i="42"/>
  <c r="DG68" i="42"/>
  <c r="DF68" i="42"/>
  <c r="DE68" i="42"/>
  <c r="HK68" i="42"/>
  <c r="HI68" i="42"/>
  <c r="HH68" i="42"/>
  <c r="HF68" i="42"/>
  <c r="HE68" i="42"/>
  <c r="HC68" i="42"/>
  <c r="HB68" i="42"/>
  <c r="GZ68" i="42"/>
  <c r="GY68" i="42"/>
  <c r="GX68" i="42" s="1"/>
  <c r="GW68" i="42"/>
  <c r="GV68" i="42"/>
  <c r="GT68" i="42"/>
  <c r="GO68" i="42"/>
  <c r="GM68" i="42"/>
  <c r="GL68" i="42"/>
  <c r="GJ68" i="42"/>
  <c r="GI68" i="42"/>
  <c r="GG68" i="42"/>
  <c r="GF68" i="42"/>
  <c r="GD68" i="42"/>
  <c r="GC68" i="42"/>
  <c r="GB68" i="42" s="1"/>
  <c r="GA68" i="42"/>
  <c r="FZ68" i="42"/>
  <c r="FX68" i="42"/>
  <c r="FS68" i="42"/>
  <c r="FQ68" i="42"/>
  <c r="FP68" i="42"/>
  <c r="FN68" i="42"/>
  <c r="FM68" i="42"/>
  <c r="FK68" i="42"/>
  <c r="FJ68" i="42"/>
  <c r="FH68" i="42"/>
  <c r="FG68" i="42"/>
  <c r="FF68" i="42" s="1"/>
  <c r="FE68" i="42"/>
  <c r="FD68" i="42"/>
  <c r="FB68" i="42"/>
  <c r="EW68" i="42"/>
  <c r="IG68" i="42" s="1"/>
  <c r="EU68" i="42"/>
  <c r="IE68" i="42" s="1"/>
  <c r="ET68" i="42"/>
  <c r="ID68" i="42" s="1"/>
  <c r="ER68" i="42"/>
  <c r="EQ68" i="42"/>
  <c r="EO68" i="42"/>
  <c r="HY68" i="42" s="1"/>
  <c r="EN68" i="42"/>
  <c r="HX68" i="42" s="1"/>
  <c r="EL68" i="42"/>
  <c r="HV68" i="42" s="1"/>
  <c r="EK68" i="42"/>
  <c r="EI68" i="42"/>
  <c r="EH68" i="42"/>
  <c r="EF68" i="42"/>
  <c r="HP68" i="42" s="1"/>
  <c r="DV68" i="42"/>
  <c r="CP68" i="42"/>
  <c r="CO68" i="42"/>
  <c r="CB68" i="42"/>
  <c r="CA68" i="42"/>
  <c r="BN68" i="42"/>
  <c r="BM68" i="42"/>
  <c r="AZ68" i="42"/>
  <c r="AY68" i="42"/>
  <c r="AW68" i="42"/>
  <c r="AV68" i="42"/>
  <c r="AT68" i="42"/>
  <c r="AS68" i="42"/>
  <c r="AI68" i="42"/>
  <c r="AH68" i="42"/>
  <c r="AG68" i="42"/>
  <c r="V68" i="42"/>
  <c r="U68" i="42"/>
  <c r="T68" i="42"/>
  <c r="S68" i="42"/>
  <c r="R68" i="42"/>
  <c r="Q68" i="42"/>
  <c r="P68" i="42"/>
  <c r="DP67" i="42"/>
  <c r="DO67" i="42"/>
  <c r="DN67" i="42"/>
  <c r="DM67" i="42"/>
  <c r="DL67" i="42"/>
  <c r="DK67" i="42"/>
  <c r="DJ67" i="42"/>
  <c r="DI67" i="42"/>
  <c r="DH67" i="42"/>
  <c r="DG67" i="42"/>
  <c r="DF67" i="42"/>
  <c r="DE67" i="42"/>
  <c r="HK67" i="42"/>
  <c r="HI67" i="42"/>
  <c r="HH67" i="42"/>
  <c r="HF67" i="42"/>
  <c r="HE67" i="42"/>
  <c r="HC67" i="42"/>
  <c r="HB67" i="42"/>
  <c r="GZ67" i="42"/>
  <c r="GY67" i="42"/>
  <c r="GX67" i="42" s="1"/>
  <c r="GW67" i="42"/>
  <c r="GV67" i="42"/>
  <c r="GT67" i="42"/>
  <c r="GO67" i="42"/>
  <c r="GM67" i="42"/>
  <c r="GL67" i="42"/>
  <c r="GJ67" i="42"/>
  <c r="GI67" i="42"/>
  <c r="GG67" i="42"/>
  <c r="GF67" i="42"/>
  <c r="GD67" i="42"/>
  <c r="GC67" i="42"/>
  <c r="GB67" i="42" s="1"/>
  <c r="GA67" i="42"/>
  <c r="FZ67" i="42"/>
  <c r="FX67" i="42"/>
  <c r="FS67" i="42"/>
  <c r="FQ67" i="42"/>
  <c r="FP67" i="42"/>
  <c r="FN67" i="42"/>
  <c r="FM67" i="42"/>
  <c r="FK67" i="42"/>
  <c r="FJ67" i="42"/>
  <c r="FH67" i="42"/>
  <c r="FG67" i="42"/>
  <c r="FF67" i="42" s="1"/>
  <c r="FE67" i="42"/>
  <c r="FD67" i="42"/>
  <c r="FB67" i="42"/>
  <c r="EW67" i="42"/>
  <c r="IG67" i="42" s="1"/>
  <c r="EU67" i="42"/>
  <c r="IE67" i="42" s="1"/>
  <c r="ET67" i="42"/>
  <c r="ID67" i="42" s="1"/>
  <c r="ER67" i="42"/>
  <c r="EQ67" i="42"/>
  <c r="EO67" i="42"/>
  <c r="HY67" i="42" s="1"/>
  <c r="EN67" i="42"/>
  <c r="HX67" i="42" s="1"/>
  <c r="EL67" i="42"/>
  <c r="HV67" i="42" s="1"/>
  <c r="EK67" i="42"/>
  <c r="EI67" i="42"/>
  <c r="EH67" i="42"/>
  <c r="ED67" i="42" s="1"/>
  <c r="EF67" i="42"/>
  <c r="HP67" i="42" s="1"/>
  <c r="DV67" i="42"/>
  <c r="CP67" i="42"/>
  <c r="CO67" i="42"/>
  <c r="CB67" i="42"/>
  <c r="CA67" i="42"/>
  <c r="BN67" i="42"/>
  <c r="BM67" i="42"/>
  <c r="AZ67" i="42"/>
  <c r="AY67" i="42"/>
  <c r="AW67" i="42"/>
  <c r="AV67" i="42"/>
  <c r="AT67" i="42"/>
  <c r="AS67" i="42"/>
  <c r="AI67" i="42"/>
  <c r="AH67" i="42"/>
  <c r="AG67" i="42"/>
  <c r="V67" i="42"/>
  <c r="U67" i="42"/>
  <c r="T67" i="42"/>
  <c r="S67" i="42"/>
  <c r="R67" i="42"/>
  <c r="Q67" i="42"/>
  <c r="P67" i="42"/>
  <c r="DP66" i="42"/>
  <c r="DO66" i="42"/>
  <c r="DN66" i="42"/>
  <c r="DM66" i="42"/>
  <c r="DL66" i="42"/>
  <c r="DK66" i="42"/>
  <c r="DJ66" i="42"/>
  <c r="DI66" i="42"/>
  <c r="DH66" i="42"/>
  <c r="DG66" i="42"/>
  <c r="DF66" i="42"/>
  <c r="DE66" i="42"/>
  <c r="HK66" i="42"/>
  <c r="HI66" i="42"/>
  <c r="HH66" i="42"/>
  <c r="HF66" i="42"/>
  <c r="HE66" i="42"/>
  <c r="HC66" i="42"/>
  <c r="HB66" i="42"/>
  <c r="GZ66" i="42"/>
  <c r="GY66" i="42"/>
  <c r="GX66" i="42" s="1"/>
  <c r="GW66" i="42"/>
  <c r="GV66" i="42"/>
  <c r="GT66" i="42"/>
  <c r="GO66" i="42"/>
  <c r="GM66" i="42"/>
  <c r="GL66" i="42"/>
  <c r="GJ66" i="42"/>
  <c r="GI66" i="42"/>
  <c r="GG66" i="42"/>
  <c r="GF66" i="42"/>
  <c r="GD66" i="42"/>
  <c r="GC66" i="42"/>
  <c r="GB66" i="42" s="1"/>
  <c r="GA66" i="42"/>
  <c r="FZ66" i="42"/>
  <c r="FX66" i="42"/>
  <c r="FS66" i="42"/>
  <c r="FQ66" i="42"/>
  <c r="FP66" i="42"/>
  <c r="FN66" i="42"/>
  <c r="FM66" i="42"/>
  <c r="FK66" i="42"/>
  <c r="FJ66" i="42"/>
  <c r="FH66" i="42"/>
  <c r="FG66" i="42"/>
  <c r="FF66" i="42" s="1"/>
  <c r="FE66" i="42"/>
  <c r="FD66" i="42"/>
  <c r="FB66" i="42"/>
  <c r="EW66" i="42"/>
  <c r="IG66" i="42" s="1"/>
  <c r="EU66" i="42"/>
  <c r="IE66" i="42" s="1"/>
  <c r="ET66" i="42"/>
  <c r="ID66" i="42" s="1"/>
  <c r="ER66" i="42"/>
  <c r="IB66" i="42" s="1"/>
  <c r="EQ66" i="42"/>
  <c r="EO66" i="42"/>
  <c r="HY66" i="42" s="1"/>
  <c r="EN66" i="42"/>
  <c r="HX66" i="42" s="1"/>
  <c r="EL66" i="42"/>
  <c r="HV66" i="42" s="1"/>
  <c r="EK66" i="42"/>
  <c r="EI66" i="42"/>
  <c r="HS66" i="42" s="1"/>
  <c r="EH66" i="42"/>
  <c r="EF66" i="42"/>
  <c r="DV66" i="42"/>
  <c r="CP66" i="42"/>
  <c r="CO66" i="42"/>
  <c r="CB66" i="42"/>
  <c r="CA66" i="42"/>
  <c r="BN66" i="42"/>
  <c r="BM66" i="42"/>
  <c r="AZ66" i="42"/>
  <c r="AY66" i="42"/>
  <c r="AW66" i="42"/>
  <c r="AV66" i="42"/>
  <c r="AT66" i="42"/>
  <c r="AS66" i="42"/>
  <c r="AI66" i="42"/>
  <c r="AH66" i="42"/>
  <c r="AG66" i="42"/>
  <c r="V66" i="42"/>
  <c r="U66" i="42"/>
  <c r="T66" i="42"/>
  <c r="S66" i="42"/>
  <c r="R66" i="42"/>
  <c r="Q66" i="42"/>
  <c r="P66" i="42"/>
  <c r="DP65" i="42"/>
  <c r="DO65" i="42"/>
  <c r="DN65" i="42"/>
  <c r="DM65" i="42"/>
  <c r="DL65" i="42"/>
  <c r="DK65" i="42"/>
  <c r="DJ65" i="42"/>
  <c r="DI65" i="42"/>
  <c r="DH65" i="42"/>
  <c r="DG65" i="42"/>
  <c r="DE65" i="42"/>
  <c r="HK65" i="42"/>
  <c r="HI65" i="42"/>
  <c r="HH65" i="42"/>
  <c r="HF65" i="42"/>
  <c r="HE65" i="42"/>
  <c r="HC65" i="42"/>
  <c r="HB65" i="42"/>
  <c r="GZ65" i="42"/>
  <c r="GY65" i="42"/>
  <c r="GX65" i="42" s="1"/>
  <c r="GW65" i="42"/>
  <c r="GV65" i="42"/>
  <c r="GT65" i="42"/>
  <c r="GO65" i="42"/>
  <c r="GM65" i="42"/>
  <c r="GL65" i="42"/>
  <c r="GJ65" i="42"/>
  <c r="GI65" i="42"/>
  <c r="GG65" i="42"/>
  <c r="GF65" i="42"/>
  <c r="GD65" i="42"/>
  <c r="GC65" i="42"/>
  <c r="GB65" i="42" s="1"/>
  <c r="GA65" i="42"/>
  <c r="FZ65" i="42"/>
  <c r="FX65" i="42"/>
  <c r="FS65" i="42"/>
  <c r="FQ65" i="42"/>
  <c r="FP65" i="42"/>
  <c r="FN65" i="42"/>
  <c r="FM65" i="42"/>
  <c r="FK65" i="42"/>
  <c r="FJ65" i="42"/>
  <c r="FH65" i="42"/>
  <c r="FG65" i="42"/>
  <c r="FF65" i="42" s="1"/>
  <c r="FE65" i="42"/>
  <c r="FD65" i="42"/>
  <c r="FB65" i="42"/>
  <c r="EW65" i="42"/>
  <c r="EU65" i="42"/>
  <c r="ET65" i="42"/>
  <c r="ID65" i="42" s="1"/>
  <c r="ER65" i="42"/>
  <c r="IB65" i="42" s="1"/>
  <c r="EQ65" i="42"/>
  <c r="IA65" i="42" s="1"/>
  <c r="EO65" i="42"/>
  <c r="EN65" i="42"/>
  <c r="EL65" i="42"/>
  <c r="EK65" i="42"/>
  <c r="EI65" i="42"/>
  <c r="HS65" i="42" s="1"/>
  <c r="EF65" i="42"/>
  <c r="DV65" i="42"/>
  <c r="CP65" i="42"/>
  <c r="CO65" i="42"/>
  <c r="CB65" i="42"/>
  <c r="CA65" i="42"/>
  <c r="BN65" i="42"/>
  <c r="BM65" i="42"/>
  <c r="BB65" i="42"/>
  <c r="DF65" i="42" s="1"/>
  <c r="AY65" i="42"/>
  <c r="AW65" i="42"/>
  <c r="AV65" i="42"/>
  <c r="AT65" i="42"/>
  <c r="AS65" i="42"/>
  <c r="AI65" i="42"/>
  <c r="AH65" i="42"/>
  <c r="AG65" i="42"/>
  <c r="V65" i="42"/>
  <c r="U65" i="42"/>
  <c r="T65" i="42"/>
  <c r="S65" i="42"/>
  <c r="R65" i="42"/>
  <c r="P65" i="42"/>
  <c r="DP64" i="42"/>
  <c r="DO64" i="42"/>
  <c r="DN64" i="42"/>
  <c r="DM64" i="42"/>
  <c r="DL64" i="42"/>
  <c r="DK64" i="42"/>
  <c r="DJ64" i="42"/>
  <c r="DI64" i="42"/>
  <c r="DH64" i="42"/>
  <c r="DG64" i="42"/>
  <c r="DF64" i="42"/>
  <c r="DE64" i="42"/>
  <c r="HK64" i="42"/>
  <c r="HI64" i="42"/>
  <c r="HH64" i="42"/>
  <c r="HF64" i="42"/>
  <c r="HE64" i="42"/>
  <c r="HC64" i="42"/>
  <c r="HB64" i="42"/>
  <c r="GZ64" i="42"/>
  <c r="GY64" i="42"/>
  <c r="GW64" i="42"/>
  <c r="GV64" i="42"/>
  <c r="GT64" i="42"/>
  <c r="GO64" i="42"/>
  <c r="GM64" i="42"/>
  <c r="GL64" i="42"/>
  <c r="GJ64" i="42"/>
  <c r="GI64" i="42"/>
  <c r="GG64" i="42"/>
  <c r="GF64" i="42"/>
  <c r="GD64" i="42"/>
  <c r="GC64" i="42"/>
  <c r="GB64" i="42" s="1"/>
  <c r="GA64" i="42"/>
  <c r="FZ64" i="42"/>
  <c r="FX64" i="42"/>
  <c r="FS64" i="42"/>
  <c r="FQ64" i="42"/>
  <c r="FP64" i="42"/>
  <c r="FN64" i="42"/>
  <c r="FM64" i="42"/>
  <c r="FK64" i="42"/>
  <c r="FJ64" i="42"/>
  <c r="FH64" i="42"/>
  <c r="FG64" i="42"/>
  <c r="FF64" i="42" s="1"/>
  <c r="FE64" i="42"/>
  <c r="FD64" i="42"/>
  <c r="FB64" i="42"/>
  <c r="EW64" i="42"/>
  <c r="IG64" i="42" s="1"/>
  <c r="EU64" i="42"/>
  <c r="IE64" i="42" s="1"/>
  <c r="ET64" i="42"/>
  <c r="ID64" i="42" s="1"/>
  <c r="ER64" i="42"/>
  <c r="EQ64" i="42"/>
  <c r="EO64" i="42"/>
  <c r="HY64" i="42" s="1"/>
  <c r="EN64" i="42"/>
  <c r="HX64" i="42" s="1"/>
  <c r="EL64" i="42"/>
  <c r="HV64" i="42" s="1"/>
  <c r="EK64" i="42"/>
  <c r="HU64" i="42" s="1"/>
  <c r="EI64" i="42"/>
  <c r="EH64" i="42"/>
  <c r="EF64" i="42"/>
  <c r="HP64" i="42" s="1"/>
  <c r="DV64" i="42"/>
  <c r="CP64" i="42"/>
  <c r="CO64" i="42"/>
  <c r="CB64" i="42"/>
  <c r="CA64" i="42"/>
  <c r="BN64" i="42"/>
  <c r="BM64" i="42"/>
  <c r="AZ64" i="42"/>
  <c r="AY64" i="42"/>
  <c r="AW64" i="42"/>
  <c r="AV64" i="42"/>
  <c r="AT64" i="42"/>
  <c r="AS64" i="42"/>
  <c r="AI64" i="42"/>
  <c r="AH64" i="42"/>
  <c r="AG64" i="42"/>
  <c r="V64" i="42"/>
  <c r="U64" i="42"/>
  <c r="T64" i="42"/>
  <c r="S64" i="42"/>
  <c r="R64" i="42"/>
  <c r="Q64" i="42"/>
  <c r="P64" i="42"/>
  <c r="DP63" i="42"/>
  <c r="DO63" i="42"/>
  <c r="DN63" i="42"/>
  <c r="DM63" i="42"/>
  <c r="DL63" i="42"/>
  <c r="DK63" i="42"/>
  <c r="DJ63" i="42"/>
  <c r="DI63" i="42"/>
  <c r="DH63" i="42"/>
  <c r="DG63" i="42"/>
  <c r="DF63" i="42"/>
  <c r="DE63" i="42"/>
  <c r="HK63" i="42"/>
  <c r="HI63" i="42"/>
  <c r="HH63" i="42"/>
  <c r="HF63" i="42"/>
  <c r="HE63" i="42"/>
  <c r="HC63" i="42"/>
  <c r="HB63" i="42"/>
  <c r="GZ63" i="42"/>
  <c r="GY63" i="42"/>
  <c r="GX63" i="42" s="1"/>
  <c r="GW63" i="42"/>
  <c r="GV63" i="42"/>
  <c r="GT63" i="42"/>
  <c r="GO63" i="42"/>
  <c r="GM63" i="42"/>
  <c r="GL63" i="42"/>
  <c r="GJ63" i="42"/>
  <c r="GI63" i="42"/>
  <c r="GG63" i="42"/>
  <c r="GF63" i="42"/>
  <c r="GD63" i="42"/>
  <c r="GC63" i="42"/>
  <c r="GB63" i="42" s="1"/>
  <c r="GA63" i="42"/>
  <c r="FZ63" i="42"/>
  <c r="FX63" i="42"/>
  <c r="FS63" i="42"/>
  <c r="FQ63" i="42"/>
  <c r="FP63" i="42"/>
  <c r="FN63" i="42"/>
  <c r="FM63" i="42"/>
  <c r="FK63" i="42"/>
  <c r="FJ63" i="42"/>
  <c r="FH63" i="42"/>
  <c r="FG63" i="42"/>
  <c r="FF63" i="42" s="1"/>
  <c r="FE63" i="42"/>
  <c r="FD63" i="42"/>
  <c r="FB63" i="42"/>
  <c r="EW63" i="42"/>
  <c r="IG63" i="42" s="1"/>
  <c r="EU63" i="42"/>
  <c r="IE63" i="42" s="1"/>
  <c r="ET63" i="42"/>
  <c r="ID63" i="42" s="1"/>
  <c r="ER63" i="42"/>
  <c r="IB63" i="42" s="1"/>
  <c r="EQ63" i="42"/>
  <c r="EO63" i="42"/>
  <c r="EN63" i="42"/>
  <c r="HX63" i="42" s="1"/>
  <c r="EL63" i="42"/>
  <c r="HV63" i="42" s="1"/>
  <c r="EK63" i="42"/>
  <c r="EI63" i="42"/>
  <c r="HS63" i="42" s="1"/>
  <c r="EH63" i="42"/>
  <c r="EF63" i="42"/>
  <c r="CP63" i="42"/>
  <c r="CO63" i="42"/>
  <c r="CB63" i="42"/>
  <c r="CA63" i="42"/>
  <c r="BN63" i="42"/>
  <c r="BM63" i="42"/>
  <c r="AZ63" i="42"/>
  <c r="AY63" i="42"/>
  <c r="AW63" i="42"/>
  <c r="AV63" i="42"/>
  <c r="AT63" i="42"/>
  <c r="AS63" i="42"/>
  <c r="AI63" i="42"/>
  <c r="AH63" i="42"/>
  <c r="AG63" i="42"/>
  <c r="V63" i="42"/>
  <c r="U63" i="42"/>
  <c r="T63" i="42"/>
  <c r="S63" i="42"/>
  <c r="R63" i="42"/>
  <c r="Q63" i="42"/>
  <c r="P63" i="42"/>
  <c r="DB62" i="42"/>
  <c r="DA62" i="42"/>
  <c r="CZ62" i="42"/>
  <c r="CY62" i="42"/>
  <c r="CX62" i="42"/>
  <c r="CW62" i="42"/>
  <c r="CV62" i="42"/>
  <c r="CU62" i="42"/>
  <c r="CT62" i="42"/>
  <c r="CS62" i="42"/>
  <c r="CR62" i="42"/>
  <c r="CQ62" i="42"/>
  <c r="CN62" i="42"/>
  <c r="CM62" i="42"/>
  <c r="CL62" i="42"/>
  <c r="CK62" i="42"/>
  <c r="CJ62" i="42"/>
  <c r="CI62" i="42"/>
  <c r="CH62" i="42"/>
  <c r="CG62" i="42"/>
  <c r="CF62" i="42"/>
  <c r="GC62" i="42" s="1"/>
  <c r="GB62" i="42" s="1"/>
  <c r="CE62" i="42"/>
  <c r="GA62" i="42" s="1"/>
  <c r="CD62" i="42"/>
  <c r="CC62" i="42"/>
  <c r="BZ62" i="42"/>
  <c r="BY62" i="42"/>
  <c r="FQ62" i="42" s="1"/>
  <c r="BX62" i="42"/>
  <c r="BW62" i="42"/>
  <c r="BV62" i="42"/>
  <c r="BU62" i="42"/>
  <c r="BT62" i="42"/>
  <c r="BS62" i="42"/>
  <c r="BR62" i="42"/>
  <c r="BQ62" i="42"/>
  <c r="BP62" i="42"/>
  <c r="BO62" i="42"/>
  <c r="BL62" i="42"/>
  <c r="BK62" i="42"/>
  <c r="BJ62" i="42"/>
  <c r="BI62" i="42"/>
  <c r="BH62" i="42"/>
  <c r="BG62" i="42"/>
  <c r="BF62" i="42"/>
  <c r="BE62" i="42"/>
  <c r="BD62" i="42"/>
  <c r="DH62" i="42" s="1"/>
  <c r="BC62" i="42"/>
  <c r="BA62" i="42"/>
  <c r="EF62" i="42" s="1"/>
  <c r="AR62" i="42"/>
  <c r="HD62" i="42" s="1"/>
  <c r="AQ62" i="42"/>
  <c r="AP62" i="42"/>
  <c r="GH62" i="42" s="1"/>
  <c r="AO62" i="42"/>
  <c r="AN62" i="42"/>
  <c r="AM62" i="42"/>
  <c r="AL62" i="42"/>
  <c r="AK62" i="42"/>
  <c r="FL62" i="42" s="1"/>
  <c r="AJ62" i="42"/>
  <c r="EP62" i="42" s="1"/>
  <c r="AE62" i="42"/>
  <c r="HA62" i="42" s="1"/>
  <c r="AD62" i="42"/>
  <c r="AC62" i="42"/>
  <c r="GE62" i="42" s="1"/>
  <c r="AB62" i="42"/>
  <c r="AA62" i="42"/>
  <c r="Z62" i="42"/>
  <c r="Y62" i="42"/>
  <c r="X62" i="42"/>
  <c r="FI62" i="42" s="1"/>
  <c r="I62" i="42"/>
  <c r="H62" i="42"/>
  <c r="DP61" i="42"/>
  <c r="DO61" i="42"/>
  <c r="DN61" i="42"/>
  <c r="DM61" i="42"/>
  <c r="DL61" i="42"/>
  <c r="DK61" i="42"/>
  <c r="DJ61" i="42"/>
  <c r="DI61" i="42"/>
  <c r="DH61" i="42"/>
  <c r="DG61" i="42"/>
  <c r="DF61" i="42"/>
  <c r="DE61" i="42"/>
  <c r="HK61" i="42"/>
  <c r="HI61" i="42"/>
  <c r="HH61" i="42"/>
  <c r="HF61" i="42"/>
  <c r="HE61" i="42"/>
  <c r="HC61" i="42"/>
  <c r="HB61" i="42"/>
  <c r="GZ61" i="42"/>
  <c r="GY61" i="42"/>
  <c r="GX61" i="42" s="1"/>
  <c r="GW61" i="42"/>
  <c r="GV61" i="42"/>
  <c r="GT61" i="42"/>
  <c r="GO61" i="42"/>
  <c r="GM61" i="42"/>
  <c r="GL61" i="42"/>
  <c r="GJ61" i="42"/>
  <c r="GI61" i="42"/>
  <c r="GG61" i="42"/>
  <c r="GF61" i="42"/>
  <c r="GD61" i="42"/>
  <c r="GC61" i="42"/>
  <c r="GA61" i="42"/>
  <c r="FZ61" i="42"/>
  <c r="FX61" i="42"/>
  <c r="FS61" i="42"/>
  <c r="FQ61" i="42"/>
  <c r="FP61" i="42"/>
  <c r="FN61" i="42"/>
  <c r="FM61" i="42"/>
  <c r="FK61" i="42"/>
  <c r="FJ61" i="42"/>
  <c r="FH61" i="42"/>
  <c r="FG61" i="42"/>
  <c r="FE61" i="42"/>
  <c r="FD61" i="42"/>
  <c r="FB61" i="42"/>
  <c r="EW61" i="42"/>
  <c r="IG61" i="42" s="1"/>
  <c r="EU61" i="42"/>
  <c r="ET61" i="42"/>
  <c r="ID61" i="42" s="1"/>
  <c r="ER61" i="42"/>
  <c r="IB61" i="42" s="1"/>
  <c r="EQ61" i="42"/>
  <c r="IA61" i="42" s="1"/>
  <c r="EO61" i="42"/>
  <c r="HY61" i="42" s="1"/>
  <c r="EN61" i="42"/>
  <c r="HX61" i="42" s="1"/>
  <c r="EL61" i="42"/>
  <c r="EK61" i="42"/>
  <c r="EI61" i="42"/>
  <c r="HS61" i="42" s="1"/>
  <c r="EH61" i="42"/>
  <c r="EF61" i="42"/>
  <c r="HP61" i="42" s="1"/>
  <c r="V61" i="42"/>
  <c r="DP59" i="42"/>
  <c r="DO59" i="42"/>
  <c r="DN59" i="42"/>
  <c r="DM59" i="42"/>
  <c r="DK59" i="42"/>
  <c r="DJ59" i="42"/>
  <c r="DI59" i="42"/>
  <c r="DH59" i="42"/>
  <c r="DG59" i="42"/>
  <c r="DF59" i="42"/>
  <c r="DE59" i="42"/>
  <c r="HK59" i="42"/>
  <c r="HI59" i="42"/>
  <c r="HH59" i="42"/>
  <c r="HF59" i="42"/>
  <c r="HE59" i="42"/>
  <c r="HC59" i="42"/>
  <c r="HB59" i="42"/>
  <c r="GZ59" i="42"/>
  <c r="GY59" i="42"/>
  <c r="GX59" i="42" s="1"/>
  <c r="GW59" i="42"/>
  <c r="GV59" i="42"/>
  <c r="GT59" i="42"/>
  <c r="GO59" i="42"/>
  <c r="GM59" i="42"/>
  <c r="GL59" i="42"/>
  <c r="GJ59" i="42"/>
  <c r="GI59" i="42"/>
  <c r="GG59" i="42"/>
  <c r="GF59" i="42"/>
  <c r="GD59" i="42"/>
  <c r="GC59" i="42"/>
  <c r="GB59" i="42" s="1"/>
  <c r="GA59" i="42"/>
  <c r="FZ59" i="42"/>
  <c r="FX59" i="42"/>
  <c r="FS59" i="42"/>
  <c r="FQ59" i="42"/>
  <c r="FP59" i="42"/>
  <c r="FN59" i="42"/>
  <c r="FK59" i="42"/>
  <c r="FH59" i="42"/>
  <c r="FG59" i="42"/>
  <c r="FE59" i="42"/>
  <c r="FD59" i="42"/>
  <c r="FB59" i="42"/>
  <c r="EW59" i="42"/>
  <c r="EU59" i="42"/>
  <c r="ET59" i="42"/>
  <c r="ER59" i="42"/>
  <c r="EQ59" i="42"/>
  <c r="EO59" i="42"/>
  <c r="EN59" i="42"/>
  <c r="EL59" i="42"/>
  <c r="EK59" i="42"/>
  <c r="EI59" i="42"/>
  <c r="EH59" i="42"/>
  <c r="EF59" i="42"/>
  <c r="CP59" i="42"/>
  <c r="CO59" i="42"/>
  <c r="CB59" i="42"/>
  <c r="CA59" i="42"/>
  <c r="BV59" i="42"/>
  <c r="DL59" i="42" s="1"/>
  <c r="BT59" i="42"/>
  <c r="FJ59" i="42" s="1"/>
  <c r="BM59" i="42"/>
  <c r="AZ59" i="42"/>
  <c r="AY59" i="42"/>
  <c r="AW59" i="42"/>
  <c r="AV59" i="42"/>
  <c r="AT59" i="42"/>
  <c r="AS59" i="42"/>
  <c r="AK59" i="42"/>
  <c r="AG59" i="42"/>
  <c r="V59" i="42"/>
  <c r="T59" i="42"/>
  <c r="S59" i="42"/>
  <c r="R59" i="42"/>
  <c r="Q59" i="42"/>
  <c r="P59" i="42"/>
  <c r="DP58" i="42"/>
  <c r="DO58" i="42"/>
  <c r="DN58" i="42"/>
  <c r="DM58" i="42"/>
  <c r="DL58" i="42"/>
  <c r="DK58" i="42"/>
  <c r="DJ58" i="42"/>
  <c r="DI58" i="42"/>
  <c r="DH58" i="42"/>
  <c r="DG58" i="42"/>
  <c r="DF58" i="42"/>
  <c r="DE58" i="42"/>
  <c r="HK58" i="42"/>
  <c r="HI58" i="42"/>
  <c r="HH58" i="42"/>
  <c r="HF58" i="42"/>
  <c r="HE58" i="42"/>
  <c r="HC58" i="42"/>
  <c r="HB58" i="42"/>
  <c r="GZ58" i="42"/>
  <c r="GY58" i="42"/>
  <c r="GX58" i="42" s="1"/>
  <c r="GW58" i="42"/>
  <c r="GV58" i="42"/>
  <c r="GT58" i="42"/>
  <c r="GO58" i="42"/>
  <c r="GM58" i="42"/>
  <c r="GL58" i="42"/>
  <c r="GJ58" i="42"/>
  <c r="GI58" i="42"/>
  <c r="GG58" i="42"/>
  <c r="GF58" i="42"/>
  <c r="GD58" i="42"/>
  <c r="GC58" i="42"/>
  <c r="GB58" i="42" s="1"/>
  <c r="GA58" i="42"/>
  <c r="FZ58" i="42"/>
  <c r="FX58" i="42"/>
  <c r="FS58" i="42"/>
  <c r="FQ58" i="42"/>
  <c r="FP58" i="42"/>
  <c r="FN58" i="42"/>
  <c r="FM58" i="42"/>
  <c r="FK58" i="42"/>
  <c r="FJ58" i="42"/>
  <c r="FH58" i="42"/>
  <c r="FG58" i="42"/>
  <c r="FF58" i="42" s="1"/>
  <c r="FE58" i="42"/>
  <c r="FD58" i="42"/>
  <c r="FB58" i="42"/>
  <c r="EW58" i="42"/>
  <c r="EU58" i="42"/>
  <c r="IE58" i="42" s="1"/>
  <c r="ET58" i="42"/>
  <c r="ID58" i="42" s="1"/>
  <c r="ER58" i="42"/>
  <c r="IB58" i="42" s="1"/>
  <c r="EQ58" i="42"/>
  <c r="IA58" i="42" s="1"/>
  <c r="EO58" i="42"/>
  <c r="EN58" i="42"/>
  <c r="EL58" i="42"/>
  <c r="HV58" i="42" s="1"/>
  <c r="EK58" i="42"/>
  <c r="EJ58" i="42" s="1"/>
  <c r="HT58" i="42" s="1"/>
  <c r="EI58" i="42"/>
  <c r="HS58" i="42" s="1"/>
  <c r="EH58" i="42"/>
  <c r="EF58" i="42"/>
  <c r="AI58" i="42"/>
  <c r="V58" i="42"/>
  <c r="O58" i="42"/>
  <c r="M58" i="42"/>
  <c r="DP57" i="42"/>
  <c r="DO57" i="42"/>
  <c r="DN57" i="42"/>
  <c r="DM57" i="42"/>
  <c r="DL57" i="42"/>
  <c r="DK57" i="42"/>
  <c r="DI57" i="42"/>
  <c r="DH57" i="42"/>
  <c r="DG57" i="42"/>
  <c r="DF57" i="42"/>
  <c r="DE57" i="42"/>
  <c r="HK57" i="42"/>
  <c r="HI57" i="42"/>
  <c r="HH57" i="42"/>
  <c r="HF57" i="42"/>
  <c r="HE57" i="42"/>
  <c r="HC57" i="42"/>
  <c r="HB57" i="42"/>
  <c r="GZ57" i="42"/>
  <c r="GY57" i="42"/>
  <c r="GX57" i="42" s="1"/>
  <c r="GW57" i="42"/>
  <c r="GV57" i="42"/>
  <c r="GT57" i="42"/>
  <c r="GO57" i="42"/>
  <c r="GM57" i="42"/>
  <c r="GL57" i="42"/>
  <c r="GJ57" i="42"/>
  <c r="GI57" i="42"/>
  <c r="GG57" i="42"/>
  <c r="GF57" i="42"/>
  <c r="GD57" i="42"/>
  <c r="GC57" i="42"/>
  <c r="GB57" i="42" s="1"/>
  <c r="GA57" i="42"/>
  <c r="FZ57" i="42"/>
  <c r="FX57" i="42"/>
  <c r="FS57" i="42"/>
  <c r="FQ57" i="42"/>
  <c r="FP57" i="42"/>
  <c r="FN57" i="42"/>
  <c r="FM57" i="42"/>
  <c r="FK57" i="42"/>
  <c r="FH57" i="42"/>
  <c r="FG57" i="42"/>
  <c r="FF57" i="42" s="1"/>
  <c r="FE57" i="42"/>
  <c r="FD57" i="42"/>
  <c r="FB57" i="42"/>
  <c r="EW57" i="42"/>
  <c r="EU57" i="42"/>
  <c r="ET57" i="42"/>
  <c r="ER57" i="42"/>
  <c r="EQ57" i="42"/>
  <c r="EO57" i="42"/>
  <c r="EL57" i="42"/>
  <c r="EK57" i="42"/>
  <c r="EI57" i="42"/>
  <c r="EH57" i="42"/>
  <c r="EF57" i="42"/>
  <c r="CP57" i="42"/>
  <c r="CO57" i="42"/>
  <c r="CB57" i="42"/>
  <c r="CA57" i="42"/>
  <c r="BT57" i="42"/>
  <c r="BN57" i="42"/>
  <c r="BM57" i="42"/>
  <c r="BF57" i="42"/>
  <c r="AZ57" i="42" s="1"/>
  <c r="AY57" i="42"/>
  <c r="AW57" i="42"/>
  <c r="AV57" i="42"/>
  <c r="AT57" i="42"/>
  <c r="AS57" i="42"/>
  <c r="AI57" i="42"/>
  <c r="AH57" i="42"/>
  <c r="AG57" i="42"/>
  <c r="V57" i="42"/>
  <c r="T57" i="42"/>
  <c r="S57" i="42"/>
  <c r="R57" i="42"/>
  <c r="Q57" i="42"/>
  <c r="P57" i="42"/>
  <c r="DP56" i="42"/>
  <c r="DO56" i="42"/>
  <c r="DN56" i="42"/>
  <c r="DM56" i="42"/>
  <c r="DL56" i="42"/>
  <c r="DK56" i="42"/>
  <c r="DJ56" i="42"/>
  <c r="DI56" i="42"/>
  <c r="DH56" i="42"/>
  <c r="DG56" i="42"/>
  <c r="DF56" i="42"/>
  <c r="DE56" i="42"/>
  <c r="HK56" i="42"/>
  <c r="HI56" i="42"/>
  <c r="HH56" i="42"/>
  <c r="HF56" i="42"/>
  <c r="HE56" i="42"/>
  <c r="HC56" i="42"/>
  <c r="HB56" i="42"/>
  <c r="GZ56" i="42"/>
  <c r="GY56" i="42"/>
  <c r="GX56" i="42" s="1"/>
  <c r="GW56" i="42"/>
  <c r="GV56" i="42"/>
  <c r="GT56" i="42"/>
  <c r="GO56" i="42"/>
  <c r="GM56" i="42"/>
  <c r="GL56" i="42"/>
  <c r="GJ56" i="42"/>
  <c r="GI56" i="42"/>
  <c r="GG56" i="42"/>
  <c r="GF56" i="42"/>
  <c r="GD56" i="42"/>
  <c r="GC56" i="42"/>
  <c r="GB56" i="42" s="1"/>
  <c r="GA56" i="42"/>
  <c r="FZ56" i="42"/>
  <c r="FX56" i="42"/>
  <c r="FS56" i="42"/>
  <c r="FQ56" i="42"/>
  <c r="FP56" i="42"/>
  <c r="FN56" i="42"/>
  <c r="FM56" i="42"/>
  <c r="FK56" i="42"/>
  <c r="FJ56" i="42"/>
  <c r="FH56" i="42"/>
  <c r="FG56" i="42"/>
  <c r="FF56" i="42" s="1"/>
  <c r="FE56" i="42"/>
  <c r="FD56" i="42"/>
  <c r="FB56" i="42"/>
  <c r="EW56" i="42"/>
  <c r="EU56" i="42"/>
  <c r="ET56" i="42"/>
  <c r="ID56" i="42" s="1"/>
  <c r="ER56" i="42"/>
  <c r="IB56" i="42" s="1"/>
  <c r="EQ56" i="42"/>
  <c r="IA56" i="42" s="1"/>
  <c r="EO56" i="42"/>
  <c r="HY56" i="42" s="1"/>
  <c r="EN56" i="42"/>
  <c r="EL56" i="42"/>
  <c r="EK56" i="42"/>
  <c r="EI56" i="42"/>
  <c r="HS56" i="42" s="1"/>
  <c r="EH56" i="42"/>
  <c r="EF56" i="42"/>
  <c r="HP56" i="42" s="1"/>
  <c r="DZ56" i="42"/>
  <c r="DV56" i="42"/>
  <c r="CP56" i="42"/>
  <c r="CO56" i="42"/>
  <c r="CB56" i="42"/>
  <c r="CA56" i="42"/>
  <c r="BN56" i="42"/>
  <c r="BM56" i="42"/>
  <c r="AZ56" i="42"/>
  <c r="AY56" i="42"/>
  <c r="AW56" i="42"/>
  <c r="AV56" i="42"/>
  <c r="AT56" i="42"/>
  <c r="AS56" i="42"/>
  <c r="AI56" i="42"/>
  <c r="AH56" i="42"/>
  <c r="AG56" i="42"/>
  <c r="W56" i="42"/>
  <c r="U56" i="42"/>
  <c r="T56" i="42"/>
  <c r="S56" i="42"/>
  <c r="R56" i="42"/>
  <c r="Q56" i="42"/>
  <c r="P56" i="42"/>
  <c r="DP55" i="42"/>
  <c r="DO55" i="42"/>
  <c r="DN55" i="42"/>
  <c r="DM55" i="42"/>
  <c r="DL55" i="42"/>
  <c r="DK55" i="42"/>
  <c r="DJ55" i="42"/>
  <c r="DI55" i="42"/>
  <c r="DH55" i="42"/>
  <c r="DG55" i="42"/>
  <c r="DF55" i="42"/>
  <c r="DE55" i="42"/>
  <c r="HK55" i="42"/>
  <c r="HI55" i="42"/>
  <c r="HH55" i="42"/>
  <c r="HF55" i="42"/>
  <c r="HE55" i="42"/>
  <c r="HC55" i="42"/>
  <c r="HB55" i="42"/>
  <c r="GZ55" i="42"/>
  <c r="GY55" i="42"/>
  <c r="GX55" i="42" s="1"/>
  <c r="GW55" i="42"/>
  <c r="GV55" i="42"/>
  <c r="GT55" i="42"/>
  <c r="GO55" i="42"/>
  <c r="GM55" i="42"/>
  <c r="GL55" i="42"/>
  <c r="GJ55" i="42"/>
  <c r="GI55" i="42"/>
  <c r="GG55" i="42"/>
  <c r="GF55" i="42"/>
  <c r="GD55" i="42"/>
  <c r="GC55" i="42"/>
  <c r="GB55" i="42" s="1"/>
  <c r="GA55" i="42"/>
  <c r="FZ55" i="42"/>
  <c r="FX55" i="42"/>
  <c r="FS55" i="42"/>
  <c r="FQ55" i="42"/>
  <c r="FP55" i="42"/>
  <c r="FN55" i="42"/>
  <c r="FM55" i="42"/>
  <c r="FK55" i="42"/>
  <c r="FJ55" i="42"/>
  <c r="FH55" i="42"/>
  <c r="FG55" i="42"/>
  <c r="FE55" i="42"/>
  <c r="FD55" i="42"/>
  <c r="FB55" i="42"/>
  <c r="EW55" i="42"/>
  <c r="EU55" i="42"/>
  <c r="ET55" i="42"/>
  <c r="ID55" i="42" s="1"/>
  <c r="ER55" i="42"/>
  <c r="IB55" i="42" s="1"/>
  <c r="EQ55" i="42"/>
  <c r="IA55" i="42" s="1"/>
  <c r="EO55" i="42"/>
  <c r="HY55" i="42" s="1"/>
  <c r="EN55" i="42"/>
  <c r="EL55" i="42"/>
  <c r="EK55" i="42"/>
  <c r="HU55" i="42" s="1"/>
  <c r="EI55" i="42"/>
  <c r="HS55" i="42" s="1"/>
  <c r="EH55" i="42"/>
  <c r="EF55" i="42"/>
  <c r="HP55" i="42" s="1"/>
  <c r="CP55" i="42"/>
  <c r="CO55" i="42"/>
  <c r="CB55" i="42"/>
  <c r="CA55" i="42"/>
  <c r="BN55" i="42"/>
  <c r="BM55" i="42"/>
  <c r="AZ55" i="42"/>
  <c r="AY55" i="42"/>
  <c r="AW55" i="42"/>
  <c r="AV55" i="42"/>
  <c r="AT55" i="42"/>
  <c r="AS55" i="42"/>
  <c r="AI55" i="42"/>
  <c r="AH55" i="42"/>
  <c r="AG55" i="42"/>
  <c r="V55" i="42"/>
  <c r="U55" i="42"/>
  <c r="T55" i="42"/>
  <c r="S55" i="42"/>
  <c r="R55" i="42"/>
  <c r="Q55" i="42"/>
  <c r="P55" i="42"/>
  <c r="DP54" i="42"/>
  <c r="DO54" i="42"/>
  <c r="DN54" i="42"/>
  <c r="DM54" i="42"/>
  <c r="DL54" i="42"/>
  <c r="DK54" i="42"/>
  <c r="DJ54" i="42"/>
  <c r="DI54" i="42"/>
  <c r="DH54" i="42"/>
  <c r="DG54" i="42"/>
  <c r="DF54" i="42"/>
  <c r="DE54" i="42"/>
  <c r="HK54" i="42"/>
  <c r="HI54" i="42"/>
  <c r="HH54" i="42"/>
  <c r="HF54" i="42"/>
  <c r="HE54" i="42"/>
  <c r="HC54" i="42"/>
  <c r="HB54" i="42"/>
  <c r="GZ54" i="42"/>
  <c r="GY54" i="42"/>
  <c r="GX54" i="42" s="1"/>
  <c r="GW54" i="42"/>
  <c r="GV54" i="42"/>
  <c r="GT54" i="42"/>
  <c r="GO54" i="42"/>
  <c r="GM54" i="42"/>
  <c r="GL54" i="42"/>
  <c r="GJ54" i="42"/>
  <c r="GI54" i="42"/>
  <c r="GG54" i="42"/>
  <c r="GF54" i="42"/>
  <c r="GD54" i="42"/>
  <c r="GC54" i="42"/>
  <c r="GA54" i="42"/>
  <c r="FZ54" i="42"/>
  <c r="FX54" i="42"/>
  <c r="FS54" i="42"/>
  <c r="FQ54" i="42"/>
  <c r="FP54" i="42"/>
  <c r="FN54" i="42"/>
  <c r="FM54" i="42"/>
  <c r="FK54" i="42"/>
  <c r="FJ54" i="42"/>
  <c r="FH54" i="42"/>
  <c r="FG54" i="42"/>
  <c r="FF54" i="42" s="1"/>
  <c r="FE54" i="42"/>
  <c r="FD54" i="42"/>
  <c r="FB54" i="42"/>
  <c r="EW54" i="42"/>
  <c r="IG54" i="42" s="1"/>
  <c r="EU54" i="42"/>
  <c r="ET54" i="42"/>
  <c r="ER54" i="42"/>
  <c r="EQ54" i="42"/>
  <c r="IA54" i="42" s="1"/>
  <c r="EO54" i="42"/>
  <c r="HY54" i="42" s="1"/>
  <c r="EN54" i="42"/>
  <c r="HX54" i="42" s="1"/>
  <c r="EL54" i="42"/>
  <c r="HV54" i="42" s="1"/>
  <c r="EK54" i="42"/>
  <c r="EI54" i="42"/>
  <c r="EH54" i="42"/>
  <c r="EF54" i="42"/>
  <c r="HP54" i="42" s="1"/>
  <c r="CP54" i="42"/>
  <c r="CO54" i="42"/>
  <c r="CB54" i="42"/>
  <c r="CA54" i="42"/>
  <c r="BN54" i="42"/>
  <c r="BM54" i="42"/>
  <c r="AZ54" i="42"/>
  <c r="AY54" i="42"/>
  <c r="AW54" i="42"/>
  <c r="AV54" i="42"/>
  <c r="AT54" i="42"/>
  <c r="AS54" i="42"/>
  <c r="AI54" i="42"/>
  <c r="AH54" i="42"/>
  <c r="AG54" i="42"/>
  <c r="V54" i="42"/>
  <c r="U54" i="42"/>
  <c r="T54" i="42"/>
  <c r="S54" i="42"/>
  <c r="R54" i="42"/>
  <c r="Q54" i="42"/>
  <c r="P54" i="42"/>
  <c r="DP53" i="42"/>
  <c r="DO53" i="42"/>
  <c r="DN53" i="42"/>
  <c r="DM53" i="42"/>
  <c r="DL53" i="42"/>
  <c r="DK53" i="42"/>
  <c r="DJ53" i="42"/>
  <c r="DI53" i="42"/>
  <c r="DH53" i="42"/>
  <c r="DG53" i="42"/>
  <c r="DF53" i="42"/>
  <c r="DE53" i="42"/>
  <c r="HK53" i="42"/>
  <c r="HI53" i="42"/>
  <c r="HH53" i="42"/>
  <c r="HF53" i="42"/>
  <c r="HE53" i="42"/>
  <c r="HC53" i="42"/>
  <c r="HB53" i="42"/>
  <c r="GZ53" i="42"/>
  <c r="GY53" i="42"/>
  <c r="GX53" i="42" s="1"/>
  <c r="GW53" i="42"/>
  <c r="GV53" i="42"/>
  <c r="GT53" i="42"/>
  <c r="GO53" i="42"/>
  <c r="GM53" i="42"/>
  <c r="GL53" i="42"/>
  <c r="GJ53" i="42"/>
  <c r="GI53" i="42"/>
  <c r="GG53" i="42"/>
  <c r="GF53" i="42"/>
  <c r="GD53" i="42"/>
  <c r="GC53" i="42"/>
  <c r="GB53" i="42" s="1"/>
  <c r="GA53" i="42"/>
  <c r="FZ53" i="42"/>
  <c r="FX53" i="42"/>
  <c r="FS53" i="42"/>
  <c r="FQ53" i="42"/>
  <c r="FP53" i="42"/>
  <c r="FN53" i="42"/>
  <c r="FM53" i="42"/>
  <c r="FK53" i="42"/>
  <c r="FJ53" i="42"/>
  <c r="FH53" i="42"/>
  <c r="FG53" i="42"/>
  <c r="FF53" i="42" s="1"/>
  <c r="FE53" i="42"/>
  <c r="FD53" i="42"/>
  <c r="FB53" i="42"/>
  <c r="EW53" i="42"/>
  <c r="IG53" i="42" s="1"/>
  <c r="EU53" i="42"/>
  <c r="IE53" i="42" s="1"/>
  <c r="ET53" i="42"/>
  <c r="ID53" i="42" s="1"/>
  <c r="ER53" i="42"/>
  <c r="EQ53" i="42"/>
  <c r="IA53" i="42" s="1"/>
  <c r="EO53" i="42"/>
  <c r="EN53" i="42"/>
  <c r="EL53" i="42"/>
  <c r="HV53" i="42" s="1"/>
  <c r="EK53" i="42"/>
  <c r="EI53" i="42"/>
  <c r="EH53" i="42"/>
  <c r="EF53" i="42"/>
  <c r="CP53" i="42"/>
  <c r="CO53" i="42"/>
  <c r="CB53" i="42"/>
  <c r="CA53" i="42"/>
  <c r="BN53" i="42"/>
  <c r="BM53" i="42"/>
  <c r="AZ53" i="42"/>
  <c r="AY53" i="42"/>
  <c r="AW53" i="42"/>
  <c r="AV53" i="42"/>
  <c r="AT53" i="42"/>
  <c r="AS53" i="42"/>
  <c r="AI53" i="42"/>
  <c r="AH53" i="42"/>
  <c r="AG53" i="42"/>
  <c r="V53" i="42"/>
  <c r="U53" i="42"/>
  <c r="T53" i="42"/>
  <c r="S53" i="42"/>
  <c r="R53" i="42"/>
  <c r="Q53" i="42"/>
  <c r="P53" i="42"/>
  <c r="DP52" i="42"/>
  <c r="DO52" i="42"/>
  <c r="DN52" i="42"/>
  <c r="DM52" i="42"/>
  <c r="DL52" i="42"/>
  <c r="DK52" i="42"/>
  <c r="DJ52" i="42"/>
  <c r="DI52" i="42"/>
  <c r="DH52" i="42"/>
  <c r="DG52" i="42"/>
  <c r="DF52" i="42"/>
  <c r="DE52" i="42"/>
  <c r="HK52" i="42"/>
  <c r="HI52" i="42"/>
  <c r="HH52" i="42"/>
  <c r="HF52" i="42"/>
  <c r="HE52" i="42"/>
  <c r="HC52" i="42"/>
  <c r="HB52" i="42"/>
  <c r="GZ52" i="42"/>
  <c r="GY52" i="42"/>
  <c r="GX52" i="42" s="1"/>
  <c r="GW52" i="42"/>
  <c r="GV52" i="42"/>
  <c r="GT52" i="42"/>
  <c r="GO52" i="42"/>
  <c r="GM52" i="42"/>
  <c r="GL52" i="42"/>
  <c r="GJ52" i="42"/>
  <c r="GI52" i="42"/>
  <c r="GG52" i="42"/>
  <c r="GF52" i="42"/>
  <c r="GD52" i="42"/>
  <c r="GC52" i="42"/>
  <c r="GB52" i="42" s="1"/>
  <c r="GA52" i="42"/>
  <c r="FZ52" i="42"/>
  <c r="FX52" i="42"/>
  <c r="FS52" i="42"/>
  <c r="FQ52" i="42"/>
  <c r="FP52" i="42"/>
  <c r="FN52" i="42"/>
  <c r="FM52" i="42"/>
  <c r="FK52" i="42"/>
  <c r="FJ52" i="42"/>
  <c r="FH52" i="42"/>
  <c r="FG52" i="42"/>
  <c r="FF52" i="42" s="1"/>
  <c r="FE52" i="42"/>
  <c r="FD52" i="42"/>
  <c r="FB52" i="42"/>
  <c r="EW52" i="42"/>
  <c r="EU52" i="42"/>
  <c r="ET52" i="42"/>
  <c r="ID52" i="42" s="1"/>
  <c r="ER52" i="42"/>
  <c r="IB52" i="42" s="1"/>
  <c r="EQ52" i="42"/>
  <c r="IA52" i="42" s="1"/>
  <c r="EO52" i="42"/>
  <c r="HY52" i="42" s="1"/>
  <c r="EN52" i="42"/>
  <c r="EL52" i="42"/>
  <c r="EK52" i="42"/>
  <c r="EI52" i="42"/>
  <c r="HS52" i="42" s="1"/>
  <c r="EH52" i="42"/>
  <c r="EF52" i="42"/>
  <c r="HP52" i="42" s="1"/>
  <c r="CP52" i="42"/>
  <c r="CO52" i="42"/>
  <c r="CB52" i="42"/>
  <c r="CA52" i="42"/>
  <c r="BN52" i="42"/>
  <c r="BM52" i="42"/>
  <c r="AZ52" i="42"/>
  <c r="AY52" i="42"/>
  <c r="AW52" i="42"/>
  <c r="AV52" i="42"/>
  <c r="AT52" i="42"/>
  <c r="AS52" i="42"/>
  <c r="AI52" i="42"/>
  <c r="AH52" i="42"/>
  <c r="AG52" i="42"/>
  <c r="V52" i="42"/>
  <c r="U52" i="42"/>
  <c r="T52" i="42"/>
  <c r="S52" i="42"/>
  <c r="R52" i="42"/>
  <c r="Q52" i="42"/>
  <c r="P52" i="42"/>
  <c r="FS51" i="42"/>
  <c r="FQ51" i="42"/>
  <c r="FP51" i="42"/>
  <c r="FN51" i="42"/>
  <c r="FM51" i="42"/>
  <c r="FK51" i="42"/>
  <c r="FJ51" i="42"/>
  <c r="FH51" i="42"/>
  <c r="FG51" i="42"/>
  <c r="FF51" i="42" s="1"/>
  <c r="FE51" i="42"/>
  <c r="FD51" i="42"/>
  <c r="FB51" i="42"/>
  <c r="EW51" i="42"/>
  <c r="EU51" i="42"/>
  <c r="ET51" i="42"/>
  <c r="ER51" i="42"/>
  <c r="EQ51" i="42"/>
  <c r="EO51" i="42"/>
  <c r="EN51" i="42"/>
  <c r="EL51" i="42"/>
  <c r="EK51" i="42"/>
  <c r="EI51" i="42"/>
  <c r="EH51" i="42"/>
  <c r="EF51" i="42"/>
  <c r="DB51" i="42"/>
  <c r="HK51" i="42" s="1"/>
  <c r="DA51" i="42"/>
  <c r="HI51" i="42" s="1"/>
  <c r="CZ51" i="42"/>
  <c r="HH51" i="42" s="1"/>
  <c r="CY51" i="42"/>
  <c r="HF51" i="42" s="1"/>
  <c r="CX51" i="42"/>
  <c r="HE51" i="42" s="1"/>
  <c r="CW51" i="42"/>
  <c r="HC51" i="42" s="1"/>
  <c r="CV51" i="42"/>
  <c r="HB51" i="42" s="1"/>
  <c r="CU51" i="42"/>
  <c r="GZ51" i="42" s="1"/>
  <c r="CT51" i="42"/>
  <c r="GY51" i="42" s="1"/>
  <c r="GX51" i="42" s="1"/>
  <c r="CS51" i="42"/>
  <c r="GW51" i="42" s="1"/>
  <c r="CR51" i="42"/>
  <c r="CQ51" i="42"/>
  <c r="GT51" i="42" s="1"/>
  <c r="CN51" i="42"/>
  <c r="DP51" i="42" s="1"/>
  <c r="CM51" i="42"/>
  <c r="DO51" i="42" s="1"/>
  <c r="CL51" i="42"/>
  <c r="GL51" i="42" s="1"/>
  <c r="CK51" i="42"/>
  <c r="GJ51" i="42" s="1"/>
  <c r="CJ51" i="42"/>
  <c r="GI51" i="42" s="1"/>
  <c r="CI51" i="42"/>
  <c r="GG51" i="42" s="1"/>
  <c r="CH51" i="42"/>
  <c r="DJ51" i="42" s="1"/>
  <c r="CG51" i="42"/>
  <c r="DI51" i="42" s="1"/>
  <c r="CF51" i="42"/>
  <c r="GC51" i="42" s="1"/>
  <c r="GB51" i="42" s="1"/>
  <c r="CE51" i="42"/>
  <c r="GA51" i="42" s="1"/>
  <c r="CD51" i="42"/>
  <c r="DF51" i="42" s="1"/>
  <c r="CC51" i="42"/>
  <c r="FX51" i="42" s="1"/>
  <c r="BN51" i="42"/>
  <c r="BM51" i="42"/>
  <c r="AZ51" i="42"/>
  <c r="AY51" i="42"/>
  <c r="AI51" i="42"/>
  <c r="AE51" i="42"/>
  <c r="HA51" i="42" s="1"/>
  <c r="AD51" i="42"/>
  <c r="AC51" i="42"/>
  <c r="GE51" i="42" s="1"/>
  <c r="AB51" i="42"/>
  <c r="AA51" i="42"/>
  <c r="Z51" i="42"/>
  <c r="Y51" i="42"/>
  <c r="X51" i="42"/>
  <c r="FI51" i="42" s="1"/>
  <c r="W51" i="42"/>
  <c r="EM51" i="42" s="1"/>
  <c r="DP50" i="42"/>
  <c r="DO50" i="42"/>
  <c r="DN50" i="42"/>
  <c r="DM50" i="42"/>
  <c r="DL50" i="42"/>
  <c r="DK50" i="42"/>
  <c r="DJ50" i="42"/>
  <c r="DI50" i="42"/>
  <c r="DH50" i="42"/>
  <c r="DG50" i="42"/>
  <c r="DF50" i="42"/>
  <c r="DE50" i="42"/>
  <c r="HK50" i="42"/>
  <c r="HI50" i="42"/>
  <c r="HH50" i="42"/>
  <c r="HF50" i="42"/>
  <c r="HE50" i="42"/>
  <c r="HC50" i="42"/>
  <c r="HB50" i="42"/>
  <c r="GZ50" i="42"/>
  <c r="GY50" i="42"/>
  <c r="GW50" i="42"/>
  <c r="GV50" i="42"/>
  <c r="GT50" i="42"/>
  <c r="GO50" i="42"/>
  <c r="GM50" i="42"/>
  <c r="GL50" i="42"/>
  <c r="GJ50" i="42"/>
  <c r="GI50" i="42"/>
  <c r="GG50" i="42"/>
  <c r="GF50" i="42"/>
  <c r="GD50" i="42"/>
  <c r="GC50" i="42"/>
  <c r="GB50" i="42" s="1"/>
  <c r="GA50" i="42"/>
  <c r="FZ50" i="42"/>
  <c r="FX50" i="42"/>
  <c r="FS50" i="42"/>
  <c r="FQ50" i="42"/>
  <c r="FP50" i="42"/>
  <c r="FN50" i="42"/>
  <c r="FM50" i="42"/>
  <c r="FK50" i="42"/>
  <c r="FJ50" i="42"/>
  <c r="FH50" i="42"/>
  <c r="FG50" i="42"/>
  <c r="FF50" i="42" s="1"/>
  <c r="FE50" i="42"/>
  <c r="FD50" i="42"/>
  <c r="FB50" i="42"/>
  <c r="EW50" i="42"/>
  <c r="EU50" i="42"/>
  <c r="ET50" i="42"/>
  <c r="ID50" i="42" s="1"/>
  <c r="ER50" i="42"/>
  <c r="IB50" i="42" s="1"/>
  <c r="EQ50" i="42"/>
  <c r="IA50" i="42" s="1"/>
  <c r="EO50" i="42"/>
  <c r="HY50" i="42" s="1"/>
  <c r="EN50" i="42"/>
  <c r="EL50" i="42"/>
  <c r="EK50" i="42"/>
  <c r="EI50" i="42"/>
  <c r="HS50" i="42" s="1"/>
  <c r="EH50" i="42"/>
  <c r="EF50" i="42"/>
  <c r="HP50" i="42" s="1"/>
  <c r="CP50" i="42"/>
  <c r="CO50" i="42"/>
  <c r="CB50" i="42"/>
  <c r="CA50" i="42"/>
  <c r="BN50" i="42"/>
  <c r="BM50" i="42"/>
  <c r="AZ50" i="42"/>
  <c r="AY50" i="42"/>
  <c r="AW50" i="42"/>
  <c r="AV50" i="42"/>
  <c r="AT50" i="42"/>
  <c r="AS50" i="42"/>
  <c r="AI50" i="42"/>
  <c r="AH50" i="42"/>
  <c r="AG50" i="42"/>
  <c r="V50" i="42"/>
  <c r="U50" i="42"/>
  <c r="T50" i="42"/>
  <c r="S50" i="42"/>
  <c r="R50" i="42"/>
  <c r="Q50" i="42"/>
  <c r="P50" i="42"/>
  <c r="DP49" i="42"/>
  <c r="DO49" i="42"/>
  <c r="DN49" i="42"/>
  <c r="DM49" i="42"/>
  <c r="DL49" i="42"/>
  <c r="DK49" i="42"/>
  <c r="DJ49" i="42"/>
  <c r="DI49" i="42"/>
  <c r="DH49" i="42"/>
  <c r="DG49" i="42"/>
  <c r="DF49" i="42"/>
  <c r="DE49" i="42"/>
  <c r="HK49" i="42"/>
  <c r="HI49" i="42"/>
  <c r="HH49" i="42"/>
  <c r="HF49" i="42"/>
  <c r="HE49" i="42"/>
  <c r="HC49" i="42"/>
  <c r="HB49" i="42"/>
  <c r="GZ49" i="42"/>
  <c r="GY49" i="42"/>
  <c r="GX49" i="42" s="1"/>
  <c r="GW49" i="42"/>
  <c r="GV49" i="42"/>
  <c r="GT49" i="42"/>
  <c r="GO49" i="42"/>
  <c r="GM49" i="42"/>
  <c r="GL49" i="42"/>
  <c r="GJ49" i="42"/>
  <c r="GI49" i="42"/>
  <c r="GG49" i="42"/>
  <c r="GF49" i="42"/>
  <c r="GD49" i="42"/>
  <c r="GC49" i="42"/>
  <c r="GB49" i="42" s="1"/>
  <c r="GA49" i="42"/>
  <c r="FZ49" i="42"/>
  <c r="FX49" i="42"/>
  <c r="FS49" i="42"/>
  <c r="FQ49" i="42"/>
  <c r="FP49" i="42"/>
  <c r="FN49" i="42"/>
  <c r="FM49" i="42"/>
  <c r="FK49" i="42"/>
  <c r="FJ49" i="42"/>
  <c r="FH49" i="42"/>
  <c r="FG49" i="42"/>
  <c r="FF49" i="42" s="1"/>
  <c r="FE49" i="42"/>
  <c r="FD49" i="42"/>
  <c r="FB49" i="42"/>
  <c r="EW49" i="42"/>
  <c r="IG49" i="42" s="1"/>
  <c r="EU49" i="42"/>
  <c r="IE49" i="42" s="1"/>
  <c r="ET49" i="42"/>
  <c r="ER49" i="42"/>
  <c r="EQ49" i="42"/>
  <c r="IA49" i="42" s="1"/>
  <c r="EO49" i="42"/>
  <c r="HY49" i="42" s="1"/>
  <c r="EN49" i="42"/>
  <c r="HX49" i="42" s="1"/>
  <c r="EL49" i="42"/>
  <c r="HV49" i="42" s="1"/>
  <c r="EK49" i="42"/>
  <c r="EI49" i="42"/>
  <c r="HS49" i="42" s="1"/>
  <c r="EH49" i="42"/>
  <c r="EF49" i="42"/>
  <c r="HP49" i="42" s="1"/>
  <c r="CP49" i="42"/>
  <c r="CO49" i="42"/>
  <c r="CB49" i="42"/>
  <c r="CA49" i="42"/>
  <c r="BN49" i="42"/>
  <c r="BM49" i="42"/>
  <c r="AZ49" i="42"/>
  <c r="AY49" i="42"/>
  <c r="AW49" i="42"/>
  <c r="AV49" i="42"/>
  <c r="AT49" i="42"/>
  <c r="AS49" i="42"/>
  <c r="AI49" i="42"/>
  <c r="AH49" i="42"/>
  <c r="AG49" i="42"/>
  <c r="V49" i="42"/>
  <c r="U49" i="42"/>
  <c r="T49" i="42"/>
  <c r="S49" i="42"/>
  <c r="R49" i="42"/>
  <c r="Q49" i="42"/>
  <c r="P49" i="42"/>
  <c r="DP48" i="42"/>
  <c r="DO48" i="42"/>
  <c r="DN48" i="42"/>
  <c r="DM48" i="42"/>
  <c r="DL48" i="42"/>
  <c r="DK48" i="42"/>
  <c r="DI48" i="42"/>
  <c r="DH48" i="42"/>
  <c r="DG48" i="42"/>
  <c r="DF48" i="42"/>
  <c r="DE48" i="42"/>
  <c r="HK48" i="42"/>
  <c r="HI48" i="42"/>
  <c r="HH48" i="42"/>
  <c r="HF48" i="42"/>
  <c r="HE48" i="42"/>
  <c r="HC48" i="42"/>
  <c r="HB48" i="42"/>
  <c r="GZ48" i="42"/>
  <c r="GY48" i="42"/>
  <c r="GX48" i="42" s="1"/>
  <c r="GW48" i="42"/>
  <c r="GV48" i="42"/>
  <c r="GT48" i="42"/>
  <c r="GO48" i="42"/>
  <c r="GM48" i="42"/>
  <c r="GL48" i="42"/>
  <c r="GJ48" i="42"/>
  <c r="GI48" i="42"/>
  <c r="GG48" i="42"/>
  <c r="GF48" i="42"/>
  <c r="GD48" i="42"/>
  <c r="GC48" i="42"/>
  <c r="GB48" i="42" s="1"/>
  <c r="GA48" i="42"/>
  <c r="FZ48" i="42"/>
  <c r="FX48" i="42"/>
  <c r="FS48" i="42"/>
  <c r="FQ48" i="42"/>
  <c r="FP48" i="42"/>
  <c r="FN48" i="42"/>
  <c r="FM48" i="42"/>
  <c r="FK48" i="42"/>
  <c r="FJ48" i="42"/>
  <c r="FH48" i="42"/>
  <c r="FG48" i="42"/>
  <c r="FF48" i="42" s="1"/>
  <c r="FE48" i="42"/>
  <c r="FD48" i="42"/>
  <c r="FB48" i="42"/>
  <c r="EW48" i="42"/>
  <c r="EU48" i="42"/>
  <c r="IE48" i="42" s="1"/>
  <c r="ET48" i="42"/>
  <c r="ID48" i="42" s="1"/>
  <c r="ER48" i="42"/>
  <c r="IB48" i="42" s="1"/>
  <c r="EQ48" i="42"/>
  <c r="EO48" i="42"/>
  <c r="EL48" i="42"/>
  <c r="EK48" i="42"/>
  <c r="EI48" i="42"/>
  <c r="EH48" i="42"/>
  <c r="EF48" i="42"/>
  <c r="DV48" i="42"/>
  <c r="CP48" i="42"/>
  <c r="CO48" i="42"/>
  <c r="CB48" i="42"/>
  <c r="CA48" i="42"/>
  <c r="BN48" i="42"/>
  <c r="BM48" i="42"/>
  <c r="BF48" i="42"/>
  <c r="AY48" i="42"/>
  <c r="AW48" i="42"/>
  <c r="AV48" i="42"/>
  <c r="AT48" i="42"/>
  <c r="AS48" i="42"/>
  <c r="AI48" i="42"/>
  <c r="AH48" i="42"/>
  <c r="AG48" i="42"/>
  <c r="V48" i="42"/>
  <c r="T48" i="42"/>
  <c r="S48" i="42"/>
  <c r="R48" i="42"/>
  <c r="Q48" i="42"/>
  <c r="P48" i="42"/>
  <c r="DP47" i="42"/>
  <c r="DO47" i="42"/>
  <c r="DN47" i="42"/>
  <c r="DM47" i="42"/>
  <c r="DL47" i="42"/>
  <c r="DK47" i="42"/>
  <c r="DI47" i="42"/>
  <c r="DH47" i="42"/>
  <c r="DG47" i="42"/>
  <c r="HK47" i="42"/>
  <c r="HI47" i="42"/>
  <c r="HH47" i="42"/>
  <c r="HF47" i="42"/>
  <c r="HE47" i="42"/>
  <c r="HC47" i="42"/>
  <c r="GZ47" i="42"/>
  <c r="GY47" i="42"/>
  <c r="GX47" i="42" s="1"/>
  <c r="GW47" i="42"/>
  <c r="GV47" i="42"/>
  <c r="GT47" i="42"/>
  <c r="GO47" i="42"/>
  <c r="GM47" i="42"/>
  <c r="GL47" i="42"/>
  <c r="GJ47" i="42"/>
  <c r="GI47" i="42"/>
  <c r="GG47" i="42"/>
  <c r="GF47" i="42"/>
  <c r="GD47" i="42"/>
  <c r="GC47" i="42"/>
  <c r="GB47" i="42" s="1"/>
  <c r="GA47" i="42"/>
  <c r="FS47" i="42"/>
  <c r="FQ47" i="42"/>
  <c r="FP47" i="42"/>
  <c r="FN47" i="42"/>
  <c r="FM47" i="42"/>
  <c r="FK47" i="42"/>
  <c r="FJ47" i="42"/>
  <c r="FH47" i="42"/>
  <c r="FG47" i="42"/>
  <c r="FE47" i="42"/>
  <c r="FD47" i="42"/>
  <c r="FB47" i="42"/>
  <c r="EW47" i="42"/>
  <c r="EU47" i="42"/>
  <c r="ET47" i="42"/>
  <c r="ER47" i="42"/>
  <c r="EQ47" i="42"/>
  <c r="EO47" i="42"/>
  <c r="EL47" i="42"/>
  <c r="EK47" i="42"/>
  <c r="EI47" i="42"/>
  <c r="EF47" i="42"/>
  <c r="DV47" i="42"/>
  <c r="CV47" i="42"/>
  <c r="CP47" i="42" s="1"/>
  <c r="CO47" i="42"/>
  <c r="CD47" i="42"/>
  <c r="FZ47" i="42" s="1"/>
  <c r="CC47" i="42"/>
  <c r="FX47" i="42" s="1"/>
  <c r="BN47" i="42"/>
  <c r="BM47" i="42"/>
  <c r="BF47" i="42"/>
  <c r="EN47" i="42" s="1"/>
  <c r="BB47" i="42"/>
  <c r="AY47" i="42"/>
  <c r="AW47" i="42"/>
  <c r="AV47" i="42"/>
  <c r="AT47" i="42"/>
  <c r="AS47" i="42"/>
  <c r="AJ47" i="42"/>
  <c r="EP47" i="42" s="1"/>
  <c r="HZ47" i="42" s="1"/>
  <c r="AH47" i="42"/>
  <c r="AG47" i="42"/>
  <c r="W47" i="42"/>
  <c r="T47" i="42"/>
  <c r="S47" i="42"/>
  <c r="R47" i="42"/>
  <c r="DP46" i="42"/>
  <c r="DO46" i="42"/>
  <c r="DN46" i="42"/>
  <c r="DM46" i="42"/>
  <c r="DL46" i="42"/>
  <c r="DK46" i="42"/>
  <c r="DJ46" i="42"/>
  <c r="DI46" i="42"/>
  <c r="DH46" i="42"/>
  <c r="DG46" i="42"/>
  <c r="DF46" i="42"/>
  <c r="DE46" i="42"/>
  <c r="HK46" i="42"/>
  <c r="HI46" i="42"/>
  <c r="HH46" i="42"/>
  <c r="HF46" i="42"/>
  <c r="HE46" i="42"/>
  <c r="HC46" i="42"/>
  <c r="HB46" i="42"/>
  <c r="GZ46" i="42"/>
  <c r="GY46" i="42"/>
  <c r="GX46" i="42" s="1"/>
  <c r="GW46" i="42"/>
  <c r="GV46" i="42"/>
  <c r="GT46" i="42"/>
  <c r="GO46" i="42"/>
  <c r="GM46" i="42"/>
  <c r="GL46" i="42"/>
  <c r="GJ46" i="42"/>
  <c r="GI46" i="42"/>
  <c r="GG46" i="42"/>
  <c r="GF46" i="42"/>
  <c r="GD46" i="42"/>
  <c r="GC46" i="42"/>
  <c r="GB46" i="42" s="1"/>
  <c r="GA46" i="42"/>
  <c r="FZ46" i="42"/>
  <c r="FX46" i="42"/>
  <c r="FS46" i="42"/>
  <c r="FQ46" i="42"/>
  <c r="FP46" i="42"/>
  <c r="FN46" i="42"/>
  <c r="FM46" i="42"/>
  <c r="FK46" i="42"/>
  <c r="FJ46" i="42"/>
  <c r="FH46" i="42"/>
  <c r="FG46" i="42"/>
  <c r="FF46" i="42" s="1"/>
  <c r="FE46" i="42"/>
  <c r="FD46" i="42"/>
  <c r="FB46" i="42"/>
  <c r="EW46" i="42"/>
  <c r="EU46" i="42"/>
  <c r="ET46" i="42"/>
  <c r="ER46" i="42"/>
  <c r="IB46" i="42" s="1"/>
  <c r="EQ46" i="42"/>
  <c r="IA46" i="42" s="1"/>
  <c r="EO46" i="42"/>
  <c r="HY46" i="42" s="1"/>
  <c r="EN46" i="42"/>
  <c r="EL46" i="42"/>
  <c r="EK46" i="42"/>
  <c r="EI46" i="42"/>
  <c r="EH46" i="42"/>
  <c r="EF46" i="42"/>
  <c r="HP46" i="42" s="1"/>
  <c r="CP46" i="42"/>
  <c r="CO46" i="42"/>
  <c r="CB46" i="42"/>
  <c r="CA46" i="42"/>
  <c r="BN46" i="42"/>
  <c r="BM46" i="42"/>
  <c r="AZ46" i="42"/>
  <c r="AY46" i="42"/>
  <c r="AW46" i="42"/>
  <c r="AV46" i="42"/>
  <c r="AT46" i="42"/>
  <c r="AS46" i="42"/>
  <c r="AI46" i="42"/>
  <c r="AH46" i="42"/>
  <c r="AG46" i="42"/>
  <c r="V46" i="42"/>
  <c r="U46" i="42"/>
  <c r="T46" i="42"/>
  <c r="S46" i="42"/>
  <c r="R46" i="42"/>
  <c r="Q46" i="42"/>
  <c r="P46" i="42"/>
  <c r="DP45" i="42"/>
  <c r="DO45" i="42"/>
  <c r="DN45" i="42"/>
  <c r="DM45" i="42"/>
  <c r="DL45" i="42"/>
  <c r="DK45" i="42"/>
  <c r="DJ45" i="42"/>
  <c r="DI45" i="42"/>
  <c r="DH45" i="42"/>
  <c r="DG45" i="42"/>
  <c r="DF45" i="42"/>
  <c r="DE45" i="42"/>
  <c r="HK45" i="42"/>
  <c r="HI45" i="42"/>
  <c r="HH45" i="42"/>
  <c r="HF45" i="42"/>
  <c r="HE45" i="42"/>
  <c r="HC45" i="42"/>
  <c r="HB45" i="42"/>
  <c r="GZ45" i="42"/>
  <c r="GY45" i="42"/>
  <c r="GW45" i="42"/>
  <c r="GV45" i="42"/>
  <c r="GT45" i="42"/>
  <c r="GO45" i="42"/>
  <c r="GM45" i="42"/>
  <c r="GL45" i="42"/>
  <c r="GJ45" i="42"/>
  <c r="GI45" i="42"/>
  <c r="GG45" i="42"/>
  <c r="GF45" i="42"/>
  <c r="GD45" i="42"/>
  <c r="GC45" i="42"/>
  <c r="GB45" i="42" s="1"/>
  <c r="GA45" i="42"/>
  <c r="FZ45" i="42"/>
  <c r="FX45" i="42"/>
  <c r="FS45" i="42"/>
  <c r="FQ45" i="42"/>
  <c r="FP45" i="42"/>
  <c r="FN45" i="42"/>
  <c r="FM45" i="42"/>
  <c r="FK45" i="42"/>
  <c r="FJ45" i="42"/>
  <c r="FH45" i="42"/>
  <c r="FG45" i="42"/>
  <c r="FF45" i="42" s="1"/>
  <c r="FE45" i="42"/>
  <c r="FD45" i="42"/>
  <c r="FB45" i="42"/>
  <c r="EW45" i="42"/>
  <c r="IG45" i="42" s="1"/>
  <c r="EU45" i="42"/>
  <c r="IE45" i="42" s="1"/>
  <c r="ET45" i="42"/>
  <c r="ID45" i="42" s="1"/>
  <c r="ER45" i="42"/>
  <c r="EQ45" i="42"/>
  <c r="IA45" i="42" s="1"/>
  <c r="EO45" i="42"/>
  <c r="HY45" i="42" s="1"/>
  <c r="EN45" i="42"/>
  <c r="HX45" i="42" s="1"/>
  <c r="EL45" i="42"/>
  <c r="HV45" i="42" s="1"/>
  <c r="EK45" i="42"/>
  <c r="EI45" i="42"/>
  <c r="EH45" i="42"/>
  <c r="EF45" i="42"/>
  <c r="HP45" i="42" s="1"/>
  <c r="CP45" i="42"/>
  <c r="CO45" i="42"/>
  <c r="CB45" i="42"/>
  <c r="CA45" i="42"/>
  <c r="BN45" i="42"/>
  <c r="BM45" i="42"/>
  <c r="AZ45" i="42"/>
  <c r="AY45" i="42"/>
  <c r="AW45" i="42"/>
  <c r="AV45" i="42"/>
  <c r="AT45" i="42"/>
  <c r="AS45" i="42"/>
  <c r="AI45" i="42"/>
  <c r="AH45" i="42"/>
  <c r="AG45" i="42"/>
  <c r="V45" i="42"/>
  <c r="U45" i="42"/>
  <c r="T45" i="42"/>
  <c r="S45" i="42"/>
  <c r="R45" i="42"/>
  <c r="Q45" i="42"/>
  <c r="P45" i="42"/>
  <c r="DP44" i="42"/>
  <c r="DO44" i="42"/>
  <c r="DN44" i="42"/>
  <c r="DM44" i="42"/>
  <c r="DL44" i="42"/>
  <c r="DK44" i="42"/>
  <c r="DJ44" i="42"/>
  <c r="DI44" i="42"/>
  <c r="DH44" i="42"/>
  <c r="DG44" i="42"/>
  <c r="DF44" i="42"/>
  <c r="DE44" i="42"/>
  <c r="HK44" i="42"/>
  <c r="HI44" i="42"/>
  <c r="HH44" i="42"/>
  <c r="HF44" i="42"/>
  <c r="HE44" i="42"/>
  <c r="HC44" i="42"/>
  <c r="HB44" i="42"/>
  <c r="GZ44" i="42"/>
  <c r="GY44" i="42"/>
  <c r="GX44" i="42" s="1"/>
  <c r="GW44" i="42"/>
  <c r="GV44" i="42"/>
  <c r="GT44" i="42"/>
  <c r="GO44" i="42"/>
  <c r="GM44" i="42"/>
  <c r="GL44" i="42"/>
  <c r="GJ44" i="42"/>
  <c r="GI44" i="42"/>
  <c r="GG44" i="42"/>
  <c r="GF44" i="42"/>
  <c r="GD44" i="42"/>
  <c r="GC44" i="42"/>
  <c r="GB44" i="42" s="1"/>
  <c r="GA44" i="42"/>
  <c r="FZ44" i="42"/>
  <c r="FX44" i="42"/>
  <c r="FS44" i="42"/>
  <c r="FQ44" i="42"/>
  <c r="FP44" i="42"/>
  <c r="FN44" i="42"/>
  <c r="FM44" i="42"/>
  <c r="FK44" i="42"/>
  <c r="FJ44" i="42"/>
  <c r="FH44" i="42"/>
  <c r="FG44" i="42"/>
  <c r="FF44" i="42" s="1"/>
  <c r="FE44" i="42"/>
  <c r="FD44" i="42"/>
  <c r="FB44" i="42"/>
  <c r="EW44" i="42"/>
  <c r="EU44" i="42"/>
  <c r="IE44" i="42" s="1"/>
  <c r="ET44" i="42"/>
  <c r="ID44" i="42" s="1"/>
  <c r="ER44" i="42"/>
  <c r="IB44" i="42" s="1"/>
  <c r="EQ44" i="42"/>
  <c r="IA44" i="42" s="1"/>
  <c r="EO44" i="42"/>
  <c r="EN44" i="42"/>
  <c r="EL44" i="42"/>
  <c r="HV44" i="42" s="1"/>
  <c r="EK44" i="42"/>
  <c r="EI44" i="42"/>
  <c r="HS44" i="42" s="1"/>
  <c r="EH44" i="42"/>
  <c r="EF44" i="42"/>
  <c r="AI44" i="42"/>
  <c r="DP43" i="42"/>
  <c r="DO43" i="42"/>
  <c r="DN43" i="42"/>
  <c r="DM43" i="42"/>
  <c r="DL43" i="42"/>
  <c r="DK43" i="42"/>
  <c r="DJ43" i="42"/>
  <c r="DI43" i="42"/>
  <c r="DH43" i="42"/>
  <c r="DG43" i="42"/>
  <c r="DF43" i="42"/>
  <c r="DE43" i="42"/>
  <c r="HK43" i="42"/>
  <c r="HI43" i="42"/>
  <c r="HH43" i="42"/>
  <c r="HF43" i="42"/>
  <c r="HE43" i="42"/>
  <c r="HC43" i="42"/>
  <c r="HB43" i="42"/>
  <c r="GZ43" i="42"/>
  <c r="GY43" i="42"/>
  <c r="GX43" i="42" s="1"/>
  <c r="GW43" i="42"/>
  <c r="GV43" i="42"/>
  <c r="GT43" i="42"/>
  <c r="GO43" i="42"/>
  <c r="GM43" i="42"/>
  <c r="GL43" i="42"/>
  <c r="GJ43" i="42"/>
  <c r="GI43" i="42"/>
  <c r="GG43" i="42"/>
  <c r="GF43" i="42"/>
  <c r="GD43" i="42"/>
  <c r="GC43" i="42"/>
  <c r="GB43" i="42" s="1"/>
  <c r="GA43" i="42"/>
  <c r="FZ43" i="42"/>
  <c r="FX43" i="42"/>
  <c r="FS43" i="42"/>
  <c r="FQ43" i="42"/>
  <c r="FP43" i="42"/>
  <c r="FN43" i="42"/>
  <c r="FM43" i="42"/>
  <c r="FK43" i="42"/>
  <c r="FJ43" i="42"/>
  <c r="FH43" i="42"/>
  <c r="FG43" i="42"/>
  <c r="FF43" i="42" s="1"/>
  <c r="FE43" i="42"/>
  <c r="FD43" i="42"/>
  <c r="FB43" i="42"/>
  <c r="EW43" i="42"/>
  <c r="IG43" i="42" s="1"/>
  <c r="EU43" i="42"/>
  <c r="IE43" i="42" s="1"/>
  <c r="ET43" i="42"/>
  <c r="ID43" i="42" s="1"/>
  <c r="ER43" i="42"/>
  <c r="IB43" i="42" s="1"/>
  <c r="EQ43" i="42"/>
  <c r="EO43" i="42"/>
  <c r="EN43" i="42"/>
  <c r="HX43" i="42" s="1"/>
  <c r="EL43" i="42"/>
  <c r="HV43" i="42" s="1"/>
  <c r="EK43" i="42"/>
  <c r="EI43" i="42"/>
  <c r="EH43" i="42"/>
  <c r="EF43" i="42"/>
  <c r="AI43" i="42"/>
  <c r="V43" i="42"/>
  <c r="DP42" i="42"/>
  <c r="DO42" i="42"/>
  <c r="DN42" i="42"/>
  <c r="DM42" i="42"/>
  <c r="DL42" i="42"/>
  <c r="DK42" i="42"/>
  <c r="DJ42" i="42"/>
  <c r="DI42" i="42"/>
  <c r="DH42" i="42"/>
  <c r="DG42" i="42"/>
  <c r="DF42" i="42"/>
  <c r="DE42" i="42"/>
  <c r="HK42" i="42"/>
  <c r="HI42" i="42"/>
  <c r="HH42" i="42"/>
  <c r="HF42" i="42"/>
  <c r="HE42" i="42"/>
  <c r="HC42" i="42"/>
  <c r="HB42" i="42"/>
  <c r="GZ42" i="42"/>
  <c r="GY42" i="42"/>
  <c r="GX42" i="42" s="1"/>
  <c r="GW42" i="42"/>
  <c r="GV42" i="42"/>
  <c r="GT42" i="42"/>
  <c r="GO42" i="42"/>
  <c r="GM42" i="42"/>
  <c r="GL42" i="42"/>
  <c r="GJ42" i="42"/>
  <c r="GI42" i="42"/>
  <c r="GG42" i="42"/>
  <c r="GF42" i="42"/>
  <c r="GD42" i="42"/>
  <c r="GC42" i="42"/>
  <c r="GA42" i="42"/>
  <c r="FZ42" i="42"/>
  <c r="FX42" i="42"/>
  <c r="FS42" i="42"/>
  <c r="FQ42" i="42"/>
  <c r="FP42" i="42"/>
  <c r="FN42" i="42"/>
  <c r="FM42" i="42"/>
  <c r="FK42" i="42"/>
  <c r="FJ42" i="42"/>
  <c r="FH42" i="42"/>
  <c r="FG42" i="42"/>
  <c r="FE42" i="42"/>
  <c r="FD42" i="42"/>
  <c r="FB42" i="42"/>
  <c r="EW42" i="42"/>
  <c r="IG42" i="42" s="1"/>
  <c r="EU42" i="42"/>
  <c r="IE42" i="42" s="1"/>
  <c r="ET42" i="42"/>
  <c r="ER42" i="42"/>
  <c r="EQ42" i="42"/>
  <c r="IA42" i="42" s="1"/>
  <c r="EO42" i="42"/>
  <c r="HY42" i="42" s="1"/>
  <c r="EN42" i="42"/>
  <c r="HX42" i="42" s="1"/>
  <c r="EL42" i="42"/>
  <c r="EK42" i="42"/>
  <c r="EI42" i="42"/>
  <c r="EH42" i="42"/>
  <c r="EF42" i="42"/>
  <c r="HP42" i="42" s="1"/>
  <c r="CP42" i="42"/>
  <c r="CO42" i="42"/>
  <c r="CB42" i="42"/>
  <c r="CA42" i="42"/>
  <c r="BN42" i="42"/>
  <c r="BM42" i="42"/>
  <c r="AZ42" i="42"/>
  <c r="AY42" i="42"/>
  <c r="AW42" i="42"/>
  <c r="AV42" i="42"/>
  <c r="AT42" i="42"/>
  <c r="AS42" i="42"/>
  <c r="AI42" i="42"/>
  <c r="AH42" i="42"/>
  <c r="AG42" i="42"/>
  <c r="W42" i="42"/>
  <c r="U42" i="42"/>
  <c r="T42" i="42"/>
  <c r="S42" i="42"/>
  <c r="R42" i="42"/>
  <c r="Q42" i="42"/>
  <c r="P42" i="42"/>
  <c r="DP41" i="42"/>
  <c r="DO41" i="42"/>
  <c r="DN41" i="42"/>
  <c r="DM41" i="42"/>
  <c r="DL41" i="42"/>
  <c r="DK41" i="42"/>
  <c r="DJ41" i="42"/>
  <c r="DI41" i="42"/>
  <c r="DH41" i="42"/>
  <c r="DG41" i="42"/>
  <c r="DF41" i="42"/>
  <c r="DE41" i="42"/>
  <c r="HK41" i="42"/>
  <c r="HI41" i="42"/>
  <c r="HH41" i="42"/>
  <c r="HF41" i="42"/>
  <c r="HE41" i="42"/>
  <c r="HC41" i="42"/>
  <c r="HB41" i="42"/>
  <c r="GZ41" i="42"/>
  <c r="GY41" i="42"/>
  <c r="GX41" i="42" s="1"/>
  <c r="GW41" i="42"/>
  <c r="GV41" i="42"/>
  <c r="GT41" i="42"/>
  <c r="GO41" i="42"/>
  <c r="GM41" i="42"/>
  <c r="GL41" i="42"/>
  <c r="GJ41" i="42"/>
  <c r="GI41" i="42"/>
  <c r="GG41" i="42"/>
  <c r="GF41" i="42"/>
  <c r="GD41" i="42"/>
  <c r="GC41" i="42"/>
  <c r="GA41" i="42"/>
  <c r="FZ41" i="42"/>
  <c r="FX41" i="42"/>
  <c r="FS41" i="42"/>
  <c r="FQ41" i="42"/>
  <c r="FP41" i="42"/>
  <c r="FN41" i="42"/>
  <c r="FM41" i="42"/>
  <c r="FK41" i="42"/>
  <c r="FJ41" i="42"/>
  <c r="FH41" i="42"/>
  <c r="FG41" i="42"/>
  <c r="FF41" i="42" s="1"/>
  <c r="FE41" i="42"/>
  <c r="FD41" i="42"/>
  <c r="FB41" i="42"/>
  <c r="EW41" i="42"/>
  <c r="IG41" i="42" s="1"/>
  <c r="EU41" i="42"/>
  <c r="IE41" i="42" s="1"/>
  <c r="ET41" i="42"/>
  <c r="ID41" i="42" s="1"/>
  <c r="ER41" i="42"/>
  <c r="IB41" i="42" s="1"/>
  <c r="EQ41" i="42"/>
  <c r="EO41" i="42"/>
  <c r="EN41" i="42"/>
  <c r="HX41" i="42" s="1"/>
  <c r="EL41" i="42"/>
  <c r="HV41" i="42" s="1"/>
  <c r="EK41" i="42"/>
  <c r="EI41" i="42"/>
  <c r="HS41" i="42" s="1"/>
  <c r="EH41" i="42"/>
  <c r="EF41" i="42"/>
  <c r="HP41" i="42" s="1"/>
  <c r="CP41" i="42"/>
  <c r="CO41" i="42"/>
  <c r="BN41" i="42"/>
  <c r="BM41" i="42"/>
  <c r="AZ41" i="42"/>
  <c r="AY41" i="42"/>
  <c r="AW41" i="42"/>
  <c r="AV41" i="42"/>
  <c r="AT41" i="42"/>
  <c r="AS41" i="42"/>
  <c r="AI41" i="42"/>
  <c r="AH41" i="42"/>
  <c r="AG41" i="42"/>
  <c r="V41" i="42"/>
  <c r="U41" i="42"/>
  <c r="T41" i="42"/>
  <c r="S41" i="42"/>
  <c r="R41" i="42"/>
  <c r="Q41" i="42"/>
  <c r="P41" i="42"/>
  <c r="DP40" i="42"/>
  <c r="DO40" i="42"/>
  <c r="DN40" i="42"/>
  <c r="DM40" i="42"/>
  <c r="DL40" i="42"/>
  <c r="DK40" i="42"/>
  <c r="DJ40" i="42"/>
  <c r="DI40" i="42"/>
  <c r="DH40" i="42"/>
  <c r="DG40" i="42"/>
  <c r="DF40" i="42"/>
  <c r="DE40" i="42"/>
  <c r="HK40" i="42"/>
  <c r="HI40" i="42"/>
  <c r="HH40" i="42"/>
  <c r="HF40" i="42"/>
  <c r="HE40" i="42"/>
  <c r="HC40" i="42"/>
  <c r="HB40" i="42"/>
  <c r="GZ40" i="42"/>
  <c r="GY40" i="42"/>
  <c r="GX40" i="42" s="1"/>
  <c r="GW40" i="42"/>
  <c r="GV40" i="42"/>
  <c r="GT40" i="42"/>
  <c r="GO40" i="42"/>
  <c r="GM40" i="42"/>
  <c r="GL40" i="42"/>
  <c r="GJ40" i="42"/>
  <c r="GI40" i="42"/>
  <c r="GG40" i="42"/>
  <c r="GF40" i="42"/>
  <c r="GD40" i="42"/>
  <c r="GC40" i="42"/>
  <c r="GB40" i="42" s="1"/>
  <c r="GA40" i="42"/>
  <c r="FZ40" i="42"/>
  <c r="FX40" i="42"/>
  <c r="FS40" i="42"/>
  <c r="FQ40" i="42"/>
  <c r="FP40" i="42"/>
  <c r="FN40" i="42"/>
  <c r="FM40" i="42"/>
  <c r="FK40" i="42"/>
  <c r="FJ40" i="42"/>
  <c r="FH40" i="42"/>
  <c r="FG40" i="42"/>
  <c r="FF40" i="42" s="1"/>
  <c r="FE40" i="42"/>
  <c r="FD40" i="42"/>
  <c r="FB40" i="42"/>
  <c r="EW40" i="42"/>
  <c r="IG40" i="42" s="1"/>
  <c r="EU40" i="42"/>
  <c r="ET40" i="42"/>
  <c r="ER40" i="42"/>
  <c r="EQ40" i="42"/>
  <c r="IA40" i="42" s="1"/>
  <c r="EO40" i="42"/>
  <c r="HY40" i="42" s="1"/>
  <c r="EN40" i="42"/>
  <c r="HX40" i="42" s="1"/>
  <c r="EL40" i="42"/>
  <c r="EK40" i="42"/>
  <c r="EI40" i="42"/>
  <c r="EH40" i="42"/>
  <c r="EF40" i="42"/>
  <c r="HP40" i="42" s="1"/>
  <c r="DV40" i="42"/>
  <c r="CP40" i="42"/>
  <c r="CO40" i="42"/>
  <c r="CB40" i="42"/>
  <c r="CA40" i="42"/>
  <c r="BN40" i="42"/>
  <c r="BM40" i="42"/>
  <c r="AZ40" i="42"/>
  <c r="AY40" i="42"/>
  <c r="AW40" i="42"/>
  <c r="AV40" i="42"/>
  <c r="AT40" i="42"/>
  <c r="AS40" i="42"/>
  <c r="AI40" i="42"/>
  <c r="AH40" i="42"/>
  <c r="AG40" i="42"/>
  <c r="V40" i="42"/>
  <c r="U40" i="42"/>
  <c r="T40" i="42"/>
  <c r="S40" i="42"/>
  <c r="R40" i="42"/>
  <c r="Q40" i="42"/>
  <c r="P40" i="42"/>
  <c r="DP39" i="42"/>
  <c r="DO39" i="42"/>
  <c r="DN39" i="42"/>
  <c r="DM39" i="42"/>
  <c r="DL39" i="42"/>
  <c r="DK39" i="42"/>
  <c r="DJ39" i="42"/>
  <c r="DI39" i="42"/>
  <c r="DH39" i="42"/>
  <c r="DG39" i="42"/>
  <c r="DF39" i="42"/>
  <c r="DE39" i="42"/>
  <c r="HK39" i="42"/>
  <c r="HI39" i="42"/>
  <c r="HH39" i="42"/>
  <c r="HF39" i="42"/>
  <c r="HE39" i="42"/>
  <c r="HC39" i="42"/>
  <c r="HB39" i="42"/>
  <c r="GZ39" i="42"/>
  <c r="GY39" i="42"/>
  <c r="GX39" i="42" s="1"/>
  <c r="GW39" i="42"/>
  <c r="GV39" i="42"/>
  <c r="GT39" i="42"/>
  <c r="GO39" i="42"/>
  <c r="GM39" i="42"/>
  <c r="GL39" i="42"/>
  <c r="GJ39" i="42"/>
  <c r="GI39" i="42"/>
  <c r="GG39" i="42"/>
  <c r="GF39" i="42"/>
  <c r="GD39" i="42"/>
  <c r="GC39" i="42"/>
  <c r="GB39" i="42" s="1"/>
  <c r="GA39" i="42"/>
  <c r="FZ39" i="42"/>
  <c r="FX39" i="42"/>
  <c r="FS39" i="42"/>
  <c r="FQ39" i="42"/>
  <c r="FP39" i="42"/>
  <c r="FN39" i="42"/>
  <c r="FM39" i="42"/>
  <c r="FK39" i="42"/>
  <c r="FJ39" i="42"/>
  <c r="FH39" i="42"/>
  <c r="FG39" i="42"/>
  <c r="FF39" i="42" s="1"/>
  <c r="FE39" i="42"/>
  <c r="FD39" i="42"/>
  <c r="EZ39" i="42" s="1"/>
  <c r="FB39" i="42"/>
  <c r="EW39" i="42"/>
  <c r="IG39" i="42" s="1"/>
  <c r="EU39" i="42"/>
  <c r="IE39" i="42" s="1"/>
  <c r="ET39" i="42"/>
  <c r="ID39" i="42" s="1"/>
  <c r="ER39" i="42"/>
  <c r="EQ39" i="42"/>
  <c r="EO39" i="42"/>
  <c r="HY39" i="42" s="1"/>
  <c r="EN39" i="42"/>
  <c r="HX39" i="42" s="1"/>
  <c r="EL39" i="42"/>
  <c r="HV39" i="42" s="1"/>
  <c r="EK39" i="42"/>
  <c r="EI39" i="42"/>
  <c r="EH39" i="42"/>
  <c r="EF39" i="42"/>
  <c r="HP39" i="42" s="1"/>
  <c r="DV39" i="42"/>
  <c r="CP39" i="42"/>
  <c r="CO39" i="42"/>
  <c r="CB39" i="42"/>
  <c r="CA39" i="42"/>
  <c r="BN39" i="42"/>
  <c r="BM39" i="42"/>
  <c r="AZ39" i="42"/>
  <c r="AY39" i="42"/>
  <c r="AW39" i="42"/>
  <c r="AV39" i="42"/>
  <c r="AT39" i="42"/>
  <c r="AS39" i="42"/>
  <c r="AI39" i="42"/>
  <c r="AH39" i="42"/>
  <c r="AG39" i="42"/>
  <c r="V39" i="42"/>
  <c r="U39" i="42"/>
  <c r="T39" i="42"/>
  <c r="S39" i="42"/>
  <c r="R39" i="42"/>
  <c r="Q39" i="42"/>
  <c r="P39" i="42"/>
  <c r="DX38" i="42"/>
  <c r="DX37" i="42" s="1"/>
  <c r="DX60" i="42" s="1"/>
  <c r="DX150" i="42" s="1"/>
  <c r="DB38" i="42"/>
  <c r="HK38" i="42" s="1"/>
  <c r="DA38" i="42"/>
  <c r="HI38" i="42" s="1"/>
  <c r="CZ38" i="42"/>
  <c r="HH38" i="42" s="1"/>
  <c r="CY38" i="42"/>
  <c r="HF38" i="42" s="1"/>
  <c r="CX38" i="42"/>
  <c r="HE38" i="42" s="1"/>
  <c r="CW38" i="42"/>
  <c r="CV38" i="42"/>
  <c r="HB38" i="42" s="1"/>
  <c r="CU38" i="42"/>
  <c r="GZ38" i="42" s="1"/>
  <c r="CT38" i="42"/>
  <c r="CS38" i="42"/>
  <c r="GW38" i="42" s="1"/>
  <c r="CR38" i="42"/>
  <c r="CQ38" i="42"/>
  <c r="CN38" i="42"/>
  <c r="GO38" i="42" s="1"/>
  <c r="CM38" i="42"/>
  <c r="GM38" i="42" s="1"/>
  <c r="CL38" i="42"/>
  <c r="GL38" i="42" s="1"/>
  <c r="CK38" i="42"/>
  <c r="CJ38" i="42"/>
  <c r="GI38" i="42" s="1"/>
  <c r="CI38" i="42"/>
  <c r="GG38" i="42" s="1"/>
  <c r="CH38" i="42"/>
  <c r="CG38" i="42"/>
  <c r="CF38" i="42"/>
  <c r="GC38" i="42" s="1"/>
  <c r="GB38" i="42" s="1"/>
  <c r="CE38" i="42"/>
  <c r="CD38" i="42"/>
  <c r="FZ38" i="42" s="1"/>
  <c r="CC38" i="42"/>
  <c r="FX38" i="42" s="1"/>
  <c r="BZ38" i="42"/>
  <c r="FS38" i="42" s="1"/>
  <c r="BY38" i="42"/>
  <c r="BX38" i="42"/>
  <c r="FP38" i="42" s="1"/>
  <c r="BW38" i="42"/>
  <c r="FN38" i="42" s="1"/>
  <c r="BV38" i="42"/>
  <c r="FM38" i="42" s="1"/>
  <c r="BU38" i="42"/>
  <c r="BT38" i="42"/>
  <c r="FJ38" i="42" s="1"/>
  <c r="BS38" i="42"/>
  <c r="BR38" i="42"/>
  <c r="FG38" i="42" s="1"/>
  <c r="FF38" i="42" s="1"/>
  <c r="BQ38" i="42"/>
  <c r="FE38" i="42" s="1"/>
  <c r="BP38" i="42"/>
  <c r="BP37" i="42" s="1"/>
  <c r="FD37" i="42" s="1"/>
  <c r="BO38" i="42"/>
  <c r="BL38" i="42"/>
  <c r="EW38" i="42" s="1"/>
  <c r="IG38" i="42" s="1"/>
  <c r="BK38" i="42"/>
  <c r="EU38" i="42" s="1"/>
  <c r="BJ38" i="42"/>
  <c r="BI38" i="42"/>
  <c r="BI37" i="42" s="1"/>
  <c r="ER37" i="42" s="1"/>
  <c r="BH38" i="42"/>
  <c r="BG38" i="42"/>
  <c r="BF38" i="42"/>
  <c r="EN38" i="42" s="1"/>
  <c r="BE38" i="42"/>
  <c r="EL38" i="42" s="1"/>
  <c r="BD38" i="42"/>
  <c r="BC38" i="42"/>
  <c r="EI38" i="42" s="1"/>
  <c r="BB38" i="42"/>
  <c r="BA38" i="42"/>
  <c r="AR38" i="42"/>
  <c r="AQ38" i="42"/>
  <c r="AQ37" i="42" s="1"/>
  <c r="AP38" i="42"/>
  <c r="AO38" i="42"/>
  <c r="AO37" i="42" s="1"/>
  <c r="AN38" i="42"/>
  <c r="AN37" i="42" s="1"/>
  <c r="AM38" i="42"/>
  <c r="AM37" i="42" s="1"/>
  <c r="AL38" i="42"/>
  <c r="AL37" i="42" s="1"/>
  <c r="AK38" i="42"/>
  <c r="AJ38" i="42"/>
  <c r="AE38" i="42"/>
  <c r="HA38" i="42" s="1"/>
  <c r="AD38" i="42"/>
  <c r="AC38" i="42"/>
  <c r="GE38" i="42" s="1"/>
  <c r="AB38" i="42"/>
  <c r="AA38" i="42"/>
  <c r="Z38" i="42"/>
  <c r="Y38" i="42"/>
  <c r="X38" i="42"/>
  <c r="FI38" i="42" s="1"/>
  <c r="W38" i="42"/>
  <c r="EM38" i="42" s="1"/>
  <c r="I38" i="42"/>
  <c r="H38" i="42"/>
  <c r="DZ37" i="42"/>
  <c r="DZ60" i="42" s="1"/>
  <c r="DY37" i="42"/>
  <c r="DY60" i="42" s="1"/>
  <c r="DW37" i="42"/>
  <c r="DW60" i="42" s="1"/>
  <c r="DP36" i="42"/>
  <c r="DO36" i="42"/>
  <c r="DN36" i="42"/>
  <c r="DM36" i="42"/>
  <c r="DL36" i="42"/>
  <c r="DK36" i="42"/>
  <c r="DJ36" i="42"/>
  <c r="DI36" i="42"/>
  <c r="DH36" i="42"/>
  <c r="DG36" i="42"/>
  <c r="DF36" i="42"/>
  <c r="DE36" i="42"/>
  <c r="HK36" i="42"/>
  <c r="HI36" i="42"/>
  <c r="HH36" i="42"/>
  <c r="HF36" i="42"/>
  <c r="HE36" i="42"/>
  <c r="HC36" i="42"/>
  <c r="HB36" i="42"/>
  <c r="GZ36" i="42"/>
  <c r="GY36" i="42"/>
  <c r="GX36" i="42" s="1"/>
  <c r="GW36" i="42"/>
  <c r="GV36" i="42"/>
  <c r="GT36" i="42"/>
  <c r="GO36" i="42"/>
  <c r="GM36" i="42"/>
  <c r="GL36" i="42"/>
  <c r="GJ36" i="42"/>
  <c r="GI36" i="42"/>
  <c r="GG36" i="42"/>
  <c r="GF36" i="42"/>
  <c r="GD36" i="42"/>
  <c r="GC36" i="42"/>
  <c r="GB36" i="42" s="1"/>
  <c r="GA36" i="42"/>
  <c r="FZ36" i="42"/>
  <c r="FX36" i="42"/>
  <c r="FS36" i="42"/>
  <c r="FQ36" i="42"/>
  <c r="FP36" i="42"/>
  <c r="FN36" i="42"/>
  <c r="FM36" i="42"/>
  <c r="FK36" i="42"/>
  <c r="FJ36" i="42"/>
  <c r="FH36" i="42"/>
  <c r="FG36" i="42"/>
  <c r="FF36" i="42" s="1"/>
  <c r="FE36" i="42"/>
  <c r="FD36" i="42"/>
  <c r="FB36" i="42"/>
  <c r="EW36" i="42"/>
  <c r="IG36" i="42" s="1"/>
  <c r="EU36" i="42"/>
  <c r="IE36" i="42" s="1"/>
  <c r="ET36" i="42"/>
  <c r="ID36" i="42" s="1"/>
  <c r="ER36" i="42"/>
  <c r="IB36" i="42" s="1"/>
  <c r="EQ36" i="42"/>
  <c r="EO36" i="42"/>
  <c r="EN36" i="42"/>
  <c r="HX36" i="42" s="1"/>
  <c r="EL36" i="42"/>
  <c r="HV36" i="42" s="1"/>
  <c r="EK36" i="42"/>
  <c r="EI36" i="42"/>
  <c r="HS36" i="42" s="1"/>
  <c r="EH36" i="42"/>
  <c r="EF36" i="42"/>
  <c r="CP36" i="42"/>
  <c r="CO36" i="42"/>
  <c r="CB36" i="42"/>
  <c r="CA36" i="42"/>
  <c r="BN36" i="42"/>
  <c r="BM36" i="42"/>
  <c r="AZ36" i="42"/>
  <c r="AY36" i="42"/>
  <c r="AW36" i="42"/>
  <c r="AV36" i="42"/>
  <c r="AT36" i="42"/>
  <c r="AS36" i="42"/>
  <c r="AI36" i="42"/>
  <c r="AH36" i="42"/>
  <c r="AG36" i="42"/>
  <c r="V36" i="42"/>
  <c r="U36" i="42"/>
  <c r="T36" i="42"/>
  <c r="S36" i="42"/>
  <c r="R36" i="42"/>
  <c r="Q36" i="42"/>
  <c r="P36" i="42"/>
  <c r="DP35" i="42"/>
  <c r="DO35" i="42"/>
  <c r="DN35" i="42"/>
  <c r="DM35" i="42"/>
  <c r="DL35" i="42"/>
  <c r="DK35" i="42"/>
  <c r="DJ35" i="42"/>
  <c r="DI35" i="42"/>
  <c r="DH35" i="42"/>
  <c r="DG35" i="42"/>
  <c r="DF35" i="42"/>
  <c r="DE35" i="42"/>
  <c r="HK35" i="42"/>
  <c r="HI35" i="42"/>
  <c r="HH35" i="42"/>
  <c r="HF35" i="42"/>
  <c r="HE35" i="42"/>
  <c r="HC35" i="42"/>
  <c r="HB35" i="42"/>
  <c r="GZ35" i="42"/>
  <c r="GY35" i="42"/>
  <c r="GX35" i="42" s="1"/>
  <c r="GW35" i="42"/>
  <c r="GV35" i="42"/>
  <c r="GT35" i="42"/>
  <c r="GO35" i="42"/>
  <c r="GM35" i="42"/>
  <c r="GL35" i="42"/>
  <c r="GJ35" i="42"/>
  <c r="GI35" i="42"/>
  <c r="GG35" i="42"/>
  <c r="GF35" i="42"/>
  <c r="GD35" i="42"/>
  <c r="GC35" i="42"/>
  <c r="GB35" i="42" s="1"/>
  <c r="GA35" i="42"/>
  <c r="FZ35" i="42"/>
  <c r="FX35" i="42"/>
  <c r="FS35" i="42"/>
  <c r="FQ35" i="42"/>
  <c r="FP35" i="42"/>
  <c r="FN35" i="42"/>
  <c r="FM35" i="42"/>
  <c r="FK35" i="42"/>
  <c r="FJ35" i="42"/>
  <c r="FH35" i="42"/>
  <c r="FG35" i="42"/>
  <c r="FF35" i="42" s="1"/>
  <c r="FE35" i="42"/>
  <c r="FD35" i="42"/>
  <c r="FB35" i="42"/>
  <c r="EW35" i="42"/>
  <c r="EU35" i="42"/>
  <c r="ET35" i="42"/>
  <c r="ID35" i="42" s="1"/>
  <c r="ER35" i="42"/>
  <c r="IB35" i="42" s="1"/>
  <c r="EQ35" i="42"/>
  <c r="IA35" i="42" s="1"/>
  <c r="EO35" i="42"/>
  <c r="HY35" i="42" s="1"/>
  <c r="EN35" i="42"/>
  <c r="EL35" i="42"/>
  <c r="EK35" i="42"/>
  <c r="HU35" i="42" s="1"/>
  <c r="EI35" i="42"/>
  <c r="HS35" i="42" s="1"/>
  <c r="EH35" i="42"/>
  <c r="EF35" i="42"/>
  <c r="HP35" i="42" s="1"/>
  <c r="AI35" i="42"/>
  <c r="V35" i="42"/>
  <c r="M35" i="42"/>
  <c r="DP34" i="42"/>
  <c r="DO34" i="42"/>
  <c r="DN34" i="42"/>
  <c r="DM34" i="42"/>
  <c r="DL34" i="42"/>
  <c r="DK34" i="42"/>
  <c r="DJ34" i="42"/>
  <c r="DI34" i="42"/>
  <c r="DG34" i="42"/>
  <c r="DF34" i="42"/>
  <c r="DE34" i="42"/>
  <c r="HK34" i="42"/>
  <c r="HI34" i="42"/>
  <c r="HH34" i="42"/>
  <c r="HF34" i="42"/>
  <c r="HE34" i="42"/>
  <c r="HC34" i="42"/>
  <c r="HB34" i="42"/>
  <c r="GZ34" i="42"/>
  <c r="GY34" i="42"/>
  <c r="GX34" i="42" s="1"/>
  <c r="GW34" i="42"/>
  <c r="GV34" i="42"/>
  <c r="GT34" i="42"/>
  <c r="GO34" i="42"/>
  <c r="GM34" i="42"/>
  <c r="GL34" i="42"/>
  <c r="GJ34" i="42"/>
  <c r="GI34" i="42"/>
  <c r="GG34" i="42"/>
  <c r="GF34" i="42"/>
  <c r="GD34" i="42"/>
  <c r="GC34" i="42"/>
  <c r="GB34" i="42" s="1"/>
  <c r="GA34" i="42"/>
  <c r="FZ34" i="42"/>
  <c r="FX34" i="42"/>
  <c r="FS34" i="42"/>
  <c r="FQ34" i="42"/>
  <c r="FP34" i="42"/>
  <c r="FN34" i="42"/>
  <c r="FM34" i="42"/>
  <c r="FK34" i="42"/>
  <c r="FJ34" i="42"/>
  <c r="FH34" i="42"/>
  <c r="FG34" i="42"/>
  <c r="FF34" i="42" s="1"/>
  <c r="FE34" i="42"/>
  <c r="FD34" i="42"/>
  <c r="FB34" i="42"/>
  <c r="EW34" i="42"/>
  <c r="IG34" i="42" s="1"/>
  <c r="EU34" i="42"/>
  <c r="IE34" i="42" s="1"/>
  <c r="ET34" i="42"/>
  <c r="ID34" i="42" s="1"/>
  <c r="ER34" i="42"/>
  <c r="EQ34" i="42"/>
  <c r="EO34" i="42"/>
  <c r="EN34" i="42"/>
  <c r="HX34" i="42" s="1"/>
  <c r="EL34" i="42"/>
  <c r="HV34" i="42" s="1"/>
  <c r="EI34" i="42"/>
  <c r="EH34" i="42"/>
  <c r="EF34" i="42"/>
  <c r="CP34" i="42"/>
  <c r="CO34" i="42"/>
  <c r="CB34" i="42"/>
  <c r="CA34" i="42"/>
  <c r="BN34" i="42"/>
  <c r="BM34" i="42"/>
  <c r="BD34" i="42"/>
  <c r="EK34" i="42" s="1"/>
  <c r="AY34" i="42"/>
  <c r="AW34" i="42"/>
  <c r="AV34" i="42"/>
  <c r="AT34" i="42"/>
  <c r="AS34" i="42"/>
  <c r="AI34" i="42"/>
  <c r="AH34" i="42"/>
  <c r="AG34" i="42"/>
  <c r="V34" i="42"/>
  <c r="U34" i="42"/>
  <c r="T34" i="42"/>
  <c r="R34" i="42"/>
  <c r="Q34" i="42"/>
  <c r="P34" i="42"/>
  <c r="DP33" i="42"/>
  <c r="DO33" i="42"/>
  <c r="DN33" i="42"/>
  <c r="DM33" i="42"/>
  <c r="DK33" i="42"/>
  <c r="DJ33" i="42"/>
  <c r="DI33" i="42"/>
  <c r="DH33" i="42"/>
  <c r="DG33" i="42"/>
  <c r="DF33" i="42"/>
  <c r="DE33" i="42"/>
  <c r="HK33" i="42"/>
  <c r="HI33" i="42"/>
  <c r="HH33" i="42"/>
  <c r="HF33" i="42"/>
  <c r="HE33" i="42"/>
  <c r="HC33" i="42"/>
  <c r="HB33" i="42"/>
  <c r="GZ33" i="42"/>
  <c r="GY33" i="42"/>
  <c r="GW33" i="42"/>
  <c r="GV33" i="42"/>
  <c r="GT33" i="42"/>
  <c r="GO33" i="42"/>
  <c r="GM33" i="42"/>
  <c r="GL33" i="42"/>
  <c r="GJ33" i="42"/>
  <c r="GI33" i="42"/>
  <c r="GG33" i="42"/>
  <c r="GF33" i="42"/>
  <c r="GD33" i="42"/>
  <c r="GC33" i="42"/>
  <c r="GB33" i="42" s="1"/>
  <c r="GA33" i="42"/>
  <c r="FZ33" i="42"/>
  <c r="FX33" i="42"/>
  <c r="FS33" i="42"/>
  <c r="FQ33" i="42"/>
  <c r="FP33" i="42"/>
  <c r="FN33" i="42"/>
  <c r="FM33" i="42"/>
  <c r="FK33" i="42"/>
  <c r="FJ33" i="42"/>
  <c r="FH33" i="42"/>
  <c r="FG33" i="42"/>
  <c r="FF33" i="42" s="1"/>
  <c r="FE33" i="42"/>
  <c r="FD33" i="42"/>
  <c r="FB33" i="42"/>
  <c r="EW33" i="42"/>
  <c r="IG33" i="42" s="1"/>
  <c r="EU33" i="42"/>
  <c r="IE33" i="42" s="1"/>
  <c r="ET33" i="42"/>
  <c r="ER33" i="42"/>
  <c r="EO33" i="42"/>
  <c r="EN33" i="42"/>
  <c r="EL33" i="42"/>
  <c r="EK33" i="42"/>
  <c r="EI33" i="42"/>
  <c r="EH33" i="42"/>
  <c r="EF33" i="42"/>
  <c r="CP33" i="42"/>
  <c r="CO33" i="42"/>
  <c r="CB33" i="42"/>
  <c r="CA33" i="42"/>
  <c r="BN33" i="42"/>
  <c r="BM33" i="42"/>
  <c r="BH33" i="42"/>
  <c r="DL33" i="42" s="1"/>
  <c r="AY33" i="42"/>
  <c r="AW33" i="42"/>
  <c r="AV33" i="42"/>
  <c r="AT33" i="42"/>
  <c r="AS33" i="42"/>
  <c r="AI33" i="42"/>
  <c r="AG33" i="42"/>
  <c r="V33" i="42"/>
  <c r="U33" i="42"/>
  <c r="T33" i="42"/>
  <c r="S33" i="42"/>
  <c r="R33" i="42"/>
  <c r="Q33" i="42"/>
  <c r="P33" i="42"/>
  <c r="DP32" i="42"/>
  <c r="DO32" i="42"/>
  <c r="DN32" i="42"/>
  <c r="DM32" i="42"/>
  <c r="DL32" i="42"/>
  <c r="DK32" i="42"/>
  <c r="DJ32" i="42"/>
  <c r="DI32" i="42"/>
  <c r="DH32" i="42"/>
  <c r="DG32" i="42"/>
  <c r="DF32" i="42"/>
  <c r="DE32" i="42"/>
  <c r="HK32" i="42"/>
  <c r="HI32" i="42"/>
  <c r="HH32" i="42"/>
  <c r="HF32" i="42"/>
  <c r="HE32" i="42"/>
  <c r="HC32" i="42"/>
  <c r="HB32" i="42"/>
  <c r="GZ32" i="42"/>
  <c r="GY32" i="42"/>
  <c r="GX32" i="42" s="1"/>
  <c r="GW32" i="42"/>
  <c r="GV32" i="42"/>
  <c r="GT32" i="42"/>
  <c r="GO32" i="42"/>
  <c r="GM32" i="42"/>
  <c r="GL32" i="42"/>
  <c r="GJ32" i="42"/>
  <c r="GI32" i="42"/>
  <c r="GG32" i="42"/>
  <c r="GF32" i="42"/>
  <c r="GD32" i="42"/>
  <c r="GC32" i="42"/>
  <c r="GB32" i="42" s="1"/>
  <c r="GA32" i="42"/>
  <c r="FZ32" i="42"/>
  <c r="FX32" i="42"/>
  <c r="FS32" i="42"/>
  <c r="FQ32" i="42"/>
  <c r="FP32" i="42"/>
  <c r="FN32" i="42"/>
  <c r="FM32" i="42"/>
  <c r="FK32" i="42"/>
  <c r="FJ32" i="42"/>
  <c r="FH32" i="42"/>
  <c r="FG32" i="42"/>
  <c r="FE32" i="42"/>
  <c r="FD32" i="42"/>
  <c r="FB32" i="42"/>
  <c r="EW32" i="42"/>
  <c r="EU32" i="42"/>
  <c r="ET32" i="42"/>
  <c r="ID32" i="42" s="1"/>
  <c r="ER32" i="42"/>
  <c r="IB32" i="42" s="1"/>
  <c r="EQ32" i="42"/>
  <c r="IA32" i="42" s="1"/>
  <c r="EO32" i="42"/>
  <c r="HY32" i="42" s="1"/>
  <c r="EN32" i="42"/>
  <c r="EL32" i="42"/>
  <c r="EK32" i="42"/>
  <c r="EI32" i="42"/>
  <c r="HS32" i="42" s="1"/>
  <c r="EH32" i="42"/>
  <c r="EF32" i="42"/>
  <c r="HP32" i="42" s="1"/>
  <c r="DV32" i="42"/>
  <c r="CP32" i="42"/>
  <c r="CO32" i="42"/>
  <c r="CB32" i="42"/>
  <c r="CA32" i="42"/>
  <c r="BN32" i="42"/>
  <c r="BM32" i="42"/>
  <c r="AZ32" i="42"/>
  <c r="AY32" i="42"/>
  <c r="AW32" i="42"/>
  <c r="AV32" i="42"/>
  <c r="AT32" i="42"/>
  <c r="AS32" i="42"/>
  <c r="AI32" i="42"/>
  <c r="AH32" i="42"/>
  <c r="AG32" i="42"/>
  <c r="V32" i="42"/>
  <c r="U32" i="42"/>
  <c r="T32" i="42"/>
  <c r="S32" i="42"/>
  <c r="R32" i="42"/>
  <c r="Q32" i="42"/>
  <c r="P32" i="42"/>
  <c r="I32" i="42"/>
  <c r="I31" i="42" s="1"/>
  <c r="DB31" i="42"/>
  <c r="DA31" i="42"/>
  <c r="HI31" i="42" s="1"/>
  <c r="CZ31" i="42"/>
  <c r="HH31" i="42" s="1"/>
  <c r="CY31" i="42"/>
  <c r="CX31" i="42"/>
  <c r="CW31" i="42"/>
  <c r="CV31" i="42"/>
  <c r="HB31" i="42" s="1"/>
  <c r="CU31" i="42"/>
  <c r="GZ31" i="42" s="1"/>
  <c r="CT31" i="42"/>
  <c r="GY31" i="42" s="1"/>
  <c r="GX31" i="42" s="1"/>
  <c r="CS31" i="42"/>
  <c r="CR31" i="42"/>
  <c r="GV31" i="42" s="1"/>
  <c r="CQ31" i="42"/>
  <c r="CN31" i="42"/>
  <c r="GO31" i="42" s="1"/>
  <c r="CM31" i="42"/>
  <c r="CL31" i="42"/>
  <c r="GL31" i="42" s="1"/>
  <c r="CK31" i="42"/>
  <c r="CJ31" i="42"/>
  <c r="GI31" i="42" s="1"/>
  <c r="CI31" i="42"/>
  <c r="GG31" i="42" s="1"/>
  <c r="CH31" i="42"/>
  <c r="CG31" i="42"/>
  <c r="CF31" i="42"/>
  <c r="GC31" i="42" s="1"/>
  <c r="GB31" i="42" s="1"/>
  <c r="CE31" i="42"/>
  <c r="CD31" i="42"/>
  <c r="FZ31" i="42" s="1"/>
  <c r="CC31" i="42"/>
  <c r="FX31" i="42" s="1"/>
  <c r="BZ31" i="42"/>
  <c r="FS31" i="42" s="1"/>
  <c r="BY31" i="42"/>
  <c r="BX31" i="42"/>
  <c r="BW31" i="42"/>
  <c r="FN31" i="42" s="1"/>
  <c r="BV31" i="42"/>
  <c r="BU31" i="42"/>
  <c r="BT31" i="42"/>
  <c r="FJ31" i="42" s="1"/>
  <c r="BS31" i="42"/>
  <c r="BR31" i="42"/>
  <c r="FG31" i="42" s="1"/>
  <c r="FF31" i="42" s="1"/>
  <c r="BQ31" i="42"/>
  <c r="FE31" i="42" s="1"/>
  <c r="BP31" i="42"/>
  <c r="BO31" i="42"/>
  <c r="BL31" i="42"/>
  <c r="AW31" i="42" s="1"/>
  <c r="BK31" i="42"/>
  <c r="EU31" i="42" s="1"/>
  <c r="BJ31" i="42"/>
  <c r="BI31" i="42"/>
  <c r="BG31" i="42"/>
  <c r="BF31" i="42"/>
  <c r="EN31" i="42" s="1"/>
  <c r="BE31" i="42"/>
  <c r="EL31" i="42" s="1"/>
  <c r="BC31" i="42"/>
  <c r="BB31" i="42"/>
  <c r="BA31" i="42"/>
  <c r="AR31" i="42"/>
  <c r="HD31" i="42" s="1"/>
  <c r="AQ31" i="42"/>
  <c r="AP31" i="42"/>
  <c r="GH31" i="42" s="1"/>
  <c r="AO31" i="42"/>
  <c r="AN31" i="42"/>
  <c r="AM31" i="42"/>
  <c r="AL31" i="42"/>
  <c r="AK31" i="42"/>
  <c r="FL31" i="42" s="1"/>
  <c r="AJ31" i="42"/>
  <c r="EP31" i="42" s="1"/>
  <c r="AE31" i="42"/>
  <c r="HA31" i="42" s="1"/>
  <c r="AD31" i="42"/>
  <c r="AC31" i="42"/>
  <c r="GE31" i="42" s="1"/>
  <c r="AB31" i="42"/>
  <c r="AA31" i="42"/>
  <c r="Z31" i="42"/>
  <c r="Y31" i="42"/>
  <c r="X31" i="42"/>
  <c r="FI31" i="42" s="1"/>
  <c r="W31" i="42"/>
  <c r="EM31" i="42" s="1"/>
  <c r="H31" i="42"/>
  <c r="DP30" i="42"/>
  <c r="DO30" i="42"/>
  <c r="DN30" i="42"/>
  <c r="DM30" i="42"/>
  <c r="DL30" i="42"/>
  <c r="DK30" i="42"/>
  <c r="DJ30" i="42"/>
  <c r="DI30" i="42"/>
  <c r="DH30" i="42"/>
  <c r="DG30" i="42"/>
  <c r="DF30" i="42"/>
  <c r="DE30" i="42"/>
  <c r="HK30" i="42"/>
  <c r="HI30" i="42"/>
  <c r="HH30" i="42"/>
  <c r="HF30" i="42"/>
  <c r="HE30" i="42"/>
  <c r="HC30" i="42"/>
  <c r="HB30" i="42"/>
  <c r="GZ30" i="42"/>
  <c r="GY30" i="42"/>
  <c r="GX30" i="42" s="1"/>
  <c r="GW30" i="42"/>
  <c r="GV30" i="42"/>
  <c r="GT30" i="42"/>
  <c r="GO30" i="42"/>
  <c r="GM30" i="42"/>
  <c r="GL30" i="42"/>
  <c r="GJ30" i="42"/>
  <c r="GI30" i="42"/>
  <c r="GG30" i="42"/>
  <c r="GF30" i="42"/>
  <c r="GD30" i="42"/>
  <c r="GC30" i="42"/>
  <c r="GB30" i="42" s="1"/>
  <c r="GA30" i="42"/>
  <c r="FZ30" i="42"/>
  <c r="FX30" i="42"/>
  <c r="FS30" i="42"/>
  <c r="FQ30" i="42"/>
  <c r="FP30" i="42"/>
  <c r="FN30" i="42"/>
  <c r="FM30" i="42"/>
  <c r="FK30" i="42"/>
  <c r="FJ30" i="42"/>
  <c r="FH30" i="42"/>
  <c r="FG30" i="42"/>
  <c r="FF30" i="42" s="1"/>
  <c r="FE30" i="42"/>
  <c r="FD30" i="42"/>
  <c r="FB30" i="42"/>
  <c r="EW30" i="42"/>
  <c r="IG30" i="42" s="1"/>
  <c r="EU30" i="42"/>
  <c r="IE30" i="42" s="1"/>
  <c r="ET30" i="42"/>
  <c r="ER30" i="42"/>
  <c r="EQ30" i="42"/>
  <c r="IA30" i="42" s="1"/>
  <c r="EO30" i="42"/>
  <c r="HY30" i="42" s="1"/>
  <c r="EN30" i="42"/>
  <c r="HX30" i="42" s="1"/>
  <c r="EL30" i="42"/>
  <c r="EK30" i="42"/>
  <c r="EI30" i="42"/>
  <c r="EH30" i="42"/>
  <c r="EF30" i="42"/>
  <c r="HP30" i="42" s="1"/>
  <c r="V30" i="42"/>
  <c r="DP28" i="42"/>
  <c r="DO28" i="42"/>
  <c r="DN28" i="42"/>
  <c r="DM28" i="42"/>
  <c r="DL28" i="42"/>
  <c r="DK28" i="42"/>
  <c r="DJ28" i="42"/>
  <c r="DI28" i="42"/>
  <c r="DH28" i="42"/>
  <c r="DG28" i="42"/>
  <c r="DF28" i="42"/>
  <c r="DE28" i="42"/>
  <c r="HK28" i="42"/>
  <c r="HI28" i="42"/>
  <c r="HH28" i="42"/>
  <c r="HF28" i="42"/>
  <c r="HE28" i="42"/>
  <c r="HC28" i="42"/>
  <c r="HB28" i="42"/>
  <c r="GZ28" i="42"/>
  <c r="GY28" i="42"/>
  <c r="GX28" i="42" s="1"/>
  <c r="GW28" i="42"/>
  <c r="GV28" i="42"/>
  <c r="GT28" i="42"/>
  <c r="GO28" i="42"/>
  <c r="GM28" i="42"/>
  <c r="GL28" i="42"/>
  <c r="GJ28" i="42"/>
  <c r="GI28" i="42"/>
  <c r="GG28" i="42"/>
  <c r="GF28" i="42"/>
  <c r="GD28" i="42"/>
  <c r="GC28" i="42"/>
  <c r="GB28" i="42" s="1"/>
  <c r="GA28" i="42"/>
  <c r="FZ28" i="42"/>
  <c r="FX28" i="42"/>
  <c r="FS28" i="42"/>
  <c r="FQ28" i="42"/>
  <c r="FP28" i="42"/>
  <c r="FN28" i="42"/>
  <c r="FM28" i="42"/>
  <c r="FK28" i="42"/>
  <c r="FJ28" i="42"/>
  <c r="FH28" i="42"/>
  <c r="FG28" i="42"/>
  <c r="FF28" i="42" s="1"/>
  <c r="FE28" i="42"/>
  <c r="FD28" i="42"/>
  <c r="FB28" i="42"/>
  <c r="EW28" i="42"/>
  <c r="IG28" i="42" s="1"/>
  <c r="EU28" i="42"/>
  <c r="ET28" i="42"/>
  <c r="ER28" i="42"/>
  <c r="IB28" i="42" s="1"/>
  <c r="EQ28" i="42"/>
  <c r="IA28" i="42" s="1"/>
  <c r="EO28" i="42"/>
  <c r="HY28" i="42" s="1"/>
  <c r="EN28" i="42"/>
  <c r="HX28" i="42" s="1"/>
  <c r="EL28" i="42"/>
  <c r="EK28" i="42"/>
  <c r="EI28" i="42"/>
  <c r="HS28" i="42" s="1"/>
  <c r="EH28" i="42"/>
  <c r="EF28" i="42"/>
  <c r="HP28" i="42" s="1"/>
  <c r="CP28" i="42"/>
  <c r="CO28" i="42"/>
  <c r="CB28" i="42"/>
  <c r="CA28" i="42"/>
  <c r="BN28" i="42"/>
  <c r="BM28" i="42"/>
  <c r="AZ28" i="42"/>
  <c r="AY28" i="42"/>
  <c r="AW28" i="42"/>
  <c r="AV28" i="42"/>
  <c r="AT28" i="42"/>
  <c r="AS28" i="42"/>
  <c r="AI28" i="42"/>
  <c r="AH28" i="42"/>
  <c r="AG28" i="42"/>
  <c r="V28" i="42"/>
  <c r="U28" i="42"/>
  <c r="T28" i="42"/>
  <c r="S28" i="42"/>
  <c r="R28" i="42"/>
  <c r="Q28" i="42"/>
  <c r="P28" i="42"/>
  <c r="DP27" i="42"/>
  <c r="DO27" i="42"/>
  <c r="DN27" i="42"/>
  <c r="DM27" i="42"/>
  <c r="DK27" i="42"/>
  <c r="DJ27" i="42"/>
  <c r="DI27" i="42"/>
  <c r="DH27" i="42"/>
  <c r="DG27" i="42"/>
  <c r="DF27" i="42"/>
  <c r="DE27" i="42"/>
  <c r="HK27" i="42"/>
  <c r="HI27" i="42"/>
  <c r="HH27" i="42"/>
  <c r="HF27" i="42"/>
  <c r="HE27" i="42"/>
  <c r="HC27" i="42"/>
  <c r="HB27" i="42"/>
  <c r="GZ27" i="42"/>
  <c r="GY27" i="42"/>
  <c r="GX27" i="42" s="1"/>
  <c r="GW27" i="42"/>
  <c r="GV27" i="42"/>
  <c r="GT27" i="42"/>
  <c r="GO27" i="42"/>
  <c r="GM27" i="42"/>
  <c r="GL27" i="42"/>
  <c r="GJ27" i="42"/>
  <c r="GI27" i="42"/>
  <c r="GG27" i="42"/>
  <c r="GF27" i="42"/>
  <c r="GD27" i="42"/>
  <c r="GC27" i="42"/>
  <c r="GB27" i="42" s="1"/>
  <c r="GA27" i="42"/>
  <c r="FZ27" i="42"/>
  <c r="FX27" i="42"/>
  <c r="FS27" i="42"/>
  <c r="FQ27" i="42"/>
  <c r="FP27" i="42"/>
  <c r="FN27" i="42"/>
  <c r="FK27" i="42"/>
  <c r="FJ27" i="42"/>
  <c r="FH27" i="42"/>
  <c r="FG27" i="42"/>
  <c r="FF27" i="42" s="1"/>
  <c r="FE27" i="42"/>
  <c r="FD27" i="42"/>
  <c r="FB27" i="42"/>
  <c r="EW27" i="42"/>
  <c r="EU27" i="42"/>
  <c r="ET27" i="42"/>
  <c r="ER27" i="42"/>
  <c r="EO27" i="42"/>
  <c r="EN27" i="42"/>
  <c r="EL27" i="42"/>
  <c r="EK27" i="42"/>
  <c r="EI27" i="42"/>
  <c r="EH27" i="42"/>
  <c r="EF27" i="42"/>
  <c r="CP27" i="42"/>
  <c r="CO27" i="42"/>
  <c r="CB27" i="42"/>
  <c r="CA27" i="42"/>
  <c r="BV27" i="42"/>
  <c r="BV13" i="42" s="1"/>
  <c r="BM27" i="42"/>
  <c r="AY27" i="42"/>
  <c r="AW27" i="42"/>
  <c r="AV27" i="42"/>
  <c r="AT27" i="42"/>
  <c r="AS27" i="42"/>
  <c r="AI27" i="42"/>
  <c r="AG27" i="42"/>
  <c r="V27" i="42"/>
  <c r="U27" i="42"/>
  <c r="T27" i="42"/>
  <c r="S27" i="42"/>
  <c r="R27" i="42"/>
  <c r="Q27" i="42"/>
  <c r="P27" i="42"/>
  <c r="DP26" i="42"/>
  <c r="DO26" i="42"/>
  <c r="DN26" i="42"/>
  <c r="DM26" i="42"/>
  <c r="DL26" i="42"/>
  <c r="DK26" i="42"/>
  <c r="DI26" i="42"/>
  <c r="DH26" i="42"/>
  <c r="DG26" i="42"/>
  <c r="DF26" i="42"/>
  <c r="DE26" i="42"/>
  <c r="HK26" i="42"/>
  <c r="HI26" i="42"/>
  <c r="HH26" i="42"/>
  <c r="HF26" i="42"/>
  <c r="HE26" i="42"/>
  <c r="HC26" i="42"/>
  <c r="HB26" i="42"/>
  <c r="GZ26" i="42"/>
  <c r="GY26" i="42"/>
  <c r="GX26" i="42" s="1"/>
  <c r="GW26" i="42"/>
  <c r="GV26" i="42"/>
  <c r="GT26" i="42"/>
  <c r="GO26" i="42"/>
  <c r="GM26" i="42"/>
  <c r="GL26" i="42"/>
  <c r="GJ26" i="42"/>
  <c r="GI26" i="42"/>
  <c r="GG26" i="42"/>
  <c r="GF26" i="42"/>
  <c r="GD26" i="42"/>
  <c r="GC26" i="42"/>
  <c r="GB26" i="42" s="1"/>
  <c r="GA26" i="42"/>
  <c r="FZ26" i="42"/>
  <c r="FX26" i="42"/>
  <c r="FS26" i="42"/>
  <c r="FQ26" i="42"/>
  <c r="FP26" i="42"/>
  <c r="FN26" i="42"/>
  <c r="FM26" i="42"/>
  <c r="FK26" i="42"/>
  <c r="FJ26" i="42"/>
  <c r="FH26" i="42"/>
  <c r="FG26" i="42"/>
  <c r="FF26" i="42" s="1"/>
  <c r="FE26" i="42"/>
  <c r="FD26" i="42"/>
  <c r="FB26" i="42"/>
  <c r="EW26" i="42"/>
  <c r="EU26" i="42"/>
  <c r="IE26" i="42" s="1"/>
  <c r="ET26" i="42"/>
  <c r="ID26" i="42" s="1"/>
  <c r="ER26" i="42"/>
  <c r="IB26" i="42" s="1"/>
  <c r="EQ26" i="42"/>
  <c r="IA26" i="42" s="1"/>
  <c r="EO26" i="42"/>
  <c r="EL26" i="42"/>
  <c r="EK26" i="42"/>
  <c r="EI26" i="42"/>
  <c r="EH26" i="42"/>
  <c r="EF26" i="42"/>
  <c r="CP26" i="42"/>
  <c r="CO26" i="42"/>
  <c r="CB26" i="42"/>
  <c r="CA26" i="42"/>
  <c r="BN26" i="42"/>
  <c r="BM26" i="42"/>
  <c r="BF26" i="42"/>
  <c r="DJ26" i="42" s="1"/>
  <c r="AY26" i="42"/>
  <c r="AW26" i="42"/>
  <c r="AV26" i="42"/>
  <c r="AT26" i="42"/>
  <c r="AS26" i="42"/>
  <c r="AI26" i="42"/>
  <c r="AH26" i="42"/>
  <c r="AG26" i="42"/>
  <c r="X26" i="42"/>
  <c r="T26" i="42"/>
  <c r="S26" i="42"/>
  <c r="R26" i="42"/>
  <c r="Q26" i="42"/>
  <c r="P26" i="42"/>
  <c r="DP25" i="42"/>
  <c r="DO25" i="42"/>
  <c r="DN25" i="42"/>
  <c r="DM25" i="42"/>
  <c r="DL25" i="42"/>
  <c r="DK25" i="42"/>
  <c r="DJ25" i="42"/>
  <c r="DI25" i="42"/>
  <c r="DH25" i="42"/>
  <c r="DG25" i="42"/>
  <c r="DF25" i="42"/>
  <c r="DE25" i="42"/>
  <c r="HK25" i="42"/>
  <c r="HI25" i="42"/>
  <c r="HH25" i="42"/>
  <c r="HF25" i="42"/>
  <c r="HE25" i="42"/>
  <c r="HC25" i="42"/>
  <c r="HB25" i="42"/>
  <c r="GZ25" i="42"/>
  <c r="GY25" i="42"/>
  <c r="GX25" i="42" s="1"/>
  <c r="GW25" i="42"/>
  <c r="GV25" i="42"/>
  <c r="GT25" i="42"/>
  <c r="GO25" i="42"/>
  <c r="GM25" i="42"/>
  <c r="GL25" i="42"/>
  <c r="GJ25" i="42"/>
  <c r="GI25" i="42"/>
  <c r="GG25" i="42"/>
  <c r="GF25" i="42"/>
  <c r="GD25" i="42"/>
  <c r="GC25" i="42"/>
  <c r="GB25" i="42" s="1"/>
  <c r="GA25" i="42"/>
  <c r="FZ25" i="42"/>
  <c r="FX25" i="42"/>
  <c r="FS25" i="42"/>
  <c r="FQ25" i="42"/>
  <c r="FP25" i="42"/>
  <c r="FN25" i="42"/>
  <c r="FM25" i="42"/>
  <c r="FK25" i="42"/>
  <c r="FJ25" i="42"/>
  <c r="FH25" i="42"/>
  <c r="FG25" i="42"/>
  <c r="FF25" i="42" s="1"/>
  <c r="FE25" i="42"/>
  <c r="FD25" i="42"/>
  <c r="FB25" i="42"/>
  <c r="EW25" i="42"/>
  <c r="IG25" i="42" s="1"/>
  <c r="EU25" i="42"/>
  <c r="IE25" i="42" s="1"/>
  <c r="ET25" i="42"/>
  <c r="ER25" i="42"/>
  <c r="EQ25" i="42"/>
  <c r="EO25" i="42"/>
  <c r="HY25" i="42" s="1"/>
  <c r="EN25" i="42"/>
  <c r="HX25" i="42" s="1"/>
  <c r="EL25" i="42"/>
  <c r="HV25" i="42" s="1"/>
  <c r="EK25" i="42"/>
  <c r="EI25" i="42"/>
  <c r="EH25" i="42"/>
  <c r="EF25" i="42"/>
  <c r="HP25" i="42" s="1"/>
  <c r="CP25" i="42"/>
  <c r="CO25" i="42"/>
  <c r="CB25" i="42"/>
  <c r="CA25" i="42"/>
  <c r="BN25" i="42"/>
  <c r="BM25" i="42"/>
  <c r="AZ25" i="42"/>
  <c r="AY25" i="42"/>
  <c r="AW25" i="42"/>
  <c r="AV25" i="42"/>
  <c r="AT25" i="42"/>
  <c r="AS25" i="42"/>
  <c r="AI25" i="42"/>
  <c r="AH25" i="42"/>
  <c r="AG25" i="42"/>
  <c r="V25" i="42"/>
  <c r="U25" i="42"/>
  <c r="T25" i="42"/>
  <c r="S25" i="42"/>
  <c r="R25" i="42"/>
  <c r="Q25" i="42"/>
  <c r="P25" i="42"/>
  <c r="DP24" i="42"/>
  <c r="DO24" i="42"/>
  <c r="DN24" i="42"/>
  <c r="DM24" i="42"/>
  <c r="DL24" i="42"/>
  <c r="DK24" i="42"/>
  <c r="DJ24" i="42"/>
  <c r="DI24" i="42"/>
  <c r="DH24" i="42"/>
  <c r="DG24" i="42"/>
  <c r="DF24" i="42"/>
  <c r="DE24" i="42"/>
  <c r="HK24" i="42"/>
  <c r="HI24" i="42"/>
  <c r="HH24" i="42"/>
  <c r="HF24" i="42"/>
  <c r="HE24" i="42"/>
  <c r="HC24" i="42"/>
  <c r="HB24" i="42"/>
  <c r="GZ24" i="42"/>
  <c r="GY24" i="42"/>
  <c r="GX24" i="42" s="1"/>
  <c r="GW24" i="42"/>
  <c r="GV24" i="42"/>
  <c r="GT24" i="42"/>
  <c r="GO24" i="42"/>
  <c r="GM24" i="42"/>
  <c r="GL24" i="42"/>
  <c r="GJ24" i="42"/>
  <c r="GI24" i="42"/>
  <c r="GG24" i="42"/>
  <c r="GF24" i="42"/>
  <c r="GD24" i="42"/>
  <c r="GC24" i="42"/>
  <c r="GA24" i="42"/>
  <c r="FZ24" i="42"/>
  <c r="FX24" i="42"/>
  <c r="FS24" i="42"/>
  <c r="FQ24" i="42"/>
  <c r="FP24" i="42"/>
  <c r="FN24" i="42"/>
  <c r="FM24" i="42"/>
  <c r="FK24" i="42"/>
  <c r="FJ24" i="42"/>
  <c r="FH24" i="42"/>
  <c r="FG24" i="42"/>
  <c r="FF24" i="42" s="1"/>
  <c r="FE24" i="42"/>
  <c r="FD24" i="42"/>
  <c r="FB24" i="42"/>
  <c r="EW24" i="42"/>
  <c r="EU24" i="42"/>
  <c r="IE24" i="42" s="1"/>
  <c r="ET24" i="42"/>
  <c r="ID24" i="42" s="1"/>
  <c r="ER24" i="42"/>
  <c r="IB24" i="42" s="1"/>
  <c r="EQ24" i="42"/>
  <c r="IA24" i="42" s="1"/>
  <c r="EO24" i="42"/>
  <c r="EN24" i="42"/>
  <c r="EL24" i="42"/>
  <c r="HV24" i="42" s="1"/>
  <c r="EK24" i="42"/>
  <c r="EI24" i="42"/>
  <c r="HS24" i="42" s="1"/>
  <c r="EH24" i="42"/>
  <c r="EF24" i="42"/>
  <c r="AK24" i="42"/>
  <c r="DP23" i="42"/>
  <c r="DO23" i="42"/>
  <c r="DN23" i="42"/>
  <c r="DM23" i="42"/>
  <c r="DL23" i="42"/>
  <c r="DK23" i="42"/>
  <c r="DJ23" i="42"/>
  <c r="DI23" i="42"/>
  <c r="DH23" i="42"/>
  <c r="DG23" i="42"/>
  <c r="DF23" i="42"/>
  <c r="DE23" i="42"/>
  <c r="HK23" i="42"/>
  <c r="HI23" i="42"/>
  <c r="HH23" i="42"/>
  <c r="HF23" i="42"/>
  <c r="HE23" i="42"/>
  <c r="HC23" i="42"/>
  <c r="HB23" i="42"/>
  <c r="GZ23" i="42"/>
  <c r="GY23" i="42"/>
  <c r="GX23" i="42" s="1"/>
  <c r="GW23" i="42"/>
  <c r="GV23" i="42"/>
  <c r="GT23" i="42"/>
  <c r="GO23" i="42"/>
  <c r="GM23" i="42"/>
  <c r="GL23" i="42"/>
  <c r="GJ23" i="42"/>
  <c r="GI23" i="42"/>
  <c r="GG23" i="42"/>
  <c r="GF23" i="42"/>
  <c r="GD23" i="42"/>
  <c r="GC23" i="42"/>
  <c r="GB23" i="42" s="1"/>
  <c r="GA23" i="42"/>
  <c r="FZ23" i="42"/>
  <c r="FX23" i="42"/>
  <c r="FS23" i="42"/>
  <c r="FQ23" i="42"/>
  <c r="FP23" i="42"/>
  <c r="FN23" i="42"/>
  <c r="FM23" i="42"/>
  <c r="FK23" i="42"/>
  <c r="FJ23" i="42"/>
  <c r="FH23" i="42"/>
  <c r="FG23" i="42"/>
  <c r="FF23" i="42" s="1"/>
  <c r="FE23" i="42"/>
  <c r="FD23" i="42"/>
  <c r="FB23" i="42"/>
  <c r="EW23" i="42"/>
  <c r="IG23" i="42" s="1"/>
  <c r="EU23" i="42"/>
  <c r="IE23" i="42" s="1"/>
  <c r="ET23" i="42"/>
  <c r="ID23" i="42" s="1"/>
  <c r="ER23" i="42"/>
  <c r="EQ23" i="42"/>
  <c r="EO23" i="42"/>
  <c r="EN23" i="42"/>
  <c r="HX23" i="42" s="1"/>
  <c r="EL23" i="42"/>
  <c r="HV23" i="42" s="1"/>
  <c r="EK23" i="42"/>
  <c r="EI23" i="42"/>
  <c r="EH23" i="42"/>
  <c r="EF23" i="42"/>
  <c r="HP23" i="42" s="1"/>
  <c r="CP23" i="42"/>
  <c r="CO23" i="42"/>
  <c r="CB23" i="42"/>
  <c r="CA23" i="42"/>
  <c r="BN23" i="42"/>
  <c r="BM23" i="42"/>
  <c r="AZ23" i="42"/>
  <c r="AY23" i="42"/>
  <c r="AW23" i="42"/>
  <c r="AV23" i="42"/>
  <c r="AT23" i="42"/>
  <c r="AS23" i="42"/>
  <c r="AI23" i="42"/>
  <c r="AH23" i="42"/>
  <c r="AG23" i="42"/>
  <c r="V23" i="42"/>
  <c r="U23" i="42"/>
  <c r="T23" i="42"/>
  <c r="S23" i="42"/>
  <c r="R23" i="42"/>
  <c r="Q23" i="42"/>
  <c r="P23" i="42"/>
  <c r="DP22" i="42"/>
  <c r="DO22" i="42"/>
  <c r="DN22" i="42"/>
  <c r="DM22" i="42"/>
  <c r="DL22" i="42"/>
  <c r="DK22" i="42"/>
  <c r="DJ22" i="42"/>
  <c r="DI22" i="42"/>
  <c r="DH22" i="42"/>
  <c r="DG22" i="42"/>
  <c r="DF22" i="42"/>
  <c r="DE22" i="42"/>
  <c r="HK22" i="42"/>
  <c r="HI22" i="42"/>
  <c r="HH22" i="42"/>
  <c r="HF22" i="42"/>
  <c r="HE22" i="42"/>
  <c r="HC22" i="42"/>
  <c r="HB22" i="42"/>
  <c r="GZ22" i="42"/>
  <c r="GY22" i="42"/>
  <c r="GX22" i="42" s="1"/>
  <c r="GW22" i="42"/>
  <c r="GV22" i="42"/>
  <c r="GT22" i="42"/>
  <c r="GO22" i="42"/>
  <c r="GM22" i="42"/>
  <c r="GL22" i="42"/>
  <c r="GJ22" i="42"/>
  <c r="GI22" i="42"/>
  <c r="GG22" i="42"/>
  <c r="GF22" i="42"/>
  <c r="GD22" i="42"/>
  <c r="GC22" i="42"/>
  <c r="GB22" i="42" s="1"/>
  <c r="GA22" i="42"/>
  <c r="FZ22" i="42"/>
  <c r="FX22" i="42"/>
  <c r="FS22" i="42"/>
  <c r="FQ22" i="42"/>
  <c r="FP22" i="42"/>
  <c r="FN22" i="42"/>
  <c r="FM22" i="42"/>
  <c r="FK22" i="42"/>
  <c r="FJ22" i="42"/>
  <c r="FH22" i="42"/>
  <c r="FG22" i="42"/>
  <c r="FE22" i="42"/>
  <c r="FD22" i="42"/>
  <c r="FB22" i="42"/>
  <c r="EW22" i="42"/>
  <c r="EU22" i="42"/>
  <c r="ET22" i="42"/>
  <c r="ID22" i="42" s="1"/>
  <c r="ER22" i="42"/>
  <c r="IB22" i="42" s="1"/>
  <c r="EQ22" i="42"/>
  <c r="IA22" i="42" s="1"/>
  <c r="EO22" i="42"/>
  <c r="HY22" i="42" s="1"/>
  <c r="EN22" i="42"/>
  <c r="EL22" i="42"/>
  <c r="EK22" i="42"/>
  <c r="EI22" i="42"/>
  <c r="HS22" i="42" s="1"/>
  <c r="EH22" i="42"/>
  <c r="EF22" i="42"/>
  <c r="CP22" i="42"/>
  <c r="CO22" i="42"/>
  <c r="CB22" i="42"/>
  <c r="CA22" i="42"/>
  <c r="BN22" i="42"/>
  <c r="BM22" i="42"/>
  <c r="AZ22" i="42"/>
  <c r="AY22" i="42"/>
  <c r="AW22" i="42"/>
  <c r="AV22" i="42"/>
  <c r="AT22" i="42"/>
  <c r="AS22" i="42"/>
  <c r="AI22" i="42"/>
  <c r="AH22" i="42"/>
  <c r="AG22" i="42"/>
  <c r="V22" i="42"/>
  <c r="U22" i="42"/>
  <c r="T22" i="42"/>
  <c r="S22" i="42"/>
  <c r="R22" i="42"/>
  <c r="Q22" i="42"/>
  <c r="P22" i="42"/>
  <c r="F22" i="42"/>
  <c r="C22" i="42"/>
  <c r="DP21" i="42"/>
  <c r="DO21" i="42"/>
  <c r="DN21" i="42"/>
  <c r="DM21" i="42"/>
  <c r="DL21" i="42"/>
  <c r="DK21" i="42"/>
  <c r="DJ21" i="42"/>
  <c r="DI21" i="42"/>
  <c r="DH21" i="42"/>
  <c r="DG21" i="42"/>
  <c r="DF21" i="42"/>
  <c r="DE21" i="42"/>
  <c r="HK21" i="42"/>
  <c r="HI21" i="42"/>
  <c r="HH21" i="42"/>
  <c r="HF21" i="42"/>
  <c r="HE21" i="42"/>
  <c r="HC21" i="42"/>
  <c r="HB21" i="42"/>
  <c r="GZ21" i="42"/>
  <c r="GY21" i="42"/>
  <c r="GX21" i="42" s="1"/>
  <c r="GW21" i="42"/>
  <c r="GV21" i="42"/>
  <c r="GT21" i="42"/>
  <c r="GO21" i="42"/>
  <c r="GM21" i="42"/>
  <c r="GL21" i="42"/>
  <c r="GJ21" i="42"/>
  <c r="GI21" i="42"/>
  <c r="GG21" i="42"/>
  <c r="GF21" i="42"/>
  <c r="GD21" i="42"/>
  <c r="GC21" i="42"/>
  <c r="GB21" i="42" s="1"/>
  <c r="GA21" i="42"/>
  <c r="FZ21" i="42"/>
  <c r="FX21" i="42"/>
  <c r="FS21" i="42"/>
  <c r="FQ21" i="42"/>
  <c r="FP21" i="42"/>
  <c r="FN21" i="42"/>
  <c r="FM21" i="42"/>
  <c r="FK21" i="42"/>
  <c r="FJ21" i="42"/>
  <c r="FH21" i="42"/>
  <c r="FG21" i="42"/>
  <c r="FF21" i="42" s="1"/>
  <c r="FE21" i="42"/>
  <c r="FD21" i="42"/>
  <c r="FB21" i="42"/>
  <c r="EW21" i="42"/>
  <c r="EU21" i="42"/>
  <c r="IE21" i="42" s="1"/>
  <c r="ET21" i="42"/>
  <c r="ID21" i="42" s="1"/>
  <c r="ER21" i="42"/>
  <c r="IB21" i="42" s="1"/>
  <c r="EQ21" i="42"/>
  <c r="IA21" i="42" s="1"/>
  <c r="EO21" i="42"/>
  <c r="EN21" i="42"/>
  <c r="EL21" i="42"/>
  <c r="EK21" i="42"/>
  <c r="EI21" i="42"/>
  <c r="HS21" i="42" s="1"/>
  <c r="EH21" i="42"/>
  <c r="EF21" i="42"/>
  <c r="CP21" i="42"/>
  <c r="CO21" i="42"/>
  <c r="CB21" i="42"/>
  <c r="CA21" i="42"/>
  <c r="BN21" i="42"/>
  <c r="BM21" i="42"/>
  <c r="AZ21" i="42"/>
  <c r="AY21" i="42"/>
  <c r="AW21" i="42"/>
  <c r="AV21" i="42"/>
  <c r="AT21" i="42"/>
  <c r="AS21" i="42"/>
  <c r="AI21" i="42"/>
  <c r="AH21" i="42"/>
  <c r="AG21" i="42"/>
  <c r="V21" i="42"/>
  <c r="U21" i="42"/>
  <c r="T21" i="42"/>
  <c r="S21" i="42"/>
  <c r="R21" i="42"/>
  <c r="Q21" i="42"/>
  <c r="P21" i="42"/>
  <c r="F21" i="42"/>
  <c r="C21" i="42"/>
  <c r="DP20" i="42"/>
  <c r="DO20" i="42"/>
  <c r="DN20" i="42"/>
  <c r="DM20" i="42"/>
  <c r="DL20" i="42"/>
  <c r="DK20" i="42"/>
  <c r="DJ20" i="42"/>
  <c r="DI20" i="42"/>
  <c r="DH20" i="42"/>
  <c r="DG20" i="42"/>
  <c r="DF20" i="42"/>
  <c r="DE20" i="42"/>
  <c r="HK20" i="42"/>
  <c r="HI20" i="42"/>
  <c r="HH20" i="42"/>
  <c r="HF20" i="42"/>
  <c r="HE20" i="42"/>
  <c r="HC20" i="42"/>
  <c r="HB20" i="42"/>
  <c r="GZ20" i="42"/>
  <c r="GY20" i="42"/>
  <c r="GX20" i="42" s="1"/>
  <c r="GW20" i="42"/>
  <c r="GV20" i="42"/>
  <c r="GT20" i="42"/>
  <c r="GO20" i="42"/>
  <c r="GM20" i="42"/>
  <c r="GL20" i="42"/>
  <c r="GJ20" i="42"/>
  <c r="GI20" i="42"/>
  <c r="GG20" i="42"/>
  <c r="GF20" i="42"/>
  <c r="GD20" i="42"/>
  <c r="GC20" i="42"/>
  <c r="GA20" i="42"/>
  <c r="FZ20" i="42"/>
  <c r="FX20" i="42"/>
  <c r="FS20" i="42"/>
  <c r="FQ20" i="42"/>
  <c r="FP20" i="42"/>
  <c r="FN20" i="42"/>
  <c r="FM20" i="42"/>
  <c r="FK20" i="42"/>
  <c r="FJ20" i="42"/>
  <c r="FH20" i="42"/>
  <c r="FG20" i="42"/>
  <c r="FE20" i="42"/>
  <c r="FD20" i="42"/>
  <c r="FB20" i="42"/>
  <c r="EW20" i="42"/>
  <c r="EU20" i="42"/>
  <c r="ET20" i="42"/>
  <c r="ID20" i="42" s="1"/>
  <c r="ER20" i="42"/>
  <c r="IB20" i="42" s="1"/>
  <c r="EQ20" i="42"/>
  <c r="IA20" i="42" s="1"/>
  <c r="EO20" i="42"/>
  <c r="HY20" i="42" s="1"/>
  <c r="EN20" i="42"/>
  <c r="EL20" i="42"/>
  <c r="EK20" i="42"/>
  <c r="EI20" i="42"/>
  <c r="HS20" i="42" s="1"/>
  <c r="EH20" i="42"/>
  <c r="EF20" i="42"/>
  <c r="HP20" i="42" s="1"/>
  <c r="CP20" i="42"/>
  <c r="CO20" i="42"/>
  <c r="CB20" i="42"/>
  <c r="CA20" i="42"/>
  <c r="BN20" i="42"/>
  <c r="BM20" i="42"/>
  <c r="AZ20" i="42"/>
  <c r="AY20" i="42"/>
  <c r="AW20" i="42"/>
  <c r="AV20" i="42"/>
  <c r="AT20" i="42"/>
  <c r="AS20" i="42"/>
  <c r="AI20" i="42"/>
  <c r="AH20" i="42"/>
  <c r="AG20" i="42"/>
  <c r="V20" i="42"/>
  <c r="U20" i="42"/>
  <c r="T20" i="42"/>
  <c r="S20" i="42"/>
  <c r="R20" i="42"/>
  <c r="Q20" i="42"/>
  <c r="P20" i="42"/>
  <c r="I20" i="42"/>
  <c r="F20" i="42"/>
  <c r="DP19" i="42"/>
  <c r="DO19" i="42"/>
  <c r="DN19" i="42"/>
  <c r="DM19" i="42"/>
  <c r="DL19" i="42"/>
  <c r="DK19" i="42"/>
  <c r="DJ19" i="42"/>
  <c r="DI19" i="42"/>
  <c r="DH19" i="42"/>
  <c r="DG19" i="42"/>
  <c r="DF19" i="42"/>
  <c r="DE19" i="42"/>
  <c r="HK19" i="42"/>
  <c r="HI19" i="42"/>
  <c r="HH19" i="42"/>
  <c r="HF19" i="42"/>
  <c r="HE19" i="42"/>
  <c r="HC19" i="42"/>
  <c r="HB19" i="42"/>
  <c r="GZ19" i="42"/>
  <c r="GY19" i="42"/>
  <c r="GX19" i="42" s="1"/>
  <c r="GW19" i="42"/>
  <c r="GV19" i="42"/>
  <c r="GT19" i="42"/>
  <c r="GO19" i="42"/>
  <c r="GM19" i="42"/>
  <c r="GL19" i="42"/>
  <c r="GJ19" i="42"/>
  <c r="GI19" i="42"/>
  <c r="GG19" i="42"/>
  <c r="GF19" i="42"/>
  <c r="GD19" i="42"/>
  <c r="GC19" i="42"/>
  <c r="GB19" i="42" s="1"/>
  <c r="GA19" i="42"/>
  <c r="FZ19" i="42"/>
  <c r="FX19" i="42"/>
  <c r="FS19" i="42"/>
  <c r="FQ19" i="42"/>
  <c r="FP19" i="42"/>
  <c r="FN19" i="42"/>
  <c r="FM19" i="42"/>
  <c r="FK19" i="42"/>
  <c r="FJ19" i="42"/>
  <c r="FH19" i="42"/>
  <c r="FG19" i="42"/>
  <c r="FF19" i="42" s="1"/>
  <c r="FE19" i="42"/>
  <c r="FD19" i="42"/>
  <c r="FB19" i="42"/>
  <c r="EW19" i="42"/>
  <c r="EU19" i="42"/>
  <c r="ET19" i="42"/>
  <c r="ID19" i="42" s="1"/>
  <c r="ER19" i="42"/>
  <c r="IB19" i="42" s="1"/>
  <c r="EQ19" i="42"/>
  <c r="IA19" i="42" s="1"/>
  <c r="EO19" i="42"/>
  <c r="EN19" i="42"/>
  <c r="EL19" i="42"/>
  <c r="EK19" i="42"/>
  <c r="EJ19" i="42" s="1"/>
  <c r="HT19" i="42" s="1"/>
  <c r="EI19" i="42"/>
  <c r="HS19" i="42" s="1"/>
  <c r="EH19" i="42"/>
  <c r="EF19" i="42"/>
  <c r="CP19" i="42"/>
  <c r="CO19" i="42"/>
  <c r="CB19" i="42"/>
  <c r="CA19" i="42"/>
  <c r="BN19" i="42"/>
  <c r="BM19" i="42"/>
  <c r="AZ19" i="42"/>
  <c r="AY19" i="42"/>
  <c r="AW19" i="42"/>
  <c r="AV19" i="42"/>
  <c r="AT19" i="42"/>
  <c r="AS19" i="42"/>
  <c r="AI19" i="42"/>
  <c r="AH19" i="42"/>
  <c r="AG19" i="42"/>
  <c r="V19" i="42"/>
  <c r="U19" i="42"/>
  <c r="T19" i="42"/>
  <c r="S19" i="42"/>
  <c r="R19" i="42"/>
  <c r="Q19" i="42"/>
  <c r="P19" i="42"/>
  <c r="I19" i="42"/>
  <c r="F19" i="42"/>
  <c r="DP18" i="42"/>
  <c r="DO18" i="42"/>
  <c r="DN18" i="42"/>
  <c r="DM18" i="42"/>
  <c r="DL18" i="42"/>
  <c r="DK18" i="42"/>
  <c r="DJ18" i="42"/>
  <c r="DI18" i="42"/>
  <c r="DH18" i="42"/>
  <c r="DG18" i="42"/>
  <c r="DF18" i="42"/>
  <c r="DE18" i="42"/>
  <c r="HK18" i="42"/>
  <c r="HI18" i="42"/>
  <c r="HH18" i="42"/>
  <c r="HF18" i="42"/>
  <c r="HE18" i="42"/>
  <c r="HC18" i="42"/>
  <c r="HB18" i="42"/>
  <c r="GZ18" i="42"/>
  <c r="GY18" i="42"/>
  <c r="GX18" i="42" s="1"/>
  <c r="GW18" i="42"/>
  <c r="GV18" i="42"/>
  <c r="GT18" i="42"/>
  <c r="GO18" i="42"/>
  <c r="GM18" i="42"/>
  <c r="GL18" i="42"/>
  <c r="GJ18" i="42"/>
  <c r="GI18" i="42"/>
  <c r="GG18" i="42"/>
  <c r="GF18" i="42"/>
  <c r="GD18" i="42"/>
  <c r="GC18" i="42"/>
  <c r="GB18" i="42" s="1"/>
  <c r="GA18" i="42"/>
  <c r="FZ18" i="42"/>
  <c r="FX18" i="42"/>
  <c r="FS18" i="42"/>
  <c r="FQ18" i="42"/>
  <c r="FP18" i="42"/>
  <c r="FN18" i="42"/>
  <c r="FM18" i="42"/>
  <c r="FK18" i="42"/>
  <c r="FJ18" i="42"/>
  <c r="FH18" i="42"/>
  <c r="FG18" i="42"/>
  <c r="FF18" i="42" s="1"/>
  <c r="FE18" i="42"/>
  <c r="FD18" i="42"/>
  <c r="FB18" i="42"/>
  <c r="EW18" i="42"/>
  <c r="EU18" i="42"/>
  <c r="ET18" i="42"/>
  <c r="ID18" i="42" s="1"/>
  <c r="ER18" i="42"/>
  <c r="IB18" i="42" s="1"/>
  <c r="EQ18" i="42"/>
  <c r="IA18" i="42" s="1"/>
  <c r="EO18" i="42"/>
  <c r="HY18" i="42" s="1"/>
  <c r="EN18" i="42"/>
  <c r="EL18" i="42"/>
  <c r="EK18" i="42"/>
  <c r="EI18" i="42"/>
  <c r="HS18" i="42" s="1"/>
  <c r="EH18" i="42"/>
  <c r="EF18" i="42"/>
  <c r="HP18" i="42" s="1"/>
  <c r="CP18" i="42"/>
  <c r="CO18" i="42"/>
  <c r="CB18" i="42"/>
  <c r="CA18" i="42"/>
  <c r="BN18" i="42"/>
  <c r="BM18" i="42"/>
  <c r="AZ18" i="42"/>
  <c r="AY18" i="42"/>
  <c r="AW18" i="42"/>
  <c r="AV18" i="42"/>
  <c r="AT18" i="42"/>
  <c r="AS18" i="42"/>
  <c r="AI18" i="42"/>
  <c r="AH18" i="42"/>
  <c r="AG18" i="42"/>
  <c r="V18" i="42"/>
  <c r="U18" i="42"/>
  <c r="T18" i="42"/>
  <c r="S18" i="42"/>
  <c r="R18" i="42"/>
  <c r="Q18" i="42"/>
  <c r="P18" i="42"/>
  <c r="I18" i="42"/>
  <c r="DP17" i="42"/>
  <c r="DO17" i="42"/>
  <c r="DN17" i="42"/>
  <c r="DM17" i="42"/>
  <c r="DL17" i="42"/>
  <c r="DK17" i="42"/>
  <c r="DJ17" i="42"/>
  <c r="DI17" i="42"/>
  <c r="DH17" i="42"/>
  <c r="DG17" i="42"/>
  <c r="HK17" i="42"/>
  <c r="HI17" i="42"/>
  <c r="HH17" i="42"/>
  <c r="HF17" i="42"/>
  <c r="HE17" i="42"/>
  <c r="HC17" i="42"/>
  <c r="HB17" i="42"/>
  <c r="GZ17" i="42"/>
  <c r="GY17" i="42"/>
  <c r="GX17" i="42" s="1"/>
  <c r="GW17" i="42"/>
  <c r="GV17" i="42"/>
  <c r="GT17" i="42"/>
  <c r="GO17" i="42"/>
  <c r="GM17" i="42"/>
  <c r="GL17" i="42"/>
  <c r="GJ17" i="42"/>
  <c r="GI17" i="42"/>
  <c r="GG17" i="42"/>
  <c r="GF17" i="42"/>
  <c r="GD17" i="42"/>
  <c r="GC17" i="42"/>
  <c r="GB17" i="42" s="1"/>
  <c r="GA17" i="42"/>
  <c r="FZ17" i="42"/>
  <c r="FX17" i="42"/>
  <c r="FS17" i="42"/>
  <c r="FQ17" i="42"/>
  <c r="FP17" i="42"/>
  <c r="FN17" i="42"/>
  <c r="FM17" i="42"/>
  <c r="FK17" i="42"/>
  <c r="FJ17" i="42"/>
  <c r="FH17" i="42"/>
  <c r="FG17" i="42"/>
  <c r="FF17" i="42" s="1"/>
  <c r="FE17" i="42"/>
  <c r="EW17" i="42"/>
  <c r="EU17" i="42"/>
  <c r="ET17" i="42"/>
  <c r="ER17" i="42"/>
  <c r="EQ17" i="42"/>
  <c r="EO17" i="42"/>
  <c r="EN17" i="42"/>
  <c r="EL17" i="42"/>
  <c r="EK17" i="42"/>
  <c r="EJ17" i="42" s="1"/>
  <c r="EI17" i="42"/>
  <c r="EH17" i="42"/>
  <c r="EF17" i="42"/>
  <c r="CP17" i="42"/>
  <c r="CO17" i="42"/>
  <c r="CB17" i="42"/>
  <c r="CA17" i="42"/>
  <c r="AZ17" i="42"/>
  <c r="AY17" i="42"/>
  <c r="AW17" i="42"/>
  <c r="AV17" i="42"/>
  <c r="AT17" i="42"/>
  <c r="AS17" i="42"/>
  <c r="AI17" i="42"/>
  <c r="AH17" i="42"/>
  <c r="AG17" i="42"/>
  <c r="W17" i="42"/>
  <c r="EM17" i="42" s="1"/>
  <c r="HW17" i="42" s="1"/>
  <c r="U17" i="42"/>
  <c r="T17" i="42"/>
  <c r="S17" i="42"/>
  <c r="R17" i="42"/>
  <c r="I17" i="42"/>
  <c r="F17" i="42"/>
  <c r="BP17" i="42" s="1"/>
  <c r="Q17" i="42" s="1"/>
  <c r="DP16" i="42"/>
  <c r="DO16" i="42"/>
  <c r="DN16" i="42"/>
  <c r="DM16" i="42"/>
  <c r="DL16" i="42"/>
  <c r="DK16" i="42"/>
  <c r="DJ16" i="42"/>
  <c r="DI16" i="42"/>
  <c r="DH16" i="42"/>
  <c r="DG16" i="42"/>
  <c r="DF16" i="42"/>
  <c r="DE16" i="42"/>
  <c r="HK16" i="42"/>
  <c r="HI16" i="42"/>
  <c r="HH16" i="42"/>
  <c r="HF16" i="42"/>
  <c r="HE16" i="42"/>
  <c r="HC16" i="42"/>
  <c r="HB16" i="42"/>
  <c r="GZ16" i="42"/>
  <c r="GY16" i="42"/>
  <c r="GW16" i="42"/>
  <c r="GV16" i="42"/>
  <c r="GT16" i="42"/>
  <c r="GO16" i="42"/>
  <c r="GM16" i="42"/>
  <c r="GL16" i="42"/>
  <c r="GJ16" i="42"/>
  <c r="GI16" i="42"/>
  <c r="GG16" i="42"/>
  <c r="GF16" i="42"/>
  <c r="GD16" i="42"/>
  <c r="GC16" i="42"/>
  <c r="GB16" i="42" s="1"/>
  <c r="GA16" i="42"/>
  <c r="FZ16" i="42"/>
  <c r="FX16" i="42"/>
  <c r="FS16" i="42"/>
  <c r="FQ16" i="42"/>
  <c r="FP16" i="42"/>
  <c r="FN16" i="42"/>
  <c r="FM16" i="42"/>
  <c r="FK16" i="42"/>
  <c r="FJ16" i="42"/>
  <c r="FH16" i="42"/>
  <c r="FG16" i="42"/>
  <c r="FF16" i="42" s="1"/>
  <c r="FE16" i="42"/>
  <c r="FD16" i="42"/>
  <c r="FB16" i="42"/>
  <c r="EW16" i="42"/>
  <c r="IG16" i="42" s="1"/>
  <c r="EU16" i="42"/>
  <c r="IE16" i="42" s="1"/>
  <c r="ET16" i="42"/>
  <c r="ER16" i="42"/>
  <c r="EQ16" i="42"/>
  <c r="EO16" i="42"/>
  <c r="HY16" i="42" s="1"/>
  <c r="EN16" i="42"/>
  <c r="HX16" i="42" s="1"/>
  <c r="EL16" i="42"/>
  <c r="HV16" i="42" s="1"/>
  <c r="EK16" i="42"/>
  <c r="EJ16" i="42" s="1"/>
  <c r="EI16" i="42"/>
  <c r="EH16" i="42"/>
  <c r="EF16" i="42"/>
  <c r="HP16" i="42" s="1"/>
  <c r="CP16" i="42"/>
  <c r="CO16" i="42"/>
  <c r="CB16" i="42"/>
  <c r="CA16" i="42"/>
  <c r="BN16" i="42"/>
  <c r="BM16" i="42"/>
  <c r="AZ16" i="42"/>
  <c r="AY16" i="42"/>
  <c r="AW16" i="42"/>
  <c r="AV16" i="42"/>
  <c r="AT16" i="42"/>
  <c r="AS16" i="42"/>
  <c r="AI16" i="42"/>
  <c r="AH16" i="42"/>
  <c r="AG16" i="42"/>
  <c r="V16" i="42"/>
  <c r="U16" i="42"/>
  <c r="T16" i="42"/>
  <c r="S16" i="42"/>
  <c r="R16" i="42"/>
  <c r="Q16" i="42"/>
  <c r="P16" i="42"/>
  <c r="I16" i="42"/>
  <c r="F16" i="42"/>
  <c r="DP15" i="42"/>
  <c r="DO15" i="42"/>
  <c r="DN15" i="42"/>
  <c r="DM15" i="42"/>
  <c r="DL15" i="42"/>
  <c r="DK15" i="42"/>
  <c r="DJ15" i="42"/>
  <c r="DI15" i="42"/>
  <c r="DH15" i="42"/>
  <c r="DG15" i="42"/>
  <c r="DF15" i="42"/>
  <c r="DE15" i="42"/>
  <c r="HK15" i="42"/>
  <c r="HI15" i="42"/>
  <c r="HH15" i="42"/>
  <c r="HF15" i="42"/>
  <c r="HE15" i="42"/>
  <c r="HC15" i="42"/>
  <c r="HB15" i="42"/>
  <c r="GZ15" i="42"/>
  <c r="GY15" i="42"/>
  <c r="GW15" i="42"/>
  <c r="GV15" i="42"/>
  <c r="GT15" i="42"/>
  <c r="GO15" i="42"/>
  <c r="GM15" i="42"/>
  <c r="GL15" i="42"/>
  <c r="GJ15" i="42"/>
  <c r="GI15" i="42"/>
  <c r="GG15" i="42"/>
  <c r="GF15" i="42"/>
  <c r="GD15" i="42"/>
  <c r="GC15" i="42"/>
  <c r="GB15" i="42" s="1"/>
  <c r="GA15" i="42"/>
  <c r="FZ15" i="42"/>
  <c r="FX15" i="42"/>
  <c r="FS15" i="42"/>
  <c r="FQ15" i="42"/>
  <c r="FP15" i="42"/>
  <c r="FN15" i="42"/>
  <c r="FM15" i="42"/>
  <c r="FK15" i="42"/>
  <c r="FJ15" i="42"/>
  <c r="FH15" i="42"/>
  <c r="FG15" i="42"/>
  <c r="FF15" i="42" s="1"/>
  <c r="FE15" i="42"/>
  <c r="FD15" i="42"/>
  <c r="FB15" i="42"/>
  <c r="EW15" i="42"/>
  <c r="IG15" i="42" s="1"/>
  <c r="EU15" i="42"/>
  <c r="IE15" i="42" s="1"/>
  <c r="ET15" i="42"/>
  <c r="ID15" i="42" s="1"/>
  <c r="ER15" i="42"/>
  <c r="EQ15" i="42"/>
  <c r="EO15" i="42"/>
  <c r="HY15" i="42" s="1"/>
  <c r="EN15" i="42"/>
  <c r="HX15" i="42" s="1"/>
  <c r="EL15" i="42"/>
  <c r="HV15" i="42" s="1"/>
  <c r="EK15" i="42"/>
  <c r="EJ15" i="42" s="1"/>
  <c r="EI15" i="42"/>
  <c r="EH15" i="42"/>
  <c r="EF15" i="42"/>
  <c r="HP15" i="42" s="1"/>
  <c r="CP15" i="42"/>
  <c r="CO15" i="42"/>
  <c r="CB15" i="42"/>
  <c r="CA15" i="42"/>
  <c r="BN15" i="42"/>
  <c r="BM15" i="42"/>
  <c r="AZ15" i="42"/>
  <c r="AY15" i="42"/>
  <c r="AW15" i="42"/>
  <c r="AV15" i="42"/>
  <c r="AT15" i="42"/>
  <c r="AS15" i="42"/>
  <c r="AK15" i="42"/>
  <c r="AH15" i="42"/>
  <c r="AG15" i="42"/>
  <c r="V15" i="42"/>
  <c r="U15" i="42"/>
  <c r="T15" i="42"/>
  <c r="S15" i="42"/>
  <c r="R15" i="42"/>
  <c r="Q15" i="42"/>
  <c r="P15" i="42"/>
  <c r="I15" i="42"/>
  <c r="F15" i="42"/>
  <c r="C15" i="42"/>
  <c r="DP14" i="42"/>
  <c r="DO14" i="42"/>
  <c r="DN14" i="42"/>
  <c r="DM14" i="42"/>
  <c r="DL14" i="42"/>
  <c r="DK14" i="42"/>
  <c r="DJ14" i="42"/>
  <c r="DI14" i="42"/>
  <c r="DH14" i="42"/>
  <c r="DG14" i="42"/>
  <c r="DF14" i="42"/>
  <c r="DE14" i="42"/>
  <c r="HK14" i="42"/>
  <c r="HI14" i="42"/>
  <c r="HH14" i="42"/>
  <c r="HF14" i="42"/>
  <c r="HE14" i="42"/>
  <c r="HC14" i="42"/>
  <c r="HB14" i="42"/>
  <c r="GZ14" i="42"/>
  <c r="GY14" i="42"/>
  <c r="GX14" i="42" s="1"/>
  <c r="GW14" i="42"/>
  <c r="GV14" i="42"/>
  <c r="GT14" i="42"/>
  <c r="GO14" i="42"/>
  <c r="GM14" i="42"/>
  <c r="GL14" i="42"/>
  <c r="GJ14" i="42"/>
  <c r="GI14" i="42"/>
  <c r="GG14" i="42"/>
  <c r="GF14" i="42"/>
  <c r="GD14" i="42"/>
  <c r="GC14" i="42"/>
  <c r="GB14" i="42" s="1"/>
  <c r="GA14" i="42"/>
  <c r="FZ14" i="42"/>
  <c r="FX14" i="42"/>
  <c r="FS14" i="42"/>
  <c r="FQ14" i="42"/>
  <c r="FP14" i="42"/>
  <c r="FN14" i="42"/>
  <c r="FM14" i="42"/>
  <c r="FK14" i="42"/>
  <c r="FJ14" i="42"/>
  <c r="FH14" i="42"/>
  <c r="FG14" i="42"/>
  <c r="FF14" i="42" s="1"/>
  <c r="FE14" i="42"/>
  <c r="FD14" i="42"/>
  <c r="FB14" i="42"/>
  <c r="EW14" i="42"/>
  <c r="IG14" i="42" s="1"/>
  <c r="EU14" i="42"/>
  <c r="IE14" i="42" s="1"/>
  <c r="ET14" i="42"/>
  <c r="ER14" i="42"/>
  <c r="IB14" i="42" s="1"/>
  <c r="EQ14" i="42"/>
  <c r="IA14" i="42" s="1"/>
  <c r="EO14" i="42"/>
  <c r="HY14" i="42" s="1"/>
  <c r="EN14" i="42"/>
  <c r="HX14" i="42" s="1"/>
  <c r="EL14" i="42"/>
  <c r="EK14" i="42"/>
  <c r="EJ14" i="42" s="1"/>
  <c r="EI14" i="42"/>
  <c r="EH14" i="42"/>
  <c r="EF14" i="42"/>
  <c r="HP14" i="42" s="1"/>
  <c r="CP14" i="42"/>
  <c r="CO14" i="42"/>
  <c r="CB14" i="42"/>
  <c r="CA14" i="42"/>
  <c r="BN14" i="42"/>
  <c r="BM14" i="42"/>
  <c r="AZ14" i="42"/>
  <c r="AY14" i="42"/>
  <c r="AW14" i="42"/>
  <c r="AV14" i="42"/>
  <c r="AT14" i="42"/>
  <c r="AS14" i="42"/>
  <c r="AI14" i="42"/>
  <c r="AH14" i="42"/>
  <c r="AG14" i="42"/>
  <c r="V14" i="42"/>
  <c r="U14" i="42"/>
  <c r="T14" i="42"/>
  <c r="S14" i="42"/>
  <c r="R14" i="42"/>
  <c r="Q14" i="42"/>
  <c r="P14" i="42"/>
  <c r="I14" i="42"/>
  <c r="DB13" i="42"/>
  <c r="DB29" i="42" s="1"/>
  <c r="HK29" i="42" s="1"/>
  <c r="DA13" i="42"/>
  <c r="CZ13" i="42"/>
  <c r="CY13" i="42"/>
  <c r="CX13" i="42"/>
  <c r="CX29" i="42" s="1"/>
  <c r="HE29" i="42" s="1"/>
  <c r="CW13" i="42"/>
  <c r="CV13" i="42"/>
  <c r="CV29" i="42" s="1"/>
  <c r="HB29" i="42" s="1"/>
  <c r="CU13" i="42"/>
  <c r="CU29" i="42" s="1"/>
  <c r="GZ29" i="42" s="1"/>
  <c r="CT13" i="42"/>
  <c r="CS13" i="42"/>
  <c r="CR13" i="42"/>
  <c r="CR29" i="42" s="1"/>
  <c r="GV29" i="42" s="1"/>
  <c r="CQ13" i="42"/>
  <c r="CQ29" i="42" s="1"/>
  <c r="GT29" i="42" s="1"/>
  <c r="CN13" i="42"/>
  <c r="CM13" i="42"/>
  <c r="CL13" i="42"/>
  <c r="CL29" i="42" s="1"/>
  <c r="GL29" i="42" s="1"/>
  <c r="CK13" i="42"/>
  <c r="CK29" i="42" s="1"/>
  <c r="GJ29" i="42" s="1"/>
  <c r="CJ13" i="42"/>
  <c r="CJ29" i="42" s="1"/>
  <c r="GI29" i="42" s="1"/>
  <c r="CI13" i="42"/>
  <c r="CI29" i="42" s="1"/>
  <c r="GG29" i="42" s="1"/>
  <c r="CH13" i="42"/>
  <c r="CG13" i="42"/>
  <c r="CF13" i="42"/>
  <c r="CF29" i="42" s="1"/>
  <c r="GC29" i="42" s="1"/>
  <c r="GB29" i="42" s="1"/>
  <c r="CE13" i="42"/>
  <c r="CE29" i="42" s="1"/>
  <c r="GA29" i="42" s="1"/>
  <c r="CD13" i="42"/>
  <c r="CD29" i="42" s="1"/>
  <c r="FZ29" i="42" s="1"/>
  <c r="CC13" i="42"/>
  <c r="BZ13" i="42"/>
  <c r="BZ29" i="42" s="1"/>
  <c r="FS29" i="42" s="1"/>
  <c r="BY13" i="42"/>
  <c r="BY29" i="42" s="1"/>
  <c r="FQ29" i="42" s="1"/>
  <c r="BX13" i="42"/>
  <c r="BX29" i="42" s="1"/>
  <c r="FP29" i="42" s="1"/>
  <c r="BW13" i="42"/>
  <c r="BW29" i="42" s="1"/>
  <c r="FN29" i="42" s="1"/>
  <c r="BU13" i="42"/>
  <c r="BU29" i="42" s="1"/>
  <c r="FK29" i="42" s="1"/>
  <c r="BT13" i="42"/>
  <c r="BT29" i="42" s="1"/>
  <c r="FJ29" i="42" s="1"/>
  <c r="BS13" i="42"/>
  <c r="BS29" i="42" s="1"/>
  <c r="FH29" i="42" s="1"/>
  <c r="BR13" i="42"/>
  <c r="BR29" i="42" s="1"/>
  <c r="FG29" i="42" s="1"/>
  <c r="FF29" i="42" s="1"/>
  <c r="BQ13" i="42"/>
  <c r="BQ29" i="42" s="1"/>
  <c r="FE29" i="42" s="1"/>
  <c r="BL13" i="42"/>
  <c r="BK13" i="42"/>
  <c r="BK29" i="42" s="1"/>
  <c r="BJ13" i="42"/>
  <c r="BI13" i="42"/>
  <c r="BI29" i="42" s="1"/>
  <c r="BG13" i="42"/>
  <c r="BE13" i="42"/>
  <c r="BE29" i="42" s="1"/>
  <c r="BD13" i="42"/>
  <c r="BC13" i="42"/>
  <c r="BC29" i="42" s="1"/>
  <c r="BB13" i="42"/>
  <c r="EH13" i="42" s="1"/>
  <c r="BA13" i="42"/>
  <c r="AR13" i="42"/>
  <c r="AQ13" i="42"/>
  <c r="AQ29" i="42" s="1"/>
  <c r="AP13" i="42"/>
  <c r="AO13" i="42"/>
  <c r="AO29" i="42" s="1"/>
  <c r="AN13" i="42"/>
  <c r="AN29" i="42" s="1"/>
  <c r="AM13" i="42"/>
  <c r="AM29" i="42" s="1"/>
  <c r="AL13" i="42"/>
  <c r="AL29" i="42" s="1"/>
  <c r="AJ13" i="42"/>
  <c r="AE13" i="42"/>
  <c r="AD13" i="42"/>
  <c r="AD29" i="42" s="1"/>
  <c r="AC13" i="42"/>
  <c r="AB13" i="42"/>
  <c r="AB29" i="42" s="1"/>
  <c r="AA13" i="42"/>
  <c r="AA29" i="42" s="1"/>
  <c r="Z13" i="42"/>
  <c r="Z29" i="42" s="1"/>
  <c r="Y13" i="42"/>
  <c r="Y29" i="42" s="1"/>
  <c r="H13" i="42"/>
  <c r="W2" i="42"/>
  <c r="EB138" i="41"/>
  <c r="EQ123" i="41"/>
  <c r="EQ114" i="41"/>
  <c r="EQ69" i="41"/>
  <c r="FQ148" i="41"/>
  <c r="FP148" i="41"/>
  <c r="FO148" i="41"/>
  <c r="FN148" i="41"/>
  <c r="FM148" i="41"/>
  <c r="FL148" i="41"/>
  <c r="FK148" i="41"/>
  <c r="FJ148" i="41"/>
  <c r="FI148" i="41"/>
  <c r="FH148" i="41"/>
  <c r="FG148" i="41"/>
  <c r="FF148" i="41"/>
  <c r="FD148" i="41" s="1"/>
  <c r="FC148" i="41"/>
  <c r="FB148" i="41"/>
  <c r="FA148" i="41"/>
  <c r="EZ148" i="41"/>
  <c r="EY148" i="41"/>
  <c r="EX148" i="41"/>
  <c r="EW148" i="41"/>
  <c r="EV148" i="41"/>
  <c r="EU148" i="41"/>
  <c r="ET148" i="41"/>
  <c r="ES148" i="41"/>
  <c r="ER148" i="41"/>
  <c r="EP148" i="41" s="1"/>
  <c r="EO148" i="41"/>
  <c r="EN148" i="41"/>
  <c r="EM148" i="41"/>
  <c r="EL148" i="41"/>
  <c r="EK148" i="41"/>
  <c r="EJ148" i="41"/>
  <c r="EI148" i="41"/>
  <c r="EH148" i="41"/>
  <c r="EG148" i="41"/>
  <c r="EF148" i="41"/>
  <c r="EE148" i="41"/>
  <c r="ED148" i="41"/>
  <c r="EB148" i="41" s="1"/>
  <c r="EA148" i="41"/>
  <c r="DZ148" i="41"/>
  <c r="DY148" i="41"/>
  <c r="DX148" i="41"/>
  <c r="DW148" i="41"/>
  <c r="DV148" i="41"/>
  <c r="DU148" i="41"/>
  <c r="DT148" i="41"/>
  <c r="DS148" i="41"/>
  <c r="DR148" i="41"/>
  <c r="DQ148" i="41"/>
  <c r="DP148" i="41"/>
  <c r="DN148" i="41" s="1"/>
  <c r="FQ147" i="41"/>
  <c r="FP147" i="41"/>
  <c r="FO147" i="41"/>
  <c r="FN147" i="41"/>
  <c r="FM147" i="41"/>
  <c r="FL147" i="41"/>
  <c r="FK147" i="41"/>
  <c r="FJ147" i="41"/>
  <c r="FI147" i="41"/>
  <c r="FH147" i="41"/>
  <c r="FG147" i="41"/>
  <c r="FF147" i="41"/>
  <c r="FD147" i="41" s="1"/>
  <c r="FC147" i="41"/>
  <c r="FB147" i="41"/>
  <c r="FA147" i="41"/>
  <c r="EZ147" i="41"/>
  <c r="EY147" i="41"/>
  <c r="EX147" i="41"/>
  <c r="EW147" i="41"/>
  <c r="EV147" i="41"/>
  <c r="EU147" i="41"/>
  <c r="ET147" i="41"/>
  <c r="ES147" i="41"/>
  <c r="ER147" i="41"/>
  <c r="EP147" i="41" s="1"/>
  <c r="EO147" i="41"/>
  <c r="EN147" i="41"/>
  <c r="EM147" i="41"/>
  <c r="EL147" i="41"/>
  <c r="EK147" i="41"/>
  <c r="EJ147" i="41"/>
  <c r="EI147" i="41"/>
  <c r="EH147" i="41"/>
  <c r="EG147" i="41"/>
  <c r="EF147" i="41"/>
  <c r="EE147" i="41"/>
  <c r="ED147" i="41"/>
  <c r="EB147" i="41" s="1"/>
  <c r="EA147" i="41"/>
  <c r="DZ147" i="41"/>
  <c r="DY147" i="41"/>
  <c r="DX147" i="41"/>
  <c r="DW147" i="41"/>
  <c r="DV147" i="41"/>
  <c r="DU147" i="41"/>
  <c r="DT147" i="41"/>
  <c r="DS147" i="41"/>
  <c r="DR147" i="41"/>
  <c r="DQ147" i="41"/>
  <c r="DP147" i="41"/>
  <c r="DN147" i="41" s="1"/>
  <c r="FQ146" i="41"/>
  <c r="FP146" i="41"/>
  <c r="FO146" i="41"/>
  <c r="FN146" i="41"/>
  <c r="FM146" i="41"/>
  <c r="FL146" i="41"/>
  <c r="FK146" i="41"/>
  <c r="FJ146" i="41"/>
  <c r="FI146" i="41"/>
  <c r="FH146" i="41"/>
  <c r="FG146" i="41"/>
  <c r="FF146" i="41"/>
  <c r="FD146" i="41" s="1"/>
  <c r="FC146" i="41"/>
  <c r="FB146" i="41"/>
  <c r="FA146" i="41"/>
  <c r="EZ146" i="41"/>
  <c r="EY146" i="41"/>
  <c r="EX146" i="41"/>
  <c r="EW146" i="41"/>
  <c r="EV146" i="41"/>
  <c r="EU146" i="41"/>
  <c r="ET146" i="41"/>
  <c r="ES146" i="41"/>
  <c r="ER146" i="41"/>
  <c r="EP146" i="41" s="1"/>
  <c r="EO146" i="41"/>
  <c r="EN146" i="41"/>
  <c r="EM146" i="41"/>
  <c r="EL146" i="41"/>
  <c r="EK146" i="41"/>
  <c r="EJ146" i="41"/>
  <c r="EI146" i="41"/>
  <c r="EH146" i="41"/>
  <c r="EG146" i="41"/>
  <c r="EF146" i="41"/>
  <c r="EE146" i="41"/>
  <c r="ED146" i="41"/>
  <c r="EB146" i="41" s="1"/>
  <c r="EA146" i="41"/>
  <c r="DZ146" i="41"/>
  <c r="DY146" i="41"/>
  <c r="DX146" i="41"/>
  <c r="DW146" i="41"/>
  <c r="DV146" i="41"/>
  <c r="DU146" i="41"/>
  <c r="DT146" i="41"/>
  <c r="DS146" i="41"/>
  <c r="DR146" i="41"/>
  <c r="DQ146" i="41"/>
  <c r="DP146" i="41"/>
  <c r="DN146" i="41" s="1"/>
  <c r="FQ145" i="41"/>
  <c r="FP145" i="41"/>
  <c r="FO145" i="41"/>
  <c r="FN145" i="41"/>
  <c r="FM145" i="41"/>
  <c r="FL145" i="41"/>
  <c r="FK145" i="41"/>
  <c r="FJ145" i="41"/>
  <c r="FI145" i="41"/>
  <c r="FH145" i="41"/>
  <c r="FG145" i="41"/>
  <c r="FF145" i="41"/>
  <c r="FD145" i="41" s="1"/>
  <c r="FC145" i="41"/>
  <c r="FB145" i="41"/>
  <c r="FA145" i="41"/>
  <c r="EZ145" i="41"/>
  <c r="EY145" i="41"/>
  <c r="EX145" i="41"/>
  <c r="EW145" i="41"/>
  <c r="EV145" i="41"/>
  <c r="EU145" i="41"/>
  <c r="ET145" i="41"/>
  <c r="ES145" i="41"/>
  <c r="ER145" i="41"/>
  <c r="EP145" i="41" s="1"/>
  <c r="EO145" i="41"/>
  <c r="EN145" i="41"/>
  <c r="EM145" i="41"/>
  <c r="EL145" i="41"/>
  <c r="EK145" i="41"/>
  <c r="EJ145" i="41"/>
  <c r="EI145" i="41"/>
  <c r="EH145" i="41"/>
  <c r="EG145" i="41"/>
  <c r="EF145" i="41"/>
  <c r="EE145" i="41"/>
  <c r="ED145" i="41"/>
  <c r="EB145" i="41" s="1"/>
  <c r="EA145" i="41"/>
  <c r="DZ145" i="41"/>
  <c r="DY145" i="41"/>
  <c r="DX145" i="41"/>
  <c r="DW145" i="41"/>
  <c r="DV145" i="41"/>
  <c r="DU145" i="41"/>
  <c r="DT145" i="41"/>
  <c r="DS145" i="41"/>
  <c r="DR145" i="41"/>
  <c r="DQ145" i="41"/>
  <c r="DP145" i="41"/>
  <c r="DN145" i="41" s="1"/>
  <c r="FQ144" i="41"/>
  <c r="FP144" i="41"/>
  <c r="FO144" i="41"/>
  <c r="FN144" i="41"/>
  <c r="FM144" i="41"/>
  <c r="FL144" i="41"/>
  <c r="FK144" i="41"/>
  <c r="FJ144" i="41"/>
  <c r="FI144" i="41"/>
  <c r="FH144" i="41"/>
  <c r="FG144" i="41"/>
  <c r="FF144" i="41"/>
  <c r="FD144" i="41" s="1"/>
  <c r="FC144" i="41"/>
  <c r="FB144" i="41"/>
  <c r="FA144" i="41"/>
  <c r="EZ144" i="41"/>
  <c r="EY144" i="41"/>
  <c r="EX144" i="41"/>
  <c r="EW144" i="41"/>
  <c r="EV144" i="41"/>
  <c r="EU144" i="41"/>
  <c r="ET144" i="41"/>
  <c r="ES144" i="41"/>
  <c r="ER144" i="41"/>
  <c r="EP144" i="41" s="1"/>
  <c r="EO144" i="41"/>
  <c r="EN144" i="41"/>
  <c r="EM144" i="41"/>
  <c r="EL144" i="41"/>
  <c r="EK144" i="41"/>
  <c r="EJ144" i="41"/>
  <c r="EI144" i="41"/>
  <c r="EH144" i="41"/>
  <c r="EG144" i="41"/>
  <c r="EF144" i="41"/>
  <c r="EE144" i="41"/>
  <c r="ED144" i="41"/>
  <c r="EB144" i="41" s="1"/>
  <c r="EA144" i="41"/>
  <c r="DZ144" i="41"/>
  <c r="DY144" i="41"/>
  <c r="DX144" i="41"/>
  <c r="DW144" i="41"/>
  <c r="DV144" i="41"/>
  <c r="DU144" i="41"/>
  <c r="DT144" i="41"/>
  <c r="DS144" i="41"/>
  <c r="DR144" i="41"/>
  <c r="DQ144" i="41"/>
  <c r="DP144" i="41"/>
  <c r="DN144" i="41" s="1"/>
  <c r="FQ143" i="41"/>
  <c r="FP143" i="41"/>
  <c r="FO143" i="41"/>
  <c r="FN143" i="41"/>
  <c r="FM143" i="41"/>
  <c r="FL143" i="41"/>
  <c r="FK143" i="41"/>
  <c r="FJ143" i="41"/>
  <c r="FI143" i="41"/>
  <c r="FH143" i="41"/>
  <c r="FG143" i="41"/>
  <c r="FF143" i="41"/>
  <c r="FD143" i="41" s="1"/>
  <c r="FC143" i="41"/>
  <c r="FB143" i="41"/>
  <c r="FA143" i="41"/>
  <c r="EZ143" i="41"/>
  <c r="EY143" i="41"/>
  <c r="EX143" i="41"/>
  <c r="EW143" i="41"/>
  <c r="EV143" i="41"/>
  <c r="EU143" i="41"/>
  <c r="ET143" i="41"/>
  <c r="ES143" i="41"/>
  <c r="ER143" i="41"/>
  <c r="EP143" i="41" s="1"/>
  <c r="EO143" i="41"/>
  <c r="EN143" i="41"/>
  <c r="EM143" i="41"/>
  <c r="EL143" i="41"/>
  <c r="EK143" i="41"/>
  <c r="EJ143" i="41"/>
  <c r="EI143" i="41"/>
  <c r="EH143" i="41"/>
  <c r="EG143" i="41"/>
  <c r="EF143" i="41"/>
  <c r="EE143" i="41"/>
  <c r="ED143" i="41"/>
  <c r="EB143" i="41" s="1"/>
  <c r="EA143" i="41"/>
  <c r="DZ143" i="41"/>
  <c r="DY143" i="41"/>
  <c r="DX143" i="41"/>
  <c r="DW143" i="41"/>
  <c r="DV143" i="41"/>
  <c r="DU143" i="41"/>
  <c r="DT143" i="41"/>
  <c r="DS143" i="41"/>
  <c r="DR143" i="41"/>
  <c r="DQ143" i="41"/>
  <c r="DP143" i="41"/>
  <c r="DN143" i="41" s="1"/>
  <c r="FQ142" i="41"/>
  <c r="FP142" i="41"/>
  <c r="FO142" i="41"/>
  <c r="FN142" i="41"/>
  <c r="FM142" i="41"/>
  <c r="FL142" i="41"/>
  <c r="FK142" i="41"/>
  <c r="FJ142" i="41"/>
  <c r="FI142" i="41"/>
  <c r="FH142" i="41"/>
  <c r="FG142" i="41"/>
  <c r="FF142" i="41"/>
  <c r="FD142" i="41" s="1"/>
  <c r="FC142" i="41"/>
  <c r="FB142" i="41"/>
  <c r="FA142" i="41"/>
  <c r="EZ142" i="41"/>
  <c r="EY142" i="41"/>
  <c r="EX142" i="41"/>
  <c r="EW142" i="41"/>
  <c r="EV142" i="41"/>
  <c r="EU142" i="41"/>
  <c r="ET142" i="41"/>
  <c r="ES142" i="41"/>
  <c r="ER142" i="41"/>
  <c r="EP142" i="41" s="1"/>
  <c r="EO142" i="41"/>
  <c r="EN142" i="41"/>
  <c r="EM142" i="41"/>
  <c r="EL142" i="41"/>
  <c r="EK142" i="41"/>
  <c r="EJ142" i="41"/>
  <c r="EI142" i="41"/>
  <c r="EH142" i="41"/>
  <c r="EG142" i="41"/>
  <c r="EF142" i="41"/>
  <c r="EE142" i="41"/>
  <c r="ED142" i="41"/>
  <c r="EB142" i="41" s="1"/>
  <c r="EA142" i="41"/>
  <c r="DZ142" i="41"/>
  <c r="DY142" i="41"/>
  <c r="DX142" i="41"/>
  <c r="DW142" i="41"/>
  <c r="DV142" i="41"/>
  <c r="DU142" i="41"/>
  <c r="DT142" i="41"/>
  <c r="DS142" i="41"/>
  <c r="DR142" i="41"/>
  <c r="DQ142" i="41"/>
  <c r="DP142" i="41"/>
  <c r="DN142" i="41" s="1"/>
  <c r="FQ141" i="41"/>
  <c r="FP141" i="41"/>
  <c r="FO141" i="41"/>
  <c r="FN141" i="41"/>
  <c r="FM141" i="41"/>
  <c r="FL141" i="41"/>
  <c r="FK141" i="41"/>
  <c r="FJ141" i="41"/>
  <c r="FI141" i="41"/>
  <c r="FH141" i="41"/>
  <c r="FG141" i="41"/>
  <c r="FF141" i="41"/>
  <c r="FD141" i="41" s="1"/>
  <c r="FC141" i="41"/>
  <c r="FB141" i="41"/>
  <c r="FA141" i="41"/>
  <c r="EZ141" i="41"/>
  <c r="EY141" i="41"/>
  <c r="EX141" i="41"/>
  <c r="EW141" i="41"/>
  <c r="EV141" i="41"/>
  <c r="EU141" i="41"/>
  <c r="EQ141" i="41" s="1"/>
  <c r="ET141" i="41"/>
  <c r="ES141" i="41"/>
  <c r="ER141" i="41"/>
  <c r="EP141" i="41" s="1"/>
  <c r="EO141" i="41"/>
  <c r="EN141" i="41"/>
  <c r="EM141" i="41"/>
  <c r="EL141" i="41"/>
  <c r="EK141" i="41"/>
  <c r="EJ141" i="41"/>
  <c r="EI141" i="41"/>
  <c r="EH141" i="41"/>
  <c r="EG141" i="41"/>
  <c r="EF141" i="41"/>
  <c r="EE141" i="41"/>
  <c r="ED141" i="41"/>
  <c r="EB141" i="41" s="1"/>
  <c r="EA141" i="41"/>
  <c r="DZ141" i="41"/>
  <c r="DY141" i="41"/>
  <c r="DX141" i="41"/>
  <c r="DW141" i="41"/>
  <c r="DV141" i="41"/>
  <c r="DU141" i="41"/>
  <c r="DT141" i="41"/>
  <c r="DS141" i="41"/>
  <c r="DR141" i="41"/>
  <c r="DQ141" i="41"/>
  <c r="DP141" i="41"/>
  <c r="DN141" i="41" s="1"/>
  <c r="FQ140" i="41"/>
  <c r="FP140" i="41"/>
  <c r="FO140" i="41"/>
  <c r="FN140" i="41"/>
  <c r="FM140" i="41"/>
  <c r="FL140" i="41"/>
  <c r="FK140" i="41"/>
  <c r="FJ140" i="41"/>
  <c r="FI140" i="41"/>
  <c r="FH140" i="41"/>
  <c r="FG140" i="41"/>
  <c r="FF140" i="41"/>
  <c r="FD140" i="41" s="1"/>
  <c r="FC140" i="41"/>
  <c r="FB140" i="41"/>
  <c r="FA140" i="41"/>
  <c r="EZ140" i="41"/>
  <c r="EY140" i="41"/>
  <c r="EX140" i="41"/>
  <c r="EW140" i="41"/>
  <c r="EV140" i="41"/>
  <c r="EU140" i="41"/>
  <c r="ET140" i="41"/>
  <c r="ES140" i="41"/>
  <c r="ER140" i="41"/>
  <c r="EP140" i="41" s="1"/>
  <c r="EO140" i="41"/>
  <c r="EN140" i="41"/>
  <c r="EM140" i="41"/>
  <c r="EL140" i="41"/>
  <c r="EK140" i="41"/>
  <c r="EJ140" i="41"/>
  <c r="EI140" i="41"/>
  <c r="EH140" i="41"/>
  <c r="EG140" i="41"/>
  <c r="EF140" i="41"/>
  <c r="EE140" i="41"/>
  <c r="ED140" i="41"/>
  <c r="EB140" i="41" s="1"/>
  <c r="EA140" i="41"/>
  <c r="DZ140" i="41"/>
  <c r="DY140" i="41"/>
  <c r="DX140" i="41"/>
  <c r="DW140" i="41"/>
  <c r="DV140" i="41"/>
  <c r="DU140" i="41"/>
  <c r="DT140" i="41"/>
  <c r="DS140" i="41"/>
  <c r="DR140" i="41"/>
  <c r="DQ140" i="41"/>
  <c r="DP140" i="41"/>
  <c r="DN140" i="41" s="1"/>
  <c r="FQ139" i="41"/>
  <c r="FP139" i="41"/>
  <c r="FO139" i="41"/>
  <c r="FN139" i="41"/>
  <c r="FM139" i="41"/>
  <c r="FL139" i="41"/>
  <c r="FK139" i="41"/>
  <c r="FJ139" i="41"/>
  <c r="FI139" i="41"/>
  <c r="FH139" i="41"/>
  <c r="FG139" i="41"/>
  <c r="FF139" i="41"/>
  <c r="FD139" i="41" s="1"/>
  <c r="FC139" i="41"/>
  <c r="FB139" i="41"/>
  <c r="FA139" i="41"/>
  <c r="EZ139" i="41"/>
  <c r="EY139" i="41"/>
  <c r="EX139" i="41"/>
  <c r="EW139" i="41"/>
  <c r="EV139" i="41"/>
  <c r="EU139" i="41"/>
  <c r="ET139" i="41"/>
  <c r="ES139" i="41"/>
  <c r="ER139" i="41"/>
  <c r="EP139" i="41" s="1"/>
  <c r="EO139" i="41"/>
  <c r="EN139" i="41"/>
  <c r="EM139" i="41"/>
  <c r="EL139" i="41"/>
  <c r="EK139" i="41"/>
  <c r="EJ139" i="41"/>
  <c r="EI139" i="41"/>
  <c r="EH139" i="41"/>
  <c r="EG139" i="41"/>
  <c r="EF139" i="41"/>
  <c r="EE139" i="41"/>
  <c r="ED139" i="41"/>
  <c r="EB139" i="41" s="1"/>
  <c r="EA139" i="41"/>
  <c r="DZ139" i="41"/>
  <c r="DY139" i="41"/>
  <c r="DX139" i="41"/>
  <c r="DW139" i="41"/>
  <c r="DV139" i="41"/>
  <c r="DU139" i="41"/>
  <c r="DT139" i="41"/>
  <c r="DS139" i="41"/>
  <c r="DR139" i="41"/>
  <c r="DQ139" i="41"/>
  <c r="DP139" i="41"/>
  <c r="DN139" i="41" s="1"/>
  <c r="FQ138" i="41"/>
  <c r="FP138" i="41"/>
  <c r="FO138" i="41"/>
  <c r="FN138" i="41"/>
  <c r="FM138" i="41"/>
  <c r="FL138" i="41"/>
  <c r="FK138" i="41"/>
  <c r="FJ138" i="41"/>
  <c r="FI138" i="41"/>
  <c r="FH138" i="41"/>
  <c r="FG138" i="41"/>
  <c r="FF138" i="41"/>
  <c r="FD138" i="41" s="1"/>
  <c r="FC138" i="41"/>
  <c r="FB138" i="41"/>
  <c r="FA138" i="41"/>
  <c r="EZ138" i="41"/>
  <c r="EY138" i="41"/>
  <c r="EX138" i="41"/>
  <c r="EW138" i="41"/>
  <c r="EV138" i="41"/>
  <c r="EU138" i="41"/>
  <c r="ET138" i="41"/>
  <c r="ES138" i="41"/>
  <c r="ER138" i="41"/>
  <c r="EP138" i="41" s="1"/>
  <c r="EO138" i="41"/>
  <c r="EN138" i="41"/>
  <c r="EM138" i="41"/>
  <c r="EL138" i="41"/>
  <c r="EK138" i="41"/>
  <c r="EJ138" i="41"/>
  <c r="EI138" i="41"/>
  <c r="EH138" i="41"/>
  <c r="EG138" i="41"/>
  <c r="EF138" i="41"/>
  <c r="EE138" i="41"/>
  <c r="ED138" i="41"/>
  <c r="EA138" i="41"/>
  <c r="DZ138" i="41"/>
  <c r="DY138" i="41"/>
  <c r="DX138" i="41"/>
  <c r="DW138" i="41"/>
  <c r="DV138" i="41"/>
  <c r="DU138" i="41"/>
  <c r="DT138" i="41"/>
  <c r="DS138" i="41"/>
  <c r="DR138" i="41"/>
  <c r="DQ138" i="41"/>
  <c r="DP138" i="41"/>
  <c r="DN138" i="41" s="1"/>
  <c r="FQ137" i="41"/>
  <c r="FP137" i="41"/>
  <c r="FO137" i="41"/>
  <c r="FN137" i="41"/>
  <c r="FM137" i="41"/>
  <c r="FL137" i="41"/>
  <c r="FK137" i="41"/>
  <c r="FJ137" i="41"/>
  <c r="FI137" i="41"/>
  <c r="FH137" i="41"/>
  <c r="FG137" i="41"/>
  <c r="FF137" i="41"/>
  <c r="FD137" i="41" s="1"/>
  <c r="FC137" i="41"/>
  <c r="FB137" i="41"/>
  <c r="FA137" i="41"/>
  <c r="EZ137" i="41"/>
  <c r="EY137" i="41"/>
  <c r="EX137" i="41"/>
  <c r="EW137" i="41"/>
  <c r="EV137" i="41"/>
  <c r="EU137" i="41"/>
  <c r="ET137" i="41"/>
  <c r="ES137" i="41"/>
  <c r="ER137" i="41"/>
  <c r="EP137" i="41" s="1"/>
  <c r="EO137" i="41"/>
  <c r="EN137" i="41"/>
  <c r="EM137" i="41"/>
  <c r="EL137" i="41"/>
  <c r="EK137" i="41"/>
  <c r="EJ137" i="41"/>
  <c r="EI137" i="41"/>
  <c r="EH137" i="41"/>
  <c r="EG137" i="41"/>
  <c r="EF137" i="41"/>
  <c r="EE137" i="41"/>
  <c r="ED137" i="41"/>
  <c r="EB137" i="41" s="1"/>
  <c r="EA137" i="41"/>
  <c r="DZ137" i="41"/>
  <c r="DY137" i="41"/>
  <c r="DX137" i="41"/>
  <c r="DW137" i="41"/>
  <c r="DV137" i="41"/>
  <c r="DU137" i="41"/>
  <c r="DT137" i="41"/>
  <c r="DS137" i="41"/>
  <c r="DR137" i="41"/>
  <c r="DQ137" i="41"/>
  <c r="DP137" i="41"/>
  <c r="DN137" i="41" s="1"/>
  <c r="FQ136" i="41"/>
  <c r="FP136" i="41"/>
  <c r="FO136" i="41"/>
  <c r="FN136" i="41"/>
  <c r="FM136" i="41"/>
  <c r="FL136" i="41"/>
  <c r="FK136" i="41"/>
  <c r="FJ136" i="41"/>
  <c r="FI136" i="41"/>
  <c r="FH136" i="41"/>
  <c r="FG136" i="41"/>
  <c r="FF136" i="41"/>
  <c r="FD136" i="41" s="1"/>
  <c r="FC136" i="41"/>
  <c r="FB136" i="41"/>
  <c r="FA136" i="41"/>
  <c r="EZ136" i="41"/>
  <c r="EY136" i="41"/>
  <c r="EX136" i="41"/>
  <c r="EW136" i="41"/>
  <c r="EV136" i="41"/>
  <c r="EU136" i="41"/>
  <c r="ET136" i="41"/>
  <c r="ES136" i="41"/>
  <c r="ER136" i="41"/>
  <c r="EP136" i="41" s="1"/>
  <c r="EO136" i="41"/>
  <c r="EN136" i="41"/>
  <c r="EM136" i="41"/>
  <c r="EL136" i="41"/>
  <c r="EK136" i="41"/>
  <c r="EJ136" i="41"/>
  <c r="EI136" i="41"/>
  <c r="EH136" i="41"/>
  <c r="EG136" i="41"/>
  <c r="EF136" i="41"/>
  <c r="EE136" i="41"/>
  <c r="ED136" i="41"/>
  <c r="EB136" i="41" s="1"/>
  <c r="EA136" i="41"/>
  <c r="DZ136" i="41"/>
  <c r="DY136" i="41"/>
  <c r="DX136" i="41"/>
  <c r="DW136" i="41"/>
  <c r="DV136" i="41"/>
  <c r="DU136" i="41"/>
  <c r="DT136" i="41"/>
  <c r="DS136" i="41"/>
  <c r="DR136" i="41"/>
  <c r="DQ136" i="41"/>
  <c r="DP136" i="41"/>
  <c r="DN136" i="41" s="1"/>
  <c r="FQ135" i="41"/>
  <c r="FP135" i="41"/>
  <c r="FO135" i="41"/>
  <c r="FN135" i="41"/>
  <c r="FM135" i="41"/>
  <c r="FL135" i="41"/>
  <c r="FK135" i="41"/>
  <c r="FJ135" i="41"/>
  <c r="FI135" i="41"/>
  <c r="FH135" i="41"/>
  <c r="FG135" i="41"/>
  <c r="FF135" i="41"/>
  <c r="FD135" i="41" s="1"/>
  <c r="FC135" i="41"/>
  <c r="FB135" i="41"/>
  <c r="FA135" i="41"/>
  <c r="EZ135" i="41"/>
  <c r="EY135" i="41"/>
  <c r="EX135" i="41"/>
  <c r="EW135" i="41"/>
  <c r="EV135" i="41"/>
  <c r="EU135" i="41"/>
  <c r="ET135" i="41"/>
  <c r="ES135" i="41"/>
  <c r="ER135" i="41"/>
  <c r="EP135" i="41" s="1"/>
  <c r="EO135" i="41"/>
  <c r="EN135" i="41"/>
  <c r="EM135" i="41"/>
  <c r="EL135" i="41"/>
  <c r="EK135" i="41"/>
  <c r="EJ135" i="41"/>
  <c r="EI135" i="41"/>
  <c r="EH135" i="41"/>
  <c r="EG135" i="41"/>
  <c r="EF135" i="41"/>
  <c r="EE135" i="41"/>
  <c r="ED135" i="41"/>
  <c r="EB135" i="41" s="1"/>
  <c r="EA135" i="41"/>
  <c r="DZ135" i="41"/>
  <c r="DY135" i="41"/>
  <c r="DX135" i="41"/>
  <c r="DW135" i="41"/>
  <c r="DV135" i="41"/>
  <c r="DU135" i="41"/>
  <c r="DT135" i="41"/>
  <c r="DS135" i="41"/>
  <c r="DR135" i="41"/>
  <c r="DQ135" i="41"/>
  <c r="DP135" i="41"/>
  <c r="DN135" i="41" s="1"/>
  <c r="FQ134" i="41"/>
  <c r="FP134" i="41"/>
  <c r="FO134" i="41"/>
  <c r="FN134" i="41"/>
  <c r="FM134" i="41"/>
  <c r="FL134" i="41"/>
  <c r="FK134" i="41"/>
  <c r="FJ134" i="41"/>
  <c r="FI134" i="41"/>
  <c r="FH134" i="41"/>
  <c r="FG134" i="41"/>
  <c r="FF134" i="41"/>
  <c r="FD134" i="41" s="1"/>
  <c r="FC134" i="41"/>
  <c r="FB134" i="41"/>
  <c r="FA134" i="41"/>
  <c r="EZ134" i="41"/>
  <c r="EY134" i="41"/>
  <c r="EX134" i="41"/>
  <c r="EW134" i="41"/>
  <c r="EV134" i="41"/>
  <c r="EU134" i="41"/>
  <c r="ET134" i="41"/>
  <c r="ES134" i="41"/>
  <c r="ER134" i="41"/>
  <c r="EP134" i="41" s="1"/>
  <c r="EO134" i="41"/>
  <c r="EN134" i="41"/>
  <c r="EM134" i="41"/>
  <c r="EL134" i="41"/>
  <c r="EK134" i="41"/>
  <c r="EJ134" i="41"/>
  <c r="EI134" i="41"/>
  <c r="EH134" i="41"/>
  <c r="EG134" i="41"/>
  <c r="EF134" i="41"/>
  <c r="EE134" i="41"/>
  <c r="ED134" i="41"/>
  <c r="EB134" i="41" s="1"/>
  <c r="EA134" i="41"/>
  <c r="DZ134" i="41"/>
  <c r="DY134" i="41"/>
  <c r="DX134" i="41"/>
  <c r="DW134" i="41"/>
  <c r="DV134" i="41"/>
  <c r="DU134" i="41"/>
  <c r="DT134" i="41"/>
  <c r="DS134" i="41"/>
  <c r="DR134" i="41"/>
  <c r="DQ134" i="41"/>
  <c r="DP134" i="41"/>
  <c r="DN134" i="41" s="1"/>
  <c r="FQ133" i="41"/>
  <c r="FP133" i="41"/>
  <c r="FO133" i="41"/>
  <c r="FN133" i="41"/>
  <c r="FM133" i="41"/>
  <c r="FL133" i="41"/>
  <c r="FK133" i="41"/>
  <c r="FJ133" i="41"/>
  <c r="FI133" i="41"/>
  <c r="FH133" i="41"/>
  <c r="FG133" i="41"/>
  <c r="FF133" i="41"/>
  <c r="FD133" i="41" s="1"/>
  <c r="FC133" i="41"/>
  <c r="FB133" i="41"/>
  <c r="FA133" i="41"/>
  <c r="EZ133" i="41"/>
  <c r="EY133" i="41"/>
  <c r="EX133" i="41"/>
  <c r="EW133" i="41"/>
  <c r="EV133" i="41"/>
  <c r="EU133" i="41"/>
  <c r="ET133" i="41"/>
  <c r="ES133" i="41"/>
  <c r="ER133" i="41"/>
  <c r="EP133" i="41" s="1"/>
  <c r="EO133" i="41"/>
  <c r="EN133" i="41"/>
  <c r="EM133" i="41"/>
  <c r="EL133" i="41"/>
  <c r="EK133" i="41"/>
  <c r="EJ133" i="41"/>
  <c r="EI133" i="41"/>
  <c r="EH133" i="41"/>
  <c r="EG133" i="41"/>
  <c r="EF133" i="41"/>
  <c r="EE133" i="41"/>
  <c r="ED133" i="41"/>
  <c r="EB133" i="41" s="1"/>
  <c r="EA133" i="41"/>
  <c r="DZ133" i="41"/>
  <c r="DY133" i="41"/>
  <c r="DX133" i="41"/>
  <c r="DW133" i="41"/>
  <c r="DV133" i="41"/>
  <c r="DU133" i="41"/>
  <c r="DT133" i="41"/>
  <c r="DS133" i="41"/>
  <c r="DR133" i="41"/>
  <c r="DQ133" i="41"/>
  <c r="DP133" i="41"/>
  <c r="DN133" i="41" s="1"/>
  <c r="FQ132" i="41"/>
  <c r="FP132" i="41"/>
  <c r="FO132" i="41"/>
  <c r="FN132" i="41"/>
  <c r="FM132" i="41"/>
  <c r="FL132" i="41"/>
  <c r="FK132" i="41"/>
  <c r="FJ132" i="41"/>
  <c r="FI132" i="41"/>
  <c r="FH132" i="41"/>
  <c r="FG132" i="41"/>
  <c r="FF132" i="41"/>
  <c r="FD132" i="41" s="1"/>
  <c r="FC132" i="41"/>
  <c r="FB132" i="41"/>
  <c r="FA132" i="41"/>
  <c r="EZ132" i="41"/>
  <c r="EY132" i="41"/>
  <c r="EX132" i="41"/>
  <c r="EW132" i="41"/>
  <c r="EV132" i="41"/>
  <c r="EU132" i="41"/>
  <c r="ET132" i="41"/>
  <c r="ES132" i="41"/>
  <c r="EQ132" i="41" s="1"/>
  <c r="ER132" i="41"/>
  <c r="EP132" i="41" s="1"/>
  <c r="EO132" i="41"/>
  <c r="EN132" i="41"/>
  <c r="EM132" i="41"/>
  <c r="EL132" i="41"/>
  <c r="EK132" i="41"/>
  <c r="EJ132" i="41"/>
  <c r="EI132" i="41"/>
  <c r="EH132" i="41"/>
  <c r="EG132" i="41"/>
  <c r="EF132" i="41"/>
  <c r="EE132" i="41"/>
  <c r="ED132" i="41"/>
  <c r="EB132" i="41" s="1"/>
  <c r="EA132" i="41"/>
  <c r="DZ132" i="41"/>
  <c r="DY132" i="41"/>
  <c r="DX132" i="41"/>
  <c r="DW132" i="41"/>
  <c r="DV132" i="41"/>
  <c r="DU132" i="41"/>
  <c r="DT132" i="41"/>
  <c r="DS132" i="41"/>
  <c r="DR132" i="41"/>
  <c r="DQ132" i="41"/>
  <c r="DP132" i="41"/>
  <c r="DN132" i="41" s="1"/>
  <c r="FB131" i="41"/>
  <c r="FQ130" i="41"/>
  <c r="FP130" i="41"/>
  <c r="FO130" i="41"/>
  <c r="FN130" i="41"/>
  <c r="FM130" i="41"/>
  <c r="FL130" i="41"/>
  <c r="FK130" i="41"/>
  <c r="FJ130" i="41"/>
  <c r="FI130" i="41"/>
  <c r="FH130" i="41"/>
  <c r="FG130" i="41"/>
  <c r="FE130" i="41" s="1"/>
  <c r="FF130" i="41"/>
  <c r="FD130" i="41" s="1"/>
  <c r="FC130" i="41"/>
  <c r="FB130" i="41"/>
  <c r="FA130" i="41"/>
  <c r="EZ130" i="41"/>
  <c r="EY130" i="41"/>
  <c r="EX130" i="41"/>
  <c r="EW130" i="41"/>
  <c r="EV130" i="41"/>
  <c r="EU130" i="41"/>
  <c r="ET130" i="41"/>
  <c r="ES130" i="41"/>
  <c r="EQ130" i="41" s="1"/>
  <c r="ER130" i="41"/>
  <c r="EP130" i="41" s="1"/>
  <c r="EO130" i="41"/>
  <c r="EN130" i="41"/>
  <c r="EM130" i="41"/>
  <c r="EL130" i="41"/>
  <c r="EK130" i="41"/>
  <c r="EJ130" i="41"/>
  <c r="EI130" i="41"/>
  <c r="EH130" i="41"/>
  <c r="EG130" i="41"/>
  <c r="EF130" i="41"/>
  <c r="EE130" i="41"/>
  <c r="EC130" i="41" s="1"/>
  <c r="ED130" i="41"/>
  <c r="EB130" i="41" s="1"/>
  <c r="EA130" i="41"/>
  <c r="DZ130" i="41"/>
  <c r="DY130" i="41"/>
  <c r="DX130" i="41"/>
  <c r="DW130" i="41"/>
  <c r="DV130" i="41"/>
  <c r="DU130" i="41"/>
  <c r="DT130" i="41"/>
  <c r="DS130" i="41"/>
  <c r="DR130" i="41"/>
  <c r="DQ130" i="41"/>
  <c r="DO130" i="41" s="1"/>
  <c r="DP130" i="41"/>
  <c r="DN130" i="41" s="1"/>
  <c r="FQ128" i="41"/>
  <c r="FP128" i="41"/>
  <c r="FO128" i="41"/>
  <c r="FN128" i="41"/>
  <c r="FM128" i="41"/>
  <c r="FL128" i="41"/>
  <c r="FK128" i="41"/>
  <c r="FJ128" i="41"/>
  <c r="FI128" i="41"/>
  <c r="FH128" i="41"/>
  <c r="FG128" i="41"/>
  <c r="FF128" i="41"/>
  <c r="FD128" i="41" s="1"/>
  <c r="FC128" i="41"/>
  <c r="FB128" i="41"/>
  <c r="FA128" i="41"/>
  <c r="EZ128" i="41"/>
  <c r="EY128" i="41"/>
  <c r="EX128" i="41"/>
  <c r="EW128" i="41"/>
  <c r="EV128" i="41"/>
  <c r="EU128" i="41"/>
  <c r="ET128" i="41"/>
  <c r="ES128" i="41"/>
  <c r="ER128" i="41"/>
  <c r="EP128" i="41" s="1"/>
  <c r="EO128" i="41"/>
  <c r="EN128" i="41"/>
  <c r="EM128" i="41"/>
  <c r="EL128" i="41"/>
  <c r="EK128" i="41"/>
  <c r="EJ128" i="41"/>
  <c r="EI128" i="41"/>
  <c r="EH128" i="41"/>
  <c r="EG128" i="41"/>
  <c r="EF128" i="41"/>
  <c r="EE128" i="41"/>
  <c r="ED128" i="41"/>
  <c r="EB128" i="41" s="1"/>
  <c r="EA128" i="41"/>
  <c r="DZ128" i="41"/>
  <c r="DY128" i="41"/>
  <c r="DX128" i="41"/>
  <c r="DW128" i="41"/>
  <c r="DV128" i="41"/>
  <c r="DU128" i="41"/>
  <c r="DT128" i="41"/>
  <c r="DS128" i="41"/>
  <c r="DR128" i="41"/>
  <c r="DQ128" i="41"/>
  <c r="DP128" i="41"/>
  <c r="DN128" i="41" s="1"/>
  <c r="FQ127" i="41"/>
  <c r="FP127" i="41"/>
  <c r="FO127" i="41"/>
  <c r="FN127" i="41"/>
  <c r="FM127" i="41"/>
  <c r="FL127" i="41"/>
  <c r="FK127" i="41"/>
  <c r="FJ127" i="41"/>
  <c r="FI127" i="41"/>
  <c r="FH127" i="41"/>
  <c r="FG127" i="41"/>
  <c r="FF127" i="41"/>
  <c r="FD127" i="41" s="1"/>
  <c r="FC127" i="41"/>
  <c r="FB127" i="41"/>
  <c r="FA127" i="41"/>
  <c r="EZ127" i="41"/>
  <c r="EY127" i="41"/>
  <c r="EX127" i="41"/>
  <c r="EW127" i="41"/>
  <c r="EV127" i="41"/>
  <c r="EU127" i="41"/>
  <c r="ET127" i="41"/>
  <c r="ES127" i="41"/>
  <c r="ER127" i="41"/>
  <c r="EP127" i="41" s="1"/>
  <c r="EO127" i="41"/>
  <c r="EN127" i="41"/>
  <c r="EM127" i="41"/>
  <c r="EL127" i="41"/>
  <c r="EK127" i="41"/>
  <c r="EJ127" i="41"/>
  <c r="EI127" i="41"/>
  <c r="EH127" i="41"/>
  <c r="EG127" i="41"/>
  <c r="EF127" i="41"/>
  <c r="EE127" i="41"/>
  <c r="ED127" i="41"/>
  <c r="EB127" i="41" s="1"/>
  <c r="EA127" i="41"/>
  <c r="DZ127" i="41"/>
  <c r="DY127" i="41"/>
  <c r="DX127" i="41"/>
  <c r="DW127" i="41"/>
  <c r="DV127" i="41"/>
  <c r="DU127" i="41"/>
  <c r="DT127" i="41"/>
  <c r="DS127" i="41"/>
  <c r="DR127" i="41"/>
  <c r="DQ127" i="41"/>
  <c r="DP127" i="41"/>
  <c r="DN127" i="41" s="1"/>
  <c r="FQ126" i="41"/>
  <c r="FP126" i="41"/>
  <c r="FO126" i="41"/>
  <c r="FN126" i="41"/>
  <c r="FM126" i="41"/>
  <c r="FL126" i="41"/>
  <c r="FK126" i="41"/>
  <c r="FJ126" i="41"/>
  <c r="FI126" i="41"/>
  <c r="FH126" i="41"/>
  <c r="FG126" i="41"/>
  <c r="FF126" i="41"/>
  <c r="FD126" i="41" s="1"/>
  <c r="FC126" i="41"/>
  <c r="FB126" i="41"/>
  <c r="FA126" i="41"/>
  <c r="EZ126" i="41"/>
  <c r="EY126" i="41"/>
  <c r="EX126" i="41"/>
  <c r="EW126" i="41"/>
  <c r="EV126" i="41"/>
  <c r="EU126" i="41"/>
  <c r="ET126" i="41"/>
  <c r="ES126" i="41"/>
  <c r="ER126" i="41"/>
  <c r="EP126" i="41" s="1"/>
  <c r="EO126" i="41"/>
  <c r="EN126" i="41"/>
  <c r="EM126" i="41"/>
  <c r="EL126" i="41"/>
  <c r="EK126" i="41"/>
  <c r="EJ126" i="41"/>
  <c r="EI126" i="41"/>
  <c r="EH126" i="41"/>
  <c r="EG126" i="41"/>
  <c r="EF126" i="41"/>
  <c r="EE126" i="41"/>
  <c r="ED126" i="41"/>
  <c r="EB126" i="41" s="1"/>
  <c r="EA126" i="41"/>
  <c r="DZ126" i="41"/>
  <c r="DY126" i="41"/>
  <c r="DX126" i="41"/>
  <c r="DW126" i="41"/>
  <c r="DV126" i="41"/>
  <c r="DU126" i="41"/>
  <c r="DT126" i="41"/>
  <c r="DS126" i="41"/>
  <c r="DR126" i="41"/>
  <c r="DQ126" i="41"/>
  <c r="DP126" i="41"/>
  <c r="DN126" i="41" s="1"/>
  <c r="FQ125" i="41"/>
  <c r="FP125" i="41"/>
  <c r="FO125" i="41"/>
  <c r="FN125" i="41"/>
  <c r="FM125" i="41"/>
  <c r="FL125" i="41"/>
  <c r="FK125" i="41"/>
  <c r="FJ125" i="41"/>
  <c r="FI125" i="41"/>
  <c r="FH125" i="41"/>
  <c r="FG125" i="41"/>
  <c r="FF125" i="41"/>
  <c r="FD125" i="41" s="1"/>
  <c r="FC125" i="41"/>
  <c r="FB125" i="41"/>
  <c r="FA125" i="41"/>
  <c r="EZ125" i="41"/>
  <c r="EY125" i="41"/>
  <c r="EX125" i="41"/>
  <c r="EW125" i="41"/>
  <c r="EV125" i="41"/>
  <c r="EU125" i="41"/>
  <c r="ET125" i="41"/>
  <c r="ES125" i="41"/>
  <c r="ER125" i="41"/>
  <c r="EP125" i="41" s="1"/>
  <c r="EO125" i="41"/>
  <c r="EN125" i="41"/>
  <c r="EM125" i="41"/>
  <c r="EL125" i="41"/>
  <c r="EK125" i="41"/>
  <c r="EJ125" i="41"/>
  <c r="EI125" i="41"/>
  <c r="EH125" i="41"/>
  <c r="EG125" i="41"/>
  <c r="EF125" i="41"/>
  <c r="EE125" i="41"/>
  <c r="ED125" i="41"/>
  <c r="EB125" i="41" s="1"/>
  <c r="EA125" i="41"/>
  <c r="DZ125" i="41"/>
  <c r="DY125" i="41"/>
  <c r="DX125" i="41"/>
  <c r="DW125" i="41"/>
  <c r="DV125" i="41"/>
  <c r="DU125" i="41"/>
  <c r="DT125" i="41"/>
  <c r="DS125" i="41"/>
  <c r="DR125" i="41"/>
  <c r="DQ125" i="41"/>
  <c r="DP125" i="41"/>
  <c r="DN125" i="41" s="1"/>
  <c r="FQ123" i="41"/>
  <c r="FP123" i="41"/>
  <c r="FO123" i="41"/>
  <c r="FN123" i="41"/>
  <c r="FM123" i="41"/>
  <c r="FL123" i="41"/>
  <c r="FK123" i="41"/>
  <c r="FJ123" i="41"/>
  <c r="FI123" i="41"/>
  <c r="FH123" i="41"/>
  <c r="FG123" i="41"/>
  <c r="FE123" i="41" s="1"/>
  <c r="FF123" i="41"/>
  <c r="FC123" i="41"/>
  <c r="FB123" i="41"/>
  <c r="FA123" i="41"/>
  <c r="EZ123" i="41"/>
  <c r="EY123" i="41"/>
  <c r="EX123" i="41"/>
  <c r="EW123" i="41"/>
  <c r="EV123" i="41"/>
  <c r="EU123" i="41"/>
  <c r="ET123" i="41"/>
  <c r="ES123" i="41"/>
  <c r="ER123" i="41"/>
  <c r="EO123" i="41"/>
  <c r="EN123" i="41"/>
  <c r="EM123" i="41"/>
  <c r="EL123" i="41"/>
  <c r="EK123" i="41"/>
  <c r="EJ123" i="41"/>
  <c r="EI123" i="41"/>
  <c r="EH123" i="41"/>
  <c r="EG123" i="41"/>
  <c r="EF123" i="41"/>
  <c r="EE123" i="41"/>
  <c r="EC123" i="41" s="1"/>
  <c r="ED123" i="41"/>
  <c r="EA123" i="41"/>
  <c r="DZ123" i="41"/>
  <c r="DY123" i="41"/>
  <c r="DX123" i="41"/>
  <c r="DW123" i="41"/>
  <c r="DV123" i="41"/>
  <c r="DU123" i="41"/>
  <c r="DT123" i="41"/>
  <c r="DS123" i="41"/>
  <c r="DR123" i="41"/>
  <c r="DQ123" i="41"/>
  <c r="DO123" i="41" s="1"/>
  <c r="DP123" i="41"/>
  <c r="FQ122" i="41"/>
  <c r="FP122" i="41"/>
  <c r="FO122" i="41"/>
  <c r="FN122" i="41"/>
  <c r="FM122" i="41"/>
  <c r="FL122" i="41"/>
  <c r="FK122" i="41"/>
  <c r="FJ122" i="41"/>
  <c r="FI122" i="41"/>
  <c r="FH122" i="41"/>
  <c r="FG122" i="41"/>
  <c r="FE122" i="41" s="1"/>
  <c r="FF122" i="41"/>
  <c r="FC122" i="41"/>
  <c r="FB122" i="41"/>
  <c r="FA122" i="41"/>
  <c r="EZ122" i="41"/>
  <c r="EY122" i="41"/>
  <c r="EX122" i="41"/>
  <c r="EW122" i="41"/>
  <c r="EV122" i="41"/>
  <c r="EU122" i="41"/>
  <c r="ET122" i="41"/>
  <c r="ES122" i="41"/>
  <c r="EQ122" i="41" s="1"/>
  <c r="ER122" i="41"/>
  <c r="EO122" i="41"/>
  <c r="EN122" i="41"/>
  <c r="EM122" i="41"/>
  <c r="EL122" i="41"/>
  <c r="EK122" i="41"/>
  <c r="EJ122" i="41"/>
  <c r="EI122" i="41"/>
  <c r="EH122" i="41"/>
  <c r="EG122" i="41"/>
  <c r="EF122" i="41"/>
  <c r="EE122" i="41"/>
  <c r="EC122" i="41" s="1"/>
  <c r="ED122" i="41"/>
  <c r="EA122" i="41"/>
  <c r="DZ122" i="41"/>
  <c r="DY122" i="41"/>
  <c r="DX122" i="41"/>
  <c r="DW122" i="41"/>
  <c r="DV122" i="41"/>
  <c r="DU122" i="41"/>
  <c r="DT122" i="41"/>
  <c r="DS122" i="41"/>
  <c r="DR122" i="41"/>
  <c r="DQ122" i="41"/>
  <c r="DO122" i="41" s="1"/>
  <c r="DP122" i="41"/>
  <c r="FQ121" i="41"/>
  <c r="FP121" i="41"/>
  <c r="FO121" i="41"/>
  <c r="FN121" i="41"/>
  <c r="FM121" i="41"/>
  <c r="FL121" i="41"/>
  <c r="FK121" i="41"/>
  <c r="FJ121" i="41"/>
  <c r="FI121" i="41"/>
  <c r="FH121" i="41"/>
  <c r="FG121" i="41"/>
  <c r="FE121" i="41" s="1"/>
  <c r="FF121" i="41"/>
  <c r="FC121" i="41"/>
  <c r="FB121" i="41"/>
  <c r="FA121" i="41"/>
  <c r="EZ121" i="41"/>
  <c r="EY121" i="41"/>
  <c r="EX121" i="41"/>
  <c r="EW121" i="41"/>
  <c r="EV121" i="41"/>
  <c r="EU121" i="41"/>
  <c r="ET121" i="41"/>
  <c r="ES121" i="41"/>
  <c r="EQ121" i="41" s="1"/>
  <c r="ER121" i="41"/>
  <c r="EO121" i="41"/>
  <c r="EN121" i="41"/>
  <c r="EM121" i="41"/>
  <c r="EL121" i="41"/>
  <c r="EK121" i="41"/>
  <c r="EJ121" i="41"/>
  <c r="EI121" i="41"/>
  <c r="EH121" i="41"/>
  <c r="EG121" i="41"/>
  <c r="EF121" i="41"/>
  <c r="EE121" i="41"/>
  <c r="EC121" i="41" s="1"/>
  <c r="ED121" i="41"/>
  <c r="EA121" i="41"/>
  <c r="DZ121" i="41"/>
  <c r="DY121" i="41"/>
  <c r="DX121" i="41"/>
  <c r="DW121" i="41"/>
  <c r="DV121" i="41"/>
  <c r="DU121" i="41"/>
  <c r="DT121" i="41"/>
  <c r="DS121" i="41"/>
  <c r="DR121" i="41"/>
  <c r="DQ121" i="41"/>
  <c r="DO121" i="41" s="1"/>
  <c r="DP121" i="41"/>
  <c r="FQ120" i="41"/>
  <c r="FP120" i="41"/>
  <c r="FO120" i="41"/>
  <c r="FN120" i="41"/>
  <c r="FM120" i="41"/>
  <c r="FL120" i="41"/>
  <c r="FK120" i="41"/>
  <c r="FJ120" i="41"/>
  <c r="FI120" i="41"/>
  <c r="FH120" i="41"/>
  <c r="FG120" i="41"/>
  <c r="FE120" i="41" s="1"/>
  <c r="FF120" i="41"/>
  <c r="FC120" i="41"/>
  <c r="FB120" i="41"/>
  <c r="FA120" i="41"/>
  <c r="EZ120" i="41"/>
  <c r="EY120" i="41"/>
  <c r="EX120" i="41"/>
  <c r="EW120" i="41"/>
  <c r="EV120" i="41"/>
  <c r="EU120" i="41"/>
  <c r="ET120" i="41"/>
  <c r="ES120" i="41"/>
  <c r="EQ120" i="41" s="1"/>
  <c r="ER120" i="41"/>
  <c r="EO120" i="41"/>
  <c r="EN120" i="41"/>
  <c r="EM120" i="41"/>
  <c r="EL120" i="41"/>
  <c r="EK120" i="41"/>
  <c r="EJ120" i="41"/>
  <c r="EI120" i="41"/>
  <c r="EH120" i="41"/>
  <c r="EG120" i="41"/>
  <c r="EF120" i="41"/>
  <c r="EE120" i="41"/>
  <c r="EC120" i="41" s="1"/>
  <c r="ED120" i="41"/>
  <c r="EA120" i="41"/>
  <c r="DZ120" i="41"/>
  <c r="DY120" i="41"/>
  <c r="DX120" i="41"/>
  <c r="DW120" i="41"/>
  <c r="DV120" i="41"/>
  <c r="DU120" i="41"/>
  <c r="DT120" i="41"/>
  <c r="DS120" i="41"/>
  <c r="DR120" i="41"/>
  <c r="DQ120" i="41"/>
  <c r="DO120" i="41" s="1"/>
  <c r="DP120" i="41"/>
  <c r="FQ119" i="41"/>
  <c r="FP119" i="41"/>
  <c r="FO119" i="41"/>
  <c r="FN119" i="41"/>
  <c r="FM119" i="41"/>
  <c r="FL119" i="41"/>
  <c r="FK119" i="41"/>
  <c r="FJ119" i="41"/>
  <c r="FI119" i="41"/>
  <c r="FH119" i="41"/>
  <c r="FG119" i="41"/>
  <c r="FE119" i="41" s="1"/>
  <c r="FF119" i="41"/>
  <c r="FC119" i="41"/>
  <c r="FB119" i="41"/>
  <c r="FA119" i="41"/>
  <c r="EZ119" i="41"/>
  <c r="EY119" i="41"/>
  <c r="EX119" i="41"/>
  <c r="EW119" i="41"/>
  <c r="EV119" i="41"/>
  <c r="EU119" i="41"/>
  <c r="ET119" i="41"/>
  <c r="ES119" i="41"/>
  <c r="EQ119" i="41" s="1"/>
  <c r="ER119" i="41"/>
  <c r="EO119" i="41"/>
  <c r="EN119" i="41"/>
  <c r="EM119" i="41"/>
  <c r="EL119" i="41"/>
  <c r="EK119" i="41"/>
  <c r="EJ119" i="41"/>
  <c r="EI119" i="41"/>
  <c r="EH119" i="41"/>
  <c r="EG119" i="41"/>
  <c r="EF119" i="41"/>
  <c r="EE119" i="41"/>
  <c r="EC119" i="41" s="1"/>
  <c r="ED119" i="41"/>
  <c r="EA119" i="41"/>
  <c r="DZ119" i="41"/>
  <c r="DY119" i="41"/>
  <c r="DX119" i="41"/>
  <c r="DW119" i="41"/>
  <c r="DV119" i="41"/>
  <c r="DU119" i="41"/>
  <c r="DT119" i="41"/>
  <c r="DS119" i="41"/>
  <c r="DR119" i="41"/>
  <c r="DQ119" i="41"/>
  <c r="DO119" i="41" s="1"/>
  <c r="DP119" i="41"/>
  <c r="FQ118" i="41"/>
  <c r="FP118" i="41"/>
  <c r="FO118" i="41"/>
  <c r="FN118" i="41"/>
  <c r="FM118" i="41"/>
  <c r="FL118" i="41"/>
  <c r="FK118" i="41"/>
  <c r="FJ118" i="41"/>
  <c r="FI118" i="41"/>
  <c r="FH118" i="41"/>
  <c r="FG118" i="41"/>
  <c r="FE118" i="41" s="1"/>
  <c r="FF118" i="41"/>
  <c r="FC118" i="41"/>
  <c r="FB118" i="41"/>
  <c r="FA118" i="41"/>
  <c r="EZ118" i="41"/>
  <c r="EY118" i="41"/>
  <c r="EX118" i="41"/>
  <c r="EW118" i="41"/>
  <c r="EV118" i="41"/>
  <c r="EU118" i="41"/>
  <c r="ET118" i="41"/>
  <c r="ES118" i="41"/>
  <c r="EQ118" i="41" s="1"/>
  <c r="ER118" i="41"/>
  <c r="EO118" i="41"/>
  <c r="EN118" i="41"/>
  <c r="EM118" i="41"/>
  <c r="EL118" i="41"/>
  <c r="EK118" i="41"/>
  <c r="EJ118" i="41"/>
  <c r="EI118" i="41"/>
  <c r="EH118" i="41"/>
  <c r="EG118" i="41"/>
  <c r="EF118" i="41"/>
  <c r="EE118" i="41"/>
  <c r="EC118" i="41" s="1"/>
  <c r="ED118" i="41"/>
  <c r="EA118" i="41"/>
  <c r="DZ118" i="41"/>
  <c r="DY118" i="41"/>
  <c r="DX118" i="41"/>
  <c r="DW118" i="41"/>
  <c r="DV118" i="41"/>
  <c r="DU118" i="41"/>
  <c r="DT118" i="41"/>
  <c r="DS118" i="41"/>
  <c r="DR118" i="41"/>
  <c r="DQ118" i="41"/>
  <c r="DO118" i="41" s="1"/>
  <c r="DP118" i="41"/>
  <c r="FQ117" i="41"/>
  <c r="FP117" i="41"/>
  <c r="FO117" i="41"/>
  <c r="FN117" i="41"/>
  <c r="FM117" i="41"/>
  <c r="FL117" i="41"/>
  <c r="FK117" i="41"/>
  <c r="FJ117" i="41"/>
  <c r="FI117" i="41"/>
  <c r="FH117" i="41"/>
  <c r="FG117" i="41"/>
  <c r="FE117" i="41" s="1"/>
  <c r="FF117" i="41"/>
  <c r="FC117" i="41"/>
  <c r="FB117" i="41"/>
  <c r="FA117" i="41"/>
  <c r="EZ117" i="41"/>
  <c r="EY117" i="41"/>
  <c r="EX117" i="41"/>
  <c r="EW117" i="41"/>
  <c r="EV117" i="41"/>
  <c r="EU117" i="41"/>
  <c r="ET117" i="41"/>
  <c r="ES117" i="41"/>
  <c r="EQ117" i="41" s="1"/>
  <c r="ER117" i="41"/>
  <c r="EO117" i="41"/>
  <c r="EN117" i="41"/>
  <c r="EM117" i="41"/>
  <c r="EL117" i="41"/>
  <c r="EK117" i="41"/>
  <c r="EJ117" i="41"/>
  <c r="EI117" i="41"/>
  <c r="EH117" i="41"/>
  <c r="EG117" i="41"/>
  <c r="EF117" i="41"/>
  <c r="EE117" i="41"/>
  <c r="EC117" i="41" s="1"/>
  <c r="ED117" i="41"/>
  <c r="EA117" i="41"/>
  <c r="DZ117" i="41"/>
  <c r="DY117" i="41"/>
  <c r="DX117" i="41"/>
  <c r="DW117" i="41"/>
  <c r="DV117" i="41"/>
  <c r="DU117" i="41"/>
  <c r="DT117" i="41"/>
  <c r="DS117" i="41"/>
  <c r="DR117" i="41"/>
  <c r="DQ117" i="41"/>
  <c r="DO117" i="41" s="1"/>
  <c r="DP117" i="41"/>
  <c r="FQ116" i="41"/>
  <c r="FP116" i="41"/>
  <c r="FO116" i="41"/>
  <c r="FN116" i="41"/>
  <c r="FM116" i="41"/>
  <c r="FL116" i="41"/>
  <c r="FK116" i="41"/>
  <c r="FJ116" i="41"/>
  <c r="FI116" i="41"/>
  <c r="FH116" i="41"/>
  <c r="FG116" i="41"/>
  <c r="FE116" i="41" s="1"/>
  <c r="FF116" i="41"/>
  <c r="FC116" i="41"/>
  <c r="FB116" i="41"/>
  <c r="FA116" i="41"/>
  <c r="EZ116" i="41"/>
  <c r="EY116" i="41"/>
  <c r="EX116" i="41"/>
  <c r="EW116" i="41"/>
  <c r="EV116" i="41"/>
  <c r="EU116" i="41"/>
  <c r="ET116" i="41"/>
  <c r="ES116" i="41"/>
  <c r="EQ116" i="41" s="1"/>
  <c r="ER116" i="41"/>
  <c r="EO116" i="41"/>
  <c r="EN116" i="41"/>
  <c r="EM116" i="41"/>
  <c r="EL116" i="41"/>
  <c r="EK116" i="41"/>
  <c r="EJ116" i="41"/>
  <c r="EI116" i="41"/>
  <c r="EH116" i="41"/>
  <c r="EG116" i="41"/>
  <c r="EF116" i="41"/>
  <c r="EE116" i="41"/>
  <c r="EC116" i="41" s="1"/>
  <c r="ED116" i="41"/>
  <c r="EA116" i="41"/>
  <c r="DZ116" i="41"/>
  <c r="DY116" i="41"/>
  <c r="DX116" i="41"/>
  <c r="DW116" i="41"/>
  <c r="DV116" i="41"/>
  <c r="DU116" i="41"/>
  <c r="DT116" i="41"/>
  <c r="DS116" i="41"/>
  <c r="DR116" i="41"/>
  <c r="DQ116" i="41"/>
  <c r="DO116" i="41" s="1"/>
  <c r="DP116" i="41"/>
  <c r="FQ115" i="41"/>
  <c r="FP115" i="41"/>
  <c r="FO115" i="41"/>
  <c r="FN115" i="41"/>
  <c r="FM115" i="41"/>
  <c r="FL115" i="41"/>
  <c r="FK115" i="41"/>
  <c r="FJ115" i="41"/>
  <c r="FI115" i="41"/>
  <c r="FH115" i="41"/>
  <c r="FG115" i="41"/>
  <c r="FE115" i="41" s="1"/>
  <c r="FF115" i="41"/>
  <c r="FC115" i="41"/>
  <c r="FB115" i="41"/>
  <c r="FA115" i="41"/>
  <c r="EZ115" i="41"/>
  <c r="EY115" i="41"/>
  <c r="EX115" i="41"/>
  <c r="EW115" i="41"/>
  <c r="EV115" i="41"/>
  <c r="EU115" i="41"/>
  <c r="ET115" i="41"/>
  <c r="ES115" i="41"/>
  <c r="EQ115" i="41" s="1"/>
  <c r="ER115" i="41"/>
  <c r="EO115" i="41"/>
  <c r="EN115" i="41"/>
  <c r="EM115" i="41"/>
  <c r="EL115" i="41"/>
  <c r="EK115" i="41"/>
  <c r="EJ115" i="41"/>
  <c r="EI115" i="41"/>
  <c r="EH115" i="41"/>
  <c r="EG115" i="41"/>
  <c r="EF115" i="41"/>
  <c r="EE115" i="41"/>
  <c r="EC115" i="41" s="1"/>
  <c r="ED115" i="41"/>
  <c r="EA115" i="41"/>
  <c r="DZ115" i="41"/>
  <c r="DY115" i="41"/>
  <c r="DX115" i="41"/>
  <c r="DW115" i="41"/>
  <c r="DV115" i="41"/>
  <c r="DU115" i="41"/>
  <c r="DT115" i="41"/>
  <c r="DS115" i="41"/>
  <c r="DR115" i="41"/>
  <c r="DQ115" i="41"/>
  <c r="DO115" i="41" s="1"/>
  <c r="DP115" i="41"/>
  <c r="FQ114" i="41"/>
  <c r="FP114" i="41"/>
  <c r="FO114" i="41"/>
  <c r="FN114" i="41"/>
  <c r="FM114" i="41"/>
  <c r="FL114" i="41"/>
  <c r="FK114" i="41"/>
  <c r="FJ114" i="41"/>
  <c r="FI114" i="41"/>
  <c r="FH114" i="41"/>
  <c r="FG114" i="41"/>
  <c r="FE114" i="41" s="1"/>
  <c r="FF114" i="41"/>
  <c r="FC114" i="41"/>
  <c r="FB114" i="41"/>
  <c r="FA114" i="41"/>
  <c r="EZ114" i="41"/>
  <c r="EY114" i="41"/>
  <c r="EX114" i="41"/>
  <c r="EW114" i="41"/>
  <c r="EV114" i="41"/>
  <c r="EU114" i="41"/>
  <c r="ET114" i="41"/>
  <c r="ES114" i="41"/>
  <c r="ER114" i="41"/>
  <c r="EO114" i="41"/>
  <c r="EN114" i="41"/>
  <c r="EM114" i="41"/>
  <c r="EL114" i="41"/>
  <c r="EK114" i="41"/>
  <c r="EJ114" i="41"/>
  <c r="EI114" i="41"/>
  <c r="EH114" i="41"/>
  <c r="EG114" i="41"/>
  <c r="EF114" i="41"/>
  <c r="EE114" i="41"/>
  <c r="EC114" i="41" s="1"/>
  <c r="ED114" i="41"/>
  <c r="EA114" i="41"/>
  <c r="DZ114" i="41"/>
  <c r="DY114" i="41"/>
  <c r="DX114" i="41"/>
  <c r="DW114" i="41"/>
  <c r="DV114" i="41"/>
  <c r="DU114" i="41"/>
  <c r="DT114" i="41"/>
  <c r="DS114" i="41"/>
  <c r="DR114" i="41"/>
  <c r="DQ114" i="41"/>
  <c r="DO114" i="41" s="1"/>
  <c r="DP114" i="41"/>
  <c r="ET113" i="41"/>
  <c r="FQ112" i="41"/>
  <c r="FP112" i="41"/>
  <c r="FO112" i="41"/>
  <c r="FN112" i="41"/>
  <c r="FM112" i="41"/>
  <c r="FL112" i="41"/>
  <c r="FK112" i="41"/>
  <c r="FJ112" i="41"/>
  <c r="FI112" i="41"/>
  <c r="FH112" i="41"/>
  <c r="FG112" i="41"/>
  <c r="FE112" i="41" s="1"/>
  <c r="FF112" i="41"/>
  <c r="FC112" i="41"/>
  <c r="FB112" i="41"/>
  <c r="FA112" i="41"/>
  <c r="EZ112" i="41"/>
  <c r="EY112" i="41"/>
  <c r="EX112" i="41"/>
  <c r="EW112" i="41"/>
  <c r="EV112" i="41"/>
  <c r="EU112" i="41"/>
  <c r="ET112" i="41"/>
  <c r="ES112" i="41"/>
  <c r="EQ112" i="41" s="1"/>
  <c r="ER112" i="41"/>
  <c r="EO112" i="41"/>
  <c r="EN112" i="41"/>
  <c r="EM112" i="41"/>
  <c r="EL112" i="41"/>
  <c r="EK112" i="41"/>
  <c r="EJ112" i="41"/>
  <c r="EI112" i="41"/>
  <c r="EH112" i="41"/>
  <c r="EG112" i="41"/>
  <c r="EF112" i="41"/>
  <c r="EE112" i="41"/>
  <c r="EC112" i="41" s="1"/>
  <c r="ED112" i="41"/>
  <c r="EA112" i="41"/>
  <c r="DZ112" i="41"/>
  <c r="DY112" i="41"/>
  <c r="DX112" i="41"/>
  <c r="DW112" i="41"/>
  <c r="DV112" i="41"/>
  <c r="DU112" i="41"/>
  <c r="DT112" i="41"/>
  <c r="DS112" i="41"/>
  <c r="DR112" i="41"/>
  <c r="DQ112" i="41"/>
  <c r="DO112" i="41" s="1"/>
  <c r="DP112" i="41"/>
  <c r="FQ111" i="41"/>
  <c r="FP111" i="41"/>
  <c r="FO111" i="41"/>
  <c r="FN111" i="41"/>
  <c r="FM111" i="41"/>
  <c r="FL111" i="41"/>
  <c r="FK111" i="41"/>
  <c r="FJ111" i="41"/>
  <c r="FI111" i="41"/>
  <c r="FH111" i="41"/>
  <c r="FG111" i="41"/>
  <c r="FE111" i="41" s="1"/>
  <c r="FF111" i="41"/>
  <c r="FC111" i="41"/>
  <c r="FB111" i="41"/>
  <c r="FA111" i="41"/>
  <c r="EZ111" i="41"/>
  <c r="EY111" i="41"/>
  <c r="EX111" i="41"/>
  <c r="EW111" i="41"/>
  <c r="EV111" i="41"/>
  <c r="EU111" i="41"/>
  <c r="ET111" i="41"/>
  <c r="ES111" i="41"/>
  <c r="EQ111" i="41" s="1"/>
  <c r="ER111" i="41"/>
  <c r="EO111" i="41"/>
  <c r="EN111" i="41"/>
  <c r="EM111" i="41"/>
  <c r="EL111" i="41"/>
  <c r="EK111" i="41"/>
  <c r="EJ111" i="41"/>
  <c r="EI111" i="41"/>
  <c r="EH111" i="41"/>
  <c r="EG111" i="41"/>
  <c r="EF111" i="41"/>
  <c r="EE111" i="41"/>
  <c r="EC111" i="41" s="1"/>
  <c r="ED111" i="41"/>
  <c r="EA111" i="41"/>
  <c r="DZ111" i="41"/>
  <c r="DY111" i="41"/>
  <c r="DX111" i="41"/>
  <c r="DW111" i="41"/>
  <c r="DV111" i="41"/>
  <c r="DU111" i="41"/>
  <c r="DT111" i="41"/>
  <c r="DS111" i="41"/>
  <c r="DR111" i="41"/>
  <c r="DQ111" i="41"/>
  <c r="DO111" i="41" s="1"/>
  <c r="DP111" i="41"/>
  <c r="FQ110" i="41"/>
  <c r="FP110" i="41"/>
  <c r="FO110" i="41"/>
  <c r="FN110" i="41"/>
  <c r="FM110" i="41"/>
  <c r="FL110" i="41"/>
  <c r="FK110" i="41"/>
  <c r="FJ110" i="41"/>
  <c r="FI110" i="41"/>
  <c r="FH110" i="41"/>
  <c r="FG110" i="41"/>
  <c r="FE110" i="41" s="1"/>
  <c r="FF110" i="41"/>
  <c r="FC110" i="41"/>
  <c r="FB110" i="41"/>
  <c r="FA110" i="41"/>
  <c r="EZ110" i="41"/>
  <c r="EY110" i="41"/>
  <c r="EX110" i="41"/>
  <c r="EW110" i="41"/>
  <c r="EV110" i="41"/>
  <c r="EU110" i="41"/>
  <c r="ET110" i="41"/>
  <c r="EP110" i="41" s="1"/>
  <c r="ES110" i="41"/>
  <c r="EQ110" i="41" s="1"/>
  <c r="ER110" i="41"/>
  <c r="EO110" i="41"/>
  <c r="EN110" i="41"/>
  <c r="EM110" i="41"/>
  <c r="EL110" i="41"/>
  <c r="EK110" i="41"/>
  <c r="EJ110" i="41"/>
  <c r="EI110" i="41"/>
  <c r="EH110" i="41"/>
  <c r="EG110" i="41"/>
  <c r="EF110" i="41"/>
  <c r="EE110" i="41"/>
  <c r="EC110" i="41" s="1"/>
  <c r="ED110" i="41"/>
  <c r="EA110" i="41"/>
  <c r="DZ110" i="41"/>
  <c r="DY110" i="41"/>
  <c r="DX110" i="41"/>
  <c r="DW110" i="41"/>
  <c r="DV110" i="41"/>
  <c r="DU110" i="41"/>
  <c r="DT110" i="41"/>
  <c r="DS110" i="41"/>
  <c r="DR110" i="41"/>
  <c r="DQ110" i="41"/>
  <c r="DO110" i="41" s="1"/>
  <c r="DP110" i="41"/>
  <c r="FQ109" i="41"/>
  <c r="FP109" i="41"/>
  <c r="FO109" i="41"/>
  <c r="FN109" i="41"/>
  <c r="FM109" i="41"/>
  <c r="FL109" i="41"/>
  <c r="FK109" i="41"/>
  <c r="FJ109" i="41"/>
  <c r="FI109" i="41"/>
  <c r="FH109" i="41"/>
  <c r="FG109" i="41"/>
  <c r="FE109" i="41" s="1"/>
  <c r="FF109" i="41"/>
  <c r="FC109" i="41"/>
  <c r="FB109" i="41"/>
  <c r="FA109" i="41"/>
  <c r="EZ109" i="41"/>
  <c r="EY109" i="41"/>
  <c r="EX109" i="41"/>
  <c r="EW109" i="41"/>
  <c r="EV109" i="41"/>
  <c r="EU109" i="41"/>
  <c r="ET109" i="41"/>
  <c r="ES109" i="41"/>
  <c r="EQ109" i="41" s="1"/>
  <c r="ER109" i="41"/>
  <c r="EO109" i="41"/>
  <c r="EN109" i="41"/>
  <c r="EM109" i="41"/>
  <c r="EL109" i="41"/>
  <c r="EK109" i="41"/>
  <c r="EJ109" i="41"/>
  <c r="EI109" i="41"/>
  <c r="EH109" i="41"/>
  <c r="EG109" i="41"/>
  <c r="EF109" i="41"/>
  <c r="EE109" i="41"/>
  <c r="EC109" i="41" s="1"/>
  <c r="ED109" i="41"/>
  <c r="EA109" i="41"/>
  <c r="DZ109" i="41"/>
  <c r="DY109" i="41"/>
  <c r="DX109" i="41"/>
  <c r="DW109" i="41"/>
  <c r="DV109" i="41"/>
  <c r="DU109" i="41"/>
  <c r="DT109" i="41"/>
  <c r="DS109" i="41"/>
  <c r="DR109" i="41"/>
  <c r="DQ109" i="41"/>
  <c r="DO109" i="41" s="1"/>
  <c r="DP109" i="41"/>
  <c r="FQ108" i="41"/>
  <c r="FP108" i="41"/>
  <c r="FO108" i="41"/>
  <c r="FN108" i="41"/>
  <c r="FM108" i="41"/>
  <c r="FL108" i="41"/>
  <c r="FK108" i="41"/>
  <c r="FJ108" i="41"/>
  <c r="FI108" i="41"/>
  <c r="FH108" i="41"/>
  <c r="FG108" i="41"/>
  <c r="FE108" i="41" s="1"/>
  <c r="FF108" i="41"/>
  <c r="FC108" i="41"/>
  <c r="FB108" i="41"/>
  <c r="FA108" i="41"/>
  <c r="EZ108" i="41"/>
  <c r="EY108" i="41"/>
  <c r="EX108" i="41"/>
  <c r="EW108" i="41"/>
  <c r="EV108" i="41"/>
  <c r="EU108" i="41"/>
  <c r="ET108" i="41"/>
  <c r="ES108" i="41"/>
  <c r="EQ108" i="41" s="1"/>
  <c r="ER108" i="41"/>
  <c r="EO108" i="41"/>
  <c r="EN108" i="41"/>
  <c r="EM108" i="41"/>
  <c r="EL108" i="41"/>
  <c r="EK108" i="41"/>
  <c r="EJ108" i="41"/>
  <c r="EI108" i="41"/>
  <c r="EH108" i="41"/>
  <c r="EG108" i="41"/>
  <c r="EF108" i="41"/>
  <c r="EE108" i="41"/>
  <c r="EC108" i="41" s="1"/>
  <c r="ED108" i="41"/>
  <c r="EA108" i="41"/>
  <c r="DZ108" i="41"/>
  <c r="DY108" i="41"/>
  <c r="DX108" i="41"/>
  <c r="DW108" i="41"/>
  <c r="DV108" i="41"/>
  <c r="DU108" i="41"/>
  <c r="DT108" i="41"/>
  <c r="DS108" i="41"/>
  <c r="DR108" i="41"/>
  <c r="DQ108" i="41"/>
  <c r="DO108" i="41" s="1"/>
  <c r="DP108" i="41"/>
  <c r="FQ107" i="41"/>
  <c r="FP107" i="41"/>
  <c r="FO107" i="41"/>
  <c r="FN107" i="41"/>
  <c r="FM107" i="41"/>
  <c r="FL107" i="41"/>
  <c r="FK107" i="41"/>
  <c r="FJ107" i="41"/>
  <c r="FI107" i="41"/>
  <c r="FH107" i="41"/>
  <c r="FG107" i="41"/>
  <c r="FE107" i="41" s="1"/>
  <c r="FF107" i="41"/>
  <c r="FC107" i="41"/>
  <c r="FB107" i="41"/>
  <c r="FA107" i="41"/>
  <c r="EZ107" i="41"/>
  <c r="EY107" i="41"/>
  <c r="EX107" i="41"/>
  <c r="EW107" i="41"/>
  <c r="EV107" i="41"/>
  <c r="EU107" i="41"/>
  <c r="ET107" i="41"/>
  <c r="ES107" i="41"/>
  <c r="EQ107" i="41" s="1"/>
  <c r="ER107" i="41"/>
  <c r="EO107" i="41"/>
  <c r="EN107" i="41"/>
  <c r="EM107" i="41"/>
  <c r="EL107" i="41"/>
  <c r="EK107" i="41"/>
  <c r="EJ107" i="41"/>
  <c r="EI107" i="41"/>
  <c r="EH107" i="41"/>
  <c r="EG107" i="41"/>
  <c r="EF107" i="41"/>
  <c r="EE107" i="41"/>
  <c r="EC107" i="41" s="1"/>
  <c r="ED107" i="41"/>
  <c r="EA107" i="41"/>
  <c r="DZ107" i="41"/>
  <c r="DY107" i="41"/>
  <c r="DX107" i="41"/>
  <c r="DW107" i="41"/>
  <c r="DV107" i="41"/>
  <c r="DU107" i="41"/>
  <c r="DT107" i="41"/>
  <c r="DS107" i="41"/>
  <c r="DR107" i="41"/>
  <c r="DQ107" i="41"/>
  <c r="DO107" i="41" s="1"/>
  <c r="DP107" i="41"/>
  <c r="FQ106" i="41"/>
  <c r="FP106" i="41"/>
  <c r="FO106" i="41"/>
  <c r="FN106" i="41"/>
  <c r="FM106" i="41"/>
  <c r="FL106" i="41"/>
  <c r="FK106" i="41"/>
  <c r="FJ106" i="41"/>
  <c r="FI106" i="41"/>
  <c r="FH106" i="41"/>
  <c r="FG106" i="41"/>
  <c r="FE106" i="41" s="1"/>
  <c r="FF106" i="41"/>
  <c r="FC106" i="41"/>
  <c r="FB106" i="41"/>
  <c r="FA106" i="41"/>
  <c r="EZ106" i="41"/>
  <c r="EY106" i="41"/>
  <c r="EX106" i="41"/>
  <c r="EW106" i="41"/>
  <c r="EV106" i="41"/>
  <c r="EU106" i="41"/>
  <c r="ET106" i="41"/>
  <c r="ES106" i="41"/>
  <c r="EQ106" i="41" s="1"/>
  <c r="ER106" i="41"/>
  <c r="EO106" i="41"/>
  <c r="EN106" i="41"/>
  <c r="EM106" i="41"/>
  <c r="EL106" i="41"/>
  <c r="EK106" i="41"/>
  <c r="EJ106" i="41"/>
  <c r="EI106" i="41"/>
  <c r="EH106" i="41"/>
  <c r="EG106" i="41"/>
  <c r="EF106" i="41"/>
  <c r="EE106" i="41"/>
  <c r="EC106" i="41" s="1"/>
  <c r="ED106" i="41"/>
  <c r="EA106" i="41"/>
  <c r="DZ106" i="41"/>
  <c r="DY106" i="41"/>
  <c r="DX106" i="41"/>
  <c r="DW106" i="41"/>
  <c r="DV106" i="41"/>
  <c r="DU106" i="41"/>
  <c r="DT106" i="41"/>
  <c r="DS106" i="41"/>
  <c r="DR106" i="41"/>
  <c r="DQ106" i="41"/>
  <c r="DO106" i="41" s="1"/>
  <c r="DP106" i="41"/>
  <c r="FQ105" i="41"/>
  <c r="FP105" i="41"/>
  <c r="FO105" i="41"/>
  <c r="FN105" i="41"/>
  <c r="FM105" i="41"/>
  <c r="FL105" i="41"/>
  <c r="FK105" i="41"/>
  <c r="FJ105" i="41"/>
  <c r="FI105" i="41"/>
  <c r="FH105" i="41"/>
  <c r="FG105" i="41"/>
  <c r="FE105" i="41" s="1"/>
  <c r="FF105" i="41"/>
  <c r="FC105" i="41"/>
  <c r="FB105" i="41"/>
  <c r="FA105" i="41"/>
  <c r="EZ105" i="41"/>
  <c r="EY105" i="41"/>
  <c r="EX105" i="41"/>
  <c r="EW105" i="41"/>
  <c r="EV105" i="41"/>
  <c r="EU105" i="41"/>
  <c r="ET105" i="41"/>
  <c r="ES105" i="41"/>
  <c r="EQ105" i="41" s="1"/>
  <c r="ER105" i="41"/>
  <c r="EO105" i="41"/>
  <c r="EN105" i="41"/>
  <c r="EM105" i="41"/>
  <c r="EL105" i="41"/>
  <c r="EK105" i="41"/>
  <c r="EJ105" i="41"/>
  <c r="EI105" i="41"/>
  <c r="EH105" i="41"/>
  <c r="EG105" i="41"/>
  <c r="EF105" i="41"/>
  <c r="EE105" i="41"/>
  <c r="EC105" i="41" s="1"/>
  <c r="ED105" i="41"/>
  <c r="EA105" i="41"/>
  <c r="DZ105" i="41"/>
  <c r="DY105" i="41"/>
  <c r="DX105" i="41"/>
  <c r="DW105" i="41"/>
  <c r="DV105" i="41"/>
  <c r="DU105" i="41"/>
  <c r="DT105" i="41"/>
  <c r="DS105" i="41"/>
  <c r="DR105" i="41"/>
  <c r="DQ105" i="41"/>
  <c r="DO105" i="41" s="1"/>
  <c r="DP105" i="41"/>
  <c r="FQ104" i="41"/>
  <c r="FP104" i="41"/>
  <c r="FO104" i="41"/>
  <c r="FN104" i="41"/>
  <c r="FM104" i="41"/>
  <c r="FL104" i="41"/>
  <c r="FK104" i="41"/>
  <c r="FJ104" i="41"/>
  <c r="FI104" i="41"/>
  <c r="FH104" i="41"/>
  <c r="FG104" i="41"/>
  <c r="FE104" i="41" s="1"/>
  <c r="FF104" i="41"/>
  <c r="FC104" i="41"/>
  <c r="FB104" i="41"/>
  <c r="FA104" i="41"/>
  <c r="EZ104" i="41"/>
  <c r="EY104" i="41"/>
  <c r="EX104" i="41"/>
  <c r="EW104" i="41"/>
  <c r="EV104" i="41"/>
  <c r="EU104" i="41"/>
  <c r="ET104" i="41"/>
  <c r="ES104" i="41"/>
  <c r="EQ104" i="41" s="1"/>
  <c r="ER104" i="41"/>
  <c r="EO104" i="41"/>
  <c r="EN104" i="41"/>
  <c r="EM104" i="41"/>
  <c r="EL104" i="41"/>
  <c r="EK104" i="41"/>
  <c r="EJ104" i="41"/>
  <c r="EI104" i="41"/>
  <c r="EH104" i="41"/>
  <c r="EG104" i="41"/>
  <c r="EF104" i="41"/>
  <c r="EE104" i="41"/>
  <c r="EC104" i="41" s="1"/>
  <c r="ED104" i="41"/>
  <c r="EA104" i="41"/>
  <c r="DZ104" i="41"/>
  <c r="DY104" i="41"/>
  <c r="DX104" i="41"/>
  <c r="DW104" i="41"/>
  <c r="DV104" i="41"/>
  <c r="DU104" i="41"/>
  <c r="DT104" i="41"/>
  <c r="DS104" i="41"/>
  <c r="DR104" i="41"/>
  <c r="DQ104" i="41"/>
  <c r="DO104" i="41" s="1"/>
  <c r="DP104" i="41"/>
  <c r="FQ103" i="41"/>
  <c r="FP103" i="41"/>
  <c r="FO103" i="41"/>
  <c r="FN103" i="41"/>
  <c r="FM103" i="41"/>
  <c r="FL103" i="41"/>
  <c r="FK103" i="41"/>
  <c r="FJ103" i="41"/>
  <c r="FI103" i="41"/>
  <c r="FH103" i="41"/>
  <c r="FG103" i="41"/>
  <c r="FE103" i="41" s="1"/>
  <c r="FF103" i="41"/>
  <c r="FC103" i="41"/>
  <c r="FB103" i="41"/>
  <c r="FA103" i="41"/>
  <c r="EZ103" i="41"/>
  <c r="EY103" i="41"/>
  <c r="EX103" i="41"/>
  <c r="EW103" i="41"/>
  <c r="EV103" i="41"/>
  <c r="EU103" i="41"/>
  <c r="ET103" i="41"/>
  <c r="ES103" i="41"/>
  <c r="EQ103" i="41" s="1"/>
  <c r="ER103" i="41"/>
  <c r="EO103" i="41"/>
  <c r="EN103" i="41"/>
  <c r="EM103" i="41"/>
  <c r="EL103" i="41"/>
  <c r="EK103" i="41"/>
  <c r="EJ103" i="41"/>
  <c r="EI103" i="41"/>
  <c r="EH103" i="41"/>
  <c r="EG103" i="41"/>
  <c r="EF103" i="41"/>
  <c r="EE103" i="41"/>
  <c r="EC103" i="41" s="1"/>
  <c r="ED103" i="41"/>
  <c r="EA103" i="41"/>
  <c r="DZ103" i="41"/>
  <c r="DY103" i="41"/>
  <c r="DX103" i="41"/>
  <c r="DW103" i="41"/>
  <c r="DV103" i="41"/>
  <c r="DU103" i="41"/>
  <c r="DT103" i="41"/>
  <c r="DS103" i="41"/>
  <c r="DR103" i="41"/>
  <c r="DQ103" i="41"/>
  <c r="DO103" i="41" s="1"/>
  <c r="DP103" i="41"/>
  <c r="FQ102" i="41"/>
  <c r="FP102" i="41"/>
  <c r="FO102" i="41"/>
  <c r="FN102" i="41"/>
  <c r="FM102" i="41"/>
  <c r="FL102" i="41"/>
  <c r="FK102" i="41"/>
  <c r="FJ102" i="41"/>
  <c r="FI102" i="41"/>
  <c r="FH102" i="41"/>
  <c r="FG102" i="41"/>
  <c r="FE102" i="41" s="1"/>
  <c r="FF102" i="41"/>
  <c r="FC102" i="41"/>
  <c r="FB102" i="41"/>
  <c r="FA102" i="41"/>
  <c r="EZ102" i="41"/>
  <c r="EY102" i="41"/>
  <c r="EX102" i="41"/>
  <c r="EW102" i="41"/>
  <c r="EV102" i="41"/>
  <c r="EU102" i="41"/>
  <c r="ET102" i="41"/>
  <c r="ES102" i="41"/>
  <c r="EQ102" i="41" s="1"/>
  <c r="ER102" i="41"/>
  <c r="EO102" i="41"/>
  <c r="EN102" i="41"/>
  <c r="EM102" i="41"/>
  <c r="EL102" i="41"/>
  <c r="EK102" i="41"/>
  <c r="EJ102" i="41"/>
  <c r="EI102" i="41"/>
  <c r="EH102" i="41"/>
  <c r="EG102" i="41"/>
  <c r="EF102" i="41"/>
  <c r="EE102" i="41"/>
  <c r="EC102" i="41" s="1"/>
  <c r="ED102" i="41"/>
  <c r="EA102" i="41"/>
  <c r="DZ102" i="41"/>
  <c r="DY102" i="41"/>
  <c r="DX102" i="41"/>
  <c r="DW102" i="41"/>
  <c r="DV102" i="41"/>
  <c r="DU102" i="41"/>
  <c r="DT102" i="41"/>
  <c r="DS102" i="41"/>
  <c r="DR102" i="41"/>
  <c r="DQ102" i="41"/>
  <c r="DO102" i="41" s="1"/>
  <c r="DP102" i="41"/>
  <c r="FQ101" i="41"/>
  <c r="FP101" i="41"/>
  <c r="FO101" i="41"/>
  <c r="FN101" i="41"/>
  <c r="FM101" i="41"/>
  <c r="FL101" i="41"/>
  <c r="FK101" i="41"/>
  <c r="FJ101" i="41"/>
  <c r="FI101" i="41"/>
  <c r="FH101" i="41"/>
  <c r="FG101" i="41"/>
  <c r="FE101" i="41" s="1"/>
  <c r="FF101" i="41"/>
  <c r="FC101" i="41"/>
  <c r="FB101" i="41"/>
  <c r="FA101" i="41"/>
  <c r="EZ101" i="41"/>
  <c r="EY101" i="41"/>
  <c r="EX101" i="41"/>
  <c r="EW101" i="41"/>
  <c r="EV101" i="41"/>
  <c r="EU101" i="41"/>
  <c r="ET101" i="41"/>
  <c r="EP101" i="41" s="1"/>
  <c r="ES101" i="41"/>
  <c r="EQ101" i="41" s="1"/>
  <c r="ER101" i="41"/>
  <c r="EO101" i="41"/>
  <c r="EN101" i="41"/>
  <c r="EM101" i="41"/>
  <c r="EL101" i="41"/>
  <c r="EK101" i="41"/>
  <c r="EJ101" i="41"/>
  <c r="EI101" i="41"/>
  <c r="EH101" i="41"/>
  <c r="EG101" i="41"/>
  <c r="EF101" i="41"/>
  <c r="EE101" i="41"/>
  <c r="EC101" i="41" s="1"/>
  <c r="ED101" i="41"/>
  <c r="EA101" i="41"/>
  <c r="DZ101" i="41"/>
  <c r="DY101" i="41"/>
  <c r="DX101" i="41"/>
  <c r="DW101" i="41"/>
  <c r="DV101" i="41"/>
  <c r="DU101" i="41"/>
  <c r="DT101" i="41"/>
  <c r="DS101" i="41"/>
  <c r="DR101" i="41"/>
  <c r="DQ101" i="41"/>
  <c r="DO101" i="41" s="1"/>
  <c r="DP101" i="41"/>
  <c r="FQ100" i="41"/>
  <c r="FP100" i="41"/>
  <c r="FO100" i="41"/>
  <c r="FN100" i="41"/>
  <c r="FM100" i="41"/>
  <c r="FL100" i="41"/>
  <c r="FK100" i="41"/>
  <c r="FJ100" i="41"/>
  <c r="FI100" i="41"/>
  <c r="FH100" i="41"/>
  <c r="FG100" i="41"/>
  <c r="FE100" i="41" s="1"/>
  <c r="FF100" i="41"/>
  <c r="FC100" i="41"/>
  <c r="FB100" i="41"/>
  <c r="FA100" i="41"/>
  <c r="EZ100" i="41"/>
  <c r="EY100" i="41"/>
  <c r="EX100" i="41"/>
  <c r="EW100" i="41"/>
  <c r="EV100" i="41"/>
  <c r="EU100" i="41"/>
  <c r="ET100" i="41"/>
  <c r="ES100" i="41"/>
  <c r="EQ100" i="41" s="1"/>
  <c r="ER100" i="41"/>
  <c r="EO100" i="41"/>
  <c r="EN100" i="41"/>
  <c r="EM100" i="41"/>
  <c r="EL100" i="41"/>
  <c r="EK100" i="41"/>
  <c r="EJ100" i="41"/>
  <c r="EI100" i="41"/>
  <c r="EH100" i="41"/>
  <c r="EG100" i="41"/>
  <c r="EF100" i="41"/>
  <c r="EE100" i="41"/>
  <c r="EC100" i="41" s="1"/>
  <c r="ED100" i="41"/>
  <c r="EA100" i="41"/>
  <c r="DZ100" i="41"/>
  <c r="DY100" i="41"/>
  <c r="DX100" i="41"/>
  <c r="DW100" i="41"/>
  <c r="DV100" i="41"/>
  <c r="DU100" i="41"/>
  <c r="DT100" i="41"/>
  <c r="DS100" i="41"/>
  <c r="DR100" i="41"/>
  <c r="DQ100" i="41"/>
  <c r="DO100" i="41" s="1"/>
  <c r="DP100" i="41"/>
  <c r="FQ99" i="41"/>
  <c r="FP99" i="41"/>
  <c r="FO99" i="41"/>
  <c r="FN99" i="41"/>
  <c r="FM99" i="41"/>
  <c r="FL99" i="41"/>
  <c r="FK99" i="41"/>
  <c r="FJ99" i="41"/>
  <c r="FI99" i="41"/>
  <c r="FH99" i="41"/>
  <c r="FD99" i="41" s="1"/>
  <c r="FG99" i="41"/>
  <c r="FE99" i="41" s="1"/>
  <c r="FF99" i="41"/>
  <c r="FC99" i="41"/>
  <c r="FB99" i="41"/>
  <c r="FA99" i="41"/>
  <c r="EZ99" i="41"/>
  <c r="EY99" i="41"/>
  <c r="EX99" i="41"/>
  <c r="EW99" i="41"/>
  <c r="EV99" i="41"/>
  <c r="EU99" i="41"/>
  <c r="ET99" i="41"/>
  <c r="ES99" i="41"/>
  <c r="EQ99" i="41" s="1"/>
  <c r="ER99" i="41"/>
  <c r="EO99" i="41"/>
  <c r="EN99" i="41"/>
  <c r="EM99" i="41"/>
  <c r="EL99" i="41"/>
  <c r="EK99" i="41"/>
  <c r="EJ99" i="41"/>
  <c r="EI99" i="41"/>
  <c r="EH99" i="41"/>
  <c r="EG99" i="41"/>
  <c r="EF99" i="41"/>
  <c r="EE99" i="41"/>
  <c r="EC99" i="41" s="1"/>
  <c r="ED99" i="41"/>
  <c r="EA99" i="41"/>
  <c r="DZ99" i="41"/>
  <c r="DY99" i="41"/>
  <c r="DX99" i="41"/>
  <c r="DW99" i="41"/>
  <c r="DV99" i="41"/>
  <c r="DU99" i="41"/>
  <c r="DT99" i="41"/>
  <c r="DS99" i="41"/>
  <c r="DR99" i="41"/>
  <c r="DQ99" i="41"/>
  <c r="DO99" i="41" s="1"/>
  <c r="DP99" i="41"/>
  <c r="FQ98" i="41"/>
  <c r="FP98" i="41"/>
  <c r="FO98" i="41"/>
  <c r="FN98" i="41"/>
  <c r="FM98" i="41"/>
  <c r="FL98" i="41"/>
  <c r="FK98" i="41"/>
  <c r="FJ98" i="41"/>
  <c r="FI98" i="41"/>
  <c r="FH98" i="41"/>
  <c r="FG98" i="41"/>
  <c r="FE98" i="41" s="1"/>
  <c r="FF98" i="41"/>
  <c r="FC98" i="41"/>
  <c r="FB98" i="41"/>
  <c r="FA98" i="41"/>
  <c r="EZ98" i="41"/>
  <c r="EY98" i="41"/>
  <c r="EX98" i="41"/>
  <c r="EW98" i="41"/>
  <c r="EV98" i="41"/>
  <c r="EU98" i="41"/>
  <c r="ET98" i="41"/>
  <c r="ES98" i="41"/>
  <c r="EQ98" i="41" s="1"/>
  <c r="ER98" i="41"/>
  <c r="EO98" i="41"/>
  <c r="EN98" i="41"/>
  <c r="EM98" i="41"/>
  <c r="EL98" i="41"/>
  <c r="EK98" i="41"/>
  <c r="EJ98" i="41"/>
  <c r="EI98" i="41"/>
  <c r="EH98" i="41"/>
  <c r="EG98" i="41"/>
  <c r="EF98" i="41"/>
  <c r="EE98" i="41"/>
  <c r="EC98" i="41" s="1"/>
  <c r="ED98" i="41"/>
  <c r="EA98" i="41"/>
  <c r="DZ98" i="41"/>
  <c r="DY98" i="41"/>
  <c r="DX98" i="41"/>
  <c r="DW98" i="41"/>
  <c r="DV98" i="41"/>
  <c r="DU98" i="41"/>
  <c r="DT98" i="41"/>
  <c r="DS98" i="41"/>
  <c r="DR98" i="41"/>
  <c r="DQ98" i="41"/>
  <c r="DO98" i="41" s="1"/>
  <c r="DP98" i="41"/>
  <c r="FQ96" i="41"/>
  <c r="FP96" i="41"/>
  <c r="FO96" i="41"/>
  <c r="FN96" i="41"/>
  <c r="FM96" i="41"/>
  <c r="FL96" i="41"/>
  <c r="FK96" i="41"/>
  <c r="FJ96" i="41"/>
  <c r="FI96" i="41"/>
  <c r="FH96" i="41"/>
  <c r="FG96" i="41"/>
  <c r="FE96" i="41" s="1"/>
  <c r="FF96" i="41"/>
  <c r="FC96" i="41"/>
  <c r="FB96" i="41"/>
  <c r="FA96" i="41"/>
  <c r="EZ96" i="41"/>
  <c r="EY96" i="41"/>
  <c r="EX96" i="41"/>
  <c r="EW96" i="41"/>
  <c r="EV96" i="41"/>
  <c r="EU96" i="41"/>
  <c r="ET96" i="41"/>
  <c r="ES96" i="41"/>
  <c r="EQ96" i="41" s="1"/>
  <c r="ER96" i="41"/>
  <c r="EO96" i="41"/>
  <c r="EN96" i="41"/>
  <c r="EM96" i="41"/>
  <c r="EL96" i="41"/>
  <c r="EK96" i="41"/>
  <c r="EJ96" i="41"/>
  <c r="EI96" i="41"/>
  <c r="EH96" i="41"/>
  <c r="EG96" i="41"/>
  <c r="EF96" i="41"/>
  <c r="EE96" i="41"/>
  <c r="EC96" i="41" s="1"/>
  <c r="ED96" i="41"/>
  <c r="EA96" i="41"/>
  <c r="DZ96" i="41"/>
  <c r="DY96" i="41"/>
  <c r="DX96" i="41"/>
  <c r="DW96" i="41"/>
  <c r="DV96" i="41"/>
  <c r="DU96" i="41"/>
  <c r="DT96" i="41"/>
  <c r="DS96" i="41"/>
  <c r="DR96" i="41"/>
  <c r="DQ96" i="41"/>
  <c r="DO96" i="41" s="1"/>
  <c r="DP96" i="41"/>
  <c r="FQ95" i="41"/>
  <c r="FP95" i="41"/>
  <c r="FO95" i="41"/>
  <c r="FN95" i="41"/>
  <c r="FM95" i="41"/>
  <c r="FL95" i="41"/>
  <c r="FK95" i="41"/>
  <c r="FJ95" i="41"/>
  <c r="FI95" i="41"/>
  <c r="FH95" i="41"/>
  <c r="FG95" i="41"/>
  <c r="FE95" i="41" s="1"/>
  <c r="FF95" i="41"/>
  <c r="FC95" i="41"/>
  <c r="FB95" i="41"/>
  <c r="FA95" i="41"/>
  <c r="EZ95" i="41"/>
  <c r="EY95" i="41"/>
  <c r="EX95" i="41"/>
  <c r="EW95" i="41"/>
  <c r="EV95" i="41"/>
  <c r="EU95" i="41"/>
  <c r="ET95" i="41"/>
  <c r="ES95" i="41"/>
  <c r="EQ95" i="41" s="1"/>
  <c r="ER95" i="41"/>
  <c r="EO95" i="41"/>
  <c r="EN95" i="41"/>
  <c r="EM95" i="41"/>
  <c r="EL95" i="41"/>
  <c r="EK95" i="41"/>
  <c r="EJ95" i="41"/>
  <c r="EI95" i="41"/>
  <c r="EH95" i="41"/>
  <c r="EG95" i="41"/>
  <c r="EF95" i="41"/>
  <c r="EE95" i="41"/>
  <c r="EC95" i="41" s="1"/>
  <c r="ED95" i="41"/>
  <c r="EA95" i="41"/>
  <c r="DZ95" i="41"/>
  <c r="DY95" i="41"/>
  <c r="DX95" i="41"/>
  <c r="DW95" i="41"/>
  <c r="DV95" i="41"/>
  <c r="DU95" i="41"/>
  <c r="DT95" i="41"/>
  <c r="DS95" i="41"/>
  <c r="DR95" i="41"/>
  <c r="DQ95" i="41"/>
  <c r="DO95" i="41" s="1"/>
  <c r="DP95" i="41"/>
  <c r="FQ94" i="41"/>
  <c r="FP94" i="41"/>
  <c r="FO94" i="41"/>
  <c r="FN94" i="41"/>
  <c r="FM94" i="41"/>
  <c r="FL94" i="41"/>
  <c r="FK94" i="41"/>
  <c r="FJ94" i="41"/>
  <c r="FI94" i="41"/>
  <c r="FH94" i="41"/>
  <c r="FG94" i="41"/>
  <c r="FE94" i="41" s="1"/>
  <c r="FF94" i="41"/>
  <c r="FC94" i="41"/>
  <c r="FB94" i="41"/>
  <c r="FA94" i="41"/>
  <c r="EZ94" i="41"/>
  <c r="EY94" i="41"/>
  <c r="EX94" i="41"/>
  <c r="EW94" i="41"/>
  <c r="EV94" i="41"/>
  <c r="EU94" i="41"/>
  <c r="ET94" i="41"/>
  <c r="ES94" i="41"/>
  <c r="EQ94" i="41" s="1"/>
  <c r="ER94" i="41"/>
  <c r="EO94" i="41"/>
  <c r="EN94" i="41"/>
  <c r="EM94" i="41"/>
  <c r="EL94" i="41"/>
  <c r="EK94" i="41"/>
  <c r="EJ94" i="41"/>
  <c r="EI94" i="41"/>
  <c r="EH94" i="41"/>
  <c r="EG94" i="41"/>
  <c r="EF94" i="41"/>
  <c r="EE94" i="41"/>
  <c r="EC94" i="41" s="1"/>
  <c r="ED94" i="41"/>
  <c r="EA94" i="41"/>
  <c r="DZ94" i="41"/>
  <c r="DY94" i="41"/>
  <c r="DX94" i="41"/>
  <c r="DW94" i="41"/>
  <c r="DV94" i="41"/>
  <c r="DU94" i="41"/>
  <c r="DT94" i="41"/>
  <c r="DS94" i="41"/>
  <c r="DR94" i="41"/>
  <c r="DQ94" i="41"/>
  <c r="DO94" i="41" s="1"/>
  <c r="DP94" i="41"/>
  <c r="FQ93" i="41"/>
  <c r="FP93" i="41"/>
  <c r="FO93" i="41"/>
  <c r="FN93" i="41"/>
  <c r="FM93" i="41"/>
  <c r="FL93" i="41"/>
  <c r="FK93" i="41"/>
  <c r="FJ93" i="41"/>
  <c r="FI93" i="41"/>
  <c r="FH93" i="41"/>
  <c r="FG93" i="41"/>
  <c r="FE93" i="41" s="1"/>
  <c r="FF93" i="41"/>
  <c r="FC93" i="41"/>
  <c r="FB93" i="41"/>
  <c r="FA93" i="41"/>
  <c r="EZ93" i="41"/>
  <c r="EY93" i="41"/>
  <c r="EX93" i="41"/>
  <c r="EW93" i="41"/>
  <c r="EV93" i="41"/>
  <c r="EU93" i="41"/>
  <c r="ET93" i="41"/>
  <c r="ES93" i="41"/>
  <c r="EQ93" i="41" s="1"/>
  <c r="ER93" i="41"/>
  <c r="EO93" i="41"/>
  <c r="EN93" i="41"/>
  <c r="EM93" i="41"/>
  <c r="EL93" i="41"/>
  <c r="EK93" i="41"/>
  <c r="EJ93" i="41"/>
  <c r="EI93" i="41"/>
  <c r="EH93" i="41"/>
  <c r="EG93" i="41"/>
  <c r="EF93" i="41"/>
  <c r="EE93" i="41"/>
  <c r="EC93" i="41" s="1"/>
  <c r="ED93" i="41"/>
  <c r="EA93" i="41"/>
  <c r="DZ93" i="41"/>
  <c r="DY93" i="41"/>
  <c r="DX93" i="41"/>
  <c r="DW93" i="41"/>
  <c r="DV93" i="41"/>
  <c r="DU93" i="41"/>
  <c r="DT93" i="41"/>
  <c r="DS93" i="41"/>
  <c r="DR93" i="41"/>
  <c r="DQ93" i="41"/>
  <c r="DO93" i="41" s="1"/>
  <c r="DP93" i="41"/>
  <c r="FQ92" i="41"/>
  <c r="FP92" i="41"/>
  <c r="FO92" i="41"/>
  <c r="FN92" i="41"/>
  <c r="FM92" i="41"/>
  <c r="FL92" i="41"/>
  <c r="FK92" i="41"/>
  <c r="FJ92" i="41"/>
  <c r="FI92" i="41"/>
  <c r="FH92" i="41"/>
  <c r="FG92" i="41"/>
  <c r="FE92" i="41" s="1"/>
  <c r="FF92" i="41"/>
  <c r="FC92" i="41"/>
  <c r="FB92" i="41"/>
  <c r="FA92" i="41"/>
  <c r="EZ92" i="41"/>
  <c r="EY92" i="41"/>
  <c r="EX92" i="41"/>
  <c r="EW92" i="41"/>
  <c r="EV92" i="41"/>
  <c r="EU92" i="41"/>
  <c r="ET92" i="41"/>
  <c r="ES92" i="41"/>
  <c r="EQ92" i="41" s="1"/>
  <c r="ER92" i="41"/>
  <c r="EO92" i="41"/>
  <c r="EN92" i="41"/>
  <c r="EM92" i="41"/>
  <c r="EL92" i="41"/>
  <c r="EK92" i="41"/>
  <c r="EJ92" i="41"/>
  <c r="EI92" i="41"/>
  <c r="EH92" i="41"/>
  <c r="EG92" i="41"/>
  <c r="EF92" i="41"/>
  <c r="EE92" i="41"/>
  <c r="EC92" i="41" s="1"/>
  <c r="ED92" i="41"/>
  <c r="EA92" i="41"/>
  <c r="DZ92" i="41"/>
  <c r="DY92" i="41"/>
  <c r="DX92" i="41"/>
  <c r="DW92" i="41"/>
  <c r="DV92" i="41"/>
  <c r="DU92" i="41"/>
  <c r="DT92" i="41"/>
  <c r="DS92" i="41"/>
  <c r="DR92" i="41"/>
  <c r="DQ92" i="41"/>
  <c r="DO92" i="41" s="1"/>
  <c r="DP92" i="41"/>
  <c r="FQ91" i="41"/>
  <c r="FP91" i="41"/>
  <c r="FO91" i="41"/>
  <c r="FN91" i="41"/>
  <c r="FM91" i="41"/>
  <c r="FL91" i="41"/>
  <c r="FK91" i="41"/>
  <c r="FJ91" i="41"/>
  <c r="FI91" i="41"/>
  <c r="FH91" i="41"/>
  <c r="FG91" i="41"/>
  <c r="FE91" i="41" s="1"/>
  <c r="FF91" i="41"/>
  <c r="FC91" i="41"/>
  <c r="FB91" i="41"/>
  <c r="FA91" i="41"/>
  <c r="EZ91" i="41"/>
  <c r="EY91" i="41"/>
  <c r="EX91" i="41"/>
  <c r="EW91" i="41"/>
  <c r="EV91" i="41"/>
  <c r="EU91" i="41"/>
  <c r="ET91" i="41"/>
  <c r="ES91" i="41"/>
  <c r="EQ91" i="41" s="1"/>
  <c r="ER91" i="41"/>
  <c r="EO91" i="41"/>
  <c r="EN91" i="41"/>
  <c r="EM91" i="41"/>
  <c r="EL91" i="41"/>
  <c r="EK91" i="41"/>
  <c r="EJ91" i="41"/>
  <c r="EI91" i="41"/>
  <c r="EH91" i="41"/>
  <c r="EG91" i="41"/>
  <c r="EF91" i="41"/>
  <c r="EE91" i="41"/>
  <c r="EC91" i="41" s="1"/>
  <c r="ED91" i="41"/>
  <c r="EA91" i="41"/>
  <c r="DZ91" i="41"/>
  <c r="DY91" i="41"/>
  <c r="DX91" i="41"/>
  <c r="DW91" i="41"/>
  <c r="DV91" i="41"/>
  <c r="DU91" i="41"/>
  <c r="DT91" i="41"/>
  <c r="DS91" i="41"/>
  <c r="DR91" i="41"/>
  <c r="DQ91" i="41"/>
  <c r="DO91" i="41" s="1"/>
  <c r="DP91" i="41"/>
  <c r="FQ90" i="41"/>
  <c r="FP90" i="41"/>
  <c r="FO90" i="41"/>
  <c r="FN90" i="41"/>
  <c r="FM90" i="41"/>
  <c r="FL90" i="41"/>
  <c r="FK90" i="41"/>
  <c r="FJ90" i="41"/>
  <c r="FI90" i="41"/>
  <c r="FH90" i="41"/>
  <c r="FG90" i="41"/>
  <c r="FE90" i="41" s="1"/>
  <c r="FF90" i="41"/>
  <c r="FC90" i="41"/>
  <c r="FB90" i="41"/>
  <c r="FA90" i="41"/>
  <c r="EZ90" i="41"/>
  <c r="EY90" i="41"/>
  <c r="EX90" i="41"/>
  <c r="EW90" i="41"/>
  <c r="EV90" i="41"/>
  <c r="EU90" i="41"/>
  <c r="ET90" i="41"/>
  <c r="ES90" i="41"/>
  <c r="EQ90" i="41" s="1"/>
  <c r="ER90" i="41"/>
  <c r="EO90" i="41"/>
  <c r="EN90" i="41"/>
  <c r="EM90" i="41"/>
  <c r="EL90" i="41"/>
  <c r="EK90" i="41"/>
  <c r="EJ90" i="41"/>
  <c r="EI90" i="41"/>
  <c r="EH90" i="41"/>
  <c r="EG90" i="41"/>
  <c r="EF90" i="41"/>
  <c r="EE90" i="41"/>
  <c r="EC90" i="41" s="1"/>
  <c r="ED90" i="41"/>
  <c r="EA90" i="41"/>
  <c r="DZ90" i="41"/>
  <c r="DY90" i="41"/>
  <c r="DX90" i="41"/>
  <c r="DW90" i="41"/>
  <c r="DV90" i="41"/>
  <c r="DU90" i="41"/>
  <c r="DT90" i="41"/>
  <c r="DS90" i="41"/>
  <c r="DR90" i="41"/>
  <c r="DQ90" i="41"/>
  <c r="DO90" i="41" s="1"/>
  <c r="DP90" i="41"/>
  <c r="FQ89" i="41"/>
  <c r="FP89" i="41"/>
  <c r="FO89" i="41"/>
  <c r="FN89" i="41"/>
  <c r="FM89" i="41"/>
  <c r="FL89" i="41"/>
  <c r="FK89" i="41"/>
  <c r="FJ89" i="41"/>
  <c r="FI89" i="41"/>
  <c r="FH89" i="41"/>
  <c r="FG89" i="41"/>
  <c r="FE89" i="41" s="1"/>
  <c r="FF89" i="41"/>
  <c r="FC89" i="41"/>
  <c r="FB89" i="41"/>
  <c r="FA89" i="41"/>
  <c r="EZ89" i="41"/>
  <c r="EY89" i="41"/>
  <c r="EX89" i="41"/>
  <c r="EW89" i="41"/>
  <c r="EV89" i="41"/>
  <c r="EU89" i="41"/>
  <c r="ET89" i="41"/>
  <c r="ES89" i="41"/>
  <c r="EQ89" i="41" s="1"/>
  <c r="ER89" i="41"/>
  <c r="EO89" i="41"/>
  <c r="EN89" i="41"/>
  <c r="EM89" i="41"/>
  <c r="EL89" i="41"/>
  <c r="EK89" i="41"/>
  <c r="EJ89" i="41"/>
  <c r="EI89" i="41"/>
  <c r="EH89" i="41"/>
  <c r="EG89" i="41"/>
  <c r="EF89" i="41"/>
  <c r="EE89" i="41"/>
  <c r="EC89" i="41" s="1"/>
  <c r="ED89" i="41"/>
  <c r="EA89" i="41"/>
  <c r="DZ89" i="41"/>
  <c r="DY89" i="41"/>
  <c r="DX89" i="41"/>
  <c r="DW89" i="41"/>
  <c r="DV89" i="41"/>
  <c r="DU89" i="41"/>
  <c r="DT89" i="41"/>
  <c r="DS89" i="41"/>
  <c r="DR89" i="41"/>
  <c r="DQ89" i="41"/>
  <c r="DO89" i="41" s="1"/>
  <c r="DP89" i="41"/>
  <c r="FQ88" i="41"/>
  <c r="FP88" i="41"/>
  <c r="FO88" i="41"/>
  <c r="FN88" i="41"/>
  <c r="FM88" i="41"/>
  <c r="FL88" i="41"/>
  <c r="FK88" i="41"/>
  <c r="FJ88" i="41"/>
  <c r="FI88" i="41"/>
  <c r="FH88" i="41"/>
  <c r="FG88" i="41"/>
  <c r="FE88" i="41" s="1"/>
  <c r="FF88" i="41"/>
  <c r="FC88" i="41"/>
  <c r="FB88" i="41"/>
  <c r="FA88" i="41"/>
  <c r="EZ88" i="41"/>
  <c r="EY88" i="41"/>
  <c r="EX88" i="41"/>
  <c r="EW88" i="41"/>
  <c r="EV88" i="41"/>
  <c r="EU88" i="41"/>
  <c r="ET88" i="41"/>
  <c r="ES88" i="41"/>
  <c r="EQ88" i="41" s="1"/>
  <c r="ER88" i="41"/>
  <c r="EO88" i="41"/>
  <c r="EN88" i="41"/>
  <c r="EM88" i="41"/>
  <c r="EL88" i="41"/>
  <c r="EK88" i="41"/>
  <c r="EJ88" i="41"/>
  <c r="EI88" i="41"/>
  <c r="EH88" i="41"/>
  <c r="EG88" i="41"/>
  <c r="EF88" i="41"/>
  <c r="EE88" i="41"/>
  <c r="EC88" i="41" s="1"/>
  <c r="ED88" i="41"/>
  <c r="EA88" i="41"/>
  <c r="DZ88" i="41"/>
  <c r="DY88" i="41"/>
  <c r="DX88" i="41"/>
  <c r="DW88" i="41"/>
  <c r="DV88" i="41"/>
  <c r="DU88" i="41"/>
  <c r="DT88" i="41"/>
  <c r="DS88" i="41"/>
  <c r="DR88" i="41"/>
  <c r="DQ88" i="41"/>
  <c r="DO88" i="41" s="1"/>
  <c r="DP88" i="41"/>
  <c r="FQ87" i="41"/>
  <c r="FP87" i="41"/>
  <c r="FO87" i="41"/>
  <c r="FN87" i="41"/>
  <c r="FM87" i="41"/>
  <c r="FL87" i="41"/>
  <c r="FK87" i="41"/>
  <c r="FJ87" i="41"/>
  <c r="FI87" i="41"/>
  <c r="FH87" i="41"/>
  <c r="FG87" i="41"/>
  <c r="FE87" i="41" s="1"/>
  <c r="FF87" i="41"/>
  <c r="FC87" i="41"/>
  <c r="FB87" i="41"/>
  <c r="FA87" i="41"/>
  <c r="EZ87" i="41"/>
  <c r="EY87" i="41"/>
  <c r="EX87" i="41"/>
  <c r="EW87" i="41"/>
  <c r="EV87" i="41"/>
  <c r="EU87" i="41"/>
  <c r="ET87" i="41"/>
  <c r="ES87" i="41"/>
  <c r="EQ87" i="41" s="1"/>
  <c r="ER87" i="41"/>
  <c r="EO87" i="41"/>
  <c r="EN87" i="41"/>
  <c r="EM87" i="41"/>
  <c r="EL87" i="41"/>
  <c r="EK87" i="41"/>
  <c r="EJ87" i="41"/>
  <c r="EI87" i="41"/>
  <c r="EH87" i="41"/>
  <c r="EG87" i="41"/>
  <c r="EF87" i="41"/>
  <c r="EE87" i="41"/>
  <c r="EC87" i="41" s="1"/>
  <c r="ED87" i="41"/>
  <c r="EA87" i="41"/>
  <c r="DZ87" i="41"/>
  <c r="DY87" i="41"/>
  <c r="DX87" i="41"/>
  <c r="DW87" i="41"/>
  <c r="DV87" i="41"/>
  <c r="DU87" i="41"/>
  <c r="DT87" i="41"/>
  <c r="DS87" i="41"/>
  <c r="DR87" i="41"/>
  <c r="DQ87" i="41"/>
  <c r="DO87" i="41" s="1"/>
  <c r="DP87" i="41"/>
  <c r="FQ86" i="41"/>
  <c r="FP86" i="41"/>
  <c r="FO86" i="41"/>
  <c r="FN86" i="41"/>
  <c r="FM86" i="41"/>
  <c r="FL86" i="41"/>
  <c r="FK86" i="41"/>
  <c r="FJ86" i="41"/>
  <c r="FI86" i="41"/>
  <c r="FH86" i="41"/>
  <c r="FG86" i="41"/>
  <c r="FE86" i="41" s="1"/>
  <c r="FF86" i="41"/>
  <c r="FC86" i="41"/>
  <c r="FB86" i="41"/>
  <c r="FA86" i="41"/>
  <c r="EZ86" i="41"/>
  <c r="EY86" i="41"/>
  <c r="EX86" i="41"/>
  <c r="EW86" i="41"/>
  <c r="EV86" i="41"/>
  <c r="EU86" i="41"/>
  <c r="ET86" i="41"/>
  <c r="ES86" i="41"/>
  <c r="EQ86" i="41" s="1"/>
  <c r="ER86" i="41"/>
  <c r="EO86" i="41"/>
  <c r="EN86" i="41"/>
  <c r="EM86" i="41"/>
  <c r="EL86" i="41"/>
  <c r="EK86" i="41"/>
  <c r="EJ86" i="41"/>
  <c r="EI86" i="41"/>
  <c r="EH86" i="41"/>
  <c r="EG86" i="41"/>
  <c r="EF86" i="41"/>
  <c r="EE86" i="41"/>
  <c r="EC86" i="41" s="1"/>
  <c r="ED86" i="41"/>
  <c r="EA86" i="41"/>
  <c r="DZ86" i="41"/>
  <c r="DY86" i="41"/>
  <c r="DX86" i="41"/>
  <c r="DW86" i="41"/>
  <c r="DV86" i="41"/>
  <c r="DU86" i="41"/>
  <c r="DT86" i="41"/>
  <c r="DS86" i="41"/>
  <c r="DR86" i="41"/>
  <c r="DQ86" i="41"/>
  <c r="DO86" i="41" s="1"/>
  <c r="DP86" i="41"/>
  <c r="FQ85" i="41"/>
  <c r="FP85" i="41"/>
  <c r="FO85" i="41"/>
  <c r="FN85" i="41"/>
  <c r="FM85" i="41"/>
  <c r="FL85" i="41"/>
  <c r="FK85" i="41"/>
  <c r="FJ85" i="41"/>
  <c r="FI85" i="41"/>
  <c r="FH85" i="41"/>
  <c r="FD85" i="41" s="1"/>
  <c r="FG85" i="41"/>
  <c r="FE85" i="41" s="1"/>
  <c r="FF85" i="41"/>
  <c r="FC85" i="41"/>
  <c r="FB85" i="41"/>
  <c r="FA85" i="41"/>
  <c r="EZ85" i="41"/>
  <c r="EY85" i="41"/>
  <c r="EX85" i="41"/>
  <c r="EW85" i="41"/>
  <c r="EV85" i="41"/>
  <c r="EU85" i="41"/>
  <c r="ET85" i="41"/>
  <c r="ES85" i="41"/>
  <c r="EQ85" i="41" s="1"/>
  <c r="ER85" i="41"/>
  <c r="EO85" i="41"/>
  <c r="EN85" i="41"/>
  <c r="EM85" i="41"/>
  <c r="EL85" i="41"/>
  <c r="EK85" i="41"/>
  <c r="EJ85" i="41"/>
  <c r="EI85" i="41"/>
  <c r="EH85" i="41"/>
  <c r="EG85" i="41"/>
  <c r="EF85" i="41"/>
  <c r="EE85" i="41"/>
  <c r="EC85" i="41" s="1"/>
  <c r="ED85" i="41"/>
  <c r="EA85" i="41"/>
  <c r="DZ85" i="41"/>
  <c r="DY85" i="41"/>
  <c r="DX85" i="41"/>
  <c r="DW85" i="41"/>
  <c r="DV85" i="41"/>
  <c r="DU85" i="41"/>
  <c r="DT85" i="41"/>
  <c r="DS85" i="41"/>
  <c r="DR85" i="41"/>
  <c r="DQ85" i="41"/>
  <c r="DO85" i="41" s="1"/>
  <c r="DP85" i="41"/>
  <c r="FQ84" i="41"/>
  <c r="FP84" i="41"/>
  <c r="FO84" i="41"/>
  <c r="FN84" i="41"/>
  <c r="FM84" i="41"/>
  <c r="FL84" i="41"/>
  <c r="FK84" i="41"/>
  <c r="FJ84" i="41"/>
  <c r="FI84" i="41"/>
  <c r="FH84" i="41"/>
  <c r="FG84" i="41"/>
  <c r="FE84" i="41" s="1"/>
  <c r="FF84" i="41"/>
  <c r="FC84" i="41"/>
  <c r="FB84" i="41"/>
  <c r="FA84" i="41"/>
  <c r="EZ84" i="41"/>
  <c r="EY84" i="41"/>
  <c r="EX84" i="41"/>
  <c r="EW84" i="41"/>
  <c r="EV84" i="41"/>
  <c r="EU84" i="41"/>
  <c r="ET84" i="41"/>
  <c r="ES84" i="41"/>
  <c r="EQ84" i="41" s="1"/>
  <c r="ER84" i="41"/>
  <c r="EO84" i="41"/>
  <c r="EN84" i="41"/>
  <c r="EM84" i="41"/>
  <c r="EL84" i="41"/>
  <c r="EK84" i="41"/>
  <c r="EJ84" i="41"/>
  <c r="EI84" i="41"/>
  <c r="EH84" i="41"/>
  <c r="EG84" i="41"/>
  <c r="EF84" i="41"/>
  <c r="EE84" i="41"/>
  <c r="EC84" i="41" s="1"/>
  <c r="ED84" i="41"/>
  <c r="EA84" i="41"/>
  <c r="DZ84" i="41"/>
  <c r="DY84" i="41"/>
  <c r="DX84" i="41"/>
  <c r="DW84" i="41"/>
  <c r="DV84" i="41"/>
  <c r="DU84" i="41"/>
  <c r="DT84" i="41"/>
  <c r="DS84" i="41"/>
  <c r="DR84" i="41"/>
  <c r="DQ84" i="41"/>
  <c r="DO84" i="41" s="1"/>
  <c r="DP84" i="41"/>
  <c r="FQ83" i="41"/>
  <c r="FP83" i="41"/>
  <c r="FO83" i="41"/>
  <c r="FN83" i="41"/>
  <c r="FM83" i="41"/>
  <c r="FL83" i="41"/>
  <c r="FK83" i="41"/>
  <c r="FJ83" i="41"/>
  <c r="FI83" i="41"/>
  <c r="FH83" i="41"/>
  <c r="FG83" i="41"/>
  <c r="FE83" i="41" s="1"/>
  <c r="FF83" i="41"/>
  <c r="FC83" i="41"/>
  <c r="FB83" i="41"/>
  <c r="FA83" i="41"/>
  <c r="EZ83" i="41"/>
  <c r="EY83" i="41"/>
  <c r="EX83" i="41"/>
  <c r="EW83" i="41"/>
  <c r="EV83" i="41"/>
  <c r="EU83" i="41"/>
  <c r="ET83" i="41"/>
  <c r="EP83" i="41" s="1"/>
  <c r="ES83" i="41"/>
  <c r="EQ83" i="41" s="1"/>
  <c r="ER83" i="41"/>
  <c r="EO83" i="41"/>
  <c r="EN83" i="41"/>
  <c r="EM83" i="41"/>
  <c r="EL83" i="41"/>
  <c r="EK83" i="41"/>
  <c r="EJ83" i="41"/>
  <c r="EI83" i="41"/>
  <c r="EH83" i="41"/>
  <c r="EG83" i="41"/>
  <c r="EF83" i="41"/>
  <c r="EE83" i="41"/>
  <c r="EC83" i="41" s="1"/>
  <c r="ED83" i="41"/>
  <c r="EA83" i="41"/>
  <c r="DZ83" i="41"/>
  <c r="DY83" i="41"/>
  <c r="DX83" i="41"/>
  <c r="DW83" i="41"/>
  <c r="DV83" i="41"/>
  <c r="DU83" i="41"/>
  <c r="DT83" i="41"/>
  <c r="DS83" i="41"/>
  <c r="DR83" i="41"/>
  <c r="DQ83" i="41"/>
  <c r="DO83" i="41" s="1"/>
  <c r="DP83" i="41"/>
  <c r="EZ82" i="41"/>
  <c r="FQ81" i="41"/>
  <c r="FP81" i="41"/>
  <c r="FO81" i="41"/>
  <c r="FN81" i="41"/>
  <c r="FM81" i="41"/>
  <c r="FL81" i="41"/>
  <c r="FK81" i="41"/>
  <c r="FJ81" i="41"/>
  <c r="FI81" i="41"/>
  <c r="FH81" i="41"/>
  <c r="FG81" i="41"/>
  <c r="FE81" i="41" s="1"/>
  <c r="FF81" i="41"/>
  <c r="FC81" i="41"/>
  <c r="FB81" i="41"/>
  <c r="FA81" i="41"/>
  <c r="EZ81" i="41"/>
  <c r="EY81" i="41"/>
  <c r="EX81" i="41"/>
  <c r="EW81" i="41"/>
  <c r="EV81" i="41"/>
  <c r="EU81" i="41"/>
  <c r="ET81" i="41"/>
  <c r="ES81" i="41"/>
  <c r="EQ81" i="41" s="1"/>
  <c r="ER81" i="41"/>
  <c r="EO81" i="41"/>
  <c r="EN81" i="41"/>
  <c r="EM81" i="41"/>
  <c r="EL81" i="41"/>
  <c r="EK81" i="41"/>
  <c r="EJ81" i="41"/>
  <c r="EI81" i="41"/>
  <c r="EH81" i="41"/>
  <c r="EG81" i="41"/>
  <c r="EF81" i="41"/>
  <c r="EE81" i="41"/>
  <c r="EC81" i="41" s="1"/>
  <c r="ED81" i="41"/>
  <c r="EA81" i="41"/>
  <c r="DZ81" i="41"/>
  <c r="DY81" i="41"/>
  <c r="DX81" i="41"/>
  <c r="DW81" i="41"/>
  <c r="DV81" i="41"/>
  <c r="DU81" i="41"/>
  <c r="DT81" i="41"/>
  <c r="DS81" i="41"/>
  <c r="DR81" i="41"/>
  <c r="DQ81" i="41"/>
  <c r="DO81" i="41" s="1"/>
  <c r="DP81" i="41"/>
  <c r="FQ80" i="41"/>
  <c r="FP80" i="41"/>
  <c r="FO80" i="41"/>
  <c r="FN80" i="41"/>
  <c r="FM80" i="41"/>
  <c r="FL80" i="41"/>
  <c r="FK80" i="41"/>
  <c r="FJ80" i="41"/>
  <c r="FI80" i="41"/>
  <c r="FH80" i="41"/>
  <c r="FG80" i="41"/>
  <c r="FE80" i="41" s="1"/>
  <c r="FF80" i="41"/>
  <c r="FC80" i="41"/>
  <c r="FB80" i="41"/>
  <c r="FA80" i="41"/>
  <c r="EZ80" i="41"/>
  <c r="EY80" i="41"/>
  <c r="EX80" i="41"/>
  <c r="EW80" i="41"/>
  <c r="EV80" i="41"/>
  <c r="EU80" i="41"/>
  <c r="ET80" i="41"/>
  <c r="ES80" i="41"/>
  <c r="EQ80" i="41" s="1"/>
  <c r="ER80" i="41"/>
  <c r="EO80" i="41"/>
  <c r="EN80" i="41"/>
  <c r="EM80" i="41"/>
  <c r="EL80" i="41"/>
  <c r="EK80" i="41"/>
  <c r="EJ80" i="41"/>
  <c r="EI80" i="41"/>
  <c r="EH80" i="41"/>
  <c r="EG80" i="41"/>
  <c r="EF80" i="41"/>
  <c r="EE80" i="41"/>
  <c r="EC80" i="41" s="1"/>
  <c r="ED80" i="41"/>
  <c r="EA80" i="41"/>
  <c r="DZ80" i="41"/>
  <c r="DY80" i="41"/>
  <c r="DX80" i="41"/>
  <c r="DW80" i="41"/>
  <c r="DV80" i="41"/>
  <c r="DU80" i="41"/>
  <c r="DT80" i="41"/>
  <c r="DS80" i="41"/>
  <c r="DR80" i="41"/>
  <c r="DQ80" i="41"/>
  <c r="DO80" i="41" s="1"/>
  <c r="DP80" i="41"/>
  <c r="FQ78" i="41"/>
  <c r="FP78" i="41"/>
  <c r="FO78" i="41"/>
  <c r="FN78" i="41"/>
  <c r="FM78" i="41"/>
  <c r="FL78" i="41"/>
  <c r="FK78" i="41"/>
  <c r="FJ78" i="41"/>
  <c r="FI78" i="41"/>
  <c r="FH78" i="41"/>
  <c r="FG78" i="41"/>
  <c r="FE78" i="41" s="1"/>
  <c r="FF78" i="41"/>
  <c r="FD78" i="41" s="1"/>
  <c r="FC78" i="41"/>
  <c r="FB78" i="41"/>
  <c r="FA78" i="41"/>
  <c r="EZ78" i="41"/>
  <c r="EY78" i="41"/>
  <c r="EX78" i="41"/>
  <c r="EW78" i="41"/>
  <c r="EV78" i="41"/>
  <c r="EU78" i="41"/>
  <c r="ET78" i="41"/>
  <c r="ES78" i="41"/>
  <c r="EQ78" i="41" s="1"/>
  <c r="ER78" i="41"/>
  <c r="EP78" i="41" s="1"/>
  <c r="EO78" i="41"/>
  <c r="EN78" i="41"/>
  <c r="EM78" i="41"/>
  <c r="EL78" i="41"/>
  <c r="EK78" i="41"/>
  <c r="EJ78" i="41"/>
  <c r="EI78" i="41"/>
  <c r="EH78" i="41"/>
  <c r="EG78" i="41"/>
  <c r="EF78" i="41"/>
  <c r="EE78" i="41"/>
  <c r="EC78" i="41" s="1"/>
  <c r="ED78" i="41"/>
  <c r="EB78" i="41" s="1"/>
  <c r="EA78" i="41"/>
  <c r="DZ78" i="41"/>
  <c r="DY78" i="41"/>
  <c r="DX78" i="41"/>
  <c r="DW78" i="41"/>
  <c r="DV78" i="41"/>
  <c r="DU78" i="41"/>
  <c r="DT78" i="41"/>
  <c r="DS78" i="41"/>
  <c r="DR78" i="41"/>
  <c r="DQ78" i="41"/>
  <c r="DO78" i="41" s="1"/>
  <c r="DP78" i="41"/>
  <c r="DN78" i="41" s="1"/>
  <c r="FQ77" i="41"/>
  <c r="FP77" i="41"/>
  <c r="FO77" i="41"/>
  <c r="FN77" i="41"/>
  <c r="FM77" i="41"/>
  <c r="FL77" i="41"/>
  <c r="FK77" i="41"/>
  <c r="FJ77" i="41"/>
  <c r="FI77" i="41"/>
  <c r="FH77" i="41"/>
  <c r="FG77" i="41"/>
  <c r="FE77" i="41" s="1"/>
  <c r="FF77" i="41"/>
  <c r="FD77" i="41" s="1"/>
  <c r="FC77" i="41"/>
  <c r="FB77" i="41"/>
  <c r="FA77" i="41"/>
  <c r="EZ77" i="41"/>
  <c r="EY77" i="41"/>
  <c r="EX77" i="41"/>
  <c r="EW77" i="41"/>
  <c r="EV77" i="41"/>
  <c r="EU77" i="41"/>
  <c r="ET77" i="41"/>
  <c r="ES77" i="41"/>
  <c r="EQ77" i="41" s="1"/>
  <c r="ER77" i="41"/>
  <c r="EP77" i="41" s="1"/>
  <c r="EO77" i="41"/>
  <c r="EN77" i="41"/>
  <c r="EM77" i="41"/>
  <c r="EL77" i="41"/>
  <c r="EK77" i="41"/>
  <c r="EJ77" i="41"/>
  <c r="EI77" i="41"/>
  <c r="EH77" i="41"/>
  <c r="EG77" i="41"/>
  <c r="EF77" i="41"/>
  <c r="EE77" i="41"/>
  <c r="EC77" i="41" s="1"/>
  <c r="ED77" i="41"/>
  <c r="EB77" i="41" s="1"/>
  <c r="EA77" i="41"/>
  <c r="DZ77" i="41"/>
  <c r="DY77" i="41"/>
  <c r="DX77" i="41"/>
  <c r="DW77" i="41"/>
  <c r="DV77" i="41"/>
  <c r="DU77" i="41"/>
  <c r="DT77" i="41"/>
  <c r="DS77" i="41"/>
  <c r="DR77" i="41"/>
  <c r="DQ77" i="41"/>
  <c r="DO77" i="41" s="1"/>
  <c r="DP77" i="41"/>
  <c r="DN77" i="41" s="1"/>
  <c r="FQ76" i="41"/>
  <c r="FP76" i="41"/>
  <c r="FO76" i="41"/>
  <c r="FN76" i="41"/>
  <c r="FM76" i="41"/>
  <c r="FL76" i="41"/>
  <c r="FK76" i="41"/>
  <c r="FJ76" i="41"/>
  <c r="FI76" i="41"/>
  <c r="FH76" i="41"/>
  <c r="FG76" i="41"/>
  <c r="FE76" i="41" s="1"/>
  <c r="FF76" i="41"/>
  <c r="FD76" i="41" s="1"/>
  <c r="FC76" i="41"/>
  <c r="FB76" i="41"/>
  <c r="FA76" i="41"/>
  <c r="EZ76" i="41"/>
  <c r="EY76" i="41"/>
  <c r="EX76" i="41"/>
  <c r="EW76" i="41"/>
  <c r="EV76" i="41"/>
  <c r="EU76" i="41"/>
  <c r="ET76" i="41"/>
  <c r="ES76" i="41"/>
  <c r="EQ76" i="41" s="1"/>
  <c r="ER76" i="41"/>
  <c r="EP76" i="41" s="1"/>
  <c r="EO76" i="41"/>
  <c r="EN76" i="41"/>
  <c r="EM76" i="41"/>
  <c r="EL76" i="41"/>
  <c r="EK76" i="41"/>
  <c r="EJ76" i="41"/>
  <c r="EI76" i="41"/>
  <c r="EH76" i="41"/>
  <c r="EG76" i="41"/>
  <c r="EF76" i="41"/>
  <c r="EE76" i="41"/>
  <c r="EC76" i="41" s="1"/>
  <c r="ED76" i="41"/>
  <c r="EB76" i="41" s="1"/>
  <c r="EA76" i="41"/>
  <c r="DZ76" i="41"/>
  <c r="DY76" i="41"/>
  <c r="DX76" i="41"/>
  <c r="DW76" i="41"/>
  <c r="DV76" i="41"/>
  <c r="DU76" i="41"/>
  <c r="DT76" i="41"/>
  <c r="DS76" i="41"/>
  <c r="DR76" i="41"/>
  <c r="DQ76" i="41"/>
  <c r="DO76" i="41" s="1"/>
  <c r="DP76" i="41"/>
  <c r="DN76" i="41" s="1"/>
  <c r="FQ75" i="41"/>
  <c r="FP75" i="41"/>
  <c r="FO75" i="41"/>
  <c r="FN75" i="41"/>
  <c r="FM75" i="41"/>
  <c r="FL75" i="41"/>
  <c r="FK75" i="41"/>
  <c r="FJ75" i="41"/>
  <c r="FI75" i="41"/>
  <c r="FH75" i="41"/>
  <c r="FG75" i="41"/>
  <c r="FE75" i="41" s="1"/>
  <c r="FF75" i="41"/>
  <c r="FD75" i="41" s="1"/>
  <c r="FC75" i="41"/>
  <c r="FB75" i="41"/>
  <c r="FA75" i="41"/>
  <c r="EZ75" i="41"/>
  <c r="EY75" i="41"/>
  <c r="EX75" i="41"/>
  <c r="EW75" i="41"/>
  <c r="EV75" i="41"/>
  <c r="EU75" i="41"/>
  <c r="ET75" i="41"/>
  <c r="ES75" i="41"/>
  <c r="EQ75" i="41" s="1"/>
  <c r="ER75" i="41"/>
  <c r="EP75" i="41" s="1"/>
  <c r="EO75" i="41"/>
  <c r="EN75" i="41"/>
  <c r="EM75" i="41"/>
  <c r="EL75" i="41"/>
  <c r="EK75" i="41"/>
  <c r="EJ75" i="41"/>
  <c r="EI75" i="41"/>
  <c r="EH75" i="41"/>
  <c r="EG75" i="41"/>
  <c r="EF75" i="41"/>
  <c r="EE75" i="41"/>
  <c r="EC75" i="41" s="1"/>
  <c r="ED75" i="41"/>
  <c r="EB75" i="41" s="1"/>
  <c r="EA75" i="41"/>
  <c r="DZ75" i="41"/>
  <c r="DY75" i="41"/>
  <c r="DX75" i="41"/>
  <c r="DW75" i="41"/>
  <c r="DV75" i="41"/>
  <c r="DU75" i="41"/>
  <c r="DT75" i="41"/>
  <c r="DS75" i="41"/>
  <c r="DR75" i="41"/>
  <c r="DQ75" i="41"/>
  <c r="DO75" i="41" s="1"/>
  <c r="DP75" i="41"/>
  <c r="DN75" i="41" s="1"/>
  <c r="FQ74" i="41"/>
  <c r="FP74" i="41"/>
  <c r="FO74" i="41"/>
  <c r="FN74" i="41"/>
  <c r="FM74" i="41"/>
  <c r="FL74" i="41"/>
  <c r="FK74" i="41"/>
  <c r="FJ74" i="41"/>
  <c r="FI74" i="41"/>
  <c r="FH74" i="41"/>
  <c r="FG74" i="41"/>
  <c r="FE74" i="41" s="1"/>
  <c r="FF74" i="41"/>
  <c r="FD74" i="41" s="1"/>
  <c r="FC74" i="41"/>
  <c r="FB74" i="41"/>
  <c r="FA74" i="41"/>
  <c r="EZ74" i="41"/>
  <c r="EY74" i="41"/>
  <c r="EX74" i="41"/>
  <c r="EW74" i="41"/>
  <c r="EV74" i="41"/>
  <c r="EU74" i="41"/>
  <c r="ET74" i="41"/>
  <c r="ES74" i="41"/>
  <c r="EQ74" i="41" s="1"/>
  <c r="ER74" i="41"/>
  <c r="EP74" i="41" s="1"/>
  <c r="EO74" i="41"/>
  <c r="EN74" i="41"/>
  <c r="EM74" i="41"/>
  <c r="EL74" i="41"/>
  <c r="EK74" i="41"/>
  <c r="EJ74" i="41"/>
  <c r="EI74" i="41"/>
  <c r="EH74" i="41"/>
  <c r="EG74" i="41"/>
  <c r="EF74" i="41"/>
  <c r="EE74" i="41"/>
  <c r="EC74" i="41" s="1"/>
  <c r="ED74" i="41"/>
  <c r="EB74" i="41" s="1"/>
  <c r="EA74" i="41"/>
  <c r="DZ74" i="41"/>
  <c r="DY74" i="41"/>
  <c r="DX74" i="41"/>
  <c r="DW74" i="41"/>
  <c r="DV74" i="41"/>
  <c r="DU74" i="41"/>
  <c r="DT74" i="41"/>
  <c r="DS74" i="41"/>
  <c r="DR74" i="41"/>
  <c r="DQ74" i="41"/>
  <c r="DO74" i="41" s="1"/>
  <c r="DP74" i="41"/>
  <c r="DN74" i="41" s="1"/>
  <c r="FQ73" i="41"/>
  <c r="FP73" i="41"/>
  <c r="FO73" i="41"/>
  <c r="FN73" i="41"/>
  <c r="FM73" i="41"/>
  <c r="FL73" i="41"/>
  <c r="FK73" i="41"/>
  <c r="FJ73" i="41"/>
  <c r="FI73" i="41"/>
  <c r="FH73" i="41"/>
  <c r="FG73" i="41"/>
  <c r="FE73" i="41" s="1"/>
  <c r="FF73" i="41"/>
  <c r="FD73" i="41" s="1"/>
  <c r="FC73" i="41"/>
  <c r="FB73" i="41"/>
  <c r="FA73" i="41"/>
  <c r="EZ73" i="41"/>
  <c r="EY73" i="41"/>
  <c r="EX73" i="41"/>
  <c r="EW73" i="41"/>
  <c r="EV73" i="41"/>
  <c r="EU73" i="41"/>
  <c r="ET73" i="41"/>
  <c r="ES73" i="41"/>
  <c r="EQ73" i="41" s="1"/>
  <c r="ER73" i="41"/>
  <c r="EP73" i="41" s="1"/>
  <c r="EO73" i="41"/>
  <c r="EN73" i="41"/>
  <c r="EM73" i="41"/>
  <c r="EL73" i="41"/>
  <c r="EK73" i="41"/>
  <c r="EJ73" i="41"/>
  <c r="EI73" i="41"/>
  <c r="EH73" i="41"/>
  <c r="EG73" i="41"/>
  <c r="EF73" i="41"/>
  <c r="EE73" i="41"/>
  <c r="EC73" i="41" s="1"/>
  <c r="ED73" i="41"/>
  <c r="EB73" i="41" s="1"/>
  <c r="EA73" i="41"/>
  <c r="DZ73" i="41"/>
  <c r="DY73" i="41"/>
  <c r="DX73" i="41"/>
  <c r="DW73" i="41"/>
  <c r="DV73" i="41"/>
  <c r="DU73" i="41"/>
  <c r="DT73" i="41"/>
  <c r="DS73" i="41"/>
  <c r="DR73" i="41"/>
  <c r="DQ73" i="41"/>
  <c r="DO73" i="41" s="1"/>
  <c r="DP73" i="41"/>
  <c r="DN73" i="41" s="1"/>
  <c r="FQ72" i="41"/>
  <c r="FP72" i="41"/>
  <c r="FO72" i="41"/>
  <c r="FN72" i="41"/>
  <c r="FM72" i="41"/>
  <c r="FL72" i="41"/>
  <c r="FK72" i="41"/>
  <c r="FJ72" i="41"/>
  <c r="FI72" i="41"/>
  <c r="FH72" i="41"/>
  <c r="FG72" i="41"/>
  <c r="FE72" i="41" s="1"/>
  <c r="FF72" i="41"/>
  <c r="FD72" i="41" s="1"/>
  <c r="FC72" i="41"/>
  <c r="FB72" i="41"/>
  <c r="FA72" i="41"/>
  <c r="EZ72" i="41"/>
  <c r="EY72" i="41"/>
  <c r="EX72" i="41"/>
  <c r="EW72" i="41"/>
  <c r="EV72" i="41"/>
  <c r="EU72" i="41"/>
  <c r="ET72" i="41"/>
  <c r="ES72" i="41"/>
  <c r="EQ72" i="41" s="1"/>
  <c r="ER72" i="41"/>
  <c r="EP72" i="41" s="1"/>
  <c r="EO72" i="41"/>
  <c r="EN72" i="41"/>
  <c r="EM72" i="41"/>
  <c r="EL72" i="41"/>
  <c r="EK72" i="41"/>
  <c r="EJ72" i="41"/>
  <c r="EI72" i="41"/>
  <c r="EH72" i="41"/>
  <c r="EG72" i="41"/>
  <c r="EF72" i="41"/>
  <c r="EE72" i="41"/>
  <c r="EC72" i="41" s="1"/>
  <c r="ED72" i="41"/>
  <c r="EB72" i="41" s="1"/>
  <c r="EA72" i="41"/>
  <c r="DZ72" i="41"/>
  <c r="DY72" i="41"/>
  <c r="DX72" i="41"/>
  <c r="DW72" i="41"/>
  <c r="DV72" i="41"/>
  <c r="DU72" i="41"/>
  <c r="DT72" i="41"/>
  <c r="DS72" i="41"/>
  <c r="DR72" i="41"/>
  <c r="DQ72" i="41"/>
  <c r="DO72" i="41" s="1"/>
  <c r="DP72" i="41"/>
  <c r="DN72" i="41" s="1"/>
  <c r="FQ71" i="41"/>
  <c r="FP71" i="41"/>
  <c r="FO71" i="41"/>
  <c r="FN71" i="41"/>
  <c r="FM71" i="41"/>
  <c r="FL71" i="41"/>
  <c r="FK71" i="41"/>
  <c r="FJ71" i="41"/>
  <c r="FI71" i="41"/>
  <c r="FH71" i="41"/>
  <c r="FG71" i="41"/>
  <c r="FE71" i="41" s="1"/>
  <c r="FF71" i="41"/>
  <c r="FD71" i="41" s="1"/>
  <c r="FC71" i="41"/>
  <c r="FB71" i="41"/>
  <c r="FA71" i="41"/>
  <c r="EZ71" i="41"/>
  <c r="EY71" i="41"/>
  <c r="EX71" i="41"/>
  <c r="EW71" i="41"/>
  <c r="EV71" i="41"/>
  <c r="EU71" i="41"/>
  <c r="ET71" i="41"/>
  <c r="ES71" i="41"/>
  <c r="EQ71" i="41" s="1"/>
  <c r="ER71" i="41"/>
  <c r="EP71" i="41" s="1"/>
  <c r="EO71" i="41"/>
  <c r="EN71" i="41"/>
  <c r="EM71" i="41"/>
  <c r="EL71" i="41"/>
  <c r="EK71" i="41"/>
  <c r="EJ71" i="41"/>
  <c r="EI71" i="41"/>
  <c r="EH71" i="41"/>
  <c r="EG71" i="41"/>
  <c r="EF71" i="41"/>
  <c r="EE71" i="41"/>
  <c r="EC71" i="41" s="1"/>
  <c r="ED71" i="41"/>
  <c r="EB71" i="41" s="1"/>
  <c r="EA71" i="41"/>
  <c r="DZ71" i="41"/>
  <c r="DY71" i="41"/>
  <c r="DX71" i="41"/>
  <c r="DW71" i="41"/>
  <c r="DV71" i="41"/>
  <c r="DU71" i="41"/>
  <c r="DT71" i="41"/>
  <c r="DS71" i="41"/>
  <c r="DR71" i="41"/>
  <c r="DQ71" i="41"/>
  <c r="DO71" i="41" s="1"/>
  <c r="DP71" i="41"/>
  <c r="DN71" i="41" s="1"/>
  <c r="FQ70" i="41"/>
  <c r="FP70" i="41"/>
  <c r="FO70" i="41"/>
  <c r="FN70" i="41"/>
  <c r="FM70" i="41"/>
  <c r="FL70" i="41"/>
  <c r="FK70" i="41"/>
  <c r="FJ70" i="41"/>
  <c r="FI70" i="41"/>
  <c r="FH70" i="41"/>
  <c r="FG70" i="41"/>
  <c r="FE70" i="41" s="1"/>
  <c r="FF70" i="41"/>
  <c r="FD70" i="41" s="1"/>
  <c r="FC70" i="41"/>
  <c r="FB70" i="41"/>
  <c r="FA70" i="41"/>
  <c r="EZ70" i="41"/>
  <c r="EY70" i="41"/>
  <c r="EX70" i="41"/>
  <c r="EW70" i="41"/>
  <c r="EV70" i="41"/>
  <c r="EU70" i="41"/>
  <c r="ET70" i="41"/>
  <c r="ES70" i="41"/>
  <c r="EQ70" i="41" s="1"/>
  <c r="ER70" i="41"/>
  <c r="EP70" i="41" s="1"/>
  <c r="EO70" i="41"/>
  <c r="EN70" i="41"/>
  <c r="EM70" i="41"/>
  <c r="EL70" i="41"/>
  <c r="EK70" i="41"/>
  <c r="EJ70" i="41"/>
  <c r="EI70" i="41"/>
  <c r="EH70" i="41"/>
  <c r="EG70" i="41"/>
  <c r="EF70" i="41"/>
  <c r="EE70" i="41"/>
  <c r="EC70" i="41" s="1"/>
  <c r="ED70" i="41"/>
  <c r="EB70" i="41" s="1"/>
  <c r="EA70" i="41"/>
  <c r="DZ70" i="41"/>
  <c r="DY70" i="41"/>
  <c r="DX70" i="41"/>
  <c r="DW70" i="41"/>
  <c r="DV70" i="41"/>
  <c r="DU70" i="41"/>
  <c r="DT70" i="41"/>
  <c r="DS70" i="41"/>
  <c r="DR70" i="41"/>
  <c r="DQ70" i="41"/>
  <c r="DO70" i="41" s="1"/>
  <c r="DP70" i="41"/>
  <c r="DN70" i="41" s="1"/>
  <c r="FQ69" i="41"/>
  <c r="FP69" i="41"/>
  <c r="FO69" i="41"/>
  <c r="FN69" i="41"/>
  <c r="FM69" i="41"/>
  <c r="FL69" i="41"/>
  <c r="FK69" i="41"/>
  <c r="FJ69" i="41"/>
  <c r="FI69" i="41"/>
  <c r="FH69" i="41"/>
  <c r="FG69" i="41"/>
  <c r="FE69" i="41" s="1"/>
  <c r="FF69" i="41"/>
  <c r="FD69" i="41" s="1"/>
  <c r="FC69" i="41"/>
  <c r="FB69" i="41"/>
  <c r="FA69" i="41"/>
  <c r="EZ69" i="41"/>
  <c r="EY69" i="41"/>
  <c r="EX69" i="41"/>
  <c r="EW69" i="41"/>
  <c r="EV69" i="41"/>
  <c r="EU69" i="41"/>
  <c r="ET69" i="41"/>
  <c r="ES69" i="41"/>
  <c r="ER69" i="41"/>
  <c r="EP69" i="41" s="1"/>
  <c r="EO69" i="41"/>
  <c r="EN69" i="41"/>
  <c r="EM69" i="41"/>
  <c r="EL69" i="41"/>
  <c r="EK69" i="41"/>
  <c r="EJ69" i="41"/>
  <c r="EI69" i="41"/>
  <c r="EH69" i="41"/>
  <c r="EG69" i="41"/>
  <c r="EF69" i="41"/>
  <c r="EE69" i="41"/>
  <c r="EC69" i="41" s="1"/>
  <c r="ED69" i="41"/>
  <c r="EB69" i="41" s="1"/>
  <c r="EA69" i="41"/>
  <c r="DZ69" i="41"/>
  <c r="DY69" i="41"/>
  <c r="DX69" i="41"/>
  <c r="DW69" i="41"/>
  <c r="DV69" i="41"/>
  <c r="DU69" i="41"/>
  <c r="DT69" i="41"/>
  <c r="DS69" i="41"/>
  <c r="DR69" i="41"/>
  <c r="DQ69" i="41"/>
  <c r="DO69" i="41" s="1"/>
  <c r="DP69" i="41"/>
  <c r="DN69" i="41" s="1"/>
  <c r="FQ68" i="41"/>
  <c r="FP68" i="41"/>
  <c r="FO68" i="41"/>
  <c r="FN68" i="41"/>
  <c r="FM68" i="41"/>
  <c r="FL68" i="41"/>
  <c r="FK68" i="41"/>
  <c r="FJ68" i="41"/>
  <c r="FI68" i="41"/>
  <c r="FH68" i="41"/>
  <c r="FG68" i="41"/>
  <c r="FE68" i="41" s="1"/>
  <c r="FF68" i="41"/>
  <c r="FD68" i="41" s="1"/>
  <c r="FC68" i="41"/>
  <c r="FB68" i="41"/>
  <c r="FA68" i="41"/>
  <c r="EZ68" i="41"/>
  <c r="EY68" i="41"/>
  <c r="EX68" i="41"/>
  <c r="EW68" i="41"/>
  <c r="EV68" i="41"/>
  <c r="EU68" i="41"/>
  <c r="ET68" i="41"/>
  <c r="ES68" i="41"/>
  <c r="EQ68" i="41" s="1"/>
  <c r="ER68" i="41"/>
  <c r="EP68" i="41" s="1"/>
  <c r="EO68" i="41"/>
  <c r="EN68" i="41"/>
  <c r="EM68" i="41"/>
  <c r="EL68" i="41"/>
  <c r="EK68" i="41"/>
  <c r="EJ68" i="41"/>
  <c r="EI68" i="41"/>
  <c r="EH68" i="41"/>
  <c r="EG68" i="41"/>
  <c r="EF68" i="41"/>
  <c r="EE68" i="41"/>
  <c r="EC68" i="41" s="1"/>
  <c r="ED68" i="41"/>
  <c r="EB68" i="41" s="1"/>
  <c r="EA68" i="41"/>
  <c r="DZ68" i="41"/>
  <c r="DY68" i="41"/>
  <c r="DX68" i="41"/>
  <c r="DW68" i="41"/>
  <c r="DV68" i="41"/>
  <c r="DU68" i="41"/>
  <c r="DT68" i="41"/>
  <c r="DS68" i="41"/>
  <c r="DR68" i="41"/>
  <c r="DQ68" i="41"/>
  <c r="DO68" i="41" s="1"/>
  <c r="DP68" i="41"/>
  <c r="DN68" i="41" s="1"/>
  <c r="FQ67" i="41"/>
  <c r="FP67" i="41"/>
  <c r="FO67" i="41"/>
  <c r="FN67" i="41"/>
  <c r="FM67" i="41"/>
  <c r="FL67" i="41"/>
  <c r="FK67" i="41"/>
  <c r="FJ67" i="41"/>
  <c r="FI67" i="41"/>
  <c r="FH67" i="41"/>
  <c r="FG67" i="41"/>
  <c r="FE67" i="41" s="1"/>
  <c r="FF67" i="41"/>
  <c r="FD67" i="41" s="1"/>
  <c r="FC67" i="41"/>
  <c r="FB67" i="41"/>
  <c r="FA67" i="41"/>
  <c r="EZ67" i="41"/>
  <c r="EY67" i="41"/>
  <c r="EX67" i="41"/>
  <c r="EW67" i="41"/>
  <c r="EV67" i="41"/>
  <c r="EU67" i="41"/>
  <c r="ET67" i="41"/>
  <c r="ES67" i="41"/>
  <c r="EQ67" i="41" s="1"/>
  <c r="ER67" i="41"/>
  <c r="EP67" i="41" s="1"/>
  <c r="EO67" i="41"/>
  <c r="EN67" i="41"/>
  <c r="EM67" i="41"/>
  <c r="EL67" i="41"/>
  <c r="EK67" i="41"/>
  <c r="EJ67" i="41"/>
  <c r="EI67" i="41"/>
  <c r="EH67" i="41"/>
  <c r="EG67" i="41"/>
  <c r="EF67" i="41"/>
  <c r="EE67" i="41"/>
  <c r="EC67" i="41" s="1"/>
  <c r="ED67" i="41"/>
  <c r="EB67" i="41" s="1"/>
  <c r="EA67" i="41"/>
  <c r="DZ67" i="41"/>
  <c r="DY67" i="41"/>
  <c r="DX67" i="41"/>
  <c r="DW67" i="41"/>
  <c r="DV67" i="41"/>
  <c r="DU67" i="41"/>
  <c r="DT67" i="41"/>
  <c r="DS67" i="41"/>
  <c r="DR67" i="41"/>
  <c r="DQ67" i="41"/>
  <c r="DO67" i="41" s="1"/>
  <c r="DP67" i="41"/>
  <c r="DN67" i="41" s="1"/>
  <c r="FQ66" i="41"/>
  <c r="FP66" i="41"/>
  <c r="FO66" i="41"/>
  <c r="FN66" i="41"/>
  <c r="FM66" i="41"/>
  <c r="FL66" i="41"/>
  <c r="FK66" i="41"/>
  <c r="FJ66" i="41"/>
  <c r="FI66" i="41"/>
  <c r="FH66" i="41"/>
  <c r="FG66" i="41"/>
  <c r="FE66" i="41" s="1"/>
  <c r="FF66" i="41"/>
  <c r="FD66" i="41" s="1"/>
  <c r="FC66" i="41"/>
  <c r="FB66" i="41"/>
  <c r="FA66" i="41"/>
  <c r="EZ66" i="41"/>
  <c r="EY66" i="41"/>
  <c r="EX66" i="41"/>
  <c r="EW66" i="41"/>
  <c r="EV66" i="41"/>
  <c r="EU66" i="41"/>
  <c r="ET66" i="41"/>
  <c r="ES66" i="41"/>
  <c r="EQ66" i="41" s="1"/>
  <c r="ER66" i="41"/>
  <c r="EP66" i="41" s="1"/>
  <c r="EO66" i="41"/>
  <c r="EN66" i="41"/>
  <c r="EM66" i="41"/>
  <c r="EL66" i="41"/>
  <c r="EK66" i="41"/>
  <c r="EJ66" i="41"/>
  <c r="EI66" i="41"/>
  <c r="EH66" i="41"/>
  <c r="EG66" i="41"/>
  <c r="EF66" i="41"/>
  <c r="EE66" i="41"/>
  <c r="EC66" i="41" s="1"/>
  <c r="ED66" i="41"/>
  <c r="EB66" i="41" s="1"/>
  <c r="EA66" i="41"/>
  <c r="DZ66" i="41"/>
  <c r="DY66" i="41"/>
  <c r="DX66" i="41"/>
  <c r="DW66" i="41"/>
  <c r="DV66" i="41"/>
  <c r="DU66" i="41"/>
  <c r="DT66" i="41"/>
  <c r="DS66" i="41"/>
  <c r="DR66" i="41"/>
  <c r="DQ66" i="41"/>
  <c r="DO66" i="41" s="1"/>
  <c r="DP66" i="41"/>
  <c r="DN66" i="41" s="1"/>
  <c r="FQ65" i="41"/>
  <c r="FP65" i="41"/>
  <c r="FO65" i="41"/>
  <c r="FN65" i="41"/>
  <c r="FM65" i="41"/>
  <c r="FL65" i="41"/>
  <c r="FK65" i="41"/>
  <c r="FJ65" i="41"/>
  <c r="FI65" i="41"/>
  <c r="FH65" i="41"/>
  <c r="FG65" i="41"/>
  <c r="FE65" i="41" s="1"/>
  <c r="FF65" i="41"/>
  <c r="FD65" i="41" s="1"/>
  <c r="FC65" i="41"/>
  <c r="FB65" i="41"/>
  <c r="FA65" i="41"/>
  <c r="EZ65" i="41"/>
  <c r="EY65" i="41"/>
  <c r="EX65" i="41"/>
  <c r="EW65" i="41"/>
  <c r="EV65" i="41"/>
  <c r="EU65" i="41"/>
  <c r="ET65" i="41"/>
  <c r="ES65" i="41"/>
  <c r="EQ65" i="41" s="1"/>
  <c r="ER65" i="41"/>
  <c r="EP65" i="41" s="1"/>
  <c r="EO65" i="41"/>
  <c r="EN65" i="41"/>
  <c r="EM65" i="41"/>
  <c r="EL65" i="41"/>
  <c r="EK65" i="41"/>
  <c r="EJ65" i="41"/>
  <c r="EI65" i="41"/>
  <c r="EH65" i="41"/>
  <c r="EG65" i="41"/>
  <c r="EF65" i="41"/>
  <c r="EE65" i="41"/>
  <c r="EC65" i="41" s="1"/>
  <c r="ED65" i="41"/>
  <c r="EB65" i="41" s="1"/>
  <c r="EA65" i="41"/>
  <c r="DZ65" i="41"/>
  <c r="DY65" i="41"/>
  <c r="DX65" i="41"/>
  <c r="DW65" i="41"/>
  <c r="DV65" i="41"/>
  <c r="DU65" i="41"/>
  <c r="DT65" i="41"/>
  <c r="DS65" i="41"/>
  <c r="DR65" i="41"/>
  <c r="DQ65" i="41"/>
  <c r="DO65" i="41" s="1"/>
  <c r="DP65" i="41"/>
  <c r="DN65" i="41" s="1"/>
  <c r="FQ64" i="41"/>
  <c r="FP64" i="41"/>
  <c r="FO64" i="41"/>
  <c r="FN64" i="41"/>
  <c r="FM64" i="41"/>
  <c r="FL64" i="41"/>
  <c r="FK64" i="41"/>
  <c r="FJ64" i="41"/>
  <c r="FI64" i="41"/>
  <c r="FH64" i="41"/>
  <c r="FG64" i="41"/>
  <c r="FE64" i="41" s="1"/>
  <c r="FF64" i="41"/>
  <c r="FD64" i="41" s="1"/>
  <c r="FC64" i="41"/>
  <c r="FB64" i="41"/>
  <c r="FA64" i="41"/>
  <c r="EZ64" i="41"/>
  <c r="EY64" i="41"/>
  <c r="EX64" i="41"/>
  <c r="EW64" i="41"/>
  <c r="EV64" i="41"/>
  <c r="EU64" i="41"/>
  <c r="ET64" i="41"/>
  <c r="ES64" i="41"/>
  <c r="EQ64" i="41" s="1"/>
  <c r="ER64" i="41"/>
  <c r="EP64" i="41" s="1"/>
  <c r="EO64" i="41"/>
  <c r="EN64" i="41"/>
  <c r="EM64" i="41"/>
  <c r="EL64" i="41"/>
  <c r="EK64" i="41"/>
  <c r="EJ64" i="41"/>
  <c r="EI64" i="41"/>
  <c r="EH64" i="41"/>
  <c r="EG64" i="41"/>
  <c r="EF64" i="41"/>
  <c r="EE64" i="41"/>
  <c r="EC64" i="41" s="1"/>
  <c r="ED64" i="41"/>
  <c r="EB64" i="41" s="1"/>
  <c r="EA64" i="41"/>
  <c r="DZ64" i="41"/>
  <c r="DY64" i="41"/>
  <c r="DX64" i="41"/>
  <c r="DW64" i="41"/>
  <c r="DV64" i="41"/>
  <c r="DU64" i="41"/>
  <c r="DT64" i="41"/>
  <c r="DS64" i="41"/>
  <c r="DR64" i="41"/>
  <c r="DQ64" i="41"/>
  <c r="DO64" i="41" s="1"/>
  <c r="DP64" i="41"/>
  <c r="DN64" i="41" s="1"/>
  <c r="FQ63" i="41"/>
  <c r="FP63" i="41"/>
  <c r="FO63" i="41"/>
  <c r="FN63" i="41"/>
  <c r="FM63" i="41"/>
  <c r="FL63" i="41"/>
  <c r="FK63" i="41"/>
  <c r="FJ63" i="41"/>
  <c r="FI63" i="41"/>
  <c r="FH63" i="41"/>
  <c r="FG63" i="41"/>
  <c r="FE63" i="41" s="1"/>
  <c r="FF63" i="41"/>
  <c r="FD63" i="41" s="1"/>
  <c r="FC63" i="41"/>
  <c r="FB63" i="41"/>
  <c r="FA63" i="41"/>
  <c r="EZ63" i="41"/>
  <c r="EY63" i="41"/>
  <c r="EX63" i="41"/>
  <c r="EW63" i="41"/>
  <c r="EV63" i="41"/>
  <c r="EU63" i="41"/>
  <c r="ET63" i="41"/>
  <c r="ES63" i="41"/>
  <c r="EQ63" i="41" s="1"/>
  <c r="ER63" i="41"/>
  <c r="EP63" i="41" s="1"/>
  <c r="EO63" i="41"/>
  <c r="EN63" i="41"/>
  <c r="EM63" i="41"/>
  <c r="EL63" i="41"/>
  <c r="EK63" i="41"/>
  <c r="EJ63" i="41"/>
  <c r="EI63" i="41"/>
  <c r="EH63" i="41"/>
  <c r="EG63" i="41"/>
  <c r="EF63" i="41"/>
  <c r="EE63" i="41"/>
  <c r="EC63" i="41" s="1"/>
  <c r="ED63" i="41"/>
  <c r="EB63" i="41" s="1"/>
  <c r="EA63" i="41"/>
  <c r="DZ63" i="41"/>
  <c r="DY63" i="41"/>
  <c r="DX63" i="41"/>
  <c r="DW63" i="41"/>
  <c r="DV63" i="41"/>
  <c r="DU63" i="41"/>
  <c r="DT63" i="41"/>
  <c r="DS63" i="41"/>
  <c r="DR63" i="41"/>
  <c r="DQ63" i="41"/>
  <c r="DO63" i="41" s="1"/>
  <c r="DP63" i="41"/>
  <c r="DN63" i="41" s="1"/>
  <c r="EL62" i="41"/>
  <c r="FQ61" i="41"/>
  <c r="FP61" i="41"/>
  <c r="FO61" i="41"/>
  <c r="FN61" i="41"/>
  <c r="FM61" i="41"/>
  <c r="FL61" i="41"/>
  <c r="FK61" i="41"/>
  <c r="FJ61" i="41"/>
  <c r="FI61" i="41"/>
  <c r="FH61" i="41"/>
  <c r="FG61" i="41"/>
  <c r="FE61" i="41" s="1"/>
  <c r="FF61" i="41"/>
  <c r="FC61" i="41"/>
  <c r="FB61" i="41"/>
  <c r="FA61" i="41"/>
  <c r="EZ61" i="41"/>
  <c r="EY61" i="41"/>
  <c r="EX61" i="41"/>
  <c r="EW61" i="41"/>
  <c r="EV61" i="41"/>
  <c r="EU61" i="41"/>
  <c r="ET61" i="41"/>
  <c r="ES61" i="41"/>
  <c r="EQ61" i="41" s="1"/>
  <c r="ER61" i="41"/>
  <c r="EO61" i="41"/>
  <c r="EN61" i="41"/>
  <c r="EM61" i="41"/>
  <c r="EL61" i="41"/>
  <c r="EK61" i="41"/>
  <c r="EJ61" i="41"/>
  <c r="EI61" i="41"/>
  <c r="EH61" i="41"/>
  <c r="EG61" i="41"/>
  <c r="EF61" i="41"/>
  <c r="EE61" i="41"/>
  <c r="EC61" i="41" s="1"/>
  <c r="ED61" i="41"/>
  <c r="EA61" i="41"/>
  <c r="DZ61" i="41"/>
  <c r="DY61" i="41"/>
  <c r="DX61" i="41"/>
  <c r="DW61" i="41"/>
  <c r="DV61" i="41"/>
  <c r="DU61" i="41"/>
  <c r="DT61" i="41"/>
  <c r="DS61" i="41"/>
  <c r="DR61" i="41"/>
  <c r="DQ61" i="41"/>
  <c r="DO61" i="41" s="1"/>
  <c r="DP61" i="41"/>
  <c r="FQ59" i="41"/>
  <c r="FP59" i="41"/>
  <c r="FO59" i="41"/>
  <c r="FN59" i="41"/>
  <c r="FM59" i="41"/>
  <c r="FL59" i="41"/>
  <c r="FK59" i="41"/>
  <c r="FJ59" i="41"/>
  <c r="FI59" i="41"/>
  <c r="FH59" i="41"/>
  <c r="FG59" i="41"/>
  <c r="FE59" i="41" s="1"/>
  <c r="FF59" i="41"/>
  <c r="FC59" i="41"/>
  <c r="FB59" i="41"/>
  <c r="FA59" i="41"/>
  <c r="EZ59" i="41"/>
  <c r="EY59" i="41"/>
  <c r="EX59" i="41"/>
  <c r="EW59" i="41"/>
  <c r="EV59" i="41"/>
  <c r="EU59" i="41"/>
  <c r="ET59" i="41"/>
  <c r="ES59" i="41"/>
  <c r="EQ59" i="41" s="1"/>
  <c r="ER59" i="41"/>
  <c r="EO59" i="41"/>
  <c r="EN59" i="41"/>
  <c r="EM59" i="41"/>
  <c r="EL59" i="41"/>
  <c r="EK59" i="41"/>
  <c r="EJ59" i="41"/>
  <c r="EI59" i="41"/>
  <c r="EH59" i="41"/>
  <c r="EG59" i="41"/>
  <c r="EF59" i="41"/>
  <c r="EE59" i="41"/>
  <c r="EC59" i="41" s="1"/>
  <c r="ED59" i="41"/>
  <c r="EA59" i="41"/>
  <c r="DZ59" i="41"/>
  <c r="DY59" i="41"/>
  <c r="DX59" i="41"/>
  <c r="DW59" i="41"/>
  <c r="DV59" i="41"/>
  <c r="DU59" i="41"/>
  <c r="DT59" i="41"/>
  <c r="DS59" i="41"/>
  <c r="DR59" i="41"/>
  <c r="DQ59" i="41"/>
  <c r="DO59" i="41" s="1"/>
  <c r="DP59" i="41"/>
  <c r="FQ58" i="41"/>
  <c r="FP58" i="41"/>
  <c r="FO58" i="41"/>
  <c r="FN58" i="41"/>
  <c r="FM58" i="41"/>
  <c r="FL58" i="41"/>
  <c r="FK58" i="41"/>
  <c r="FJ58" i="41"/>
  <c r="FI58" i="41"/>
  <c r="FH58" i="41"/>
  <c r="FG58" i="41"/>
  <c r="FE58" i="41" s="1"/>
  <c r="FF58" i="41"/>
  <c r="FD58" i="41" s="1"/>
  <c r="FC58" i="41"/>
  <c r="FB58" i="41"/>
  <c r="FA58" i="41"/>
  <c r="EZ58" i="41"/>
  <c r="EY58" i="41"/>
  <c r="EX58" i="41"/>
  <c r="EW58" i="41"/>
  <c r="EV58" i="41"/>
  <c r="EU58" i="41"/>
  <c r="ET58" i="41"/>
  <c r="ES58" i="41"/>
  <c r="EQ58" i="41" s="1"/>
  <c r="ER58" i="41"/>
  <c r="EO58" i="41"/>
  <c r="EN58" i="41"/>
  <c r="EM58" i="41"/>
  <c r="EL58" i="41"/>
  <c r="EK58" i="41"/>
  <c r="EJ58" i="41"/>
  <c r="EI58" i="41"/>
  <c r="EH58" i="41"/>
  <c r="EG58" i="41"/>
  <c r="EF58" i="41"/>
  <c r="EE58" i="41"/>
  <c r="EC58" i="41" s="1"/>
  <c r="ED58" i="41"/>
  <c r="EA58" i="41"/>
  <c r="DZ58" i="41"/>
  <c r="DY58" i="41"/>
  <c r="DX58" i="41"/>
  <c r="DW58" i="41"/>
  <c r="DV58" i="41"/>
  <c r="DU58" i="41"/>
  <c r="DT58" i="41"/>
  <c r="DS58" i="41"/>
  <c r="DR58" i="41"/>
  <c r="DQ58" i="41"/>
  <c r="DO58" i="41" s="1"/>
  <c r="DP58" i="41"/>
  <c r="FQ57" i="41"/>
  <c r="FP57" i="41"/>
  <c r="FO57" i="41"/>
  <c r="FN57" i="41"/>
  <c r="FM57" i="41"/>
  <c r="FL57" i="41"/>
  <c r="FK57" i="41"/>
  <c r="FJ57" i="41"/>
  <c r="FI57" i="41"/>
  <c r="FH57" i="41"/>
  <c r="FG57" i="41"/>
  <c r="FE57" i="41" s="1"/>
  <c r="FF57" i="41"/>
  <c r="FC57" i="41"/>
  <c r="FB57" i="41"/>
  <c r="FA57" i="41"/>
  <c r="EZ57" i="41"/>
  <c r="EY57" i="41"/>
  <c r="EX57" i="41"/>
  <c r="EW57" i="41"/>
  <c r="EV57" i="41"/>
  <c r="EU57" i="41"/>
  <c r="ET57" i="41"/>
  <c r="ES57" i="41"/>
  <c r="EQ57" i="41" s="1"/>
  <c r="ER57" i="41"/>
  <c r="EO57" i="41"/>
  <c r="EN57" i="41"/>
  <c r="EM57" i="41"/>
  <c r="EL57" i="41"/>
  <c r="EK57" i="41"/>
  <c r="EJ57" i="41"/>
  <c r="EI57" i="41"/>
  <c r="EH57" i="41"/>
  <c r="EG57" i="41"/>
  <c r="EF57" i="41"/>
  <c r="EE57" i="41"/>
  <c r="EC57" i="41" s="1"/>
  <c r="ED57" i="41"/>
  <c r="EB57" i="41" s="1"/>
  <c r="EA57" i="41"/>
  <c r="DZ57" i="41"/>
  <c r="DY57" i="41"/>
  <c r="DX57" i="41"/>
  <c r="DW57" i="41"/>
  <c r="DV57" i="41"/>
  <c r="DU57" i="41"/>
  <c r="DT57" i="41"/>
  <c r="DS57" i="41"/>
  <c r="DR57" i="41"/>
  <c r="DQ57" i="41"/>
  <c r="DO57" i="41" s="1"/>
  <c r="DP57" i="41"/>
  <c r="FQ56" i="41"/>
  <c r="FP56" i="41"/>
  <c r="FO56" i="41"/>
  <c r="FN56" i="41"/>
  <c r="FM56" i="41"/>
  <c r="FL56" i="41"/>
  <c r="FK56" i="41"/>
  <c r="FJ56" i="41"/>
  <c r="FI56" i="41"/>
  <c r="FH56" i="41"/>
  <c r="FG56" i="41"/>
  <c r="FE56" i="41" s="1"/>
  <c r="FF56" i="41"/>
  <c r="FC56" i="41"/>
  <c r="FB56" i="41"/>
  <c r="FA56" i="41"/>
  <c r="EZ56" i="41"/>
  <c r="EY56" i="41"/>
  <c r="EX56" i="41"/>
  <c r="EW56" i="41"/>
  <c r="EV56" i="41"/>
  <c r="EU56" i="41"/>
  <c r="ET56" i="41"/>
  <c r="ES56" i="41"/>
  <c r="EQ56" i="41" s="1"/>
  <c r="ER56" i="41"/>
  <c r="EP56" i="41" s="1"/>
  <c r="EO56" i="41"/>
  <c r="EN56" i="41"/>
  <c r="EM56" i="41"/>
  <c r="EL56" i="41"/>
  <c r="EK56" i="41"/>
  <c r="EJ56" i="41"/>
  <c r="EI56" i="41"/>
  <c r="EH56" i="41"/>
  <c r="EG56" i="41"/>
  <c r="EF56" i="41"/>
  <c r="EE56" i="41"/>
  <c r="EC56" i="41" s="1"/>
  <c r="ED56" i="41"/>
  <c r="EA56" i="41"/>
  <c r="DZ56" i="41"/>
  <c r="DY56" i="41"/>
  <c r="DX56" i="41"/>
  <c r="DW56" i="41"/>
  <c r="DV56" i="41"/>
  <c r="DU56" i="41"/>
  <c r="DT56" i="41"/>
  <c r="DS56" i="41"/>
  <c r="DR56" i="41"/>
  <c r="DQ56" i="41"/>
  <c r="DO56" i="41" s="1"/>
  <c r="DP56" i="41"/>
  <c r="FQ55" i="41"/>
  <c r="FP55" i="41"/>
  <c r="FO55" i="41"/>
  <c r="FN55" i="41"/>
  <c r="FM55" i="41"/>
  <c r="FL55" i="41"/>
  <c r="FK55" i="41"/>
  <c r="FJ55" i="41"/>
  <c r="FI55" i="41"/>
  <c r="FH55" i="41"/>
  <c r="FG55" i="41"/>
  <c r="FE55" i="41" s="1"/>
  <c r="FF55" i="41"/>
  <c r="FC55" i="41"/>
  <c r="FB55" i="41"/>
  <c r="FA55" i="41"/>
  <c r="EZ55" i="41"/>
  <c r="EY55" i="41"/>
  <c r="EX55" i="41"/>
  <c r="EW55" i="41"/>
  <c r="EV55" i="41"/>
  <c r="EU55" i="41"/>
  <c r="ET55" i="41"/>
  <c r="ES55" i="41"/>
  <c r="EQ55" i="41" s="1"/>
  <c r="ER55" i="41"/>
  <c r="EO55" i="41"/>
  <c r="EN55" i="41"/>
  <c r="EM55" i="41"/>
  <c r="EL55" i="41"/>
  <c r="EK55" i="41"/>
  <c r="EJ55" i="41"/>
  <c r="EI55" i="41"/>
  <c r="EH55" i="41"/>
  <c r="EG55" i="41"/>
  <c r="EF55" i="41"/>
  <c r="EE55" i="41"/>
  <c r="EC55" i="41" s="1"/>
  <c r="ED55" i="41"/>
  <c r="EA55" i="41"/>
  <c r="DZ55" i="41"/>
  <c r="DY55" i="41"/>
  <c r="DX55" i="41"/>
  <c r="DW55" i="41"/>
  <c r="DV55" i="41"/>
  <c r="DU55" i="41"/>
  <c r="DT55" i="41"/>
  <c r="DS55" i="41"/>
  <c r="DR55" i="41"/>
  <c r="DQ55" i="41"/>
  <c r="DO55" i="41" s="1"/>
  <c r="DP55" i="41"/>
  <c r="FQ54" i="41"/>
  <c r="FP54" i="41"/>
  <c r="FO54" i="41"/>
  <c r="FN54" i="41"/>
  <c r="FM54" i="41"/>
  <c r="FL54" i="41"/>
  <c r="FK54" i="41"/>
  <c r="FJ54" i="41"/>
  <c r="FI54" i="41"/>
  <c r="FH54" i="41"/>
  <c r="FG54" i="41"/>
  <c r="FE54" i="41" s="1"/>
  <c r="FF54" i="41"/>
  <c r="FC54" i="41"/>
  <c r="FB54" i="41"/>
  <c r="FA54" i="41"/>
  <c r="EZ54" i="41"/>
  <c r="EY54" i="41"/>
  <c r="EX54" i="41"/>
  <c r="EW54" i="41"/>
  <c r="EV54" i="41"/>
  <c r="EU54" i="41"/>
  <c r="ET54" i="41"/>
  <c r="ES54" i="41"/>
  <c r="EQ54" i="41" s="1"/>
  <c r="ER54" i="41"/>
  <c r="EO54" i="41"/>
  <c r="EN54" i="41"/>
  <c r="EM54" i="41"/>
  <c r="EL54" i="41"/>
  <c r="EK54" i="41"/>
  <c r="EJ54" i="41"/>
  <c r="EI54" i="41"/>
  <c r="EH54" i="41"/>
  <c r="EG54" i="41"/>
  <c r="EF54" i="41"/>
  <c r="EE54" i="41"/>
  <c r="EC54" i="41" s="1"/>
  <c r="ED54" i="41"/>
  <c r="EA54" i="41"/>
  <c r="DZ54" i="41"/>
  <c r="DY54" i="41"/>
  <c r="DX54" i="41"/>
  <c r="DW54" i="41"/>
  <c r="DV54" i="41"/>
  <c r="DU54" i="41"/>
  <c r="DT54" i="41"/>
  <c r="DS54" i="41"/>
  <c r="DR54" i="41"/>
  <c r="DQ54" i="41"/>
  <c r="DO54" i="41" s="1"/>
  <c r="DP54" i="41"/>
  <c r="FQ53" i="41"/>
  <c r="FP53" i="41"/>
  <c r="FO53" i="41"/>
  <c r="FN53" i="41"/>
  <c r="FM53" i="41"/>
  <c r="FL53" i="41"/>
  <c r="FK53" i="41"/>
  <c r="FJ53" i="41"/>
  <c r="FI53" i="41"/>
  <c r="FH53" i="41"/>
  <c r="FG53" i="41"/>
  <c r="FE53" i="41" s="1"/>
  <c r="FF53" i="41"/>
  <c r="FC53" i="41"/>
  <c r="FB53" i="41"/>
  <c r="FA53" i="41"/>
  <c r="EZ53" i="41"/>
  <c r="EY53" i="41"/>
  <c r="EX53" i="41"/>
  <c r="EW53" i="41"/>
  <c r="EV53" i="41"/>
  <c r="EU53" i="41"/>
  <c r="ET53" i="41"/>
  <c r="ES53" i="41"/>
  <c r="EQ53" i="41" s="1"/>
  <c r="ER53" i="41"/>
  <c r="EO53" i="41"/>
  <c r="EN53" i="41"/>
  <c r="EM53" i="41"/>
  <c r="EL53" i="41"/>
  <c r="EK53" i="41"/>
  <c r="EJ53" i="41"/>
  <c r="EI53" i="41"/>
  <c r="EH53" i="41"/>
  <c r="EG53" i="41"/>
  <c r="EF53" i="41"/>
  <c r="EE53" i="41"/>
  <c r="EC53" i="41" s="1"/>
  <c r="ED53" i="41"/>
  <c r="EA53" i="41"/>
  <c r="DZ53" i="41"/>
  <c r="DY53" i="41"/>
  <c r="DX53" i="41"/>
  <c r="DW53" i="41"/>
  <c r="DV53" i="41"/>
  <c r="DU53" i="41"/>
  <c r="DT53" i="41"/>
  <c r="DS53" i="41"/>
  <c r="DR53" i="41"/>
  <c r="DQ53" i="41"/>
  <c r="DO53" i="41" s="1"/>
  <c r="DP53" i="41"/>
  <c r="FQ52" i="41"/>
  <c r="FP52" i="41"/>
  <c r="FO52" i="41"/>
  <c r="FN52" i="41"/>
  <c r="FM52" i="41"/>
  <c r="FL52" i="41"/>
  <c r="FK52" i="41"/>
  <c r="FJ52" i="41"/>
  <c r="FI52" i="41"/>
  <c r="FH52" i="41"/>
  <c r="FG52" i="41"/>
  <c r="FE52" i="41" s="1"/>
  <c r="FF52" i="41"/>
  <c r="FC52" i="41"/>
  <c r="FB52" i="41"/>
  <c r="FA52" i="41"/>
  <c r="EZ52" i="41"/>
  <c r="EY52" i="41"/>
  <c r="EX52" i="41"/>
  <c r="EW52" i="41"/>
  <c r="EV52" i="41"/>
  <c r="EU52" i="41"/>
  <c r="ET52" i="41"/>
  <c r="ES52" i="41"/>
  <c r="EQ52" i="41" s="1"/>
  <c r="ER52" i="41"/>
  <c r="EO52" i="41"/>
  <c r="EN52" i="41"/>
  <c r="EM52" i="41"/>
  <c r="EL52" i="41"/>
  <c r="EK52" i="41"/>
  <c r="EJ52" i="41"/>
  <c r="EI52" i="41"/>
  <c r="EH52" i="41"/>
  <c r="EG52" i="41"/>
  <c r="EF52" i="41"/>
  <c r="EE52" i="41"/>
  <c r="EC52" i="41" s="1"/>
  <c r="ED52" i="41"/>
  <c r="EA52" i="41"/>
  <c r="DZ52" i="41"/>
  <c r="DY52" i="41"/>
  <c r="DX52" i="41"/>
  <c r="DW52" i="41"/>
  <c r="DV52" i="41"/>
  <c r="DU52" i="41"/>
  <c r="DT52" i="41"/>
  <c r="DS52" i="41"/>
  <c r="DR52" i="41"/>
  <c r="DQ52" i="41"/>
  <c r="DO52" i="41" s="1"/>
  <c r="DP52" i="41"/>
  <c r="EO51" i="41"/>
  <c r="EN51" i="41"/>
  <c r="EM51" i="41"/>
  <c r="EL51" i="41"/>
  <c r="EK51" i="41"/>
  <c r="EJ51" i="41"/>
  <c r="EI51" i="41"/>
  <c r="EH51" i="41"/>
  <c r="EG51" i="41"/>
  <c r="EF51" i="41"/>
  <c r="EE51" i="41"/>
  <c r="EC51" i="41" s="1"/>
  <c r="ED51" i="41"/>
  <c r="EA51" i="41"/>
  <c r="DZ51" i="41"/>
  <c r="DY51" i="41"/>
  <c r="DX51" i="41"/>
  <c r="DW51" i="41"/>
  <c r="DV51" i="41"/>
  <c r="DU51" i="41"/>
  <c r="DT51" i="41"/>
  <c r="DS51" i="41"/>
  <c r="DR51" i="41"/>
  <c r="DQ51" i="41"/>
  <c r="DO51" i="41" s="1"/>
  <c r="DP51" i="41"/>
  <c r="FQ50" i="41"/>
  <c r="FP50" i="41"/>
  <c r="FO50" i="41"/>
  <c r="FN50" i="41"/>
  <c r="FM50" i="41"/>
  <c r="FL50" i="41"/>
  <c r="FK50" i="41"/>
  <c r="FJ50" i="41"/>
  <c r="FI50" i="41"/>
  <c r="FH50" i="41"/>
  <c r="FG50" i="41"/>
  <c r="FE50" i="41" s="1"/>
  <c r="FF50" i="41"/>
  <c r="FC50" i="41"/>
  <c r="FB50" i="41"/>
  <c r="FA50" i="41"/>
  <c r="EZ50" i="41"/>
  <c r="EY50" i="41"/>
  <c r="EX50" i="41"/>
  <c r="EW50" i="41"/>
  <c r="EV50" i="41"/>
  <c r="EU50" i="41"/>
  <c r="ET50" i="41"/>
  <c r="ES50" i="41"/>
  <c r="EQ50" i="41" s="1"/>
  <c r="ER50" i="41"/>
  <c r="EO50" i="41"/>
  <c r="EN50" i="41"/>
  <c r="EM50" i="41"/>
  <c r="EL50" i="41"/>
  <c r="EK50" i="41"/>
  <c r="EJ50" i="41"/>
  <c r="EI50" i="41"/>
  <c r="EH50" i="41"/>
  <c r="EG50" i="41"/>
  <c r="EF50" i="41"/>
  <c r="EE50" i="41"/>
  <c r="EC50" i="41" s="1"/>
  <c r="ED50" i="41"/>
  <c r="EA50" i="41"/>
  <c r="DZ50" i="41"/>
  <c r="DY50" i="41"/>
  <c r="DX50" i="41"/>
  <c r="DW50" i="41"/>
  <c r="DV50" i="41"/>
  <c r="DU50" i="41"/>
  <c r="DT50" i="41"/>
  <c r="DS50" i="41"/>
  <c r="DR50" i="41"/>
  <c r="DQ50" i="41"/>
  <c r="DO50" i="41" s="1"/>
  <c r="DP50" i="41"/>
  <c r="FQ49" i="41"/>
  <c r="FP49" i="41"/>
  <c r="FO49" i="41"/>
  <c r="FN49" i="41"/>
  <c r="FM49" i="41"/>
  <c r="FL49" i="41"/>
  <c r="FK49" i="41"/>
  <c r="FJ49" i="41"/>
  <c r="FI49" i="41"/>
  <c r="FH49" i="41"/>
  <c r="FG49" i="41"/>
  <c r="FE49" i="41" s="1"/>
  <c r="FF49" i="41"/>
  <c r="FC49" i="41"/>
  <c r="FB49" i="41"/>
  <c r="FA49" i="41"/>
  <c r="EZ49" i="41"/>
  <c r="EY49" i="41"/>
  <c r="EX49" i="41"/>
  <c r="EW49" i="41"/>
  <c r="EV49" i="41"/>
  <c r="EU49" i="41"/>
  <c r="ET49" i="41"/>
  <c r="ES49" i="41"/>
  <c r="EQ49" i="41" s="1"/>
  <c r="ER49" i="41"/>
  <c r="EO49" i="41"/>
  <c r="EN49" i="41"/>
  <c r="EM49" i="41"/>
  <c r="EL49" i="41"/>
  <c r="EK49" i="41"/>
  <c r="EJ49" i="41"/>
  <c r="EI49" i="41"/>
  <c r="EH49" i="41"/>
  <c r="EG49" i="41"/>
  <c r="EF49" i="41"/>
  <c r="EE49" i="41"/>
  <c r="EC49" i="41" s="1"/>
  <c r="ED49" i="41"/>
  <c r="EA49" i="41"/>
  <c r="DZ49" i="41"/>
  <c r="DY49" i="41"/>
  <c r="DX49" i="41"/>
  <c r="DW49" i="41"/>
  <c r="DV49" i="41"/>
  <c r="DU49" i="41"/>
  <c r="DT49" i="41"/>
  <c r="DS49" i="41"/>
  <c r="DR49" i="41"/>
  <c r="DQ49" i="41"/>
  <c r="DO49" i="41" s="1"/>
  <c r="DP49" i="41"/>
  <c r="FQ48" i="41"/>
  <c r="FP48" i="41"/>
  <c r="FO48" i="41"/>
  <c r="FN48" i="41"/>
  <c r="FM48" i="41"/>
  <c r="FL48" i="41"/>
  <c r="FK48" i="41"/>
  <c r="FJ48" i="41"/>
  <c r="FI48" i="41"/>
  <c r="FH48" i="41"/>
  <c r="FG48" i="41"/>
  <c r="FE48" i="41" s="1"/>
  <c r="FF48" i="41"/>
  <c r="FC48" i="41"/>
  <c r="FB48" i="41"/>
  <c r="FA48" i="41"/>
  <c r="EZ48" i="41"/>
  <c r="EY48" i="41"/>
  <c r="EX48" i="41"/>
  <c r="EW48" i="41"/>
  <c r="EV48" i="41"/>
  <c r="EU48" i="41"/>
  <c r="ET48" i="41"/>
  <c r="ES48" i="41"/>
  <c r="EQ48" i="41" s="1"/>
  <c r="ER48" i="41"/>
  <c r="EO48" i="41"/>
  <c r="EN48" i="41"/>
  <c r="EM48" i="41"/>
  <c r="EL48" i="41"/>
  <c r="EK48" i="41"/>
  <c r="EJ48" i="41"/>
  <c r="EI48" i="41"/>
  <c r="EH48" i="41"/>
  <c r="EG48" i="41"/>
  <c r="EF48" i="41"/>
  <c r="EE48" i="41"/>
  <c r="EC48" i="41" s="1"/>
  <c r="ED48" i="41"/>
  <c r="EA48" i="41"/>
  <c r="DZ48" i="41"/>
  <c r="DY48" i="41"/>
  <c r="DX48" i="41"/>
  <c r="DW48" i="41"/>
  <c r="DV48" i="41"/>
  <c r="DU48" i="41"/>
  <c r="DT48" i="41"/>
  <c r="DS48" i="41"/>
  <c r="DR48" i="41"/>
  <c r="DQ48" i="41"/>
  <c r="DO48" i="41" s="1"/>
  <c r="DP48" i="41"/>
  <c r="FQ47" i="41"/>
  <c r="FP47" i="41"/>
  <c r="FO47" i="41"/>
  <c r="FN47" i="41"/>
  <c r="FM47" i="41"/>
  <c r="FL47" i="41"/>
  <c r="FK47" i="41"/>
  <c r="FJ47" i="41"/>
  <c r="FI47" i="41"/>
  <c r="FH47" i="41"/>
  <c r="FG47" i="41"/>
  <c r="FE47" i="41" s="1"/>
  <c r="FF47" i="41"/>
  <c r="FC47" i="41"/>
  <c r="FB47" i="41"/>
  <c r="FA47" i="41"/>
  <c r="EZ47" i="41"/>
  <c r="EY47" i="41"/>
  <c r="EX47" i="41"/>
  <c r="EW47" i="41"/>
  <c r="EV47" i="41"/>
  <c r="EU47" i="41"/>
  <c r="ET47" i="41"/>
  <c r="ES47" i="41"/>
  <c r="EQ47" i="41" s="1"/>
  <c r="ER47" i="41"/>
  <c r="EP47" i="41" s="1"/>
  <c r="EO47" i="41"/>
  <c r="EN47" i="41"/>
  <c r="EM47" i="41"/>
  <c r="EL47" i="41"/>
  <c r="EK47" i="41"/>
  <c r="EJ47" i="41"/>
  <c r="EI47" i="41"/>
  <c r="EH47" i="41"/>
  <c r="EG47" i="41"/>
  <c r="EF47" i="41"/>
  <c r="EE47" i="41"/>
  <c r="EC47" i="41" s="1"/>
  <c r="ED47" i="41"/>
  <c r="EA47" i="41"/>
  <c r="DZ47" i="41"/>
  <c r="DY47" i="41"/>
  <c r="DX47" i="41"/>
  <c r="DW47" i="41"/>
  <c r="DV47" i="41"/>
  <c r="DU47" i="41"/>
  <c r="DT47" i="41"/>
  <c r="DS47" i="41"/>
  <c r="DR47" i="41"/>
  <c r="DQ47" i="41"/>
  <c r="DO47" i="41" s="1"/>
  <c r="DP47" i="41"/>
  <c r="FQ46" i="41"/>
  <c r="FP46" i="41"/>
  <c r="FO46" i="41"/>
  <c r="FN46" i="41"/>
  <c r="FM46" i="41"/>
  <c r="FL46" i="41"/>
  <c r="FK46" i="41"/>
  <c r="FJ46" i="41"/>
  <c r="FI46" i="41"/>
  <c r="FH46" i="41"/>
  <c r="FG46" i="41"/>
  <c r="FE46" i="41" s="1"/>
  <c r="FF46" i="41"/>
  <c r="FC46" i="41"/>
  <c r="FB46" i="41"/>
  <c r="FA46" i="41"/>
  <c r="EZ46" i="41"/>
  <c r="EY46" i="41"/>
  <c r="EX46" i="41"/>
  <c r="EW46" i="41"/>
  <c r="EV46" i="41"/>
  <c r="EU46" i="41"/>
  <c r="ET46" i="41"/>
  <c r="ES46" i="41"/>
  <c r="EQ46" i="41" s="1"/>
  <c r="ER46" i="41"/>
  <c r="EO46" i="41"/>
  <c r="EN46" i="41"/>
  <c r="EM46" i="41"/>
  <c r="EL46" i="41"/>
  <c r="EK46" i="41"/>
  <c r="EJ46" i="41"/>
  <c r="EI46" i="41"/>
  <c r="EH46" i="41"/>
  <c r="EG46" i="41"/>
  <c r="EF46" i="41"/>
  <c r="EE46" i="41"/>
  <c r="EC46" i="41" s="1"/>
  <c r="ED46" i="41"/>
  <c r="EA46" i="41"/>
  <c r="DZ46" i="41"/>
  <c r="DY46" i="41"/>
  <c r="DX46" i="41"/>
  <c r="DW46" i="41"/>
  <c r="DV46" i="41"/>
  <c r="DU46" i="41"/>
  <c r="DT46" i="41"/>
  <c r="DS46" i="41"/>
  <c r="DR46" i="41"/>
  <c r="DQ46" i="41"/>
  <c r="DO46" i="41" s="1"/>
  <c r="DP46" i="41"/>
  <c r="FQ45" i="41"/>
  <c r="FP45" i="41"/>
  <c r="FO45" i="41"/>
  <c r="FN45" i="41"/>
  <c r="FM45" i="41"/>
  <c r="FL45" i="41"/>
  <c r="FK45" i="41"/>
  <c r="FJ45" i="41"/>
  <c r="FI45" i="41"/>
  <c r="FH45" i="41"/>
  <c r="FD45" i="41" s="1"/>
  <c r="FG45" i="41"/>
  <c r="FE45" i="41" s="1"/>
  <c r="FF45" i="41"/>
  <c r="FC45" i="41"/>
  <c r="FB45" i="41"/>
  <c r="FA45" i="41"/>
  <c r="EZ45" i="41"/>
  <c r="EY45" i="41"/>
  <c r="EX45" i="41"/>
  <c r="EW45" i="41"/>
  <c r="EV45" i="41"/>
  <c r="EU45" i="41"/>
  <c r="ET45" i="41"/>
  <c r="ES45" i="41"/>
  <c r="EQ45" i="41" s="1"/>
  <c r="ER45" i="41"/>
  <c r="EO45" i="41"/>
  <c r="EN45" i="41"/>
  <c r="EM45" i="41"/>
  <c r="EL45" i="41"/>
  <c r="EK45" i="41"/>
  <c r="EJ45" i="41"/>
  <c r="EI45" i="41"/>
  <c r="EH45" i="41"/>
  <c r="EG45" i="41"/>
  <c r="EF45" i="41"/>
  <c r="EE45" i="41"/>
  <c r="EC45" i="41" s="1"/>
  <c r="ED45" i="41"/>
  <c r="EA45" i="41"/>
  <c r="DZ45" i="41"/>
  <c r="DY45" i="41"/>
  <c r="DX45" i="41"/>
  <c r="DW45" i="41"/>
  <c r="DV45" i="41"/>
  <c r="DU45" i="41"/>
  <c r="DT45" i="41"/>
  <c r="DS45" i="41"/>
  <c r="DR45" i="41"/>
  <c r="DQ45" i="41"/>
  <c r="DO45" i="41" s="1"/>
  <c r="DP45" i="41"/>
  <c r="FQ44" i="41"/>
  <c r="FP44" i="41"/>
  <c r="FO44" i="41"/>
  <c r="FN44" i="41"/>
  <c r="FM44" i="41"/>
  <c r="FL44" i="41"/>
  <c r="FK44" i="41"/>
  <c r="FJ44" i="41"/>
  <c r="FI44" i="41"/>
  <c r="FH44" i="41"/>
  <c r="FG44" i="41"/>
  <c r="FE44" i="41" s="1"/>
  <c r="FF44" i="41"/>
  <c r="FC44" i="41"/>
  <c r="FB44" i="41"/>
  <c r="FA44" i="41"/>
  <c r="EZ44" i="41"/>
  <c r="EY44" i="41"/>
  <c r="EX44" i="41"/>
  <c r="EW44" i="41"/>
  <c r="EV44" i="41"/>
  <c r="EU44" i="41"/>
  <c r="ET44" i="41"/>
  <c r="ES44" i="41"/>
  <c r="EQ44" i="41" s="1"/>
  <c r="ER44" i="41"/>
  <c r="EO44" i="41"/>
  <c r="EN44" i="41"/>
  <c r="EM44" i="41"/>
  <c r="EL44" i="41"/>
  <c r="EK44" i="41"/>
  <c r="EJ44" i="41"/>
  <c r="EI44" i="41"/>
  <c r="EH44" i="41"/>
  <c r="EG44" i="41"/>
  <c r="EF44" i="41"/>
  <c r="EE44" i="41"/>
  <c r="EC44" i="41" s="1"/>
  <c r="ED44" i="41"/>
  <c r="EA44" i="41"/>
  <c r="DZ44" i="41"/>
  <c r="DY44" i="41"/>
  <c r="DX44" i="41"/>
  <c r="DW44" i="41"/>
  <c r="DV44" i="41"/>
  <c r="DU44" i="41"/>
  <c r="DT44" i="41"/>
  <c r="DS44" i="41"/>
  <c r="DR44" i="41"/>
  <c r="DQ44" i="41"/>
  <c r="DO44" i="41" s="1"/>
  <c r="DP44" i="41"/>
  <c r="FQ43" i="41"/>
  <c r="FP43" i="41"/>
  <c r="FO43" i="41"/>
  <c r="FN43" i="41"/>
  <c r="FM43" i="41"/>
  <c r="FL43" i="41"/>
  <c r="FK43" i="41"/>
  <c r="FJ43" i="41"/>
  <c r="FI43" i="41"/>
  <c r="FH43" i="41"/>
  <c r="FG43" i="41"/>
  <c r="FE43" i="41" s="1"/>
  <c r="FF43" i="41"/>
  <c r="FC43" i="41"/>
  <c r="FB43" i="41"/>
  <c r="FA43" i="41"/>
  <c r="EZ43" i="41"/>
  <c r="EY43" i="41"/>
  <c r="EX43" i="41"/>
  <c r="EW43" i="41"/>
  <c r="EV43" i="41"/>
  <c r="EU43" i="41"/>
  <c r="ET43" i="41"/>
  <c r="ES43" i="41"/>
  <c r="EQ43" i="41" s="1"/>
  <c r="ER43" i="41"/>
  <c r="EO43" i="41"/>
  <c r="EN43" i="41"/>
  <c r="EM43" i="41"/>
  <c r="EL43" i="41"/>
  <c r="EK43" i="41"/>
  <c r="EJ43" i="41"/>
  <c r="EI43" i="41"/>
  <c r="EH43" i="41"/>
  <c r="EG43" i="41"/>
  <c r="EF43" i="41"/>
  <c r="EE43" i="41"/>
  <c r="EC43" i="41" s="1"/>
  <c r="ED43" i="41"/>
  <c r="EA43" i="41"/>
  <c r="DZ43" i="41"/>
  <c r="DY43" i="41"/>
  <c r="DX43" i="41"/>
  <c r="DW43" i="41"/>
  <c r="DV43" i="41"/>
  <c r="DU43" i="41"/>
  <c r="DT43" i="41"/>
  <c r="DS43" i="41"/>
  <c r="DR43" i="41"/>
  <c r="DQ43" i="41"/>
  <c r="DO43" i="41" s="1"/>
  <c r="DP43" i="41"/>
  <c r="FQ42" i="41"/>
  <c r="FP42" i="41"/>
  <c r="FO42" i="41"/>
  <c r="FN42" i="41"/>
  <c r="FM42" i="41"/>
  <c r="FL42" i="41"/>
  <c r="FK42" i="41"/>
  <c r="FJ42" i="41"/>
  <c r="FI42" i="41"/>
  <c r="FH42" i="41"/>
  <c r="FG42" i="41"/>
  <c r="FE42" i="41" s="1"/>
  <c r="FF42" i="41"/>
  <c r="FC42" i="41"/>
  <c r="FB42" i="41"/>
  <c r="FA42" i="41"/>
  <c r="EZ42" i="41"/>
  <c r="EY42" i="41"/>
  <c r="EX42" i="41"/>
  <c r="EW42" i="41"/>
  <c r="EV42" i="41"/>
  <c r="EU42" i="41"/>
  <c r="ET42" i="41"/>
  <c r="ES42" i="41"/>
  <c r="EQ42" i="41" s="1"/>
  <c r="ER42" i="41"/>
  <c r="EO42" i="41"/>
  <c r="EN42" i="41"/>
  <c r="EM42" i="41"/>
  <c r="EL42" i="41"/>
  <c r="EK42" i="41"/>
  <c r="EJ42" i="41"/>
  <c r="EI42" i="41"/>
  <c r="EH42" i="41"/>
  <c r="EG42" i="41"/>
  <c r="EF42" i="41"/>
  <c r="EE42" i="41"/>
  <c r="EC42" i="41" s="1"/>
  <c r="ED42" i="41"/>
  <c r="EA42" i="41"/>
  <c r="DZ42" i="41"/>
  <c r="DY42" i="41"/>
  <c r="DX42" i="41"/>
  <c r="DW42" i="41"/>
  <c r="DV42" i="41"/>
  <c r="DU42" i="41"/>
  <c r="DT42" i="41"/>
  <c r="DS42" i="41"/>
  <c r="DR42" i="41"/>
  <c r="DQ42" i="41"/>
  <c r="DO42" i="41" s="1"/>
  <c r="DP42" i="41"/>
  <c r="FQ41" i="41"/>
  <c r="FP41" i="41"/>
  <c r="FO41" i="41"/>
  <c r="FN41" i="41"/>
  <c r="FM41" i="41"/>
  <c r="FL41" i="41"/>
  <c r="FK41" i="41"/>
  <c r="FJ41" i="41"/>
  <c r="FI41" i="41"/>
  <c r="FH41" i="41"/>
  <c r="FG41" i="41"/>
  <c r="FE41" i="41" s="1"/>
  <c r="FF41" i="41"/>
  <c r="FC41" i="41"/>
  <c r="FB41" i="41"/>
  <c r="FA41" i="41"/>
  <c r="EZ41" i="41"/>
  <c r="EY41" i="41"/>
  <c r="EX41" i="41"/>
  <c r="EW41" i="41"/>
  <c r="EV41" i="41"/>
  <c r="EU41" i="41"/>
  <c r="ET41" i="41"/>
  <c r="ES41" i="41"/>
  <c r="EQ41" i="41" s="1"/>
  <c r="ER41" i="41"/>
  <c r="EO41" i="41"/>
  <c r="EN41" i="41"/>
  <c r="EM41" i="41"/>
  <c r="EL41" i="41"/>
  <c r="EK41" i="41"/>
  <c r="EJ41" i="41"/>
  <c r="EI41" i="41"/>
  <c r="EH41" i="41"/>
  <c r="EG41" i="41"/>
  <c r="EF41" i="41"/>
  <c r="EE41" i="41"/>
  <c r="EC41" i="41" s="1"/>
  <c r="ED41" i="41"/>
  <c r="EA41" i="41"/>
  <c r="DZ41" i="41"/>
  <c r="DY41" i="41"/>
  <c r="DX41" i="41"/>
  <c r="DW41" i="41"/>
  <c r="DV41" i="41"/>
  <c r="DU41" i="41"/>
  <c r="DT41" i="41"/>
  <c r="DS41" i="41"/>
  <c r="DR41" i="41"/>
  <c r="DQ41" i="41"/>
  <c r="DO41" i="41" s="1"/>
  <c r="DP41" i="41"/>
  <c r="FQ40" i="41"/>
  <c r="FP40" i="41"/>
  <c r="FO40" i="41"/>
  <c r="FN40" i="41"/>
  <c r="FM40" i="41"/>
  <c r="FL40" i="41"/>
  <c r="FK40" i="41"/>
  <c r="FJ40" i="41"/>
  <c r="FI40" i="41"/>
  <c r="FH40" i="41"/>
  <c r="FG40" i="41"/>
  <c r="FE40" i="41" s="1"/>
  <c r="FF40" i="41"/>
  <c r="FC40" i="41"/>
  <c r="FB40" i="41"/>
  <c r="FA40" i="41"/>
  <c r="EZ40" i="41"/>
  <c r="EY40" i="41"/>
  <c r="EX40" i="41"/>
  <c r="EW40" i="41"/>
  <c r="EV40" i="41"/>
  <c r="EU40" i="41"/>
  <c r="ET40" i="41"/>
  <c r="ES40" i="41"/>
  <c r="EQ40" i="41" s="1"/>
  <c r="ER40" i="41"/>
  <c r="EO40" i="41"/>
  <c r="EN40" i="41"/>
  <c r="EM40" i="41"/>
  <c r="EL40" i="41"/>
  <c r="EK40" i="41"/>
  <c r="EJ40" i="41"/>
  <c r="EI40" i="41"/>
  <c r="EH40" i="41"/>
  <c r="EG40" i="41"/>
  <c r="EF40" i="41"/>
  <c r="EE40" i="41"/>
  <c r="EC40" i="41" s="1"/>
  <c r="ED40" i="41"/>
  <c r="EA40" i="41"/>
  <c r="DZ40" i="41"/>
  <c r="DY40" i="41"/>
  <c r="DX40" i="41"/>
  <c r="DW40" i="41"/>
  <c r="DV40" i="41"/>
  <c r="DU40" i="41"/>
  <c r="DT40" i="41"/>
  <c r="DS40" i="41"/>
  <c r="DR40" i="41"/>
  <c r="DQ40" i="41"/>
  <c r="DO40" i="41" s="1"/>
  <c r="DP40" i="41"/>
  <c r="FQ39" i="41"/>
  <c r="FP39" i="41"/>
  <c r="FO39" i="41"/>
  <c r="FN39" i="41"/>
  <c r="FM39" i="41"/>
  <c r="FL39" i="41"/>
  <c r="FK39" i="41"/>
  <c r="FJ39" i="41"/>
  <c r="FI39" i="41"/>
  <c r="FH39" i="41"/>
  <c r="FG39" i="41"/>
  <c r="FE39" i="41" s="1"/>
  <c r="FF39" i="41"/>
  <c r="FC39" i="41"/>
  <c r="FB39" i="41"/>
  <c r="FA39" i="41"/>
  <c r="EZ39" i="41"/>
  <c r="EY39" i="41"/>
  <c r="EX39" i="41"/>
  <c r="EW39" i="41"/>
  <c r="EV39" i="41"/>
  <c r="EU39" i="41"/>
  <c r="ET39" i="41"/>
  <c r="ES39" i="41"/>
  <c r="EQ39" i="41" s="1"/>
  <c r="ER39" i="41"/>
  <c r="EO39" i="41"/>
  <c r="EN39" i="41"/>
  <c r="EM39" i="41"/>
  <c r="EL39" i="41"/>
  <c r="EK39" i="41"/>
  <c r="EJ39" i="41"/>
  <c r="EI39" i="41"/>
  <c r="EH39" i="41"/>
  <c r="EG39" i="41"/>
  <c r="EF39" i="41"/>
  <c r="EE39" i="41"/>
  <c r="EC39" i="41" s="1"/>
  <c r="ED39" i="41"/>
  <c r="EA39" i="41"/>
  <c r="DZ39" i="41"/>
  <c r="DY39" i="41"/>
  <c r="DX39" i="41"/>
  <c r="DW39" i="41"/>
  <c r="DV39" i="41"/>
  <c r="DU39" i="41"/>
  <c r="DT39" i="41"/>
  <c r="DS39" i="41"/>
  <c r="DR39" i="41"/>
  <c r="DQ39" i="41"/>
  <c r="DO39" i="41" s="1"/>
  <c r="DP39" i="41"/>
  <c r="EZ38" i="41"/>
  <c r="FQ36" i="41"/>
  <c r="FP36" i="41"/>
  <c r="FO36" i="41"/>
  <c r="FN36" i="41"/>
  <c r="FM36" i="41"/>
  <c r="FL36" i="41"/>
  <c r="FK36" i="41"/>
  <c r="FJ36" i="41"/>
  <c r="FI36" i="41"/>
  <c r="FH36" i="41"/>
  <c r="FG36" i="41"/>
  <c r="FE36" i="41" s="1"/>
  <c r="FF36" i="41"/>
  <c r="FD36" i="41" s="1"/>
  <c r="FC36" i="41"/>
  <c r="FB36" i="41"/>
  <c r="FA36" i="41"/>
  <c r="EZ36" i="41"/>
  <c r="EY36" i="41"/>
  <c r="EX36" i="41"/>
  <c r="EW36" i="41"/>
  <c r="EV36" i="41"/>
  <c r="EU36" i="41"/>
  <c r="ET36" i="41"/>
  <c r="ES36" i="41"/>
  <c r="EQ36" i="41" s="1"/>
  <c r="ER36" i="41"/>
  <c r="EP36" i="41" s="1"/>
  <c r="EO36" i="41"/>
  <c r="EN36" i="41"/>
  <c r="EM36" i="41"/>
  <c r="EL36" i="41"/>
  <c r="EK36" i="41"/>
  <c r="EJ36" i="41"/>
  <c r="EI36" i="41"/>
  <c r="EH36" i="41"/>
  <c r="EG36" i="41"/>
  <c r="EF36" i="41"/>
  <c r="EE36" i="41"/>
  <c r="EC36" i="41" s="1"/>
  <c r="ED36" i="41"/>
  <c r="EB36" i="41" s="1"/>
  <c r="EA36" i="41"/>
  <c r="DZ36" i="41"/>
  <c r="DY36" i="41"/>
  <c r="DX36" i="41"/>
  <c r="DW36" i="41"/>
  <c r="DV36" i="41"/>
  <c r="DU36" i="41"/>
  <c r="DT36" i="41"/>
  <c r="DS36" i="41"/>
  <c r="DR36" i="41"/>
  <c r="DQ36" i="41"/>
  <c r="DO36" i="41" s="1"/>
  <c r="DP36" i="41"/>
  <c r="DN36" i="41" s="1"/>
  <c r="FQ35" i="41"/>
  <c r="FP35" i="41"/>
  <c r="FO35" i="41"/>
  <c r="FN35" i="41"/>
  <c r="FM35" i="41"/>
  <c r="FL35" i="41"/>
  <c r="FK35" i="41"/>
  <c r="FJ35" i="41"/>
  <c r="FI35" i="41"/>
  <c r="FH35" i="41"/>
  <c r="FG35" i="41"/>
  <c r="FE35" i="41" s="1"/>
  <c r="FF35" i="41"/>
  <c r="FD35" i="41" s="1"/>
  <c r="FC35" i="41"/>
  <c r="FB35" i="41"/>
  <c r="FA35" i="41"/>
  <c r="EZ35" i="41"/>
  <c r="EY35" i="41"/>
  <c r="EX35" i="41"/>
  <c r="EW35" i="41"/>
  <c r="EV35" i="41"/>
  <c r="EU35" i="41"/>
  <c r="ET35" i="41"/>
  <c r="ES35" i="41"/>
  <c r="EQ35" i="41" s="1"/>
  <c r="ER35" i="41"/>
  <c r="EP35" i="41" s="1"/>
  <c r="EO35" i="41"/>
  <c r="EN35" i="41"/>
  <c r="EM35" i="41"/>
  <c r="EL35" i="41"/>
  <c r="EK35" i="41"/>
  <c r="EJ35" i="41"/>
  <c r="EI35" i="41"/>
  <c r="EH35" i="41"/>
  <c r="EG35" i="41"/>
  <c r="EF35" i="41"/>
  <c r="EE35" i="41"/>
  <c r="EC35" i="41" s="1"/>
  <c r="ED35" i="41"/>
  <c r="EB35" i="41" s="1"/>
  <c r="EA35" i="41"/>
  <c r="DZ35" i="41"/>
  <c r="DY35" i="41"/>
  <c r="DX35" i="41"/>
  <c r="DW35" i="41"/>
  <c r="DV35" i="41"/>
  <c r="DU35" i="41"/>
  <c r="DT35" i="41"/>
  <c r="DS35" i="41"/>
  <c r="DR35" i="41"/>
  <c r="DQ35" i="41"/>
  <c r="DO35" i="41" s="1"/>
  <c r="DP35" i="41"/>
  <c r="DN35" i="41" s="1"/>
  <c r="FQ34" i="41"/>
  <c r="FP34" i="41"/>
  <c r="FO34" i="41"/>
  <c r="FN34" i="41"/>
  <c r="FM34" i="41"/>
  <c r="FL34" i="41"/>
  <c r="FK34" i="41"/>
  <c r="FJ34" i="41"/>
  <c r="FI34" i="41"/>
  <c r="FH34" i="41"/>
  <c r="FG34" i="41"/>
  <c r="FE34" i="41" s="1"/>
  <c r="FF34" i="41"/>
  <c r="FD34" i="41" s="1"/>
  <c r="FC34" i="41"/>
  <c r="FB34" i="41"/>
  <c r="FA34" i="41"/>
  <c r="EZ34" i="41"/>
  <c r="EY34" i="41"/>
  <c r="EX34" i="41"/>
  <c r="EW34" i="41"/>
  <c r="EV34" i="41"/>
  <c r="EU34" i="41"/>
  <c r="ET34" i="41"/>
  <c r="ES34" i="41"/>
  <c r="EQ34" i="41" s="1"/>
  <c r="ER34" i="41"/>
  <c r="EP34" i="41" s="1"/>
  <c r="EO34" i="41"/>
  <c r="EN34" i="41"/>
  <c r="EM34" i="41"/>
  <c r="EL34" i="41"/>
  <c r="EK34" i="41"/>
  <c r="EJ34" i="41"/>
  <c r="EI34" i="41"/>
  <c r="EH34" i="41"/>
  <c r="EG34" i="41"/>
  <c r="EF34" i="41"/>
  <c r="EE34" i="41"/>
  <c r="EC34" i="41" s="1"/>
  <c r="ED34" i="41"/>
  <c r="EB34" i="41" s="1"/>
  <c r="EA34" i="41"/>
  <c r="DZ34" i="41"/>
  <c r="DY34" i="41"/>
  <c r="DX34" i="41"/>
  <c r="DW34" i="41"/>
  <c r="DV34" i="41"/>
  <c r="DU34" i="41"/>
  <c r="DT34" i="41"/>
  <c r="DS34" i="41"/>
  <c r="DR34" i="41"/>
  <c r="DQ34" i="41"/>
  <c r="DO34" i="41" s="1"/>
  <c r="DP34" i="41"/>
  <c r="DN34" i="41" s="1"/>
  <c r="FQ33" i="41"/>
  <c r="FP33" i="41"/>
  <c r="FO33" i="41"/>
  <c r="FN33" i="41"/>
  <c r="FM33" i="41"/>
  <c r="FL33" i="41"/>
  <c r="FK33" i="41"/>
  <c r="FJ33" i="41"/>
  <c r="FI33" i="41"/>
  <c r="FH33" i="41"/>
  <c r="FG33" i="41"/>
  <c r="FE33" i="41" s="1"/>
  <c r="FF33" i="41"/>
  <c r="FD33" i="41" s="1"/>
  <c r="FC33" i="41"/>
  <c r="FB33" i="41"/>
  <c r="FA33" i="41"/>
  <c r="EZ33" i="41"/>
  <c r="EY33" i="41"/>
  <c r="EX33" i="41"/>
  <c r="EW33" i="41"/>
  <c r="EV33" i="41"/>
  <c r="EU33" i="41"/>
  <c r="ET33" i="41"/>
  <c r="ES33" i="41"/>
  <c r="EQ33" i="41" s="1"/>
  <c r="ER33" i="41"/>
  <c r="EP33" i="41" s="1"/>
  <c r="EO33" i="41"/>
  <c r="EN33" i="41"/>
  <c r="EM33" i="41"/>
  <c r="EL33" i="41"/>
  <c r="EK33" i="41"/>
  <c r="EJ33" i="41"/>
  <c r="EI33" i="41"/>
  <c r="EH33" i="41"/>
  <c r="EG33" i="41"/>
  <c r="EF33" i="41"/>
  <c r="EE33" i="41"/>
  <c r="EC33" i="41" s="1"/>
  <c r="ED33" i="41"/>
  <c r="EB33" i="41" s="1"/>
  <c r="EA33" i="41"/>
  <c r="DZ33" i="41"/>
  <c r="DY33" i="41"/>
  <c r="DX33" i="41"/>
  <c r="DW33" i="41"/>
  <c r="DV33" i="41"/>
  <c r="DU33" i="41"/>
  <c r="DT33" i="41"/>
  <c r="DS33" i="41"/>
  <c r="DR33" i="41"/>
  <c r="DQ33" i="41"/>
  <c r="DO33" i="41" s="1"/>
  <c r="DP33" i="41"/>
  <c r="DN33" i="41" s="1"/>
  <c r="FQ32" i="41"/>
  <c r="FP32" i="41"/>
  <c r="FO32" i="41"/>
  <c r="FN32" i="41"/>
  <c r="FM32" i="41"/>
  <c r="FL32" i="41"/>
  <c r="FK32" i="41"/>
  <c r="FJ32" i="41"/>
  <c r="FI32" i="41"/>
  <c r="FH32" i="41"/>
  <c r="FG32" i="41"/>
  <c r="FE32" i="41" s="1"/>
  <c r="FF32" i="41"/>
  <c r="FD32" i="41" s="1"/>
  <c r="FC32" i="41"/>
  <c r="FB32" i="41"/>
  <c r="FA32" i="41"/>
  <c r="EZ32" i="41"/>
  <c r="EY32" i="41"/>
  <c r="EX32" i="41"/>
  <c r="EW32" i="41"/>
  <c r="EV32" i="41"/>
  <c r="EU32" i="41"/>
  <c r="ET32" i="41"/>
  <c r="ES32" i="41"/>
  <c r="EQ32" i="41" s="1"/>
  <c r="ER32" i="41"/>
  <c r="EP32" i="41" s="1"/>
  <c r="EO32" i="41"/>
  <c r="EN32" i="41"/>
  <c r="EM32" i="41"/>
  <c r="EL32" i="41"/>
  <c r="EK32" i="41"/>
  <c r="EJ32" i="41"/>
  <c r="EI32" i="41"/>
  <c r="EH32" i="41"/>
  <c r="EG32" i="41"/>
  <c r="EF32" i="41"/>
  <c r="EE32" i="41"/>
  <c r="EC32" i="41" s="1"/>
  <c r="ED32" i="41"/>
  <c r="EB32" i="41" s="1"/>
  <c r="EA32" i="41"/>
  <c r="DZ32" i="41"/>
  <c r="DY32" i="41"/>
  <c r="DX32" i="41"/>
  <c r="DW32" i="41"/>
  <c r="DV32" i="41"/>
  <c r="DU32" i="41"/>
  <c r="DT32" i="41"/>
  <c r="DS32" i="41"/>
  <c r="DR32" i="41"/>
  <c r="DQ32" i="41"/>
  <c r="DO32" i="41" s="1"/>
  <c r="DP32" i="41"/>
  <c r="DN32" i="41" s="1"/>
  <c r="FG31" i="41"/>
  <c r="DQ31" i="41"/>
  <c r="FQ30" i="41"/>
  <c r="FP30" i="41"/>
  <c r="FO30" i="41"/>
  <c r="FN30" i="41"/>
  <c r="FM30" i="41"/>
  <c r="FL30" i="41"/>
  <c r="FK30" i="41"/>
  <c r="FJ30" i="41"/>
  <c r="FI30" i="41"/>
  <c r="FH30" i="41"/>
  <c r="FG30" i="41"/>
  <c r="FE30" i="41" s="1"/>
  <c r="FF30" i="41"/>
  <c r="FD30" i="41" s="1"/>
  <c r="FC30" i="41"/>
  <c r="FB30" i="41"/>
  <c r="FA30" i="41"/>
  <c r="EZ30" i="41"/>
  <c r="EY30" i="41"/>
  <c r="EX30" i="41"/>
  <c r="EW30" i="41"/>
  <c r="EV30" i="41"/>
  <c r="EU30" i="41"/>
  <c r="ET30" i="41"/>
  <c r="ES30" i="41"/>
  <c r="EQ30" i="41" s="1"/>
  <c r="ER30" i="41"/>
  <c r="EP30" i="41" s="1"/>
  <c r="EO30" i="41"/>
  <c r="EN30" i="41"/>
  <c r="EM30" i="41"/>
  <c r="EL30" i="41"/>
  <c r="EK30" i="41"/>
  <c r="EJ30" i="41"/>
  <c r="EI30" i="41"/>
  <c r="EH30" i="41"/>
  <c r="EG30" i="41"/>
  <c r="EF30" i="41"/>
  <c r="EE30" i="41"/>
  <c r="EC30" i="41" s="1"/>
  <c r="ED30" i="41"/>
  <c r="EB30" i="41" s="1"/>
  <c r="EA30" i="41"/>
  <c r="DZ30" i="41"/>
  <c r="DY30" i="41"/>
  <c r="DX30" i="41"/>
  <c r="DW30" i="41"/>
  <c r="DV30" i="41"/>
  <c r="DU30" i="41"/>
  <c r="DT30" i="41"/>
  <c r="DS30" i="41"/>
  <c r="DR30" i="41"/>
  <c r="DQ30" i="41"/>
  <c r="DO30" i="41" s="1"/>
  <c r="DP30" i="41"/>
  <c r="DN30" i="41" s="1"/>
  <c r="FQ28" i="41"/>
  <c r="FP28" i="41"/>
  <c r="FO28" i="41"/>
  <c r="FN28" i="41"/>
  <c r="FM28" i="41"/>
  <c r="FL28" i="41"/>
  <c r="FK28" i="41"/>
  <c r="FJ28" i="41"/>
  <c r="FI28" i="41"/>
  <c r="FH28" i="41"/>
  <c r="FG28" i="41"/>
  <c r="FE28" i="41" s="1"/>
  <c r="FF28" i="41"/>
  <c r="FD28" i="41" s="1"/>
  <c r="FC28" i="41"/>
  <c r="FB28" i="41"/>
  <c r="FA28" i="41"/>
  <c r="EZ28" i="41"/>
  <c r="EY28" i="41"/>
  <c r="EX28" i="41"/>
  <c r="EW28" i="41"/>
  <c r="EV28" i="41"/>
  <c r="EU28" i="41"/>
  <c r="ET28" i="41"/>
  <c r="ES28" i="41"/>
  <c r="EQ28" i="41" s="1"/>
  <c r="ER28" i="41"/>
  <c r="EP28" i="41" s="1"/>
  <c r="EO28" i="41"/>
  <c r="EN28" i="41"/>
  <c r="EM28" i="41"/>
  <c r="EL28" i="41"/>
  <c r="EK28" i="41"/>
  <c r="EJ28" i="41"/>
  <c r="EI28" i="41"/>
  <c r="EH28" i="41"/>
  <c r="EG28" i="41"/>
  <c r="EF28" i="41"/>
  <c r="EE28" i="41"/>
  <c r="EC28" i="41" s="1"/>
  <c r="ED28" i="41"/>
  <c r="EB28" i="41" s="1"/>
  <c r="EA28" i="41"/>
  <c r="DZ28" i="41"/>
  <c r="DY28" i="41"/>
  <c r="DX28" i="41"/>
  <c r="DW28" i="41"/>
  <c r="DV28" i="41"/>
  <c r="DU28" i="41"/>
  <c r="DT28" i="41"/>
  <c r="DS28" i="41"/>
  <c r="DR28" i="41"/>
  <c r="DQ28" i="41"/>
  <c r="DO28" i="41" s="1"/>
  <c r="DP28" i="41"/>
  <c r="DN28" i="41" s="1"/>
  <c r="FQ27" i="41"/>
  <c r="FP27" i="41"/>
  <c r="FO27" i="41"/>
  <c r="FN27" i="41"/>
  <c r="FM27" i="41"/>
  <c r="FL27" i="41"/>
  <c r="FK27" i="41"/>
  <c r="FJ27" i="41"/>
  <c r="FI27" i="41"/>
  <c r="FH27" i="41"/>
  <c r="FG27" i="41"/>
  <c r="FE27" i="41" s="1"/>
  <c r="FF27" i="41"/>
  <c r="FD27" i="41" s="1"/>
  <c r="FC27" i="41"/>
  <c r="FB27" i="41"/>
  <c r="FA27" i="41"/>
  <c r="EZ27" i="41"/>
  <c r="EY27" i="41"/>
  <c r="EX27" i="41"/>
  <c r="EW27" i="41"/>
  <c r="EV27" i="41"/>
  <c r="EU27" i="41"/>
  <c r="ET27" i="41"/>
  <c r="ES27" i="41"/>
  <c r="EQ27" i="41" s="1"/>
  <c r="ER27" i="41"/>
  <c r="EP27" i="41" s="1"/>
  <c r="EO27" i="41"/>
  <c r="EN27" i="41"/>
  <c r="EM27" i="41"/>
  <c r="EL27" i="41"/>
  <c r="EK27" i="41"/>
  <c r="EJ27" i="41"/>
  <c r="EI27" i="41"/>
  <c r="EH27" i="41"/>
  <c r="EG27" i="41"/>
  <c r="EF27" i="41"/>
  <c r="EE27" i="41"/>
  <c r="EC27" i="41" s="1"/>
  <c r="ED27" i="41"/>
  <c r="EB27" i="41" s="1"/>
  <c r="EA27" i="41"/>
  <c r="DZ27" i="41"/>
  <c r="DY27" i="41"/>
  <c r="DX27" i="41"/>
  <c r="DV27" i="41"/>
  <c r="DU27" i="41"/>
  <c r="DT27" i="41"/>
  <c r="DS27" i="41"/>
  <c r="DR27" i="41"/>
  <c r="DQ27" i="41"/>
  <c r="DP27" i="41"/>
  <c r="DN27" i="41" s="1"/>
  <c r="FQ26" i="41"/>
  <c r="FP26" i="41"/>
  <c r="FO26" i="41"/>
  <c r="FN26" i="41"/>
  <c r="FM26" i="41"/>
  <c r="FL26" i="41"/>
  <c r="FK26" i="41"/>
  <c r="FJ26" i="41"/>
  <c r="FI26" i="41"/>
  <c r="FH26" i="41"/>
  <c r="FG26" i="41"/>
  <c r="FE26" i="41" s="1"/>
  <c r="FF26" i="41"/>
  <c r="FD26" i="41" s="1"/>
  <c r="FC26" i="41"/>
  <c r="FB26" i="41"/>
  <c r="FA26" i="41"/>
  <c r="EZ26" i="41"/>
  <c r="EY26" i="41"/>
  <c r="EX26" i="41"/>
  <c r="EW26" i="41"/>
  <c r="EV26" i="41"/>
  <c r="EU26" i="41"/>
  <c r="ET26" i="41"/>
  <c r="ES26" i="41"/>
  <c r="EQ26" i="41" s="1"/>
  <c r="ER26" i="41"/>
  <c r="EP26" i="41" s="1"/>
  <c r="EO26" i="41"/>
  <c r="EN26" i="41"/>
  <c r="EM26" i="41"/>
  <c r="EL26" i="41"/>
  <c r="EK26" i="41"/>
  <c r="EJ26" i="41"/>
  <c r="EI26" i="41"/>
  <c r="EH26" i="41"/>
  <c r="EG26" i="41"/>
  <c r="EF26" i="41"/>
  <c r="EE26" i="41"/>
  <c r="EC26" i="41" s="1"/>
  <c r="ED26" i="41"/>
  <c r="EB26" i="41" s="1"/>
  <c r="EA26" i="41"/>
  <c r="DZ26" i="41"/>
  <c r="DY26" i="41"/>
  <c r="DX26" i="41"/>
  <c r="DW26" i="41"/>
  <c r="DV26" i="41"/>
  <c r="DT26" i="41"/>
  <c r="DS26" i="41"/>
  <c r="DR26" i="41"/>
  <c r="DQ26" i="41"/>
  <c r="DP26" i="41"/>
  <c r="DN26" i="41" s="1"/>
  <c r="FQ25" i="41"/>
  <c r="FP25" i="41"/>
  <c r="FO25" i="41"/>
  <c r="FN25" i="41"/>
  <c r="FM25" i="41"/>
  <c r="FL25" i="41"/>
  <c r="FK25" i="41"/>
  <c r="FJ25" i="41"/>
  <c r="FI25" i="41"/>
  <c r="FH25" i="41"/>
  <c r="FG25" i="41"/>
  <c r="FE25" i="41" s="1"/>
  <c r="FF25" i="41"/>
  <c r="FD25" i="41" s="1"/>
  <c r="FC25" i="41"/>
  <c r="FB25" i="41"/>
  <c r="FA25" i="41"/>
  <c r="EZ25" i="41"/>
  <c r="EY25" i="41"/>
  <c r="EX25" i="41"/>
  <c r="EW25" i="41"/>
  <c r="EV25" i="41"/>
  <c r="EU25" i="41"/>
  <c r="ET25" i="41"/>
  <c r="ES25" i="41"/>
  <c r="EQ25" i="41" s="1"/>
  <c r="ER25" i="41"/>
  <c r="EP25" i="41" s="1"/>
  <c r="EO25" i="41"/>
  <c r="EN25" i="41"/>
  <c r="EM25" i="41"/>
  <c r="EL25" i="41"/>
  <c r="EK25" i="41"/>
  <c r="EJ25" i="41"/>
  <c r="EI25" i="41"/>
  <c r="EH25" i="41"/>
  <c r="EG25" i="41"/>
  <c r="EF25" i="41"/>
  <c r="EE25" i="41"/>
  <c r="EC25" i="41" s="1"/>
  <c r="ED25" i="41"/>
  <c r="EB25" i="41" s="1"/>
  <c r="EA25" i="41"/>
  <c r="DZ25" i="41"/>
  <c r="DY25" i="41"/>
  <c r="DX25" i="41"/>
  <c r="DW25" i="41"/>
  <c r="DV25" i="41"/>
  <c r="DU25" i="41"/>
  <c r="DT25" i="41"/>
  <c r="DS25" i="41"/>
  <c r="DR25" i="41"/>
  <c r="DQ25" i="41"/>
  <c r="DO25" i="41" s="1"/>
  <c r="DP25" i="41"/>
  <c r="DN25" i="41" s="1"/>
  <c r="FQ24" i="41"/>
  <c r="FP24" i="41"/>
  <c r="FO24" i="41"/>
  <c r="FN24" i="41"/>
  <c r="FM24" i="41"/>
  <c r="FL24" i="41"/>
  <c r="FK24" i="41"/>
  <c r="FJ24" i="41"/>
  <c r="FI24" i="41"/>
  <c r="FH24" i="41"/>
  <c r="FG24" i="41"/>
  <c r="FE24" i="41" s="1"/>
  <c r="FF24" i="41"/>
  <c r="FD24" i="41" s="1"/>
  <c r="FC24" i="41"/>
  <c r="FB24" i="41"/>
  <c r="FA24" i="41"/>
  <c r="EZ24" i="41"/>
  <c r="EY24" i="41"/>
  <c r="EX24" i="41"/>
  <c r="EW24" i="41"/>
  <c r="EV24" i="41"/>
  <c r="EU24" i="41"/>
  <c r="ET24" i="41"/>
  <c r="ES24" i="41"/>
  <c r="EQ24" i="41" s="1"/>
  <c r="ER24" i="41"/>
  <c r="EP24" i="41" s="1"/>
  <c r="EO24" i="41"/>
  <c r="EN24" i="41"/>
  <c r="EM24" i="41"/>
  <c r="EL24" i="41"/>
  <c r="EK24" i="41"/>
  <c r="EJ24" i="41"/>
  <c r="EI24" i="41"/>
  <c r="EH24" i="41"/>
  <c r="EG24" i="41"/>
  <c r="EF24" i="41"/>
  <c r="EE24" i="41"/>
  <c r="EC24" i="41" s="1"/>
  <c r="ED24" i="41"/>
  <c r="EB24" i="41" s="1"/>
  <c r="EA24" i="41"/>
  <c r="DZ24" i="41"/>
  <c r="DY24" i="41"/>
  <c r="DX24" i="41"/>
  <c r="DW24" i="41"/>
  <c r="DV24" i="41"/>
  <c r="DU24" i="41"/>
  <c r="DT24" i="41"/>
  <c r="DS24" i="41"/>
  <c r="DR24" i="41"/>
  <c r="DQ24" i="41"/>
  <c r="DO24" i="41" s="1"/>
  <c r="DP24" i="41"/>
  <c r="DN24" i="41" s="1"/>
  <c r="FQ23" i="41"/>
  <c r="FP23" i="41"/>
  <c r="FO23" i="41"/>
  <c r="FN23" i="41"/>
  <c r="FM23" i="41"/>
  <c r="FL23" i="41"/>
  <c r="FK23" i="41"/>
  <c r="FJ23" i="41"/>
  <c r="FI23" i="41"/>
  <c r="FH23" i="41"/>
  <c r="FG23" i="41"/>
  <c r="FE23" i="41" s="1"/>
  <c r="FF23" i="41"/>
  <c r="FD23" i="41" s="1"/>
  <c r="FC23" i="41"/>
  <c r="FB23" i="41"/>
  <c r="FA23" i="41"/>
  <c r="EZ23" i="41"/>
  <c r="EY23" i="41"/>
  <c r="EX23" i="41"/>
  <c r="EW23" i="41"/>
  <c r="EV23" i="41"/>
  <c r="EU23" i="41"/>
  <c r="ET23" i="41"/>
  <c r="ES23" i="41"/>
  <c r="EQ23" i="41" s="1"/>
  <c r="ER23" i="41"/>
  <c r="EP23" i="41" s="1"/>
  <c r="EO23" i="41"/>
  <c r="EN23" i="41"/>
  <c r="EM23" i="41"/>
  <c r="EL23" i="41"/>
  <c r="EK23" i="41"/>
  <c r="EJ23" i="41"/>
  <c r="EI23" i="41"/>
  <c r="EH23" i="41"/>
  <c r="EG23" i="41"/>
  <c r="EF23" i="41"/>
  <c r="EE23" i="41"/>
  <c r="EC23" i="41" s="1"/>
  <c r="ED23" i="41"/>
  <c r="EB23" i="41" s="1"/>
  <c r="EA23" i="41"/>
  <c r="DZ23" i="41"/>
  <c r="DY23" i="41"/>
  <c r="DX23" i="41"/>
  <c r="DW23" i="41"/>
  <c r="DV23" i="41"/>
  <c r="DU23" i="41"/>
  <c r="DT23" i="41"/>
  <c r="DS23" i="41"/>
  <c r="DR23" i="41"/>
  <c r="DQ23" i="41"/>
  <c r="DP23" i="41"/>
  <c r="DN23" i="41" s="1"/>
  <c r="FQ22" i="41"/>
  <c r="FP22" i="41"/>
  <c r="FO22" i="41"/>
  <c r="FN22" i="41"/>
  <c r="FM22" i="41"/>
  <c r="FL22" i="41"/>
  <c r="FK22" i="41"/>
  <c r="FJ22" i="41"/>
  <c r="FI22" i="41"/>
  <c r="FH22" i="41"/>
  <c r="FG22" i="41"/>
  <c r="FE22" i="41" s="1"/>
  <c r="FF22" i="41"/>
  <c r="FD22" i="41" s="1"/>
  <c r="FC22" i="41"/>
  <c r="FB22" i="41"/>
  <c r="FA22" i="41"/>
  <c r="EZ22" i="41"/>
  <c r="EY22" i="41"/>
  <c r="EX22" i="41"/>
  <c r="EW22" i="41"/>
  <c r="EV22" i="41"/>
  <c r="EU22" i="41"/>
  <c r="ET22" i="41"/>
  <c r="ES22" i="41"/>
  <c r="EQ22" i="41" s="1"/>
  <c r="ER22" i="41"/>
  <c r="EP22" i="41" s="1"/>
  <c r="EO22" i="41"/>
  <c r="EN22" i="41"/>
  <c r="EM22" i="41"/>
  <c r="EL22" i="41"/>
  <c r="EK22" i="41"/>
  <c r="EJ22" i="41"/>
  <c r="EI22" i="41"/>
  <c r="EH22" i="41"/>
  <c r="EG22" i="41"/>
  <c r="EF22" i="41"/>
  <c r="EE22" i="41"/>
  <c r="EC22" i="41" s="1"/>
  <c r="ED22" i="41"/>
  <c r="EB22" i="41" s="1"/>
  <c r="EA22" i="41"/>
  <c r="DZ22" i="41"/>
  <c r="DY22" i="41"/>
  <c r="DX22" i="41"/>
  <c r="DW22" i="41"/>
  <c r="DV22" i="41"/>
  <c r="DU22" i="41"/>
  <c r="DT22" i="41"/>
  <c r="DS22" i="41"/>
  <c r="DR22" i="41"/>
  <c r="DQ22" i="41"/>
  <c r="DO22" i="41" s="1"/>
  <c r="DP22" i="41"/>
  <c r="DN22" i="41" s="1"/>
  <c r="FQ21" i="41"/>
  <c r="FP21" i="41"/>
  <c r="FO21" i="41"/>
  <c r="FN21" i="41"/>
  <c r="FM21" i="41"/>
  <c r="FL21" i="41"/>
  <c r="FK21" i="41"/>
  <c r="FJ21" i="41"/>
  <c r="FI21" i="41"/>
  <c r="FH21" i="41"/>
  <c r="FG21" i="41"/>
  <c r="FE21" i="41" s="1"/>
  <c r="FF21" i="41"/>
  <c r="FD21" i="41" s="1"/>
  <c r="FC21" i="41"/>
  <c r="FB21" i="41"/>
  <c r="FA21" i="41"/>
  <c r="EZ21" i="41"/>
  <c r="EY21" i="41"/>
  <c r="EX21" i="41"/>
  <c r="EW21" i="41"/>
  <c r="EV21" i="41"/>
  <c r="EU21" i="41"/>
  <c r="ET21" i="41"/>
  <c r="ES21" i="41"/>
  <c r="EQ21" i="41" s="1"/>
  <c r="ER21" i="41"/>
  <c r="EP21" i="41" s="1"/>
  <c r="EO21" i="41"/>
  <c r="EN21" i="41"/>
  <c r="EM21" i="41"/>
  <c r="EL21" i="41"/>
  <c r="EK21" i="41"/>
  <c r="EJ21" i="41"/>
  <c r="EI21" i="41"/>
  <c r="EH21" i="41"/>
  <c r="EG21" i="41"/>
  <c r="EF21" i="41"/>
  <c r="EE21" i="41"/>
  <c r="EC21" i="41" s="1"/>
  <c r="ED21" i="41"/>
  <c r="EB21" i="41" s="1"/>
  <c r="EA21" i="41"/>
  <c r="DZ21" i="41"/>
  <c r="DY21" i="41"/>
  <c r="DX21" i="41"/>
  <c r="DW21" i="41"/>
  <c r="DV21" i="41"/>
  <c r="DU21" i="41"/>
  <c r="DT21" i="41"/>
  <c r="DS21" i="41"/>
  <c r="DR21" i="41"/>
  <c r="DQ21" i="41"/>
  <c r="DO21" i="41" s="1"/>
  <c r="DP21" i="41"/>
  <c r="DN21" i="41" s="1"/>
  <c r="FQ20" i="41"/>
  <c r="FP20" i="41"/>
  <c r="FO20" i="41"/>
  <c r="FN20" i="41"/>
  <c r="FM20" i="41"/>
  <c r="FL20" i="41"/>
  <c r="FK20" i="41"/>
  <c r="FJ20" i="41"/>
  <c r="FI20" i="41"/>
  <c r="FH20" i="41"/>
  <c r="FG20" i="41"/>
  <c r="FE20" i="41" s="1"/>
  <c r="FF20" i="41"/>
  <c r="FD20" i="41" s="1"/>
  <c r="FC20" i="41"/>
  <c r="FB20" i="41"/>
  <c r="FA20" i="41"/>
  <c r="EZ20" i="41"/>
  <c r="EY20" i="41"/>
  <c r="EX20" i="41"/>
  <c r="EW20" i="41"/>
  <c r="EV20" i="41"/>
  <c r="EU20" i="41"/>
  <c r="ET20" i="41"/>
  <c r="ES20" i="41"/>
  <c r="EQ20" i="41" s="1"/>
  <c r="ER20" i="41"/>
  <c r="EP20" i="41" s="1"/>
  <c r="EO20" i="41"/>
  <c r="EN20" i="41"/>
  <c r="EM20" i="41"/>
  <c r="EL20" i="41"/>
  <c r="EK20" i="41"/>
  <c r="EJ20" i="41"/>
  <c r="EI20" i="41"/>
  <c r="EH20" i="41"/>
  <c r="EG20" i="41"/>
  <c r="EF20" i="41"/>
  <c r="EE20" i="41"/>
  <c r="EC20" i="41" s="1"/>
  <c r="ED20" i="41"/>
  <c r="EB20" i="41" s="1"/>
  <c r="EA20" i="41"/>
  <c r="DZ20" i="41"/>
  <c r="DY20" i="41"/>
  <c r="DX20" i="41"/>
  <c r="DW20" i="41"/>
  <c r="DV20" i="41"/>
  <c r="DU20" i="41"/>
  <c r="DT20" i="41"/>
  <c r="DS20" i="41"/>
  <c r="DR20" i="41"/>
  <c r="DQ20" i="41"/>
  <c r="DO20" i="41" s="1"/>
  <c r="DP20" i="41"/>
  <c r="DN20" i="41" s="1"/>
  <c r="FQ19" i="41"/>
  <c r="FP19" i="41"/>
  <c r="FO19" i="41"/>
  <c r="FN19" i="41"/>
  <c r="FM19" i="41"/>
  <c r="FL19" i="41"/>
  <c r="FK19" i="41"/>
  <c r="FJ19" i="41"/>
  <c r="FI19" i="41"/>
  <c r="FH19" i="41"/>
  <c r="FG19" i="41"/>
  <c r="FE19" i="41" s="1"/>
  <c r="FF19" i="41"/>
  <c r="FD19" i="41" s="1"/>
  <c r="FC19" i="41"/>
  <c r="FB19" i="41"/>
  <c r="FA19" i="41"/>
  <c r="EZ19" i="41"/>
  <c r="EY19" i="41"/>
  <c r="EX19" i="41"/>
  <c r="EW19" i="41"/>
  <c r="EV19" i="41"/>
  <c r="EU19" i="41"/>
  <c r="ET19" i="41"/>
  <c r="ES19" i="41"/>
  <c r="ER19" i="41"/>
  <c r="EP19" i="41" s="1"/>
  <c r="EO19" i="41"/>
  <c r="EN19" i="41"/>
  <c r="EM19" i="41"/>
  <c r="EL19" i="41"/>
  <c r="EK19" i="41"/>
  <c r="EJ19" i="41"/>
  <c r="EI19" i="41"/>
  <c r="EH19" i="41"/>
  <c r="EG19" i="41"/>
  <c r="EF19" i="41"/>
  <c r="EE19" i="41"/>
  <c r="EC19" i="41" s="1"/>
  <c r="ED19" i="41"/>
  <c r="EB19" i="41" s="1"/>
  <c r="EA19" i="41"/>
  <c r="DZ19" i="41"/>
  <c r="DY19" i="41"/>
  <c r="DX19" i="41"/>
  <c r="DW19" i="41"/>
  <c r="DV19" i="41"/>
  <c r="DU19" i="41"/>
  <c r="DT19" i="41"/>
  <c r="DS19" i="41"/>
  <c r="DR19" i="41"/>
  <c r="DQ19" i="41"/>
  <c r="DO19" i="41" s="1"/>
  <c r="DP19" i="41"/>
  <c r="DN19" i="41" s="1"/>
  <c r="FQ18" i="41"/>
  <c r="FP18" i="41"/>
  <c r="FO18" i="41"/>
  <c r="FN18" i="41"/>
  <c r="FM18" i="41"/>
  <c r="FL18" i="41"/>
  <c r="FK18" i="41"/>
  <c r="FJ18" i="41"/>
  <c r="FI18" i="41"/>
  <c r="FH18" i="41"/>
  <c r="FG18" i="41"/>
  <c r="FE18" i="41" s="1"/>
  <c r="FF18" i="41"/>
  <c r="FD18" i="41" s="1"/>
  <c r="FC18" i="41"/>
  <c r="FB18" i="41"/>
  <c r="FA18" i="41"/>
  <c r="EZ18" i="41"/>
  <c r="EY18" i="41"/>
  <c r="EX18" i="41"/>
  <c r="EW18" i="41"/>
  <c r="EV18" i="41"/>
  <c r="EU18" i="41"/>
  <c r="ET18" i="41"/>
  <c r="ES18" i="41"/>
  <c r="EQ18" i="41" s="1"/>
  <c r="ER18" i="41"/>
  <c r="EP18" i="41" s="1"/>
  <c r="EO18" i="41"/>
  <c r="EN18" i="41"/>
  <c r="EM18" i="41"/>
  <c r="EL18" i="41"/>
  <c r="EK18" i="41"/>
  <c r="EJ18" i="41"/>
  <c r="EI18" i="41"/>
  <c r="EH18" i="41"/>
  <c r="EG18" i="41"/>
  <c r="EF18" i="41"/>
  <c r="EE18" i="41"/>
  <c r="EC18" i="41" s="1"/>
  <c r="ED18" i="41"/>
  <c r="EB18" i="41" s="1"/>
  <c r="EA18" i="41"/>
  <c r="DZ18" i="41"/>
  <c r="DY18" i="41"/>
  <c r="DX18" i="41"/>
  <c r="DW18" i="41"/>
  <c r="DV18" i="41"/>
  <c r="DU18" i="41"/>
  <c r="DT18" i="41"/>
  <c r="DS18" i="41"/>
  <c r="DR18" i="41"/>
  <c r="DQ18" i="41"/>
  <c r="DO18" i="41" s="1"/>
  <c r="DP18" i="41"/>
  <c r="DN18" i="41" s="1"/>
  <c r="FQ17" i="41"/>
  <c r="FP17" i="41"/>
  <c r="FO17" i="41"/>
  <c r="FN17" i="41"/>
  <c r="FM17" i="41"/>
  <c r="FL17" i="41"/>
  <c r="FK17" i="41"/>
  <c r="FJ17" i="41"/>
  <c r="FI17" i="41"/>
  <c r="FH17" i="41"/>
  <c r="FG17" i="41"/>
  <c r="FF17" i="41"/>
  <c r="FD17" i="41" s="1"/>
  <c r="FC17" i="41"/>
  <c r="FB17" i="41"/>
  <c r="FA17" i="41"/>
  <c r="EZ17" i="41"/>
  <c r="EY17" i="41"/>
  <c r="EX17" i="41"/>
  <c r="EW17" i="41"/>
  <c r="EV17" i="41"/>
  <c r="EU17" i="41"/>
  <c r="ET17" i="41"/>
  <c r="ES17" i="41"/>
  <c r="EQ17" i="41" s="1"/>
  <c r="ER17" i="41"/>
  <c r="EP17" i="41" s="1"/>
  <c r="EO17" i="41"/>
  <c r="EN17" i="41"/>
  <c r="EM17" i="41"/>
  <c r="EL17" i="41"/>
  <c r="EK17" i="41"/>
  <c r="EJ17" i="41"/>
  <c r="EI17" i="41"/>
  <c r="EH17" i="41"/>
  <c r="EG17" i="41"/>
  <c r="EF17" i="41"/>
  <c r="EA17" i="41"/>
  <c r="DZ17" i="41"/>
  <c r="DY17" i="41"/>
  <c r="DX17" i="41"/>
  <c r="DW17" i="41"/>
  <c r="DV17" i="41"/>
  <c r="DU17" i="41"/>
  <c r="DT17" i="41"/>
  <c r="DS17" i="41"/>
  <c r="DR17" i="41"/>
  <c r="DQ17" i="41"/>
  <c r="DO17" i="41" s="1"/>
  <c r="DP17" i="41"/>
  <c r="DN17" i="41" s="1"/>
  <c r="FQ16" i="41"/>
  <c r="FP16" i="41"/>
  <c r="FO16" i="41"/>
  <c r="FN16" i="41"/>
  <c r="FM16" i="41"/>
  <c r="FL16" i="41"/>
  <c r="FK16" i="41"/>
  <c r="FJ16" i="41"/>
  <c r="FI16" i="41"/>
  <c r="FH16" i="41"/>
  <c r="FG16" i="41"/>
  <c r="FE16" i="41" s="1"/>
  <c r="FF16" i="41"/>
  <c r="FD16" i="41" s="1"/>
  <c r="FC16" i="41"/>
  <c r="FB16" i="41"/>
  <c r="FA16" i="41"/>
  <c r="EZ16" i="41"/>
  <c r="EY16" i="41"/>
  <c r="EX16" i="41"/>
  <c r="EW16" i="41"/>
  <c r="EV16" i="41"/>
  <c r="EU16" i="41"/>
  <c r="ET16" i="41"/>
  <c r="ES16" i="41"/>
  <c r="EQ16" i="41" s="1"/>
  <c r="ER16" i="41"/>
  <c r="EP16" i="41" s="1"/>
  <c r="EO16" i="41"/>
  <c r="EN16" i="41"/>
  <c r="EM16" i="41"/>
  <c r="EL16" i="41"/>
  <c r="EK16" i="41"/>
  <c r="EJ16" i="41"/>
  <c r="EI16" i="41"/>
  <c r="EH16" i="41"/>
  <c r="EG16" i="41"/>
  <c r="EF16" i="41"/>
  <c r="EE16" i="41"/>
  <c r="EC16" i="41" s="1"/>
  <c r="ED16" i="41"/>
  <c r="EB16" i="41" s="1"/>
  <c r="EA16" i="41"/>
  <c r="DZ16" i="41"/>
  <c r="DY16" i="41"/>
  <c r="DX16" i="41"/>
  <c r="DW16" i="41"/>
  <c r="DV16" i="41"/>
  <c r="DU16" i="41"/>
  <c r="DT16" i="41"/>
  <c r="DS16" i="41"/>
  <c r="DR16" i="41"/>
  <c r="DQ16" i="41"/>
  <c r="DO16" i="41" s="1"/>
  <c r="DP16" i="41"/>
  <c r="DN16" i="41" s="1"/>
  <c r="FQ15" i="41"/>
  <c r="FP15" i="41"/>
  <c r="FO15" i="41"/>
  <c r="FN15" i="41"/>
  <c r="FM15" i="41"/>
  <c r="FL15" i="41"/>
  <c r="FK15" i="41"/>
  <c r="FJ15" i="41"/>
  <c r="FI15" i="41"/>
  <c r="FH15" i="41"/>
  <c r="FG15" i="41"/>
  <c r="FE15" i="41" s="1"/>
  <c r="FF15" i="41"/>
  <c r="FD15" i="41" s="1"/>
  <c r="FC15" i="41"/>
  <c r="FB15" i="41"/>
  <c r="FA15" i="41"/>
  <c r="EZ15" i="41"/>
  <c r="EY15" i="41"/>
  <c r="EX15" i="41"/>
  <c r="EW15" i="41"/>
  <c r="EV15" i="41"/>
  <c r="EU15" i="41"/>
  <c r="ET15" i="41"/>
  <c r="ES15" i="41"/>
  <c r="EQ15" i="41" s="1"/>
  <c r="ER15" i="41"/>
  <c r="EP15" i="41" s="1"/>
  <c r="EO15" i="41"/>
  <c r="EN15" i="41"/>
  <c r="EM15" i="41"/>
  <c r="EL15" i="41"/>
  <c r="EK15" i="41"/>
  <c r="EJ15" i="41"/>
  <c r="EI15" i="41"/>
  <c r="EH15" i="41"/>
  <c r="EG15" i="41"/>
  <c r="EF15" i="41"/>
  <c r="EE15" i="41"/>
  <c r="EC15" i="41" s="1"/>
  <c r="ED15" i="41"/>
  <c r="EB15" i="41" s="1"/>
  <c r="EA15" i="41"/>
  <c r="DZ15" i="41"/>
  <c r="DY15" i="41"/>
  <c r="DX15" i="41"/>
  <c r="DW15" i="41"/>
  <c r="DV15" i="41"/>
  <c r="DU15" i="41"/>
  <c r="DT15" i="41"/>
  <c r="DS15" i="41"/>
  <c r="DR15" i="41"/>
  <c r="DQ15" i="41"/>
  <c r="DO15" i="41" s="1"/>
  <c r="DP15" i="41"/>
  <c r="DN15" i="41" s="1"/>
  <c r="FQ14" i="41"/>
  <c r="FP14" i="41"/>
  <c r="FO14" i="41"/>
  <c r="FN14" i="41"/>
  <c r="FM14" i="41"/>
  <c r="FL14" i="41"/>
  <c r="FK14" i="41"/>
  <c r="FJ14" i="41"/>
  <c r="FI14" i="41"/>
  <c r="FH14" i="41"/>
  <c r="FG14" i="41"/>
  <c r="FE14" i="41" s="1"/>
  <c r="FF14" i="41"/>
  <c r="FD14" i="41" s="1"/>
  <c r="FC14" i="41"/>
  <c r="FB14" i="41"/>
  <c r="FA14" i="41"/>
  <c r="EZ14" i="41"/>
  <c r="EY14" i="41"/>
  <c r="EX14" i="41"/>
  <c r="EW14" i="41"/>
  <c r="EV14" i="41"/>
  <c r="EU14" i="41"/>
  <c r="ET14" i="41"/>
  <c r="ES14" i="41"/>
  <c r="EQ14" i="41" s="1"/>
  <c r="ER14" i="41"/>
  <c r="EP14" i="41" s="1"/>
  <c r="EO14" i="41"/>
  <c r="EN14" i="41"/>
  <c r="EM14" i="41"/>
  <c r="EL14" i="41"/>
  <c r="EK14" i="41"/>
  <c r="EJ14" i="41"/>
  <c r="EI14" i="41"/>
  <c r="EH14" i="41"/>
  <c r="EG14" i="41"/>
  <c r="EF14" i="41"/>
  <c r="EE14" i="41"/>
  <c r="EC14" i="41" s="1"/>
  <c r="ED14" i="41"/>
  <c r="EA14" i="41"/>
  <c r="DZ14" i="41"/>
  <c r="DY14" i="41"/>
  <c r="DX14" i="41"/>
  <c r="DW14" i="41"/>
  <c r="DV14" i="41"/>
  <c r="DU14" i="41"/>
  <c r="DT14" i="41"/>
  <c r="DS14" i="41"/>
  <c r="DR14" i="41"/>
  <c r="DQ14" i="41"/>
  <c r="DO14" i="41" s="1"/>
  <c r="DP14" i="41"/>
  <c r="DN14" i="41" s="1"/>
  <c r="EX13" i="41"/>
  <c r="FR148" i="41"/>
  <c r="FR139" i="41"/>
  <c r="FS130" i="41"/>
  <c r="FR130" i="41"/>
  <c r="FS127" i="41"/>
  <c r="FR121" i="41"/>
  <c r="FR109" i="41"/>
  <c r="FR100" i="41"/>
  <c r="FS95" i="41"/>
  <c r="FS94" i="41"/>
  <c r="FR91" i="41"/>
  <c r="FS90" i="41"/>
  <c r="FS86" i="41"/>
  <c r="FS85" i="41"/>
  <c r="FR73" i="41"/>
  <c r="FR64" i="41"/>
  <c r="FR55" i="41"/>
  <c r="FR46" i="41"/>
  <c r="FR28" i="41"/>
  <c r="FR19" i="41"/>
  <c r="GE148" i="41"/>
  <c r="GD148" i="41"/>
  <c r="GC148" i="41"/>
  <c r="GB148" i="41"/>
  <c r="GA148" i="41"/>
  <c r="FZ148" i="41"/>
  <c r="FY148" i="41"/>
  <c r="FX148" i="41"/>
  <c r="FW148" i="41"/>
  <c r="FV148" i="41"/>
  <c r="FU148" i="41"/>
  <c r="FS148" i="41" s="1"/>
  <c r="FT148" i="41"/>
  <c r="GE147" i="41"/>
  <c r="GD147" i="41"/>
  <c r="GC147" i="41"/>
  <c r="GB147" i="41"/>
  <c r="GA147" i="41"/>
  <c r="FZ147" i="41"/>
  <c r="FY147" i="41"/>
  <c r="FX147" i="41"/>
  <c r="FW147" i="41"/>
  <c r="FV147" i="41"/>
  <c r="FU147" i="41"/>
  <c r="FT147" i="41"/>
  <c r="FR147" i="41" s="1"/>
  <c r="GE146" i="41"/>
  <c r="GD146" i="41"/>
  <c r="GC146" i="41"/>
  <c r="GB146" i="41"/>
  <c r="GA146" i="41"/>
  <c r="FZ146" i="41"/>
  <c r="FY146" i="41"/>
  <c r="FX146" i="41"/>
  <c r="FW146" i="41"/>
  <c r="FV146" i="41"/>
  <c r="FU146" i="41"/>
  <c r="FT146" i="41"/>
  <c r="FR146" i="41" s="1"/>
  <c r="GE145" i="41"/>
  <c r="GD145" i="41"/>
  <c r="GC145" i="41"/>
  <c r="GB145" i="41"/>
  <c r="GA145" i="41"/>
  <c r="FZ145" i="41"/>
  <c r="FY145" i="41"/>
  <c r="FX145" i="41"/>
  <c r="FW145" i="41"/>
  <c r="FV145" i="41"/>
  <c r="FU145" i="41"/>
  <c r="FS145" i="41" s="1"/>
  <c r="FT145" i="41"/>
  <c r="FR145" i="41" s="1"/>
  <c r="GE144" i="41"/>
  <c r="GD144" i="41"/>
  <c r="GC144" i="41"/>
  <c r="GB144" i="41"/>
  <c r="GA144" i="41"/>
  <c r="FZ144" i="41"/>
  <c r="FY144" i="41"/>
  <c r="FX144" i="41"/>
  <c r="FW144" i="41"/>
  <c r="FV144" i="41"/>
  <c r="FU144" i="41"/>
  <c r="FS144" i="41" s="1"/>
  <c r="FT144" i="41"/>
  <c r="FR144" i="41" s="1"/>
  <c r="GE143" i="41"/>
  <c r="GD143" i="41"/>
  <c r="GC143" i="41"/>
  <c r="GB143" i="41"/>
  <c r="GA143" i="41"/>
  <c r="FZ143" i="41"/>
  <c r="FY143" i="41"/>
  <c r="FX143" i="41"/>
  <c r="FW143" i="41"/>
  <c r="FV143" i="41"/>
  <c r="FU143" i="41"/>
  <c r="FS143" i="41" s="1"/>
  <c r="FT143" i="41"/>
  <c r="FR143" i="41" s="1"/>
  <c r="GE142" i="41"/>
  <c r="GD142" i="41"/>
  <c r="GC142" i="41"/>
  <c r="GB142" i="41"/>
  <c r="GA142" i="41"/>
  <c r="FZ142" i="41"/>
  <c r="FY142" i="41"/>
  <c r="FX142" i="41"/>
  <c r="FW142" i="41"/>
  <c r="FV142" i="41"/>
  <c r="FU142" i="41"/>
  <c r="FS142" i="41" s="1"/>
  <c r="FT142" i="41"/>
  <c r="FR142" i="41" s="1"/>
  <c r="GE141" i="41"/>
  <c r="GD141" i="41"/>
  <c r="GC141" i="41"/>
  <c r="GB141" i="41"/>
  <c r="GA141" i="41"/>
  <c r="FZ141" i="41"/>
  <c r="FY141" i="41"/>
  <c r="FX141" i="41"/>
  <c r="FW141" i="41"/>
  <c r="FV141" i="41"/>
  <c r="FU141" i="41"/>
  <c r="FS141" i="41" s="1"/>
  <c r="FT141" i="41"/>
  <c r="FR141" i="41" s="1"/>
  <c r="GE140" i="41"/>
  <c r="GD140" i="41"/>
  <c r="GC140" i="41"/>
  <c r="GB140" i="41"/>
  <c r="GA140" i="41"/>
  <c r="FZ140" i="41"/>
  <c r="FY140" i="41"/>
  <c r="FX140" i="41"/>
  <c r="FW140" i="41"/>
  <c r="FV140" i="41"/>
  <c r="FU140" i="41"/>
  <c r="FS140" i="41" s="1"/>
  <c r="FT140" i="41"/>
  <c r="FR140" i="41" s="1"/>
  <c r="GE139" i="41"/>
  <c r="GD139" i="41"/>
  <c r="GC139" i="41"/>
  <c r="GB139" i="41"/>
  <c r="GA139" i="41"/>
  <c r="FZ139" i="41"/>
  <c r="FY139" i="41"/>
  <c r="FX139" i="41"/>
  <c r="FW139" i="41"/>
  <c r="FV139" i="41"/>
  <c r="FU139" i="41"/>
  <c r="FS139" i="41" s="1"/>
  <c r="FT139" i="41"/>
  <c r="GE138" i="41"/>
  <c r="GD138" i="41"/>
  <c r="GC138" i="41"/>
  <c r="GB138" i="41"/>
  <c r="GA138" i="41"/>
  <c r="FZ138" i="41"/>
  <c r="FY138" i="41"/>
  <c r="FX138" i="41"/>
  <c r="FW138" i="41"/>
  <c r="FV138" i="41"/>
  <c r="FU138" i="41"/>
  <c r="FS138" i="41" s="1"/>
  <c r="FT138" i="41"/>
  <c r="FR138" i="41" s="1"/>
  <c r="GE137" i="41"/>
  <c r="GD137" i="41"/>
  <c r="GC137" i="41"/>
  <c r="GB137" i="41"/>
  <c r="GA137" i="41"/>
  <c r="FZ137" i="41"/>
  <c r="FY137" i="41"/>
  <c r="FX137" i="41"/>
  <c r="FW137" i="41"/>
  <c r="FV137" i="41"/>
  <c r="FU137" i="41"/>
  <c r="FT137" i="41"/>
  <c r="FR137" i="41" s="1"/>
  <c r="GE136" i="41"/>
  <c r="GD136" i="41"/>
  <c r="GC136" i="41"/>
  <c r="GB136" i="41"/>
  <c r="GA136" i="41"/>
  <c r="FZ136" i="41"/>
  <c r="FY136" i="41"/>
  <c r="FX136" i="41"/>
  <c r="FW136" i="41"/>
  <c r="FV136" i="41"/>
  <c r="FU136" i="41"/>
  <c r="FS136" i="41" s="1"/>
  <c r="FT136" i="41"/>
  <c r="FR136" i="41" s="1"/>
  <c r="GE135" i="41"/>
  <c r="GD135" i="41"/>
  <c r="GC135" i="41"/>
  <c r="GB135" i="41"/>
  <c r="GA135" i="41"/>
  <c r="FZ135" i="41"/>
  <c r="FY135" i="41"/>
  <c r="FX135" i="41"/>
  <c r="FW135" i="41"/>
  <c r="FV135" i="41"/>
  <c r="FU135" i="41"/>
  <c r="FS135" i="41" s="1"/>
  <c r="FT135" i="41"/>
  <c r="FR135" i="41" s="1"/>
  <c r="GE134" i="41"/>
  <c r="GD134" i="41"/>
  <c r="GC134" i="41"/>
  <c r="GB134" i="41"/>
  <c r="GA134" i="41"/>
  <c r="FZ134" i="41"/>
  <c r="FY134" i="41"/>
  <c r="FX134" i="41"/>
  <c r="FW134" i="41"/>
  <c r="FV134" i="41"/>
  <c r="FU134" i="41"/>
  <c r="FS134" i="41" s="1"/>
  <c r="FT134" i="41"/>
  <c r="FR134" i="41" s="1"/>
  <c r="GE133" i="41"/>
  <c r="GD133" i="41"/>
  <c r="GC133" i="41"/>
  <c r="GB133" i="41"/>
  <c r="GA133" i="41"/>
  <c r="FZ133" i="41"/>
  <c r="FY133" i="41"/>
  <c r="FX133" i="41"/>
  <c r="FW133" i="41"/>
  <c r="FV133" i="41"/>
  <c r="FU133" i="41"/>
  <c r="FS133" i="41" s="1"/>
  <c r="FT133" i="41"/>
  <c r="FR133" i="41" s="1"/>
  <c r="GE132" i="41"/>
  <c r="GD132" i="41"/>
  <c r="GC132" i="41"/>
  <c r="GB132" i="41"/>
  <c r="GA132" i="41"/>
  <c r="FZ132" i="41"/>
  <c r="FY132" i="41"/>
  <c r="FX132" i="41"/>
  <c r="FW132" i="41"/>
  <c r="FV132" i="41"/>
  <c r="FU132" i="41"/>
  <c r="FS132" i="41" s="1"/>
  <c r="FT132" i="41"/>
  <c r="FR132" i="41" s="1"/>
  <c r="FX131" i="41"/>
  <c r="GE130" i="41"/>
  <c r="GD130" i="41"/>
  <c r="GC130" i="41"/>
  <c r="GB130" i="41"/>
  <c r="GA130" i="41"/>
  <c r="FZ130" i="41"/>
  <c r="FY130" i="41"/>
  <c r="FX130" i="41"/>
  <c r="FW130" i="41"/>
  <c r="FV130" i="41"/>
  <c r="FU130" i="41"/>
  <c r="FT130" i="41"/>
  <c r="GE128" i="41"/>
  <c r="GD128" i="41"/>
  <c r="GC128" i="41"/>
  <c r="GB128" i="41"/>
  <c r="GA128" i="41"/>
  <c r="FZ128" i="41"/>
  <c r="FY128" i="41"/>
  <c r="FX128" i="41"/>
  <c r="FW128" i="41"/>
  <c r="FV128" i="41"/>
  <c r="FU128" i="41"/>
  <c r="FS128" i="41" s="1"/>
  <c r="FT128" i="41"/>
  <c r="GE127" i="41"/>
  <c r="GD127" i="41"/>
  <c r="GC127" i="41"/>
  <c r="GB127" i="41"/>
  <c r="GA127" i="41"/>
  <c r="FZ127" i="41"/>
  <c r="FY127" i="41"/>
  <c r="FX127" i="41"/>
  <c r="FW127" i="41"/>
  <c r="FV127" i="41"/>
  <c r="FU127" i="41"/>
  <c r="FT127" i="41"/>
  <c r="FR127" i="41" s="1"/>
  <c r="GE126" i="41"/>
  <c r="GD126" i="41"/>
  <c r="GC126" i="41"/>
  <c r="GB126" i="41"/>
  <c r="GA126" i="41"/>
  <c r="FZ126" i="41"/>
  <c r="FY126" i="41"/>
  <c r="FX126" i="41"/>
  <c r="FW126" i="41"/>
  <c r="FV126" i="41"/>
  <c r="FU126" i="41"/>
  <c r="FS126" i="41" s="1"/>
  <c r="FT126" i="41"/>
  <c r="GE125" i="41"/>
  <c r="GD125" i="41"/>
  <c r="GC125" i="41"/>
  <c r="GB125" i="41"/>
  <c r="GA125" i="41"/>
  <c r="FZ125" i="41"/>
  <c r="FY125" i="41"/>
  <c r="FX125" i="41"/>
  <c r="FW125" i="41"/>
  <c r="FV125" i="41"/>
  <c r="FU125" i="41"/>
  <c r="FS125" i="41" s="1"/>
  <c r="FT125" i="41"/>
  <c r="FU124" i="41"/>
  <c r="GE123" i="41"/>
  <c r="GD123" i="41"/>
  <c r="GC123" i="41"/>
  <c r="GB123" i="41"/>
  <c r="GA123" i="41"/>
  <c r="FZ123" i="41"/>
  <c r="FY123" i="41"/>
  <c r="FX123" i="41"/>
  <c r="FW123" i="41"/>
  <c r="FV123" i="41"/>
  <c r="FU123" i="41"/>
  <c r="FS123" i="41" s="1"/>
  <c r="FT123" i="41"/>
  <c r="FR123" i="41" s="1"/>
  <c r="GE122" i="41"/>
  <c r="GD122" i="41"/>
  <c r="GC122" i="41"/>
  <c r="GB122" i="41"/>
  <c r="GA122" i="41"/>
  <c r="FZ122" i="41"/>
  <c r="FY122" i="41"/>
  <c r="FX122" i="41"/>
  <c r="FW122" i="41"/>
  <c r="FV122" i="41"/>
  <c r="FU122" i="41"/>
  <c r="FS122" i="41" s="1"/>
  <c r="FT122" i="41"/>
  <c r="FR122" i="41" s="1"/>
  <c r="GE121" i="41"/>
  <c r="GD121" i="41"/>
  <c r="GC121" i="41"/>
  <c r="GB121" i="41"/>
  <c r="GA121" i="41"/>
  <c r="FZ121" i="41"/>
  <c r="FY121" i="41"/>
  <c r="FX121" i="41"/>
  <c r="FW121" i="41"/>
  <c r="FV121" i="41"/>
  <c r="FU121" i="41"/>
  <c r="FS121" i="41" s="1"/>
  <c r="FT121" i="41"/>
  <c r="GE120" i="41"/>
  <c r="GD120" i="41"/>
  <c r="GC120" i="41"/>
  <c r="GB120" i="41"/>
  <c r="GA120" i="41"/>
  <c r="FZ120" i="41"/>
  <c r="FY120" i="41"/>
  <c r="FX120" i="41"/>
  <c r="FW120" i="41"/>
  <c r="FV120" i="41"/>
  <c r="FU120" i="41"/>
  <c r="FS120" i="41" s="1"/>
  <c r="FT120" i="41"/>
  <c r="FR120" i="41" s="1"/>
  <c r="GE119" i="41"/>
  <c r="GD119" i="41"/>
  <c r="GC119" i="41"/>
  <c r="GB119" i="41"/>
  <c r="GA119" i="41"/>
  <c r="FZ119" i="41"/>
  <c r="FY119" i="41"/>
  <c r="FX119" i="41"/>
  <c r="FW119" i="41"/>
  <c r="FV119" i="41"/>
  <c r="FU119" i="41"/>
  <c r="FS119" i="41" s="1"/>
  <c r="FT119" i="41"/>
  <c r="FR119" i="41" s="1"/>
  <c r="GE118" i="41"/>
  <c r="GD118" i="41"/>
  <c r="GC118" i="41"/>
  <c r="GB118" i="41"/>
  <c r="GA118" i="41"/>
  <c r="FZ118" i="41"/>
  <c r="FY118" i="41"/>
  <c r="FX118" i="41"/>
  <c r="FW118" i="41"/>
  <c r="FV118" i="41"/>
  <c r="FU118" i="41"/>
  <c r="FS118" i="41" s="1"/>
  <c r="FT118" i="41"/>
  <c r="FR118" i="41" s="1"/>
  <c r="GE117" i="41"/>
  <c r="GD117" i="41"/>
  <c r="GC117" i="41"/>
  <c r="GB117" i="41"/>
  <c r="GA117" i="41"/>
  <c r="FZ117" i="41"/>
  <c r="FY117" i="41"/>
  <c r="FX117" i="41"/>
  <c r="FW117" i="41"/>
  <c r="FV117" i="41"/>
  <c r="FU117" i="41"/>
  <c r="FS117" i="41" s="1"/>
  <c r="FT117" i="41"/>
  <c r="FR117" i="41" s="1"/>
  <c r="GE116" i="41"/>
  <c r="GD116" i="41"/>
  <c r="GC116" i="41"/>
  <c r="GB116" i="41"/>
  <c r="GA116" i="41"/>
  <c r="FZ116" i="41"/>
  <c r="FY116" i="41"/>
  <c r="FX116" i="41"/>
  <c r="FW116" i="41"/>
  <c r="FV116" i="41"/>
  <c r="FU116" i="41"/>
  <c r="FS116" i="41" s="1"/>
  <c r="FT116" i="41"/>
  <c r="FR116" i="41" s="1"/>
  <c r="GE115" i="41"/>
  <c r="GD115" i="41"/>
  <c r="GC115" i="41"/>
  <c r="GB115" i="41"/>
  <c r="GA115" i="41"/>
  <c r="FZ115" i="41"/>
  <c r="FY115" i="41"/>
  <c r="FX115" i="41"/>
  <c r="FW115" i="41"/>
  <c r="FV115" i="41"/>
  <c r="FU115" i="41"/>
  <c r="FS115" i="41" s="1"/>
  <c r="FT115" i="41"/>
  <c r="FR115" i="41" s="1"/>
  <c r="GE114" i="41"/>
  <c r="GD114" i="41"/>
  <c r="GC114" i="41"/>
  <c r="GB114" i="41"/>
  <c r="GA114" i="41"/>
  <c r="FZ114" i="41"/>
  <c r="FY114" i="41"/>
  <c r="FX114" i="41"/>
  <c r="FW114" i="41"/>
  <c r="FV114" i="41"/>
  <c r="FU114" i="41"/>
  <c r="FS114" i="41" s="1"/>
  <c r="FT114" i="41"/>
  <c r="FR114" i="41" s="1"/>
  <c r="GE112" i="41"/>
  <c r="GD112" i="41"/>
  <c r="GC112" i="41"/>
  <c r="GB112" i="41"/>
  <c r="GA112" i="41"/>
  <c r="FZ112" i="41"/>
  <c r="FY112" i="41"/>
  <c r="FS112" i="41" s="1"/>
  <c r="FX112" i="41"/>
  <c r="FW112" i="41"/>
  <c r="FV112" i="41"/>
  <c r="FU112" i="41"/>
  <c r="FT112" i="41"/>
  <c r="FR112" i="41" s="1"/>
  <c r="GE111" i="41"/>
  <c r="GD111" i="41"/>
  <c r="GC111" i="41"/>
  <c r="GB111" i="41"/>
  <c r="GA111" i="41"/>
  <c r="FZ111" i="41"/>
  <c r="FY111" i="41"/>
  <c r="FS111" i="41" s="1"/>
  <c r="FX111" i="41"/>
  <c r="FW111" i="41"/>
  <c r="FV111" i="41"/>
  <c r="FU111" i="41"/>
  <c r="FT111" i="41"/>
  <c r="GE110" i="41"/>
  <c r="GD110" i="41"/>
  <c r="GC110" i="41"/>
  <c r="GB110" i="41"/>
  <c r="GA110" i="41"/>
  <c r="FZ110" i="41"/>
  <c r="FY110" i="41"/>
  <c r="FX110" i="41"/>
  <c r="FW110" i="41"/>
  <c r="FV110" i="41"/>
  <c r="FU110" i="41"/>
  <c r="FS110" i="41" s="1"/>
  <c r="FT110" i="41"/>
  <c r="GE109" i="41"/>
  <c r="GD109" i="41"/>
  <c r="GC109" i="41"/>
  <c r="GB109" i="41"/>
  <c r="GA109" i="41"/>
  <c r="FZ109" i="41"/>
  <c r="FY109" i="41"/>
  <c r="FX109" i="41"/>
  <c r="FW109" i="41"/>
  <c r="FV109" i="41"/>
  <c r="FU109" i="41"/>
  <c r="FS109" i="41" s="1"/>
  <c r="FT109" i="41"/>
  <c r="GE108" i="41"/>
  <c r="GD108" i="41"/>
  <c r="GC108" i="41"/>
  <c r="GB108" i="41"/>
  <c r="GA108" i="41"/>
  <c r="FZ108" i="41"/>
  <c r="FY108" i="41"/>
  <c r="FS108" i="41" s="1"/>
  <c r="FX108" i="41"/>
  <c r="FW108" i="41"/>
  <c r="FV108" i="41"/>
  <c r="FU108" i="41"/>
  <c r="FT108" i="41"/>
  <c r="GE107" i="41"/>
  <c r="GD107" i="41"/>
  <c r="GC107" i="41"/>
  <c r="GB107" i="41"/>
  <c r="GA107" i="41"/>
  <c r="FZ107" i="41"/>
  <c r="FY107" i="41"/>
  <c r="FX107" i="41"/>
  <c r="FW107" i="41"/>
  <c r="FV107" i="41"/>
  <c r="FU107" i="41"/>
  <c r="FS107" i="41" s="1"/>
  <c r="FT107" i="41"/>
  <c r="GE106" i="41"/>
  <c r="GD106" i="41"/>
  <c r="GC106" i="41"/>
  <c r="GB106" i="41"/>
  <c r="GA106" i="41"/>
  <c r="FZ106" i="41"/>
  <c r="FY106" i="41"/>
  <c r="FX106" i="41"/>
  <c r="FW106" i="41"/>
  <c r="FV106" i="41"/>
  <c r="FU106" i="41"/>
  <c r="FS106" i="41" s="1"/>
  <c r="FT106" i="41"/>
  <c r="FR106" i="41" s="1"/>
  <c r="GE105" i="41"/>
  <c r="GD105" i="41"/>
  <c r="GC105" i="41"/>
  <c r="GB105" i="41"/>
  <c r="GA105" i="41"/>
  <c r="FZ105" i="41"/>
  <c r="FY105" i="41"/>
  <c r="FX105" i="41"/>
  <c r="FW105" i="41"/>
  <c r="FV105" i="41"/>
  <c r="FU105" i="41"/>
  <c r="FS105" i="41" s="1"/>
  <c r="FT105" i="41"/>
  <c r="GE104" i="41"/>
  <c r="GD104" i="41"/>
  <c r="GC104" i="41"/>
  <c r="GB104" i="41"/>
  <c r="GA104" i="41"/>
  <c r="FZ104" i="41"/>
  <c r="FY104" i="41"/>
  <c r="FS104" i="41" s="1"/>
  <c r="FX104" i="41"/>
  <c r="FW104" i="41"/>
  <c r="FV104" i="41"/>
  <c r="FU104" i="41"/>
  <c r="FT104" i="41"/>
  <c r="GE103" i="41"/>
  <c r="GD103" i="41"/>
  <c r="GC103" i="41"/>
  <c r="GB103" i="41"/>
  <c r="GA103" i="41"/>
  <c r="FZ103" i="41"/>
  <c r="FY103" i="41"/>
  <c r="FS103" i="41" s="1"/>
  <c r="FX103" i="41"/>
  <c r="FW103" i="41"/>
  <c r="FV103" i="41"/>
  <c r="FU103" i="41"/>
  <c r="FT103" i="41"/>
  <c r="FR103" i="41" s="1"/>
  <c r="GE102" i="41"/>
  <c r="GD102" i="41"/>
  <c r="GC102" i="41"/>
  <c r="GB102" i="41"/>
  <c r="GA102" i="41"/>
  <c r="FZ102" i="41"/>
  <c r="FY102" i="41"/>
  <c r="FX102" i="41"/>
  <c r="FW102" i="41"/>
  <c r="FV102" i="41"/>
  <c r="FU102" i="41"/>
  <c r="FS102" i="41" s="1"/>
  <c r="FT102" i="41"/>
  <c r="GE101" i="41"/>
  <c r="GD101" i="41"/>
  <c r="GC101" i="41"/>
  <c r="GB101" i="41"/>
  <c r="GA101" i="41"/>
  <c r="FZ101" i="41"/>
  <c r="FY101" i="41"/>
  <c r="FX101" i="41"/>
  <c r="FW101" i="41"/>
  <c r="FV101" i="41"/>
  <c r="FU101" i="41"/>
  <c r="FS101" i="41" s="1"/>
  <c r="FT101" i="41"/>
  <c r="GE100" i="41"/>
  <c r="GD100" i="41"/>
  <c r="GC100" i="41"/>
  <c r="GB100" i="41"/>
  <c r="GA100" i="41"/>
  <c r="FZ100" i="41"/>
  <c r="FY100" i="41"/>
  <c r="FX100" i="41"/>
  <c r="FW100" i="41"/>
  <c r="FV100" i="41"/>
  <c r="FU100" i="41"/>
  <c r="FS100" i="41" s="1"/>
  <c r="FT100" i="41"/>
  <c r="GE99" i="41"/>
  <c r="GD99" i="41"/>
  <c r="GC99" i="41"/>
  <c r="GB99" i="41"/>
  <c r="GA99" i="41"/>
  <c r="FZ99" i="41"/>
  <c r="FY99" i="41"/>
  <c r="FS99" i="41" s="1"/>
  <c r="FX99" i="41"/>
  <c r="FW99" i="41"/>
  <c r="FV99" i="41"/>
  <c r="FU99" i="41"/>
  <c r="FT99" i="41"/>
  <c r="GE98" i="41"/>
  <c r="GD98" i="41"/>
  <c r="GC98" i="41"/>
  <c r="GB98" i="41"/>
  <c r="GA98" i="41"/>
  <c r="FZ98" i="41"/>
  <c r="FY98" i="41"/>
  <c r="FX98" i="41"/>
  <c r="FW98" i="41"/>
  <c r="FV98" i="41"/>
  <c r="FU98" i="41"/>
  <c r="FS98" i="41" s="1"/>
  <c r="FT98" i="41"/>
  <c r="GE97" i="41"/>
  <c r="FX97" i="41"/>
  <c r="GE96" i="41"/>
  <c r="GD96" i="41"/>
  <c r="GC96" i="41"/>
  <c r="GB96" i="41"/>
  <c r="GA96" i="41"/>
  <c r="FZ96" i="41"/>
  <c r="FY96" i="41"/>
  <c r="FS96" i="41" s="1"/>
  <c r="FX96" i="41"/>
  <c r="FW96" i="41"/>
  <c r="FV96" i="41"/>
  <c r="FU96" i="41"/>
  <c r="FT96" i="41"/>
  <c r="GE95" i="41"/>
  <c r="GD95" i="41"/>
  <c r="GC95" i="41"/>
  <c r="GB95" i="41"/>
  <c r="GA95" i="41"/>
  <c r="FZ95" i="41"/>
  <c r="FY95" i="41"/>
  <c r="FX95" i="41"/>
  <c r="FW95" i="41"/>
  <c r="FV95" i="41"/>
  <c r="FU95" i="41"/>
  <c r="FT95" i="41"/>
  <c r="GE94" i="41"/>
  <c r="GD94" i="41"/>
  <c r="GC94" i="41"/>
  <c r="GB94" i="41"/>
  <c r="GA94" i="41"/>
  <c r="FZ94" i="41"/>
  <c r="FY94" i="41"/>
  <c r="FX94" i="41"/>
  <c r="FW94" i="41"/>
  <c r="FV94" i="41"/>
  <c r="FU94" i="41"/>
  <c r="FT94" i="41"/>
  <c r="FR94" i="41" s="1"/>
  <c r="GE93" i="41"/>
  <c r="GD93" i="41"/>
  <c r="GC93" i="41"/>
  <c r="GB93" i="41"/>
  <c r="GA93" i="41"/>
  <c r="FZ93" i="41"/>
  <c r="FY93" i="41"/>
  <c r="FS93" i="41" s="1"/>
  <c r="FX93" i="41"/>
  <c r="FW93" i="41"/>
  <c r="FV93" i="41"/>
  <c r="FU93" i="41"/>
  <c r="FT93" i="41"/>
  <c r="GE92" i="41"/>
  <c r="GD92" i="41"/>
  <c r="GC92" i="41"/>
  <c r="GB92" i="41"/>
  <c r="GA92" i="41"/>
  <c r="FZ92" i="41"/>
  <c r="FY92" i="41"/>
  <c r="FS92" i="41" s="1"/>
  <c r="FX92" i="41"/>
  <c r="FW92" i="41"/>
  <c r="FV92" i="41"/>
  <c r="FU92" i="41"/>
  <c r="FT92" i="41"/>
  <c r="GE91" i="41"/>
  <c r="GD91" i="41"/>
  <c r="GC91" i="41"/>
  <c r="GB91" i="41"/>
  <c r="GA91" i="41"/>
  <c r="FZ91" i="41"/>
  <c r="FY91" i="41"/>
  <c r="FS91" i="41" s="1"/>
  <c r="FX91" i="41"/>
  <c r="FW91" i="41"/>
  <c r="FV91" i="41"/>
  <c r="FU91" i="41"/>
  <c r="FT91" i="41"/>
  <c r="GE90" i="41"/>
  <c r="GD90" i="41"/>
  <c r="GC90" i="41"/>
  <c r="GB90" i="41"/>
  <c r="GA90" i="41"/>
  <c r="FZ90" i="41"/>
  <c r="FY90" i="41"/>
  <c r="FX90" i="41"/>
  <c r="FW90" i="41"/>
  <c r="FV90" i="41"/>
  <c r="FU90" i="41"/>
  <c r="FT90" i="41"/>
  <c r="GE89" i="41"/>
  <c r="GD89" i="41"/>
  <c r="GC89" i="41"/>
  <c r="GB89" i="41"/>
  <c r="GA89" i="41"/>
  <c r="FZ89" i="41"/>
  <c r="FY89" i="41"/>
  <c r="FX89" i="41"/>
  <c r="FW89" i="41"/>
  <c r="FV89" i="41"/>
  <c r="FU89" i="41"/>
  <c r="FS89" i="41" s="1"/>
  <c r="FT89" i="41"/>
  <c r="GE88" i="41"/>
  <c r="GD88" i="41"/>
  <c r="GC88" i="41"/>
  <c r="GB88" i="41"/>
  <c r="GA88" i="41"/>
  <c r="FZ88" i="41"/>
  <c r="FY88" i="41"/>
  <c r="FS88" i="41" s="1"/>
  <c r="FX88" i="41"/>
  <c r="FW88" i="41"/>
  <c r="FV88" i="41"/>
  <c r="FU88" i="41"/>
  <c r="FT88" i="41"/>
  <c r="FR88" i="41" s="1"/>
  <c r="GE87" i="41"/>
  <c r="GD87" i="41"/>
  <c r="GC87" i="41"/>
  <c r="GB87" i="41"/>
  <c r="GA87" i="41"/>
  <c r="FZ87" i="41"/>
  <c r="FY87" i="41"/>
  <c r="FS87" i="41" s="1"/>
  <c r="FX87" i="41"/>
  <c r="FW87" i="41"/>
  <c r="FV87" i="41"/>
  <c r="FU87" i="41"/>
  <c r="FT87" i="41"/>
  <c r="GE86" i="41"/>
  <c r="GD86" i="41"/>
  <c r="GC86" i="41"/>
  <c r="GB86" i="41"/>
  <c r="GA86" i="41"/>
  <c r="FZ86" i="41"/>
  <c r="FY86" i="41"/>
  <c r="FX86" i="41"/>
  <c r="FW86" i="41"/>
  <c r="FV86" i="41"/>
  <c r="FU86" i="41"/>
  <c r="FT86" i="41"/>
  <c r="GE85" i="41"/>
  <c r="GD85" i="41"/>
  <c r="GC85" i="41"/>
  <c r="GB85" i="41"/>
  <c r="GA85" i="41"/>
  <c r="FZ85" i="41"/>
  <c r="FY85" i="41"/>
  <c r="FX85" i="41"/>
  <c r="FW85" i="41"/>
  <c r="FV85" i="41"/>
  <c r="FU85" i="41"/>
  <c r="FT85" i="41"/>
  <c r="FR85" i="41" s="1"/>
  <c r="GE84" i="41"/>
  <c r="GD84" i="41"/>
  <c r="GC84" i="41"/>
  <c r="GB84" i="41"/>
  <c r="GA84" i="41"/>
  <c r="FZ84" i="41"/>
  <c r="FY84" i="41"/>
  <c r="FS84" i="41" s="1"/>
  <c r="FX84" i="41"/>
  <c r="FW84" i="41"/>
  <c r="FV84" i="41"/>
  <c r="FU84" i="41"/>
  <c r="FT84" i="41"/>
  <c r="GE83" i="41"/>
  <c r="GD83" i="41"/>
  <c r="GC83" i="41"/>
  <c r="GB83" i="41"/>
  <c r="GA83" i="41"/>
  <c r="FZ83" i="41"/>
  <c r="FY83" i="41"/>
  <c r="FS83" i="41" s="1"/>
  <c r="FX83" i="41"/>
  <c r="FW83" i="41"/>
  <c r="FV83" i="41"/>
  <c r="FU83" i="41"/>
  <c r="FT83" i="41"/>
  <c r="GB82" i="41"/>
  <c r="GE81" i="41"/>
  <c r="GD81" i="41"/>
  <c r="GC81" i="41"/>
  <c r="GB81" i="41"/>
  <c r="GA81" i="41"/>
  <c r="FZ81" i="41"/>
  <c r="FY81" i="41"/>
  <c r="FX81" i="41"/>
  <c r="FW81" i="41"/>
  <c r="FV81" i="41"/>
  <c r="FU81" i="41"/>
  <c r="FS81" i="41" s="1"/>
  <c r="FT81" i="41"/>
  <c r="FR81" i="41" s="1"/>
  <c r="GE80" i="41"/>
  <c r="GD80" i="41"/>
  <c r="GC80" i="41"/>
  <c r="GB80" i="41"/>
  <c r="GA80" i="41"/>
  <c r="FZ80" i="41"/>
  <c r="FY80" i="41"/>
  <c r="FX80" i="41"/>
  <c r="FW80" i="41"/>
  <c r="FV80" i="41"/>
  <c r="FU80" i="41"/>
  <c r="FS80" i="41" s="1"/>
  <c r="FT80" i="41"/>
  <c r="FR80" i="41" s="1"/>
  <c r="FZ79" i="41"/>
  <c r="GE78" i="41"/>
  <c r="GD78" i="41"/>
  <c r="GC78" i="41"/>
  <c r="GB78" i="41"/>
  <c r="GA78" i="41"/>
  <c r="FZ78" i="41"/>
  <c r="FY78" i="41"/>
  <c r="FX78" i="41"/>
  <c r="FW78" i="41"/>
  <c r="FV78" i="41"/>
  <c r="FU78" i="41"/>
  <c r="FS78" i="41" s="1"/>
  <c r="FT78" i="41"/>
  <c r="GE77" i="41"/>
  <c r="GD77" i="41"/>
  <c r="GC77" i="41"/>
  <c r="GB77" i="41"/>
  <c r="GA77" i="41"/>
  <c r="FZ77" i="41"/>
  <c r="FY77" i="41"/>
  <c r="FS77" i="41" s="1"/>
  <c r="FX77" i="41"/>
  <c r="FW77" i="41"/>
  <c r="FV77" i="41"/>
  <c r="FU77" i="41"/>
  <c r="FT77" i="41"/>
  <c r="GE76" i="41"/>
  <c r="GD76" i="41"/>
  <c r="GC76" i="41"/>
  <c r="GB76" i="41"/>
  <c r="GA76" i="41"/>
  <c r="FZ76" i="41"/>
  <c r="FY76" i="41"/>
  <c r="FS76" i="41" s="1"/>
  <c r="FX76" i="41"/>
  <c r="FW76" i="41"/>
  <c r="FV76" i="41"/>
  <c r="FU76" i="41"/>
  <c r="FT76" i="41"/>
  <c r="FR76" i="41" s="1"/>
  <c r="GE75" i="41"/>
  <c r="GD75" i="41"/>
  <c r="GC75" i="41"/>
  <c r="GB75" i="41"/>
  <c r="GA75" i="41"/>
  <c r="FZ75" i="41"/>
  <c r="FY75" i="41"/>
  <c r="FX75" i="41"/>
  <c r="FW75" i="41"/>
  <c r="FV75" i="41"/>
  <c r="FU75" i="41"/>
  <c r="FS75" i="41" s="1"/>
  <c r="FT75" i="41"/>
  <c r="GE74" i="41"/>
  <c r="GD74" i="41"/>
  <c r="GC74" i="41"/>
  <c r="GB74" i="41"/>
  <c r="GA74" i="41"/>
  <c r="FZ74" i="41"/>
  <c r="FY74" i="41"/>
  <c r="FX74" i="41"/>
  <c r="FW74" i="41"/>
  <c r="FV74" i="41"/>
  <c r="FU74" i="41"/>
  <c r="FS74" i="41" s="1"/>
  <c r="FT74" i="41"/>
  <c r="GE73" i="41"/>
  <c r="GD73" i="41"/>
  <c r="GC73" i="41"/>
  <c r="GB73" i="41"/>
  <c r="GA73" i="41"/>
  <c r="FZ73" i="41"/>
  <c r="FY73" i="41"/>
  <c r="FX73" i="41"/>
  <c r="FW73" i="41"/>
  <c r="FV73" i="41"/>
  <c r="FU73" i="41"/>
  <c r="FS73" i="41" s="1"/>
  <c r="FT73" i="41"/>
  <c r="GE72" i="41"/>
  <c r="GD72" i="41"/>
  <c r="GC72" i="41"/>
  <c r="GB72" i="41"/>
  <c r="GA72" i="41"/>
  <c r="FZ72" i="41"/>
  <c r="FY72" i="41"/>
  <c r="FS72" i="41" s="1"/>
  <c r="FX72" i="41"/>
  <c r="FW72" i="41"/>
  <c r="FV72" i="41"/>
  <c r="FU72" i="41"/>
  <c r="FT72" i="41"/>
  <c r="GE71" i="41"/>
  <c r="GD71" i="41"/>
  <c r="GC71" i="41"/>
  <c r="GB71" i="41"/>
  <c r="GA71" i="41"/>
  <c r="FZ71" i="41"/>
  <c r="FY71" i="41"/>
  <c r="FX71" i="41"/>
  <c r="FW71" i="41"/>
  <c r="FV71" i="41"/>
  <c r="FU71" i="41"/>
  <c r="FS71" i="41" s="1"/>
  <c r="FT71" i="41"/>
  <c r="GE70" i="41"/>
  <c r="GD70" i="41"/>
  <c r="GC70" i="41"/>
  <c r="GB70" i="41"/>
  <c r="GA70" i="41"/>
  <c r="FZ70" i="41"/>
  <c r="FY70" i="41"/>
  <c r="FX70" i="41"/>
  <c r="FW70" i="41"/>
  <c r="FV70" i="41"/>
  <c r="FU70" i="41"/>
  <c r="FS70" i="41" s="1"/>
  <c r="FT70" i="41"/>
  <c r="FR70" i="41" s="1"/>
  <c r="GE69" i="41"/>
  <c r="GD69" i="41"/>
  <c r="GC69" i="41"/>
  <c r="GB69" i="41"/>
  <c r="GA69" i="41"/>
  <c r="FZ69" i="41"/>
  <c r="FY69" i="41"/>
  <c r="FX69" i="41"/>
  <c r="FW69" i="41"/>
  <c r="FV69" i="41"/>
  <c r="FU69" i="41"/>
  <c r="FS69" i="41" s="1"/>
  <c r="FT69" i="41"/>
  <c r="GE68" i="41"/>
  <c r="GD68" i="41"/>
  <c r="GC68" i="41"/>
  <c r="GB68" i="41"/>
  <c r="GA68" i="41"/>
  <c r="FZ68" i="41"/>
  <c r="FY68" i="41"/>
  <c r="FS68" i="41" s="1"/>
  <c r="FX68" i="41"/>
  <c r="FW68" i="41"/>
  <c r="FV68" i="41"/>
  <c r="FU68" i="41"/>
  <c r="FT68" i="41"/>
  <c r="GE67" i="41"/>
  <c r="GD67" i="41"/>
  <c r="GC67" i="41"/>
  <c r="GB67" i="41"/>
  <c r="GA67" i="41"/>
  <c r="FZ67" i="41"/>
  <c r="FY67" i="41"/>
  <c r="FS67" i="41" s="1"/>
  <c r="FX67" i="41"/>
  <c r="FW67" i="41"/>
  <c r="FV67" i="41"/>
  <c r="FU67" i="41"/>
  <c r="FT67" i="41"/>
  <c r="FR67" i="41" s="1"/>
  <c r="GE66" i="41"/>
  <c r="GD66" i="41"/>
  <c r="GC66" i="41"/>
  <c r="GB66" i="41"/>
  <c r="GA66" i="41"/>
  <c r="FZ66" i="41"/>
  <c r="FY66" i="41"/>
  <c r="FX66" i="41"/>
  <c r="FW66" i="41"/>
  <c r="FV66" i="41"/>
  <c r="FU66" i="41"/>
  <c r="FS66" i="41" s="1"/>
  <c r="FT66" i="41"/>
  <c r="GE65" i="41"/>
  <c r="GD65" i="41"/>
  <c r="GC65" i="41"/>
  <c r="GB65" i="41"/>
  <c r="GA65" i="41"/>
  <c r="FZ65" i="41"/>
  <c r="FY65" i="41"/>
  <c r="FX65" i="41"/>
  <c r="FW65" i="41"/>
  <c r="FV65" i="41"/>
  <c r="FU65" i="41"/>
  <c r="FS65" i="41" s="1"/>
  <c r="FT65" i="41"/>
  <c r="GE64" i="41"/>
  <c r="GD64" i="41"/>
  <c r="GC64" i="41"/>
  <c r="GB64" i="41"/>
  <c r="GA64" i="41"/>
  <c r="FZ64" i="41"/>
  <c r="FY64" i="41"/>
  <c r="FX64" i="41"/>
  <c r="FW64" i="41"/>
  <c r="FV64" i="41"/>
  <c r="FU64" i="41"/>
  <c r="FS64" i="41" s="1"/>
  <c r="FT64" i="41"/>
  <c r="GE63" i="41"/>
  <c r="GD63" i="41"/>
  <c r="GC63" i="41"/>
  <c r="GB63" i="41"/>
  <c r="GA63" i="41"/>
  <c r="FZ63" i="41"/>
  <c r="FY63" i="41"/>
  <c r="FS63" i="41" s="1"/>
  <c r="FX63" i="41"/>
  <c r="FW63" i="41"/>
  <c r="FV63" i="41"/>
  <c r="FU63" i="41"/>
  <c r="FT63" i="41"/>
  <c r="FR63" i="41" s="1"/>
  <c r="GE62" i="41"/>
  <c r="FX62" i="41"/>
  <c r="GE61" i="41"/>
  <c r="GD61" i="41"/>
  <c r="GC61" i="41"/>
  <c r="GB61" i="41"/>
  <c r="GA61" i="41"/>
  <c r="FZ61" i="41"/>
  <c r="FY61" i="41"/>
  <c r="FS61" i="41" s="1"/>
  <c r="FX61" i="41"/>
  <c r="FW61" i="41"/>
  <c r="FV61" i="41"/>
  <c r="FU61" i="41"/>
  <c r="FT61" i="41"/>
  <c r="FR61" i="41" s="1"/>
  <c r="GE59" i="41"/>
  <c r="GD59" i="41"/>
  <c r="GC59" i="41"/>
  <c r="GB59" i="41"/>
  <c r="GA59" i="41"/>
  <c r="FZ59" i="41"/>
  <c r="FY59" i="41"/>
  <c r="FX59" i="41"/>
  <c r="FW59" i="41"/>
  <c r="FV59" i="41"/>
  <c r="FU59" i="41"/>
  <c r="FS59" i="41" s="1"/>
  <c r="FT59" i="41"/>
  <c r="GE58" i="41"/>
  <c r="GD58" i="41"/>
  <c r="GC58" i="41"/>
  <c r="GB58" i="41"/>
  <c r="GA58" i="41"/>
  <c r="FZ58" i="41"/>
  <c r="FY58" i="41"/>
  <c r="FX58" i="41"/>
  <c r="FW58" i="41"/>
  <c r="FV58" i="41"/>
  <c r="FU58" i="41"/>
  <c r="FS58" i="41" s="1"/>
  <c r="FT58" i="41"/>
  <c r="FR58" i="41" s="1"/>
  <c r="GE57" i="41"/>
  <c r="GD57" i="41"/>
  <c r="GC57" i="41"/>
  <c r="GB57" i="41"/>
  <c r="GA57" i="41"/>
  <c r="FZ57" i="41"/>
  <c r="FY57" i="41"/>
  <c r="FX57" i="41"/>
  <c r="FW57" i="41"/>
  <c r="FV57" i="41"/>
  <c r="FU57" i="41"/>
  <c r="FS57" i="41" s="1"/>
  <c r="FT57" i="41"/>
  <c r="GE56" i="41"/>
  <c r="GD56" i="41"/>
  <c r="GC56" i="41"/>
  <c r="GB56" i="41"/>
  <c r="GA56" i="41"/>
  <c r="FZ56" i="41"/>
  <c r="FY56" i="41"/>
  <c r="FX56" i="41"/>
  <c r="FW56" i="41"/>
  <c r="FV56" i="41"/>
  <c r="FU56" i="41"/>
  <c r="FS56" i="41" s="1"/>
  <c r="FT56" i="41"/>
  <c r="GE55" i="41"/>
  <c r="GD55" i="41"/>
  <c r="GC55" i="41"/>
  <c r="GB55" i="41"/>
  <c r="GA55" i="41"/>
  <c r="FZ55" i="41"/>
  <c r="FY55" i="41"/>
  <c r="FX55" i="41"/>
  <c r="FW55" i="41"/>
  <c r="FV55" i="41"/>
  <c r="FU55" i="41"/>
  <c r="FS55" i="41" s="1"/>
  <c r="FT55" i="41"/>
  <c r="GE54" i="41"/>
  <c r="GD54" i="41"/>
  <c r="GC54" i="41"/>
  <c r="GB54" i="41"/>
  <c r="GA54" i="41"/>
  <c r="FZ54" i="41"/>
  <c r="FY54" i="41"/>
  <c r="FX54" i="41"/>
  <c r="FW54" i="41"/>
  <c r="FV54" i="41"/>
  <c r="FU54" i="41"/>
  <c r="FS54" i="41" s="1"/>
  <c r="FT54" i="41"/>
  <c r="GE53" i="41"/>
  <c r="GD53" i="41"/>
  <c r="GC53" i="41"/>
  <c r="GB53" i="41"/>
  <c r="GA53" i="41"/>
  <c r="FZ53" i="41"/>
  <c r="FY53" i="41"/>
  <c r="FX53" i="41"/>
  <c r="FW53" i="41"/>
  <c r="FV53" i="41"/>
  <c r="FU53" i="41"/>
  <c r="FS53" i="41" s="1"/>
  <c r="FT53" i="41"/>
  <c r="GE52" i="41"/>
  <c r="GD52" i="41"/>
  <c r="GC52" i="41"/>
  <c r="GB52" i="41"/>
  <c r="GA52" i="41"/>
  <c r="FZ52" i="41"/>
  <c r="FY52" i="41"/>
  <c r="FX52" i="41"/>
  <c r="FW52" i="41"/>
  <c r="FV52" i="41"/>
  <c r="FU52" i="41"/>
  <c r="FS52" i="41" s="1"/>
  <c r="FT52" i="41"/>
  <c r="FR52" i="41" s="1"/>
  <c r="FZ51" i="41"/>
  <c r="GE50" i="41"/>
  <c r="GD50" i="41"/>
  <c r="GC50" i="41"/>
  <c r="GB50" i="41"/>
  <c r="GA50" i="41"/>
  <c r="FZ50" i="41"/>
  <c r="FY50" i="41"/>
  <c r="FS50" i="41" s="1"/>
  <c r="FX50" i="41"/>
  <c r="FW50" i="41"/>
  <c r="FV50" i="41"/>
  <c r="FU50" i="41"/>
  <c r="FT50" i="41"/>
  <c r="FR50" i="41" s="1"/>
  <c r="GE49" i="41"/>
  <c r="GD49" i="41"/>
  <c r="GC49" i="41"/>
  <c r="GB49" i="41"/>
  <c r="GA49" i="41"/>
  <c r="FZ49" i="41"/>
  <c r="FY49" i="41"/>
  <c r="FS49" i="41" s="1"/>
  <c r="FX49" i="41"/>
  <c r="FW49" i="41"/>
  <c r="FV49" i="41"/>
  <c r="FU49" i="41"/>
  <c r="FT49" i="41"/>
  <c r="FR49" i="41" s="1"/>
  <c r="GE48" i="41"/>
  <c r="GD48" i="41"/>
  <c r="GC48" i="41"/>
  <c r="GB48" i="41"/>
  <c r="GA48" i="41"/>
  <c r="FZ48" i="41"/>
  <c r="FY48" i="41"/>
  <c r="FX48" i="41"/>
  <c r="FW48" i="41"/>
  <c r="FV48" i="41"/>
  <c r="FU48" i="41"/>
  <c r="FS48" i="41" s="1"/>
  <c r="FT48" i="41"/>
  <c r="FR48" i="41" s="1"/>
  <c r="GE47" i="41"/>
  <c r="GD47" i="41"/>
  <c r="GC47" i="41"/>
  <c r="GB47" i="41"/>
  <c r="GA47" i="41"/>
  <c r="FZ47" i="41"/>
  <c r="FY47" i="41"/>
  <c r="FX47" i="41"/>
  <c r="FW47" i="41"/>
  <c r="FV47" i="41"/>
  <c r="FU47" i="41"/>
  <c r="FS47" i="41" s="1"/>
  <c r="FT47" i="41"/>
  <c r="FR47" i="41" s="1"/>
  <c r="GE46" i="41"/>
  <c r="GD46" i="41"/>
  <c r="GC46" i="41"/>
  <c r="GB46" i="41"/>
  <c r="GA46" i="41"/>
  <c r="FZ46" i="41"/>
  <c r="FY46" i="41"/>
  <c r="FX46" i="41"/>
  <c r="FW46" i="41"/>
  <c r="FV46" i="41"/>
  <c r="FU46" i="41"/>
  <c r="FS46" i="41" s="1"/>
  <c r="FT46" i="41"/>
  <c r="GE45" i="41"/>
  <c r="GD45" i="41"/>
  <c r="GC45" i="41"/>
  <c r="GB45" i="41"/>
  <c r="GA45" i="41"/>
  <c r="FZ45" i="41"/>
  <c r="FY45" i="41"/>
  <c r="FS45" i="41" s="1"/>
  <c r="FX45" i="41"/>
  <c r="FW45" i="41"/>
  <c r="FV45" i="41"/>
  <c r="FU45" i="41"/>
  <c r="FT45" i="41"/>
  <c r="FR45" i="41" s="1"/>
  <c r="GE44" i="41"/>
  <c r="GD44" i="41"/>
  <c r="GC44" i="41"/>
  <c r="GB44" i="41"/>
  <c r="GA44" i="41"/>
  <c r="FZ44" i="41"/>
  <c r="FY44" i="41"/>
  <c r="FX44" i="41"/>
  <c r="FW44" i="41"/>
  <c r="FV44" i="41"/>
  <c r="FU44" i="41"/>
  <c r="FS44" i="41" s="1"/>
  <c r="FT44" i="41"/>
  <c r="FR44" i="41" s="1"/>
  <c r="GE43" i="41"/>
  <c r="GD43" i="41"/>
  <c r="GC43" i="41"/>
  <c r="GB43" i="41"/>
  <c r="GA43" i="41"/>
  <c r="FZ43" i="41"/>
  <c r="FY43" i="41"/>
  <c r="FX43" i="41"/>
  <c r="FW43" i="41"/>
  <c r="FV43" i="41"/>
  <c r="FU43" i="41"/>
  <c r="FS43" i="41" s="1"/>
  <c r="FT43" i="41"/>
  <c r="FR43" i="41" s="1"/>
  <c r="GE42" i="41"/>
  <c r="GD42" i="41"/>
  <c r="GC42" i="41"/>
  <c r="GB42" i="41"/>
  <c r="GA42" i="41"/>
  <c r="FZ42" i="41"/>
  <c r="FY42" i="41"/>
  <c r="FX42" i="41"/>
  <c r="FW42" i="41"/>
  <c r="FV42" i="41"/>
  <c r="FU42" i="41"/>
  <c r="FS42" i="41" s="1"/>
  <c r="FT42" i="41"/>
  <c r="FR42" i="41" s="1"/>
  <c r="GE41" i="41"/>
  <c r="GD41" i="41"/>
  <c r="GC41" i="41"/>
  <c r="GB41" i="41"/>
  <c r="GA41" i="41"/>
  <c r="FZ41" i="41"/>
  <c r="FY41" i="41"/>
  <c r="FS41" i="41" s="1"/>
  <c r="FX41" i="41"/>
  <c r="FW41" i="41"/>
  <c r="FV41" i="41"/>
  <c r="FU41" i="41"/>
  <c r="FT41" i="41"/>
  <c r="FR41" i="41" s="1"/>
  <c r="GE40" i="41"/>
  <c r="GD40" i="41"/>
  <c r="GC40" i="41"/>
  <c r="GB40" i="41"/>
  <c r="GA40" i="41"/>
  <c r="FZ40" i="41"/>
  <c r="FY40" i="41"/>
  <c r="FS40" i="41" s="1"/>
  <c r="FX40" i="41"/>
  <c r="FW40" i="41"/>
  <c r="FV40" i="41"/>
  <c r="FU40" i="41"/>
  <c r="FT40" i="41"/>
  <c r="FR40" i="41" s="1"/>
  <c r="GE39" i="41"/>
  <c r="GD39" i="41"/>
  <c r="GC39" i="41"/>
  <c r="GB39" i="41"/>
  <c r="GA39" i="41"/>
  <c r="FZ39" i="41"/>
  <c r="FY39" i="41"/>
  <c r="FX39" i="41"/>
  <c r="FW39" i="41"/>
  <c r="FV39" i="41"/>
  <c r="FU39" i="41"/>
  <c r="FS39" i="41" s="1"/>
  <c r="FT39" i="41"/>
  <c r="FR39" i="41" s="1"/>
  <c r="GE36" i="41"/>
  <c r="GD36" i="41"/>
  <c r="GC36" i="41"/>
  <c r="GB36" i="41"/>
  <c r="GA36" i="41"/>
  <c r="FZ36" i="41"/>
  <c r="FY36" i="41"/>
  <c r="FS36" i="41" s="1"/>
  <c r="FX36" i="41"/>
  <c r="FW36" i="41"/>
  <c r="FV36" i="41"/>
  <c r="FU36" i="41"/>
  <c r="FT36" i="41"/>
  <c r="FR36" i="41" s="1"/>
  <c r="GE35" i="41"/>
  <c r="GD35" i="41"/>
  <c r="GC35" i="41"/>
  <c r="GB35" i="41"/>
  <c r="GA35" i="41"/>
  <c r="FZ35" i="41"/>
  <c r="FY35" i="41"/>
  <c r="FX35" i="41"/>
  <c r="FW35" i="41"/>
  <c r="FV35" i="41"/>
  <c r="FU35" i="41"/>
  <c r="FS35" i="41" s="1"/>
  <c r="FT35" i="41"/>
  <c r="FR35" i="41" s="1"/>
  <c r="GE34" i="41"/>
  <c r="GD34" i="41"/>
  <c r="GC34" i="41"/>
  <c r="GB34" i="41"/>
  <c r="GA34" i="41"/>
  <c r="FZ34" i="41"/>
  <c r="FY34" i="41"/>
  <c r="FX34" i="41"/>
  <c r="FW34" i="41"/>
  <c r="FV34" i="41"/>
  <c r="FU34" i="41"/>
  <c r="FS34" i="41" s="1"/>
  <c r="FT34" i="41"/>
  <c r="FR34" i="41" s="1"/>
  <c r="GE33" i="41"/>
  <c r="GD33" i="41"/>
  <c r="GC33" i="41"/>
  <c r="GB33" i="41"/>
  <c r="GA33" i="41"/>
  <c r="FZ33" i="41"/>
  <c r="FY33" i="41"/>
  <c r="FX33" i="41"/>
  <c r="FW33" i="41"/>
  <c r="FV33" i="41"/>
  <c r="FU33" i="41"/>
  <c r="FS33" i="41" s="1"/>
  <c r="FT33" i="41"/>
  <c r="FR33" i="41" s="1"/>
  <c r="GE32" i="41"/>
  <c r="GD32" i="41"/>
  <c r="GC32" i="41"/>
  <c r="GB32" i="41"/>
  <c r="GA32" i="41"/>
  <c r="FZ32" i="41"/>
  <c r="FY32" i="41"/>
  <c r="FS32" i="41" s="1"/>
  <c r="FX32" i="41"/>
  <c r="FW32" i="41"/>
  <c r="FV32" i="41"/>
  <c r="FU32" i="41"/>
  <c r="FT32" i="41"/>
  <c r="FR32" i="41" s="1"/>
  <c r="GE30" i="41"/>
  <c r="GD30" i="41"/>
  <c r="GC30" i="41"/>
  <c r="GB30" i="41"/>
  <c r="GA30" i="41"/>
  <c r="FZ30" i="41"/>
  <c r="FY30" i="41"/>
  <c r="FX30" i="41"/>
  <c r="FW30" i="41"/>
  <c r="FV30" i="41"/>
  <c r="FU30" i="41"/>
  <c r="FS30" i="41" s="1"/>
  <c r="FT30" i="41"/>
  <c r="FR30" i="41" s="1"/>
  <c r="GE28" i="41"/>
  <c r="GD28" i="41"/>
  <c r="GC28" i="41"/>
  <c r="GB28" i="41"/>
  <c r="GA28" i="41"/>
  <c r="FZ28" i="41"/>
  <c r="FY28" i="41"/>
  <c r="FX28" i="41"/>
  <c r="FW28" i="41"/>
  <c r="FV28" i="41"/>
  <c r="FU28" i="41"/>
  <c r="FS28" i="41" s="1"/>
  <c r="FT28" i="41"/>
  <c r="GE27" i="41"/>
  <c r="GD27" i="41"/>
  <c r="GC27" i="41"/>
  <c r="GB27" i="41"/>
  <c r="FZ27" i="41"/>
  <c r="FY27" i="41"/>
  <c r="FX27" i="41"/>
  <c r="FW27" i="41"/>
  <c r="FV27" i="41"/>
  <c r="FU27" i="41"/>
  <c r="FT27" i="41"/>
  <c r="FR27" i="41" s="1"/>
  <c r="GE26" i="41"/>
  <c r="GD26" i="41"/>
  <c r="GC26" i="41"/>
  <c r="GB26" i="41"/>
  <c r="GA26" i="41"/>
  <c r="FZ26" i="41"/>
  <c r="FY26" i="41"/>
  <c r="FX26" i="41"/>
  <c r="FW26" i="41"/>
  <c r="FV26" i="41"/>
  <c r="FU26" i="41"/>
  <c r="FS26" i="41" s="1"/>
  <c r="FT26" i="41"/>
  <c r="FR26" i="41" s="1"/>
  <c r="GE25" i="41"/>
  <c r="GD25" i="41"/>
  <c r="GC25" i="41"/>
  <c r="GB25" i="41"/>
  <c r="GA25" i="41"/>
  <c r="FZ25" i="41"/>
  <c r="FY25" i="41"/>
  <c r="FX25" i="41"/>
  <c r="FW25" i="41"/>
  <c r="FV25" i="41"/>
  <c r="FU25" i="41"/>
  <c r="FS25" i="41" s="1"/>
  <c r="FT25" i="41"/>
  <c r="FR25" i="41" s="1"/>
  <c r="GE24" i="41"/>
  <c r="GD24" i="41"/>
  <c r="GC24" i="41"/>
  <c r="GB24" i="41"/>
  <c r="GA24" i="41"/>
  <c r="FZ24" i="41"/>
  <c r="FY24" i="41"/>
  <c r="FX24" i="41"/>
  <c r="FW24" i="41"/>
  <c r="FV24" i="41"/>
  <c r="FU24" i="41"/>
  <c r="FS24" i="41" s="1"/>
  <c r="FT24" i="41"/>
  <c r="FR24" i="41" s="1"/>
  <c r="GE23" i="41"/>
  <c r="GD23" i="41"/>
  <c r="GC23" i="41"/>
  <c r="GB23" i="41"/>
  <c r="GA23" i="41"/>
  <c r="FZ23" i="41"/>
  <c r="FY23" i="41"/>
  <c r="FS23" i="41" s="1"/>
  <c r="FX23" i="41"/>
  <c r="FW23" i="41"/>
  <c r="FV23" i="41"/>
  <c r="FU23" i="41"/>
  <c r="FT23" i="41"/>
  <c r="FR23" i="41" s="1"/>
  <c r="GE22" i="41"/>
  <c r="GD22" i="41"/>
  <c r="GC22" i="41"/>
  <c r="GB22" i="41"/>
  <c r="GA22" i="41"/>
  <c r="FZ22" i="41"/>
  <c r="FY22" i="41"/>
  <c r="FS22" i="41" s="1"/>
  <c r="FX22" i="41"/>
  <c r="FW22" i="41"/>
  <c r="FV22" i="41"/>
  <c r="FU22" i="41"/>
  <c r="FT22" i="41"/>
  <c r="FR22" i="41" s="1"/>
  <c r="GE21" i="41"/>
  <c r="GD21" i="41"/>
  <c r="GC21" i="41"/>
  <c r="GB21" i="41"/>
  <c r="GA21" i="41"/>
  <c r="FZ21" i="41"/>
  <c r="FY21" i="41"/>
  <c r="FX21" i="41"/>
  <c r="FW21" i="41"/>
  <c r="FV21" i="41"/>
  <c r="FU21" i="41"/>
  <c r="FS21" i="41" s="1"/>
  <c r="FT21" i="41"/>
  <c r="FR21" i="41" s="1"/>
  <c r="GE20" i="41"/>
  <c r="GD20" i="41"/>
  <c r="GC20" i="41"/>
  <c r="GB20" i="41"/>
  <c r="GA20" i="41"/>
  <c r="FZ20" i="41"/>
  <c r="FY20" i="41"/>
  <c r="FX20" i="41"/>
  <c r="FW20" i="41"/>
  <c r="FV20" i="41"/>
  <c r="FU20" i="41"/>
  <c r="FS20" i="41" s="1"/>
  <c r="FT20" i="41"/>
  <c r="FR20" i="41" s="1"/>
  <c r="GE19" i="41"/>
  <c r="GD19" i="41"/>
  <c r="GC19" i="41"/>
  <c r="GB19" i="41"/>
  <c r="GA19" i="41"/>
  <c r="FZ19" i="41"/>
  <c r="FY19" i="41"/>
  <c r="FX19" i="41"/>
  <c r="FW19" i="41"/>
  <c r="FV19" i="41"/>
  <c r="FU19" i="41"/>
  <c r="FS19" i="41" s="1"/>
  <c r="FT19" i="41"/>
  <c r="GE18" i="41"/>
  <c r="GD18" i="41"/>
  <c r="GC18" i="41"/>
  <c r="GB18" i="41"/>
  <c r="GA18" i="41"/>
  <c r="FZ18" i="41"/>
  <c r="FY18" i="41"/>
  <c r="FS18" i="41" s="1"/>
  <c r="FX18" i="41"/>
  <c r="FW18" i="41"/>
  <c r="FV18" i="41"/>
  <c r="FU18" i="41"/>
  <c r="FT18" i="41"/>
  <c r="FR18" i="41" s="1"/>
  <c r="GE17" i="41"/>
  <c r="GD17" i="41"/>
  <c r="GC17" i="41"/>
  <c r="GB17" i="41"/>
  <c r="GA17" i="41"/>
  <c r="FZ17" i="41"/>
  <c r="FY17" i="41"/>
  <c r="FX17" i="41"/>
  <c r="FW17" i="41"/>
  <c r="FV17" i="41"/>
  <c r="GE16" i="41"/>
  <c r="GD16" i="41"/>
  <c r="GC16" i="41"/>
  <c r="GB16" i="41"/>
  <c r="GA16" i="41"/>
  <c r="FZ16" i="41"/>
  <c r="FY16" i="41"/>
  <c r="FX16" i="41"/>
  <c r="FW16" i="41"/>
  <c r="FV16" i="41"/>
  <c r="FU16" i="41"/>
  <c r="FS16" i="41" s="1"/>
  <c r="FT16" i="41"/>
  <c r="FR16" i="41" s="1"/>
  <c r="GE15" i="41"/>
  <c r="GD15" i="41"/>
  <c r="GC15" i="41"/>
  <c r="GB15" i="41"/>
  <c r="GA15" i="41"/>
  <c r="FZ15" i="41"/>
  <c r="FY15" i="41"/>
  <c r="FX15" i="41"/>
  <c r="FW15" i="41"/>
  <c r="FV15" i="41"/>
  <c r="FU15" i="41"/>
  <c r="FS15" i="41" s="1"/>
  <c r="FT15" i="41"/>
  <c r="FR15" i="41" s="1"/>
  <c r="GE14" i="41"/>
  <c r="GD14" i="41"/>
  <c r="GC14" i="41"/>
  <c r="GB14" i="41"/>
  <c r="GA14" i="41"/>
  <c r="FZ14" i="41"/>
  <c r="FY14" i="41"/>
  <c r="FS14" i="41" s="1"/>
  <c r="FX14" i="41"/>
  <c r="FW14" i="41"/>
  <c r="FV14" i="41"/>
  <c r="FU14" i="41"/>
  <c r="FT14" i="41"/>
  <c r="FR14" i="41" s="1"/>
  <c r="GE13" i="41"/>
  <c r="FY13" i="41"/>
  <c r="BK151" i="41"/>
  <c r="BI151" i="41"/>
  <c r="BG151" i="41"/>
  <c r="BE151" i="41"/>
  <c r="BC151" i="41"/>
  <c r="BA151" i="41"/>
  <c r="AY151" i="41"/>
  <c r="BK149" i="41"/>
  <c r="DZ149" i="41" s="1"/>
  <c r="BC149" i="41"/>
  <c r="DR149" i="41" s="1"/>
  <c r="Y149" i="41"/>
  <c r="CP148" i="41"/>
  <c r="CO148" i="41"/>
  <c r="CB148" i="41"/>
  <c r="CA148" i="41"/>
  <c r="BN148" i="41"/>
  <c r="BM148" i="41"/>
  <c r="AZ148" i="41"/>
  <c r="AY148" i="41"/>
  <c r="AW148" i="41"/>
  <c r="AV148" i="41"/>
  <c r="AT148" i="41"/>
  <c r="AS148" i="41"/>
  <c r="AI148" i="41"/>
  <c r="AH148" i="41"/>
  <c r="AG148" i="41"/>
  <c r="V148" i="41"/>
  <c r="U148" i="41"/>
  <c r="T148" i="41"/>
  <c r="S148" i="41"/>
  <c r="R148" i="41"/>
  <c r="Q148" i="41"/>
  <c r="P148" i="41"/>
  <c r="M148" i="41" s="1"/>
  <c r="CP147" i="41"/>
  <c r="CO147" i="41"/>
  <c r="CB147" i="41"/>
  <c r="CA147" i="41"/>
  <c r="BN147" i="41"/>
  <c r="BM147" i="41"/>
  <c r="AZ147" i="41"/>
  <c r="AY147" i="41"/>
  <c r="AW147" i="41"/>
  <c r="AV147" i="41"/>
  <c r="AT147" i="41"/>
  <c r="AS147" i="41"/>
  <c r="AI147" i="41"/>
  <c r="AH147" i="41"/>
  <c r="AG147" i="41"/>
  <c r="V147" i="41"/>
  <c r="U147" i="41"/>
  <c r="T147" i="41"/>
  <c r="M147" i="41" s="1"/>
  <c r="S147" i="41"/>
  <c r="R147" i="41"/>
  <c r="Q147" i="41"/>
  <c r="P147" i="41"/>
  <c r="DH146" i="41"/>
  <c r="CP146" i="41"/>
  <c r="CO146" i="41"/>
  <c r="CB146" i="41"/>
  <c r="CA146" i="41"/>
  <c r="BN146" i="41"/>
  <c r="BM146" i="41"/>
  <c r="AZ146" i="41"/>
  <c r="AY146" i="41"/>
  <c r="AW146" i="41"/>
  <c r="AV146" i="41"/>
  <c r="AT146" i="41"/>
  <c r="AS146" i="41"/>
  <c r="AI146" i="41"/>
  <c r="AH146" i="41"/>
  <c r="AG146" i="41"/>
  <c r="V146" i="41"/>
  <c r="U146" i="41"/>
  <c r="T146" i="41"/>
  <c r="S146" i="41"/>
  <c r="O146" i="41" s="1"/>
  <c r="R146" i="41"/>
  <c r="Q146" i="41"/>
  <c r="P146" i="41"/>
  <c r="AI145" i="41"/>
  <c r="CP144" i="41"/>
  <c r="CO144" i="41"/>
  <c r="CB144" i="41"/>
  <c r="CA144" i="41"/>
  <c r="BN144" i="41"/>
  <c r="BM144" i="41"/>
  <c r="AZ144" i="41"/>
  <c r="AY144" i="41"/>
  <c r="AW144" i="41"/>
  <c r="AV144" i="41"/>
  <c r="AT144" i="41"/>
  <c r="AS144" i="41"/>
  <c r="AI144" i="41"/>
  <c r="AH144" i="41"/>
  <c r="AG144" i="41"/>
  <c r="V144" i="41"/>
  <c r="U144" i="41"/>
  <c r="T144" i="41"/>
  <c r="S144" i="41"/>
  <c r="R144" i="41"/>
  <c r="Q144" i="41"/>
  <c r="P144" i="41"/>
  <c r="AI143" i="41"/>
  <c r="CP142" i="41"/>
  <c r="CO142" i="41"/>
  <c r="CB142" i="41"/>
  <c r="CA142" i="41"/>
  <c r="BN142" i="41"/>
  <c r="BM142" i="41"/>
  <c r="AZ142" i="41"/>
  <c r="AY142" i="41"/>
  <c r="AW142" i="41"/>
  <c r="AV142" i="41"/>
  <c r="AT142" i="41"/>
  <c r="AS142" i="41"/>
  <c r="AI142" i="41"/>
  <c r="AH142" i="41"/>
  <c r="AG142" i="41"/>
  <c r="V142" i="41"/>
  <c r="U142" i="41"/>
  <c r="T142" i="41"/>
  <c r="S142" i="41"/>
  <c r="R142" i="41"/>
  <c r="Q142" i="41"/>
  <c r="P142" i="41"/>
  <c r="CP141" i="41"/>
  <c r="CO141" i="41"/>
  <c r="CB141" i="41"/>
  <c r="CA141" i="41"/>
  <c r="BN141" i="41"/>
  <c r="BM141" i="41"/>
  <c r="AZ141" i="41"/>
  <c r="AY141" i="41"/>
  <c r="AW141" i="41"/>
  <c r="AV141" i="41"/>
  <c r="AT141" i="41"/>
  <c r="AS141" i="41"/>
  <c r="AI141" i="41"/>
  <c r="AH141" i="41"/>
  <c r="AG141" i="41"/>
  <c r="V141" i="41"/>
  <c r="U141" i="41"/>
  <c r="T141" i="41"/>
  <c r="S141" i="41"/>
  <c r="R141" i="41"/>
  <c r="Q141" i="41"/>
  <c r="O141" i="41" s="1"/>
  <c r="P141" i="41"/>
  <c r="CP140" i="41"/>
  <c r="CO140" i="41"/>
  <c r="CB140" i="41"/>
  <c r="CA140" i="41"/>
  <c r="BN140" i="41"/>
  <c r="BM140" i="41"/>
  <c r="AZ140" i="41"/>
  <c r="AY140" i="41"/>
  <c r="AW140" i="41"/>
  <c r="AV140" i="41"/>
  <c r="AT140" i="41"/>
  <c r="AS140" i="41"/>
  <c r="AI140" i="41"/>
  <c r="AH140" i="41"/>
  <c r="AG140" i="41"/>
  <c r="V140" i="41"/>
  <c r="U140" i="41"/>
  <c r="T140" i="41"/>
  <c r="S140" i="41"/>
  <c r="R140" i="41"/>
  <c r="Q140" i="41"/>
  <c r="P140" i="41"/>
  <c r="CP139" i="41"/>
  <c r="CO139" i="41"/>
  <c r="CB139" i="41"/>
  <c r="CA139" i="41"/>
  <c r="BN139" i="41"/>
  <c r="BM139" i="41"/>
  <c r="AZ139" i="41"/>
  <c r="AY139" i="41"/>
  <c r="AW139" i="41"/>
  <c r="AV139" i="41"/>
  <c r="AT139" i="41"/>
  <c r="AS139" i="41"/>
  <c r="AI139" i="41"/>
  <c r="AH139" i="41"/>
  <c r="AG139" i="41"/>
  <c r="V139" i="41"/>
  <c r="U139" i="41"/>
  <c r="T139" i="41"/>
  <c r="S139" i="41"/>
  <c r="R139" i="41"/>
  <c r="Q139" i="41"/>
  <c r="P139" i="41"/>
  <c r="CP138" i="41"/>
  <c r="CO138" i="41"/>
  <c r="CB138" i="41"/>
  <c r="CA138" i="41"/>
  <c r="BN138" i="41"/>
  <c r="BM138" i="41"/>
  <c r="AZ138" i="41"/>
  <c r="AY138" i="41"/>
  <c r="AW138" i="41"/>
  <c r="AV138" i="41"/>
  <c r="AT138" i="41"/>
  <c r="AS138" i="41"/>
  <c r="AI138" i="41"/>
  <c r="AH138" i="41"/>
  <c r="AG138" i="41"/>
  <c r="V138" i="41"/>
  <c r="U138" i="41"/>
  <c r="T138" i="41"/>
  <c r="S138" i="41"/>
  <c r="R138" i="41"/>
  <c r="Q138" i="41"/>
  <c r="O138" i="41" s="1"/>
  <c r="P138" i="41"/>
  <c r="CP137" i="41"/>
  <c r="CO137" i="41"/>
  <c r="CB137" i="41"/>
  <c r="CA137" i="41"/>
  <c r="BN137" i="41"/>
  <c r="BM137" i="41"/>
  <c r="AZ137" i="41"/>
  <c r="AY137" i="41"/>
  <c r="AW137" i="41"/>
  <c r="AV137" i="41"/>
  <c r="AT137" i="41"/>
  <c r="AS137" i="41"/>
  <c r="AI137" i="41"/>
  <c r="AH137" i="41"/>
  <c r="AG137" i="41"/>
  <c r="V137" i="41"/>
  <c r="U137" i="41"/>
  <c r="T137" i="41"/>
  <c r="S137" i="41"/>
  <c r="R137" i="41"/>
  <c r="Q137" i="41"/>
  <c r="P137" i="41"/>
  <c r="CP136" i="41"/>
  <c r="CO136" i="41"/>
  <c r="CB136" i="41"/>
  <c r="CA136" i="41"/>
  <c r="BN136" i="41"/>
  <c r="BM136" i="41"/>
  <c r="AZ136" i="41"/>
  <c r="AY136" i="41"/>
  <c r="AW136" i="41"/>
  <c r="AV136" i="41"/>
  <c r="AT136" i="41"/>
  <c r="AS136" i="41"/>
  <c r="AI136" i="41"/>
  <c r="AH136" i="41"/>
  <c r="AG136" i="41"/>
  <c r="V136" i="41"/>
  <c r="U136" i="41"/>
  <c r="T136" i="41"/>
  <c r="S136" i="41"/>
  <c r="R136" i="41"/>
  <c r="Q136" i="41"/>
  <c r="P136" i="41"/>
  <c r="CP135" i="41"/>
  <c r="CO135" i="41"/>
  <c r="CB135" i="41"/>
  <c r="CA135" i="41"/>
  <c r="BN135" i="41"/>
  <c r="BM135" i="41"/>
  <c r="AZ135" i="41"/>
  <c r="AY135" i="41"/>
  <c r="AW135" i="41"/>
  <c r="AV135" i="41"/>
  <c r="AT135" i="41"/>
  <c r="AS135" i="41"/>
  <c r="AI135" i="41"/>
  <c r="AH135" i="41"/>
  <c r="AG135" i="41"/>
  <c r="V135" i="41"/>
  <c r="U135" i="41"/>
  <c r="T135" i="41"/>
  <c r="S135" i="41"/>
  <c r="R135" i="41"/>
  <c r="Q135" i="41"/>
  <c r="O135" i="41" s="1"/>
  <c r="P135" i="41"/>
  <c r="CP134" i="41"/>
  <c r="CO134" i="41"/>
  <c r="CB134" i="41"/>
  <c r="CA134" i="41"/>
  <c r="BN134" i="41"/>
  <c r="BN131" i="41" s="1"/>
  <c r="BM134" i="41"/>
  <c r="BM131" i="41" s="1"/>
  <c r="BM149" i="41" s="1"/>
  <c r="AZ134" i="41"/>
  <c r="AY134" i="41"/>
  <c r="AW134" i="41"/>
  <c r="AV134" i="41"/>
  <c r="AT134" i="41"/>
  <c r="AS134" i="41"/>
  <c r="AI134" i="41"/>
  <c r="AH134" i="41"/>
  <c r="AG134" i="41"/>
  <c r="V134" i="41"/>
  <c r="U134" i="41"/>
  <c r="T134" i="41"/>
  <c r="S134" i="41"/>
  <c r="R134" i="41"/>
  <c r="Q134" i="41"/>
  <c r="P134" i="41"/>
  <c r="CP133" i="41"/>
  <c r="CO133" i="41"/>
  <c r="CB133" i="41"/>
  <c r="CA133" i="41"/>
  <c r="BN133" i="41"/>
  <c r="BM133" i="41"/>
  <c r="AZ133" i="41"/>
  <c r="AY133" i="41"/>
  <c r="AW133" i="41"/>
  <c r="AV133" i="41"/>
  <c r="AT133" i="41"/>
  <c r="AS133" i="41"/>
  <c r="AS131" i="41" s="1"/>
  <c r="AS149" i="41" s="1"/>
  <c r="AI133" i="41"/>
  <c r="AH133" i="41"/>
  <c r="AG133" i="41"/>
  <c r="V133" i="41"/>
  <c r="U133" i="41"/>
  <c r="T133" i="41"/>
  <c r="S133" i="41"/>
  <c r="R133" i="41"/>
  <c r="Q133" i="41"/>
  <c r="P133" i="41"/>
  <c r="CP132" i="41"/>
  <c r="CP131" i="41" s="1"/>
  <c r="CP149" i="41" s="1"/>
  <c r="CO132" i="41"/>
  <c r="CO131" i="41" s="1"/>
  <c r="CO149" i="41" s="1"/>
  <c r="CB132" i="41"/>
  <c r="CA132" i="41"/>
  <c r="BN132" i="41"/>
  <c r="BM132" i="41"/>
  <c r="AZ132" i="41"/>
  <c r="AY132" i="41"/>
  <c r="AY131" i="41" s="1"/>
  <c r="AY149" i="41" s="1"/>
  <c r="AW132" i="41"/>
  <c r="AV132" i="41"/>
  <c r="AT132" i="41"/>
  <c r="AT131" i="41" s="1"/>
  <c r="AS132" i="41"/>
  <c r="AI132" i="41"/>
  <c r="AH132" i="41"/>
  <c r="AH131" i="41" s="1"/>
  <c r="AH149" i="41" s="1"/>
  <c r="AG132" i="41"/>
  <c r="V132" i="41"/>
  <c r="U132" i="41"/>
  <c r="T132" i="41"/>
  <c r="S132" i="41"/>
  <c r="S131" i="41" s="1"/>
  <c r="S149" i="41" s="1"/>
  <c r="R132" i="41"/>
  <c r="R131" i="41" s="1"/>
  <c r="R149" i="41" s="1"/>
  <c r="Q132" i="41"/>
  <c r="P132" i="41"/>
  <c r="DH131" i="41"/>
  <c r="DB131" i="41"/>
  <c r="DA131" i="41"/>
  <c r="CZ131" i="41"/>
  <c r="CY131" i="41"/>
  <c r="FN131" i="41" s="1"/>
  <c r="CX131" i="41"/>
  <c r="CW131" i="41"/>
  <c r="CV131" i="41"/>
  <c r="CU131" i="41"/>
  <c r="CT131" i="41"/>
  <c r="CS131" i="41"/>
  <c r="CR131" i="41"/>
  <c r="FG131" i="41" s="1"/>
  <c r="CQ131" i="41"/>
  <c r="CN131" i="41"/>
  <c r="CM131" i="41"/>
  <c r="CM149" i="41" s="1"/>
  <c r="FB149" i="41" s="1"/>
  <c r="CL131" i="41"/>
  <c r="CK131" i="41"/>
  <c r="CJ131" i="41"/>
  <c r="CI131" i="41"/>
  <c r="CH131" i="41"/>
  <c r="CG131" i="41"/>
  <c r="CF131" i="41"/>
  <c r="CE131" i="41"/>
  <c r="CD131" i="41"/>
  <c r="CC131" i="41"/>
  <c r="BZ131" i="41"/>
  <c r="EO131" i="41" s="1"/>
  <c r="BY131" i="41"/>
  <c r="BX131" i="41"/>
  <c r="BW131" i="41"/>
  <c r="BV131" i="41"/>
  <c r="BU131" i="41"/>
  <c r="BT131" i="41"/>
  <c r="BS131" i="41"/>
  <c r="EH131" i="41" s="1"/>
  <c r="BR131" i="41"/>
  <c r="BQ131" i="41"/>
  <c r="BP131" i="41"/>
  <c r="BO131" i="41"/>
  <c r="BL131" i="41"/>
  <c r="BK131" i="41"/>
  <c r="DZ131" i="41" s="1"/>
  <c r="BJ131" i="41"/>
  <c r="BI131" i="41"/>
  <c r="BH131" i="41"/>
  <c r="BG131" i="41"/>
  <c r="BG149" i="41" s="1"/>
  <c r="DV149" i="41" s="1"/>
  <c r="BF131" i="41"/>
  <c r="BE131" i="41"/>
  <c r="BD131" i="41"/>
  <c r="BC131" i="41"/>
  <c r="DR131" i="41" s="1"/>
  <c r="BB131" i="41"/>
  <c r="BA131" i="41"/>
  <c r="AZ131" i="41"/>
  <c r="AZ149" i="41" s="1"/>
  <c r="AR131" i="41"/>
  <c r="AR149" i="41" s="1"/>
  <c r="AQ131" i="41"/>
  <c r="AQ149" i="41" s="1"/>
  <c r="AP131" i="41"/>
  <c r="AP149" i="41" s="1"/>
  <c r="AO131" i="41"/>
  <c r="AO149" i="41" s="1"/>
  <c r="AN131" i="41"/>
  <c r="AN149" i="41" s="1"/>
  <c r="AM131" i="41"/>
  <c r="AM149" i="41" s="1"/>
  <c r="AL131" i="41"/>
  <c r="AL149" i="41" s="1"/>
  <c r="AK131" i="41"/>
  <c r="AK149" i="41" s="1"/>
  <c r="AJ131" i="41"/>
  <c r="AE131" i="41"/>
  <c r="AE149" i="41" s="1"/>
  <c r="AD131" i="41"/>
  <c r="AD149" i="41" s="1"/>
  <c r="AC131" i="41"/>
  <c r="AC149" i="41" s="1"/>
  <c r="AB131" i="41"/>
  <c r="AB149" i="41" s="1"/>
  <c r="AA131" i="41"/>
  <c r="AA149" i="41" s="1"/>
  <c r="Z131" i="41"/>
  <c r="Z149" i="41" s="1"/>
  <c r="Y131" i="41"/>
  <c r="X131" i="41"/>
  <c r="X149" i="41" s="1"/>
  <c r="W131" i="41"/>
  <c r="W149" i="41" s="1"/>
  <c r="U131" i="41"/>
  <c r="T131" i="41"/>
  <c r="T149" i="41" s="1"/>
  <c r="V130" i="41"/>
  <c r="CP128" i="41"/>
  <c r="CO128" i="41"/>
  <c r="CB128" i="41"/>
  <c r="CB124" i="41" s="1"/>
  <c r="CA128" i="41"/>
  <c r="BN128" i="41"/>
  <c r="BM128" i="41"/>
  <c r="AZ128" i="41"/>
  <c r="AY128" i="41"/>
  <c r="AW128" i="41"/>
  <c r="AV128" i="41"/>
  <c r="AT128" i="41"/>
  <c r="AS128" i="41"/>
  <c r="AI128" i="41"/>
  <c r="AH128" i="41"/>
  <c r="AG128" i="41"/>
  <c r="AG124" i="41" s="1"/>
  <c r="V128" i="41"/>
  <c r="U128" i="41"/>
  <c r="T128" i="41"/>
  <c r="S128" i="41"/>
  <c r="R128" i="41"/>
  <c r="Q128" i="41"/>
  <c r="P128" i="41"/>
  <c r="CP127" i="41"/>
  <c r="CO127" i="41"/>
  <c r="CB127" i="41"/>
  <c r="CA127" i="41"/>
  <c r="BN127" i="41"/>
  <c r="BN124" i="41" s="1"/>
  <c r="BM127" i="41"/>
  <c r="AZ127" i="41"/>
  <c r="AY127" i="41"/>
  <c r="AW127" i="41"/>
  <c r="AV127" i="41"/>
  <c r="AT127" i="41"/>
  <c r="AT124" i="41" s="1"/>
  <c r="AS127" i="41"/>
  <c r="AI127" i="41"/>
  <c r="AH127" i="41"/>
  <c r="AG127" i="41"/>
  <c r="V127" i="41"/>
  <c r="U127" i="41"/>
  <c r="U124" i="41" s="1"/>
  <c r="T127" i="41"/>
  <c r="S127" i="41"/>
  <c r="R127" i="41"/>
  <c r="Q127" i="41"/>
  <c r="Q124" i="41" s="1"/>
  <c r="P127" i="41"/>
  <c r="M127" i="41"/>
  <c r="CP126" i="41"/>
  <c r="CO126" i="41"/>
  <c r="CB126" i="41"/>
  <c r="CA126" i="41"/>
  <c r="BN126" i="41"/>
  <c r="BM126" i="41"/>
  <c r="BM124" i="41" s="1"/>
  <c r="AZ126" i="41"/>
  <c r="AY126" i="41"/>
  <c r="AW126" i="41"/>
  <c r="AV126" i="41"/>
  <c r="AT126" i="41"/>
  <c r="AS126" i="41"/>
  <c r="AS124" i="41" s="1"/>
  <c r="AI126" i="41"/>
  <c r="AH126" i="41"/>
  <c r="AG126" i="41"/>
  <c r="V126" i="41"/>
  <c r="U126" i="41"/>
  <c r="T126" i="41"/>
  <c r="T124" i="41" s="1"/>
  <c r="S126" i="41"/>
  <c r="R126" i="41"/>
  <c r="Q126" i="41"/>
  <c r="P126" i="41"/>
  <c r="CP125" i="41"/>
  <c r="CP124" i="41" s="1"/>
  <c r="CO125" i="41"/>
  <c r="CO124" i="41" s="1"/>
  <c r="CB125" i="41"/>
  <c r="CA125" i="41"/>
  <c r="BN125" i="41"/>
  <c r="BM125" i="41"/>
  <c r="AZ125" i="41"/>
  <c r="AZ124" i="41" s="1"/>
  <c r="AY125" i="41"/>
  <c r="AY124" i="41" s="1"/>
  <c r="AW125" i="41"/>
  <c r="AV125" i="41"/>
  <c r="AT125" i="41"/>
  <c r="AS125" i="41"/>
  <c r="AI125" i="41"/>
  <c r="AH125" i="41"/>
  <c r="AH124" i="41" s="1"/>
  <c r="AG125" i="41"/>
  <c r="V125" i="41"/>
  <c r="U125" i="41"/>
  <c r="T125" i="41"/>
  <c r="S125" i="41"/>
  <c r="R125" i="41"/>
  <c r="M125" i="41" s="1"/>
  <c r="Q125" i="41"/>
  <c r="P125" i="41"/>
  <c r="DB124" i="41"/>
  <c r="FQ124" i="41" s="1"/>
  <c r="DA124" i="41"/>
  <c r="FP124" i="41" s="1"/>
  <c r="CZ124" i="41"/>
  <c r="FO124" i="41" s="1"/>
  <c r="CY124" i="41"/>
  <c r="FN124" i="41" s="1"/>
  <c r="CX124" i="41"/>
  <c r="FM124" i="41" s="1"/>
  <c r="CW124" i="41"/>
  <c r="FL124" i="41" s="1"/>
  <c r="CV124" i="41"/>
  <c r="FK124" i="41" s="1"/>
  <c r="CU124" i="41"/>
  <c r="FJ124" i="41" s="1"/>
  <c r="CT124" i="41"/>
  <c r="FI124" i="41" s="1"/>
  <c r="CS124" i="41"/>
  <c r="FH124" i="41" s="1"/>
  <c r="CR124" i="41"/>
  <c r="FG124" i="41" s="1"/>
  <c r="CQ124" i="41"/>
  <c r="FF124" i="41" s="1"/>
  <c r="CN124" i="41"/>
  <c r="FC124" i="41" s="1"/>
  <c r="CM124" i="41"/>
  <c r="FB124" i="41" s="1"/>
  <c r="CL124" i="41"/>
  <c r="FA124" i="41" s="1"/>
  <c r="CK124" i="41"/>
  <c r="EZ124" i="41" s="1"/>
  <c r="CJ124" i="41"/>
  <c r="EY124" i="41" s="1"/>
  <c r="CI124" i="41"/>
  <c r="EX124" i="41" s="1"/>
  <c r="CH124" i="41"/>
  <c r="EW124" i="41" s="1"/>
  <c r="CG124" i="41"/>
  <c r="EV124" i="41" s="1"/>
  <c r="CF124" i="41"/>
  <c r="EU124" i="41" s="1"/>
  <c r="CE124" i="41"/>
  <c r="ET124" i="41" s="1"/>
  <c r="CD124" i="41"/>
  <c r="ES124" i="41" s="1"/>
  <c r="CC124" i="41"/>
  <c r="ER124" i="41" s="1"/>
  <c r="BZ124" i="41"/>
  <c r="EO124" i="41" s="1"/>
  <c r="BY124" i="41"/>
  <c r="EN124" i="41" s="1"/>
  <c r="BX124" i="41"/>
  <c r="EM124" i="41" s="1"/>
  <c r="BW124" i="41"/>
  <c r="EL124" i="41" s="1"/>
  <c r="BV124" i="41"/>
  <c r="EK124" i="41" s="1"/>
  <c r="BU124" i="41"/>
  <c r="EJ124" i="41" s="1"/>
  <c r="BT124" i="41"/>
  <c r="EI124" i="41" s="1"/>
  <c r="BS124" i="41"/>
  <c r="EH124" i="41" s="1"/>
  <c r="BR124" i="41"/>
  <c r="EG124" i="41" s="1"/>
  <c r="BQ124" i="41"/>
  <c r="EF124" i="41" s="1"/>
  <c r="BP124" i="41"/>
  <c r="EE124" i="41" s="1"/>
  <c r="BO124" i="41"/>
  <c r="ED124" i="41" s="1"/>
  <c r="BL124" i="41"/>
  <c r="BK124" i="41"/>
  <c r="DZ124" i="41" s="1"/>
  <c r="BJ124" i="41"/>
  <c r="BI124" i="41"/>
  <c r="DX124" i="41" s="1"/>
  <c r="BH124" i="41"/>
  <c r="DW124" i="41" s="1"/>
  <c r="BG124" i="41"/>
  <c r="DV124" i="41" s="1"/>
  <c r="BF124" i="41"/>
  <c r="BE124" i="41"/>
  <c r="DT124" i="41" s="1"/>
  <c r="BD124" i="41"/>
  <c r="BC124" i="41"/>
  <c r="DR124" i="41" s="1"/>
  <c r="BB124" i="41"/>
  <c r="DQ124" i="41" s="1"/>
  <c r="BA124" i="41"/>
  <c r="DP124" i="41" s="1"/>
  <c r="AW124" i="41"/>
  <c r="AR124" i="41"/>
  <c r="AQ124" i="41"/>
  <c r="AP124" i="41"/>
  <c r="AO124" i="41"/>
  <c r="AN124" i="41"/>
  <c r="AM124" i="41"/>
  <c r="AL124" i="41"/>
  <c r="AK124" i="41"/>
  <c r="AJ124" i="41"/>
  <c r="AE124" i="41"/>
  <c r="AD124" i="41"/>
  <c r="AC124" i="41"/>
  <c r="AB124" i="41"/>
  <c r="AA124" i="41"/>
  <c r="Z124" i="41"/>
  <c r="Y124" i="41"/>
  <c r="X124" i="41"/>
  <c r="W124" i="41"/>
  <c r="DH123" i="41"/>
  <c r="CP123" i="41"/>
  <c r="CO123" i="41"/>
  <c r="CB123" i="41"/>
  <c r="CA123" i="41"/>
  <c r="BN123" i="41"/>
  <c r="BM123" i="41"/>
  <c r="AZ123" i="41"/>
  <c r="AY123" i="41"/>
  <c r="AW123" i="41"/>
  <c r="AV123" i="41"/>
  <c r="AT123" i="41"/>
  <c r="AS123" i="41"/>
  <c r="AI123" i="41"/>
  <c r="AH123" i="41"/>
  <c r="AG123" i="41"/>
  <c r="V123" i="41"/>
  <c r="U123" i="41"/>
  <c r="T123" i="41"/>
  <c r="S123" i="41"/>
  <c r="O123" i="41" s="1"/>
  <c r="R123" i="41"/>
  <c r="Q123" i="41"/>
  <c r="P123" i="41"/>
  <c r="DH122" i="41"/>
  <c r="CP122" i="41"/>
  <c r="CO122" i="41"/>
  <c r="CB122" i="41"/>
  <c r="CA122" i="41"/>
  <c r="BN122" i="41"/>
  <c r="BM122" i="41"/>
  <c r="AZ122" i="41"/>
  <c r="AY122" i="41"/>
  <c r="AW122" i="41"/>
  <c r="AV122" i="41"/>
  <c r="AT122" i="41"/>
  <c r="AS122" i="41"/>
  <c r="AI122" i="41"/>
  <c r="AH122" i="41"/>
  <c r="AG122" i="41"/>
  <c r="V122" i="41"/>
  <c r="U122" i="41"/>
  <c r="T122" i="41"/>
  <c r="S122" i="41"/>
  <c r="R122" i="41"/>
  <c r="Q122" i="41"/>
  <c r="P122" i="41"/>
  <c r="DH121" i="41"/>
  <c r="CP121" i="41"/>
  <c r="CO121" i="41"/>
  <c r="CB121" i="41"/>
  <c r="CA121" i="41"/>
  <c r="BN121" i="41"/>
  <c r="BM121" i="41"/>
  <c r="AZ121" i="41"/>
  <c r="AY121" i="41"/>
  <c r="AW121" i="41"/>
  <c r="AV121" i="41"/>
  <c r="AT121" i="41"/>
  <c r="AS121" i="41"/>
  <c r="AI121" i="41"/>
  <c r="AH121" i="41"/>
  <c r="AG121" i="41"/>
  <c r="V121" i="41"/>
  <c r="U121" i="41"/>
  <c r="T121" i="41"/>
  <c r="S121" i="41"/>
  <c r="R121" i="41"/>
  <c r="Q121" i="41"/>
  <c r="P121" i="41"/>
  <c r="CP120" i="41"/>
  <c r="CO120" i="41"/>
  <c r="CB120" i="41"/>
  <c r="CA120" i="41"/>
  <c r="BN120" i="41"/>
  <c r="BM120" i="41"/>
  <c r="BB120" i="41"/>
  <c r="BA120" i="41"/>
  <c r="P120" i="41" s="1"/>
  <c r="AZ120" i="41"/>
  <c r="AY120" i="41"/>
  <c r="AW120" i="41"/>
  <c r="AV120" i="41"/>
  <c r="AT120" i="41"/>
  <c r="AS120" i="41"/>
  <c r="AI120" i="41"/>
  <c r="AH120" i="41"/>
  <c r="AG120" i="41"/>
  <c r="V120" i="41"/>
  <c r="U120" i="41"/>
  <c r="T120" i="41"/>
  <c r="S120" i="41"/>
  <c r="R120" i="41"/>
  <c r="Q120" i="41"/>
  <c r="DH119" i="41"/>
  <c r="CP119" i="41"/>
  <c r="CO119" i="41"/>
  <c r="CB119" i="41"/>
  <c r="CA119" i="41"/>
  <c r="BN119" i="41"/>
  <c r="BM119" i="41"/>
  <c r="BB119" i="41"/>
  <c r="AZ119" i="41" s="1"/>
  <c r="BA119" i="41"/>
  <c r="AW119" i="41"/>
  <c r="AV119" i="41"/>
  <c r="AT119" i="41"/>
  <c r="AS119" i="41"/>
  <c r="AI119" i="41"/>
  <c r="AH119" i="41"/>
  <c r="AG119" i="41"/>
  <c r="V119" i="41"/>
  <c r="U119" i="41"/>
  <c r="U113" i="41" s="1"/>
  <c r="T119" i="41"/>
  <c r="S119" i="41"/>
  <c r="R119" i="41"/>
  <c r="CP118" i="41"/>
  <c r="CO118" i="41"/>
  <c r="CB118" i="41"/>
  <c r="CA118" i="41"/>
  <c r="BN118" i="41"/>
  <c r="BM118" i="41"/>
  <c r="BB118" i="41"/>
  <c r="BA118" i="41"/>
  <c r="P118" i="41" s="1"/>
  <c r="AZ118" i="41"/>
  <c r="AY118" i="41"/>
  <c r="AW118" i="41"/>
  <c r="AV118" i="41"/>
  <c r="AT118" i="41"/>
  <c r="AS118" i="41"/>
  <c r="AI118" i="41"/>
  <c r="AH118" i="41"/>
  <c r="AG118" i="41"/>
  <c r="V118" i="41"/>
  <c r="U118" i="41"/>
  <c r="T118" i="41"/>
  <c r="S118" i="41"/>
  <c r="S113" i="41" s="1"/>
  <c r="R118" i="41"/>
  <c r="Q118" i="41"/>
  <c r="DH117" i="41"/>
  <c r="CP117" i="41"/>
  <c r="CO117" i="41"/>
  <c r="CB117" i="41"/>
  <c r="CA117" i="41"/>
  <c r="BN117" i="41"/>
  <c r="BM117" i="41"/>
  <c r="AZ117" i="41"/>
  <c r="AY117" i="41"/>
  <c r="AW117" i="41"/>
  <c r="AV117" i="41"/>
  <c r="AT117" i="41"/>
  <c r="AS117" i="41"/>
  <c r="AI117" i="41"/>
  <c r="AH117" i="41"/>
  <c r="AG117" i="41"/>
  <c r="V117" i="41"/>
  <c r="U117" i="41"/>
  <c r="T117" i="41"/>
  <c r="S117" i="41"/>
  <c r="R117" i="41"/>
  <c r="Q117" i="41"/>
  <c r="P117" i="41"/>
  <c r="CP116" i="41"/>
  <c r="CO116" i="41"/>
  <c r="CB116" i="41"/>
  <c r="CA116" i="41"/>
  <c r="BN116" i="41"/>
  <c r="BM116" i="41"/>
  <c r="BB116" i="41"/>
  <c r="BA116" i="41"/>
  <c r="AY116" i="41" s="1"/>
  <c r="AZ116" i="41"/>
  <c r="AW116" i="41"/>
  <c r="AV116" i="41"/>
  <c r="AT116" i="41"/>
  <c r="AS116" i="41"/>
  <c r="AI116" i="41"/>
  <c r="AH116" i="41"/>
  <c r="AG116" i="41"/>
  <c r="V116" i="41"/>
  <c r="U116" i="41"/>
  <c r="T116" i="41"/>
  <c r="S116" i="41"/>
  <c r="R116" i="41"/>
  <c r="Q116" i="41"/>
  <c r="O116" i="41" s="1"/>
  <c r="DH115" i="41"/>
  <c r="CP115" i="41"/>
  <c r="CO115" i="41"/>
  <c r="CB115" i="41"/>
  <c r="CA115" i="41"/>
  <c r="BN115" i="41"/>
  <c r="BM115" i="41"/>
  <c r="BB115" i="41"/>
  <c r="BA115" i="41"/>
  <c r="AZ115" i="41"/>
  <c r="AY115" i="41"/>
  <c r="AW115" i="41"/>
  <c r="AV115" i="41"/>
  <c r="AT115" i="41"/>
  <c r="AS115" i="41"/>
  <c r="AI115" i="41"/>
  <c r="AH115" i="41"/>
  <c r="AG115" i="41"/>
  <c r="V115" i="41"/>
  <c r="U115" i="41"/>
  <c r="T115" i="41"/>
  <c r="S115" i="41"/>
  <c r="R115" i="41"/>
  <c r="Q115" i="41"/>
  <c r="P115" i="41"/>
  <c r="DH114" i="41"/>
  <c r="CP114" i="41"/>
  <c r="CO114" i="41"/>
  <c r="CB114" i="41"/>
  <c r="CA114" i="41"/>
  <c r="BN114" i="41"/>
  <c r="BN113" i="41" s="1"/>
  <c r="BM114" i="41"/>
  <c r="BB114" i="41"/>
  <c r="BA114" i="41"/>
  <c r="AZ114" i="41"/>
  <c r="AW114" i="41"/>
  <c r="AV114" i="41"/>
  <c r="AV113" i="41" s="1"/>
  <c r="AT114" i="41"/>
  <c r="AT113" i="41" s="1"/>
  <c r="AS114" i="41"/>
  <c r="AI114" i="41"/>
  <c r="AH114" i="41"/>
  <c r="AG114" i="41"/>
  <c r="V114" i="41"/>
  <c r="U114" i="41"/>
  <c r="T114" i="41"/>
  <c r="S114" i="41"/>
  <c r="R114" i="41"/>
  <c r="Q114" i="41"/>
  <c r="DK113" i="41"/>
  <c r="DB113" i="41"/>
  <c r="FQ113" i="41" s="1"/>
  <c r="DA113" i="41"/>
  <c r="FP113" i="41" s="1"/>
  <c r="CZ113" i="41"/>
  <c r="FO113" i="41" s="1"/>
  <c r="CY113" i="41"/>
  <c r="FN113" i="41" s="1"/>
  <c r="CX113" i="41"/>
  <c r="FM113" i="41" s="1"/>
  <c r="CW113" i="41"/>
  <c r="FL113" i="41" s="1"/>
  <c r="CV113" i="41"/>
  <c r="FK113" i="41" s="1"/>
  <c r="CU113" i="41"/>
  <c r="FJ113" i="41" s="1"/>
  <c r="CT113" i="41"/>
  <c r="FI113" i="41" s="1"/>
  <c r="CS113" i="41"/>
  <c r="FH113" i="41" s="1"/>
  <c r="CR113" i="41"/>
  <c r="FG113" i="41" s="1"/>
  <c r="FE113" i="41" s="1"/>
  <c r="CQ113" i="41"/>
  <c r="FF113" i="41" s="1"/>
  <c r="CN113" i="41"/>
  <c r="FC113" i="41" s="1"/>
  <c r="CM113" i="41"/>
  <c r="FB113" i="41" s="1"/>
  <c r="CL113" i="41"/>
  <c r="FA113" i="41" s="1"/>
  <c r="CK113" i="41"/>
  <c r="EZ113" i="41" s="1"/>
  <c r="CJ113" i="41"/>
  <c r="EY113" i="41" s="1"/>
  <c r="CI113" i="41"/>
  <c r="EX113" i="41" s="1"/>
  <c r="CH113" i="41"/>
  <c r="EW113" i="41" s="1"/>
  <c r="CG113" i="41"/>
  <c r="EV113" i="41" s="1"/>
  <c r="CF113" i="41"/>
  <c r="EU113" i="41" s="1"/>
  <c r="CE113" i="41"/>
  <c r="CD113" i="41"/>
  <c r="ES113" i="41" s="1"/>
  <c r="EQ113" i="41" s="1"/>
  <c r="CC113" i="41"/>
  <c r="ER113" i="41" s="1"/>
  <c r="BZ113" i="41"/>
  <c r="EO113" i="41" s="1"/>
  <c r="BY113" i="41"/>
  <c r="EN113" i="41" s="1"/>
  <c r="BX113" i="41"/>
  <c r="EM113" i="41" s="1"/>
  <c r="BW113" i="41"/>
  <c r="EL113" i="41" s="1"/>
  <c r="BV113" i="41"/>
  <c r="EK113" i="41" s="1"/>
  <c r="BU113" i="41"/>
  <c r="EJ113" i="41" s="1"/>
  <c r="BT113" i="41"/>
  <c r="EI113" i="41" s="1"/>
  <c r="BS113" i="41"/>
  <c r="EH113" i="41" s="1"/>
  <c r="BR113" i="41"/>
  <c r="EG113" i="41" s="1"/>
  <c r="BQ113" i="41"/>
  <c r="EF113" i="41" s="1"/>
  <c r="BP113" i="41"/>
  <c r="EE113" i="41" s="1"/>
  <c r="EC113" i="41" s="1"/>
  <c r="BO113" i="41"/>
  <c r="ED113" i="41" s="1"/>
  <c r="EB113" i="41" s="1"/>
  <c r="BL113" i="41"/>
  <c r="EA113" i="41" s="1"/>
  <c r="BK113" i="41"/>
  <c r="DZ113" i="41" s="1"/>
  <c r="BJ113" i="41"/>
  <c r="BI113" i="41"/>
  <c r="GB113" i="41" s="1"/>
  <c r="BH113" i="41"/>
  <c r="DW113" i="41" s="1"/>
  <c r="BG113" i="41"/>
  <c r="DV113" i="41" s="1"/>
  <c r="BF113" i="41"/>
  <c r="DU113" i="41" s="1"/>
  <c r="BE113" i="41"/>
  <c r="DT113" i="41" s="1"/>
  <c r="BD113" i="41"/>
  <c r="BC113" i="41"/>
  <c r="DR113" i="41" s="1"/>
  <c r="BB113" i="41"/>
  <c r="DQ113" i="41" s="1"/>
  <c r="AR113" i="41"/>
  <c r="AQ113" i="41"/>
  <c r="AP113" i="41"/>
  <c r="AO113" i="41"/>
  <c r="AN113" i="41"/>
  <c r="AM113" i="41"/>
  <c r="AL113" i="41"/>
  <c r="AK113" i="41"/>
  <c r="AJ113" i="41"/>
  <c r="AH113" i="41"/>
  <c r="AE113" i="41"/>
  <c r="AD113" i="41"/>
  <c r="AC113" i="41"/>
  <c r="AB113" i="41"/>
  <c r="AA113" i="41"/>
  <c r="Z113" i="41"/>
  <c r="Y113" i="41"/>
  <c r="X113" i="41"/>
  <c r="W113" i="41"/>
  <c r="CP112" i="41"/>
  <c r="CO112" i="41"/>
  <c r="CB112" i="41"/>
  <c r="CA112" i="41"/>
  <c r="BN112" i="41"/>
  <c r="BM112" i="41"/>
  <c r="AZ112" i="41"/>
  <c r="AY112" i="41"/>
  <c r="AW112" i="41"/>
  <c r="AV112" i="41"/>
  <c r="AT112" i="41"/>
  <c r="AS112" i="41"/>
  <c r="AI112" i="41"/>
  <c r="AH112" i="41"/>
  <c r="AG112" i="41"/>
  <c r="V112" i="41"/>
  <c r="U112" i="41"/>
  <c r="T112" i="41"/>
  <c r="S112" i="41"/>
  <c r="O112" i="41" s="1"/>
  <c r="R112" i="41"/>
  <c r="M112" i="41" s="1"/>
  <c r="Q112" i="41"/>
  <c r="P112" i="41"/>
  <c r="AI111" i="41"/>
  <c r="V111" i="41"/>
  <c r="CP110" i="41"/>
  <c r="CO110" i="41"/>
  <c r="CB110" i="41"/>
  <c r="CA110" i="41"/>
  <c r="BN110" i="41"/>
  <c r="BM110" i="41"/>
  <c r="AZ110" i="41"/>
  <c r="AY110" i="41"/>
  <c r="AW110" i="41"/>
  <c r="AV110" i="41"/>
  <c r="AT110" i="41"/>
  <c r="AS110" i="41"/>
  <c r="AI110" i="41"/>
  <c r="AH110" i="41"/>
  <c r="AG110" i="41"/>
  <c r="V110" i="41"/>
  <c r="U110" i="41"/>
  <c r="T110" i="41"/>
  <c r="S110" i="41"/>
  <c r="R110" i="41"/>
  <c r="Q110" i="41"/>
  <c r="P110" i="41"/>
  <c r="CP109" i="41"/>
  <c r="CO109" i="41"/>
  <c r="CB109" i="41"/>
  <c r="CA109" i="41"/>
  <c r="BN109" i="41"/>
  <c r="BM109" i="41"/>
  <c r="AZ109" i="41"/>
  <c r="AY109" i="41"/>
  <c r="AW109" i="41"/>
  <c r="AV109" i="41"/>
  <c r="AT109" i="41"/>
  <c r="AS109" i="41"/>
  <c r="AI109" i="41"/>
  <c r="AH109" i="41"/>
  <c r="AG109" i="41"/>
  <c r="V109" i="41"/>
  <c r="U109" i="41"/>
  <c r="T109" i="41"/>
  <c r="S109" i="41"/>
  <c r="R109" i="41"/>
  <c r="Q109" i="41"/>
  <c r="P109" i="41"/>
  <c r="CP108" i="41"/>
  <c r="CO108" i="41"/>
  <c r="CB108" i="41"/>
  <c r="CA108" i="41"/>
  <c r="BN108" i="41"/>
  <c r="BM108" i="41"/>
  <c r="AZ108" i="41"/>
  <c r="AY108" i="41"/>
  <c r="AW108" i="41"/>
  <c r="AV108" i="41"/>
  <c r="AT108" i="41"/>
  <c r="AS108" i="41"/>
  <c r="AI108" i="41"/>
  <c r="AH108" i="41"/>
  <c r="AG108" i="41"/>
  <c r="V108" i="41"/>
  <c r="U108" i="41"/>
  <c r="T108" i="41"/>
  <c r="S108" i="41"/>
  <c r="R108" i="41"/>
  <c r="Q108" i="41"/>
  <c r="P108" i="41"/>
  <c r="CP107" i="41"/>
  <c r="CO107" i="41"/>
  <c r="CB107" i="41"/>
  <c r="CA107" i="41"/>
  <c r="BN107" i="41"/>
  <c r="BM107" i="41"/>
  <c r="AZ107" i="41"/>
  <c r="AY107" i="41"/>
  <c r="AW107" i="41"/>
  <c r="AV107" i="41"/>
  <c r="AT107" i="41"/>
  <c r="AS107" i="41"/>
  <c r="AI107" i="41"/>
  <c r="AH107" i="41"/>
  <c r="AG107" i="41"/>
  <c r="V107" i="41"/>
  <c r="U107" i="41"/>
  <c r="T107" i="41"/>
  <c r="S107" i="41"/>
  <c r="R107" i="41"/>
  <c r="Q107" i="41"/>
  <c r="P107" i="41"/>
  <c r="CP106" i="41"/>
  <c r="CO106" i="41"/>
  <c r="CB106" i="41"/>
  <c r="CA106" i="41"/>
  <c r="BN106" i="41"/>
  <c r="BM106" i="41"/>
  <c r="AZ106" i="41"/>
  <c r="AY106" i="41"/>
  <c r="AW106" i="41"/>
  <c r="AV106" i="41"/>
  <c r="AT106" i="41"/>
  <c r="AS106" i="41"/>
  <c r="AI106" i="41"/>
  <c r="AH106" i="41"/>
  <c r="AG106" i="41"/>
  <c r="V106" i="41"/>
  <c r="U106" i="41"/>
  <c r="T106" i="41"/>
  <c r="S106" i="41"/>
  <c r="R106" i="41"/>
  <c r="Q106" i="41"/>
  <c r="P106" i="41"/>
  <c r="CP105" i="41"/>
  <c r="CO105" i="41"/>
  <c r="CB105" i="41"/>
  <c r="CA105" i="41"/>
  <c r="BN105" i="41"/>
  <c r="BM105" i="41"/>
  <c r="AZ105" i="41"/>
  <c r="AY105" i="41"/>
  <c r="AW105" i="41"/>
  <c r="AV105" i="41"/>
  <c r="AT105" i="41"/>
  <c r="AS105" i="41"/>
  <c r="AI105" i="41"/>
  <c r="AH105" i="41"/>
  <c r="AG105" i="41"/>
  <c r="V105" i="41"/>
  <c r="U105" i="41"/>
  <c r="T105" i="41"/>
  <c r="S105" i="41"/>
  <c r="R105" i="41"/>
  <c r="Q105" i="41"/>
  <c r="P105" i="41"/>
  <c r="CP104" i="41"/>
  <c r="CO104" i="41"/>
  <c r="CB104" i="41"/>
  <c r="CA104" i="41"/>
  <c r="BN104" i="41"/>
  <c r="BM104" i="41"/>
  <c r="AZ104" i="41"/>
  <c r="AY104" i="41"/>
  <c r="AW104" i="41"/>
  <c r="AV104" i="41"/>
  <c r="AT104" i="41"/>
  <c r="AS104" i="41"/>
  <c r="AI104" i="41"/>
  <c r="AH104" i="41"/>
  <c r="AG104" i="41"/>
  <c r="V104" i="41"/>
  <c r="U104" i="41"/>
  <c r="T104" i="41"/>
  <c r="S104" i="41"/>
  <c r="R104" i="41"/>
  <c r="Q104" i="41"/>
  <c r="P104" i="41"/>
  <c r="CP103" i="41"/>
  <c r="CO103" i="41"/>
  <c r="CB103" i="41"/>
  <c r="CA103" i="41"/>
  <c r="BN103" i="41"/>
  <c r="BM103" i="41"/>
  <c r="AZ103" i="41"/>
  <c r="AY103" i="41"/>
  <c r="AW103" i="41"/>
  <c r="AV103" i="41"/>
  <c r="AT103" i="41"/>
  <c r="AS103" i="41"/>
  <c r="AI103" i="41"/>
  <c r="AH103" i="41"/>
  <c r="AG103" i="41"/>
  <c r="V103" i="41"/>
  <c r="U103" i="41"/>
  <c r="T103" i="41"/>
  <c r="S103" i="41"/>
  <c r="R103" i="41"/>
  <c r="Q103" i="41"/>
  <c r="P103" i="41"/>
  <c r="CP102" i="41"/>
  <c r="CO102" i="41"/>
  <c r="CB102" i="41"/>
  <c r="CA102" i="41"/>
  <c r="BN102" i="41"/>
  <c r="BM102" i="41"/>
  <c r="AZ102" i="41"/>
  <c r="AY102" i="41"/>
  <c r="AW102" i="41"/>
  <c r="AV102" i="41"/>
  <c r="AT102" i="41"/>
  <c r="AS102" i="41"/>
  <c r="AI102" i="41"/>
  <c r="AH102" i="41"/>
  <c r="AG102" i="41"/>
  <c r="V102" i="41"/>
  <c r="U102" i="41"/>
  <c r="T102" i="41"/>
  <c r="S102" i="41"/>
  <c r="R102" i="41"/>
  <c r="Q102" i="41"/>
  <c r="P102" i="41"/>
  <c r="CP101" i="41"/>
  <c r="CO101" i="41"/>
  <c r="CB101" i="41"/>
  <c r="CA101" i="41"/>
  <c r="BN101" i="41"/>
  <c r="BM101" i="41"/>
  <c r="AZ101" i="41"/>
  <c r="AY101" i="41"/>
  <c r="AW101" i="41"/>
  <c r="AV101" i="41"/>
  <c r="AT101" i="41"/>
  <c r="AS101" i="41"/>
  <c r="AI101" i="41"/>
  <c r="AH101" i="41"/>
  <c r="AG101" i="41"/>
  <c r="V101" i="41"/>
  <c r="U101" i="41"/>
  <c r="T101" i="41"/>
  <c r="S101" i="41"/>
  <c r="R101" i="41"/>
  <c r="Q101" i="41"/>
  <c r="P101" i="41"/>
  <c r="CP100" i="41"/>
  <c r="CO100" i="41"/>
  <c r="CB100" i="41"/>
  <c r="CA100" i="41"/>
  <c r="BN100" i="41"/>
  <c r="BM100" i="41"/>
  <c r="AZ100" i="41"/>
  <c r="AY100" i="41"/>
  <c r="AW100" i="41"/>
  <c r="AV100" i="41"/>
  <c r="AT100" i="41"/>
  <c r="AS100" i="41"/>
  <c r="AI100" i="41"/>
  <c r="AH100" i="41"/>
  <c r="AG100" i="41"/>
  <c r="V100" i="41"/>
  <c r="U100" i="41"/>
  <c r="T100" i="41"/>
  <c r="S100" i="41"/>
  <c r="R100" i="41"/>
  <c r="Q100" i="41"/>
  <c r="P100" i="41"/>
  <c r="DL99" i="41"/>
  <c r="DH99" i="41"/>
  <c r="CP99" i="41"/>
  <c r="CO99" i="41"/>
  <c r="CB99" i="41"/>
  <c r="CA99" i="41"/>
  <c r="BN99" i="41"/>
  <c r="BM99" i="41"/>
  <c r="BB99" i="41"/>
  <c r="AZ99" i="41" s="1"/>
  <c r="AY99" i="41"/>
  <c r="AW99" i="41"/>
  <c r="AV99" i="41"/>
  <c r="AT99" i="41"/>
  <c r="AS99" i="41"/>
  <c r="AI99" i="41"/>
  <c r="AH99" i="41"/>
  <c r="AG99" i="41"/>
  <c r="V99" i="41"/>
  <c r="U99" i="41"/>
  <c r="T99" i="41"/>
  <c r="S99" i="41"/>
  <c r="R99" i="41"/>
  <c r="P99" i="41"/>
  <c r="DL98" i="41"/>
  <c r="DH98" i="41"/>
  <c r="CP98" i="41"/>
  <c r="CP97" i="41" s="1"/>
  <c r="CO98" i="41"/>
  <c r="CB98" i="41"/>
  <c r="CA98" i="41"/>
  <c r="BN98" i="41"/>
  <c r="BM98" i="41"/>
  <c r="BB98" i="41"/>
  <c r="AZ98" i="41" s="1"/>
  <c r="AY98" i="41"/>
  <c r="AW98" i="41"/>
  <c r="AW97" i="41" s="1"/>
  <c r="AV98" i="41"/>
  <c r="AT98" i="41"/>
  <c r="AS98" i="41"/>
  <c r="AI98" i="41"/>
  <c r="AH98" i="41"/>
  <c r="AG98" i="41"/>
  <c r="V98" i="41"/>
  <c r="U98" i="41"/>
  <c r="T98" i="41"/>
  <c r="S98" i="41"/>
  <c r="S97" i="41" s="1"/>
  <c r="R98" i="41"/>
  <c r="Q98" i="41"/>
  <c r="P98" i="41"/>
  <c r="DL97" i="41"/>
  <c r="DB97" i="41"/>
  <c r="FQ97" i="41" s="1"/>
  <c r="DA97" i="41"/>
  <c r="FP97" i="41" s="1"/>
  <c r="CZ97" i="41"/>
  <c r="FO97" i="41" s="1"/>
  <c r="CY97" i="41"/>
  <c r="FN97" i="41" s="1"/>
  <c r="CX97" i="41"/>
  <c r="FM97" i="41" s="1"/>
  <c r="CW97" i="41"/>
  <c r="FL97" i="41" s="1"/>
  <c r="CV97" i="41"/>
  <c r="FK97" i="41" s="1"/>
  <c r="CU97" i="41"/>
  <c r="FJ97" i="41" s="1"/>
  <c r="CT97" i="41"/>
  <c r="FI97" i="41" s="1"/>
  <c r="CS97" i="41"/>
  <c r="FH97" i="41" s="1"/>
  <c r="CR97" i="41"/>
  <c r="FG97" i="41" s="1"/>
  <c r="FE97" i="41" s="1"/>
  <c r="CQ97" i="41"/>
  <c r="FF97" i="41" s="1"/>
  <c r="CN97" i="41"/>
  <c r="FC97" i="41" s="1"/>
  <c r="CM97" i="41"/>
  <c r="FB97" i="41" s="1"/>
  <c r="CL97" i="41"/>
  <c r="FA97" i="41" s="1"/>
  <c r="CK97" i="41"/>
  <c r="EZ97" i="41" s="1"/>
  <c r="CJ97" i="41"/>
  <c r="EY97" i="41" s="1"/>
  <c r="CI97" i="41"/>
  <c r="EX97" i="41" s="1"/>
  <c r="CH97" i="41"/>
  <c r="EW97" i="41" s="1"/>
  <c r="CG97" i="41"/>
  <c r="EV97" i="41" s="1"/>
  <c r="CF97" i="41"/>
  <c r="EU97" i="41" s="1"/>
  <c r="CE97" i="41"/>
  <c r="ET97" i="41" s="1"/>
  <c r="CD97" i="41"/>
  <c r="ES97" i="41" s="1"/>
  <c r="CC97" i="41"/>
  <c r="ER97" i="41" s="1"/>
  <c r="BZ97" i="41"/>
  <c r="EO97" i="41" s="1"/>
  <c r="BY97" i="41"/>
  <c r="EN97" i="41" s="1"/>
  <c r="BX97" i="41"/>
  <c r="EM97" i="41" s="1"/>
  <c r="BW97" i="41"/>
  <c r="EL97" i="41" s="1"/>
  <c r="BV97" i="41"/>
  <c r="EK97" i="41" s="1"/>
  <c r="BU97" i="41"/>
  <c r="EJ97" i="41" s="1"/>
  <c r="BT97" i="41"/>
  <c r="EI97" i="41" s="1"/>
  <c r="BS97" i="41"/>
  <c r="EH97" i="41" s="1"/>
  <c r="BR97" i="41"/>
  <c r="EG97" i="41" s="1"/>
  <c r="BQ97" i="41"/>
  <c r="EF97" i="41" s="1"/>
  <c r="BP97" i="41"/>
  <c r="EE97" i="41" s="1"/>
  <c r="BO97" i="41"/>
  <c r="ED97" i="41" s="1"/>
  <c r="BL97" i="41"/>
  <c r="EA97" i="41" s="1"/>
  <c r="BK97" i="41"/>
  <c r="DZ97" i="41" s="1"/>
  <c r="BJ97" i="41"/>
  <c r="BI97" i="41"/>
  <c r="DX97" i="41" s="1"/>
  <c r="BH97" i="41"/>
  <c r="DW97" i="41" s="1"/>
  <c r="BG97" i="41"/>
  <c r="DV97" i="41" s="1"/>
  <c r="BF97" i="41"/>
  <c r="DU97" i="41" s="1"/>
  <c r="BE97" i="41"/>
  <c r="DT97" i="41" s="1"/>
  <c r="BD97" i="41"/>
  <c r="BC97" i="41"/>
  <c r="DR97" i="41" s="1"/>
  <c r="BA97" i="41"/>
  <c r="DP97" i="41" s="1"/>
  <c r="AR97" i="41"/>
  <c r="AQ97" i="41"/>
  <c r="AP97" i="41"/>
  <c r="AO97" i="41"/>
  <c r="AN97" i="41"/>
  <c r="AM97" i="41"/>
  <c r="AL97" i="41"/>
  <c r="AK97" i="41"/>
  <c r="AJ97" i="41"/>
  <c r="AE97" i="41"/>
  <c r="AD97" i="41"/>
  <c r="AC97" i="41"/>
  <c r="AB97" i="41"/>
  <c r="AA97" i="41"/>
  <c r="Z97" i="41"/>
  <c r="Y97" i="41"/>
  <c r="X97" i="41"/>
  <c r="W97" i="41"/>
  <c r="DL96" i="41"/>
  <c r="DH96" i="41"/>
  <c r="CP96" i="41"/>
  <c r="CO96" i="41"/>
  <c r="CB96" i="41"/>
  <c r="CA96" i="41"/>
  <c r="BN96" i="41"/>
  <c r="BM96" i="41"/>
  <c r="AZ96" i="41"/>
  <c r="AY96" i="41"/>
  <c r="AW96" i="41"/>
  <c r="AV96" i="41"/>
  <c r="AT96" i="41"/>
  <c r="AS96" i="41"/>
  <c r="AI96" i="41"/>
  <c r="AH96" i="41"/>
  <c r="AH82" i="41" s="1"/>
  <c r="AG96" i="41"/>
  <c r="V96" i="41"/>
  <c r="U96" i="41"/>
  <c r="T96" i="41"/>
  <c r="S96" i="41"/>
  <c r="O96" i="41" s="1"/>
  <c r="R96" i="41"/>
  <c r="M96" i="41" s="1"/>
  <c r="Q96" i="41"/>
  <c r="P96" i="41"/>
  <c r="AI95" i="41"/>
  <c r="V95" i="41"/>
  <c r="DL94" i="41"/>
  <c r="DH94" i="41"/>
  <c r="CP94" i="41"/>
  <c r="CO94" i="41"/>
  <c r="CB94" i="41"/>
  <c r="CA94" i="41"/>
  <c r="BN94" i="41"/>
  <c r="BM94" i="41"/>
  <c r="AZ94" i="41"/>
  <c r="AY94" i="41"/>
  <c r="AW94" i="41"/>
  <c r="AV94" i="41"/>
  <c r="AT94" i="41"/>
  <c r="AS94" i="41"/>
  <c r="AI94" i="41"/>
  <c r="AH94" i="41"/>
  <c r="AG94" i="41"/>
  <c r="V94" i="41"/>
  <c r="U94" i="41"/>
  <c r="T94" i="41"/>
  <c r="S94" i="41"/>
  <c r="R94" i="41"/>
  <c r="Q94" i="41"/>
  <c r="P94" i="41"/>
  <c r="DL93" i="41"/>
  <c r="DH93" i="41"/>
  <c r="CP93" i="41"/>
  <c r="CO93" i="41"/>
  <c r="CB93" i="41"/>
  <c r="CA93" i="41"/>
  <c r="BN93" i="41"/>
  <c r="BM93" i="41"/>
  <c r="AZ93" i="41"/>
  <c r="AY93" i="41"/>
  <c r="AW93" i="41"/>
  <c r="AV93" i="41"/>
  <c r="AT93" i="41"/>
  <c r="AS93" i="41"/>
  <c r="AI93" i="41"/>
  <c r="AH93" i="41"/>
  <c r="AG93" i="41"/>
  <c r="V93" i="41"/>
  <c r="U93" i="41"/>
  <c r="T93" i="41"/>
  <c r="S93" i="41"/>
  <c r="R93" i="41"/>
  <c r="Q93" i="41"/>
  <c r="P93" i="41"/>
  <c r="DL92" i="41"/>
  <c r="DH92" i="41"/>
  <c r="CP92" i="41"/>
  <c r="CO92" i="41"/>
  <c r="CB92" i="41"/>
  <c r="CA92" i="41"/>
  <c r="BN92" i="41"/>
  <c r="BM92" i="41"/>
  <c r="AZ92" i="41"/>
  <c r="AY92" i="41"/>
  <c r="AW92" i="41"/>
  <c r="AV92" i="41"/>
  <c r="AT92" i="41"/>
  <c r="AS92" i="41"/>
  <c r="AI92" i="41"/>
  <c r="AH92" i="41"/>
  <c r="AG92" i="41"/>
  <c r="V92" i="41"/>
  <c r="U92" i="41"/>
  <c r="T92" i="41"/>
  <c r="S92" i="41"/>
  <c r="R92" i="41"/>
  <c r="Q92" i="41"/>
  <c r="P92" i="41"/>
  <c r="DL91" i="41"/>
  <c r="DH91" i="41"/>
  <c r="CP91" i="41"/>
  <c r="CO91" i="41"/>
  <c r="CB91" i="41"/>
  <c r="CA91" i="41"/>
  <c r="BN91" i="41"/>
  <c r="BM91" i="41"/>
  <c r="AZ91" i="41"/>
  <c r="AY91" i="41"/>
  <c r="AW91" i="41"/>
  <c r="AV91" i="41"/>
  <c r="AT91" i="41"/>
  <c r="AS91" i="41"/>
  <c r="AI91" i="41"/>
  <c r="AH91" i="41"/>
  <c r="AG91" i="41"/>
  <c r="V91" i="41"/>
  <c r="U91" i="41"/>
  <c r="T91" i="41"/>
  <c r="S91" i="41"/>
  <c r="R91" i="41"/>
  <c r="Q91" i="41"/>
  <c r="P91" i="41"/>
  <c r="DL90" i="41"/>
  <c r="DH90" i="41"/>
  <c r="CP90" i="41"/>
  <c r="CO90" i="41"/>
  <c r="CB90" i="41"/>
  <c r="CA90" i="41"/>
  <c r="BN90" i="41"/>
  <c r="BM90" i="41"/>
  <c r="BM82" i="41" s="1"/>
  <c r="AZ90" i="41"/>
  <c r="AY90" i="41"/>
  <c r="AW90" i="41"/>
  <c r="AV90" i="41"/>
  <c r="AT90" i="41"/>
  <c r="AS90" i="41"/>
  <c r="AI90" i="41"/>
  <c r="AH90" i="41"/>
  <c r="AG90" i="41"/>
  <c r="V90" i="41"/>
  <c r="U90" i="41"/>
  <c r="T90" i="41"/>
  <c r="S90" i="41"/>
  <c r="R90" i="41"/>
  <c r="Q90" i="41"/>
  <c r="P90" i="41"/>
  <c r="M90" i="41"/>
  <c r="DL89" i="41"/>
  <c r="DH89" i="41"/>
  <c r="CP89" i="41"/>
  <c r="CO89" i="41"/>
  <c r="CB89" i="41"/>
  <c r="CA89" i="41"/>
  <c r="BN89" i="41"/>
  <c r="BM89" i="41"/>
  <c r="AZ89" i="41"/>
  <c r="AY89" i="41"/>
  <c r="AW89" i="41"/>
  <c r="AV89" i="41"/>
  <c r="AT89" i="41"/>
  <c r="AS89" i="41"/>
  <c r="AI89" i="41"/>
  <c r="AH89" i="41"/>
  <c r="AG89" i="41"/>
  <c r="V89" i="41"/>
  <c r="U89" i="41"/>
  <c r="T89" i="41"/>
  <c r="S89" i="41"/>
  <c r="R89" i="41"/>
  <c r="Q89" i="41"/>
  <c r="P89" i="41"/>
  <c r="DL88" i="41"/>
  <c r="DH88" i="41"/>
  <c r="CP88" i="41"/>
  <c r="CO88" i="41"/>
  <c r="CB88" i="41"/>
  <c r="CA88" i="41"/>
  <c r="BN88" i="41"/>
  <c r="BM88" i="41"/>
  <c r="BB88" i="41"/>
  <c r="AY88" i="41"/>
  <c r="AW88" i="41"/>
  <c r="AV88" i="41"/>
  <c r="AT88" i="41"/>
  <c r="AS88" i="41"/>
  <c r="AI88" i="41"/>
  <c r="AH88" i="41"/>
  <c r="AG88" i="41"/>
  <c r="V88" i="41"/>
  <c r="U88" i="41"/>
  <c r="T88" i="41"/>
  <c r="S88" i="41"/>
  <c r="R88" i="41"/>
  <c r="P88" i="41"/>
  <c r="M88" i="41"/>
  <c r="DL87" i="41"/>
  <c r="DH87" i="41"/>
  <c r="CP87" i="41"/>
  <c r="CO87" i="41"/>
  <c r="CB87" i="41"/>
  <c r="CA87" i="41"/>
  <c r="BN87" i="41"/>
  <c r="BM87" i="41"/>
  <c r="BB87" i="41"/>
  <c r="AZ87" i="41" s="1"/>
  <c r="AY87" i="41"/>
  <c r="AW87" i="41"/>
  <c r="AV87" i="41"/>
  <c r="AT87" i="41"/>
  <c r="AS87" i="41"/>
  <c r="AI87" i="41"/>
  <c r="AH87" i="41"/>
  <c r="AG87" i="41"/>
  <c r="V87" i="41"/>
  <c r="U87" i="41"/>
  <c r="T87" i="41"/>
  <c r="S87" i="41"/>
  <c r="R87" i="41"/>
  <c r="Q87" i="41"/>
  <c r="P87" i="41"/>
  <c r="DL86" i="41"/>
  <c r="DH86" i="41"/>
  <c r="CP86" i="41"/>
  <c r="CO86" i="41"/>
  <c r="CB86" i="41"/>
  <c r="CA86" i="41"/>
  <c r="BN86" i="41"/>
  <c r="BM86" i="41"/>
  <c r="BB86" i="41"/>
  <c r="AY86" i="41"/>
  <c r="AW86" i="41"/>
  <c r="AV86" i="41"/>
  <c r="AT86" i="41"/>
  <c r="AS86" i="41"/>
  <c r="AI86" i="41"/>
  <c r="AH86" i="41"/>
  <c r="AG86" i="41"/>
  <c r="V86" i="41"/>
  <c r="U86" i="41"/>
  <c r="T86" i="41"/>
  <c r="S86" i="41"/>
  <c r="R86" i="41"/>
  <c r="P86" i="41"/>
  <c r="M86" i="41"/>
  <c r="DL85" i="41"/>
  <c r="DH85" i="41"/>
  <c r="CP85" i="41"/>
  <c r="CO85" i="41"/>
  <c r="CB85" i="41"/>
  <c r="CA85" i="41"/>
  <c r="BN85" i="41"/>
  <c r="BM85" i="41"/>
  <c r="BJ85" i="41"/>
  <c r="AT85" i="41" s="1"/>
  <c r="AZ85" i="41"/>
  <c r="AY85" i="41"/>
  <c r="AW85" i="41"/>
  <c r="AV85" i="41"/>
  <c r="AS85" i="41"/>
  <c r="AI85" i="41"/>
  <c r="AH85" i="41"/>
  <c r="AG85" i="41"/>
  <c r="V85" i="41"/>
  <c r="U85" i="41"/>
  <c r="T85" i="41"/>
  <c r="S85" i="41"/>
  <c r="R85" i="41"/>
  <c r="Q85" i="41"/>
  <c r="P85" i="41"/>
  <c r="DL84" i="41"/>
  <c r="DH84" i="41"/>
  <c r="CP84" i="41"/>
  <c r="CO84" i="41"/>
  <c r="CB84" i="41"/>
  <c r="CA84" i="41"/>
  <c r="BN84" i="41"/>
  <c r="BM84" i="41"/>
  <c r="BB84" i="41"/>
  <c r="AY84" i="41"/>
  <c r="AW84" i="41"/>
  <c r="AV84" i="41"/>
  <c r="M84" i="41" s="1"/>
  <c r="AT84" i="41"/>
  <c r="AS84" i="41"/>
  <c r="AI84" i="41"/>
  <c r="AH84" i="41"/>
  <c r="AG84" i="41"/>
  <c r="V84" i="41"/>
  <c r="U84" i="41"/>
  <c r="T84" i="41"/>
  <c r="S84" i="41"/>
  <c r="R84" i="41"/>
  <c r="P84" i="41"/>
  <c r="DL83" i="41"/>
  <c r="DH83" i="41"/>
  <c r="CP83" i="41"/>
  <c r="CO83" i="41"/>
  <c r="CB83" i="41"/>
  <c r="CA83" i="41"/>
  <c r="CA82" i="41" s="1"/>
  <c r="BN83" i="41"/>
  <c r="BM83" i="41"/>
  <c r="AZ83" i="41"/>
  <c r="AY83" i="41"/>
  <c r="AW83" i="41"/>
  <c r="AV83" i="41"/>
  <c r="AV82" i="41" s="1"/>
  <c r="AT83" i="41"/>
  <c r="AS83" i="41"/>
  <c r="AI83" i="41"/>
  <c r="AH83" i="41"/>
  <c r="AG83" i="41"/>
  <c r="V83" i="41"/>
  <c r="V82" i="41" s="1"/>
  <c r="U83" i="41"/>
  <c r="T83" i="41"/>
  <c r="S83" i="41"/>
  <c r="R83" i="41"/>
  <c r="Q83" i="41"/>
  <c r="P83" i="41"/>
  <c r="O83" i="41"/>
  <c r="DB82" i="41"/>
  <c r="FQ82" i="41" s="1"/>
  <c r="DA82" i="41"/>
  <c r="FP82" i="41" s="1"/>
  <c r="CZ82" i="41"/>
  <c r="FO82" i="41" s="1"/>
  <c r="CY82" i="41"/>
  <c r="FN82" i="41" s="1"/>
  <c r="CX82" i="41"/>
  <c r="FM82" i="41" s="1"/>
  <c r="CW82" i="41"/>
  <c r="FL82" i="41" s="1"/>
  <c r="CV82" i="41"/>
  <c r="FK82" i="41" s="1"/>
  <c r="CU82" i="41"/>
  <c r="FJ82" i="41" s="1"/>
  <c r="CT82" i="41"/>
  <c r="FI82" i="41" s="1"/>
  <c r="CS82" i="41"/>
  <c r="FH82" i="41" s="1"/>
  <c r="CR82" i="41"/>
  <c r="FG82" i="41" s="1"/>
  <c r="CQ82" i="41"/>
  <c r="FF82" i="41" s="1"/>
  <c r="CN82" i="41"/>
  <c r="FC82" i="41" s="1"/>
  <c r="CM82" i="41"/>
  <c r="FB82" i="41" s="1"/>
  <c r="CL82" i="41"/>
  <c r="FA82" i="41" s="1"/>
  <c r="CK82" i="41"/>
  <c r="CJ82" i="41"/>
  <c r="EY82" i="41" s="1"/>
  <c r="CI82" i="41"/>
  <c r="EX82" i="41" s="1"/>
  <c r="CH82" i="41"/>
  <c r="EW82" i="41" s="1"/>
  <c r="CG82" i="41"/>
  <c r="EV82" i="41" s="1"/>
  <c r="CF82" i="41"/>
  <c r="EU82" i="41" s="1"/>
  <c r="CE82" i="41"/>
  <c r="ET82" i="41" s="1"/>
  <c r="CD82" i="41"/>
  <c r="ES82" i="41" s="1"/>
  <c r="EQ82" i="41" s="1"/>
  <c r="CC82" i="41"/>
  <c r="ER82" i="41" s="1"/>
  <c r="EP82" i="41" s="1"/>
  <c r="BZ82" i="41"/>
  <c r="EO82" i="41" s="1"/>
  <c r="BY82" i="41"/>
  <c r="EN82" i="41" s="1"/>
  <c r="BX82" i="41"/>
  <c r="EM82" i="41" s="1"/>
  <c r="BW82" i="41"/>
  <c r="EL82" i="41" s="1"/>
  <c r="BV82" i="41"/>
  <c r="EK82" i="41" s="1"/>
  <c r="BU82" i="41"/>
  <c r="EJ82" i="41" s="1"/>
  <c r="BT82" i="41"/>
  <c r="EI82" i="41" s="1"/>
  <c r="BS82" i="41"/>
  <c r="EH82" i="41" s="1"/>
  <c r="BR82" i="41"/>
  <c r="EG82" i="41" s="1"/>
  <c r="BQ82" i="41"/>
  <c r="EF82" i="41" s="1"/>
  <c r="BP82" i="41"/>
  <c r="EE82" i="41" s="1"/>
  <c r="BO82" i="41"/>
  <c r="ED82" i="41" s="1"/>
  <c r="BL82" i="41"/>
  <c r="EA82" i="41" s="1"/>
  <c r="BK82" i="41"/>
  <c r="DZ82" i="41" s="1"/>
  <c r="BJ82" i="41"/>
  <c r="BI82" i="41"/>
  <c r="DX82" i="41" s="1"/>
  <c r="BH82" i="41"/>
  <c r="DW82" i="41" s="1"/>
  <c r="BG82" i="41"/>
  <c r="FZ82" i="41" s="1"/>
  <c r="BF82" i="41"/>
  <c r="DU82" i="41" s="1"/>
  <c r="BE82" i="41"/>
  <c r="DT82" i="41" s="1"/>
  <c r="BD82" i="41"/>
  <c r="BC82" i="41"/>
  <c r="DR82" i="41" s="1"/>
  <c r="BA82" i="41"/>
  <c r="DP82" i="41" s="1"/>
  <c r="AR82" i="41"/>
  <c r="AQ82" i="41"/>
  <c r="AP82" i="41"/>
  <c r="AO82" i="41"/>
  <c r="AN82" i="41"/>
  <c r="AM82" i="41"/>
  <c r="AL82" i="41"/>
  <c r="AK82" i="41"/>
  <c r="AJ82" i="41"/>
  <c r="AE82" i="41"/>
  <c r="AD82" i="41"/>
  <c r="AC82" i="41"/>
  <c r="AB82" i="41"/>
  <c r="AA82" i="41"/>
  <c r="Z82" i="41"/>
  <c r="Y82" i="41"/>
  <c r="X82" i="41"/>
  <c r="W82" i="41"/>
  <c r="DL81" i="41"/>
  <c r="DH81" i="41"/>
  <c r="CP81" i="41"/>
  <c r="CO81" i="41"/>
  <c r="CB81" i="41"/>
  <c r="CA81" i="41"/>
  <c r="BN81" i="41"/>
  <c r="BM81" i="41"/>
  <c r="AZ81" i="41"/>
  <c r="AY81" i="41"/>
  <c r="AW81" i="41"/>
  <c r="AV81" i="41"/>
  <c r="AT81" i="41"/>
  <c r="AS81" i="41"/>
  <c r="AI81" i="41"/>
  <c r="AH81" i="41"/>
  <c r="AG81" i="41"/>
  <c r="V81" i="41"/>
  <c r="U81" i="41"/>
  <c r="T81" i="41"/>
  <c r="S81" i="41"/>
  <c r="R81" i="41"/>
  <c r="Q81" i="41"/>
  <c r="P81" i="41"/>
  <c r="DL80" i="41"/>
  <c r="DH80" i="41"/>
  <c r="CP80" i="41"/>
  <c r="CP79" i="41" s="1"/>
  <c r="CO80" i="41"/>
  <c r="CB80" i="41"/>
  <c r="CA80" i="41"/>
  <c r="CA79" i="41" s="1"/>
  <c r="BN80" i="41"/>
  <c r="BM80" i="41"/>
  <c r="BM79" i="41" s="1"/>
  <c r="AZ80" i="41"/>
  <c r="AZ79" i="41" s="1"/>
  <c r="AY80" i="41"/>
  <c r="AW80" i="41"/>
  <c r="AV80" i="41"/>
  <c r="AV79" i="41" s="1"/>
  <c r="AT80" i="41"/>
  <c r="AT79" i="41" s="1"/>
  <c r="AS80" i="41"/>
  <c r="AS79" i="41" s="1"/>
  <c r="AI80" i="41"/>
  <c r="AH80" i="41"/>
  <c r="AG80" i="41"/>
  <c r="AG79" i="41" s="1"/>
  <c r="V80" i="41"/>
  <c r="V79" i="41" s="1"/>
  <c r="U80" i="41"/>
  <c r="T80" i="41"/>
  <c r="S80" i="41"/>
  <c r="S79" i="41" s="1"/>
  <c r="R80" i="41"/>
  <c r="Q80" i="41"/>
  <c r="P80" i="41"/>
  <c r="P79" i="41" s="1"/>
  <c r="DL79" i="41"/>
  <c r="DL129" i="41" s="1"/>
  <c r="DB79" i="41"/>
  <c r="FQ79" i="41" s="1"/>
  <c r="DA79" i="41"/>
  <c r="FP79" i="41" s="1"/>
  <c r="CZ79" i="41"/>
  <c r="FO79" i="41" s="1"/>
  <c r="CY79" i="41"/>
  <c r="FN79" i="41" s="1"/>
  <c r="CX79" i="41"/>
  <c r="FM79" i="41" s="1"/>
  <c r="CW79" i="41"/>
  <c r="FL79" i="41" s="1"/>
  <c r="CV79" i="41"/>
  <c r="FK79" i="41" s="1"/>
  <c r="CU79" i="41"/>
  <c r="FJ79" i="41" s="1"/>
  <c r="CT79" i="41"/>
  <c r="FI79" i="41" s="1"/>
  <c r="CS79" i="41"/>
  <c r="FH79" i="41" s="1"/>
  <c r="CR79" i="41"/>
  <c r="FG79" i="41" s="1"/>
  <c r="FE79" i="41" s="1"/>
  <c r="CQ79" i="41"/>
  <c r="FF79" i="41" s="1"/>
  <c r="CN79" i="41"/>
  <c r="FC79" i="41" s="1"/>
  <c r="CM79" i="41"/>
  <c r="FB79" i="41" s="1"/>
  <c r="CL79" i="41"/>
  <c r="FA79" i="41" s="1"/>
  <c r="CK79" i="41"/>
  <c r="EZ79" i="41" s="1"/>
  <c r="CJ79" i="41"/>
  <c r="EY79" i="41" s="1"/>
  <c r="CI79" i="41"/>
  <c r="EX79" i="41" s="1"/>
  <c r="CH79" i="41"/>
  <c r="EW79" i="41" s="1"/>
  <c r="CG79" i="41"/>
  <c r="EV79" i="41" s="1"/>
  <c r="CF79" i="41"/>
  <c r="EU79" i="41" s="1"/>
  <c r="CE79" i="41"/>
  <c r="ET79" i="41" s="1"/>
  <c r="CD79" i="41"/>
  <c r="ES79" i="41" s="1"/>
  <c r="EQ79" i="41" s="1"/>
  <c r="CC79" i="41"/>
  <c r="ER79" i="41" s="1"/>
  <c r="BZ79" i="41"/>
  <c r="EO79" i="41" s="1"/>
  <c r="BY79" i="41"/>
  <c r="EN79" i="41" s="1"/>
  <c r="BX79" i="41"/>
  <c r="EM79" i="41" s="1"/>
  <c r="BW79" i="41"/>
  <c r="EL79" i="41" s="1"/>
  <c r="BV79" i="41"/>
  <c r="EK79" i="41" s="1"/>
  <c r="BU79" i="41"/>
  <c r="EJ79" i="41" s="1"/>
  <c r="BT79" i="41"/>
  <c r="EI79" i="41" s="1"/>
  <c r="BS79" i="41"/>
  <c r="EH79" i="41" s="1"/>
  <c r="BR79" i="41"/>
  <c r="EG79" i="41" s="1"/>
  <c r="BQ79" i="41"/>
  <c r="EF79" i="41" s="1"/>
  <c r="BP79" i="41"/>
  <c r="EE79" i="41" s="1"/>
  <c r="EC79" i="41" s="1"/>
  <c r="BO79" i="41"/>
  <c r="ED79" i="41" s="1"/>
  <c r="BN79" i="41"/>
  <c r="BL79" i="41"/>
  <c r="EA79" i="41" s="1"/>
  <c r="BK79" i="41"/>
  <c r="DZ79" i="41" s="1"/>
  <c r="BJ79" i="41"/>
  <c r="BI79" i="41"/>
  <c r="DX79" i="41" s="1"/>
  <c r="BH79" i="41"/>
  <c r="DW79" i="41" s="1"/>
  <c r="BG79" i="41"/>
  <c r="DV79" i="41" s="1"/>
  <c r="BF79" i="41"/>
  <c r="DU79" i="41" s="1"/>
  <c r="BE79" i="41"/>
  <c r="DT79" i="41" s="1"/>
  <c r="BD79" i="41"/>
  <c r="BC79" i="41"/>
  <c r="DR79" i="41" s="1"/>
  <c r="BB79" i="41"/>
  <c r="DQ79" i="41" s="1"/>
  <c r="BA79" i="41"/>
  <c r="DP79" i="41" s="1"/>
  <c r="DN79" i="41" s="1"/>
  <c r="AR79" i="41"/>
  <c r="AQ79" i="41"/>
  <c r="AP79" i="41"/>
  <c r="AO79" i="41"/>
  <c r="AN79" i="41"/>
  <c r="AM79" i="41"/>
  <c r="AL79" i="41"/>
  <c r="AK79" i="41"/>
  <c r="AJ79" i="41"/>
  <c r="AH79" i="41"/>
  <c r="AE79" i="41"/>
  <c r="AD79" i="41"/>
  <c r="AC79" i="41"/>
  <c r="AB79" i="41"/>
  <c r="AA79" i="41"/>
  <c r="Z79" i="41"/>
  <c r="Y79" i="41"/>
  <c r="X79" i="41"/>
  <c r="W79" i="41"/>
  <c r="U79" i="41"/>
  <c r="CP78" i="41"/>
  <c r="CO78" i="41"/>
  <c r="CB78" i="41"/>
  <c r="CA78" i="41"/>
  <c r="BN78" i="41"/>
  <c r="BM78" i="41"/>
  <c r="AZ78" i="41"/>
  <c r="AY78" i="41"/>
  <c r="AW78" i="41"/>
  <c r="AV78" i="41"/>
  <c r="AT78" i="41"/>
  <c r="AS78" i="41"/>
  <c r="AI78" i="41"/>
  <c r="AH78" i="41"/>
  <c r="AG78" i="41"/>
  <c r="V78" i="41"/>
  <c r="U78" i="41"/>
  <c r="T78" i="41"/>
  <c r="S78" i="41"/>
  <c r="R78" i="41"/>
  <c r="Q78" i="41"/>
  <c r="P78" i="41"/>
  <c r="CP77" i="41"/>
  <c r="CO77" i="41"/>
  <c r="CB77" i="41"/>
  <c r="CA77" i="41"/>
  <c r="BN77" i="41"/>
  <c r="BM77" i="41"/>
  <c r="BH77" i="41"/>
  <c r="AZ77" i="41" s="1"/>
  <c r="AY77" i="41"/>
  <c r="AW77" i="41"/>
  <c r="AV77" i="41"/>
  <c r="AT77" i="41"/>
  <c r="AS77" i="41"/>
  <c r="AI77" i="41"/>
  <c r="AH77" i="41"/>
  <c r="AG77" i="41"/>
  <c r="V77" i="41"/>
  <c r="U77" i="41"/>
  <c r="T77" i="41"/>
  <c r="S77" i="41"/>
  <c r="R77" i="41"/>
  <c r="Q77" i="41"/>
  <c r="P77" i="41"/>
  <c r="CP76" i="41"/>
  <c r="CO76" i="41"/>
  <c r="CB76" i="41"/>
  <c r="CA76" i="41"/>
  <c r="BN76" i="41"/>
  <c r="BM76" i="41"/>
  <c r="AZ76" i="41"/>
  <c r="AY76" i="41"/>
  <c r="AW76" i="41"/>
  <c r="AV76" i="41"/>
  <c r="AT76" i="41"/>
  <c r="AS76" i="41"/>
  <c r="AI76" i="41"/>
  <c r="AH76" i="41"/>
  <c r="AG76" i="41"/>
  <c r="V76" i="41"/>
  <c r="U76" i="41"/>
  <c r="T76" i="41"/>
  <c r="S76" i="41"/>
  <c r="R76" i="41"/>
  <c r="Q76" i="41"/>
  <c r="P76" i="41"/>
  <c r="CP75" i="41"/>
  <c r="CO75" i="41"/>
  <c r="CB75" i="41"/>
  <c r="CA75" i="41"/>
  <c r="BN75" i="41"/>
  <c r="BM75" i="41"/>
  <c r="AZ75" i="41"/>
  <c r="AY75" i="41"/>
  <c r="AW75" i="41"/>
  <c r="AV75" i="41"/>
  <c r="AT75" i="41"/>
  <c r="AS75" i="41"/>
  <c r="AI75" i="41"/>
  <c r="AH75" i="41"/>
  <c r="AG75" i="41"/>
  <c r="V75" i="41"/>
  <c r="U75" i="41"/>
  <c r="T75" i="41"/>
  <c r="S75" i="41"/>
  <c r="R75" i="41"/>
  <c r="Q75" i="41"/>
  <c r="P75" i="41"/>
  <c r="CP74" i="41"/>
  <c r="CO74" i="41"/>
  <c r="CB74" i="41"/>
  <c r="CA74" i="41"/>
  <c r="BN74" i="41"/>
  <c r="BM74" i="41"/>
  <c r="AZ74" i="41"/>
  <c r="AY74" i="41"/>
  <c r="AW74" i="41"/>
  <c r="AV74" i="41"/>
  <c r="AT74" i="41"/>
  <c r="AS74" i="41"/>
  <c r="AI74" i="41"/>
  <c r="AH74" i="41"/>
  <c r="AG74" i="41"/>
  <c r="V74" i="41"/>
  <c r="U74" i="41"/>
  <c r="T74" i="41"/>
  <c r="S74" i="41"/>
  <c r="R74" i="41"/>
  <c r="Q74" i="41"/>
  <c r="O74" i="41" s="1"/>
  <c r="P74" i="41"/>
  <c r="CP73" i="41"/>
  <c r="CO73" i="41"/>
  <c r="CB73" i="41"/>
  <c r="CA73" i="41"/>
  <c r="BN73" i="41"/>
  <c r="BM73" i="41"/>
  <c r="AZ73" i="41"/>
  <c r="AY73" i="41"/>
  <c r="AW73" i="41"/>
  <c r="AV73" i="41"/>
  <c r="AT73" i="41"/>
  <c r="AS73" i="41"/>
  <c r="AI73" i="41"/>
  <c r="AH73" i="41"/>
  <c r="AG73" i="41"/>
  <c r="W73" i="41"/>
  <c r="U73" i="41"/>
  <c r="T73" i="41"/>
  <c r="S73" i="41"/>
  <c r="R73" i="41"/>
  <c r="Q73" i="41"/>
  <c r="P73" i="41"/>
  <c r="CP72" i="41"/>
  <c r="CO72" i="41"/>
  <c r="CB72" i="41"/>
  <c r="CA72" i="41"/>
  <c r="BN72" i="41"/>
  <c r="BM72" i="41"/>
  <c r="AZ72" i="41"/>
  <c r="AY72" i="41"/>
  <c r="AW72" i="41"/>
  <c r="AV72" i="41"/>
  <c r="AT72" i="41"/>
  <c r="AS72" i="41"/>
  <c r="AI72" i="41"/>
  <c r="AH72" i="41"/>
  <c r="AG72" i="41"/>
  <c r="V72" i="41"/>
  <c r="U72" i="41"/>
  <c r="T72" i="41"/>
  <c r="S72" i="41"/>
  <c r="R72" i="41"/>
  <c r="Q72" i="41"/>
  <c r="P72" i="41"/>
  <c r="DH71" i="41"/>
  <c r="CP71" i="41"/>
  <c r="CO71" i="41"/>
  <c r="CB71" i="41"/>
  <c r="CA71" i="41"/>
  <c r="BN71" i="41"/>
  <c r="BM71" i="41"/>
  <c r="AZ71" i="41"/>
  <c r="AY71" i="41"/>
  <c r="AW71" i="41"/>
  <c r="AV71" i="41"/>
  <c r="AT71" i="41"/>
  <c r="AS71" i="41"/>
  <c r="AI71" i="41"/>
  <c r="AH71" i="41"/>
  <c r="AG71" i="41"/>
  <c r="V71" i="41"/>
  <c r="U71" i="41"/>
  <c r="T71" i="41"/>
  <c r="S71" i="41"/>
  <c r="R71" i="41"/>
  <c r="Q71" i="41"/>
  <c r="P71" i="41"/>
  <c r="DH70" i="41"/>
  <c r="CP70" i="41"/>
  <c r="CO70" i="41"/>
  <c r="CB70" i="41"/>
  <c r="CA70" i="41"/>
  <c r="BN70" i="41"/>
  <c r="BM70" i="41"/>
  <c r="AZ70" i="41"/>
  <c r="AY70" i="41"/>
  <c r="AW70" i="41"/>
  <c r="AV70" i="41"/>
  <c r="AT70" i="41"/>
  <c r="AS70" i="41"/>
  <c r="AI70" i="41"/>
  <c r="AH70" i="41"/>
  <c r="AG70" i="41"/>
  <c r="V70" i="41"/>
  <c r="U70" i="41"/>
  <c r="T70" i="41"/>
  <c r="S70" i="41"/>
  <c r="R70" i="41"/>
  <c r="Q70" i="41"/>
  <c r="P70" i="41"/>
  <c r="DH69" i="41"/>
  <c r="CP69" i="41"/>
  <c r="CO69" i="41"/>
  <c r="CB69" i="41"/>
  <c r="CA69" i="41"/>
  <c r="BN69" i="41"/>
  <c r="BM69" i="41"/>
  <c r="AZ69" i="41"/>
  <c r="AY69" i="41"/>
  <c r="AW69" i="41"/>
  <c r="AV69" i="41"/>
  <c r="AT69" i="41"/>
  <c r="AS69" i="41"/>
  <c r="AI69" i="41"/>
  <c r="AH69" i="41"/>
  <c r="AG69" i="41"/>
  <c r="V69" i="41"/>
  <c r="U69" i="41"/>
  <c r="T69" i="41"/>
  <c r="S69" i="41"/>
  <c r="R69" i="41"/>
  <c r="Q69" i="41"/>
  <c r="P69" i="41"/>
  <c r="DH68" i="41"/>
  <c r="CP68" i="41"/>
  <c r="CO68" i="41"/>
  <c r="CB68" i="41"/>
  <c r="CA68" i="41"/>
  <c r="BN68" i="41"/>
  <c r="BM68" i="41"/>
  <c r="AZ68" i="41"/>
  <c r="AY68" i="41"/>
  <c r="AW68" i="41"/>
  <c r="AV68" i="41"/>
  <c r="AT68" i="41"/>
  <c r="AS68" i="41"/>
  <c r="AI68" i="41"/>
  <c r="AH68" i="41"/>
  <c r="AG68" i="41"/>
  <c r="V68" i="41"/>
  <c r="U68" i="41"/>
  <c r="T68" i="41"/>
  <c r="S68" i="41"/>
  <c r="R68" i="41"/>
  <c r="Q68" i="41"/>
  <c r="O68" i="41" s="1"/>
  <c r="P68" i="41"/>
  <c r="DH67" i="41"/>
  <c r="CP67" i="41"/>
  <c r="CO67" i="41"/>
  <c r="CB67" i="41"/>
  <c r="CA67" i="41"/>
  <c r="BN67" i="41"/>
  <c r="BM67" i="41"/>
  <c r="AZ67" i="41"/>
  <c r="AY67" i="41"/>
  <c r="AW67" i="41"/>
  <c r="AV67" i="41"/>
  <c r="AT67" i="41"/>
  <c r="AS67" i="41"/>
  <c r="AI67" i="41"/>
  <c r="AH67" i="41"/>
  <c r="AG67" i="41"/>
  <c r="V67" i="41"/>
  <c r="U67" i="41"/>
  <c r="T67" i="41"/>
  <c r="S67" i="41"/>
  <c r="R67" i="41"/>
  <c r="Q67" i="41"/>
  <c r="P67" i="41"/>
  <c r="O67" i="41"/>
  <c r="DH66" i="41"/>
  <c r="CP66" i="41"/>
  <c r="CO66" i="41"/>
  <c r="CB66" i="41"/>
  <c r="CA66" i="41"/>
  <c r="BN66" i="41"/>
  <c r="BM66" i="41"/>
  <c r="AZ66" i="41"/>
  <c r="AY66" i="41"/>
  <c r="AW66" i="41"/>
  <c r="AV66" i="41"/>
  <c r="AT66" i="41"/>
  <c r="AS66" i="41"/>
  <c r="AI66" i="41"/>
  <c r="AH66" i="41"/>
  <c r="AG66" i="41"/>
  <c r="V66" i="41"/>
  <c r="U66" i="41"/>
  <c r="T66" i="41"/>
  <c r="S66" i="41"/>
  <c r="R66" i="41"/>
  <c r="Q66" i="41"/>
  <c r="P66" i="41"/>
  <c r="DH65" i="41"/>
  <c r="CP65" i="41"/>
  <c r="CO65" i="41"/>
  <c r="CB65" i="41"/>
  <c r="CA65" i="41"/>
  <c r="BN65" i="41"/>
  <c r="BM65" i="41"/>
  <c r="BB65" i="41"/>
  <c r="AZ65" i="41"/>
  <c r="AY65" i="41"/>
  <c r="AW65" i="41"/>
  <c r="AV65" i="41"/>
  <c r="AT65" i="41"/>
  <c r="AS65" i="41"/>
  <c r="AI65" i="41"/>
  <c r="AH65" i="41"/>
  <c r="AG65" i="41"/>
  <c r="V65" i="41"/>
  <c r="U65" i="41"/>
  <c r="T65" i="41"/>
  <c r="S65" i="41"/>
  <c r="R65" i="41"/>
  <c r="Q65" i="41"/>
  <c r="P65" i="41"/>
  <c r="DH64" i="41"/>
  <c r="CP64" i="41"/>
  <c r="CO64" i="41"/>
  <c r="CB64" i="41"/>
  <c r="CA64" i="41"/>
  <c r="BN64" i="41"/>
  <c r="BM64" i="41"/>
  <c r="AZ64" i="41"/>
  <c r="AY64" i="41"/>
  <c r="AW64" i="41"/>
  <c r="AV64" i="41"/>
  <c r="AT64" i="41"/>
  <c r="AS64" i="41"/>
  <c r="AI64" i="41"/>
  <c r="AH64" i="41"/>
  <c r="AG64" i="41"/>
  <c r="V64" i="41"/>
  <c r="U64" i="41"/>
  <c r="T64" i="41"/>
  <c r="M64" i="41" s="1"/>
  <c r="S64" i="41"/>
  <c r="R64" i="41"/>
  <c r="Q64" i="41"/>
  <c r="P64" i="41"/>
  <c r="CP63" i="41"/>
  <c r="CO63" i="41"/>
  <c r="CB63" i="41"/>
  <c r="CA63" i="41"/>
  <c r="BN63" i="41"/>
  <c r="BM63" i="41"/>
  <c r="AZ63" i="41"/>
  <c r="AY63" i="41"/>
  <c r="AW63" i="41"/>
  <c r="AV63" i="41"/>
  <c r="AT63" i="41"/>
  <c r="AS63" i="41"/>
  <c r="AI63" i="41"/>
  <c r="AH63" i="41"/>
  <c r="AG63" i="41"/>
  <c r="V63" i="41"/>
  <c r="U63" i="41"/>
  <c r="T63" i="41"/>
  <c r="S63" i="41"/>
  <c r="R63" i="41"/>
  <c r="Q63" i="41"/>
  <c r="P63" i="41"/>
  <c r="DB62" i="41"/>
  <c r="DA62" i="41"/>
  <c r="FP62" i="41" s="1"/>
  <c r="CZ62" i="41"/>
  <c r="FO62" i="41" s="1"/>
  <c r="CY62" i="41"/>
  <c r="CX62" i="41"/>
  <c r="FM62" i="41" s="1"/>
  <c r="CW62" i="41"/>
  <c r="FL62" i="41" s="1"/>
  <c r="CV62" i="41"/>
  <c r="CU62" i="41"/>
  <c r="FJ62" i="41" s="1"/>
  <c r="CT62" i="41"/>
  <c r="FI62" i="41" s="1"/>
  <c r="CS62" i="41"/>
  <c r="CR62" i="41"/>
  <c r="FG62" i="41" s="1"/>
  <c r="CQ62" i="41"/>
  <c r="FF62" i="41" s="1"/>
  <c r="CN62" i="41"/>
  <c r="CM62" i="41"/>
  <c r="CL62" i="41"/>
  <c r="FA62" i="41" s="1"/>
  <c r="CK62" i="41"/>
  <c r="CJ62" i="41"/>
  <c r="EY62" i="41" s="1"/>
  <c r="CI62" i="41"/>
  <c r="EX62" i="41" s="1"/>
  <c r="CH62" i="41"/>
  <c r="CG62" i="41"/>
  <c r="CF62" i="41"/>
  <c r="EU62" i="41" s="1"/>
  <c r="CE62" i="41"/>
  <c r="ET62" i="41" s="1"/>
  <c r="CD62" i="41"/>
  <c r="ES62" i="41" s="1"/>
  <c r="CC62" i="41"/>
  <c r="ER62" i="41" s="1"/>
  <c r="BZ62" i="41"/>
  <c r="EO62" i="41" s="1"/>
  <c r="BY62" i="41"/>
  <c r="BX62" i="41"/>
  <c r="BW62" i="41"/>
  <c r="BV62" i="41"/>
  <c r="EK62" i="41" s="1"/>
  <c r="BU62" i="41"/>
  <c r="EJ62" i="41" s="1"/>
  <c r="BT62" i="41"/>
  <c r="EI62" i="41" s="1"/>
  <c r="BS62" i="41"/>
  <c r="BR62" i="41"/>
  <c r="BQ62" i="41"/>
  <c r="BP62" i="41"/>
  <c r="EE62" i="41" s="1"/>
  <c r="BO62" i="41"/>
  <c r="ED62" i="41" s="1"/>
  <c r="BL62" i="41"/>
  <c r="BK62" i="41"/>
  <c r="DZ62" i="41" s="1"/>
  <c r="BJ62" i="41"/>
  <c r="BI62" i="41"/>
  <c r="DX62" i="41" s="1"/>
  <c r="BH62" i="41"/>
  <c r="DW62" i="41" s="1"/>
  <c r="BG62" i="41"/>
  <c r="DV62" i="41" s="1"/>
  <c r="BF62" i="41"/>
  <c r="FY62" i="41" s="1"/>
  <c r="BE62" i="41"/>
  <c r="DT62" i="41" s="1"/>
  <c r="BD62" i="41"/>
  <c r="BC62" i="41"/>
  <c r="DR62" i="41" s="1"/>
  <c r="BB62" i="41"/>
  <c r="DQ62" i="41" s="1"/>
  <c r="BA62" i="41"/>
  <c r="DP62" i="41" s="1"/>
  <c r="AR62" i="41"/>
  <c r="AQ62" i="41"/>
  <c r="AQ129" i="41" s="1"/>
  <c r="AP62" i="41"/>
  <c r="AP129" i="41" s="1"/>
  <c r="AO62" i="41"/>
  <c r="AN62" i="41"/>
  <c r="AM62" i="41"/>
  <c r="AL62" i="41"/>
  <c r="AK62" i="41"/>
  <c r="AK129" i="41" s="1"/>
  <c r="AJ62" i="41"/>
  <c r="AJ129" i="41" s="1"/>
  <c r="AE62" i="41"/>
  <c r="AD62" i="41"/>
  <c r="AC62" i="41"/>
  <c r="AB62" i="41"/>
  <c r="AA62" i="41"/>
  <c r="AA129" i="41" s="1"/>
  <c r="Z62" i="41"/>
  <c r="Y62" i="41"/>
  <c r="X62" i="41"/>
  <c r="I62" i="41"/>
  <c r="H62" i="41"/>
  <c r="V61" i="41"/>
  <c r="CP59" i="41"/>
  <c r="CO59" i="41"/>
  <c r="CB59" i="41"/>
  <c r="CA59" i="41"/>
  <c r="BV59" i="41"/>
  <c r="BT59" i="41"/>
  <c r="U59" i="41" s="1"/>
  <c r="BM59" i="41"/>
  <c r="AZ59" i="41"/>
  <c r="AY59" i="41"/>
  <c r="AW59" i="41"/>
  <c r="AV59" i="41"/>
  <c r="AT59" i="41"/>
  <c r="AS59" i="41"/>
  <c r="AK59" i="41"/>
  <c r="AI59" i="41" s="1"/>
  <c r="AH59" i="41"/>
  <c r="AG59" i="41"/>
  <c r="V59" i="41"/>
  <c r="T59" i="41"/>
  <c r="S59" i="41"/>
  <c r="R59" i="41"/>
  <c r="Q59" i="41"/>
  <c r="P59" i="41"/>
  <c r="AI58" i="41"/>
  <c r="V58" i="41"/>
  <c r="O58" i="41"/>
  <c r="M58" i="41"/>
  <c r="CP57" i="41"/>
  <c r="CO57" i="41"/>
  <c r="CB57" i="41"/>
  <c r="CA57" i="41"/>
  <c r="BT57" i="41"/>
  <c r="BM57" i="41"/>
  <c r="BF57" i="41"/>
  <c r="AY57" i="41"/>
  <c r="AW57" i="41"/>
  <c r="AV57" i="41"/>
  <c r="AT57" i="41"/>
  <c r="AS57" i="41"/>
  <c r="AI57" i="41"/>
  <c r="AH57" i="41"/>
  <c r="AG57" i="41"/>
  <c r="V57" i="41"/>
  <c r="T57" i="41"/>
  <c r="S57" i="41"/>
  <c r="R57" i="41"/>
  <c r="Q57" i="41"/>
  <c r="P57" i="41"/>
  <c r="DL56" i="41"/>
  <c r="DH56" i="41"/>
  <c r="CP56" i="41"/>
  <c r="CO56" i="41"/>
  <c r="CB56" i="41"/>
  <c r="CA56" i="41"/>
  <c r="BN56" i="41"/>
  <c r="BM56" i="41"/>
  <c r="AZ56" i="41"/>
  <c r="AY56" i="41"/>
  <c r="AW56" i="41"/>
  <c r="AV56" i="41"/>
  <c r="AT56" i="41"/>
  <c r="AS56" i="41"/>
  <c r="AI56" i="41"/>
  <c r="AH56" i="41"/>
  <c r="AG56" i="41"/>
  <c r="W56" i="41"/>
  <c r="V56" i="41" s="1"/>
  <c r="U56" i="41"/>
  <c r="T56" i="41"/>
  <c r="S56" i="41"/>
  <c r="R56" i="41"/>
  <c r="Q56" i="41"/>
  <c r="P56" i="41"/>
  <c r="CP55" i="41"/>
  <c r="CO55" i="41"/>
  <c r="CB55" i="41"/>
  <c r="CA55" i="41"/>
  <c r="BN55" i="41"/>
  <c r="BM55" i="41"/>
  <c r="AZ55" i="41"/>
  <c r="AY55" i="41"/>
  <c r="AW55" i="41"/>
  <c r="AV55" i="41"/>
  <c r="AT55" i="41"/>
  <c r="AS55" i="41"/>
  <c r="AI55" i="41"/>
  <c r="AH55" i="41"/>
  <c r="AG55" i="41"/>
  <c r="V55" i="41"/>
  <c r="U55" i="41"/>
  <c r="T55" i="41"/>
  <c r="S55" i="41"/>
  <c r="R55" i="41"/>
  <c r="Q55" i="41"/>
  <c r="P55" i="41"/>
  <c r="CP54" i="41"/>
  <c r="CO54" i="41"/>
  <c r="CB54" i="41"/>
  <c r="CA54" i="41"/>
  <c r="BN54" i="41"/>
  <c r="BM54" i="41"/>
  <c r="AZ54" i="41"/>
  <c r="AY54" i="41"/>
  <c r="AW54" i="41"/>
  <c r="AV54" i="41"/>
  <c r="AT54" i="41"/>
  <c r="AS54" i="41"/>
  <c r="AI54" i="41"/>
  <c r="AH54" i="41"/>
  <c r="AG54" i="41"/>
  <c r="V54" i="41"/>
  <c r="U54" i="41"/>
  <c r="T54" i="41"/>
  <c r="S54" i="41"/>
  <c r="R54" i="41"/>
  <c r="Q54" i="41"/>
  <c r="P54" i="41"/>
  <c r="CP53" i="41"/>
  <c r="CO53" i="41"/>
  <c r="CB53" i="41"/>
  <c r="CA53" i="41"/>
  <c r="BN53" i="41"/>
  <c r="BM53" i="41"/>
  <c r="AZ53" i="41"/>
  <c r="AY53" i="41"/>
  <c r="AW53" i="41"/>
  <c r="AV53" i="41"/>
  <c r="AT53" i="41"/>
  <c r="AT51" i="41" s="1"/>
  <c r="AS53" i="41"/>
  <c r="AI53" i="41"/>
  <c r="AH53" i="41"/>
  <c r="AG53" i="41"/>
  <c r="V53" i="41"/>
  <c r="U53" i="41"/>
  <c r="U51" i="41" s="1"/>
  <c r="T53" i="41"/>
  <c r="T51" i="41" s="1"/>
  <c r="S53" i="41"/>
  <c r="R53" i="41"/>
  <c r="Q53" i="41"/>
  <c r="P53" i="41"/>
  <c r="CP52" i="41"/>
  <c r="CO52" i="41"/>
  <c r="CB52" i="41"/>
  <c r="CA52" i="41"/>
  <c r="BN52" i="41"/>
  <c r="BM52" i="41"/>
  <c r="AZ52" i="41"/>
  <c r="AY52" i="41"/>
  <c r="AW52" i="41"/>
  <c r="AV52" i="41"/>
  <c r="AT52" i="41"/>
  <c r="AS52" i="41"/>
  <c r="AS51" i="41" s="1"/>
  <c r="AI52" i="41"/>
  <c r="AH52" i="41"/>
  <c r="AH51" i="41" s="1"/>
  <c r="AG52" i="41"/>
  <c r="V52" i="41"/>
  <c r="U52" i="41"/>
  <c r="T52" i="41"/>
  <c r="S52" i="41"/>
  <c r="R52" i="41"/>
  <c r="R51" i="41" s="1"/>
  <c r="Q52" i="41"/>
  <c r="P52" i="41"/>
  <c r="DB51" i="41"/>
  <c r="FQ51" i="41" s="1"/>
  <c r="DA51" i="41"/>
  <c r="FP51" i="41" s="1"/>
  <c r="CZ51" i="41"/>
  <c r="FO51" i="41" s="1"/>
  <c r="CY51" i="41"/>
  <c r="FN51" i="41" s="1"/>
  <c r="CX51" i="41"/>
  <c r="FM51" i="41" s="1"/>
  <c r="CW51" i="41"/>
  <c r="FL51" i="41" s="1"/>
  <c r="CV51" i="41"/>
  <c r="FK51" i="41" s="1"/>
  <c r="CU51" i="41"/>
  <c r="FJ51" i="41" s="1"/>
  <c r="CT51" i="41"/>
  <c r="FI51" i="41" s="1"/>
  <c r="CS51" i="41"/>
  <c r="FH51" i="41" s="1"/>
  <c r="CR51" i="41"/>
  <c r="FG51" i="41" s="1"/>
  <c r="FE51" i="41" s="1"/>
  <c r="CQ51" i="41"/>
  <c r="FF51" i="41" s="1"/>
  <c r="FD51" i="41" s="1"/>
  <c r="CN51" i="41"/>
  <c r="FC51" i="41" s="1"/>
  <c r="CM51" i="41"/>
  <c r="FB51" i="41" s="1"/>
  <c r="CL51" i="41"/>
  <c r="CK51" i="41"/>
  <c r="EZ51" i="41" s="1"/>
  <c r="CJ51" i="41"/>
  <c r="EY51" i="41" s="1"/>
  <c r="CI51" i="41"/>
  <c r="EX51" i="41" s="1"/>
  <c r="CH51" i="41"/>
  <c r="EW51" i="41" s="1"/>
  <c r="CG51" i="41"/>
  <c r="EV51" i="41" s="1"/>
  <c r="CF51" i="41"/>
  <c r="CE51" i="41"/>
  <c r="FV51" i="41" s="1"/>
  <c r="CD51" i="41"/>
  <c r="ES51" i="41" s="1"/>
  <c r="CC51" i="41"/>
  <c r="ER51" i="41" s="1"/>
  <c r="BN51" i="41"/>
  <c r="BM51" i="41"/>
  <c r="AZ51" i="41"/>
  <c r="AY51" i="41"/>
  <c r="AW51" i="41"/>
  <c r="AV51" i="41"/>
  <c r="AI51" i="41"/>
  <c r="AG51" i="41"/>
  <c r="AE51" i="41"/>
  <c r="AD51" i="41"/>
  <c r="AC51" i="41"/>
  <c r="AB51" i="41"/>
  <c r="AA51" i="41"/>
  <c r="Z51" i="41"/>
  <c r="Y51" i="41"/>
  <c r="X51" i="41"/>
  <c r="W51" i="41"/>
  <c r="P51" i="41"/>
  <c r="CP50" i="41"/>
  <c r="CO50" i="41"/>
  <c r="CB50" i="41"/>
  <c r="CA50" i="41"/>
  <c r="BN50" i="41"/>
  <c r="BM50" i="41"/>
  <c r="AZ50" i="41"/>
  <c r="AY50" i="41"/>
  <c r="AW50" i="41"/>
  <c r="AV50" i="41"/>
  <c r="AT50" i="41"/>
  <c r="AS50" i="41"/>
  <c r="AI50" i="41"/>
  <c r="AH50" i="41"/>
  <c r="AG50" i="41"/>
  <c r="V50" i="41"/>
  <c r="U50" i="41"/>
  <c r="T50" i="41"/>
  <c r="S50" i="41"/>
  <c r="R50" i="41"/>
  <c r="Q50" i="41"/>
  <c r="P50" i="41"/>
  <c r="CP49" i="41"/>
  <c r="CO49" i="41"/>
  <c r="CB49" i="41"/>
  <c r="CA49" i="41"/>
  <c r="BN49" i="41"/>
  <c r="BM49" i="41"/>
  <c r="AZ49" i="41"/>
  <c r="AY49" i="41"/>
  <c r="AW49" i="41"/>
  <c r="AV49" i="41"/>
  <c r="AT49" i="41"/>
  <c r="AS49" i="41"/>
  <c r="AI49" i="41"/>
  <c r="AH49" i="41"/>
  <c r="AG49" i="41"/>
  <c r="V49" i="41"/>
  <c r="U49" i="41"/>
  <c r="T49" i="41"/>
  <c r="S49" i="41"/>
  <c r="R49" i="41"/>
  <c r="Q49" i="41"/>
  <c r="P49" i="41"/>
  <c r="DH48" i="41"/>
  <c r="CP48" i="41"/>
  <c r="CO48" i="41"/>
  <c r="CB48" i="41"/>
  <c r="CA48" i="41"/>
  <c r="BN48" i="41"/>
  <c r="BM48" i="41"/>
  <c r="BF48" i="41"/>
  <c r="U48" i="41" s="1"/>
  <c r="AZ48" i="41"/>
  <c r="AY48" i="41"/>
  <c r="AW48" i="41"/>
  <c r="AV48" i="41"/>
  <c r="AT48" i="41"/>
  <c r="AS48" i="41"/>
  <c r="AI48" i="41"/>
  <c r="AH48" i="41"/>
  <c r="AG48" i="41"/>
  <c r="V48" i="41"/>
  <c r="T48" i="41"/>
  <c r="S48" i="41"/>
  <c r="R48" i="41"/>
  <c r="Q48" i="41"/>
  <c r="P48" i="41"/>
  <c r="DH47" i="41"/>
  <c r="CV47" i="41"/>
  <c r="CO47" i="41"/>
  <c r="CD47" i="41"/>
  <c r="CB47" i="41" s="1"/>
  <c r="CC47" i="41"/>
  <c r="CA47" i="41" s="1"/>
  <c r="BN47" i="41"/>
  <c r="BM47" i="41"/>
  <c r="BF47" i="41"/>
  <c r="BB47" i="41"/>
  <c r="Q47" i="41" s="1"/>
  <c r="AY47" i="41"/>
  <c r="AW47" i="41"/>
  <c r="AV47" i="41"/>
  <c r="AT47" i="41"/>
  <c r="AS47" i="41"/>
  <c r="AJ47" i="41"/>
  <c r="AI47" i="41"/>
  <c r="AH47" i="41"/>
  <c r="AG47" i="41"/>
  <c r="W47" i="41"/>
  <c r="V47" i="41"/>
  <c r="T47" i="41"/>
  <c r="S47" i="41"/>
  <c r="R47" i="41"/>
  <c r="P47" i="41"/>
  <c r="CP46" i="41"/>
  <c r="CO46" i="41"/>
  <c r="CB46" i="41"/>
  <c r="CA46" i="41"/>
  <c r="BN46" i="41"/>
  <c r="BM46" i="41"/>
  <c r="AZ46" i="41"/>
  <c r="AY46" i="41"/>
  <c r="AW46" i="41"/>
  <c r="AV46" i="41"/>
  <c r="AT46" i="41"/>
  <c r="AS46" i="41"/>
  <c r="AI46" i="41"/>
  <c r="AH46" i="41"/>
  <c r="AG46" i="41"/>
  <c r="V46" i="41"/>
  <c r="U46" i="41"/>
  <c r="T46" i="41"/>
  <c r="S46" i="41"/>
  <c r="R46" i="41"/>
  <c r="Q46" i="41"/>
  <c r="P46" i="41"/>
  <c r="CP45" i="41"/>
  <c r="CO45" i="41"/>
  <c r="CB45" i="41"/>
  <c r="CA45" i="41"/>
  <c r="BN45" i="41"/>
  <c r="BM45" i="41"/>
  <c r="AZ45" i="41"/>
  <c r="AY45" i="41"/>
  <c r="AW45" i="41"/>
  <c r="AV45" i="41"/>
  <c r="AT45" i="41"/>
  <c r="AS45" i="41"/>
  <c r="AI45" i="41"/>
  <c r="AH45" i="41"/>
  <c r="AG45" i="41"/>
  <c r="V45" i="41"/>
  <c r="U45" i="41"/>
  <c r="T45" i="41"/>
  <c r="S45" i="41"/>
  <c r="R45" i="41"/>
  <c r="Q45" i="41"/>
  <c r="P45" i="41"/>
  <c r="AI44" i="41"/>
  <c r="AI43" i="41"/>
  <c r="V43" i="41"/>
  <c r="CP42" i="41"/>
  <c r="CO42" i="41"/>
  <c r="CB42" i="41"/>
  <c r="CA42" i="41"/>
  <c r="BN42" i="41"/>
  <c r="BM42" i="41"/>
  <c r="AZ42" i="41"/>
  <c r="AY42" i="41"/>
  <c r="AW42" i="41"/>
  <c r="AV42" i="41"/>
  <c r="AT42" i="41"/>
  <c r="AS42" i="41"/>
  <c r="AI42" i="41"/>
  <c r="AH42" i="41"/>
  <c r="AG42" i="41"/>
  <c r="W42" i="41"/>
  <c r="V42" i="41"/>
  <c r="U42" i="41"/>
  <c r="T42" i="41"/>
  <c r="S42" i="41"/>
  <c r="R42" i="41"/>
  <c r="Q42" i="41"/>
  <c r="P42" i="41"/>
  <c r="CP41" i="41"/>
  <c r="CO41" i="41"/>
  <c r="BN41" i="41"/>
  <c r="BM41" i="41"/>
  <c r="AZ41" i="41"/>
  <c r="AY41" i="41"/>
  <c r="AW41" i="41"/>
  <c r="AV41" i="41"/>
  <c r="AT41" i="41"/>
  <c r="AS41" i="41"/>
  <c r="AI41" i="41"/>
  <c r="AH41" i="41"/>
  <c r="AG41" i="41"/>
  <c r="AG38" i="41" s="1"/>
  <c r="V41" i="41"/>
  <c r="U41" i="41"/>
  <c r="T41" i="41"/>
  <c r="S41" i="41"/>
  <c r="R41" i="41"/>
  <c r="Q41" i="41"/>
  <c r="P41" i="41"/>
  <c r="DH40" i="41"/>
  <c r="CP40" i="41"/>
  <c r="CO40" i="41"/>
  <c r="CB40" i="41"/>
  <c r="CA40" i="41"/>
  <c r="BN40" i="41"/>
  <c r="BM40" i="41"/>
  <c r="AZ40" i="41"/>
  <c r="AY40" i="41"/>
  <c r="AW40" i="41"/>
  <c r="AV40" i="41"/>
  <c r="AT40" i="41"/>
  <c r="AS40" i="41"/>
  <c r="AI40" i="41"/>
  <c r="AH40" i="41"/>
  <c r="AG40" i="41"/>
  <c r="V40" i="41"/>
  <c r="U40" i="41"/>
  <c r="T40" i="41"/>
  <c r="S40" i="41"/>
  <c r="R40" i="41"/>
  <c r="Q40" i="41"/>
  <c r="P40" i="41"/>
  <c r="DH39" i="41"/>
  <c r="CP39" i="41"/>
  <c r="CO39" i="41"/>
  <c r="CB39" i="41"/>
  <c r="CA39" i="41"/>
  <c r="BN39" i="41"/>
  <c r="BM39" i="41"/>
  <c r="BM38" i="41" s="1"/>
  <c r="AZ39" i="41"/>
  <c r="AY39" i="41"/>
  <c r="AW39" i="41"/>
  <c r="AV39" i="41"/>
  <c r="AT39" i="41"/>
  <c r="AS39" i="41"/>
  <c r="AS38" i="41" s="1"/>
  <c r="AI39" i="41"/>
  <c r="AH39" i="41"/>
  <c r="AG39" i="41"/>
  <c r="V39" i="41"/>
  <c r="U39" i="41"/>
  <c r="T39" i="41"/>
  <c r="T38" i="41" s="1"/>
  <c r="S39" i="41"/>
  <c r="S38" i="41" s="1"/>
  <c r="R39" i="41"/>
  <c r="R38" i="41" s="1"/>
  <c r="Q39" i="41"/>
  <c r="P39" i="41"/>
  <c r="DJ38" i="41"/>
  <c r="DJ37" i="41" s="1"/>
  <c r="DJ60" i="41" s="1"/>
  <c r="DJ150" i="41" s="1"/>
  <c r="DB38" i="41"/>
  <c r="FQ38" i="41" s="1"/>
  <c r="DA38" i="41"/>
  <c r="CZ38" i="41"/>
  <c r="FO38" i="41" s="1"/>
  <c r="CY38" i="41"/>
  <c r="FN38" i="41" s="1"/>
  <c r="CX38" i="41"/>
  <c r="FM38" i="41" s="1"/>
  <c r="CW38" i="41"/>
  <c r="CW37" i="41" s="1"/>
  <c r="FL37" i="41" s="1"/>
  <c r="CV38" i="41"/>
  <c r="FK38" i="41" s="1"/>
  <c r="CU38" i="41"/>
  <c r="FJ38" i="41" s="1"/>
  <c r="CT38" i="41"/>
  <c r="FI38" i="41" s="1"/>
  <c r="CS38" i="41"/>
  <c r="FH38" i="41" s="1"/>
  <c r="CR38" i="41"/>
  <c r="FG38" i="41" s="1"/>
  <c r="CQ38" i="41"/>
  <c r="FF38" i="41" s="1"/>
  <c r="CO38" i="41"/>
  <c r="CN38" i="41"/>
  <c r="CM38" i="41"/>
  <c r="FB38" i="41" s="1"/>
  <c r="CL38" i="41"/>
  <c r="FA38" i="41" s="1"/>
  <c r="CK38" i="41"/>
  <c r="CJ38" i="41"/>
  <c r="CI38" i="41"/>
  <c r="EX38" i="41" s="1"/>
  <c r="CH38" i="41"/>
  <c r="CG38" i="41"/>
  <c r="EV38" i="41" s="1"/>
  <c r="CF38" i="41"/>
  <c r="EU38" i="41" s="1"/>
  <c r="CE38" i="41"/>
  <c r="CD38" i="41"/>
  <c r="CC38" i="41"/>
  <c r="CC37" i="41" s="1"/>
  <c r="ER37" i="41" s="1"/>
  <c r="CB38" i="41"/>
  <c r="BZ38" i="41"/>
  <c r="EO38" i="41" s="1"/>
  <c r="BY38" i="41"/>
  <c r="EN38" i="41" s="1"/>
  <c r="BX38" i="41"/>
  <c r="BW38" i="41"/>
  <c r="BV38" i="41"/>
  <c r="BU38" i="41"/>
  <c r="EJ38" i="41" s="1"/>
  <c r="BT38" i="41"/>
  <c r="EI38" i="41" s="1"/>
  <c r="BS38" i="41"/>
  <c r="EH38" i="41" s="1"/>
  <c r="BR38" i="41"/>
  <c r="EG38" i="41" s="1"/>
  <c r="BQ38" i="41"/>
  <c r="BQ37" i="41" s="1"/>
  <c r="BP38" i="41"/>
  <c r="BO38" i="41"/>
  <c r="ED38" i="41" s="1"/>
  <c r="BL38" i="41"/>
  <c r="EA38" i="41" s="1"/>
  <c r="BK38" i="41"/>
  <c r="DZ38" i="41" s="1"/>
  <c r="BJ38" i="41"/>
  <c r="BI38" i="41"/>
  <c r="DX38" i="41" s="1"/>
  <c r="BH38" i="41"/>
  <c r="GA38" i="41" s="1"/>
  <c r="BG38" i="41"/>
  <c r="DV38" i="41" s="1"/>
  <c r="BF38" i="41"/>
  <c r="DU38" i="41" s="1"/>
  <c r="BE38" i="41"/>
  <c r="DT38" i="41" s="1"/>
  <c r="BD38" i="41"/>
  <c r="BC38" i="41"/>
  <c r="DR38" i="41" s="1"/>
  <c r="BB38" i="41"/>
  <c r="DQ38" i="41" s="1"/>
  <c r="BA38" i="41"/>
  <c r="AR38" i="41"/>
  <c r="AR37" i="41" s="1"/>
  <c r="AQ38" i="41"/>
  <c r="AP38" i="41"/>
  <c r="AP37" i="41" s="1"/>
  <c r="AO38" i="41"/>
  <c r="AN38" i="41"/>
  <c r="AN37" i="41" s="1"/>
  <c r="AM38" i="41"/>
  <c r="AM37" i="41" s="1"/>
  <c r="AL38" i="41"/>
  <c r="AL37" i="41" s="1"/>
  <c r="AK38" i="41"/>
  <c r="AJ38" i="41"/>
  <c r="AH38" i="41"/>
  <c r="AE38" i="41"/>
  <c r="AE37" i="41" s="1"/>
  <c r="AD38" i="41"/>
  <c r="AD37" i="41" s="1"/>
  <c r="AC38" i="41"/>
  <c r="AC37" i="41" s="1"/>
  <c r="AB38" i="41"/>
  <c r="AA38" i="41"/>
  <c r="Z38" i="41"/>
  <c r="Y38" i="41"/>
  <c r="Y37" i="41" s="1"/>
  <c r="X38" i="41"/>
  <c r="X37" i="41" s="1"/>
  <c r="W38" i="41"/>
  <c r="W37" i="41" s="1"/>
  <c r="I38" i="41"/>
  <c r="H38" i="41"/>
  <c r="DL37" i="41"/>
  <c r="DL60" i="41" s="1"/>
  <c r="DK37" i="41"/>
  <c r="DK60" i="41" s="1"/>
  <c r="DI37" i="41"/>
  <c r="DI60" i="41" s="1"/>
  <c r="CX37" i="41"/>
  <c r="FM37" i="41" s="1"/>
  <c r="CU37" i="41"/>
  <c r="FJ37" i="41" s="1"/>
  <c r="CM37" i="41"/>
  <c r="FB37" i="41" s="1"/>
  <c r="CI37" i="41"/>
  <c r="EX37" i="41" s="1"/>
  <c r="CG37" i="41"/>
  <c r="EV37" i="41" s="1"/>
  <c r="BZ37" i="41"/>
  <c r="EO37" i="41" s="1"/>
  <c r="BY37" i="41"/>
  <c r="EN37" i="41" s="1"/>
  <c r="BU37" i="41"/>
  <c r="EJ37" i="41" s="1"/>
  <c r="BS37" i="41"/>
  <c r="EH37" i="41" s="1"/>
  <c r="BR37" i="41"/>
  <c r="EG37" i="41" s="1"/>
  <c r="BL37" i="41"/>
  <c r="EA37" i="41" s="1"/>
  <c r="BK37" i="41"/>
  <c r="DZ37" i="41" s="1"/>
  <c r="BI37" i="41"/>
  <c r="DX37" i="41" s="1"/>
  <c r="BG37" i="41"/>
  <c r="DV37" i="41" s="1"/>
  <c r="BF37" i="41"/>
  <c r="DU37" i="41" s="1"/>
  <c r="BE37" i="41"/>
  <c r="DT37" i="41" s="1"/>
  <c r="BA37" i="41"/>
  <c r="DP37" i="41" s="1"/>
  <c r="AQ37" i="41"/>
  <c r="AO37" i="41"/>
  <c r="CP36" i="41"/>
  <c r="CO36" i="41"/>
  <c r="CB36" i="41"/>
  <c r="CA36" i="41"/>
  <c r="BN36" i="41"/>
  <c r="BM36" i="41"/>
  <c r="AZ36" i="41"/>
  <c r="AY36" i="41"/>
  <c r="AW36" i="41"/>
  <c r="AV36" i="41"/>
  <c r="AT36" i="41"/>
  <c r="AS36" i="41"/>
  <c r="AI36" i="41"/>
  <c r="AH36" i="41"/>
  <c r="AG36" i="41"/>
  <c r="V36" i="41"/>
  <c r="U36" i="41"/>
  <c r="T36" i="41"/>
  <c r="S36" i="41"/>
  <c r="R36" i="41"/>
  <c r="Q36" i="41"/>
  <c r="P36" i="41"/>
  <c r="AI35" i="41"/>
  <c r="V35" i="41"/>
  <c r="M35" i="41"/>
  <c r="CP34" i="41"/>
  <c r="CO34" i="41"/>
  <c r="CB34" i="41"/>
  <c r="CA34" i="41"/>
  <c r="BN34" i="41"/>
  <c r="BM34" i="41"/>
  <c r="BD34" i="41"/>
  <c r="BD31" i="41" s="1"/>
  <c r="DS31" i="41" s="1"/>
  <c r="AY34" i="41"/>
  <c r="AW34" i="41"/>
  <c r="AV34" i="41"/>
  <c r="AT34" i="41"/>
  <c r="AS34" i="41"/>
  <c r="AI34" i="41"/>
  <c r="AH34" i="41"/>
  <c r="AG34" i="41"/>
  <c r="V34" i="41"/>
  <c r="U34" i="41"/>
  <c r="T34" i="41"/>
  <c r="R34" i="41"/>
  <c r="Q34" i="41"/>
  <c r="P34" i="41"/>
  <c r="CP33" i="41"/>
  <c r="CO33" i="41"/>
  <c r="CB33" i="41"/>
  <c r="CA33" i="41"/>
  <c r="BN33" i="41"/>
  <c r="BM33" i="41"/>
  <c r="BH33" i="41"/>
  <c r="AH33" i="41" s="1"/>
  <c r="AY33" i="41"/>
  <c r="AW33" i="41"/>
  <c r="AV33" i="41"/>
  <c r="AT33" i="41"/>
  <c r="AS33" i="41"/>
  <c r="AI33" i="41"/>
  <c r="AG33" i="41"/>
  <c r="V33" i="41"/>
  <c r="U33" i="41"/>
  <c r="T33" i="41"/>
  <c r="S33" i="41"/>
  <c r="R33" i="41"/>
  <c r="Q33" i="41"/>
  <c r="P33" i="41"/>
  <c r="DH32" i="41"/>
  <c r="CP32" i="41"/>
  <c r="CO32" i="41"/>
  <c r="CB32" i="41"/>
  <c r="CA32" i="41"/>
  <c r="BN32" i="41"/>
  <c r="BM32" i="41"/>
  <c r="AZ32" i="41"/>
  <c r="AY32" i="41"/>
  <c r="AW32" i="41"/>
  <c r="AV32" i="41"/>
  <c r="AT32" i="41"/>
  <c r="AS32" i="41"/>
  <c r="AI32" i="41"/>
  <c r="AH32" i="41"/>
  <c r="AG32" i="41"/>
  <c r="V32" i="41"/>
  <c r="U32" i="41"/>
  <c r="T32" i="41"/>
  <c r="S32" i="41"/>
  <c r="R32" i="41"/>
  <c r="Q32" i="41"/>
  <c r="P32" i="41"/>
  <c r="I32" i="41"/>
  <c r="DB31" i="41"/>
  <c r="FQ31" i="41" s="1"/>
  <c r="DA31" i="41"/>
  <c r="FP31" i="41" s="1"/>
  <c r="CZ31" i="41"/>
  <c r="FO31" i="41" s="1"/>
  <c r="CY31" i="41"/>
  <c r="FN31" i="41" s="1"/>
  <c r="CX31" i="41"/>
  <c r="FM31" i="41" s="1"/>
  <c r="CW31" i="41"/>
  <c r="FL31" i="41" s="1"/>
  <c r="CV31" i="41"/>
  <c r="FK31" i="41" s="1"/>
  <c r="CU31" i="41"/>
  <c r="FJ31" i="41" s="1"/>
  <c r="CT31" i="41"/>
  <c r="FI31" i="41" s="1"/>
  <c r="CS31" i="41"/>
  <c r="CR31" i="41"/>
  <c r="CQ31" i="41"/>
  <c r="FF31" i="41" s="1"/>
  <c r="CN31" i="41"/>
  <c r="FC31" i="41" s="1"/>
  <c r="CM31" i="41"/>
  <c r="FB31" i="41" s="1"/>
  <c r="CL31" i="41"/>
  <c r="FA31" i="41" s="1"/>
  <c r="CK31" i="41"/>
  <c r="EZ31" i="41" s="1"/>
  <c r="CJ31" i="41"/>
  <c r="EY31" i="41" s="1"/>
  <c r="CI31" i="41"/>
  <c r="CH31" i="41"/>
  <c r="EW31" i="41" s="1"/>
  <c r="CG31" i="41"/>
  <c r="CF31" i="41"/>
  <c r="EU31" i="41" s="1"/>
  <c r="CE31" i="41"/>
  <c r="ET31" i="41" s="1"/>
  <c r="CD31" i="41"/>
  <c r="ES31" i="41" s="1"/>
  <c r="EQ31" i="41" s="1"/>
  <c r="CC31" i="41"/>
  <c r="ER31" i="41" s="1"/>
  <c r="BZ31" i="41"/>
  <c r="GE31" i="41" s="1"/>
  <c r="BY31" i="41"/>
  <c r="BX31" i="41"/>
  <c r="EM31" i="41" s="1"/>
  <c r="BW31" i="41"/>
  <c r="EL31" i="41" s="1"/>
  <c r="BV31" i="41"/>
  <c r="BU31" i="41"/>
  <c r="BT31" i="41"/>
  <c r="EI31" i="41" s="1"/>
  <c r="BS31" i="41"/>
  <c r="EH31" i="41" s="1"/>
  <c r="BR31" i="41"/>
  <c r="EG31" i="41" s="1"/>
  <c r="BQ31" i="41"/>
  <c r="EF31" i="41" s="1"/>
  <c r="BP31" i="41"/>
  <c r="BO31" i="41"/>
  <c r="BN31" i="41"/>
  <c r="BL31" i="41"/>
  <c r="EA31" i="41" s="1"/>
  <c r="BK31" i="41"/>
  <c r="DZ31" i="41" s="1"/>
  <c r="BJ31" i="41"/>
  <c r="DY31" i="41" s="1"/>
  <c r="BI31" i="41"/>
  <c r="BH31" i="41"/>
  <c r="AH31" i="41" s="1"/>
  <c r="BG31" i="41"/>
  <c r="FZ31" i="41" s="1"/>
  <c r="BF31" i="41"/>
  <c r="DU31" i="41" s="1"/>
  <c r="BE31" i="41"/>
  <c r="FX31" i="41" s="1"/>
  <c r="BC31" i="41"/>
  <c r="DR31" i="41" s="1"/>
  <c r="BB31" i="41"/>
  <c r="BA31" i="41"/>
  <c r="FT31" i="41" s="1"/>
  <c r="AV31" i="41"/>
  <c r="AS31" i="41"/>
  <c r="AR31" i="41"/>
  <c r="AQ31" i="41"/>
  <c r="AP31" i="41"/>
  <c r="AP60" i="41" s="1"/>
  <c r="AO31" i="41"/>
  <c r="AO60" i="41" s="1"/>
  <c r="AN31" i="41"/>
  <c r="AM31" i="41"/>
  <c r="AL31" i="41"/>
  <c r="AK31" i="41"/>
  <c r="AJ31" i="41"/>
  <c r="AE31" i="41"/>
  <c r="AD31" i="41"/>
  <c r="AC31" i="41"/>
  <c r="AC60" i="41" s="1"/>
  <c r="AB31" i="41"/>
  <c r="AA31" i="41"/>
  <c r="Z31" i="41"/>
  <c r="Y31" i="41"/>
  <c r="X31" i="41"/>
  <c r="W31" i="41"/>
  <c r="W60" i="41" s="1"/>
  <c r="I31" i="41"/>
  <c r="H31" i="41"/>
  <c r="V30" i="41"/>
  <c r="CP28" i="41"/>
  <c r="CO28" i="41"/>
  <c r="CB28" i="41"/>
  <c r="CA28" i="41"/>
  <c r="BN28" i="41"/>
  <c r="BM28" i="41"/>
  <c r="AZ28" i="41"/>
  <c r="AY28" i="41"/>
  <c r="AW28" i="41"/>
  <c r="AV28" i="41"/>
  <c r="AT28" i="41"/>
  <c r="AS28" i="41"/>
  <c r="AI28" i="41"/>
  <c r="AH28" i="41"/>
  <c r="AG28" i="41"/>
  <c r="V28" i="41"/>
  <c r="U28" i="41"/>
  <c r="T28" i="41"/>
  <c r="S28" i="41"/>
  <c r="R28" i="41"/>
  <c r="Q28" i="41"/>
  <c r="P28" i="41"/>
  <c r="CP27" i="41"/>
  <c r="CO27" i="41"/>
  <c r="CB27" i="41"/>
  <c r="CA27" i="41"/>
  <c r="BV27" i="41"/>
  <c r="BN27" i="41" s="1"/>
  <c r="BM27" i="41"/>
  <c r="BH27" i="41"/>
  <c r="AH27" i="41" s="1"/>
  <c r="AY27" i="41"/>
  <c r="AW27" i="41"/>
  <c r="AV27" i="41"/>
  <c r="AT27" i="41"/>
  <c r="AS27" i="41"/>
  <c r="AI27" i="41"/>
  <c r="AG27" i="41"/>
  <c r="V27" i="41"/>
  <c r="U27" i="41"/>
  <c r="T27" i="41"/>
  <c r="S27" i="41"/>
  <c r="R27" i="41"/>
  <c r="Q27" i="41"/>
  <c r="P27" i="41"/>
  <c r="CP26" i="41"/>
  <c r="CO26" i="41"/>
  <c r="CB26" i="41"/>
  <c r="CA26" i="41"/>
  <c r="BN26" i="41"/>
  <c r="BM26" i="41"/>
  <c r="BF26" i="41"/>
  <c r="AY26" i="41"/>
  <c r="AW26" i="41"/>
  <c r="AV26" i="41"/>
  <c r="AT26" i="41"/>
  <c r="AS26" i="41"/>
  <c r="AI26" i="41"/>
  <c r="AH26" i="41"/>
  <c r="AG26" i="41"/>
  <c r="X26" i="41"/>
  <c r="V26" i="41"/>
  <c r="T26" i="41"/>
  <c r="S26" i="41"/>
  <c r="R26" i="41"/>
  <c r="Q26" i="41"/>
  <c r="P26" i="41"/>
  <c r="CP25" i="41"/>
  <c r="CO25" i="41"/>
  <c r="CB25" i="41"/>
  <c r="CA25" i="41"/>
  <c r="BN25" i="41"/>
  <c r="BM25" i="41"/>
  <c r="AZ25" i="41"/>
  <c r="AY25" i="41"/>
  <c r="AW25" i="41"/>
  <c r="AV25" i="41"/>
  <c r="AT25" i="41"/>
  <c r="AS25" i="41"/>
  <c r="AI25" i="41"/>
  <c r="AH25" i="41"/>
  <c r="AG25" i="41"/>
  <c r="V25" i="41"/>
  <c r="U25" i="41"/>
  <c r="T25" i="41"/>
  <c r="S25" i="41"/>
  <c r="R25" i="41"/>
  <c r="Q25" i="41"/>
  <c r="P25" i="41"/>
  <c r="AK24" i="41"/>
  <c r="AI24" i="41"/>
  <c r="CP23" i="41"/>
  <c r="CO23" i="41"/>
  <c r="CB23" i="41"/>
  <c r="CA23" i="41"/>
  <c r="BN23" i="41"/>
  <c r="BM23" i="41"/>
  <c r="AZ23" i="41"/>
  <c r="AY23" i="41"/>
  <c r="AW23" i="41"/>
  <c r="AV23" i="41"/>
  <c r="AT23" i="41"/>
  <c r="AS23" i="41"/>
  <c r="AI23" i="41"/>
  <c r="AH23" i="41"/>
  <c r="AG23" i="41"/>
  <c r="V23" i="41"/>
  <c r="U23" i="41"/>
  <c r="T23" i="41"/>
  <c r="S23" i="41"/>
  <c r="R23" i="41"/>
  <c r="Q23" i="41"/>
  <c r="P23" i="41"/>
  <c r="CP22" i="41"/>
  <c r="CO22" i="41"/>
  <c r="CB22" i="41"/>
  <c r="CA22" i="41"/>
  <c r="BN22" i="41"/>
  <c r="BM22" i="41"/>
  <c r="AZ22" i="41"/>
  <c r="AY22" i="41"/>
  <c r="AW22" i="41"/>
  <c r="AV22" i="41"/>
  <c r="AT22" i="41"/>
  <c r="AS22" i="41"/>
  <c r="AI22" i="41"/>
  <c r="AH22" i="41"/>
  <c r="AG22" i="41"/>
  <c r="V22" i="41"/>
  <c r="U22" i="41"/>
  <c r="T22" i="41"/>
  <c r="S22" i="41"/>
  <c r="R22" i="41"/>
  <c r="M22" i="41" s="1"/>
  <c r="Q22" i="41"/>
  <c r="P22" i="41"/>
  <c r="F22" i="41"/>
  <c r="C22" i="41"/>
  <c r="CP21" i="41"/>
  <c r="CO21" i="41"/>
  <c r="CB21" i="41"/>
  <c r="CA21" i="41"/>
  <c r="BN21" i="41"/>
  <c r="BM21" i="41"/>
  <c r="AZ21" i="41"/>
  <c r="AY21" i="41"/>
  <c r="AW21" i="41"/>
  <c r="AV21" i="41"/>
  <c r="AT21" i="41"/>
  <c r="AS21" i="41"/>
  <c r="AI21" i="41"/>
  <c r="AH21" i="41"/>
  <c r="AG21" i="41"/>
  <c r="V21" i="41"/>
  <c r="U21" i="41"/>
  <c r="T21" i="41"/>
  <c r="S21" i="41"/>
  <c r="O21" i="41" s="1"/>
  <c r="R21" i="41"/>
  <c r="Q21" i="41"/>
  <c r="P21" i="41"/>
  <c r="F21" i="41"/>
  <c r="C21" i="41"/>
  <c r="CP20" i="41"/>
  <c r="CO20" i="41"/>
  <c r="CB20" i="41"/>
  <c r="CA20" i="41"/>
  <c r="BN20" i="41"/>
  <c r="BM20" i="41"/>
  <c r="AZ20" i="41"/>
  <c r="AY20" i="41"/>
  <c r="AW20" i="41"/>
  <c r="AV20" i="41"/>
  <c r="AT20" i="41"/>
  <c r="AS20" i="41"/>
  <c r="AI20" i="41"/>
  <c r="AH20" i="41"/>
  <c r="AG20" i="41"/>
  <c r="V20" i="41"/>
  <c r="U20" i="41"/>
  <c r="T20" i="41"/>
  <c r="S20" i="41"/>
  <c r="R20" i="41"/>
  <c r="Q20" i="41"/>
  <c r="P20" i="41"/>
  <c r="I20" i="41"/>
  <c r="F20" i="41"/>
  <c r="CP19" i="41"/>
  <c r="CO19" i="41"/>
  <c r="CB19" i="41"/>
  <c r="CA19" i="41"/>
  <c r="BN19" i="41"/>
  <c r="BM19" i="41"/>
  <c r="AZ19" i="41"/>
  <c r="AY19" i="41"/>
  <c r="AW19" i="41"/>
  <c r="AV19" i="41"/>
  <c r="AT19" i="41"/>
  <c r="AS19" i="41"/>
  <c r="AI19" i="41"/>
  <c r="AH19" i="41"/>
  <c r="AG19" i="41"/>
  <c r="V19" i="41"/>
  <c r="U19" i="41"/>
  <c r="T19" i="41"/>
  <c r="S19" i="41"/>
  <c r="O19" i="41" s="1"/>
  <c r="R19" i="41"/>
  <c r="Q19" i="41"/>
  <c r="P19" i="41"/>
  <c r="I19" i="41"/>
  <c r="F19" i="41"/>
  <c r="CP18" i="41"/>
  <c r="CO18" i="41"/>
  <c r="CB18" i="41"/>
  <c r="CA18" i="41"/>
  <c r="BN18" i="41"/>
  <c r="BM18" i="41"/>
  <c r="AZ18" i="41"/>
  <c r="AY18" i="41"/>
  <c r="AW18" i="41"/>
  <c r="AV18" i="41"/>
  <c r="AT18" i="41"/>
  <c r="AS18" i="41"/>
  <c r="AI18" i="41"/>
  <c r="AH18" i="41"/>
  <c r="AG18" i="41"/>
  <c r="V18" i="41"/>
  <c r="U18" i="41"/>
  <c r="T18" i="41"/>
  <c r="S18" i="41"/>
  <c r="O18" i="41" s="1"/>
  <c r="R18" i="41"/>
  <c r="Q18" i="41"/>
  <c r="P18" i="41"/>
  <c r="I18" i="41"/>
  <c r="CP17" i="41"/>
  <c r="CO17" i="41"/>
  <c r="CB17" i="41"/>
  <c r="CA17" i="41"/>
  <c r="AZ17" i="41"/>
  <c r="AY17" i="41"/>
  <c r="AW17" i="41"/>
  <c r="AV17" i="41"/>
  <c r="AT17" i="41"/>
  <c r="AS17" i="41"/>
  <c r="AI17" i="41"/>
  <c r="AH17" i="41"/>
  <c r="AG17" i="41"/>
  <c r="W17" i="41"/>
  <c r="V17" i="41" s="1"/>
  <c r="U17" i="41"/>
  <c r="T17" i="41"/>
  <c r="S17" i="41"/>
  <c r="R17" i="41"/>
  <c r="I17" i="41"/>
  <c r="F17" i="41"/>
  <c r="BP17" i="41" s="1"/>
  <c r="EE17" i="41" s="1"/>
  <c r="EC17" i="41" s="1"/>
  <c r="CP16" i="41"/>
  <c r="CO16" i="41"/>
  <c r="CB16" i="41"/>
  <c r="CA16" i="41"/>
  <c r="BN16" i="41"/>
  <c r="BM16" i="41"/>
  <c r="AZ16" i="41"/>
  <c r="AY16" i="41"/>
  <c r="AW16" i="41"/>
  <c r="AV16" i="41"/>
  <c r="AT16" i="41"/>
  <c r="AS16" i="41"/>
  <c r="AI16" i="41"/>
  <c r="AH16" i="41"/>
  <c r="AG16" i="41"/>
  <c r="V16" i="41"/>
  <c r="U16" i="41"/>
  <c r="T16" i="41"/>
  <c r="S16" i="41"/>
  <c r="R16" i="41"/>
  <c r="Q16" i="41"/>
  <c r="P16" i="41"/>
  <c r="I16" i="41"/>
  <c r="F16" i="41"/>
  <c r="CP15" i="41"/>
  <c r="CO15" i="41"/>
  <c r="CB15" i="41"/>
  <c r="CA15" i="41"/>
  <c r="BN15" i="41"/>
  <c r="BM15" i="41"/>
  <c r="AZ15" i="41"/>
  <c r="AY15" i="41"/>
  <c r="AW15" i="41"/>
  <c r="AV15" i="41"/>
  <c r="AT15" i="41"/>
  <c r="AS15" i="41"/>
  <c r="AK15" i="41"/>
  <c r="AI15" i="41"/>
  <c r="AH15" i="41"/>
  <c r="AG15" i="41"/>
  <c r="V15" i="41"/>
  <c r="U15" i="41"/>
  <c r="T15" i="41"/>
  <c r="S15" i="41"/>
  <c r="R15" i="41"/>
  <c r="Q15" i="41"/>
  <c r="P15" i="41"/>
  <c r="I15" i="41"/>
  <c r="F15" i="41"/>
  <c r="C15" i="41"/>
  <c r="CP14" i="41"/>
  <c r="CO14" i="41"/>
  <c r="CB14" i="41"/>
  <c r="CB13" i="41" s="1"/>
  <c r="CB29" i="41" s="1"/>
  <c r="CA14" i="41"/>
  <c r="BN14" i="41"/>
  <c r="BM14" i="41"/>
  <c r="AZ14" i="41"/>
  <c r="AY14" i="41"/>
  <c r="AW14" i="41"/>
  <c r="AV14" i="41"/>
  <c r="AT14" i="41"/>
  <c r="AS14" i="41"/>
  <c r="AI14" i="41"/>
  <c r="AH14" i="41"/>
  <c r="AG14" i="41"/>
  <c r="V14" i="41"/>
  <c r="U14" i="41"/>
  <c r="T14" i="41"/>
  <c r="S14" i="41"/>
  <c r="R14" i="41"/>
  <c r="Q14" i="41"/>
  <c r="P14" i="41"/>
  <c r="I14" i="41"/>
  <c r="DB13" i="41"/>
  <c r="DA13" i="41"/>
  <c r="CZ13" i="41"/>
  <c r="CY13" i="41"/>
  <c r="CX13" i="41"/>
  <c r="CX29" i="41" s="1"/>
  <c r="FM29" i="41" s="1"/>
  <c r="CW13" i="41"/>
  <c r="CW29" i="41" s="1"/>
  <c r="FL29" i="41" s="1"/>
  <c r="CV13" i="41"/>
  <c r="CU13" i="41"/>
  <c r="CT13" i="41"/>
  <c r="CS13" i="41"/>
  <c r="CR13" i="41"/>
  <c r="CR29" i="41" s="1"/>
  <c r="FG29" i="41" s="1"/>
  <c r="CQ13" i="41"/>
  <c r="CQ29" i="41" s="1"/>
  <c r="FF29" i="41" s="1"/>
  <c r="CN13" i="41"/>
  <c r="CM13" i="41"/>
  <c r="CL13" i="41"/>
  <c r="CK13" i="41"/>
  <c r="CJ13" i="41"/>
  <c r="CJ29" i="41" s="1"/>
  <c r="EY29" i="41" s="1"/>
  <c r="CI13" i="41"/>
  <c r="CI29" i="41" s="1"/>
  <c r="EX29" i="41" s="1"/>
  <c r="CH13" i="41"/>
  <c r="CG13" i="41"/>
  <c r="CF13" i="41"/>
  <c r="CE13" i="41"/>
  <c r="CD13" i="41"/>
  <c r="CD29" i="41" s="1"/>
  <c r="ES29" i="41" s="1"/>
  <c r="CC13" i="41"/>
  <c r="CC29" i="41" s="1"/>
  <c r="ER29" i="41" s="1"/>
  <c r="BZ13" i="41"/>
  <c r="BY13" i="41"/>
  <c r="BX13" i="41"/>
  <c r="BW13" i="41"/>
  <c r="BV13" i="41"/>
  <c r="BV29" i="41" s="1"/>
  <c r="EK29" i="41" s="1"/>
  <c r="BU13" i="41"/>
  <c r="BU29" i="41" s="1"/>
  <c r="EJ29" i="41" s="1"/>
  <c r="BT13" i="41"/>
  <c r="BS13" i="41"/>
  <c r="BR13" i="41"/>
  <c r="EG13" i="41" s="1"/>
  <c r="BQ13" i="41"/>
  <c r="BL13" i="41"/>
  <c r="BK13" i="41"/>
  <c r="GD13" i="41" s="1"/>
  <c r="BJ13" i="41"/>
  <c r="BI13" i="41"/>
  <c r="BH13" i="41"/>
  <c r="BH29" i="41" s="1"/>
  <c r="GA29" i="41" s="1"/>
  <c r="BG13" i="41"/>
  <c r="BG29" i="41" s="1"/>
  <c r="DV29" i="41" s="1"/>
  <c r="BF13" i="41"/>
  <c r="BE13" i="41"/>
  <c r="FX13" i="41" s="1"/>
  <c r="BD13" i="41"/>
  <c r="DS13" i="41" s="1"/>
  <c r="BC13" i="41"/>
  <c r="BB13" i="41"/>
  <c r="BA13" i="41"/>
  <c r="BA29" i="41" s="1"/>
  <c r="DP29" i="41" s="1"/>
  <c r="AT13" i="41"/>
  <c r="AT29" i="41" s="1"/>
  <c r="AR13" i="41"/>
  <c r="AR29" i="41" s="1"/>
  <c r="AQ13" i="41"/>
  <c r="AQ29" i="41" s="1"/>
  <c r="AP13" i="41"/>
  <c r="AP29" i="41" s="1"/>
  <c r="AO13" i="41"/>
  <c r="AO29" i="41" s="1"/>
  <c r="AN13" i="41"/>
  <c r="AN29" i="41" s="1"/>
  <c r="AM13" i="41"/>
  <c r="AM29" i="41" s="1"/>
  <c r="AL13" i="41"/>
  <c r="AL29" i="41" s="1"/>
  <c r="AK13" i="41"/>
  <c r="AK29" i="41" s="1"/>
  <c r="AJ13" i="41"/>
  <c r="AJ29" i="41" s="1"/>
  <c r="AE13" i="41"/>
  <c r="AE29" i="41" s="1"/>
  <c r="AD13" i="41"/>
  <c r="AD29" i="41" s="1"/>
  <c r="AC13" i="41"/>
  <c r="AC29" i="41" s="1"/>
  <c r="AB13" i="41"/>
  <c r="AB29" i="41" s="1"/>
  <c r="AA13" i="41"/>
  <c r="AA29" i="41" s="1"/>
  <c r="Z13" i="41"/>
  <c r="Z29" i="41" s="1"/>
  <c r="Y13" i="41"/>
  <c r="Y29" i="41" s="1"/>
  <c r="X13" i="41"/>
  <c r="X29" i="41" s="1"/>
  <c r="W13" i="41"/>
  <c r="W29" i="41" s="1"/>
  <c r="H13" i="41"/>
  <c r="W3" i="41"/>
  <c r="W2" i="41"/>
  <c r="X2" i="41" s="1"/>
  <c r="BN15" i="38"/>
  <c r="W47" i="38"/>
  <c r="IE56" i="42" l="1"/>
  <c r="ED123" i="42"/>
  <c r="HX142" i="42"/>
  <c r="IA146" i="42"/>
  <c r="ID112" i="42"/>
  <c r="IA140" i="42"/>
  <c r="HV148" i="42"/>
  <c r="HL148" i="42" s="1"/>
  <c r="EZ119" i="42"/>
  <c r="ID128" i="42"/>
  <c r="HX126" i="42"/>
  <c r="IA39" i="42"/>
  <c r="HP63" i="42"/>
  <c r="HV81" i="42"/>
  <c r="IB54" i="42"/>
  <c r="HY121" i="42"/>
  <c r="HY109" i="42"/>
  <c r="IA91" i="42"/>
  <c r="IB119" i="42"/>
  <c r="HX22" i="42"/>
  <c r="HS39" i="42"/>
  <c r="IA93" i="42"/>
  <c r="ID101" i="42"/>
  <c r="IB137" i="42"/>
  <c r="HL137" i="42" s="1"/>
  <c r="HP139" i="42"/>
  <c r="HY139" i="42"/>
  <c r="HX143" i="42"/>
  <c r="IE143" i="42"/>
  <c r="IB130" i="42"/>
  <c r="HX139" i="42"/>
  <c r="HX70" i="42"/>
  <c r="IB25" i="42"/>
  <c r="IB30" i="42"/>
  <c r="HP83" i="42"/>
  <c r="HS147" i="42"/>
  <c r="HX56" i="42"/>
  <c r="IB33" i="42"/>
  <c r="IA117" i="42"/>
  <c r="IG142" i="42"/>
  <c r="IA111" i="42"/>
  <c r="ID110" i="42"/>
  <c r="HP103" i="42"/>
  <c r="HV19" i="42"/>
  <c r="HY23" i="42"/>
  <c r="HV70" i="42"/>
  <c r="IG136" i="42"/>
  <c r="IG139" i="42"/>
  <c r="HP36" i="42"/>
  <c r="IA94" i="42"/>
  <c r="IG74" i="42"/>
  <c r="IE78" i="42"/>
  <c r="HX71" i="42"/>
  <c r="HV18" i="42"/>
  <c r="IB42" i="42"/>
  <c r="FV144" i="42"/>
  <c r="GR146" i="42"/>
  <c r="HP66" i="42"/>
  <c r="HL66" i="42" s="1"/>
  <c r="IA67" i="42"/>
  <c r="HS120" i="42"/>
  <c r="HX44" i="42"/>
  <c r="EZ77" i="42"/>
  <c r="HV79" i="42"/>
  <c r="IA98" i="42"/>
  <c r="ID99" i="42"/>
  <c r="IA92" i="42"/>
  <c r="IA100" i="42"/>
  <c r="HU40" i="42"/>
  <c r="HP44" i="42"/>
  <c r="HV61" i="42"/>
  <c r="HV108" i="42"/>
  <c r="IB49" i="42"/>
  <c r="HL49" i="42" s="1"/>
  <c r="IE61" i="42"/>
  <c r="HS107" i="42"/>
  <c r="HP43" i="42"/>
  <c r="ID69" i="42"/>
  <c r="HU54" i="42"/>
  <c r="IG108" i="42"/>
  <c r="ID76" i="42"/>
  <c r="HY90" i="42"/>
  <c r="IA118" i="42"/>
  <c r="HV21" i="42"/>
  <c r="HY41" i="42"/>
  <c r="HL41" i="42" s="1"/>
  <c r="HY91" i="42"/>
  <c r="EZ134" i="42"/>
  <c r="IG22" i="42"/>
  <c r="HY36" i="42"/>
  <c r="IA89" i="42"/>
  <c r="HS40" i="42"/>
  <c r="GR127" i="42"/>
  <c r="HY43" i="42"/>
  <c r="IG21" i="42"/>
  <c r="HY34" i="42"/>
  <c r="IG88" i="42"/>
  <c r="IA127" i="42"/>
  <c r="HS42" i="42"/>
  <c r="GR17" i="42"/>
  <c r="IG26" i="42"/>
  <c r="HV55" i="42"/>
  <c r="HS104" i="42"/>
  <c r="HP144" i="42"/>
  <c r="HV50" i="42"/>
  <c r="ID46" i="42"/>
  <c r="HS54" i="42"/>
  <c r="HX105" i="42"/>
  <c r="IG105" i="42"/>
  <c r="IE65" i="42"/>
  <c r="HV52" i="42"/>
  <c r="HV65" i="42"/>
  <c r="HX24" i="42"/>
  <c r="ED25" i="42"/>
  <c r="FV64" i="42"/>
  <c r="FV23" i="42"/>
  <c r="EZ34" i="42"/>
  <c r="FV34" i="42"/>
  <c r="GR34" i="42"/>
  <c r="ED36" i="42"/>
  <c r="EZ36" i="42"/>
  <c r="FV36" i="42"/>
  <c r="GR36" i="42"/>
  <c r="ED41" i="42"/>
  <c r="EZ43" i="42"/>
  <c r="ED53" i="42"/>
  <c r="ED63" i="42"/>
  <c r="EZ63" i="42"/>
  <c r="ED66" i="42"/>
  <c r="EZ66" i="42"/>
  <c r="ED83" i="42"/>
  <c r="EZ89" i="42"/>
  <c r="EZ90" i="42"/>
  <c r="FV90" i="42"/>
  <c r="GR90" i="42"/>
  <c r="ED92" i="42"/>
  <c r="GR92" i="42"/>
  <c r="EZ93" i="42"/>
  <c r="FV93" i="42"/>
  <c r="ED94" i="42"/>
  <c r="ED100" i="42"/>
  <c r="FV100" i="42"/>
  <c r="ED103" i="42"/>
  <c r="ED106" i="42"/>
  <c r="ED109" i="42"/>
  <c r="GR109" i="42"/>
  <c r="ED111" i="42"/>
  <c r="FV114" i="42"/>
  <c r="ED117" i="42"/>
  <c r="FV117" i="42"/>
  <c r="EZ118" i="42"/>
  <c r="ED122" i="42"/>
  <c r="FV122" i="42"/>
  <c r="IG71" i="42"/>
  <c r="IG48" i="42"/>
  <c r="HY63" i="42"/>
  <c r="HV35" i="42"/>
  <c r="IE50" i="42"/>
  <c r="HP53" i="42"/>
  <c r="IE55" i="42"/>
  <c r="IG58" i="42"/>
  <c r="ED64" i="42"/>
  <c r="HX74" i="42"/>
  <c r="HS87" i="42"/>
  <c r="HY98" i="42"/>
  <c r="ID49" i="42"/>
  <c r="GR25" i="42"/>
  <c r="IA72" i="42"/>
  <c r="ED72" i="42"/>
  <c r="IE95" i="42"/>
  <c r="EG15" i="42"/>
  <c r="EC15" i="42" s="1"/>
  <c r="ED15" i="42"/>
  <c r="FC15" i="42"/>
  <c r="EZ15" i="42"/>
  <c r="FY15" i="42"/>
  <c r="FV15" i="42"/>
  <c r="FC16" i="42"/>
  <c r="EY16" i="42" s="1"/>
  <c r="EZ16" i="42"/>
  <c r="FY16" i="42"/>
  <c r="FU16" i="42" s="1"/>
  <c r="FV16" i="42"/>
  <c r="GU16" i="42"/>
  <c r="GR16" i="42"/>
  <c r="IE18" i="42"/>
  <c r="ID28" i="42"/>
  <c r="GU39" i="42"/>
  <c r="GQ39" i="42" s="1"/>
  <c r="GR39" i="42"/>
  <c r="HR45" i="42"/>
  <c r="ED45" i="42"/>
  <c r="FC45" i="42"/>
  <c r="EY45" i="42" s="1"/>
  <c r="EZ45" i="42"/>
  <c r="FY45" i="42"/>
  <c r="FU45" i="42" s="1"/>
  <c r="FV45" i="42"/>
  <c r="GU45" i="42"/>
  <c r="GR45" i="42"/>
  <c r="FC57" i="42"/>
  <c r="EY57" i="42" s="1"/>
  <c r="FC67" i="42"/>
  <c r="EY67" i="42" s="1"/>
  <c r="EZ67" i="42"/>
  <c r="GU72" i="42"/>
  <c r="GQ72" i="42" s="1"/>
  <c r="GR72" i="42"/>
  <c r="FY77" i="42"/>
  <c r="FU77" i="42" s="1"/>
  <c r="FV77" i="42"/>
  <c r="FC84" i="42"/>
  <c r="EY84" i="42" s="1"/>
  <c r="EZ84" i="42"/>
  <c r="FY115" i="42"/>
  <c r="FV115" i="42"/>
  <c r="FY119" i="42"/>
  <c r="FV119" i="42"/>
  <c r="GU134" i="42"/>
  <c r="GQ134" i="42" s="1"/>
  <c r="GR134" i="42"/>
  <c r="ED23" i="42"/>
  <c r="FC23" i="42"/>
  <c r="EY23" i="42" s="1"/>
  <c r="EZ23" i="42"/>
  <c r="FV27" i="42"/>
  <c r="GU27" i="42"/>
  <c r="GQ27" i="42" s="1"/>
  <c r="GR27" i="42"/>
  <c r="HR14" i="42"/>
  <c r="ED14" i="42"/>
  <c r="FC14" i="42"/>
  <c r="EY14" i="42" s="1"/>
  <c r="EZ14" i="42"/>
  <c r="FV14" i="42"/>
  <c r="GR14" i="42"/>
  <c r="ED30" i="42"/>
  <c r="EZ30" i="42"/>
  <c r="FV30" i="42"/>
  <c r="GR30" i="42"/>
  <c r="ED40" i="42"/>
  <c r="FC40" i="42"/>
  <c r="EY40" i="42" s="1"/>
  <c r="EZ40" i="42"/>
  <c r="FY40" i="42"/>
  <c r="FU40" i="42" s="1"/>
  <c r="FV40" i="42"/>
  <c r="GR40" i="42"/>
  <c r="ED42" i="42"/>
  <c r="FC42" i="42"/>
  <c r="EZ42" i="42"/>
  <c r="FY42" i="42"/>
  <c r="FV42" i="42"/>
  <c r="GU42" i="42"/>
  <c r="GQ42" i="42" s="1"/>
  <c r="GR42" i="42"/>
  <c r="FC47" i="42"/>
  <c r="EZ47" i="42"/>
  <c r="ED49" i="42"/>
  <c r="EZ49" i="42"/>
  <c r="FV49" i="42"/>
  <c r="GU49" i="42"/>
  <c r="GQ49" i="42" s="1"/>
  <c r="GR49" i="42"/>
  <c r="EG51" i="42"/>
  <c r="ED51" i="42"/>
  <c r="FC51" i="42"/>
  <c r="EY51" i="42" s="1"/>
  <c r="EZ51" i="42"/>
  <c r="ED54" i="42"/>
  <c r="FC54" i="42"/>
  <c r="EY54" i="42" s="1"/>
  <c r="EZ54" i="42"/>
  <c r="FY54" i="42"/>
  <c r="FV54" i="42"/>
  <c r="GU54" i="42"/>
  <c r="GQ54" i="42" s="1"/>
  <c r="GR54" i="42"/>
  <c r="FV57" i="42"/>
  <c r="GU57" i="42"/>
  <c r="GQ57" i="42" s="1"/>
  <c r="GR57" i="42"/>
  <c r="ED59" i="42"/>
  <c r="FC59" i="42"/>
  <c r="ED68" i="42"/>
  <c r="EZ68" i="42"/>
  <c r="FY68" i="42"/>
  <c r="FU68" i="42" s="1"/>
  <c r="FV68" i="42"/>
  <c r="GU68" i="42"/>
  <c r="GQ68" i="42" s="1"/>
  <c r="GR68" i="42"/>
  <c r="ED85" i="42"/>
  <c r="ED86" i="42"/>
  <c r="EZ87" i="42"/>
  <c r="FY87" i="42"/>
  <c r="FV87" i="42"/>
  <c r="GU87" i="42"/>
  <c r="GR87" i="42"/>
  <c r="HR101" i="42"/>
  <c r="ED101" i="42"/>
  <c r="FC101" i="42"/>
  <c r="EY101" i="42" s="1"/>
  <c r="EZ101" i="42"/>
  <c r="FY101" i="42"/>
  <c r="FU101" i="42" s="1"/>
  <c r="FV101" i="42"/>
  <c r="GU101" i="42"/>
  <c r="GQ101" i="42" s="1"/>
  <c r="GR101" i="42"/>
  <c r="ED104" i="42"/>
  <c r="FC104" i="42"/>
  <c r="EY104" i="42" s="1"/>
  <c r="EZ104" i="42"/>
  <c r="FY104" i="42"/>
  <c r="FV104" i="42"/>
  <c r="GU104" i="42"/>
  <c r="GQ104" i="42" s="1"/>
  <c r="GR104" i="42"/>
  <c r="ED107" i="42"/>
  <c r="FC107" i="42"/>
  <c r="EZ107" i="42"/>
  <c r="FY107" i="42"/>
  <c r="FV107" i="42"/>
  <c r="GU107" i="42"/>
  <c r="GQ107" i="42" s="1"/>
  <c r="GR107" i="42"/>
  <c r="ED110" i="42"/>
  <c r="EZ110" i="42"/>
  <c r="FY110" i="42"/>
  <c r="FU110" i="42" s="1"/>
  <c r="FV110" i="42"/>
  <c r="GR110" i="42"/>
  <c r="ED112" i="42"/>
  <c r="FC112" i="42"/>
  <c r="EY112" i="42" s="1"/>
  <c r="EZ112" i="42"/>
  <c r="FV112" i="42"/>
  <c r="GU112" i="42"/>
  <c r="GQ112" i="42" s="1"/>
  <c r="GR112" i="42"/>
  <c r="FC120" i="42"/>
  <c r="EY120" i="42" s="1"/>
  <c r="EZ120" i="42"/>
  <c r="FY120" i="42"/>
  <c r="FU120" i="42" s="1"/>
  <c r="FV120" i="42"/>
  <c r="GR120" i="42"/>
  <c r="ED130" i="42"/>
  <c r="FC130" i="42"/>
  <c r="EY130" i="42" s="1"/>
  <c r="EZ130" i="42"/>
  <c r="FY130" i="42"/>
  <c r="FV130" i="42"/>
  <c r="GU130" i="42"/>
  <c r="GQ130" i="42" s="1"/>
  <c r="GR130" i="42"/>
  <c r="ED147" i="42"/>
  <c r="EZ147" i="42"/>
  <c r="FV147" i="42"/>
  <c r="GU147" i="42"/>
  <c r="GQ147" i="42" s="1"/>
  <c r="GR147" i="42"/>
  <c r="GU64" i="42"/>
  <c r="GR64" i="42"/>
  <c r="FY67" i="42"/>
  <c r="FU67" i="42" s="1"/>
  <c r="FV67" i="42"/>
  <c r="FY72" i="42"/>
  <c r="FU72" i="42" s="1"/>
  <c r="FV72" i="42"/>
  <c r="FC75" i="42"/>
  <c r="EZ75" i="42"/>
  <c r="HX136" i="42"/>
  <c r="FC140" i="42"/>
  <c r="EZ140" i="42"/>
  <c r="FC41" i="42"/>
  <c r="EY41" i="42" s="1"/>
  <c r="EZ41" i="42"/>
  <c r="FY41" i="42"/>
  <c r="FV41" i="42"/>
  <c r="GU41" i="42"/>
  <c r="GQ41" i="42" s="1"/>
  <c r="GR41" i="42"/>
  <c r="HR43" i="42"/>
  <c r="ED43" i="42"/>
  <c r="FY43" i="42"/>
  <c r="FU43" i="42" s="1"/>
  <c r="FV43" i="42"/>
  <c r="GU43" i="42"/>
  <c r="GQ43" i="42" s="1"/>
  <c r="GR43" i="42"/>
  <c r="FC53" i="42"/>
  <c r="EY53" i="42" s="1"/>
  <c r="EZ53" i="42"/>
  <c r="FY53" i="42"/>
  <c r="FU53" i="42" s="1"/>
  <c r="FV53" i="42"/>
  <c r="GU53" i="42"/>
  <c r="GQ53" i="42" s="1"/>
  <c r="GR53" i="42"/>
  <c r="FY63" i="42"/>
  <c r="FU63" i="42" s="1"/>
  <c r="FV63" i="42"/>
  <c r="GU63" i="42"/>
  <c r="GQ63" i="42" s="1"/>
  <c r="GR63" i="42"/>
  <c r="FY66" i="42"/>
  <c r="FU66" i="42" s="1"/>
  <c r="FV66" i="42"/>
  <c r="GU66" i="42"/>
  <c r="GQ66" i="42" s="1"/>
  <c r="GR66" i="42"/>
  <c r="FC83" i="42"/>
  <c r="EZ83" i="42"/>
  <c r="FY83" i="42"/>
  <c r="FV83" i="42"/>
  <c r="GU83" i="42"/>
  <c r="GQ83" i="42" s="1"/>
  <c r="GR83" i="42"/>
  <c r="HR89" i="42"/>
  <c r="ED89" i="42"/>
  <c r="FY89" i="42"/>
  <c r="FU89" i="42" s="1"/>
  <c r="FV89" i="42"/>
  <c r="GU89" i="42"/>
  <c r="GR89" i="42"/>
  <c r="HR90" i="42"/>
  <c r="ED90" i="42"/>
  <c r="HR91" i="42"/>
  <c r="ED91" i="42"/>
  <c r="FC91" i="42"/>
  <c r="EY91" i="42" s="1"/>
  <c r="EZ91" i="42"/>
  <c r="FY91" i="42"/>
  <c r="FU91" i="42" s="1"/>
  <c r="FV91" i="42"/>
  <c r="GU91" i="42"/>
  <c r="GR91" i="42"/>
  <c r="FC92" i="42"/>
  <c r="EY92" i="42" s="1"/>
  <c r="EZ92" i="42"/>
  <c r="FY92" i="42"/>
  <c r="FU92" i="42" s="1"/>
  <c r="FV92" i="42"/>
  <c r="HR93" i="42"/>
  <c r="ED93" i="42"/>
  <c r="GU93" i="42"/>
  <c r="GQ93" i="42" s="1"/>
  <c r="GR93" i="42"/>
  <c r="FC94" i="42"/>
  <c r="EY94" i="42" s="1"/>
  <c r="EZ94" i="42"/>
  <c r="FY94" i="42"/>
  <c r="FU94" i="42" s="1"/>
  <c r="FV94" i="42"/>
  <c r="GU94" i="42"/>
  <c r="GR94" i="42"/>
  <c r="FC98" i="42"/>
  <c r="EY98" i="42" s="1"/>
  <c r="EZ98" i="42"/>
  <c r="FY98" i="42"/>
  <c r="FU98" i="42" s="1"/>
  <c r="FV98" i="42"/>
  <c r="GU98" i="42"/>
  <c r="GR98" i="42"/>
  <c r="ED99" i="42"/>
  <c r="FC100" i="42"/>
  <c r="EY100" i="42" s="1"/>
  <c r="EZ100" i="42"/>
  <c r="GU100" i="42"/>
  <c r="GQ100" i="42" s="1"/>
  <c r="GR100" i="42"/>
  <c r="FC103" i="42"/>
  <c r="EY103" i="42" s="1"/>
  <c r="EZ103" i="42"/>
  <c r="FY103" i="42"/>
  <c r="FU103" i="42" s="1"/>
  <c r="FV103" i="42"/>
  <c r="GU103" i="42"/>
  <c r="GR103" i="42"/>
  <c r="FC106" i="42"/>
  <c r="EY106" i="42" s="1"/>
  <c r="EZ106" i="42"/>
  <c r="FY106" i="42"/>
  <c r="FU106" i="42" s="1"/>
  <c r="FV106" i="42"/>
  <c r="GU106" i="42"/>
  <c r="GR106" i="42"/>
  <c r="FC109" i="42"/>
  <c r="EZ109" i="42"/>
  <c r="FY109" i="42"/>
  <c r="FU109" i="42" s="1"/>
  <c r="FV109" i="42"/>
  <c r="FC111" i="42"/>
  <c r="EZ111" i="42"/>
  <c r="FY111" i="42"/>
  <c r="FV111" i="42"/>
  <c r="GU111" i="42"/>
  <c r="GQ111" i="42" s="1"/>
  <c r="GR111" i="42"/>
  <c r="FC114" i="42"/>
  <c r="EY114" i="42" s="1"/>
  <c r="EZ114" i="42"/>
  <c r="GU114" i="42"/>
  <c r="GQ114" i="42" s="1"/>
  <c r="GR114" i="42"/>
  <c r="FC117" i="42"/>
  <c r="EY117" i="42" s="1"/>
  <c r="EZ117" i="42"/>
  <c r="GU117" i="42"/>
  <c r="GQ117" i="42" s="1"/>
  <c r="GR117" i="42"/>
  <c r="FY118" i="42"/>
  <c r="FU118" i="42" s="1"/>
  <c r="FV118" i="42"/>
  <c r="GU118" i="42"/>
  <c r="GQ118" i="42" s="1"/>
  <c r="GR118" i="42"/>
  <c r="FC122" i="42"/>
  <c r="EY122" i="42" s="1"/>
  <c r="EZ122" i="42"/>
  <c r="GU122" i="42"/>
  <c r="GR122" i="42"/>
  <c r="HR144" i="42"/>
  <c r="ED144" i="42"/>
  <c r="FC144" i="42"/>
  <c r="EY144" i="42" s="1"/>
  <c r="EZ144" i="42"/>
  <c r="GU144" i="42"/>
  <c r="GQ144" i="42" s="1"/>
  <c r="GR144" i="42"/>
  <c r="HR146" i="42"/>
  <c r="ED146" i="42"/>
  <c r="FC146" i="42"/>
  <c r="EY146" i="42" s="1"/>
  <c r="EZ146" i="42"/>
  <c r="FY146" i="42"/>
  <c r="FU146" i="42" s="1"/>
  <c r="FV146" i="42"/>
  <c r="EG17" i="42"/>
  <c r="EC17" i="42" s="1"/>
  <c r="ED17" i="42"/>
  <c r="ED24" i="42"/>
  <c r="FC24" i="42"/>
  <c r="EZ24" i="42"/>
  <c r="FY24" i="42"/>
  <c r="FV24" i="42"/>
  <c r="GU24" i="42"/>
  <c r="GQ24" i="42" s="1"/>
  <c r="GR24" i="42"/>
  <c r="FC26" i="42"/>
  <c r="EZ26" i="42"/>
  <c r="FV26" i="42"/>
  <c r="GR26" i="42"/>
  <c r="FC27" i="42"/>
  <c r="EY27" i="42" s="1"/>
  <c r="EG34" i="42"/>
  <c r="ED34" i="42"/>
  <c r="ED44" i="42"/>
  <c r="FC44" i="42"/>
  <c r="EY44" i="42" s="1"/>
  <c r="EZ44" i="42"/>
  <c r="FV44" i="42"/>
  <c r="GR44" i="42"/>
  <c r="FY47" i="42"/>
  <c r="FU47" i="42" s="1"/>
  <c r="FV47" i="42"/>
  <c r="FC48" i="42"/>
  <c r="EY48" i="42" s="1"/>
  <c r="EZ48" i="42"/>
  <c r="FY48" i="42"/>
  <c r="FU48" i="42" s="1"/>
  <c r="FV48" i="42"/>
  <c r="GU48" i="42"/>
  <c r="GQ48" i="42" s="1"/>
  <c r="GR48" i="42"/>
  <c r="ED58" i="42"/>
  <c r="FC58" i="42"/>
  <c r="EY58" i="42" s="1"/>
  <c r="EZ58" i="42"/>
  <c r="FY58" i="42"/>
  <c r="FU58" i="42" s="1"/>
  <c r="FV58" i="42"/>
  <c r="GU58" i="42"/>
  <c r="GQ58" i="42" s="1"/>
  <c r="GR58" i="42"/>
  <c r="ED71" i="42"/>
  <c r="FC71" i="42"/>
  <c r="EZ71" i="42"/>
  <c r="FY71" i="42"/>
  <c r="FU71" i="42" s="1"/>
  <c r="FV71" i="42"/>
  <c r="GR71" i="42"/>
  <c r="ED74" i="42"/>
  <c r="FC74" i="42"/>
  <c r="EY74" i="42" s="1"/>
  <c r="EZ74" i="42"/>
  <c r="FY74" i="42"/>
  <c r="FU74" i="42" s="1"/>
  <c r="FV74" i="42"/>
  <c r="GU74" i="42"/>
  <c r="GR74" i="42"/>
  <c r="EZ86" i="42"/>
  <c r="FV86" i="42"/>
  <c r="GU86" i="42"/>
  <c r="GQ86" i="42" s="1"/>
  <c r="GR86" i="42"/>
  <c r="EZ88" i="42"/>
  <c r="FY88" i="42"/>
  <c r="FU88" i="42" s="1"/>
  <c r="FV88" i="42"/>
  <c r="GR88" i="42"/>
  <c r="ED121" i="42"/>
  <c r="FC121" i="42"/>
  <c r="EY121" i="42" s="1"/>
  <c r="EZ121" i="42"/>
  <c r="FV121" i="42"/>
  <c r="GU121" i="42"/>
  <c r="GQ121" i="42" s="1"/>
  <c r="GR121" i="42"/>
  <c r="ED126" i="42"/>
  <c r="EZ126" i="42"/>
  <c r="FY126" i="42"/>
  <c r="FU126" i="42" s="1"/>
  <c r="FV126" i="42"/>
  <c r="GU126" i="42"/>
  <c r="GQ126" i="42" s="1"/>
  <c r="GR126" i="42"/>
  <c r="ED133" i="42"/>
  <c r="EZ133" i="42"/>
  <c r="FY133" i="42"/>
  <c r="FV133" i="42"/>
  <c r="GU133" i="42"/>
  <c r="GR133" i="42"/>
  <c r="ED136" i="42"/>
  <c r="EZ136" i="42"/>
  <c r="FY136" i="42"/>
  <c r="FU136" i="42" s="1"/>
  <c r="FV136" i="42"/>
  <c r="GR136" i="42"/>
  <c r="HR139" i="42"/>
  <c r="ED139" i="42"/>
  <c r="EZ139" i="42"/>
  <c r="FY139" i="42"/>
  <c r="FU139" i="42" s="1"/>
  <c r="FV139" i="42"/>
  <c r="GU139" i="42"/>
  <c r="GQ139" i="42" s="1"/>
  <c r="GR139" i="42"/>
  <c r="ED142" i="42"/>
  <c r="EZ142" i="42"/>
  <c r="FY142" i="42"/>
  <c r="FV142" i="42"/>
  <c r="GU142" i="42"/>
  <c r="GQ142" i="42" s="1"/>
  <c r="GR142" i="42"/>
  <c r="ED145" i="42"/>
  <c r="FC145" i="42"/>
  <c r="EY145" i="42" s="1"/>
  <c r="EZ145" i="42"/>
  <c r="FY145" i="42"/>
  <c r="FV145" i="42"/>
  <c r="GR145" i="42"/>
  <c r="EG16" i="42"/>
  <c r="EC16" i="42" s="1"/>
  <c r="ED16" i="42"/>
  <c r="FV17" i="42"/>
  <c r="IE22" i="42"/>
  <c r="FC25" i="42"/>
  <c r="EY25" i="42" s="1"/>
  <c r="EZ25" i="42"/>
  <c r="HX58" i="42"/>
  <c r="FC64" i="42"/>
  <c r="EY64" i="42" s="1"/>
  <c r="EZ64" i="42"/>
  <c r="GU67" i="42"/>
  <c r="GQ67" i="42" s="1"/>
  <c r="GR67" i="42"/>
  <c r="EZ72" i="42"/>
  <c r="FY84" i="42"/>
  <c r="FU84" i="42" s="1"/>
  <c r="FV84" i="42"/>
  <c r="FC123" i="42"/>
  <c r="EY123" i="42" s="1"/>
  <c r="EZ123" i="42"/>
  <c r="GU123" i="42"/>
  <c r="GQ123" i="42" s="1"/>
  <c r="GR123" i="42"/>
  <c r="FY127" i="42"/>
  <c r="FU127" i="42" s="1"/>
  <c r="FV127" i="42"/>
  <c r="GU140" i="42"/>
  <c r="GQ140" i="42" s="1"/>
  <c r="GR140" i="42"/>
  <c r="GU23" i="42"/>
  <c r="GQ23" i="42" s="1"/>
  <c r="GR23" i="42"/>
  <c r="ED18" i="42"/>
  <c r="EZ18" i="42"/>
  <c r="FY18" i="42"/>
  <c r="FU18" i="42" s="1"/>
  <c r="FV18" i="42"/>
  <c r="GR18" i="42"/>
  <c r="ED19" i="42"/>
  <c r="FC19" i="42"/>
  <c r="EY19" i="42" s="1"/>
  <c r="EZ19" i="42"/>
  <c r="FV19" i="42"/>
  <c r="GU19" i="42"/>
  <c r="GQ19" i="42" s="1"/>
  <c r="GR19" i="42"/>
  <c r="ED20" i="42"/>
  <c r="FC20" i="42"/>
  <c r="EZ20" i="42"/>
  <c r="FY20" i="42"/>
  <c r="FV20" i="42"/>
  <c r="GU20" i="42"/>
  <c r="GQ20" i="42" s="1"/>
  <c r="GR20" i="42"/>
  <c r="ED21" i="42"/>
  <c r="EZ21" i="42"/>
  <c r="FY21" i="42"/>
  <c r="FU21" i="42" s="1"/>
  <c r="FV21" i="42"/>
  <c r="GU21" i="42"/>
  <c r="GQ21" i="42" s="1"/>
  <c r="GR21" i="42"/>
  <c r="EG22" i="42"/>
  <c r="ED22" i="42"/>
  <c r="FC22" i="42"/>
  <c r="EZ22" i="42"/>
  <c r="FY22" i="42"/>
  <c r="FU22" i="42" s="1"/>
  <c r="FV22" i="42"/>
  <c r="GR22" i="42"/>
  <c r="ED35" i="42"/>
  <c r="FC35" i="42"/>
  <c r="EY35" i="42" s="1"/>
  <c r="EZ35" i="42"/>
  <c r="FY35" i="42"/>
  <c r="FU35" i="42" s="1"/>
  <c r="FV35" i="42"/>
  <c r="GR35" i="42"/>
  <c r="GU47" i="42"/>
  <c r="GQ47" i="42" s="1"/>
  <c r="ED50" i="42"/>
  <c r="FC50" i="42"/>
  <c r="EY50" i="42" s="1"/>
  <c r="EZ50" i="42"/>
  <c r="FY50" i="42"/>
  <c r="FU50" i="42" s="1"/>
  <c r="FV50" i="42"/>
  <c r="GU50" i="42"/>
  <c r="GR50" i="42"/>
  <c r="HR52" i="42"/>
  <c r="ED52" i="42"/>
  <c r="FC52" i="42"/>
  <c r="EY52" i="42" s="1"/>
  <c r="EZ52" i="42"/>
  <c r="FV52" i="42"/>
  <c r="GU52" i="42"/>
  <c r="GQ52" i="42" s="1"/>
  <c r="GR52" i="42"/>
  <c r="EG55" i="42"/>
  <c r="ED55" i="42"/>
  <c r="FC55" i="42"/>
  <c r="EZ55" i="42"/>
  <c r="FY55" i="42"/>
  <c r="FU55" i="42" s="1"/>
  <c r="FV55" i="42"/>
  <c r="GR55" i="42"/>
  <c r="ED56" i="42"/>
  <c r="FC56" i="42"/>
  <c r="EY56" i="42" s="1"/>
  <c r="EZ56" i="42"/>
  <c r="FY56" i="42"/>
  <c r="FU56" i="42" s="1"/>
  <c r="FV56" i="42"/>
  <c r="GU56" i="42"/>
  <c r="GQ56" i="42" s="1"/>
  <c r="GR56" i="42"/>
  <c r="FY59" i="42"/>
  <c r="FU59" i="42" s="1"/>
  <c r="FV59" i="42"/>
  <c r="GR59" i="42"/>
  <c r="ED61" i="42"/>
  <c r="FC61" i="42"/>
  <c r="EZ61" i="42"/>
  <c r="FY61" i="42"/>
  <c r="FV61" i="42"/>
  <c r="GU61" i="42"/>
  <c r="GQ61" i="42" s="1"/>
  <c r="GR61" i="42"/>
  <c r="FC65" i="42"/>
  <c r="EY65" i="42" s="1"/>
  <c r="EZ65" i="42"/>
  <c r="FV65" i="42"/>
  <c r="GU65" i="42"/>
  <c r="GQ65" i="42" s="1"/>
  <c r="GR65" i="42"/>
  <c r="ED70" i="42"/>
  <c r="FC70" i="42"/>
  <c r="EY70" i="42" s="1"/>
  <c r="EZ70" i="42"/>
  <c r="FV70" i="42"/>
  <c r="GU70" i="42"/>
  <c r="GQ70" i="42" s="1"/>
  <c r="GR70" i="42"/>
  <c r="ED78" i="42"/>
  <c r="FC78" i="42"/>
  <c r="EY78" i="42" s="1"/>
  <c r="EZ78" i="42"/>
  <c r="FY78" i="42"/>
  <c r="FU78" i="42" s="1"/>
  <c r="FV78" i="42"/>
  <c r="GU78" i="42"/>
  <c r="GQ78" i="42" s="1"/>
  <c r="GR78" i="42"/>
  <c r="HR80" i="42"/>
  <c r="ED80" i="42"/>
  <c r="FC80" i="42"/>
  <c r="EY80" i="42" s="1"/>
  <c r="EZ80" i="42"/>
  <c r="FV80" i="42"/>
  <c r="GU80" i="42"/>
  <c r="GQ80" i="42" s="1"/>
  <c r="GR80" i="42"/>
  <c r="HR81" i="42"/>
  <c r="ED81" i="42"/>
  <c r="FC81" i="42"/>
  <c r="EY81" i="42" s="1"/>
  <c r="EZ81" i="42"/>
  <c r="FY81" i="42"/>
  <c r="FU81" i="42" s="1"/>
  <c r="FV81" i="42"/>
  <c r="GU81" i="42"/>
  <c r="GQ81" i="42" s="1"/>
  <c r="GR81" i="42"/>
  <c r="HR95" i="42"/>
  <c r="ED95" i="42"/>
  <c r="EZ95" i="42"/>
  <c r="FV95" i="42"/>
  <c r="GR95" i="42"/>
  <c r="ED96" i="42"/>
  <c r="FC96" i="42"/>
  <c r="EY96" i="42" s="1"/>
  <c r="EZ96" i="42"/>
  <c r="FY96" i="42"/>
  <c r="FU96" i="42" s="1"/>
  <c r="FV96" i="42"/>
  <c r="GU96" i="42"/>
  <c r="GR96" i="42"/>
  <c r="ED102" i="42"/>
  <c r="FC102" i="42"/>
  <c r="EY102" i="42" s="1"/>
  <c r="EZ102" i="42"/>
  <c r="FY102" i="42"/>
  <c r="FU102" i="42" s="1"/>
  <c r="FV102" i="42"/>
  <c r="GU102" i="42"/>
  <c r="GQ102" i="42" s="1"/>
  <c r="GR102" i="42"/>
  <c r="ED105" i="42"/>
  <c r="FC105" i="42"/>
  <c r="EY105" i="42" s="1"/>
  <c r="EZ105" i="42"/>
  <c r="FV105" i="42"/>
  <c r="GU105" i="42"/>
  <c r="GQ105" i="42" s="1"/>
  <c r="GR105" i="42"/>
  <c r="ED108" i="42"/>
  <c r="FC108" i="42"/>
  <c r="EY108" i="42" s="1"/>
  <c r="EZ108" i="42"/>
  <c r="FY108" i="42"/>
  <c r="FU108" i="42" s="1"/>
  <c r="FV108" i="42"/>
  <c r="GU108" i="42"/>
  <c r="GQ108" i="42" s="1"/>
  <c r="GR108" i="42"/>
  <c r="ED143" i="42"/>
  <c r="EZ143" i="42"/>
  <c r="FV143" i="42"/>
  <c r="GR143" i="42"/>
  <c r="HR148" i="42"/>
  <c r="ED148" i="42"/>
  <c r="EZ148" i="42"/>
  <c r="FV148" i="42"/>
  <c r="GU148" i="42"/>
  <c r="GR148" i="42"/>
  <c r="GU15" i="42"/>
  <c r="GR15" i="42"/>
  <c r="HV22" i="42"/>
  <c r="IA25" i="42"/>
  <c r="FY25" i="42"/>
  <c r="FU25" i="42" s="1"/>
  <c r="FV25" i="42"/>
  <c r="HS30" i="42"/>
  <c r="FC33" i="42"/>
  <c r="EY33" i="42" s="1"/>
  <c r="EZ33" i="42"/>
  <c r="FY33" i="42"/>
  <c r="FU33" i="42" s="1"/>
  <c r="FV33" i="42"/>
  <c r="GU33" i="42"/>
  <c r="GR33" i="42"/>
  <c r="HR39" i="42"/>
  <c r="ED39" i="42"/>
  <c r="FY39" i="42"/>
  <c r="FU39" i="42" s="1"/>
  <c r="FV39" i="42"/>
  <c r="FY75" i="42"/>
  <c r="FU75" i="42" s="1"/>
  <c r="FV75" i="42"/>
  <c r="GU77" i="42"/>
  <c r="GQ77" i="42" s="1"/>
  <c r="GR77" i="42"/>
  <c r="HY83" i="42"/>
  <c r="HL83" i="42" s="1"/>
  <c r="GU84" i="42"/>
  <c r="GQ84" i="42" s="1"/>
  <c r="GR84" i="42"/>
  <c r="HS101" i="42"/>
  <c r="FC115" i="42"/>
  <c r="EY115" i="42" s="1"/>
  <c r="EZ115" i="42"/>
  <c r="GU115" i="42"/>
  <c r="GQ115" i="42" s="1"/>
  <c r="GR115" i="42"/>
  <c r="GU119" i="42"/>
  <c r="GQ119" i="42" s="1"/>
  <c r="GR119" i="42"/>
  <c r="ED127" i="42"/>
  <c r="FC127" i="42"/>
  <c r="EY127" i="42" s="1"/>
  <c r="EZ127" i="42"/>
  <c r="GU137" i="42"/>
  <c r="GQ137" i="42" s="1"/>
  <c r="GR137" i="42"/>
  <c r="FY140" i="42"/>
  <c r="FU140" i="42" s="1"/>
  <c r="FV140" i="42"/>
  <c r="HR28" i="42"/>
  <c r="ED28" i="42"/>
  <c r="FC28" i="42"/>
  <c r="EY28" i="42" s="1"/>
  <c r="EZ28" i="42"/>
  <c r="FY28" i="42"/>
  <c r="FU28" i="42" s="1"/>
  <c r="FV28" i="42"/>
  <c r="GU28" i="42"/>
  <c r="GQ28" i="42" s="1"/>
  <c r="GR28" i="42"/>
  <c r="ED32" i="42"/>
  <c r="FC32" i="42"/>
  <c r="EZ32" i="42"/>
  <c r="FY32" i="42"/>
  <c r="FU32" i="42" s="1"/>
  <c r="FV32" i="42"/>
  <c r="GU32" i="42"/>
  <c r="GQ32" i="42" s="1"/>
  <c r="GR32" i="42"/>
  <c r="ED46" i="42"/>
  <c r="FC46" i="42"/>
  <c r="EY46" i="42" s="1"/>
  <c r="EZ46" i="42"/>
  <c r="FY46" i="42"/>
  <c r="FU46" i="42" s="1"/>
  <c r="FV46" i="42"/>
  <c r="GU46" i="42"/>
  <c r="GQ46" i="42" s="1"/>
  <c r="GR46" i="42"/>
  <c r="ED69" i="42"/>
  <c r="FC69" i="42"/>
  <c r="EY69" i="42" s="1"/>
  <c r="EZ69" i="42"/>
  <c r="FY69" i="42"/>
  <c r="FU69" i="42" s="1"/>
  <c r="FV69" i="42"/>
  <c r="GU69" i="42"/>
  <c r="GR69" i="42"/>
  <c r="ED73" i="42"/>
  <c r="FC73" i="42"/>
  <c r="EY73" i="42" s="1"/>
  <c r="EZ73" i="42"/>
  <c r="FY73" i="42"/>
  <c r="FU73" i="42" s="1"/>
  <c r="FV73" i="42"/>
  <c r="GR73" i="42"/>
  <c r="ED76" i="42"/>
  <c r="FC76" i="42"/>
  <c r="EY76" i="42" s="1"/>
  <c r="EZ76" i="42"/>
  <c r="FY76" i="42"/>
  <c r="FU76" i="42" s="1"/>
  <c r="FV76" i="42"/>
  <c r="GR76" i="42"/>
  <c r="FC85" i="42"/>
  <c r="EZ85" i="42"/>
  <c r="FY85" i="42"/>
  <c r="FU85" i="42" s="1"/>
  <c r="FV85" i="42"/>
  <c r="GR85" i="42"/>
  <c r="ED98" i="42"/>
  <c r="EZ99" i="42"/>
  <c r="FY99" i="42"/>
  <c r="FU99" i="42" s="1"/>
  <c r="FV99" i="42"/>
  <c r="GR99" i="42"/>
  <c r="FC116" i="42"/>
  <c r="EZ116" i="42"/>
  <c r="FY116" i="42"/>
  <c r="FU116" i="42" s="1"/>
  <c r="FV116" i="42"/>
  <c r="GR116" i="42"/>
  <c r="ED125" i="42"/>
  <c r="FC125" i="42"/>
  <c r="EY125" i="42" s="1"/>
  <c r="EZ125" i="42"/>
  <c r="FY125" i="42"/>
  <c r="FU125" i="42" s="1"/>
  <c r="FV125" i="42"/>
  <c r="GR125" i="42"/>
  <c r="ED128" i="42"/>
  <c r="FC128" i="42"/>
  <c r="EY128" i="42" s="1"/>
  <c r="EZ128" i="42"/>
  <c r="FY128" i="42"/>
  <c r="FU128" i="42" s="1"/>
  <c r="FV128" i="42"/>
  <c r="GR128" i="42"/>
  <c r="ED132" i="42"/>
  <c r="FC132" i="42"/>
  <c r="EY132" i="42" s="1"/>
  <c r="EZ132" i="42"/>
  <c r="FV132" i="42"/>
  <c r="GU132" i="42"/>
  <c r="GQ132" i="42" s="1"/>
  <c r="GR132" i="42"/>
  <c r="HR135" i="42"/>
  <c r="ED135" i="42"/>
  <c r="FC135" i="42"/>
  <c r="EY135" i="42" s="1"/>
  <c r="EZ135" i="42"/>
  <c r="FV135" i="42"/>
  <c r="GR135" i="42"/>
  <c r="HR138" i="42"/>
  <c r="ED138" i="42"/>
  <c r="FC138" i="42"/>
  <c r="EZ138" i="42"/>
  <c r="FV138" i="42"/>
  <c r="GU138" i="42"/>
  <c r="GQ138" i="42" s="1"/>
  <c r="GR138" i="42"/>
  <c r="HR141" i="42"/>
  <c r="ED141" i="42"/>
  <c r="FC141" i="42"/>
  <c r="EY141" i="42" s="1"/>
  <c r="EZ141" i="42"/>
  <c r="FY141" i="42"/>
  <c r="FU141" i="42" s="1"/>
  <c r="FV141" i="42"/>
  <c r="GU141" i="42"/>
  <c r="GR141" i="42"/>
  <c r="GU29" i="42"/>
  <c r="GU124" i="42"/>
  <c r="GQ124" i="42" s="1"/>
  <c r="GR124" i="42"/>
  <c r="GU82" i="42"/>
  <c r="GQ82" i="42" s="1"/>
  <c r="GR82" i="42"/>
  <c r="GU97" i="42"/>
  <c r="GQ97" i="42" s="1"/>
  <c r="GR97" i="42"/>
  <c r="GU79" i="42"/>
  <c r="GQ79" i="42" s="1"/>
  <c r="GR79" i="42"/>
  <c r="GU113" i="42"/>
  <c r="GQ113" i="42" s="1"/>
  <c r="GR113" i="42"/>
  <c r="GU31" i="42"/>
  <c r="GQ31" i="42" s="1"/>
  <c r="FY29" i="42"/>
  <c r="FY38" i="42"/>
  <c r="FY124" i="42"/>
  <c r="FU124" i="42" s="1"/>
  <c r="FV124" i="42"/>
  <c r="FY82" i="42"/>
  <c r="FU82" i="42" s="1"/>
  <c r="FV82" i="42"/>
  <c r="FY97" i="42"/>
  <c r="FU97" i="42" s="1"/>
  <c r="FV97" i="42"/>
  <c r="FY79" i="42"/>
  <c r="FU79" i="42" s="1"/>
  <c r="FV79" i="42"/>
  <c r="FY113" i="42"/>
  <c r="FU113" i="42" s="1"/>
  <c r="FY31" i="42"/>
  <c r="FU31" i="42" s="1"/>
  <c r="FC37" i="42"/>
  <c r="FC97" i="42"/>
  <c r="EY97" i="42" s="1"/>
  <c r="EZ97" i="42"/>
  <c r="FC113" i="42"/>
  <c r="EY113" i="42" s="1"/>
  <c r="EZ113" i="42"/>
  <c r="EG13" i="42"/>
  <c r="ED79" i="42"/>
  <c r="HW30" i="42"/>
  <c r="HW39" i="42"/>
  <c r="HW63" i="42"/>
  <c r="HW69" i="42"/>
  <c r="HP146" i="42"/>
  <c r="IB110" i="42"/>
  <c r="HP122" i="42"/>
  <c r="IG50" i="42"/>
  <c r="HY53" i="42"/>
  <c r="HR75" i="42"/>
  <c r="HS130" i="42"/>
  <c r="IA15" i="42"/>
  <c r="IA16" i="42"/>
  <c r="IE19" i="42"/>
  <c r="IE52" i="42"/>
  <c r="IE70" i="42"/>
  <c r="HR83" i="42"/>
  <c r="EE83" i="42"/>
  <c r="HS68" i="42"/>
  <c r="O83" i="42"/>
  <c r="IE80" i="42"/>
  <c r="HL80" i="42" s="1"/>
  <c r="IE81" i="42"/>
  <c r="HL81" i="42" s="1"/>
  <c r="IE35" i="42"/>
  <c r="HL35" i="42" s="1"/>
  <c r="IB68" i="42"/>
  <c r="HX88" i="42"/>
  <c r="IA115" i="42"/>
  <c r="HY58" i="42"/>
  <c r="ID138" i="42"/>
  <c r="IA137" i="42"/>
  <c r="HX35" i="42"/>
  <c r="IA63" i="42"/>
  <c r="IB120" i="42"/>
  <c r="HV105" i="42"/>
  <c r="HY146" i="42"/>
  <c r="ID40" i="42"/>
  <c r="IE73" i="42"/>
  <c r="IG86" i="42"/>
  <c r="IB45" i="42"/>
  <c r="IB39" i="42"/>
  <c r="HS45" i="42"/>
  <c r="IA43" i="42"/>
  <c r="HY117" i="42"/>
  <c r="HW33" i="42"/>
  <c r="HW41" i="42"/>
  <c r="HS67" i="42"/>
  <c r="ID30" i="42"/>
  <c r="HS23" i="42"/>
  <c r="HS43" i="42"/>
  <c r="IA57" i="42"/>
  <c r="HV30" i="42"/>
  <c r="IE40" i="42"/>
  <c r="HR44" i="42"/>
  <c r="HY93" i="42"/>
  <c r="HY111" i="42"/>
  <c r="HV14" i="42"/>
  <c r="ID16" i="42"/>
  <c r="HP19" i="42"/>
  <c r="HV40" i="42"/>
  <c r="HX46" i="42"/>
  <c r="IE54" i="42"/>
  <c r="IE32" i="42"/>
  <c r="HV76" i="42"/>
  <c r="IA119" i="42"/>
  <c r="IG70" i="42"/>
  <c r="HP33" i="42"/>
  <c r="HP57" i="42"/>
  <c r="DG131" i="42"/>
  <c r="IA134" i="42"/>
  <c r="HX50" i="42"/>
  <c r="IG78" i="42"/>
  <c r="HP111" i="42"/>
  <c r="IA124" i="42"/>
  <c r="HY48" i="42"/>
  <c r="IG56" i="42"/>
  <c r="HX79" i="42"/>
  <c r="ID132" i="42"/>
  <c r="HV46" i="42"/>
  <c r="IB67" i="42"/>
  <c r="HS53" i="42"/>
  <c r="HP22" i="42"/>
  <c r="IG81" i="42"/>
  <c r="HP89" i="42"/>
  <c r="IB53" i="42"/>
  <c r="HS112" i="42"/>
  <c r="HS110" i="42"/>
  <c r="IE76" i="42"/>
  <c r="HL76" i="42" s="1"/>
  <c r="HY122" i="42"/>
  <c r="HP94" i="42"/>
  <c r="IB104" i="42"/>
  <c r="HL104" i="42" s="1"/>
  <c r="HY106" i="42"/>
  <c r="HX86" i="42"/>
  <c r="IE102" i="42"/>
  <c r="HY114" i="42"/>
  <c r="HP74" i="42"/>
  <c r="HX78" i="42"/>
  <c r="HX81" i="42"/>
  <c r="IE96" i="42"/>
  <c r="HX121" i="42"/>
  <c r="HU132" i="42"/>
  <c r="HS15" i="42"/>
  <c r="HV95" i="42"/>
  <c r="IE105" i="42"/>
  <c r="IB107" i="42"/>
  <c r="HP117" i="42"/>
  <c r="HY144" i="42"/>
  <c r="HX21" i="42"/>
  <c r="HV28" i="42"/>
  <c r="HX52" i="42"/>
  <c r="HX55" i="42"/>
  <c r="HP99" i="42"/>
  <c r="HY19" i="42"/>
  <c r="HU25" i="42"/>
  <c r="HS75" i="42"/>
  <c r="HX18" i="42"/>
  <c r="HX19" i="42"/>
  <c r="HV32" i="42"/>
  <c r="HP58" i="42"/>
  <c r="IB64" i="42"/>
  <c r="IG65" i="42"/>
  <c r="HX32" i="42"/>
  <c r="IG32" i="42"/>
  <c r="IB34" i="42"/>
  <c r="IA48" i="42"/>
  <c r="HX20" i="42"/>
  <c r="ID54" i="42"/>
  <c r="IA36" i="42"/>
  <c r="IB75" i="42"/>
  <c r="DK82" i="42"/>
  <c r="IG35" i="42"/>
  <c r="IG55" i="42"/>
  <c r="IB87" i="42"/>
  <c r="HY24" i="42"/>
  <c r="HV73" i="42"/>
  <c r="IE28" i="42"/>
  <c r="IA34" i="42"/>
  <c r="IE46" i="42"/>
  <c r="IG52" i="42"/>
  <c r="HR53" i="42"/>
  <c r="IA66" i="42"/>
  <c r="IB72" i="42"/>
  <c r="HL72" i="42" s="1"/>
  <c r="HY74" i="42"/>
  <c r="HP91" i="42"/>
  <c r="HY92" i="42"/>
  <c r="HY94" i="42"/>
  <c r="IE27" i="42"/>
  <c r="HX33" i="42"/>
  <c r="HX77" i="42"/>
  <c r="IB15" i="42"/>
  <c r="IG18" i="42"/>
  <c r="HX17" i="42"/>
  <c r="HP77" i="42"/>
  <c r="IA85" i="42"/>
  <c r="HP87" i="42"/>
  <c r="HV102" i="42"/>
  <c r="HP109" i="42"/>
  <c r="HP24" i="42"/>
  <c r="HL24" i="42" s="1"/>
  <c r="ID42" i="42"/>
  <c r="HP90" i="42"/>
  <c r="HV96" i="42"/>
  <c r="HY100" i="42"/>
  <c r="HL100" i="42" s="1"/>
  <c r="ID116" i="42"/>
  <c r="IA41" i="42"/>
  <c r="HY44" i="42"/>
  <c r="HX65" i="42"/>
  <c r="HY89" i="42"/>
  <c r="HP93" i="42"/>
  <c r="HY103" i="42"/>
  <c r="HP106" i="42"/>
  <c r="IE108" i="42"/>
  <c r="HR123" i="42"/>
  <c r="IG133" i="42"/>
  <c r="HY57" i="42"/>
  <c r="HT14" i="42"/>
  <c r="IA23" i="42"/>
  <c r="HY26" i="42"/>
  <c r="HW48" i="42"/>
  <c r="HW55" i="42"/>
  <c r="HZ50" i="42"/>
  <c r="HZ56" i="42"/>
  <c r="HZ64" i="42"/>
  <c r="HZ70" i="42"/>
  <c r="HZ76" i="42"/>
  <c r="HZ84" i="42"/>
  <c r="HZ90" i="42"/>
  <c r="HZ96" i="42"/>
  <c r="HZ103" i="42"/>
  <c r="HZ109" i="42"/>
  <c r="HZ116" i="42"/>
  <c r="HZ122" i="42"/>
  <c r="HZ130" i="42"/>
  <c r="HZ137" i="42"/>
  <c r="HZ143" i="42"/>
  <c r="HS26" i="42"/>
  <c r="ID27" i="42"/>
  <c r="HS48" i="42"/>
  <c r="HV77" i="42"/>
  <c r="ID14" i="42"/>
  <c r="IG19" i="42"/>
  <c r="IG20" i="42"/>
  <c r="HV17" i="42"/>
  <c r="IE17" i="42"/>
  <c r="IG24" i="42"/>
  <c r="HW28" i="42"/>
  <c r="HW36" i="42"/>
  <c r="HW61" i="42"/>
  <c r="HW68" i="42"/>
  <c r="HL134" i="42"/>
  <c r="HW16" i="42"/>
  <c r="HW54" i="42"/>
  <c r="HZ49" i="42"/>
  <c r="HZ55" i="42"/>
  <c r="HZ63" i="42"/>
  <c r="HZ69" i="42"/>
  <c r="HZ75" i="42"/>
  <c r="HZ83" i="42"/>
  <c r="HZ89" i="42"/>
  <c r="HZ95" i="42"/>
  <c r="HZ102" i="42"/>
  <c r="HZ108" i="42"/>
  <c r="HZ115" i="42"/>
  <c r="HZ121" i="42"/>
  <c r="HZ128" i="42"/>
  <c r="HZ136" i="42"/>
  <c r="HZ142" i="42"/>
  <c r="HZ148" i="42"/>
  <c r="HZ16" i="42"/>
  <c r="HV20" i="42"/>
  <c r="IA64" i="42"/>
  <c r="IG89" i="42"/>
  <c r="HY17" i="42"/>
  <c r="HP34" i="42"/>
  <c r="HP84" i="42"/>
  <c r="HS85" i="42"/>
  <c r="IB85" i="42"/>
  <c r="HW77" i="42"/>
  <c r="HW85" i="42"/>
  <c r="HW91" i="42"/>
  <c r="HW98" i="42"/>
  <c r="HW104" i="42"/>
  <c r="HW110" i="42"/>
  <c r="HW117" i="42"/>
  <c r="HW123" i="42"/>
  <c r="HW132" i="42"/>
  <c r="HW138" i="42"/>
  <c r="HW144" i="42"/>
  <c r="HZ21" i="42"/>
  <c r="HZ27" i="42"/>
  <c r="HZ35" i="42"/>
  <c r="HZ43" i="42"/>
  <c r="IA17" i="42"/>
  <c r="HL78" i="42"/>
  <c r="IB40" i="42"/>
  <c r="HV56" i="42"/>
  <c r="HL56" i="42" s="1"/>
  <c r="HW50" i="42"/>
  <c r="HZ52" i="42"/>
  <c r="HZ58" i="42"/>
  <c r="HZ66" i="42"/>
  <c r="HZ72" i="42"/>
  <c r="HZ78" i="42"/>
  <c r="HZ86" i="42"/>
  <c r="HZ92" i="42"/>
  <c r="HZ99" i="42"/>
  <c r="HZ105" i="42"/>
  <c r="HZ111" i="42"/>
  <c r="HZ118" i="42"/>
  <c r="HZ125" i="42"/>
  <c r="HZ133" i="42"/>
  <c r="HZ139" i="42"/>
  <c r="HZ145" i="42"/>
  <c r="HS14" i="42"/>
  <c r="IE20" i="42"/>
  <c r="IG44" i="42"/>
  <c r="IG57" i="42"/>
  <c r="HX85" i="42"/>
  <c r="HW44" i="42"/>
  <c r="HW74" i="42"/>
  <c r="HW81" i="42"/>
  <c r="HW88" i="42"/>
  <c r="HW94" i="42"/>
  <c r="HW101" i="42"/>
  <c r="HW107" i="42"/>
  <c r="HW114" i="42"/>
  <c r="HW120" i="42"/>
  <c r="HW127" i="42"/>
  <c r="HW135" i="42"/>
  <c r="HW141" i="42"/>
  <c r="HW147" i="42"/>
  <c r="HZ18" i="42"/>
  <c r="HS16" i="42"/>
  <c r="IG121" i="42"/>
  <c r="ID25" i="42"/>
  <c r="HP26" i="42"/>
  <c r="HV42" i="42"/>
  <c r="ID57" i="42"/>
  <c r="HS77" i="42"/>
  <c r="HP98" i="42"/>
  <c r="HY126" i="42"/>
  <c r="HL126" i="42" s="1"/>
  <c r="HV128" i="42"/>
  <c r="IE128" i="42"/>
  <c r="HV26" i="42"/>
  <c r="HZ62" i="42"/>
  <c r="HZ97" i="42"/>
  <c r="HP114" i="42"/>
  <c r="HL123" i="42"/>
  <c r="HW124" i="42"/>
  <c r="HZ14" i="42"/>
  <c r="HL136" i="42"/>
  <c r="HL142" i="42"/>
  <c r="HW19" i="42"/>
  <c r="HW25" i="42"/>
  <c r="HW78" i="42"/>
  <c r="HW86" i="42"/>
  <c r="HW92" i="42"/>
  <c r="HW99" i="42"/>
  <c r="HW105" i="42"/>
  <c r="HW111" i="42"/>
  <c r="HW118" i="42"/>
  <c r="HW125" i="42"/>
  <c r="HW133" i="42"/>
  <c r="HW139" i="42"/>
  <c r="HW145" i="42"/>
  <c r="HZ22" i="42"/>
  <c r="HZ28" i="42"/>
  <c r="HZ36" i="42"/>
  <c r="HZ44" i="42"/>
  <c r="HZ51" i="42"/>
  <c r="HS64" i="42"/>
  <c r="HP92" i="42"/>
  <c r="HY118" i="42"/>
  <c r="IG126" i="42"/>
  <c r="ID33" i="42"/>
  <c r="HV99" i="42"/>
  <c r="HR103" i="42"/>
  <c r="HS17" i="42"/>
  <c r="IB17" i="42"/>
  <c r="IB27" i="42"/>
  <c r="HS34" i="42"/>
  <c r="HP65" i="42"/>
  <c r="HL69" i="42"/>
  <c r="HV85" i="42"/>
  <c r="HP86" i="42"/>
  <c r="HL86" i="42" s="1"/>
  <c r="HP88" i="42"/>
  <c r="HL88" i="42" s="1"/>
  <c r="HW20" i="42"/>
  <c r="HW34" i="42"/>
  <c r="HW58" i="42"/>
  <c r="HW66" i="42"/>
  <c r="HW72" i="42"/>
  <c r="HZ17" i="42"/>
  <c r="HZ30" i="42"/>
  <c r="HZ39" i="42"/>
  <c r="HZ45" i="42"/>
  <c r="IB16" i="42"/>
  <c r="HS25" i="42"/>
  <c r="IB77" i="42"/>
  <c r="HX80" i="42"/>
  <c r="IB101" i="42"/>
  <c r="IB112" i="42"/>
  <c r="ID141" i="42"/>
  <c r="HP21" i="42"/>
  <c r="HP27" i="42"/>
  <c r="CO38" i="42"/>
  <c r="IG46" i="42"/>
  <c r="HP48" i="42"/>
  <c r="IB84" i="42"/>
  <c r="IA90" i="42"/>
  <c r="IA103" i="42"/>
  <c r="HT17" i="42"/>
  <c r="ID17" i="42"/>
  <c r="HS27" i="42"/>
  <c r="HV33" i="42"/>
  <c r="HY47" i="42"/>
  <c r="HP51" i="42"/>
  <c r="HV57" i="42"/>
  <c r="HP59" i="42"/>
  <c r="HY59" i="42"/>
  <c r="EX85" i="42"/>
  <c r="HL121" i="42"/>
  <c r="FT121" i="42"/>
  <c r="HL132" i="42"/>
  <c r="HL135" i="42"/>
  <c r="HL138" i="42"/>
  <c r="HL141" i="42"/>
  <c r="HW14" i="42"/>
  <c r="HW21" i="42"/>
  <c r="HW27" i="42"/>
  <c r="HW35" i="42"/>
  <c r="HW52" i="42"/>
  <c r="HW59" i="42"/>
  <c r="HW67" i="42"/>
  <c r="HZ32" i="42"/>
  <c r="HZ40" i="42"/>
  <c r="HZ46" i="42"/>
  <c r="HZ53" i="42"/>
  <c r="HZ67" i="42"/>
  <c r="HZ73" i="42"/>
  <c r="HZ80" i="42"/>
  <c r="HZ87" i="42"/>
  <c r="HZ93" i="42"/>
  <c r="HZ100" i="42"/>
  <c r="HZ106" i="42"/>
  <c r="HZ112" i="42"/>
  <c r="HZ119" i="42"/>
  <c r="HZ126" i="42"/>
  <c r="HZ134" i="42"/>
  <c r="HZ140" i="42"/>
  <c r="HZ146" i="42"/>
  <c r="HX133" i="42"/>
  <c r="HY21" i="42"/>
  <c r="IB23" i="42"/>
  <c r="HS33" i="42"/>
  <c r="HY65" i="42"/>
  <c r="ID77" i="42"/>
  <c r="HW31" i="42"/>
  <c r="HW38" i="42"/>
  <c r="IA47" i="42"/>
  <c r="HW73" i="42"/>
  <c r="HZ79" i="42"/>
  <c r="HZ82" i="42"/>
  <c r="HW113" i="42"/>
  <c r="DD132" i="42"/>
  <c r="HL147" i="42"/>
  <c r="HW15" i="42"/>
  <c r="HW22" i="42"/>
  <c r="HW45" i="42"/>
  <c r="HW75" i="42"/>
  <c r="HW83" i="42"/>
  <c r="HW89" i="42"/>
  <c r="HW95" i="42"/>
  <c r="HW102" i="42"/>
  <c r="HW108" i="42"/>
  <c r="HW115" i="42"/>
  <c r="HW121" i="42"/>
  <c r="HW128" i="42"/>
  <c r="HW136" i="42"/>
  <c r="HW142" i="42"/>
  <c r="HW148" i="42"/>
  <c r="HZ19" i="42"/>
  <c r="HZ41" i="42"/>
  <c r="FR31" i="41"/>
  <c r="FD79" i="41"/>
  <c r="BQ29" i="41"/>
  <c r="EF29" i="41" s="1"/>
  <c r="EF13" i="41"/>
  <c r="BX129" i="41"/>
  <c r="EM129" i="41" s="1"/>
  <c r="EM62" i="41"/>
  <c r="EC82" i="41"/>
  <c r="DS97" i="41"/>
  <c r="FW97" i="41"/>
  <c r="FD113" i="41"/>
  <c r="FS137" i="41"/>
  <c r="U13" i="41"/>
  <c r="U29" i="41" s="1"/>
  <c r="DU13" i="41"/>
  <c r="BL29" i="41"/>
  <c r="EA13" i="41"/>
  <c r="M26" i="41"/>
  <c r="BR29" i="41"/>
  <c r="EG29" i="41" s="1"/>
  <c r="AM60" i="41"/>
  <c r="AM150" i="41" s="1"/>
  <c r="AM1" i="41" s="1"/>
  <c r="BY60" i="41"/>
  <c r="EN60" i="41" s="1"/>
  <c r="EN31" i="41"/>
  <c r="CG60" i="41"/>
  <c r="EV60" i="41" s="1"/>
  <c r="EV31" i="41"/>
  <c r="M33" i="41"/>
  <c r="CB31" i="41"/>
  <c r="CB60" i="41" s="1"/>
  <c r="AY38" i="41"/>
  <c r="DP38" i="41"/>
  <c r="DN38" i="41" s="1"/>
  <c r="CH37" i="41"/>
  <c r="EW37" i="41" s="1"/>
  <c r="EW38" i="41"/>
  <c r="CN37" i="41"/>
  <c r="FC38" i="41"/>
  <c r="DA37" i="41"/>
  <c r="FP37" i="41" s="1"/>
  <c r="FP38" i="41"/>
  <c r="FD38" i="41" s="1"/>
  <c r="M59" i="41"/>
  <c r="AO129" i="41"/>
  <c r="AO150" i="41" s="1"/>
  <c r="AO1" i="41" s="1"/>
  <c r="BQ129" i="41"/>
  <c r="EF129" i="41" s="1"/>
  <c r="EF62" i="41"/>
  <c r="EB62" i="41" s="1"/>
  <c r="BW129" i="41"/>
  <c r="EL129" i="41" s="1"/>
  <c r="CK129" i="41"/>
  <c r="EZ129" i="41" s="1"/>
  <c r="EZ62" i="41"/>
  <c r="CS129" i="41"/>
  <c r="FH129" i="41" s="1"/>
  <c r="CY129" i="41"/>
  <c r="FN129" i="41" s="1"/>
  <c r="FN62" i="41"/>
  <c r="EB82" i="41"/>
  <c r="FD82" i="41"/>
  <c r="O122" i="41"/>
  <c r="DS124" i="41"/>
  <c r="DO124" i="41" s="1"/>
  <c r="FW124" i="41"/>
  <c r="FS124" i="41" s="1"/>
  <c r="DY124" i="41"/>
  <c r="GC124" i="41"/>
  <c r="FE124" i="41"/>
  <c r="O126" i="41"/>
  <c r="V124" i="41"/>
  <c r="AV124" i="41"/>
  <c r="CA124" i="41"/>
  <c r="BE149" i="41"/>
  <c r="DT131" i="41"/>
  <c r="BQ149" i="41"/>
  <c r="EF149" i="41" s="1"/>
  <c r="EF131" i="41"/>
  <c r="BW149" i="41"/>
  <c r="EL149" i="41" s="1"/>
  <c r="EL131" i="41"/>
  <c r="CE149" i="41"/>
  <c r="ET149" i="41" s="1"/>
  <c r="ET131" i="41"/>
  <c r="CK149" i="41"/>
  <c r="EZ149" i="41" s="1"/>
  <c r="EZ131" i="41"/>
  <c r="CQ149" i="41"/>
  <c r="FF149" i="41" s="1"/>
  <c r="FF131" i="41"/>
  <c r="CW149" i="41"/>
  <c r="FL149" i="41" s="1"/>
  <c r="FL131" i="41"/>
  <c r="O133" i="41"/>
  <c r="AW131" i="41"/>
  <c r="AW149" i="41" s="1"/>
  <c r="O136" i="41"/>
  <c r="O139" i="41"/>
  <c r="O142" i="41"/>
  <c r="CY149" i="41"/>
  <c r="FN149" i="41" s="1"/>
  <c r="GD31" i="41"/>
  <c r="FX37" i="41"/>
  <c r="GD37" i="41"/>
  <c r="FX38" i="41"/>
  <c r="GD38" i="41"/>
  <c r="FY51" i="41"/>
  <c r="FR53" i="41"/>
  <c r="FR54" i="41"/>
  <c r="FR56" i="41"/>
  <c r="FR57" i="41"/>
  <c r="FR59" i="41"/>
  <c r="FV62" i="41"/>
  <c r="GD62" i="41"/>
  <c r="FY79" i="41"/>
  <c r="FT82" i="41"/>
  <c r="GA82" i="41"/>
  <c r="FV97" i="41"/>
  <c r="GD97" i="41"/>
  <c r="FY113" i="41"/>
  <c r="FT124" i="41"/>
  <c r="GB124" i="41"/>
  <c r="FV131" i="41"/>
  <c r="DW13" i="41"/>
  <c r="ES13" i="41"/>
  <c r="FM13" i="41"/>
  <c r="DO27" i="41"/>
  <c r="DW27" i="41"/>
  <c r="DW29" i="41"/>
  <c r="ER38" i="41"/>
  <c r="DX113" i="41"/>
  <c r="DV131" i="41"/>
  <c r="BD129" i="41"/>
  <c r="DS62" i="41"/>
  <c r="FW62" i="41"/>
  <c r="BR149" i="41"/>
  <c r="EG149" i="41" s="1"/>
  <c r="EG131" i="41"/>
  <c r="CX149" i="41"/>
  <c r="FM149" i="41" s="1"/>
  <c r="FM131" i="41"/>
  <c r="FZ113" i="41"/>
  <c r="O76" i="41"/>
  <c r="O87" i="41"/>
  <c r="O89" i="41"/>
  <c r="O117" i="41"/>
  <c r="DU124" i="41"/>
  <c r="FY124" i="41"/>
  <c r="EA124" i="41"/>
  <c r="GE124" i="41"/>
  <c r="BA149" i="41"/>
  <c r="DP131" i="41"/>
  <c r="BY149" i="41"/>
  <c r="EN131" i="41"/>
  <c r="CG149" i="41"/>
  <c r="EV149" i="41" s="1"/>
  <c r="EV131" i="41"/>
  <c r="CS149" i="41"/>
  <c r="FH149" i="41" s="1"/>
  <c r="FH131" i="41"/>
  <c r="FZ13" i="41"/>
  <c r="FZ29" i="41"/>
  <c r="FZ37" i="41"/>
  <c r="FT38" i="41"/>
  <c r="FZ38" i="41"/>
  <c r="FT51" i="41"/>
  <c r="GA51" i="41"/>
  <c r="FR65" i="41"/>
  <c r="FR66" i="41"/>
  <c r="FR68" i="41"/>
  <c r="FR69" i="41"/>
  <c r="FR71" i="41"/>
  <c r="FR72" i="41"/>
  <c r="FR74" i="41"/>
  <c r="FR75" i="41"/>
  <c r="FR77" i="41"/>
  <c r="FR78" i="41"/>
  <c r="FT79" i="41"/>
  <c r="GA79" i="41"/>
  <c r="FV82" i="41"/>
  <c r="GD82" i="41"/>
  <c r="FY97" i="41"/>
  <c r="FR98" i="41"/>
  <c r="FR99" i="41"/>
  <c r="FR101" i="41"/>
  <c r="FR102" i="41"/>
  <c r="FR104" i="41"/>
  <c r="FR105" i="41"/>
  <c r="FR107" i="41"/>
  <c r="FR108" i="41"/>
  <c r="FR110" i="41"/>
  <c r="FR111" i="41"/>
  <c r="GA113" i="41"/>
  <c r="FV124" i="41"/>
  <c r="FR125" i="41"/>
  <c r="FR126" i="41"/>
  <c r="FR128" i="41"/>
  <c r="FZ131" i="41"/>
  <c r="FV149" i="41"/>
  <c r="EY13" i="41"/>
  <c r="DW31" i="41"/>
  <c r="FL38" i="41"/>
  <c r="DS79" i="41"/>
  <c r="DO79" i="41" s="1"/>
  <c r="FW79" i="41"/>
  <c r="BL149" i="41"/>
  <c r="EA131" i="41"/>
  <c r="GE131" i="41"/>
  <c r="CL149" i="41"/>
  <c r="FA149" i="41" s="1"/>
  <c r="FA131" i="41"/>
  <c r="FE31" i="41"/>
  <c r="CE29" i="41"/>
  <c r="ET29" i="41" s="1"/>
  <c r="EP29" i="41" s="1"/>
  <c r="ET13" i="41"/>
  <c r="CS29" i="41"/>
  <c r="FH29" i="41" s="1"/>
  <c r="FD29" i="41" s="1"/>
  <c r="FH13" i="41"/>
  <c r="M18" i="41"/>
  <c r="BA60" i="41"/>
  <c r="BA150" i="41" s="1"/>
  <c r="DP31" i="41"/>
  <c r="ED31" i="41"/>
  <c r="BU60" i="41"/>
  <c r="EJ60" i="41" s="1"/>
  <c r="EJ31" i="41"/>
  <c r="CI60" i="41"/>
  <c r="EX60" i="41" s="1"/>
  <c r="EX31" i="41"/>
  <c r="CY37" i="41"/>
  <c r="FN37" i="41" s="1"/>
  <c r="Z37" i="41"/>
  <c r="BQ60" i="41"/>
  <c r="EF60" i="41" s="1"/>
  <c r="EF37" i="41"/>
  <c r="BW37" i="41"/>
  <c r="EL37" i="41" s="1"/>
  <c r="EL38" i="41"/>
  <c r="CD37" i="41"/>
  <c r="ES37" i="41" s="1"/>
  <c r="ES38" i="41"/>
  <c r="CJ37" i="41"/>
  <c r="EY37" i="41" s="1"/>
  <c r="EY38" i="41"/>
  <c r="U38" i="41"/>
  <c r="AT38" i="41"/>
  <c r="BN38" i="41"/>
  <c r="O41" i="41"/>
  <c r="AG37" i="41"/>
  <c r="AG60" i="41" s="1"/>
  <c r="AH37" i="41"/>
  <c r="EU51" i="41"/>
  <c r="EQ51" i="41" s="1"/>
  <c r="FW51" i="41"/>
  <c r="CL37" i="41"/>
  <c r="FA37" i="41" s="1"/>
  <c r="FA51" i="41"/>
  <c r="GC51" i="41"/>
  <c r="S51" i="41"/>
  <c r="O54" i="41"/>
  <c r="M54" i="41"/>
  <c r="BS129" i="41"/>
  <c r="EH129" i="41" s="1"/>
  <c r="EH62" i="41"/>
  <c r="BY129" i="41"/>
  <c r="EN129" i="41" s="1"/>
  <c r="EN62" i="41"/>
  <c r="CG129" i="41"/>
  <c r="EV129" i="41" s="1"/>
  <c r="EV62" i="41"/>
  <c r="CM129" i="41"/>
  <c r="FB129" i="41" s="1"/>
  <c r="FB62" i="41"/>
  <c r="BC29" i="41"/>
  <c r="DR13" i="41"/>
  <c r="BI29" i="41"/>
  <c r="DX13" i="41"/>
  <c r="BS29" i="41"/>
  <c r="EH29" i="41" s="1"/>
  <c r="EH13" i="41"/>
  <c r="BY29" i="41"/>
  <c r="EN29" i="41" s="1"/>
  <c r="EN13" i="41"/>
  <c r="CF29" i="41"/>
  <c r="EU29" i="41" s="1"/>
  <c r="EQ29" i="41" s="1"/>
  <c r="EU13" i="41"/>
  <c r="CL29" i="41"/>
  <c r="FA29" i="41" s="1"/>
  <c r="FA13" i="41"/>
  <c r="CT29" i="41"/>
  <c r="FI29" i="41" s="1"/>
  <c r="FE29" i="41" s="1"/>
  <c r="FI13" i="41"/>
  <c r="CZ29" i="41"/>
  <c r="FO29" i="41" s="1"/>
  <c r="FO13" i="41"/>
  <c r="AZ26" i="41"/>
  <c r="DU26" i="41"/>
  <c r="DO26" i="41" s="1"/>
  <c r="BI60" i="41"/>
  <c r="DX31" i="41"/>
  <c r="CR60" i="41"/>
  <c r="FG60" i="41" s="1"/>
  <c r="BB37" i="41"/>
  <c r="BB60" i="41" s="1"/>
  <c r="CQ37" i="41"/>
  <c r="FF37" i="41" s="1"/>
  <c r="DB37" i="41"/>
  <c r="FQ37" i="41" s="1"/>
  <c r="AA37" i="41"/>
  <c r="BD37" i="41"/>
  <c r="DS38" i="41"/>
  <c r="DO38" i="41" s="1"/>
  <c r="BJ37" i="41"/>
  <c r="BJ60" i="41" s="1"/>
  <c r="DY38" i="41"/>
  <c r="BX37" i="41"/>
  <c r="EM37" i="41" s="1"/>
  <c r="EM38" i="41"/>
  <c r="CE37" i="41"/>
  <c r="ET37" i="41" s="1"/>
  <c r="EP37" i="41" s="1"/>
  <c r="ET38" i="41"/>
  <c r="CK37" i="41"/>
  <c r="EZ37" i="41" s="1"/>
  <c r="FE38" i="41"/>
  <c r="O40" i="41"/>
  <c r="AB37" i="41"/>
  <c r="AB129" i="41"/>
  <c r="AL129" i="41"/>
  <c r="AR129" i="41"/>
  <c r="AR150" i="41" s="1"/>
  <c r="AR1" i="41" s="1"/>
  <c r="BF129" i="41"/>
  <c r="DU62" i="41"/>
  <c r="BL129" i="41"/>
  <c r="EA62" i="41"/>
  <c r="CH129" i="41"/>
  <c r="EW129" i="41" s="1"/>
  <c r="EW62" i="41"/>
  <c r="CN129" i="41"/>
  <c r="FC129" i="41" s="1"/>
  <c r="FC62" i="41"/>
  <c r="CV129" i="41"/>
  <c r="FK129" i="41" s="1"/>
  <c r="FK62" i="41"/>
  <c r="DB129" i="41"/>
  <c r="FQ129" i="41" s="1"/>
  <c r="FQ62" i="41"/>
  <c r="FE62" i="41" s="1"/>
  <c r="M75" i="41"/>
  <c r="M78" i="41"/>
  <c r="DS82" i="41"/>
  <c r="FW82" i="41"/>
  <c r="DY82" i="41"/>
  <c r="GC82" i="41"/>
  <c r="O93" i="41"/>
  <c r="AI97" i="41"/>
  <c r="T97" i="41"/>
  <c r="AS97" i="41"/>
  <c r="P97" i="41"/>
  <c r="V97" i="41"/>
  <c r="AV97" i="41"/>
  <c r="R97" i="41"/>
  <c r="AH97" i="41"/>
  <c r="AY97" i="41"/>
  <c r="CO97" i="41"/>
  <c r="DS113" i="41"/>
  <c r="DO113" i="41" s="1"/>
  <c r="FW113" i="41"/>
  <c r="DY113" i="41"/>
  <c r="GC113" i="41"/>
  <c r="O114" i="41"/>
  <c r="DN124" i="41"/>
  <c r="EB124" i="41"/>
  <c r="BB149" i="41"/>
  <c r="DQ131" i="41"/>
  <c r="BH149" i="41"/>
  <c r="DW131" i="41"/>
  <c r="BT149" i="41"/>
  <c r="EI149" i="41" s="1"/>
  <c r="EI131" i="41"/>
  <c r="CH149" i="41"/>
  <c r="EW149" i="41" s="1"/>
  <c r="EW131" i="41"/>
  <c r="CN149" i="41"/>
  <c r="FC149" i="41" s="1"/>
  <c r="FC131" i="41"/>
  <c r="CT149" i="41"/>
  <c r="FI149" i="41" s="1"/>
  <c r="FI131" i="41"/>
  <c r="FE131" i="41" s="1"/>
  <c r="CZ149" i="41"/>
  <c r="FO149" i="41" s="1"/>
  <c r="FO131" i="41"/>
  <c r="BS149" i="41"/>
  <c r="EH149" i="41" s="1"/>
  <c r="GA13" i="41"/>
  <c r="FU17" i="41"/>
  <c r="FS17" i="41" s="1"/>
  <c r="GA27" i="41"/>
  <c r="FS27" i="41" s="1"/>
  <c r="FU31" i="41"/>
  <c r="GA31" i="41"/>
  <c r="FU38" i="41"/>
  <c r="FU51" i="41"/>
  <c r="GB51" i="41"/>
  <c r="FZ62" i="41"/>
  <c r="FU79" i="41"/>
  <c r="GB79" i="41"/>
  <c r="FX82" i="41"/>
  <c r="GE82" i="41"/>
  <c r="FZ97" i="41"/>
  <c r="FU113" i="41"/>
  <c r="FS113" i="41" s="1"/>
  <c r="FX124" i="41"/>
  <c r="GA131" i="41"/>
  <c r="EJ13" i="41"/>
  <c r="FF13" i="41"/>
  <c r="EE31" i="41"/>
  <c r="ET51" i="41"/>
  <c r="EP51" i="41" s="1"/>
  <c r="FH62" i="41"/>
  <c r="BW29" i="41"/>
  <c r="EL29" i="41" s="1"/>
  <c r="EL13" i="41"/>
  <c r="AG31" i="41"/>
  <c r="DV31" i="41"/>
  <c r="BZ60" i="41"/>
  <c r="EO60" i="41" s="1"/>
  <c r="EO31" i="41"/>
  <c r="BH37" i="41"/>
  <c r="DW38" i="41"/>
  <c r="BP37" i="41"/>
  <c r="EE37" i="41" s="1"/>
  <c r="EE38" i="41"/>
  <c r="EC38" i="41" s="1"/>
  <c r="BV37" i="41"/>
  <c r="EK37" i="41" s="1"/>
  <c r="EK38" i="41"/>
  <c r="BJ129" i="41"/>
  <c r="DY62" i="41"/>
  <c r="GC62" i="41"/>
  <c r="FE82" i="41"/>
  <c r="EP113" i="41"/>
  <c r="O121" i="41"/>
  <c r="BX149" i="41"/>
  <c r="EM149" i="41" s="1"/>
  <c r="EM131" i="41"/>
  <c r="FY38" i="41"/>
  <c r="GD124" i="41"/>
  <c r="FS146" i="41"/>
  <c r="EB14" i="41"/>
  <c r="FE17" i="41"/>
  <c r="DO23" i="41"/>
  <c r="DO31" i="41"/>
  <c r="BB29" i="41"/>
  <c r="DQ13" i="41"/>
  <c r="BX29" i="41"/>
  <c r="EM29" i="41" s="1"/>
  <c r="EM13" i="41"/>
  <c r="CK29" i="41"/>
  <c r="EZ29" i="41" s="1"/>
  <c r="EZ13" i="41"/>
  <c r="O14" i="41"/>
  <c r="AH60" i="41"/>
  <c r="BJ29" i="41"/>
  <c r="DY13" i="41"/>
  <c r="BT29" i="41"/>
  <c r="EI29" i="41" s="1"/>
  <c r="EI13" i="41"/>
  <c r="BZ29" i="41"/>
  <c r="EO29" i="41" s="1"/>
  <c r="EO13" i="41"/>
  <c r="CG29" i="41"/>
  <c r="EV29" i="41" s="1"/>
  <c r="EV13" i="41"/>
  <c r="CM29" i="41"/>
  <c r="FB29" i="41" s="1"/>
  <c r="FB13" i="41"/>
  <c r="CU29" i="41"/>
  <c r="FJ29" i="41" s="1"/>
  <c r="FJ13" i="41"/>
  <c r="DA29" i="41"/>
  <c r="FP29" i="41" s="1"/>
  <c r="FP13" i="41"/>
  <c r="AI13" i="41"/>
  <c r="CP13" i="41"/>
  <c r="CP29" i="41" s="1"/>
  <c r="M15" i="41"/>
  <c r="O16" i="41"/>
  <c r="O28" i="41"/>
  <c r="CS60" i="41"/>
  <c r="FH60" i="41" s="1"/>
  <c r="FH31" i="41"/>
  <c r="FD31" i="41" s="1"/>
  <c r="BC37" i="41"/>
  <c r="CR37" i="41"/>
  <c r="FG37" i="41" s="1"/>
  <c r="M49" i="41"/>
  <c r="M50" i="41"/>
  <c r="DN62" i="41"/>
  <c r="EP62" i="41"/>
  <c r="FD62" i="41"/>
  <c r="M68" i="41"/>
  <c r="M70" i="41"/>
  <c r="O71" i="41"/>
  <c r="AG62" i="41"/>
  <c r="O75" i="41"/>
  <c r="O78" i="41"/>
  <c r="AI82" i="41"/>
  <c r="EB97" i="41"/>
  <c r="EP97" i="41"/>
  <c r="O101" i="41"/>
  <c r="O107" i="41"/>
  <c r="O110" i="41"/>
  <c r="EC124" i="41"/>
  <c r="EP124" i="41"/>
  <c r="BI149" i="41"/>
  <c r="DX131" i="41"/>
  <c r="BO149" i="41"/>
  <c r="ED149" i="41" s="1"/>
  <c r="ED131" i="41"/>
  <c r="BU149" i="41"/>
  <c r="EJ149" i="41" s="1"/>
  <c r="EJ131" i="41"/>
  <c r="CC149" i="41"/>
  <c r="ER149" i="41" s="1"/>
  <c r="EP149" i="41" s="1"/>
  <c r="ER131" i="41"/>
  <c r="EP131" i="41" s="1"/>
  <c r="CI149" i="41"/>
  <c r="EX149" i="41" s="1"/>
  <c r="EX131" i="41"/>
  <c r="CU149" i="41"/>
  <c r="FJ149" i="41" s="1"/>
  <c r="FJ131" i="41"/>
  <c r="DA149" i="41"/>
  <c r="FP149" i="41" s="1"/>
  <c r="FP131" i="41"/>
  <c r="O134" i="41"/>
  <c r="O137" i="41"/>
  <c r="O140" i="41"/>
  <c r="M144" i="41"/>
  <c r="M146" i="41"/>
  <c r="BZ149" i="41"/>
  <c r="EO149" i="41" s="1"/>
  <c r="FV13" i="41"/>
  <c r="GB13" i="41"/>
  <c r="FV31" i="41"/>
  <c r="GB31" i="41"/>
  <c r="FV38" i="41"/>
  <c r="GB38" i="41"/>
  <c r="GD51" i="41"/>
  <c r="FT62" i="41"/>
  <c r="GA62" i="41"/>
  <c r="FV79" i="41"/>
  <c r="GD79" i="41"/>
  <c r="FY82" i="41"/>
  <c r="FR83" i="41"/>
  <c r="FR84" i="41"/>
  <c r="FR86" i="41"/>
  <c r="FR87" i="41"/>
  <c r="FR89" i="41"/>
  <c r="FR90" i="41"/>
  <c r="FR92" i="41"/>
  <c r="FR93" i="41"/>
  <c r="FR95" i="41"/>
  <c r="FR96" i="41"/>
  <c r="FT97" i="41"/>
  <c r="FR97" i="41" s="1"/>
  <c r="GA97" i="41"/>
  <c r="FV113" i="41"/>
  <c r="GD113" i="41"/>
  <c r="FZ124" i="41"/>
  <c r="FT131" i="41"/>
  <c r="GB131" i="41"/>
  <c r="DP13" i="41"/>
  <c r="EK13" i="41"/>
  <c r="FG13" i="41"/>
  <c r="EK31" i="41"/>
  <c r="DV82" i="41"/>
  <c r="DN82" i="41" s="1"/>
  <c r="BR129" i="41"/>
  <c r="EG129" i="41" s="1"/>
  <c r="EG62" i="41"/>
  <c r="DY79" i="41"/>
  <c r="GC79" i="41"/>
  <c r="DY97" i="41"/>
  <c r="GC97" i="41"/>
  <c r="BF149" i="41"/>
  <c r="DU131" i="41"/>
  <c r="FY131" i="41"/>
  <c r="CF149" i="41"/>
  <c r="EU149" i="41" s="1"/>
  <c r="EU131" i="41"/>
  <c r="FY31" i="41"/>
  <c r="GE38" i="41"/>
  <c r="FS147" i="41"/>
  <c r="EQ19" i="41"/>
  <c r="AH13" i="41"/>
  <c r="AH29" i="41" s="1"/>
  <c r="CY29" i="41"/>
  <c r="FN29" i="41" s="1"/>
  <c r="FN13" i="41"/>
  <c r="EP31" i="41"/>
  <c r="T13" i="41"/>
  <c r="T29" i="41" s="1"/>
  <c r="DT13" i="41"/>
  <c r="BK29" i="41"/>
  <c r="DZ13" i="41"/>
  <c r="CH29" i="41"/>
  <c r="EW29" i="41" s="1"/>
  <c r="EW13" i="41"/>
  <c r="CN29" i="41"/>
  <c r="FC29" i="41" s="1"/>
  <c r="FC13" i="41"/>
  <c r="CV29" i="41"/>
  <c r="FK29" i="41" s="1"/>
  <c r="FK13" i="41"/>
  <c r="DB29" i="41"/>
  <c r="FQ29" i="41" s="1"/>
  <c r="FQ13" i="41"/>
  <c r="M14" i="41"/>
  <c r="T31" i="41"/>
  <c r="BE60" i="41"/>
  <c r="DT31" i="41"/>
  <c r="BM31" i="41"/>
  <c r="M34" i="41"/>
  <c r="BO37" i="41"/>
  <c r="ED37" i="41" s="1"/>
  <c r="CF37" i="41"/>
  <c r="EU37" i="41" s="1"/>
  <c r="CS37" i="41"/>
  <c r="FH37" i="41" s="1"/>
  <c r="M46" i="41"/>
  <c r="O50" i="41"/>
  <c r="X129" i="41"/>
  <c r="AD129" i="41"/>
  <c r="DO62" i="41"/>
  <c r="EC62" i="41"/>
  <c r="EQ62" i="41"/>
  <c r="EB79" i="41"/>
  <c r="EP79" i="41"/>
  <c r="O90" i="41"/>
  <c r="O91" i="41"/>
  <c r="O92" i="41"/>
  <c r="DN97" i="41"/>
  <c r="EC97" i="41"/>
  <c r="EQ97" i="41"/>
  <c r="FD97" i="41"/>
  <c r="T113" i="41"/>
  <c r="AS113" i="41"/>
  <c r="M123" i="41"/>
  <c r="V113" i="41"/>
  <c r="R124" i="41"/>
  <c r="EQ124" i="41"/>
  <c r="FD124" i="41"/>
  <c r="BD149" i="41"/>
  <c r="DS131" i="41"/>
  <c r="FW131" i="41"/>
  <c r="BJ149" i="41"/>
  <c r="DY131" i="41"/>
  <c r="GC131" i="41"/>
  <c r="BP149" i="41"/>
  <c r="EE149" i="41" s="1"/>
  <c r="EE131" i="41"/>
  <c r="BV149" i="41"/>
  <c r="EK149" i="41" s="1"/>
  <c r="EK131" i="41"/>
  <c r="CD149" i="41"/>
  <c r="ES149" i="41" s="1"/>
  <c r="EQ149" i="41" s="1"/>
  <c r="ES131" i="41"/>
  <c r="EQ131" i="41" s="1"/>
  <c r="CJ149" i="41"/>
  <c r="EY149" i="41" s="1"/>
  <c r="EY131" i="41"/>
  <c r="CV149" i="41"/>
  <c r="FK149" i="41" s="1"/>
  <c r="FK131" i="41"/>
  <c r="DB149" i="41"/>
  <c r="FQ149" i="41" s="1"/>
  <c r="FQ131" i="41"/>
  <c r="O144" i="41"/>
  <c r="CR149" i="41"/>
  <c r="FG149" i="41" s="1"/>
  <c r="FW13" i="41"/>
  <c r="GC13" i="41"/>
  <c r="FW31" i="41"/>
  <c r="GC31" i="41"/>
  <c r="FW38" i="41"/>
  <c r="GC38" i="41"/>
  <c r="FX51" i="41"/>
  <c r="GE51" i="41"/>
  <c r="FU62" i="41"/>
  <c r="FS62" i="41" s="1"/>
  <c r="GB62" i="41"/>
  <c r="FX79" i="41"/>
  <c r="GE79" i="41"/>
  <c r="GB97" i="41"/>
  <c r="FX113" i="41"/>
  <c r="GE113" i="41"/>
  <c r="GA124" i="41"/>
  <c r="FU131" i="41"/>
  <c r="GD131" i="41"/>
  <c r="DV13" i="41"/>
  <c r="ER13" i="41"/>
  <c r="FL13" i="41"/>
  <c r="EF38" i="41"/>
  <c r="EB38" i="41" s="1"/>
  <c r="DN52" i="41"/>
  <c r="EB52" i="41"/>
  <c r="EP52" i="41"/>
  <c r="FD52" i="41"/>
  <c r="DN53" i="41"/>
  <c r="EB53" i="41"/>
  <c r="EP53" i="41"/>
  <c r="FD53" i="41"/>
  <c r="DN54" i="41"/>
  <c r="EB54" i="41"/>
  <c r="EP54" i="41"/>
  <c r="FD54" i="41"/>
  <c r="DN55" i="41"/>
  <c r="EB55" i="41"/>
  <c r="EP55" i="41"/>
  <c r="FD55" i="41"/>
  <c r="DN56" i="41"/>
  <c r="EB56" i="41"/>
  <c r="FD56" i="41"/>
  <c r="DN57" i="41"/>
  <c r="EP57" i="41"/>
  <c r="FD57" i="41"/>
  <c r="DN58" i="41"/>
  <c r="EB58" i="41"/>
  <c r="EP58" i="41"/>
  <c r="DN59" i="41"/>
  <c r="EB59" i="41"/>
  <c r="EP59" i="41"/>
  <c r="FD59" i="41"/>
  <c r="DN80" i="41"/>
  <c r="EB80" i="41"/>
  <c r="EP80" i="41"/>
  <c r="FD80" i="41"/>
  <c r="DN81" i="41"/>
  <c r="EB81" i="41"/>
  <c r="EP81" i="41"/>
  <c r="FD81" i="41"/>
  <c r="FD114" i="41"/>
  <c r="EP115" i="41"/>
  <c r="EP119" i="41"/>
  <c r="DN39" i="41"/>
  <c r="EB39" i="41"/>
  <c r="EP39" i="41"/>
  <c r="FD39" i="41"/>
  <c r="DN40" i="41"/>
  <c r="EB40" i="41"/>
  <c r="EP40" i="41"/>
  <c r="FD40" i="41"/>
  <c r="DN41" i="41"/>
  <c r="EB41" i="41"/>
  <c r="EP41" i="41"/>
  <c r="FD41" i="41"/>
  <c r="DN42" i="41"/>
  <c r="EB42" i="41"/>
  <c r="EP42" i="41"/>
  <c r="FD42" i="41"/>
  <c r="DN43" i="41"/>
  <c r="EB43" i="41"/>
  <c r="EP43" i="41"/>
  <c r="FD43" i="41"/>
  <c r="DN44" i="41"/>
  <c r="EB44" i="41"/>
  <c r="EP44" i="41"/>
  <c r="FD44" i="41"/>
  <c r="DN45" i="41"/>
  <c r="EB45" i="41"/>
  <c r="EP45" i="41"/>
  <c r="DN46" i="41"/>
  <c r="EB46" i="41"/>
  <c r="EP46" i="41"/>
  <c r="FD46" i="41"/>
  <c r="DN47" i="41"/>
  <c r="EB47" i="41"/>
  <c r="FD47" i="41"/>
  <c r="DN48" i="41"/>
  <c r="EB48" i="41"/>
  <c r="EP48" i="41"/>
  <c r="FD48" i="41"/>
  <c r="DN49" i="41"/>
  <c r="EB49" i="41"/>
  <c r="EP49" i="41"/>
  <c r="FD49" i="41"/>
  <c r="DN50" i="41"/>
  <c r="EB50" i="41"/>
  <c r="EP50" i="41"/>
  <c r="FD50" i="41"/>
  <c r="DN51" i="41"/>
  <c r="EB51" i="41"/>
  <c r="DN61" i="41"/>
  <c r="EB61" i="41"/>
  <c r="EP61" i="41"/>
  <c r="FD61" i="41"/>
  <c r="DN83" i="41"/>
  <c r="EB83" i="41"/>
  <c r="FD83" i="41"/>
  <c r="DN84" i="41"/>
  <c r="EB84" i="41"/>
  <c r="EP84" i="41"/>
  <c r="FD84" i="41"/>
  <c r="DN85" i="41"/>
  <c r="EB85" i="41"/>
  <c r="EP85" i="41"/>
  <c r="DN86" i="41"/>
  <c r="EB86" i="41"/>
  <c r="EP86" i="41"/>
  <c r="FD86" i="41"/>
  <c r="DN87" i="41"/>
  <c r="EB87" i="41"/>
  <c r="EP87" i="41"/>
  <c r="FD87" i="41"/>
  <c r="DN88" i="41"/>
  <c r="EB88" i="41"/>
  <c r="EP88" i="41"/>
  <c r="FD88" i="41"/>
  <c r="EP92" i="41"/>
  <c r="EB96" i="41"/>
  <c r="FD100" i="41"/>
  <c r="EB102" i="41"/>
  <c r="DN103" i="41"/>
  <c r="EP106" i="41"/>
  <c r="FD112" i="41"/>
  <c r="DO125" i="41"/>
  <c r="EC125" i="41"/>
  <c r="EQ125" i="41"/>
  <c r="FE125" i="41"/>
  <c r="DO126" i="41"/>
  <c r="EC126" i="41"/>
  <c r="EQ126" i="41"/>
  <c r="FE126" i="41"/>
  <c r="DO127" i="41"/>
  <c r="EC127" i="41"/>
  <c r="EQ127" i="41"/>
  <c r="FE127" i="41"/>
  <c r="DO128" i="41"/>
  <c r="EC128" i="41"/>
  <c r="EQ128" i="41"/>
  <c r="FE128" i="41"/>
  <c r="DO132" i="41"/>
  <c r="EC132" i="41"/>
  <c r="FE132" i="41"/>
  <c r="DO133" i="41"/>
  <c r="EC133" i="41"/>
  <c r="EQ133" i="41"/>
  <c r="FE133" i="41"/>
  <c r="DO134" i="41"/>
  <c r="EC134" i="41"/>
  <c r="EQ134" i="41"/>
  <c r="FE134" i="41"/>
  <c r="DO135" i="41"/>
  <c r="EC135" i="41"/>
  <c r="EQ135" i="41"/>
  <c r="FE135" i="41"/>
  <c r="DO136" i="41"/>
  <c r="EC136" i="41"/>
  <c r="EQ136" i="41"/>
  <c r="FE136" i="41"/>
  <c r="DO137" i="41"/>
  <c r="EC137" i="41"/>
  <c r="EQ137" i="41"/>
  <c r="FE137" i="41"/>
  <c r="DO138" i="41"/>
  <c r="EC138" i="41"/>
  <c r="EQ138" i="41"/>
  <c r="FE138" i="41"/>
  <c r="DO139" i="41"/>
  <c r="EC139" i="41"/>
  <c r="EQ139" i="41"/>
  <c r="FE139" i="41"/>
  <c r="DO140" i="41"/>
  <c r="EC140" i="41"/>
  <c r="EQ140" i="41"/>
  <c r="FE140" i="41"/>
  <c r="EQ144" i="41"/>
  <c r="EQ147" i="41"/>
  <c r="DN89" i="41"/>
  <c r="EB89" i="41"/>
  <c r="EP89" i="41"/>
  <c r="FD89" i="41"/>
  <c r="DN90" i="41"/>
  <c r="EB90" i="41"/>
  <c r="EP90" i="41"/>
  <c r="FD90" i="41"/>
  <c r="DN91" i="41"/>
  <c r="EB91" i="41"/>
  <c r="EP91" i="41"/>
  <c r="FD91" i="41"/>
  <c r="DN92" i="41"/>
  <c r="EB92" i="41"/>
  <c r="FD92" i="41"/>
  <c r="DN93" i="41"/>
  <c r="EB93" i="41"/>
  <c r="EP93" i="41"/>
  <c r="FD93" i="41"/>
  <c r="DN94" i="41"/>
  <c r="EB94" i="41"/>
  <c r="EP94" i="41"/>
  <c r="FD94" i="41"/>
  <c r="DN95" i="41"/>
  <c r="EB95" i="41"/>
  <c r="EP95" i="41"/>
  <c r="FD95" i="41"/>
  <c r="DN96" i="41"/>
  <c r="EP96" i="41"/>
  <c r="FD96" i="41"/>
  <c r="DN98" i="41"/>
  <c r="EB98" i="41"/>
  <c r="EP98" i="41"/>
  <c r="FD98" i="41"/>
  <c r="DN99" i="41"/>
  <c r="EB99" i="41"/>
  <c r="EP99" i="41"/>
  <c r="DN100" i="41"/>
  <c r="EB100" i="41"/>
  <c r="EP100" i="41"/>
  <c r="DN101" i="41"/>
  <c r="EB101" i="41"/>
  <c r="FD101" i="41"/>
  <c r="DN102" i="41"/>
  <c r="EP102" i="41"/>
  <c r="FD102" i="41"/>
  <c r="EB103" i="41"/>
  <c r="EP103" i="41"/>
  <c r="FD103" i="41"/>
  <c r="DN104" i="41"/>
  <c r="EB104" i="41"/>
  <c r="EP104" i="41"/>
  <c r="FD104" i="41"/>
  <c r="DN105" i="41"/>
  <c r="EB105" i="41"/>
  <c r="EP105" i="41"/>
  <c r="FD105" i="41"/>
  <c r="DN106" i="41"/>
  <c r="EB106" i="41"/>
  <c r="FD106" i="41"/>
  <c r="DN107" i="41"/>
  <c r="EB107" i="41"/>
  <c r="EP107" i="41"/>
  <c r="FD107" i="41"/>
  <c r="DN108" i="41"/>
  <c r="EB108" i="41"/>
  <c r="EP108" i="41"/>
  <c r="FD108" i="41"/>
  <c r="DN109" i="41"/>
  <c r="EB109" i="41"/>
  <c r="EP109" i="41"/>
  <c r="FD109" i="41"/>
  <c r="DN110" i="41"/>
  <c r="EB110" i="41"/>
  <c r="FD110" i="41"/>
  <c r="DN111" i="41"/>
  <c r="EB111" i="41"/>
  <c r="EP111" i="41"/>
  <c r="FD111" i="41"/>
  <c r="DN112" i="41"/>
  <c r="EB112" i="41"/>
  <c r="EP112" i="41"/>
  <c r="DN114" i="41"/>
  <c r="EB114" i="41"/>
  <c r="EP114" i="41"/>
  <c r="DN115" i="41"/>
  <c r="EB115" i="41"/>
  <c r="FD115" i="41"/>
  <c r="DN116" i="41"/>
  <c r="EB116" i="41"/>
  <c r="EP116" i="41"/>
  <c r="FD116" i="41"/>
  <c r="DN117" i="41"/>
  <c r="EB117" i="41"/>
  <c r="EP117" i="41"/>
  <c r="FD117" i="41"/>
  <c r="DN118" i="41"/>
  <c r="EB118" i="41"/>
  <c r="EP118" i="41"/>
  <c r="FD118" i="41"/>
  <c r="DN119" i="41"/>
  <c r="EB119" i="41"/>
  <c r="FD119" i="41"/>
  <c r="DN120" i="41"/>
  <c r="EB120" i="41"/>
  <c r="EP120" i="41"/>
  <c r="FD120" i="41"/>
  <c r="DN121" i="41"/>
  <c r="EB121" i="41"/>
  <c r="EP121" i="41"/>
  <c r="FD121" i="41"/>
  <c r="DN122" i="41"/>
  <c r="EB122" i="41"/>
  <c r="EP122" i="41"/>
  <c r="FD122" i="41"/>
  <c r="DN123" i="41"/>
  <c r="EB123" i="41"/>
  <c r="EP123" i="41"/>
  <c r="FD123" i="41"/>
  <c r="DO141" i="41"/>
  <c r="EC141" i="41"/>
  <c r="FE141" i="41"/>
  <c r="DO142" i="41"/>
  <c r="EC142" i="41"/>
  <c r="EQ142" i="41"/>
  <c r="FE142" i="41"/>
  <c r="DO143" i="41"/>
  <c r="EC143" i="41"/>
  <c r="EQ143" i="41"/>
  <c r="FE143" i="41"/>
  <c r="DO144" i="41"/>
  <c r="EC144" i="41"/>
  <c r="FE144" i="41"/>
  <c r="DO145" i="41"/>
  <c r="EC145" i="41"/>
  <c r="EQ145" i="41"/>
  <c r="FE145" i="41"/>
  <c r="DO146" i="41"/>
  <c r="EC146" i="41"/>
  <c r="EQ146" i="41"/>
  <c r="FE146" i="41"/>
  <c r="DO147" i="41"/>
  <c r="EC147" i="41"/>
  <c r="FE147" i="41"/>
  <c r="DO148" i="41"/>
  <c r="EC148" i="41"/>
  <c r="EQ148" i="41"/>
  <c r="FE148" i="41"/>
  <c r="EG30" i="42"/>
  <c r="HR30" i="42"/>
  <c r="EJ24" i="42"/>
  <c r="HU24" i="42"/>
  <c r="EG32" i="42"/>
  <c r="HR32" i="42"/>
  <c r="EJ44" i="42"/>
  <c r="HT44" i="42" s="1"/>
  <c r="HU44" i="42"/>
  <c r="EG46" i="42"/>
  <c r="HR46" i="42"/>
  <c r="HY51" i="42"/>
  <c r="EG69" i="42"/>
  <c r="HR69" i="42"/>
  <c r="EJ71" i="42"/>
  <c r="HU71" i="42"/>
  <c r="EG73" i="42"/>
  <c r="HR73" i="42"/>
  <c r="EJ74" i="42"/>
  <c r="HU74" i="42"/>
  <c r="EG76" i="42"/>
  <c r="HR76" i="42"/>
  <c r="EJ83" i="42"/>
  <c r="HU83" i="42"/>
  <c r="HV84" i="42"/>
  <c r="IE84" i="42"/>
  <c r="HW97" i="42"/>
  <c r="EJ115" i="42"/>
  <c r="HU115" i="42"/>
  <c r="EJ119" i="42"/>
  <c r="HU119" i="42"/>
  <c r="EG121" i="42"/>
  <c r="HR121" i="42"/>
  <c r="EB122" i="42"/>
  <c r="HS122" i="42"/>
  <c r="EJ123" i="42"/>
  <c r="HT123" i="42" s="1"/>
  <c r="HU123" i="42"/>
  <c r="HZ124" i="42"/>
  <c r="EJ124" i="42"/>
  <c r="HT124" i="42" s="1"/>
  <c r="HU124" i="42"/>
  <c r="EG126" i="42"/>
  <c r="HR126" i="42"/>
  <c r="EJ127" i="42"/>
  <c r="HT127" i="42" s="1"/>
  <c r="HU127" i="42"/>
  <c r="EG133" i="42"/>
  <c r="HR133" i="42"/>
  <c r="EJ134" i="42"/>
  <c r="HT134" i="42" s="1"/>
  <c r="HU134" i="42"/>
  <c r="EG136" i="42"/>
  <c r="HR136" i="42"/>
  <c r="EJ137" i="42"/>
  <c r="HT137" i="42" s="1"/>
  <c r="HU137" i="42"/>
  <c r="EJ140" i="42"/>
  <c r="HU140" i="42"/>
  <c r="EG142" i="42"/>
  <c r="HR142" i="42"/>
  <c r="EG145" i="42"/>
  <c r="HR145" i="42"/>
  <c r="HW43" i="42"/>
  <c r="HW80" i="42"/>
  <c r="HW87" i="42"/>
  <c r="HW93" i="42"/>
  <c r="HW100" i="42"/>
  <c r="HW106" i="42"/>
  <c r="HW112" i="42"/>
  <c r="HW119" i="42"/>
  <c r="HW126" i="42"/>
  <c r="HW134" i="42"/>
  <c r="HW140" i="42"/>
  <c r="HW146" i="42"/>
  <c r="HZ23" i="42"/>
  <c r="HR15" i="42"/>
  <c r="HR55" i="42"/>
  <c r="EJ118" i="42"/>
  <c r="HT118" i="42" s="1"/>
  <c r="HU118" i="42"/>
  <c r="EJ122" i="42"/>
  <c r="HU122" i="42"/>
  <c r="EG143" i="42"/>
  <c r="HR143" i="42"/>
  <c r="EJ144" i="42"/>
  <c r="HT144" i="42" s="1"/>
  <c r="HU144" i="42"/>
  <c r="EJ146" i="42"/>
  <c r="HT146" i="42" s="1"/>
  <c r="HU146" i="42"/>
  <c r="HP85" i="42"/>
  <c r="HL127" i="42"/>
  <c r="HL133" i="42"/>
  <c r="HL145" i="42"/>
  <c r="HU17" i="42"/>
  <c r="EJ89" i="42"/>
  <c r="HU89" i="42"/>
  <c r="EJ90" i="42"/>
  <c r="HT90" i="42" s="1"/>
  <c r="HU90" i="42"/>
  <c r="EJ93" i="42"/>
  <c r="HT93" i="42" s="1"/>
  <c r="HU93" i="42"/>
  <c r="EG102" i="42"/>
  <c r="HR102" i="42"/>
  <c r="IG17" i="42"/>
  <c r="EG25" i="42"/>
  <c r="HR25" i="42"/>
  <c r="HV27" i="42"/>
  <c r="IG27" i="42"/>
  <c r="EJ28" i="42"/>
  <c r="HT28" i="42" s="1"/>
  <c r="HU28" i="42"/>
  <c r="EJ32" i="42"/>
  <c r="HU32" i="42"/>
  <c r="HY33" i="42"/>
  <c r="EJ34" i="42"/>
  <c r="HT34" i="42" s="1"/>
  <c r="HU34" i="42"/>
  <c r="EJ46" i="42"/>
  <c r="HT46" i="42" s="1"/>
  <c r="HU46" i="42"/>
  <c r="EB47" i="42"/>
  <c r="IB47" i="42"/>
  <c r="HV48" i="42"/>
  <c r="HS51" i="42"/>
  <c r="IB51" i="42"/>
  <c r="HS59" i="42"/>
  <c r="IB59" i="42"/>
  <c r="EG64" i="42"/>
  <c r="HR64" i="42"/>
  <c r="EG67" i="42"/>
  <c r="HR67" i="42"/>
  <c r="EJ69" i="42"/>
  <c r="HU69" i="42"/>
  <c r="EG72" i="42"/>
  <c r="HR72" i="42"/>
  <c r="EJ73" i="42"/>
  <c r="HT73" i="42" s="1"/>
  <c r="HU73" i="42"/>
  <c r="DD75" i="42"/>
  <c r="EJ76" i="42"/>
  <c r="HT76" i="42" s="1"/>
  <c r="HU76" i="42"/>
  <c r="HY77" i="42"/>
  <c r="HY84" i="42"/>
  <c r="EX84" i="42"/>
  <c r="FW84" i="42"/>
  <c r="HY85" i="42"/>
  <c r="EJ86" i="42"/>
  <c r="HT86" i="42" s="1"/>
  <c r="HU86" i="42"/>
  <c r="EJ88" i="42"/>
  <c r="HT88" i="42" s="1"/>
  <c r="HU88" i="42"/>
  <c r="EG98" i="42"/>
  <c r="HR98" i="42"/>
  <c r="EG125" i="42"/>
  <c r="HR125" i="42"/>
  <c r="EJ126" i="42"/>
  <c r="HT126" i="42" s="1"/>
  <c r="HU126" i="42"/>
  <c r="EG128" i="42"/>
  <c r="HR128" i="42"/>
  <c r="EG132" i="42"/>
  <c r="HR132" i="42"/>
  <c r="EJ133" i="42"/>
  <c r="HU133" i="42"/>
  <c r="EJ136" i="42"/>
  <c r="HT136" i="42" s="1"/>
  <c r="HU136" i="42"/>
  <c r="EJ139" i="42"/>
  <c r="HT139" i="42" s="1"/>
  <c r="HU139" i="42"/>
  <c r="EJ145" i="42"/>
  <c r="HU145" i="42"/>
  <c r="HW53" i="42"/>
  <c r="HZ25" i="42"/>
  <c r="HZ33" i="42"/>
  <c r="HZ48" i="42"/>
  <c r="HZ54" i="42"/>
  <c r="HZ61" i="42"/>
  <c r="HZ68" i="42"/>
  <c r="HZ74" i="42"/>
  <c r="HZ81" i="42"/>
  <c r="HZ88" i="42"/>
  <c r="HZ94" i="42"/>
  <c r="HZ101" i="42"/>
  <c r="HZ107" i="42"/>
  <c r="HZ114" i="42"/>
  <c r="HZ120" i="42"/>
  <c r="HZ127" i="42"/>
  <c r="HZ135" i="42"/>
  <c r="HZ141" i="42"/>
  <c r="HZ147" i="42"/>
  <c r="HU16" i="42"/>
  <c r="EJ21" i="42"/>
  <c r="HT21" i="42" s="1"/>
  <c r="HU21" i="42"/>
  <c r="EJ27" i="42"/>
  <c r="HT27" i="42" s="1"/>
  <c r="HU27" i="42"/>
  <c r="EG40" i="42"/>
  <c r="HR40" i="42"/>
  <c r="EG42" i="42"/>
  <c r="HR42" i="42"/>
  <c r="EJ48" i="42"/>
  <c r="HT48" i="42" s="1"/>
  <c r="HU48" i="42"/>
  <c r="EG49" i="42"/>
  <c r="HR49" i="42"/>
  <c r="EJ52" i="42"/>
  <c r="HT52" i="42" s="1"/>
  <c r="HU52" i="42"/>
  <c r="EJ56" i="42"/>
  <c r="HT56" i="42" s="1"/>
  <c r="HU56" i="42"/>
  <c r="EJ61" i="42"/>
  <c r="HU61" i="42"/>
  <c r="EJ65" i="42"/>
  <c r="HT65" i="42" s="1"/>
  <c r="HU65" i="42"/>
  <c r="HL71" i="42"/>
  <c r="EJ79" i="42"/>
  <c r="HT79" i="42" s="1"/>
  <c r="HU79" i="42"/>
  <c r="EJ81" i="42"/>
  <c r="HT81" i="42" s="1"/>
  <c r="HU81" i="42"/>
  <c r="EJ103" i="42"/>
  <c r="HU103" i="42"/>
  <c r="IA105" i="42"/>
  <c r="EJ111" i="42"/>
  <c r="HU111" i="42"/>
  <c r="ID114" i="42"/>
  <c r="EG23" i="42"/>
  <c r="HR23" i="42"/>
  <c r="HX27" i="42"/>
  <c r="EJ30" i="42"/>
  <c r="HT30" i="42" s="1"/>
  <c r="HU30" i="42"/>
  <c r="EG33" i="42"/>
  <c r="HR33" i="42"/>
  <c r="EG36" i="42"/>
  <c r="HR36" i="42"/>
  <c r="EG41" i="42"/>
  <c r="HR41" i="42"/>
  <c r="EJ42" i="42"/>
  <c r="HU42" i="42"/>
  <c r="HS47" i="42"/>
  <c r="ID47" i="42"/>
  <c r="EJ49" i="42"/>
  <c r="HT49" i="42" s="1"/>
  <c r="HU49" i="42"/>
  <c r="HU51" i="42"/>
  <c r="ID51" i="42"/>
  <c r="EG57" i="42"/>
  <c r="HR57" i="42"/>
  <c r="IB57" i="42"/>
  <c r="EJ59" i="42"/>
  <c r="HU59" i="42"/>
  <c r="ID59" i="42"/>
  <c r="EG63" i="42"/>
  <c r="HR63" i="42"/>
  <c r="EX64" i="42"/>
  <c r="EG66" i="42"/>
  <c r="HR66" i="42"/>
  <c r="EJ68" i="42"/>
  <c r="HT68" i="42" s="1"/>
  <c r="HU68" i="42"/>
  <c r="DD68" i="42"/>
  <c r="EG77" i="42"/>
  <c r="HR77" i="42"/>
  <c r="IA84" i="42"/>
  <c r="EG85" i="42"/>
  <c r="HR85" i="42"/>
  <c r="EG86" i="42"/>
  <c r="HR86" i="42"/>
  <c r="EJ95" i="42"/>
  <c r="HT95" i="42" s="1"/>
  <c r="HU95" i="42"/>
  <c r="EJ96" i="42"/>
  <c r="HU96" i="42"/>
  <c r="EJ102" i="42"/>
  <c r="HT102" i="42" s="1"/>
  <c r="HU102" i="42"/>
  <c r="EG104" i="42"/>
  <c r="HR104" i="42"/>
  <c r="EJ105" i="42"/>
  <c r="HT105" i="42" s="1"/>
  <c r="HU105" i="42"/>
  <c r="EG107" i="42"/>
  <c r="HR107" i="42"/>
  <c r="EG110" i="42"/>
  <c r="HR110" i="42"/>
  <c r="EG112" i="42"/>
  <c r="HR112" i="42"/>
  <c r="EJ113" i="42"/>
  <c r="HT113" i="42" s="1"/>
  <c r="HU113" i="42"/>
  <c r="EG130" i="42"/>
  <c r="HR130" i="42"/>
  <c r="EJ143" i="42"/>
  <c r="HT143" i="42" s="1"/>
  <c r="HU143" i="42"/>
  <c r="EG147" i="42"/>
  <c r="HR147" i="42"/>
  <c r="EJ148" i="42"/>
  <c r="HU148" i="42"/>
  <c r="HW23" i="42"/>
  <c r="HW46" i="42"/>
  <c r="HW76" i="42"/>
  <c r="HW84" i="42"/>
  <c r="HW90" i="42"/>
  <c r="HW96" i="42"/>
  <c r="HW103" i="42"/>
  <c r="HW109" i="42"/>
  <c r="HW116" i="42"/>
  <c r="HW122" i="42"/>
  <c r="HW130" i="42"/>
  <c r="HW137" i="42"/>
  <c r="HW143" i="42"/>
  <c r="HZ20" i="42"/>
  <c r="HZ26" i="42"/>
  <c r="HZ34" i="42"/>
  <c r="HZ42" i="42"/>
  <c r="HU15" i="42"/>
  <c r="HU19" i="42"/>
  <c r="HU58" i="42"/>
  <c r="EJ18" i="42"/>
  <c r="HT18" i="42" s="1"/>
  <c r="HU18" i="42"/>
  <c r="EJ22" i="42"/>
  <c r="HU22" i="42"/>
  <c r="EJ26" i="42"/>
  <c r="HT26" i="42" s="1"/>
  <c r="HU26" i="42"/>
  <c r="EJ50" i="42"/>
  <c r="HU50" i="42"/>
  <c r="IA51" i="42"/>
  <c r="IA68" i="42"/>
  <c r="EJ80" i="42"/>
  <c r="HT80" i="42" s="1"/>
  <c r="HU80" i="42"/>
  <c r="EJ91" i="42"/>
  <c r="HU91" i="42"/>
  <c r="EG96" i="42"/>
  <c r="HR96" i="42"/>
  <c r="EJ98" i="42"/>
  <c r="HU98" i="42"/>
  <c r="HY99" i="42"/>
  <c r="EG105" i="42"/>
  <c r="HR105" i="42"/>
  <c r="IG107" i="42"/>
  <c r="EG108" i="42"/>
  <c r="HR108" i="42"/>
  <c r="FT21" i="42"/>
  <c r="EG24" i="42"/>
  <c r="HR24" i="42"/>
  <c r="HY27" i="42"/>
  <c r="HZ31" i="42"/>
  <c r="EJ39" i="42"/>
  <c r="HT39" i="42" s="1"/>
  <c r="HU39" i="42"/>
  <c r="FT41" i="42"/>
  <c r="EJ45" i="42"/>
  <c r="HU45" i="42"/>
  <c r="EJ47" i="42"/>
  <c r="HU47" i="42"/>
  <c r="IE47" i="42"/>
  <c r="HW51" i="42"/>
  <c r="AS51" i="42"/>
  <c r="EB56" i="42"/>
  <c r="HS57" i="42"/>
  <c r="EG58" i="42"/>
  <c r="HR58" i="42"/>
  <c r="HV59" i="42"/>
  <c r="IE59" i="42"/>
  <c r="EJ67" i="42"/>
  <c r="HT67" i="42" s="1"/>
  <c r="HU67" i="42"/>
  <c r="EG71" i="42"/>
  <c r="HR71" i="42"/>
  <c r="EJ72" i="42"/>
  <c r="HT72" i="42" s="1"/>
  <c r="HU72" i="42"/>
  <c r="EG74" i="42"/>
  <c r="HR74" i="42"/>
  <c r="EJ75" i="42"/>
  <c r="HT75" i="42" s="1"/>
  <c r="HU75" i="42"/>
  <c r="HW79" i="42"/>
  <c r="HW82" i="42"/>
  <c r="EJ99" i="42"/>
  <c r="HT99" i="42" s="1"/>
  <c r="HU99" i="42"/>
  <c r="EJ116" i="42"/>
  <c r="HU116" i="42"/>
  <c r="EG124" i="42"/>
  <c r="EJ125" i="42"/>
  <c r="HT125" i="42" s="1"/>
  <c r="HU125" i="42"/>
  <c r="EG127" i="42"/>
  <c r="HR127" i="42"/>
  <c r="EJ128" i="42"/>
  <c r="HT128" i="42" s="1"/>
  <c r="HU128" i="42"/>
  <c r="EG134" i="42"/>
  <c r="HR134" i="42"/>
  <c r="EJ135" i="42"/>
  <c r="HT135" i="42" s="1"/>
  <c r="HU135" i="42"/>
  <c r="EG137" i="42"/>
  <c r="HR137" i="42"/>
  <c r="EJ138" i="42"/>
  <c r="HT138" i="42" s="1"/>
  <c r="HU138" i="42"/>
  <c r="EG140" i="42"/>
  <c r="HR140" i="42"/>
  <c r="EJ141" i="42"/>
  <c r="HU141" i="42"/>
  <c r="HL143" i="42"/>
  <c r="FT144" i="42"/>
  <c r="HW18" i="42"/>
  <c r="HW24" i="42"/>
  <c r="HW32" i="42"/>
  <c r="HW40" i="42"/>
  <c r="HW64" i="42"/>
  <c r="HW70" i="42"/>
  <c r="HU14" i="42"/>
  <c r="HR22" i="42"/>
  <c r="HR34" i="42"/>
  <c r="EJ20" i="42"/>
  <c r="HU20" i="42"/>
  <c r="HS46" i="42"/>
  <c r="HX53" i="42"/>
  <c r="EG54" i="42"/>
  <c r="HR54" i="42"/>
  <c r="EG59" i="42"/>
  <c r="HR59" i="42"/>
  <c r="EG68" i="42"/>
  <c r="HR68" i="42"/>
  <c r="EJ78" i="42"/>
  <c r="HT78" i="42" s="1"/>
  <c r="HU78" i="42"/>
  <c r="EJ94" i="42"/>
  <c r="HU94" i="42"/>
  <c r="EJ106" i="42"/>
  <c r="HU106" i="42"/>
  <c r="HX107" i="42"/>
  <c r="EJ114" i="42"/>
  <c r="HT114" i="42" s="1"/>
  <c r="HU114" i="42"/>
  <c r="GP15" i="42"/>
  <c r="EG18" i="42"/>
  <c r="HR18" i="42"/>
  <c r="DD18" i="42"/>
  <c r="EG19" i="42"/>
  <c r="EC19" i="42" s="1"/>
  <c r="HR19" i="42"/>
  <c r="DD19" i="42"/>
  <c r="EG20" i="42"/>
  <c r="HR20" i="42"/>
  <c r="EG21" i="42"/>
  <c r="HR21" i="42"/>
  <c r="EJ23" i="42"/>
  <c r="HT23" i="42" s="1"/>
  <c r="HU23" i="42"/>
  <c r="EG26" i="42"/>
  <c r="HR26" i="42"/>
  <c r="EG27" i="42"/>
  <c r="HR27" i="42"/>
  <c r="EJ33" i="42"/>
  <c r="HU33" i="42"/>
  <c r="EG35" i="42"/>
  <c r="HR35" i="42"/>
  <c r="EJ36" i="42"/>
  <c r="HT36" i="42" s="1"/>
  <c r="HU36" i="42"/>
  <c r="EJ41" i="42"/>
  <c r="HU41" i="42"/>
  <c r="EJ43" i="42"/>
  <c r="HT43" i="42" s="1"/>
  <c r="HU43" i="42"/>
  <c r="HV47" i="42"/>
  <c r="IG47" i="42"/>
  <c r="EG48" i="42"/>
  <c r="HR48" i="42"/>
  <c r="EG50" i="42"/>
  <c r="HR50" i="42"/>
  <c r="EJ53" i="42"/>
  <c r="HT53" i="42" s="1"/>
  <c r="HU53" i="42"/>
  <c r="EG56" i="42"/>
  <c r="HR56" i="42"/>
  <c r="HU57" i="42"/>
  <c r="IE57" i="42"/>
  <c r="HX59" i="42"/>
  <c r="IG59" i="42"/>
  <c r="EG61" i="42"/>
  <c r="HR61" i="42"/>
  <c r="EJ63" i="42"/>
  <c r="HT63" i="42" s="1"/>
  <c r="HU63" i="42"/>
  <c r="EJ66" i="42"/>
  <c r="HT66" i="42" s="1"/>
  <c r="HU66" i="42"/>
  <c r="EG70" i="42"/>
  <c r="HR70" i="42"/>
  <c r="HN70" i="42" s="1"/>
  <c r="EJ77" i="42"/>
  <c r="HT77" i="42" s="1"/>
  <c r="HU77" i="42"/>
  <c r="EG78" i="42"/>
  <c r="HR78" i="42"/>
  <c r="EG79" i="42"/>
  <c r="EJ84" i="42"/>
  <c r="HT84" i="42" s="1"/>
  <c r="HU84" i="42"/>
  <c r="ID84" i="42"/>
  <c r="EJ85" i="42"/>
  <c r="HU85" i="42"/>
  <c r="EJ87" i="42"/>
  <c r="HU87" i="42"/>
  <c r="EG92" i="42"/>
  <c r="HR92" i="42"/>
  <c r="EG94" i="42"/>
  <c r="HR94" i="42"/>
  <c r="EG99" i="42"/>
  <c r="HR99" i="42"/>
  <c r="EG100" i="42"/>
  <c r="HR100" i="42"/>
  <c r="EJ101" i="42"/>
  <c r="HT101" i="42" s="1"/>
  <c r="HU101" i="42"/>
  <c r="EJ104" i="42"/>
  <c r="HU104" i="42"/>
  <c r="EG106" i="42"/>
  <c r="HR106" i="42"/>
  <c r="EJ107" i="42"/>
  <c r="HU107" i="42"/>
  <c r="EG109" i="42"/>
  <c r="HR109" i="42"/>
  <c r="EJ110" i="42"/>
  <c r="HT110" i="42" s="1"/>
  <c r="HU110" i="42"/>
  <c r="EG111" i="42"/>
  <c r="HR111" i="42"/>
  <c r="HZ113" i="42"/>
  <c r="EG117" i="42"/>
  <c r="HR117" i="42"/>
  <c r="EJ120" i="42"/>
  <c r="HT120" i="42" s="1"/>
  <c r="HU120" i="42"/>
  <c r="EG122" i="42"/>
  <c r="HR122" i="42"/>
  <c r="HL125" i="42"/>
  <c r="EJ130" i="42"/>
  <c r="HU130" i="42"/>
  <c r="HL140" i="42"/>
  <c r="EJ147" i="42"/>
  <c r="HT147" i="42" s="1"/>
  <c r="HU147" i="42"/>
  <c r="HW49" i="42"/>
  <c r="HZ57" i="42"/>
  <c r="HZ65" i="42"/>
  <c r="HZ71" i="42"/>
  <c r="HZ77" i="42"/>
  <c r="HZ85" i="42"/>
  <c r="HZ91" i="42"/>
  <c r="HZ98" i="42"/>
  <c r="HZ104" i="42"/>
  <c r="HZ110" i="42"/>
  <c r="HZ117" i="42"/>
  <c r="HZ123" i="42"/>
  <c r="HZ132" i="42"/>
  <c r="HZ138" i="42"/>
  <c r="HZ144" i="42"/>
  <c r="HP47" i="42"/>
  <c r="HR16" i="42"/>
  <c r="DF47" i="42"/>
  <c r="DD53" i="42"/>
  <c r="EB50" i="42"/>
  <c r="FT143" i="42"/>
  <c r="FT39" i="42"/>
  <c r="EX74" i="42"/>
  <c r="EX75" i="42"/>
  <c r="DD80" i="42"/>
  <c r="DD67" i="42"/>
  <c r="AZ77" i="42"/>
  <c r="V124" i="42"/>
  <c r="FT134" i="42"/>
  <c r="FT137" i="42"/>
  <c r="EB140" i="42"/>
  <c r="EX140" i="42"/>
  <c r="FW140" i="42"/>
  <c r="DD145" i="42"/>
  <c r="M148" i="42"/>
  <c r="EX15" i="42"/>
  <c r="EB28" i="42"/>
  <c r="FA28" i="42"/>
  <c r="BD31" i="42"/>
  <c r="DH31" i="42" s="1"/>
  <c r="FT43" i="42"/>
  <c r="DD46" i="42"/>
  <c r="EB74" i="42"/>
  <c r="FT85" i="42"/>
  <c r="GP86" i="42"/>
  <c r="EX91" i="42"/>
  <c r="FT91" i="42"/>
  <c r="EX93" i="42"/>
  <c r="GS93" i="42"/>
  <c r="FT135" i="42"/>
  <c r="EE145" i="42"/>
  <c r="DC146" i="42"/>
  <c r="GP45" i="42"/>
  <c r="EB65" i="42"/>
  <c r="DD81" i="42"/>
  <c r="DD90" i="42"/>
  <c r="EB141" i="42"/>
  <c r="EX141" i="42"/>
  <c r="EX142" i="42"/>
  <c r="EX145" i="42"/>
  <c r="FT33" i="42"/>
  <c r="DD35" i="42"/>
  <c r="DD36" i="42"/>
  <c r="EX67" i="42"/>
  <c r="GP68" i="42"/>
  <c r="EB19" i="42"/>
  <c r="GP19" i="42"/>
  <c r="AZ26" i="42"/>
  <c r="DD30" i="42"/>
  <c r="F38" i="42"/>
  <c r="CH37" i="42"/>
  <c r="GF37" i="42" s="1"/>
  <c r="BM38" i="42"/>
  <c r="BM37" i="42" s="1"/>
  <c r="AI47" i="42"/>
  <c r="DC55" i="42"/>
  <c r="FW58" i="42"/>
  <c r="V73" i="42"/>
  <c r="V62" i="42" s="1"/>
  <c r="V79" i="42"/>
  <c r="GP80" i="42"/>
  <c r="EB106" i="42"/>
  <c r="V113" i="42"/>
  <c r="GP118" i="42"/>
  <c r="GP122" i="42"/>
  <c r="DD125" i="42"/>
  <c r="DC126" i="42"/>
  <c r="FT127" i="42"/>
  <c r="FT136" i="42"/>
  <c r="EX61" i="42"/>
  <c r="DC23" i="42"/>
  <c r="AG38" i="42"/>
  <c r="AW38" i="42"/>
  <c r="CB38" i="42"/>
  <c r="GP42" i="42"/>
  <c r="EX43" i="42"/>
  <c r="EX45" i="42"/>
  <c r="FT46" i="42"/>
  <c r="DC46" i="42"/>
  <c r="AZ47" i="42"/>
  <c r="CB47" i="42"/>
  <c r="EH65" i="42"/>
  <c r="EB76" i="42"/>
  <c r="FA76" i="42"/>
  <c r="FT94" i="42"/>
  <c r="Q98" i="42"/>
  <c r="O98" i="42" s="1"/>
  <c r="DF98" i="42"/>
  <c r="DD98" i="42" s="1"/>
  <c r="EH115" i="42"/>
  <c r="GP141" i="42"/>
  <c r="DC141" i="42"/>
  <c r="FA142" i="42"/>
  <c r="GP145" i="42"/>
  <c r="EH47" i="42"/>
  <c r="EB15" i="42"/>
  <c r="DD24" i="42"/>
  <c r="GP32" i="42"/>
  <c r="AZ33" i="42"/>
  <c r="FT35" i="42"/>
  <c r="DE47" i="42"/>
  <c r="DC47" i="42" s="1"/>
  <c r="U59" i="42"/>
  <c r="BN59" i="42"/>
  <c r="DC59" i="42"/>
  <c r="AZ65" i="42"/>
  <c r="DZ79" i="42"/>
  <c r="DZ129" i="42" s="1"/>
  <c r="DZ150" i="42" s="1"/>
  <c r="AZ124" i="42"/>
  <c r="DD137" i="42"/>
  <c r="EB148" i="42"/>
  <c r="FT14" i="42"/>
  <c r="DC14" i="42"/>
  <c r="FT15" i="42"/>
  <c r="EX24" i="42"/>
  <c r="EB40" i="42"/>
  <c r="DD45" i="42"/>
  <c r="EX47" i="42"/>
  <c r="EB54" i="42"/>
  <c r="FT58" i="42"/>
  <c r="DC58" i="42"/>
  <c r="FT63" i="42"/>
  <c r="DD64" i="42"/>
  <c r="DD70" i="42"/>
  <c r="GP71" i="42"/>
  <c r="FT81" i="42"/>
  <c r="GP81" i="42"/>
  <c r="EB90" i="42"/>
  <c r="FA103" i="42"/>
  <c r="DD104" i="42"/>
  <c r="GP108" i="42"/>
  <c r="EB109" i="42"/>
  <c r="DC110" i="42"/>
  <c r="FT112" i="42"/>
  <c r="DC112" i="42"/>
  <c r="FT116" i="42"/>
  <c r="GS126" i="42"/>
  <c r="FA127" i="42"/>
  <c r="DC136" i="42"/>
  <c r="EX138" i="42"/>
  <c r="DD143" i="42"/>
  <c r="GP144" i="42"/>
  <c r="DC144" i="42"/>
  <c r="EB145" i="42"/>
  <c r="O148" i="42"/>
  <c r="DB37" i="42"/>
  <c r="HK37" i="42" s="1"/>
  <c r="EB44" i="42"/>
  <c r="P47" i="42"/>
  <c r="M47" i="42" s="1"/>
  <c r="GP56" i="42"/>
  <c r="BB62" i="42"/>
  <c r="EH62" i="42" s="1"/>
  <c r="DC78" i="42"/>
  <c r="DD83" i="42"/>
  <c r="GP88" i="42"/>
  <c r="DC95" i="42"/>
  <c r="EE96" i="42"/>
  <c r="GP99" i="42"/>
  <c r="DC99" i="42"/>
  <c r="EB102" i="42"/>
  <c r="EX102" i="42"/>
  <c r="GS102" i="42"/>
  <c r="EX103" i="42"/>
  <c r="FT104" i="42"/>
  <c r="FT130" i="42"/>
  <c r="GP130" i="42"/>
  <c r="GP135" i="42"/>
  <c r="DD136" i="42"/>
  <c r="DC143" i="42"/>
  <c r="EX147" i="42"/>
  <c r="DC147" i="42"/>
  <c r="DD21" i="42"/>
  <c r="FT27" i="42"/>
  <c r="EX28" i="42"/>
  <c r="FT28" i="42"/>
  <c r="V38" i="42"/>
  <c r="CA47" i="42"/>
  <c r="EE50" i="42"/>
  <c r="EB51" i="42"/>
  <c r="EX51" i="42"/>
  <c r="DD56" i="42"/>
  <c r="U57" i="42"/>
  <c r="O57" i="42" s="1"/>
  <c r="AH59" i="42"/>
  <c r="DD61" i="42"/>
  <c r="GP65" i="42"/>
  <c r="DD78" i="42"/>
  <c r="EB101" i="42"/>
  <c r="EX101" i="42"/>
  <c r="FT101" i="42"/>
  <c r="GS101" i="42"/>
  <c r="FT115" i="42"/>
  <c r="DC125" i="42"/>
  <c r="V131" i="42"/>
  <c r="V149" i="42" s="1"/>
  <c r="EX132" i="42"/>
  <c r="EX134" i="42"/>
  <c r="FT142" i="42"/>
  <c r="GS142" i="42"/>
  <c r="EX146" i="42"/>
  <c r="FT146" i="42"/>
  <c r="DJ47" i="42"/>
  <c r="FA61" i="42"/>
  <c r="FF61" i="42"/>
  <c r="EH88" i="42"/>
  <c r="Q88" i="42"/>
  <c r="O88" i="42" s="1"/>
  <c r="FW111" i="42"/>
  <c r="GB111" i="42"/>
  <c r="AE29" i="42"/>
  <c r="HA29" i="42" s="1"/>
  <c r="HA13" i="42"/>
  <c r="EE14" i="42"/>
  <c r="EG14" i="42"/>
  <c r="EC14" i="42" s="1"/>
  <c r="FW14" i="42"/>
  <c r="FY14" i="42"/>
  <c r="FU14" i="42" s="1"/>
  <c r="GS14" i="42"/>
  <c r="GU14" i="42"/>
  <c r="GQ14" i="42" s="1"/>
  <c r="AI15" i="42"/>
  <c r="FL15" i="42"/>
  <c r="GS15" i="42"/>
  <c r="GX15" i="42"/>
  <c r="GS16" i="42"/>
  <c r="GX16" i="42"/>
  <c r="FA20" i="42"/>
  <c r="FF20" i="42"/>
  <c r="FW20" i="42"/>
  <c r="GB20" i="42"/>
  <c r="GS22" i="42"/>
  <c r="GU22" i="42"/>
  <c r="GQ22" i="42" s="1"/>
  <c r="DD22" i="42"/>
  <c r="DC24" i="42"/>
  <c r="BH31" i="42"/>
  <c r="EQ31" i="42" s="1"/>
  <c r="DD32" i="42"/>
  <c r="GS33" i="42"/>
  <c r="GX33" i="42"/>
  <c r="EB36" i="42"/>
  <c r="AR37" i="42"/>
  <c r="HD37" i="42" s="1"/>
  <c r="HD38" i="42"/>
  <c r="FT40" i="42"/>
  <c r="GP40" i="42"/>
  <c r="FA41" i="42"/>
  <c r="EE44" i="42"/>
  <c r="EG44" i="42"/>
  <c r="FW44" i="42"/>
  <c r="FY44" i="42"/>
  <c r="FU44" i="42" s="1"/>
  <c r="GS44" i="42"/>
  <c r="GU44" i="42"/>
  <c r="GQ44" i="42" s="1"/>
  <c r="DD44" i="42"/>
  <c r="Q47" i="42"/>
  <c r="FA47" i="42"/>
  <c r="FF47" i="42"/>
  <c r="EX48" i="42"/>
  <c r="GP48" i="42"/>
  <c r="GS50" i="42"/>
  <c r="GX50" i="42"/>
  <c r="DD50" i="42"/>
  <c r="GF51" i="42"/>
  <c r="HX51" i="42" s="1"/>
  <c r="AT51" i="42"/>
  <c r="EE52" i="42"/>
  <c r="EG52" i="42"/>
  <c r="FW52" i="42"/>
  <c r="FY52" i="42"/>
  <c r="FU52" i="42" s="1"/>
  <c r="GP52" i="42"/>
  <c r="GP54" i="42"/>
  <c r="DC54" i="42"/>
  <c r="GP57" i="42"/>
  <c r="W62" i="42"/>
  <c r="EM62" i="42" s="1"/>
  <c r="HW62" i="42" s="1"/>
  <c r="FW64" i="42"/>
  <c r="FY64" i="42"/>
  <c r="FU64" i="42" s="1"/>
  <c r="Q65" i="42"/>
  <c r="O65" i="42" s="1"/>
  <c r="GS65" i="42"/>
  <c r="FA66" i="42"/>
  <c r="FC66" i="42"/>
  <c r="EY66" i="42" s="1"/>
  <c r="GS66" i="42"/>
  <c r="FA67" i="42"/>
  <c r="EX71" i="42"/>
  <c r="FT76" i="42"/>
  <c r="FA77" i="42"/>
  <c r="FC77" i="42"/>
  <c r="EY77" i="42" s="1"/>
  <c r="FT77" i="42"/>
  <c r="U79" i="42"/>
  <c r="AT79" i="42"/>
  <c r="BN79" i="42"/>
  <c r="FA83" i="42"/>
  <c r="FF83" i="42"/>
  <c r="FW83" i="42"/>
  <c r="GB83" i="42"/>
  <c r="EH84" i="42"/>
  <c r="AZ84" i="42"/>
  <c r="ET85" i="42"/>
  <c r="ID85" i="42" s="1"/>
  <c r="DN85" i="42"/>
  <c r="DD85" i="42" s="1"/>
  <c r="DC87" i="42"/>
  <c r="AZ88" i="42"/>
  <c r="GS89" i="42"/>
  <c r="GX89" i="42"/>
  <c r="EB64" i="42"/>
  <c r="DD71" i="42"/>
  <c r="EE109" i="42"/>
  <c r="EJ109" i="42"/>
  <c r="FA111" i="42"/>
  <c r="FF111" i="42"/>
  <c r="AJ29" i="42"/>
  <c r="EP29" i="42" s="1"/>
  <c r="EP13" i="42"/>
  <c r="FA18" i="42"/>
  <c r="FC18" i="42"/>
  <c r="EY18" i="42" s="1"/>
  <c r="GS18" i="42"/>
  <c r="GU18" i="42"/>
  <c r="GQ18" i="42" s="1"/>
  <c r="FA22" i="42"/>
  <c r="FF22" i="42"/>
  <c r="EN26" i="42"/>
  <c r="HX26" i="42" s="1"/>
  <c r="EE28" i="42"/>
  <c r="EG28" i="42"/>
  <c r="FA32" i="42"/>
  <c r="FF32" i="42"/>
  <c r="M34" i="42"/>
  <c r="V42" i="42"/>
  <c r="EM42" i="42"/>
  <c r="GS45" i="42"/>
  <c r="GX45" i="42"/>
  <c r="V56" i="42"/>
  <c r="EM56" i="42"/>
  <c r="EE64" i="42"/>
  <c r="EJ64" i="42"/>
  <c r="GS64" i="42"/>
  <c r="GX64" i="42"/>
  <c r="FA68" i="42"/>
  <c r="FC68" i="42"/>
  <c r="EY68" i="42" s="1"/>
  <c r="FW70" i="42"/>
  <c r="FY70" i="42"/>
  <c r="FU70" i="42" s="1"/>
  <c r="EE80" i="42"/>
  <c r="EG80" i="42"/>
  <c r="FW80" i="42"/>
  <c r="FY80" i="42"/>
  <c r="FU80" i="42" s="1"/>
  <c r="FA86" i="42"/>
  <c r="FC86" i="42"/>
  <c r="EY86" i="42" s="1"/>
  <c r="FW86" i="42"/>
  <c r="FY86" i="42"/>
  <c r="FU86" i="42" s="1"/>
  <c r="FW87" i="42"/>
  <c r="GB87" i="42"/>
  <c r="GS87" i="42"/>
  <c r="GX87" i="42"/>
  <c r="EE100" i="42"/>
  <c r="EJ100" i="42"/>
  <c r="EE103" i="42"/>
  <c r="EG103" i="42"/>
  <c r="GS35" i="42"/>
  <c r="GU35" i="42"/>
  <c r="GQ35" i="42" s="1"/>
  <c r="EE40" i="42"/>
  <c r="EJ40" i="42"/>
  <c r="W3" i="42"/>
  <c r="X2" i="42" s="1"/>
  <c r="AR29" i="42"/>
  <c r="HD29" i="42" s="1"/>
  <c r="HD13" i="42"/>
  <c r="BF13" i="42"/>
  <c r="EN13" i="42" s="1"/>
  <c r="V17" i="42"/>
  <c r="EB18" i="42"/>
  <c r="GP18" i="42"/>
  <c r="FW19" i="42"/>
  <c r="FY19" i="42"/>
  <c r="FU19" i="42" s="1"/>
  <c r="EB21" i="42"/>
  <c r="EX21" i="42"/>
  <c r="EB22" i="42"/>
  <c r="FW24" i="42"/>
  <c r="GB24" i="42"/>
  <c r="U26" i="42"/>
  <c r="O26" i="42" s="1"/>
  <c r="GP26" i="42"/>
  <c r="GS27" i="42"/>
  <c r="GP30" i="42"/>
  <c r="EE35" i="42"/>
  <c r="EJ35" i="42"/>
  <c r="HT35" i="42" s="1"/>
  <c r="EB39" i="42"/>
  <c r="EX39" i="42"/>
  <c r="FA42" i="42"/>
  <c r="FF42" i="42"/>
  <c r="FW42" i="42"/>
  <c r="GB42" i="42"/>
  <c r="EE43" i="42"/>
  <c r="EG43" i="42"/>
  <c r="FA43" i="42"/>
  <c r="FC43" i="42"/>
  <c r="EY43" i="42" s="1"/>
  <c r="FW43" i="42"/>
  <c r="EB45" i="42"/>
  <c r="FA46" i="42"/>
  <c r="DC49" i="42"/>
  <c r="EE51" i="42"/>
  <c r="EJ51" i="42"/>
  <c r="AH51" i="42"/>
  <c r="GS55" i="42"/>
  <c r="GU55" i="42"/>
  <c r="GQ55" i="42" s="1"/>
  <c r="EE56" i="42"/>
  <c r="EN57" i="42"/>
  <c r="ED57" i="42" s="1"/>
  <c r="GS57" i="42"/>
  <c r="EB58" i="42"/>
  <c r="FM59" i="42"/>
  <c r="FA59" i="42" s="1"/>
  <c r="GS59" i="42"/>
  <c r="GU59" i="42"/>
  <c r="GQ59" i="42" s="1"/>
  <c r="DD59" i="42"/>
  <c r="EB61" i="42"/>
  <c r="EX70" i="42"/>
  <c r="FA71" i="42"/>
  <c r="FF71" i="42"/>
  <c r="EB73" i="42"/>
  <c r="FA73" i="42"/>
  <c r="EE74" i="42"/>
  <c r="EE75" i="42"/>
  <c r="EG75" i="42"/>
  <c r="GS75" i="42"/>
  <c r="GU75" i="42"/>
  <c r="GQ75" i="42" s="1"/>
  <c r="DC75" i="42"/>
  <c r="GS76" i="42"/>
  <c r="GU76" i="42"/>
  <c r="GQ76" i="42" s="1"/>
  <c r="DD76" i="42"/>
  <c r="EX78" i="42"/>
  <c r="EE81" i="42"/>
  <c r="EG81" i="42"/>
  <c r="GP83" i="42"/>
  <c r="EH87" i="42"/>
  <c r="DF87" i="42"/>
  <c r="DD87" i="42" s="1"/>
  <c r="EX87" i="42"/>
  <c r="GS94" i="42"/>
  <c r="GX94" i="42"/>
  <c r="EE95" i="42"/>
  <c r="EG95" i="42"/>
  <c r="FA95" i="42"/>
  <c r="FC95" i="42"/>
  <c r="EY95" i="42" s="1"/>
  <c r="FW95" i="42"/>
  <c r="FY95" i="42"/>
  <c r="FU95" i="42" s="1"/>
  <c r="GU95" i="42"/>
  <c r="GQ95" i="42" s="1"/>
  <c r="GS95" i="42"/>
  <c r="FA99" i="42"/>
  <c r="FC99" i="42"/>
  <c r="EY99" i="42" s="1"/>
  <c r="GS99" i="42"/>
  <c r="GU99" i="42"/>
  <c r="GQ99" i="42" s="1"/>
  <c r="FW104" i="42"/>
  <c r="GB104" i="42"/>
  <c r="EE106" i="42"/>
  <c r="DD107" i="42"/>
  <c r="EE108" i="42"/>
  <c r="EJ108" i="42"/>
  <c r="FA110" i="42"/>
  <c r="FC110" i="42"/>
  <c r="EY110" i="42" s="1"/>
  <c r="GS110" i="42"/>
  <c r="GU110" i="42"/>
  <c r="GQ110" i="42" s="1"/>
  <c r="DD110" i="42"/>
  <c r="FW112" i="42"/>
  <c r="FY112" i="42"/>
  <c r="FU112" i="42" s="1"/>
  <c r="DD112" i="42"/>
  <c r="DD43" i="42"/>
  <c r="FW54" i="42"/>
  <c r="GB54" i="42"/>
  <c r="FW61" i="42"/>
  <c r="GB61" i="42"/>
  <c r="FW65" i="42"/>
  <c r="FY65" i="42"/>
  <c r="FU65" i="42" s="1"/>
  <c r="GS71" i="42"/>
  <c r="GU71" i="42"/>
  <c r="GQ71" i="42" s="1"/>
  <c r="GS106" i="42"/>
  <c r="GX106" i="42"/>
  <c r="AC29" i="42"/>
  <c r="GE29" i="42" s="1"/>
  <c r="GE13" i="42"/>
  <c r="GP17" i="42"/>
  <c r="FT19" i="42"/>
  <c r="FA21" i="42"/>
  <c r="FC21" i="42"/>
  <c r="EY21" i="42" s="1"/>
  <c r="FW23" i="42"/>
  <c r="FY23" i="42"/>
  <c r="FU23" i="42" s="1"/>
  <c r="AI24" i="42"/>
  <c r="FL24" i="42"/>
  <c r="V26" i="42"/>
  <c r="FI26" i="42"/>
  <c r="FW26" i="42"/>
  <c r="FY26" i="42"/>
  <c r="FU26" i="42" s="1"/>
  <c r="GS26" i="42"/>
  <c r="GU26" i="42"/>
  <c r="GQ26" i="42" s="1"/>
  <c r="EB27" i="42"/>
  <c r="FW27" i="42"/>
  <c r="FY27" i="42"/>
  <c r="FU27" i="42" s="1"/>
  <c r="GP27" i="42"/>
  <c r="DC27" i="42"/>
  <c r="FA30" i="42"/>
  <c r="FC30" i="42"/>
  <c r="EY30" i="42" s="1"/>
  <c r="FW30" i="42"/>
  <c r="FY30" i="42"/>
  <c r="FU30" i="42" s="1"/>
  <c r="GS30" i="42"/>
  <c r="GU30" i="42"/>
  <c r="GQ30" i="42" s="1"/>
  <c r="DC30" i="42"/>
  <c r="GP34" i="42"/>
  <c r="GP36" i="42"/>
  <c r="AJ37" i="42"/>
  <c r="EP37" i="42" s="1"/>
  <c r="EP38" i="42"/>
  <c r="AP37" i="42"/>
  <c r="GH37" i="42" s="1"/>
  <c r="GH38" i="42"/>
  <c r="EE39" i="42"/>
  <c r="EG39" i="42"/>
  <c r="FA39" i="42"/>
  <c r="FC39" i="42"/>
  <c r="EY39" i="42" s="1"/>
  <c r="DC39" i="42"/>
  <c r="DC41" i="42"/>
  <c r="EE45" i="42"/>
  <c r="EG45" i="42"/>
  <c r="FT45" i="42"/>
  <c r="V47" i="42"/>
  <c r="EM47" i="42"/>
  <c r="FA49" i="42"/>
  <c r="FC49" i="42"/>
  <c r="EY49" i="42" s="1"/>
  <c r="FW49" i="42"/>
  <c r="FY49" i="42"/>
  <c r="FU49" i="42" s="1"/>
  <c r="DD49" i="42"/>
  <c r="FA53" i="42"/>
  <c r="FT55" i="42"/>
  <c r="EB57" i="42"/>
  <c r="FW57" i="42"/>
  <c r="FY57" i="42"/>
  <c r="FU57" i="42" s="1"/>
  <c r="FT59" i="42"/>
  <c r="GP59" i="42"/>
  <c r="EX63" i="42"/>
  <c r="GP69" i="42"/>
  <c r="EE70" i="42"/>
  <c r="EJ70" i="42"/>
  <c r="DC72" i="42"/>
  <c r="FT73" i="42"/>
  <c r="DC73" i="42"/>
  <c r="EE78" i="42"/>
  <c r="BB82" i="42"/>
  <c r="EH82" i="42" s="1"/>
  <c r="EG83" i="42"/>
  <c r="GS85" i="42"/>
  <c r="GU85" i="42"/>
  <c r="GQ85" i="42" s="1"/>
  <c r="GU88" i="42"/>
  <c r="GQ88" i="42" s="1"/>
  <c r="GS88" i="42"/>
  <c r="DF88" i="42"/>
  <c r="DD88" i="42" s="1"/>
  <c r="EE89" i="42"/>
  <c r="EG89" i="42"/>
  <c r="FA89" i="42"/>
  <c r="FC89" i="42"/>
  <c r="EY89" i="42" s="1"/>
  <c r="EE90" i="42"/>
  <c r="EG90" i="42"/>
  <c r="FA90" i="42"/>
  <c r="FC90" i="42"/>
  <c r="EY90" i="42" s="1"/>
  <c r="FW90" i="42"/>
  <c r="FY90" i="42"/>
  <c r="FU90" i="42" s="1"/>
  <c r="GS90" i="42"/>
  <c r="GU90" i="42"/>
  <c r="GQ90" i="42" s="1"/>
  <c r="EG91" i="42"/>
  <c r="EE91" i="42"/>
  <c r="EB99" i="42"/>
  <c r="EE101" i="42"/>
  <c r="EG101" i="42"/>
  <c r="Q116" i="42"/>
  <c r="O116" i="42" s="1"/>
  <c r="AZ116" i="42"/>
  <c r="EH116" i="42"/>
  <c r="AP29" i="42"/>
  <c r="GH29" i="42" s="1"/>
  <c r="GH13" i="42"/>
  <c r="EE25" i="42"/>
  <c r="EJ25" i="42"/>
  <c r="EE54" i="42"/>
  <c r="EJ54" i="42"/>
  <c r="EJ57" i="42"/>
  <c r="GS74" i="42"/>
  <c r="GX74" i="42"/>
  <c r="FA109" i="42"/>
  <c r="FF109" i="42"/>
  <c r="W13" i="42"/>
  <c r="GP14" i="42"/>
  <c r="DC15" i="42"/>
  <c r="EX16" i="42"/>
  <c r="FW17" i="42"/>
  <c r="FY17" i="42"/>
  <c r="FU17" i="42" s="1"/>
  <c r="GS17" i="42"/>
  <c r="GU17" i="42"/>
  <c r="GQ17" i="42" s="1"/>
  <c r="GP22" i="42"/>
  <c r="EB24" i="42"/>
  <c r="GS25" i="42"/>
  <c r="GU25" i="42"/>
  <c r="GQ25" i="42" s="1"/>
  <c r="EB30" i="42"/>
  <c r="EB34" i="42"/>
  <c r="FA34" i="42"/>
  <c r="FC34" i="42"/>
  <c r="EY34" i="42" s="1"/>
  <c r="FW34" i="42"/>
  <c r="FY34" i="42"/>
  <c r="FU34" i="42" s="1"/>
  <c r="GS34" i="42"/>
  <c r="GU34" i="42"/>
  <c r="GQ34" i="42" s="1"/>
  <c r="FA36" i="42"/>
  <c r="FC36" i="42"/>
  <c r="EY36" i="42" s="1"/>
  <c r="FW36" i="42"/>
  <c r="FY36" i="42"/>
  <c r="FU36" i="42" s="1"/>
  <c r="GS36" i="42"/>
  <c r="GU36" i="42"/>
  <c r="GQ36" i="42" s="1"/>
  <c r="DC36" i="42"/>
  <c r="AA37" i="42"/>
  <c r="AA60" i="42" s="1"/>
  <c r="AK37" i="42"/>
  <c r="FL37" i="42" s="1"/>
  <c r="FL38" i="42"/>
  <c r="GS40" i="42"/>
  <c r="GU40" i="42"/>
  <c r="GQ40" i="42" s="1"/>
  <c r="FW41" i="42"/>
  <c r="GB41" i="42"/>
  <c r="FA48" i="42"/>
  <c r="EB49" i="42"/>
  <c r="GP50" i="42"/>
  <c r="DC50" i="42"/>
  <c r="EX52" i="42"/>
  <c r="GS52" i="42"/>
  <c r="EE53" i="42"/>
  <c r="EG53" i="42"/>
  <c r="EX53" i="42"/>
  <c r="DD54" i="42"/>
  <c r="EE55" i="42"/>
  <c r="EJ55" i="42"/>
  <c r="FA55" i="42"/>
  <c r="FF55" i="42"/>
  <c r="DJ57" i="42"/>
  <c r="DD57" i="42" s="1"/>
  <c r="AI59" i="42"/>
  <c r="FL59" i="42"/>
  <c r="HZ59" i="42" s="1"/>
  <c r="FF59" i="42"/>
  <c r="FA63" i="42"/>
  <c r="FC63" i="42"/>
  <c r="EY63" i="42" s="1"/>
  <c r="FW63" i="42"/>
  <c r="GP64" i="42"/>
  <c r="EX66" i="42"/>
  <c r="FW66" i="42"/>
  <c r="EB68" i="42"/>
  <c r="GS69" i="42"/>
  <c r="GX69" i="42"/>
  <c r="FA72" i="42"/>
  <c r="FC72" i="42"/>
  <c r="EY72" i="42" s="1"/>
  <c r="GS73" i="42"/>
  <c r="GU73" i="42"/>
  <c r="GQ73" i="42" s="1"/>
  <c r="DD73" i="42"/>
  <c r="DD74" i="42"/>
  <c r="FW77" i="42"/>
  <c r="EB78" i="42"/>
  <c r="GS92" i="42"/>
  <c r="GU92" i="42"/>
  <c r="GQ92" i="42" s="1"/>
  <c r="DD92" i="42"/>
  <c r="EE93" i="42"/>
  <c r="EG93" i="42"/>
  <c r="FA93" i="42"/>
  <c r="FC93" i="42"/>
  <c r="EY93" i="42" s="1"/>
  <c r="FW93" i="42"/>
  <c r="FY93" i="42"/>
  <c r="FU93" i="42" s="1"/>
  <c r="DC93" i="42"/>
  <c r="EE94" i="42"/>
  <c r="EE117" i="42"/>
  <c r="EJ117" i="42"/>
  <c r="GS120" i="42"/>
  <c r="GU120" i="42"/>
  <c r="GQ120" i="42" s="1"/>
  <c r="GS122" i="42"/>
  <c r="GX122" i="42"/>
  <c r="GQ122" i="42" s="1"/>
  <c r="FW130" i="42"/>
  <c r="GB130" i="42"/>
  <c r="X149" i="42"/>
  <c r="FI149" i="42" s="1"/>
  <c r="FI131" i="42"/>
  <c r="EE135" i="42"/>
  <c r="EG135" i="42"/>
  <c r="FW135" i="42"/>
  <c r="FY135" i="42"/>
  <c r="FU135" i="42" s="1"/>
  <c r="GS136" i="42"/>
  <c r="GU136" i="42"/>
  <c r="GQ136" i="42" s="1"/>
  <c r="EE141" i="42"/>
  <c r="EG141" i="42"/>
  <c r="DD147" i="42"/>
  <c r="GS148" i="42"/>
  <c r="GX148" i="42"/>
  <c r="GS116" i="42"/>
  <c r="GU116" i="42"/>
  <c r="GQ116" i="42" s="1"/>
  <c r="FW119" i="42"/>
  <c r="GB119" i="42"/>
  <c r="EE128" i="42"/>
  <c r="AE149" i="42"/>
  <c r="HA149" i="42" s="1"/>
  <c r="HA131" i="42"/>
  <c r="EE132" i="42"/>
  <c r="EJ132" i="42"/>
  <c r="FA134" i="42"/>
  <c r="FC134" i="42"/>
  <c r="EY134" i="42" s="1"/>
  <c r="GS135" i="42"/>
  <c r="GU135" i="42"/>
  <c r="GQ135" i="42" s="1"/>
  <c r="EX139" i="42"/>
  <c r="FT139" i="42"/>
  <c r="GP140" i="42"/>
  <c r="EE142" i="42"/>
  <c r="EJ142" i="42"/>
  <c r="DC142" i="42"/>
  <c r="FT145" i="42"/>
  <c r="EB146" i="42"/>
  <c r="FA146" i="42"/>
  <c r="FC142" i="42"/>
  <c r="EY142" i="42" s="1"/>
  <c r="GP116" i="42"/>
  <c r="EX121" i="42"/>
  <c r="EB123" i="42"/>
  <c r="FT123" i="42"/>
  <c r="GS123" i="42"/>
  <c r="EE125" i="42"/>
  <c r="FA126" i="42"/>
  <c r="FC126" i="42"/>
  <c r="EY126" i="42" s="1"/>
  <c r="EB128" i="42"/>
  <c r="DC128" i="42"/>
  <c r="AJ149" i="42"/>
  <c r="EP149" i="42" s="1"/>
  <c r="EP131" i="42"/>
  <c r="AP149" i="42"/>
  <c r="GH149" i="42" s="1"/>
  <c r="GH131" i="42"/>
  <c r="FT133" i="42"/>
  <c r="DC133" i="42"/>
  <c r="FW134" i="42"/>
  <c r="FY134" i="42"/>
  <c r="FU134" i="42" s="1"/>
  <c r="DD134" i="42"/>
  <c r="FT138" i="42"/>
  <c r="GS138" i="42"/>
  <c r="EE139" i="42"/>
  <c r="EG139" i="42"/>
  <c r="FA139" i="42"/>
  <c r="FC139" i="42"/>
  <c r="EY139" i="42" s="1"/>
  <c r="DD139" i="42"/>
  <c r="DD140" i="42"/>
  <c r="GS141" i="42"/>
  <c r="GX141" i="42"/>
  <c r="EX143" i="42"/>
  <c r="EB144" i="42"/>
  <c r="DC145" i="42"/>
  <c r="M146" i="42"/>
  <c r="EE146" i="42"/>
  <c r="EG146" i="42"/>
  <c r="GP146" i="42"/>
  <c r="EB83" i="42"/>
  <c r="FT84" i="42"/>
  <c r="FA85" i="42"/>
  <c r="FF85" i="42"/>
  <c r="FT89" i="42"/>
  <c r="EB92" i="42"/>
  <c r="GP92" i="42"/>
  <c r="GP96" i="42"/>
  <c r="DC100" i="42"/>
  <c r="GP103" i="42"/>
  <c r="DC103" i="42"/>
  <c r="GP105" i="42"/>
  <c r="DC105" i="42"/>
  <c r="FT107" i="42"/>
  <c r="DC109" i="42"/>
  <c r="FT110" i="42"/>
  <c r="DC111" i="42"/>
  <c r="EB112" i="42"/>
  <c r="FW115" i="42"/>
  <c r="GB115" i="42"/>
  <c r="FA116" i="42"/>
  <c r="FF116" i="42"/>
  <c r="DC118" i="42"/>
  <c r="FW118" i="42"/>
  <c r="EE123" i="42"/>
  <c r="EG123" i="42"/>
  <c r="FW123" i="42"/>
  <c r="FY123" i="42"/>
  <c r="FU123" i="42" s="1"/>
  <c r="CA124" i="42"/>
  <c r="GS128" i="42"/>
  <c r="GU128" i="42"/>
  <c r="GQ128" i="42" s="1"/>
  <c r="AK149" i="42"/>
  <c r="FL149" i="42" s="1"/>
  <c r="FL131" i="42"/>
  <c r="FA133" i="42"/>
  <c r="FC133" i="42"/>
  <c r="EY133" i="42" s="1"/>
  <c r="EX135" i="42"/>
  <c r="EX137" i="42"/>
  <c r="EE138" i="42"/>
  <c r="EG138" i="42"/>
  <c r="EY138" i="42"/>
  <c r="FW138" i="42"/>
  <c r="FY138" i="42"/>
  <c r="FU138" i="42" s="1"/>
  <c r="DC138" i="42"/>
  <c r="FA140" i="42"/>
  <c r="FF140" i="42"/>
  <c r="FW142" i="42"/>
  <c r="GB142" i="42"/>
  <c r="FA143" i="42"/>
  <c r="FC143" i="42"/>
  <c r="EY143" i="42" s="1"/>
  <c r="EE144" i="42"/>
  <c r="EG144" i="42"/>
  <c r="GS144" i="42"/>
  <c r="GS145" i="42"/>
  <c r="GU145" i="42"/>
  <c r="GQ145" i="42" s="1"/>
  <c r="O146" i="42"/>
  <c r="FA147" i="42"/>
  <c r="FC147" i="42"/>
  <c r="EY147" i="42" s="1"/>
  <c r="FY147" i="42"/>
  <c r="FU147" i="42" s="1"/>
  <c r="FW147" i="42"/>
  <c r="FT148" i="42"/>
  <c r="GP148" i="42"/>
  <c r="FT88" i="42"/>
  <c r="GS91" i="42"/>
  <c r="GX91" i="42"/>
  <c r="EE92" i="42"/>
  <c r="EJ92" i="42"/>
  <c r="GS96" i="42"/>
  <c r="GX96" i="42"/>
  <c r="GS98" i="42"/>
  <c r="GX98" i="42"/>
  <c r="FW100" i="42"/>
  <c r="FY100" i="42"/>
  <c r="FU100" i="42" s="1"/>
  <c r="DD100" i="42"/>
  <c r="GS103" i="42"/>
  <c r="GX103" i="42"/>
  <c r="DD103" i="42"/>
  <c r="FW105" i="42"/>
  <c r="FY105" i="42"/>
  <c r="FU105" i="42" s="1"/>
  <c r="DD105" i="42"/>
  <c r="FA107" i="42"/>
  <c r="FF107" i="42"/>
  <c r="FW107" i="42"/>
  <c r="GB107" i="42"/>
  <c r="GS109" i="42"/>
  <c r="GU109" i="42"/>
  <c r="GQ109" i="42" s="1"/>
  <c r="DD111" i="42"/>
  <c r="EE112" i="42"/>
  <c r="FT114" i="42"/>
  <c r="DE114" i="42"/>
  <c r="DC114" i="42" s="1"/>
  <c r="FW117" i="42"/>
  <c r="FY117" i="42"/>
  <c r="FU117" i="42" s="1"/>
  <c r="DD117" i="42"/>
  <c r="FA118" i="42"/>
  <c r="FT118" i="42"/>
  <c r="FT119" i="42"/>
  <c r="FA120" i="42"/>
  <c r="FW121" i="42"/>
  <c r="FY121" i="42"/>
  <c r="FU121" i="42" s="1"/>
  <c r="DD121" i="42"/>
  <c r="FW122" i="42"/>
  <c r="FY122" i="42"/>
  <c r="FU122" i="42" s="1"/>
  <c r="GS125" i="42"/>
  <c r="GU125" i="42"/>
  <c r="GQ125" i="42" s="1"/>
  <c r="GS127" i="42"/>
  <c r="GU127" i="42"/>
  <c r="GQ127" i="42" s="1"/>
  <c r="DD127" i="42"/>
  <c r="EX128" i="42"/>
  <c r="FA130" i="42"/>
  <c r="AR149" i="42"/>
  <c r="HD149" i="42" s="1"/>
  <c r="HD131" i="42"/>
  <c r="EB132" i="42"/>
  <c r="GP132" i="42"/>
  <c r="EX136" i="42"/>
  <c r="FA137" i="42"/>
  <c r="FC137" i="42"/>
  <c r="EY137" i="42" s="1"/>
  <c r="EB142" i="42"/>
  <c r="DD142" i="42"/>
  <c r="EB143" i="42"/>
  <c r="FW143" i="42"/>
  <c r="FY143" i="42"/>
  <c r="FU143" i="42" s="1"/>
  <c r="GS143" i="42"/>
  <c r="GU143" i="42"/>
  <c r="GQ143" i="42" s="1"/>
  <c r="FW144" i="42"/>
  <c r="FY144" i="42"/>
  <c r="FU144" i="42" s="1"/>
  <c r="FW145" i="42"/>
  <c r="GB145" i="42"/>
  <c r="DD146" i="42"/>
  <c r="O147" i="42"/>
  <c r="EE148" i="42"/>
  <c r="EG148" i="42"/>
  <c r="FA148" i="42"/>
  <c r="FC148" i="42"/>
  <c r="EY148" i="42" s="1"/>
  <c r="FY148" i="42"/>
  <c r="FU148" i="42" s="1"/>
  <c r="FW148" i="42"/>
  <c r="EJ112" i="42"/>
  <c r="V82" i="42"/>
  <c r="EX83" i="42"/>
  <c r="FT83" i="42"/>
  <c r="FA87" i="42"/>
  <c r="FC87" i="42"/>
  <c r="EY87" i="42" s="1"/>
  <c r="FA88" i="42"/>
  <c r="FC88" i="42"/>
  <c r="EY88" i="42" s="1"/>
  <c r="DC90" i="42"/>
  <c r="EX95" i="42"/>
  <c r="FT96" i="42"/>
  <c r="FT98" i="42"/>
  <c r="EX100" i="42"/>
  <c r="EB103" i="42"/>
  <c r="EB105" i="42"/>
  <c r="GP106" i="42"/>
  <c r="DC106" i="42"/>
  <c r="FT108" i="42"/>
  <c r="GP109" i="42"/>
  <c r="EX111" i="42"/>
  <c r="FT111" i="42"/>
  <c r="FW114" i="42"/>
  <c r="FY114" i="42"/>
  <c r="FU114" i="42" s="1"/>
  <c r="FA115" i="42"/>
  <c r="FT117" i="42"/>
  <c r="GP117" i="42"/>
  <c r="EH119" i="42"/>
  <c r="ED119" i="42" s="1"/>
  <c r="FA119" i="42"/>
  <c r="FC119" i="42"/>
  <c r="EY119" i="42" s="1"/>
  <c r="EH120" i="42"/>
  <c r="FT120" i="42"/>
  <c r="EE121" i="42"/>
  <c r="EX122" i="42"/>
  <c r="GP123" i="42"/>
  <c r="DC123" i="42"/>
  <c r="EB125" i="42"/>
  <c r="EX125" i="42"/>
  <c r="AY124" i="42"/>
  <c r="DD128" i="42"/>
  <c r="W149" i="42"/>
  <c r="EM149" i="42" s="1"/>
  <c r="EM131" i="42"/>
  <c r="AC149" i="42"/>
  <c r="GE149" i="42" s="1"/>
  <c r="GE131" i="42"/>
  <c r="FW132" i="42"/>
  <c r="FY132" i="42"/>
  <c r="FU132" i="42" s="1"/>
  <c r="FW133" i="42"/>
  <c r="GB133" i="42"/>
  <c r="GS133" i="42"/>
  <c r="GX133" i="42"/>
  <c r="FA136" i="42"/>
  <c r="FC136" i="42"/>
  <c r="EY136" i="42" s="1"/>
  <c r="FW137" i="42"/>
  <c r="FY137" i="42"/>
  <c r="FU137" i="42" s="1"/>
  <c r="EJ121" i="42"/>
  <c r="FC118" i="42"/>
  <c r="EY118" i="42" s="1"/>
  <c r="FT147" i="42"/>
  <c r="GP147" i="42"/>
  <c r="GS146" i="42"/>
  <c r="GU146" i="42"/>
  <c r="GQ146" i="42" s="1"/>
  <c r="EY75" i="42"/>
  <c r="AH124" i="42"/>
  <c r="M106" i="42"/>
  <c r="Z37" i="42"/>
  <c r="Z60" i="42" s="1"/>
  <c r="DE82" i="42"/>
  <c r="DN62" i="42"/>
  <c r="AW79" i="42"/>
  <c r="CB79" i="42"/>
  <c r="AO60" i="42"/>
  <c r="CS37" i="42"/>
  <c r="GW37" i="42" s="1"/>
  <c r="M50" i="42"/>
  <c r="M134" i="42"/>
  <c r="M136" i="42"/>
  <c r="S79" i="42"/>
  <c r="AZ79" i="42"/>
  <c r="CP79" i="42"/>
  <c r="AM129" i="42"/>
  <c r="BR37" i="42"/>
  <c r="FG37" i="42" s="1"/>
  <c r="FF37" i="42" s="1"/>
  <c r="X37" i="42"/>
  <c r="FI37" i="42" s="1"/>
  <c r="AD37" i="42"/>
  <c r="AD60" i="42" s="1"/>
  <c r="BX37" i="42"/>
  <c r="FP37" i="42" s="1"/>
  <c r="S51" i="42"/>
  <c r="AT13" i="42"/>
  <c r="AT29" i="42" s="1"/>
  <c r="FE13" i="42"/>
  <c r="M42" i="42"/>
  <c r="Y129" i="42"/>
  <c r="AE129" i="42"/>
  <c r="HA129" i="42" s="1"/>
  <c r="AO129" i="42"/>
  <c r="EK97" i="42"/>
  <c r="T113" i="42"/>
  <c r="DM97" i="42"/>
  <c r="M101" i="42"/>
  <c r="M22" i="42"/>
  <c r="BG129" i="42"/>
  <c r="EO129" i="42" s="1"/>
  <c r="CC129" i="42"/>
  <c r="FX129" i="42" s="1"/>
  <c r="CI129" i="42"/>
  <c r="GG129" i="42" s="1"/>
  <c r="CQ129" i="42"/>
  <c r="GT129" i="42" s="1"/>
  <c r="CW129" i="42"/>
  <c r="HC129" i="42" s="1"/>
  <c r="Y37" i="42"/>
  <c r="Y60" i="42" s="1"/>
  <c r="AE37" i="42"/>
  <c r="O42" i="42"/>
  <c r="R79" i="42"/>
  <c r="M125" i="42"/>
  <c r="O128" i="42"/>
  <c r="CX37" i="42"/>
  <c r="HE37" i="42" s="1"/>
  <c r="AH79" i="42"/>
  <c r="AY79" i="42"/>
  <c r="CO79" i="42"/>
  <c r="AH113" i="42"/>
  <c r="CP124" i="42"/>
  <c r="FZ131" i="42"/>
  <c r="DL51" i="42"/>
  <c r="AV131" i="42"/>
  <c r="AV149" i="42" s="1"/>
  <c r="O15" i="42"/>
  <c r="CD37" i="42"/>
  <c r="FZ37" i="42" s="1"/>
  <c r="P38" i="42"/>
  <c r="AV38" i="42"/>
  <c r="CA38" i="42"/>
  <c r="M54" i="42"/>
  <c r="M65" i="42"/>
  <c r="O74" i="42"/>
  <c r="M99" i="42"/>
  <c r="O101" i="42"/>
  <c r="O122" i="42"/>
  <c r="T124" i="42"/>
  <c r="AS124" i="42"/>
  <c r="BM124" i="42"/>
  <c r="O136" i="42"/>
  <c r="HB13" i="42"/>
  <c r="CM37" i="42"/>
  <c r="GM37" i="42" s="1"/>
  <c r="O50" i="42"/>
  <c r="M59" i="42"/>
  <c r="M74" i="42"/>
  <c r="M90" i="42"/>
  <c r="O106" i="42"/>
  <c r="M128" i="42"/>
  <c r="M132" i="42"/>
  <c r="AM60" i="42"/>
  <c r="O32" i="42"/>
  <c r="M36" i="42"/>
  <c r="BF37" i="42"/>
  <c r="BF60" i="42" s="1"/>
  <c r="EN60" i="42" s="1"/>
  <c r="CR37" i="42"/>
  <c r="GV37" i="42" s="1"/>
  <c r="FD38" i="42"/>
  <c r="EZ38" i="42" s="1"/>
  <c r="O45" i="42"/>
  <c r="O73" i="42"/>
  <c r="O78" i="42"/>
  <c r="AV124" i="42"/>
  <c r="BL37" i="42"/>
  <c r="EW37" i="42" s="1"/>
  <c r="CV37" i="42"/>
  <c r="HB37" i="42" s="1"/>
  <c r="O67" i="42"/>
  <c r="O71" i="42"/>
  <c r="P79" i="42"/>
  <c r="AV79" i="42"/>
  <c r="CA79" i="42"/>
  <c r="BM113" i="42"/>
  <c r="O125" i="42"/>
  <c r="GZ13" i="42"/>
  <c r="O25" i="42"/>
  <c r="O36" i="42"/>
  <c r="CY37" i="42"/>
  <c r="HF37" i="42" s="1"/>
  <c r="DF38" i="42"/>
  <c r="M40" i="42"/>
  <c r="AI62" i="42"/>
  <c r="BF129" i="42"/>
  <c r="EN129" i="42" s="1"/>
  <c r="BL129" i="42"/>
  <c r="EW129" i="42" s="1"/>
  <c r="CV129" i="42"/>
  <c r="HB129" i="42" s="1"/>
  <c r="DB129" i="42"/>
  <c r="HK129" i="42" s="1"/>
  <c r="O72" i="42"/>
  <c r="M75" i="42"/>
  <c r="T79" i="42"/>
  <c r="AS79" i="42"/>
  <c r="BM79" i="42"/>
  <c r="O91" i="42"/>
  <c r="GP97" i="42"/>
  <c r="AV113" i="42"/>
  <c r="M117" i="42"/>
  <c r="M122" i="42"/>
  <c r="O123" i="42"/>
  <c r="DP124" i="42"/>
  <c r="U124" i="42"/>
  <c r="AT124" i="42"/>
  <c r="BN124" i="42"/>
  <c r="FN131" i="42"/>
  <c r="M137" i="42"/>
  <c r="O138" i="42"/>
  <c r="O144" i="42"/>
  <c r="FW97" i="42"/>
  <c r="AW124" i="42"/>
  <c r="CB124" i="42"/>
  <c r="FG13" i="42"/>
  <c r="FF13" i="42" s="1"/>
  <c r="M16" i="42"/>
  <c r="M28" i="42"/>
  <c r="BM31" i="42"/>
  <c r="BC37" i="42"/>
  <c r="EI37" i="42" s="1"/>
  <c r="DH38" i="42"/>
  <c r="DN38" i="42"/>
  <c r="R38" i="42"/>
  <c r="AH38" i="42"/>
  <c r="O41" i="42"/>
  <c r="O52" i="42"/>
  <c r="X129" i="42"/>
  <c r="FI129" i="42" s="1"/>
  <c r="AD129" i="42"/>
  <c r="AN129" i="42"/>
  <c r="BH129" i="42"/>
  <c r="EQ129" i="42" s="1"/>
  <c r="CD129" i="42"/>
  <c r="FZ129" i="42" s="1"/>
  <c r="CJ129" i="42"/>
  <c r="GI129" i="42" s="1"/>
  <c r="CR129" i="42"/>
  <c r="GV129" i="42" s="1"/>
  <c r="CX129" i="42"/>
  <c r="HE129" i="42" s="1"/>
  <c r="M77" i="42"/>
  <c r="O109" i="42"/>
  <c r="GD131" i="42"/>
  <c r="R131" i="42"/>
  <c r="R149" i="42" s="1"/>
  <c r="AH131" i="42"/>
  <c r="AH149" i="42" s="1"/>
  <c r="AY131" i="42"/>
  <c r="AY149" i="42" s="1"/>
  <c r="CO131" i="42"/>
  <c r="CO149" i="42" s="1"/>
  <c r="M140" i="42"/>
  <c r="R13" i="42"/>
  <c r="R29" i="42" s="1"/>
  <c r="FK13" i="42"/>
  <c r="M14" i="42"/>
  <c r="M23" i="42"/>
  <c r="AI31" i="42"/>
  <c r="O56" i="42"/>
  <c r="BQ129" i="42"/>
  <c r="FE129" i="42" s="1"/>
  <c r="BW129" i="42"/>
  <c r="FN129" i="42" s="1"/>
  <c r="O75" i="42"/>
  <c r="U97" i="42"/>
  <c r="AT97" i="42"/>
  <c r="AG97" i="42"/>
  <c r="M110" i="42"/>
  <c r="AG113" i="42"/>
  <c r="GO131" i="42"/>
  <c r="CP131" i="42"/>
  <c r="CP149" i="42" s="1"/>
  <c r="O135" i="42"/>
  <c r="O141" i="42"/>
  <c r="FP13" i="42"/>
  <c r="BN31" i="42"/>
  <c r="O40" i="42"/>
  <c r="V51" i="42"/>
  <c r="T51" i="42"/>
  <c r="AJ129" i="42"/>
  <c r="AP129" i="42"/>
  <c r="GH129" i="42" s="1"/>
  <c r="BR129" i="42"/>
  <c r="FG129" i="42" s="1"/>
  <c r="FF129" i="42" s="1"/>
  <c r="BX129" i="42"/>
  <c r="FP129" i="42" s="1"/>
  <c r="CF129" i="42"/>
  <c r="GC129" i="42" s="1"/>
  <c r="GB129" i="42" s="1"/>
  <c r="CL129" i="42"/>
  <c r="GL129" i="42" s="1"/>
  <c r="GV62" i="42"/>
  <c r="O68" i="42"/>
  <c r="Q79" i="42"/>
  <c r="BN82" i="42"/>
  <c r="O107" i="42"/>
  <c r="O110" i="42"/>
  <c r="P124" i="42"/>
  <c r="AI124" i="42"/>
  <c r="GY131" i="42"/>
  <c r="GX131" i="42" s="1"/>
  <c r="CA131" i="42"/>
  <c r="CA149" i="42" s="1"/>
  <c r="GI13" i="42"/>
  <c r="BO17" i="42"/>
  <c r="BO13" i="42" s="1"/>
  <c r="BO29" i="42" s="1"/>
  <c r="FB29" i="42" s="1"/>
  <c r="EX29" i="42" s="1"/>
  <c r="M20" i="42"/>
  <c r="T38" i="42"/>
  <c r="AS38" i="42"/>
  <c r="O55" i="42"/>
  <c r="O69" i="42"/>
  <c r="M72" i="42"/>
  <c r="M92" i="42"/>
  <c r="M109" i="42"/>
  <c r="AS113" i="42"/>
  <c r="M121" i="42"/>
  <c r="FJ131" i="42"/>
  <c r="AZ131" i="42"/>
  <c r="AZ149" i="42" s="1"/>
  <c r="M138" i="42"/>
  <c r="O139" i="42"/>
  <c r="M144" i="42"/>
  <c r="O39" i="42"/>
  <c r="Q38" i="42"/>
  <c r="DN13" i="42"/>
  <c r="CC29" i="42"/>
  <c r="FX29" i="42" s="1"/>
  <c r="FX13" i="42"/>
  <c r="CW29" i="42"/>
  <c r="HC29" i="42" s="1"/>
  <c r="HC13" i="42"/>
  <c r="GT13" i="42"/>
  <c r="O14" i="42"/>
  <c r="FW16" i="42"/>
  <c r="EB17" i="42"/>
  <c r="FT18" i="42"/>
  <c r="FT20" i="42"/>
  <c r="GP20" i="42"/>
  <c r="GS21" i="42"/>
  <c r="FA23" i="42"/>
  <c r="FA26" i="42"/>
  <c r="DC26" i="42"/>
  <c r="EX27" i="42"/>
  <c r="CB31" i="42"/>
  <c r="DL38" i="42"/>
  <c r="EQ38" i="42"/>
  <c r="IA38" i="42" s="1"/>
  <c r="DC52" i="42"/>
  <c r="BT129" i="42"/>
  <c r="FJ129" i="42" s="1"/>
  <c r="FJ62" i="42"/>
  <c r="BZ129" i="42"/>
  <c r="FS129" i="42" s="1"/>
  <c r="FS62" i="42"/>
  <c r="DD25" i="42"/>
  <c r="AW13" i="42"/>
  <c r="AW29" i="42" s="1"/>
  <c r="BL29" i="42"/>
  <c r="EW29" i="42" s="1"/>
  <c r="EW13" i="42"/>
  <c r="M21" i="42"/>
  <c r="BI60" i="42"/>
  <c r="ER60" i="42" s="1"/>
  <c r="O64" i="42"/>
  <c r="DC16" i="42"/>
  <c r="HK13" i="42"/>
  <c r="EX14" i="42"/>
  <c r="M15" i="42"/>
  <c r="FA15" i="42"/>
  <c r="FW15" i="42"/>
  <c r="DC18" i="42"/>
  <c r="FT49" i="42"/>
  <c r="DA29" i="42"/>
  <c r="HI29" i="42" s="1"/>
  <c r="HI13" i="42"/>
  <c r="I13" i="42"/>
  <c r="EE15" i="42"/>
  <c r="EE16" i="42"/>
  <c r="FT25" i="42"/>
  <c r="EB32" i="42"/>
  <c r="GD38" i="42"/>
  <c r="CG37" i="42"/>
  <c r="GD37" i="42" s="1"/>
  <c r="DC48" i="42"/>
  <c r="FD31" i="42"/>
  <c r="Q31" i="42"/>
  <c r="HE31" i="42"/>
  <c r="GR31" i="42" s="1"/>
  <c r="CA13" i="42"/>
  <c r="CA29" i="42" s="1"/>
  <c r="GP16" i="42"/>
  <c r="O17" i="42"/>
  <c r="FW18" i="42"/>
  <c r="M19" i="42"/>
  <c r="EE21" i="42"/>
  <c r="EX23" i="42"/>
  <c r="GP23" i="42"/>
  <c r="FT26" i="42"/>
  <c r="GP28" i="42"/>
  <c r="FB38" i="42"/>
  <c r="BO37" i="42"/>
  <c r="FB37" i="42" s="1"/>
  <c r="FK38" i="42"/>
  <c r="BU37" i="42"/>
  <c r="FK37" i="42" s="1"/>
  <c r="FT53" i="42"/>
  <c r="FZ13" i="42"/>
  <c r="FA14" i="42"/>
  <c r="DD14" i="42"/>
  <c r="O16" i="42"/>
  <c r="FA16" i="42"/>
  <c r="FT16" i="42"/>
  <c r="O20" i="42"/>
  <c r="DD20" i="42"/>
  <c r="FW22" i="42"/>
  <c r="EE23" i="42"/>
  <c r="GS24" i="42"/>
  <c r="FW25" i="42"/>
  <c r="DC25" i="42"/>
  <c r="EB26" i="42"/>
  <c r="EX26" i="42"/>
  <c r="EE30" i="42"/>
  <c r="EX30" i="42"/>
  <c r="DF31" i="42"/>
  <c r="AG31" i="42"/>
  <c r="EH31" i="42"/>
  <c r="HK31" i="42"/>
  <c r="CP31" i="42"/>
  <c r="GS32" i="42"/>
  <c r="DC32" i="42"/>
  <c r="M33" i="42"/>
  <c r="FW35" i="42"/>
  <c r="GP35" i="42"/>
  <c r="DC35" i="42"/>
  <c r="EE36" i="42"/>
  <c r="EX36" i="42"/>
  <c r="FT36" i="42"/>
  <c r="CJ37" i="42"/>
  <c r="GI37" i="42" s="1"/>
  <c r="DP38" i="42"/>
  <c r="CT37" i="42"/>
  <c r="GY37" i="42" s="1"/>
  <c r="GX37" i="42" s="1"/>
  <c r="CZ37" i="42"/>
  <c r="HH37" i="42" s="1"/>
  <c r="ER38" i="42"/>
  <c r="GV38" i="42"/>
  <c r="M41" i="42"/>
  <c r="DD41" i="42"/>
  <c r="EB42" i="42"/>
  <c r="DD42" i="42"/>
  <c r="FT44" i="42"/>
  <c r="DC45" i="42"/>
  <c r="FA50" i="42"/>
  <c r="AB37" i="42"/>
  <c r="AB60" i="42" s="1"/>
  <c r="FA51" i="42"/>
  <c r="M55" i="42"/>
  <c r="FW55" i="42"/>
  <c r="GP55" i="42"/>
  <c r="FA56" i="42"/>
  <c r="DC56" i="42"/>
  <c r="EX57" i="42"/>
  <c r="GS58" i="42"/>
  <c r="EE59" i="42"/>
  <c r="EX59" i="42"/>
  <c r="GT62" i="42"/>
  <c r="AY62" i="42"/>
  <c r="CO62" i="42"/>
  <c r="GP63" i="42"/>
  <c r="DC65" i="42"/>
  <c r="M66" i="42"/>
  <c r="DD66" i="42"/>
  <c r="FW67" i="42"/>
  <c r="FW68" i="42"/>
  <c r="EB69" i="42"/>
  <c r="GP70" i="42"/>
  <c r="AV62" i="42"/>
  <c r="CA62" i="42"/>
  <c r="EE71" i="42"/>
  <c r="FT71" i="42"/>
  <c r="FT72" i="42"/>
  <c r="GP72" i="42"/>
  <c r="DD28" i="42"/>
  <c r="DN31" i="42"/>
  <c r="DG31" i="42"/>
  <c r="W37" i="42"/>
  <c r="AC37" i="42"/>
  <c r="M45" i="42"/>
  <c r="GO51" i="42"/>
  <c r="IG51" i="42" s="1"/>
  <c r="M52" i="42"/>
  <c r="P51" i="42"/>
  <c r="AV51" i="42"/>
  <c r="O54" i="42"/>
  <c r="HC62" i="42"/>
  <c r="T62" i="42"/>
  <c r="AS62" i="42"/>
  <c r="BM62" i="42"/>
  <c r="EN82" i="42"/>
  <c r="HX82" i="42" s="1"/>
  <c r="DJ82" i="42"/>
  <c r="EW82" i="42"/>
  <c r="IG82" i="42" s="1"/>
  <c r="DP82" i="42"/>
  <c r="O28" i="42"/>
  <c r="FW28" i="42"/>
  <c r="DC28" i="42"/>
  <c r="AL60" i="42"/>
  <c r="M32" i="42"/>
  <c r="EX33" i="42"/>
  <c r="S38" i="42"/>
  <c r="GS39" i="42"/>
  <c r="DD39" i="42"/>
  <c r="EE41" i="42"/>
  <c r="EX41" i="42"/>
  <c r="FW45" i="42"/>
  <c r="EE46" i="42"/>
  <c r="EX46" i="42"/>
  <c r="GS48" i="42"/>
  <c r="EE49" i="42"/>
  <c r="GP49" i="42"/>
  <c r="FT50" i="42"/>
  <c r="FT52" i="42"/>
  <c r="EB53" i="42"/>
  <c r="GS54" i="42"/>
  <c r="M56" i="42"/>
  <c r="FT56" i="42"/>
  <c r="FT57" i="42"/>
  <c r="FA58" i="42"/>
  <c r="EE61" i="42"/>
  <c r="DC61" i="42"/>
  <c r="HE62" i="42"/>
  <c r="U62" i="42"/>
  <c r="AT62" i="42"/>
  <c r="BN62" i="42"/>
  <c r="DC64" i="42"/>
  <c r="DC66" i="42"/>
  <c r="EE67" i="42"/>
  <c r="FT68" i="42"/>
  <c r="GS70" i="42"/>
  <c r="FW72" i="42"/>
  <c r="GP77" i="42"/>
  <c r="BM97" i="42"/>
  <c r="EX19" i="42"/>
  <c r="EE20" i="42"/>
  <c r="EX20" i="42"/>
  <c r="GP21" i="42"/>
  <c r="EE24" i="42"/>
  <c r="M26" i="42"/>
  <c r="GS28" i="42"/>
  <c r="V31" i="42"/>
  <c r="T31" i="42"/>
  <c r="FP31" i="42"/>
  <c r="HF31" i="42"/>
  <c r="EE32" i="42"/>
  <c r="EX32" i="42"/>
  <c r="EB33" i="42"/>
  <c r="FA33" i="42"/>
  <c r="EX34" i="42"/>
  <c r="DC34" i="42"/>
  <c r="EB35" i="42"/>
  <c r="EX35" i="42"/>
  <c r="GF38" i="42"/>
  <c r="FW38" i="42" s="1"/>
  <c r="DJ38" i="42"/>
  <c r="GP39" i="42"/>
  <c r="EX40" i="42"/>
  <c r="GP41" i="42"/>
  <c r="GP46" i="42"/>
  <c r="FT47" i="42"/>
  <c r="FT48" i="42"/>
  <c r="M49" i="42"/>
  <c r="GS49" i="42"/>
  <c r="FW50" i="42"/>
  <c r="FA52" i="42"/>
  <c r="O53" i="42"/>
  <c r="GS53" i="42"/>
  <c r="DC53" i="42"/>
  <c r="DD58" i="42"/>
  <c r="FW59" i="42"/>
  <c r="GP61" i="42"/>
  <c r="CE129" i="42"/>
  <c r="GA129" i="42" s="1"/>
  <c r="CK129" i="42"/>
  <c r="GJ129" i="42" s="1"/>
  <c r="GJ62" i="42"/>
  <c r="EO62" i="42"/>
  <c r="FT66" i="42"/>
  <c r="M68" i="42"/>
  <c r="FT69" i="42"/>
  <c r="EB70" i="42"/>
  <c r="M73" i="42"/>
  <c r="DC74" i="42"/>
  <c r="AY13" i="42"/>
  <c r="AY29" i="42" s="1"/>
  <c r="CO13" i="42"/>
  <c r="CO29" i="42" s="1"/>
  <c r="EB16" i="42"/>
  <c r="CB13" i="42"/>
  <c r="CB29" i="42" s="1"/>
  <c r="FT17" i="42"/>
  <c r="O18" i="42"/>
  <c r="M18" i="42"/>
  <c r="EE19" i="42"/>
  <c r="FA19" i="42"/>
  <c r="EB20" i="42"/>
  <c r="FW21" i="42"/>
  <c r="EE22" i="42"/>
  <c r="EX22" i="42"/>
  <c r="FT22" i="42"/>
  <c r="EB23" i="42"/>
  <c r="FA24" i="42"/>
  <c r="FT24" i="42"/>
  <c r="GP24" i="42"/>
  <c r="EB25" i="42"/>
  <c r="EX25" i="42"/>
  <c r="M27" i="42"/>
  <c r="U31" i="42"/>
  <c r="EW31" i="42"/>
  <c r="AY31" i="42"/>
  <c r="CO31" i="42"/>
  <c r="FW32" i="42"/>
  <c r="FW33" i="42"/>
  <c r="GP33" i="42"/>
  <c r="DC33" i="42"/>
  <c r="U38" i="42"/>
  <c r="AT38" i="42"/>
  <c r="BN38" i="42"/>
  <c r="FW39" i="42"/>
  <c r="FT42" i="42"/>
  <c r="EB43" i="42"/>
  <c r="GP43" i="42"/>
  <c r="GP44" i="42"/>
  <c r="FA45" i="42"/>
  <c r="GS46" i="42"/>
  <c r="FW48" i="42"/>
  <c r="GV51" i="42"/>
  <c r="GR51" i="42" s="1"/>
  <c r="CP51" i="42"/>
  <c r="GP53" i="42"/>
  <c r="FA54" i="42"/>
  <c r="FT54" i="42"/>
  <c r="EX55" i="42"/>
  <c r="EX56" i="42"/>
  <c r="GS56" i="42"/>
  <c r="EE58" i="42"/>
  <c r="GP58" i="42"/>
  <c r="GS61" i="42"/>
  <c r="AA129" i="42"/>
  <c r="EQ62" i="42"/>
  <c r="GL62" i="42"/>
  <c r="EE63" i="42"/>
  <c r="DD63" i="42"/>
  <c r="M64" i="42"/>
  <c r="FA65" i="42"/>
  <c r="FT67" i="42"/>
  <c r="GP67" i="42"/>
  <c r="M69" i="42"/>
  <c r="FA69" i="42"/>
  <c r="FW69" i="42"/>
  <c r="DC69" i="42"/>
  <c r="EB71" i="42"/>
  <c r="FW74" i="42"/>
  <c r="GS63" i="42"/>
  <c r="FA64" i="42"/>
  <c r="FT64" i="42"/>
  <c r="EX65" i="42"/>
  <c r="FT65" i="42"/>
  <c r="EE66" i="42"/>
  <c r="GP66" i="42"/>
  <c r="EB67" i="42"/>
  <c r="GS68" i="42"/>
  <c r="DC68" i="42"/>
  <c r="DC70" i="42"/>
  <c r="EE72" i="42"/>
  <c r="EX72" i="42"/>
  <c r="GP73" i="42"/>
  <c r="EE76" i="42"/>
  <c r="EX76" i="42"/>
  <c r="GP78" i="42"/>
  <c r="DG79" i="42"/>
  <c r="DM79" i="42"/>
  <c r="EX79" i="42"/>
  <c r="GS80" i="42"/>
  <c r="DC80" i="42"/>
  <c r="M83" i="42"/>
  <c r="AV82" i="42"/>
  <c r="CA82" i="42"/>
  <c r="EB88" i="42"/>
  <c r="DL97" i="42"/>
  <c r="T97" i="42"/>
  <c r="EE98" i="42"/>
  <c r="O127" i="42"/>
  <c r="Q124" i="42"/>
  <c r="BD149" i="42"/>
  <c r="EK149" i="42" s="1"/>
  <c r="EK131" i="42"/>
  <c r="BJ149" i="42"/>
  <c r="DN149" i="42" s="1"/>
  <c r="ET131" i="42"/>
  <c r="DN131" i="42"/>
  <c r="AI79" i="42"/>
  <c r="CO97" i="42"/>
  <c r="FW46" i="42"/>
  <c r="EX49" i="42"/>
  <c r="EX50" i="42"/>
  <c r="DE51" i="42"/>
  <c r="DK51" i="42"/>
  <c r="U51" i="42"/>
  <c r="EB52" i="42"/>
  <c r="DD52" i="42"/>
  <c r="FW53" i="42"/>
  <c r="EX54" i="42"/>
  <c r="EB55" i="42"/>
  <c r="DD55" i="42"/>
  <c r="FW56" i="42"/>
  <c r="EX58" i="42"/>
  <c r="EB59" i="42"/>
  <c r="FT61" i="42"/>
  <c r="AB129" i="42"/>
  <c r="AK129" i="42"/>
  <c r="FL129" i="42" s="1"/>
  <c r="AQ129" i="42"/>
  <c r="EL62" i="42"/>
  <c r="BE129" i="42"/>
  <c r="EL129" i="42" s="1"/>
  <c r="BK129" i="42"/>
  <c r="EU129" i="42" s="1"/>
  <c r="BS129" i="42"/>
  <c r="FH129" i="42" s="1"/>
  <c r="BY129" i="42"/>
  <c r="FQ129" i="42" s="1"/>
  <c r="CU129" i="42"/>
  <c r="GZ129" i="42" s="1"/>
  <c r="DA129" i="42"/>
  <c r="HI129" i="42" s="1"/>
  <c r="FH62" i="42"/>
  <c r="EB63" i="42"/>
  <c r="DC63" i="42"/>
  <c r="AG62" i="42"/>
  <c r="DD65" i="42"/>
  <c r="EB66" i="42"/>
  <c r="M67" i="42"/>
  <c r="GS67" i="42"/>
  <c r="DC67" i="42"/>
  <c r="EE69" i="42"/>
  <c r="M70" i="42"/>
  <c r="AW62" i="42"/>
  <c r="CB62" i="42"/>
  <c r="FA70" i="42"/>
  <c r="FT70" i="42"/>
  <c r="DC71" i="42"/>
  <c r="DD72" i="42"/>
  <c r="EE73" i="42"/>
  <c r="EX73" i="42"/>
  <c r="FA75" i="42"/>
  <c r="FT80" i="42"/>
  <c r="FA84" i="42"/>
  <c r="GP84" i="42"/>
  <c r="EB85" i="42"/>
  <c r="FT87" i="42"/>
  <c r="GP87" i="42"/>
  <c r="O93" i="42"/>
  <c r="M105" i="42"/>
  <c r="O119" i="42"/>
  <c r="DG82" i="42"/>
  <c r="DM82" i="42"/>
  <c r="CB82" i="42"/>
  <c r="GS97" i="42"/>
  <c r="BN97" i="42"/>
  <c r="GI113" i="42"/>
  <c r="FW113" i="42" s="1"/>
  <c r="DL113" i="42"/>
  <c r="GS113" i="42"/>
  <c r="EE79" i="42"/>
  <c r="FT79" i="42"/>
  <c r="AI82" i="42"/>
  <c r="AY82" i="42"/>
  <c r="AW82" i="42"/>
  <c r="FW88" i="42"/>
  <c r="DC88" i="42"/>
  <c r="AS97" i="42"/>
  <c r="EB75" i="42"/>
  <c r="M76" i="42"/>
  <c r="FW76" i="42"/>
  <c r="EX77" i="42"/>
  <c r="FA78" i="42"/>
  <c r="DK79" i="42"/>
  <c r="EX80" i="42"/>
  <c r="FA81" i="42"/>
  <c r="GP82" i="42"/>
  <c r="GS83" i="42"/>
  <c r="DC83" i="42"/>
  <c r="M84" i="42"/>
  <c r="DC84" i="42"/>
  <c r="EE86" i="42"/>
  <c r="EB86" i="42"/>
  <c r="M88" i="42"/>
  <c r="EX88" i="42"/>
  <c r="M89" i="42"/>
  <c r="GP89" i="42"/>
  <c r="O90" i="42"/>
  <c r="EX90" i="42"/>
  <c r="GP91" i="42"/>
  <c r="FA92" i="42"/>
  <c r="FW92" i="42"/>
  <c r="DC92" i="42"/>
  <c r="M94" i="42"/>
  <c r="GP94" i="42"/>
  <c r="M96" i="42"/>
  <c r="DD96" i="42"/>
  <c r="FT97" i="42"/>
  <c r="GP98" i="42"/>
  <c r="EE99" i="42"/>
  <c r="EX99" i="42"/>
  <c r="FT99" i="42"/>
  <c r="M100" i="42"/>
  <c r="FA100" i="42"/>
  <c r="FT100" i="42"/>
  <c r="GP100" i="42"/>
  <c r="DD101" i="42"/>
  <c r="FT102" i="42"/>
  <c r="GS104" i="42"/>
  <c r="DC104" i="42"/>
  <c r="EX105" i="42"/>
  <c r="FA106" i="42"/>
  <c r="M108" i="42"/>
  <c r="EB108" i="42"/>
  <c r="DD108" i="42"/>
  <c r="FT109" i="42"/>
  <c r="CA113" i="42"/>
  <c r="EN124" i="42"/>
  <c r="HX124" i="42" s="1"/>
  <c r="DJ124" i="42"/>
  <c r="FT75" i="42"/>
  <c r="O76" i="42"/>
  <c r="DC76" i="42"/>
  <c r="DD77" i="42"/>
  <c r="M78" i="42"/>
  <c r="FT78" i="42"/>
  <c r="FA80" i="42"/>
  <c r="O81" i="42"/>
  <c r="M81" i="42"/>
  <c r="EB81" i="42"/>
  <c r="EX81" i="42"/>
  <c r="DI82" i="42"/>
  <c r="DO82" i="42"/>
  <c r="O84" i="42"/>
  <c r="CO82" i="42"/>
  <c r="GS84" i="42"/>
  <c r="DD84" i="42"/>
  <c r="FW85" i="42"/>
  <c r="GP85" i="42"/>
  <c r="DC85" i="42"/>
  <c r="FT86" i="42"/>
  <c r="M87" i="42"/>
  <c r="EB87" i="42"/>
  <c r="O89" i="42"/>
  <c r="EX89" i="42"/>
  <c r="GP90" i="42"/>
  <c r="FA91" i="42"/>
  <c r="FT92" i="42"/>
  <c r="EB93" i="42"/>
  <c r="DD93" i="42"/>
  <c r="O94" i="42"/>
  <c r="EX94" i="42"/>
  <c r="EB95" i="42"/>
  <c r="DD95" i="42"/>
  <c r="O96" i="42"/>
  <c r="EX96" i="42"/>
  <c r="M98" i="42"/>
  <c r="EX98" i="42"/>
  <c r="FW99" i="42"/>
  <c r="O100" i="42"/>
  <c r="GS100" i="42"/>
  <c r="FW101" i="42"/>
  <c r="GP101" i="42"/>
  <c r="DC101" i="42"/>
  <c r="EE102" i="42"/>
  <c r="FA102" i="42"/>
  <c r="FW102" i="42"/>
  <c r="AV97" i="42"/>
  <c r="FT103" i="42"/>
  <c r="EX104" i="42"/>
  <c r="EE105" i="42"/>
  <c r="FT106" i="42"/>
  <c r="DD106" i="42"/>
  <c r="O115" i="42"/>
  <c r="O118" i="42"/>
  <c r="FW89" i="42"/>
  <c r="DC89" i="42"/>
  <c r="FT90" i="42"/>
  <c r="EB91" i="42"/>
  <c r="FW91" i="42"/>
  <c r="DC91" i="42"/>
  <c r="M93" i="42"/>
  <c r="GP93" i="42"/>
  <c r="FA94" i="42"/>
  <c r="FW94" i="42"/>
  <c r="DC94" i="42"/>
  <c r="GP95" i="42"/>
  <c r="FA96" i="42"/>
  <c r="AI97" i="42"/>
  <c r="ET97" i="42"/>
  <c r="ID97" i="42" s="1"/>
  <c r="FA98" i="42"/>
  <c r="FW98" i="42"/>
  <c r="DC98" i="42"/>
  <c r="CA97" i="42"/>
  <c r="EB100" i="42"/>
  <c r="FA101" i="42"/>
  <c r="O102" i="42"/>
  <c r="M102" i="42"/>
  <c r="AW97" i="42"/>
  <c r="CB97" i="42"/>
  <c r="O103" i="42"/>
  <c r="FW103" i="42"/>
  <c r="FA104" i="42"/>
  <c r="O105" i="42"/>
  <c r="FT105" i="42"/>
  <c r="GS105" i="42"/>
  <c r="FW106" i="42"/>
  <c r="DD109" i="42"/>
  <c r="EX126" i="42"/>
  <c r="M133" i="42"/>
  <c r="P131" i="42"/>
  <c r="P149" i="42" s="1"/>
  <c r="FW73" i="42"/>
  <c r="GP74" i="42"/>
  <c r="GP76" i="42"/>
  <c r="EB77" i="42"/>
  <c r="GS77" i="42"/>
  <c r="GS78" i="42"/>
  <c r="DJ79" i="42"/>
  <c r="FW81" i="42"/>
  <c r="GS81" i="42"/>
  <c r="DC81" i="42"/>
  <c r="EU82" i="42"/>
  <c r="IE82" i="42" s="1"/>
  <c r="CP82" i="42"/>
  <c r="EX86" i="42"/>
  <c r="GS86" i="42"/>
  <c r="DC86" i="42"/>
  <c r="U82" i="42"/>
  <c r="AT82" i="42"/>
  <c r="EB89" i="42"/>
  <c r="DD89" i="42"/>
  <c r="M91" i="42"/>
  <c r="DD91" i="42"/>
  <c r="O92" i="42"/>
  <c r="EX92" i="42"/>
  <c r="FT93" i="42"/>
  <c r="EB94" i="42"/>
  <c r="DD94" i="42"/>
  <c r="FT95" i="42"/>
  <c r="EB96" i="42"/>
  <c r="FW96" i="42"/>
  <c r="DC96" i="42"/>
  <c r="DJ97" i="42"/>
  <c r="DP97" i="42"/>
  <c r="FS97" i="42"/>
  <c r="FA97" i="42" s="1"/>
  <c r="R97" i="42"/>
  <c r="AH97" i="42"/>
  <c r="AY97" i="42"/>
  <c r="EB98" i="42"/>
  <c r="GP102" i="42"/>
  <c r="M104" i="42"/>
  <c r="EX106" i="42"/>
  <c r="EE107" i="42"/>
  <c r="EX107" i="42"/>
  <c r="FW108" i="42"/>
  <c r="DC108" i="42"/>
  <c r="GS124" i="42"/>
  <c r="FW126" i="42"/>
  <c r="M114" i="42"/>
  <c r="AW113" i="42"/>
  <c r="CB113" i="42"/>
  <c r="O117" i="42"/>
  <c r="GP120" i="42"/>
  <c r="O121" i="42"/>
  <c r="GP121" i="42"/>
  <c r="EX123" i="42"/>
  <c r="EB126" i="42"/>
  <c r="M127" i="42"/>
  <c r="GP127" i="42"/>
  <c r="DC130" i="42"/>
  <c r="EH131" i="42"/>
  <c r="FM131" i="42"/>
  <c r="GF131" i="42"/>
  <c r="HH131" i="42"/>
  <c r="O133" i="42"/>
  <c r="AG131" i="42"/>
  <c r="AG149" i="42" s="1"/>
  <c r="DD133" i="42"/>
  <c r="EB134" i="42"/>
  <c r="DC135" i="42"/>
  <c r="GP137" i="42"/>
  <c r="GP138" i="42"/>
  <c r="FW139" i="42"/>
  <c r="FT140" i="42"/>
  <c r="FA141" i="42"/>
  <c r="M142" i="42"/>
  <c r="GP143" i="42"/>
  <c r="M147" i="42"/>
  <c r="EX148" i="42"/>
  <c r="FW110" i="42"/>
  <c r="EB111" i="42"/>
  <c r="M112" i="42"/>
  <c r="GP112" i="42"/>
  <c r="DJ113" i="42"/>
  <c r="DP113" i="42"/>
  <c r="EN113" i="42"/>
  <c r="HX113" i="42" s="1"/>
  <c r="R113" i="42"/>
  <c r="GP114" i="42"/>
  <c r="EX115" i="42"/>
  <c r="M116" i="42"/>
  <c r="FW116" i="42"/>
  <c r="GS117" i="42"/>
  <c r="EX119" i="42"/>
  <c r="M120" i="42"/>
  <c r="FW120" i="42"/>
  <c r="GS121" i="42"/>
  <c r="FA122" i="42"/>
  <c r="FT122" i="42"/>
  <c r="FA123" i="42"/>
  <c r="DF124" i="42"/>
  <c r="AG124" i="42"/>
  <c r="FW125" i="42"/>
  <c r="GP125" i="42"/>
  <c r="DD126" i="42"/>
  <c r="FW127" i="42"/>
  <c r="FW128" i="42"/>
  <c r="GP128" i="42"/>
  <c r="DD130" i="42"/>
  <c r="GL131" i="42"/>
  <c r="S131" i="42"/>
  <c r="S149" i="42" s="1"/>
  <c r="DC132" i="42"/>
  <c r="EE134" i="42"/>
  <c r="U131" i="42"/>
  <c r="U149" i="42" s="1"/>
  <c r="AT131" i="42"/>
  <c r="AT149" i="42" s="1"/>
  <c r="EB135" i="42"/>
  <c r="DD135" i="42"/>
  <c r="GS137" i="42"/>
  <c r="FA138" i="42"/>
  <c r="EB139" i="42"/>
  <c r="EE140" i="42"/>
  <c r="DC140" i="42"/>
  <c r="O142" i="42"/>
  <c r="EE143" i="42"/>
  <c r="DD144" i="42"/>
  <c r="FA145" i="42"/>
  <c r="FW146" i="42"/>
  <c r="GS147" i="42"/>
  <c r="EE111" i="42"/>
  <c r="O112" i="42"/>
  <c r="GS112" i="42"/>
  <c r="GS114" i="42"/>
  <c r="EX117" i="42"/>
  <c r="BN113" i="42"/>
  <c r="FS131" i="42"/>
  <c r="GM131" i="42"/>
  <c r="T131" i="42"/>
  <c r="T149" i="42" s="1"/>
  <c r="AS131" i="42"/>
  <c r="AS149" i="42" s="1"/>
  <c r="BM131" i="42"/>
  <c r="BM149" i="42" s="1"/>
  <c r="GS132" i="42"/>
  <c r="M135" i="42"/>
  <c r="M139" i="42"/>
  <c r="O140" i="42"/>
  <c r="M141" i="42"/>
  <c r="EX108" i="42"/>
  <c r="GS108" i="42"/>
  <c r="FW109" i="42"/>
  <c r="GP111" i="42"/>
  <c r="EX112" i="42"/>
  <c r="AI113" i="42"/>
  <c r="CP113" i="42"/>
  <c r="EX114" i="42"/>
  <c r="GS115" i="42"/>
  <c r="EX116" i="42"/>
  <c r="FA117" i="42"/>
  <c r="GS118" i="42"/>
  <c r="GS119" i="42"/>
  <c r="EX120" i="42"/>
  <c r="FA121" i="42"/>
  <c r="EE122" i="42"/>
  <c r="DD122" i="42"/>
  <c r="M123" i="42"/>
  <c r="DD123" i="42"/>
  <c r="DN124" i="42"/>
  <c r="FW124" i="42"/>
  <c r="FA125" i="42"/>
  <c r="EE126" i="42"/>
  <c r="GP126" i="42"/>
  <c r="EE127" i="42"/>
  <c r="EX127" i="42"/>
  <c r="FA128" i="42"/>
  <c r="GP134" i="42"/>
  <c r="EB136" i="42"/>
  <c r="FW136" i="42"/>
  <c r="EB137" i="42"/>
  <c r="GP139" i="42"/>
  <c r="FT141" i="42"/>
  <c r="DD141" i="42"/>
  <c r="GP142" i="42"/>
  <c r="FA144" i="42"/>
  <c r="EE147" i="42"/>
  <c r="DD148" i="42"/>
  <c r="BY149" i="42"/>
  <c r="FQ149" i="42" s="1"/>
  <c r="M107" i="42"/>
  <c r="GS107" i="42"/>
  <c r="DC107" i="42"/>
  <c r="FA108" i="42"/>
  <c r="EX109" i="42"/>
  <c r="EE110" i="42"/>
  <c r="EX110" i="42"/>
  <c r="GS111" i="42"/>
  <c r="FA112" i="42"/>
  <c r="GP113" i="42"/>
  <c r="EW113" i="42"/>
  <c r="IG113" i="42" s="1"/>
  <c r="U113" i="42"/>
  <c r="AT113" i="42"/>
  <c r="FA114" i="42"/>
  <c r="CO113" i="42"/>
  <c r="GP115" i="42"/>
  <c r="EB117" i="42"/>
  <c r="DC117" i="42"/>
  <c r="EX118" i="42"/>
  <c r="GP119" i="42"/>
  <c r="EB121" i="42"/>
  <c r="DC121" i="42"/>
  <c r="DC122" i="42"/>
  <c r="R124" i="42"/>
  <c r="CO124" i="42"/>
  <c r="FT126" i="42"/>
  <c r="EB127" i="42"/>
  <c r="DC127" i="42"/>
  <c r="FD131" i="42"/>
  <c r="GC131" i="42"/>
  <c r="GB131" i="42" s="1"/>
  <c r="GW131" i="42"/>
  <c r="FA132" i="42"/>
  <c r="FT132" i="42"/>
  <c r="EE133" i="42"/>
  <c r="EX133" i="42"/>
  <c r="GS134" i="42"/>
  <c r="FA135" i="42"/>
  <c r="EE136" i="42"/>
  <c r="EE137" i="42"/>
  <c r="EB138" i="42"/>
  <c r="DD138" i="42"/>
  <c r="GS139" i="42"/>
  <c r="DC139" i="42"/>
  <c r="GS140" i="42"/>
  <c r="FW141" i="42"/>
  <c r="EX144" i="42"/>
  <c r="EB147" i="42"/>
  <c r="DC148" i="42"/>
  <c r="BV29" i="42"/>
  <c r="FM29" i="42" s="1"/>
  <c r="FM13" i="42"/>
  <c r="DK13" i="42"/>
  <c r="BG29" i="42"/>
  <c r="DD23" i="42"/>
  <c r="FT30" i="42"/>
  <c r="GJ31" i="42"/>
  <c r="X13" i="42"/>
  <c r="AK13" i="42"/>
  <c r="FJ13" i="42"/>
  <c r="GV13" i="42"/>
  <c r="EB14" i="42"/>
  <c r="EE18" i="42"/>
  <c r="EX18" i="42"/>
  <c r="GS20" i="42"/>
  <c r="DC20" i="42"/>
  <c r="DC21" i="42"/>
  <c r="O23" i="42"/>
  <c r="GS23" i="42"/>
  <c r="GP25" i="42"/>
  <c r="CA31" i="42"/>
  <c r="EE34" i="42"/>
  <c r="FT34" i="42"/>
  <c r="FH38" i="42"/>
  <c r="BS37" i="42"/>
  <c r="FH37" i="42" s="1"/>
  <c r="DO38" i="42"/>
  <c r="BY37" i="42"/>
  <c r="FQ37" i="42" s="1"/>
  <c r="FQ38" i="42"/>
  <c r="IE38" i="42" s="1"/>
  <c r="GA38" i="42"/>
  <c r="HS38" i="42" s="1"/>
  <c r="CE37" i="42"/>
  <c r="GA37" i="42" s="1"/>
  <c r="GJ38" i="42"/>
  <c r="CK37" i="42"/>
  <c r="GJ37" i="42" s="1"/>
  <c r="BA29" i="42"/>
  <c r="FW40" i="42"/>
  <c r="T13" i="42"/>
  <c r="T29" i="42" s="1"/>
  <c r="AG13" i="42"/>
  <c r="AG29" i="42" s="1"/>
  <c r="AS13" i="42"/>
  <c r="AS29" i="42" s="1"/>
  <c r="BB29" i="42"/>
  <c r="GW13" i="42"/>
  <c r="CS29" i="42"/>
  <c r="GW29" i="42" s="1"/>
  <c r="HF13" i="42"/>
  <c r="CY29" i="42"/>
  <c r="HF29" i="42" s="1"/>
  <c r="EF13" i="42"/>
  <c r="FN13" i="42"/>
  <c r="GL13" i="42"/>
  <c r="DD16" i="42"/>
  <c r="O19" i="42"/>
  <c r="AS31" i="42"/>
  <c r="DI31" i="42"/>
  <c r="DO31" i="42"/>
  <c r="U48" i="42"/>
  <c r="O48" i="42" s="1"/>
  <c r="EN48" i="42"/>
  <c r="ED48" i="42" s="1"/>
  <c r="DJ48" i="42"/>
  <c r="DD48" i="42" s="1"/>
  <c r="AZ48" i="42"/>
  <c r="DM13" i="42"/>
  <c r="FT32" i="42"/>
  <c r="EI29" i="42"/>
  <c r="ER29" i="42"/>
  <c r="GD13" i="42"/>
  <c r="CG29" i="42"/>
  <c r="GD29" i="42" s="1"/>
  <c r="GM13" i="42"/>
  <c r="CM29" i="42"/>
  <c r="GM29" i="42" s="1"/>
  <c r="CT29" i="42"/>
  <c r="GY29" i="42" s="1"/>
  <c r="GX29" i="42" s="1"/>
  <c r="GY13" i="42"/>
  <c r="GX13" i="42" s="1"/>
  <c r="CZ29" i="42"/>
  <c r="HH29" i="42" s="1"/>
  <c r="HH13" i="42"/>
  <c r="ER13" i="42"/>
  <c r="GA13" i="42"/>
  <c r="DG13" i="42"/>
  <c r="DO13" i="42"/>
  <c r="FH31" i="42"/>
  <c r="FQ31" i="42"/>
  <c r="AV31" i="42"/>
  <c r="DM31" i="42"/>
  <c r="GJ13" i="42"/>
  <c r="DK38" i="42"/>
  <c r="BG37" i="42"/>
  <c r="BG60" i="42" s="1"/>
  <c r="EO38" i="42"/>
  <c r="AV13" i="42"/>
  <c r="AV29" i="42" s="1"/>
  <c r="BD29" i="42"/>
  <c r="EK13" i="42"/>
  <c r="S13" i="42"/>
  <c r="S29" i="42" s="1"/>
  <c r="BJ29" i="42"/>
  <c r="ET13" i="42"/>
  <c r="BP13" i="42"/>
  <c r="Q13" i="42" s="1"/>
  <c r="Q29" i="42" s="1"/>
  <c r="CH29" i="42"/>
  <c r="GF29" i="42" s="1"/>
  <c r="FV29" i="42" s="1"/>
  <c r="GF13" i="42"/>
  <c r="CN29" i="42"/>
  <c r="GO29" i="42" s="1"/>
  <c r="GO13" i="42"/>
  <c r="EI13" i="42"/>
  <c r="EU13" i="42"/>
  <c r="FQ13" i="42"/>
  <c r="GC13" i="42"/>
  <c r="GB13" i="42" s="1"/>
  <c r="HE13" i="42"/>
  <c r="DH13" i="42"/>
  <c r="DP13" i="42"/>
  <c r="CP13" i="42"/>
  <c r="CP29" i="42" s="1"/>
  <c r="BN17" i="42"/>
  <c r="O21" i="42"/>
  <c r="O22" i="42"/>
  <c r="DD26" i="42"/>
  <c r="DE31" i="42"/>
  <c r="EF31" i="42"/>
  <c r="P31" i="42"/>
  <c r="DK31" i="42"/>
  <c r="EO31" i="42"/>
  <c r="DD33" i="42"/>
  <c r="CQ37" i="42"/>
  <c r="GT37" i="42" s="1"/>
  <c r="GT38" i="42"/>
  <c r="HC38" i="42"/>
  <c r="CW37" i="42"/>
  <c r="HC37" i="42" s="1"/>
  <c r="M48" i="42"/>
  <c r="EO13" i="42"/>
  <c r="FD17" i="42"/>
  <c r="FM27" i="42"/>
  <c r="FA27" i="42" s="1"/>
  <c r="BN27" i="42"/>
  <c r="R31" i="42"/>
  <c r="GA31" i="42"/>
  <c r="AY38" i="42"/>
  <c r="AY37" i="42" s="1"/>
  <c r="DE38" i="42"/>
  <c r="EF38" i="42"/>
  <c r="BA37" i="42"/>
  <c r="BA60" i="42" s="1"/>
  <c r="EL29" i="42"/>
  <c r="EU29" i="42"/>
  <c r="EL13" i="42"/>
  <c r="FH13" i="42"/>
  <c r="FS13" i="42"/>
  <c r="GG13" i="42"/>
  <c r="DI13" i="42"/>
  <c r="DD15" i="42"/>
  <c r="EE17" i="42"/>
  <c r="DF17" i="42"/>
  <c r="DD17" i="42" s="1"/>
  <c r="GS19" i="42"/>
  <c r="DC19" i="42"/>
  <c r="DC22" i="42"/>
  <c r="FT23" i="42"/>
  <c r="M25" i="42"/>
  <c r="FA25" i="42"/>
  <c r="BH27" i="42"/>
  <c r="GT31" i="42"/>
  <c r="HC31" i="42"/>
  <c r="FA35" i="42"/>
  <c r="M57" i="42"/>
  <c r="M71" i="42"/>
  <c r="P62" i="42"/>
  <c r="ET31" i="42"/>
  <c r="FM31" i="42"/>
  <c r="GF31" i="42"/>
  <c r="FW31" i="42" s="1"/>
  <c r="DH34" i="42"/>
  <c r="DD34" i="42" s="1"/>
  <c r="BE37" i="42"/>
  <c r="BE60" i="42" s="1"/>
  <c r="BK37" i="42"/>
  <c r="BQ37" i="42"/>
  <c r="FE37" i="42" s="1"/>
  <c r="BW37" i="42"/>
  <c r="FN37" i="42" s="1"/>
  <c r="CC37" i="42"/>
  <c r="FX37" i="42" s="1"/>
  <c r="CI37" i="42"/>
  <c r="GG37" i="42" s="1"/>
  <c r="CU37" i="42"/>
  <c r="GZ37" i="42" s="1"/>
  <c r="DA37" i="42"/>
  <c r="HI37" i="42" s="1"/>
  <c r="AZ38" i="42"/>
  <c r="CP38" i="42"/>
  <c r="DI38" i="42"/>
  <c r="M39" i="42"/>
  <c r="EB41" i="42"/>
  <c r="GS42" i="42"/>
  <c r="DC42" i="42"/>
  <c r="FA44" i="42"/>
  <c r="O46" i="42"/>
  <c r="U47" i="42"/>
  <c r="HB47" i="42"/>
  <c r="GS47" i="42" s="1"/>
  <c r="CB51" i="42"/>
  <c r="FZ51" i="42"/>
  <c r="GP51" i="42"/>
  <c r="CS129" i="42"/>
  <c r="GW129" i="42" s="1"/>
  <c r="GW62" i="42"/>
  <c r="CY129" i="42"/>
  <c r="HF129" i="42" s="1"/>
  <c r="HF62" i="42"/>
  <c r="O70" i="42"/>
  <c r="DH82" i="42"/>
  <c r="EK82" i="42"/>
  <c r="DN82" i="42"/>
  <c r="ET82" i="42"/>
  <c r="ID82" i="42" s="1"/>
  <c r="AN60" i="42"/>
  <c r="AT31" i="42"/>
  <c r="DC40" i="42"/>
  <c r="EE42" i="42"/>
  <c r="EX42" i="42"/>
  <c r="GS43" i="42"/>
  <c r="DC43" i="42"/>
  <c r="GP47" i="42"/>
  <c r="AG51" i="42"/>
  <c r="AW51" i="42"/>
  <c r="CG129" i="42"/>
  <c r="GD129" i="42" s="1"/>
  <c r="GD62" i="42"/>
  <c r="CM129" i="42"/>
  <c r="GM129" i="42" s="1"/>
  <c r="GM62" i="42"/>
  <c r="M63" i="42"/>
  <c r="R62" i="42"/>
  <c r="GS79" i="42"/>
  <c r="DN79" i="42"/>
  <c r="O86" i="42"/>
  <c r="M86" i="42"/>
  <c r="AG82" i="42"/>
  <c r="AH33" i="42"/>
  <c r="O33" i="42" s="1"/>
  <c r="EQ33" i="42"/>
  <c r="ED33" i="42" s="1"/>
  <c r="S34" i="42"/>
  <c r="O34" i="42" s="1"/>
  <c r="AZ34" i="42"/>
  <c r="BB37" i="42"/>
  <c r="BB60" i="42" s="1"/>
  <c r="BH37" i="42"/>
  <c r="BT37" i="42"/>
  <c r="FJ37" i="42" s="1"/>
  <c r="BZ37" i="42"/>
  <c r="FS37" i="42" s="1"/>
  <c r="CF37" i="42"/>
  <c r="GC37" i="42" s="1"/>
  <c r="GB37" i="42" s="1"/>
  <c r="CL37" i="42"/>
  <c r="GL37" i="42" s="1"/>
  <c r="AI38" i="42"/>
  <c r="DG38" i="42"/>
  <c r="DM38" i="42"/>
  <c r="EH38" i="42"/>
  <c r="ET38" i="42"/>
  <c r="ID38" i="42" s="1"/>
  <c r="GY38" i="42"/>
  <c r="GX38" i="42" s="1"/>
  <c r="DD40" i="42"/>
  <c r="DC44" i="42"/>
  <c r="EB46" i="42"/>
  <c r="FW47" i="42"/>
  <c r="EB48" i="42"/>
  <c r="O49" i="42"/>
  <c r="BO129" i="42"/>
  <c r="FB129" i="42" s="1"/>
  <c r="DE62" i="42"/>
  <c r="FB62" i="42"/>
  <c r="BU129" i="42"/>
  <c r="FK129" i="42" s="1"/>
  <c r="DK62" i="42"/>
  <c r="FK62" i="42"/>
  <c r="O63" i="42"/>
  <c r="CP62" i="42"/>
  <c r="DF79" i="42"/>
  <c r="FD79" i="42"/>
  <c r="DL79" i="42"/>
  <c r="FM79" i="42"/>
  <c r="IA79" i="42" s="1"/>
  <c r="GO79" i="42"/>
  <c r="FW79" i="42" s="1"/>
  <c r="DP79" i="42"/>
  <c r="BP60" i="42"/>
  <c r="FD60" i="42" s="1"/>
  <c r="DJ31" i="42"/>
  <c r="DP31" i="42"/>
  <c r="DI62" i="42"/>
  <c r="AQ60" i="42"/>
  <c r="EI31" i="42"/>
  <c r="ER31" i="42"/>
  <c r="FB31" i="42"/>
  <c r="FK31" i="42"/>
  <c r="GD31" i="42"/>
  <c r="GM31" i="42"/>
  <c r="GW31" i="42"/>
  <c r="BD37" i="42"/>
  <c r="BJ37" i="42"/>
  <c r="BJ60" i="42" s="1"/>
  <c r="BV37" i="42"/>
  <c r="FM37" i="42" s="1"/>
  <c r="CN37" i="42"/>
  <c r="GO37" i="42" s="1"/>
  <c r="EK38" i="42"/>
  <c r="FA40" i="42"/>
  <c r="GS41" i="42"/>
  <c r="EX44" i="42"/>
  <c r="M46" i="42"/>
  <c r="Q51" i="42"/>
  <c r="M53" i="42"/>
  <c r="DC57" i="42"/>
  <c r="BC129" i="42"/>
  <c r="DG62" i="42"/>
  <c r="EI62" i="42"/>
  <c r="BI129" i="42"/>
  <c r="DM62" i="42"/>
  <c r="ER62" i="42"/>
  <c r="DO62" i="42"/>
  <c r="EF97" i="42"/>
  <c r="HP97" i="42" s="1"/>
  <c r="DE97" i="42"/>
  <c r="CO51" i="42"/>
  <c r="GD51" i="42"/>
  <c r="HV51" i="42" s="1"/>
  <c r="GM51" i="42"/>
  <c r="IE51" i="42" s="1"/>
  <c r="EN62" i="42"/>
  <c r="EW62" i="42"/>
  <c r="FG62" i="42"/>
  <c r="FF62" i="42" s="1"/>
  <c r="FP62" i="42"/>
  <c r="FZ62" i="42"/>
  <c r="GI62" i="42"/>
  <c r="HB62" i="42"/>
  <c r="HK62" i="42"/>
  <c r="EX69" i="42"/>
  <c r="EB72" i="42"/>
  <c r="FW75" i="42"/>
  <c r="GP75" i="42"/>
  <c r="EQ77" i="42"/>
  <c r="ED77" i="42" s="1"/>
  <c r="AH77" i="42"/>
  <c r="O77" i="42" s="1"/>
  <c r="DC77" i="42"/>
  <c r="ER79" i="42"/>
  <c r="IB79" i="42" s="1"/>
  <c r="FW82" i="42"/>
  <c r="EX82" i="42"/>
  <c r="GS82" i="42"/>
  <c r="S82" i="42"/>
  <c r="M85" i="42"/>
  <c r="R82" i="42"/>
  <c r="AH82" i="42"/>
  <c r="O85" i="42"/>
  <c r="EO97" i="42"/>
  <c r="HY97" i="42" s="1"/>
  <c r="DK97" i="42"/>
  <c r="DG51" i="42"/>
  <c r="DM51" i="42"/>
  <c r="AC129" i="42"/>
  <c r="GE129" i="42" s="1"/>
  <c r="BD129" i="42"/>
  <c r="BJ129" i="42"/>
  <c r="BP129" i="42"/>
  <c r="FD129" i="42" s="1"/>
  <c r="BV129" i="42"/>
  <c r="FM129" i="42" s="1"/>
  <c r="CH129" i="42"/>
  <c r="GF129" i="42" s="1"/>
  <c r="CN129" i="42"/>
  <c r="GO129" i="42" s="1"/>
  <c r="CT129" i="42"/>
  <c r="GY129" i="42" s="1"/>
  <c r="GX129" i="42" s="1"/>
  <c r="CZ129" i="42"/>
  <c r="HH129" i="42" s="1"/>
  <c r="DJ62" i="42"/>
  <c r="DP62" i="42"/>
  <c r="EI79" i="42"/>
  <c r="HS79" i="42" s="1"/>
  <c r="DE79" i="42"/>
  <c r="EB84" i="42"/>
  <c r="S97" i="42"/>
  <c r="M103" i="42"/>
  <c r="P97" i="42"/>
  <c r="V97" i="42"/>
  <c r="AY115" i="42"/>
  <c r="P115" i="42"/>
  <c r="DE115" i="42"/>
  <c r="DC115" i="42" s="1"/>
  <c r="EF115" i="42"/>
  <c r="BA113" i="42"/>
  <c r="BA129" i="42" s="1"/>
  <c r="BF149" i="42"/>
  <c r="EN131" i="42"/>
  <c r="DJ131" i="42"/>
  <c r="BL149" i="42"/>
  <c r="EW131" i="42"/>
  <c r="DP131" i="42"/>
  <c r="R51" i="42"/>
  <c r="DH51" i="42"/>
  <c r="DN51" i="42"/>
  <c r="DH79" i="42"/>
  <c r="M80" i="42"/>
  <c r="BM82" i="42"/>
  <c r="CA51" i="42"/>
  <c r="FJ57" i="42"/>
  <c r="FA57" i="42" s="1"/>
  <c r="S62" i="42"/>
  <c r="AL129" i="42"/>
  <c r="AR129" i="42"/>
  <c r="HD129" i="42" s="1"/>
  <c r="EK62" i="42"/>
  <c r="ET62" i="42"/>
  <c r="FD62" i="42"/>
  <c r="FM62" i="42"/>
  <c r="GF62" i="42"/>
  <c r="GO62" i="42"/>
  <c r="GY62" i="42"/>
  <c r="GX62" i="42" s="1"/>
  <c r="HH62" i="42"/>
  <c r="DL62" i="42"/>
  <c r="DO79" i="42"/>
  <c r="EU79" i="42"/>
  <c r="IE79" i="42" s="1"/>
  <c r="GP79" i="42"/>
  <c r="DI79" i="42"/>
  <c r="Q99" i="42"/>
  <c r="DF99" i="42"/>
  <c r="DD99" i="42" s="1"/>
  <c r="BB97" i="42"/>
  <c r="AZ99" i="42"/>
  <c r="AZ97" i="42" s="1"/>
  <c r="CP97" i="42"/>
  <c r="Z129" i="42"/>
  <c r="EU62" i="42"/>
  <c r="FE62" i="42"/>
  <c r="FN62" i="42"/>
  <c r="FX62" i="42"/>
  <c r="GG62" i="42"/>
  <c r="GZ62" i="42"/>
  <c r="HI62" i="42"/>
  <c r="O66" i="42"/>
  <c r="EE68" i="42"/>
  <c r="EX68" i="42"/>
  <c r="DD69" i="42"/>
  <c r="FW71" i="42"/>
  <c r="GS72" i="42"/>
  <c r="FA74" i="42"/>
  <c r="FT74" i="42"/>
  <c r="FW78" i="42"/>
  <c r="O80" i="42"/>
  <c r="AG79" i="42"/>
  <c r="EB80" i="42"/>
  <c r="FD82" i="42"/>
  <c r="DL82" i="42"/>
  <c r="FM82" i="42"/>
  <c r="IA82" i="42" s="1"/>
  <c r="T82" i="42"/>
  <c r="AS82" i="42"/>
  <c r="DI97" i="42"/>
  <c r="FH97" i="42"/>
  <c r="HV97" i="42" s="1"/>
  <c r="DO97" i="42"/>
  <c r="FQ97" i="42"/>
  <c r="IE97" i="42" s="1"/>
  <c r="EO113" i="42"/>
  <c r="HY113" i="42" s="1"/>
  <c r="DK113" i="42"/>
  <c r="P82" i="42"/>
  <c r="EF82" i="42"/>
  <c r="HP82" i="42" s="1"/>
  <c r="EO82" i="42"/>
  <c r="HY82" i="42" s="1"/>
  <c r="GA82" i="42"/>
  <c r="HS82" i="42" s="1"/>
  <c r="GJ82" i="42"/>
  <c r="IB82" i="42" s="1"/>
  <c r="DF86" i="42"/>
  <c r="DD86" i="42" s="1"/>
  <c r="EI97" i="42"/>
  <c r="HS97" i="42" s="1"/>
  <c r="ER97" i="42"/>
  <c r="IB97" i="42" s="1"/>
  <c r="DD102" i="42"/>
  <c r="EE104" i="42"/>
  <c r="DI113" i="42"/>
  <c r="FH113" i="42"/>
  <c r="HV113" i="42" s="1"/>
  <c r="DO113" i="42"/>
  <c r="FQ113" i="42"/>
  <c r="IE113" i="42" s="1"/>
  <c r="AY119" i="42"/>
  <c r="P119" i="42"/>
  <c r="M119" i="42" s="1"/>
  <c r="DE119" i="42"/>
  <c r="DC119" i="42" s="1"/>
  <c r="EF119" i="42"/>
  <c r="DG124" i="42"/>
  <c r="EI124" i="42"/>
  <c r="HS124" i="42" s="1"/>
  <c r="DM124" i="42"/>
  <c r="ER124" i="42"/>
  <c r="IB124" i="42" s="1"/>
  <c r="FT124" i="42"/>
  <c r="AZ85" i="42"/>
  <c r="Q87" i="42"/>
  <c r="O87" i="42" s="1"/>
  <c r="O104" i="42"/>
  <c r="FA105" i="42"/>
  <c r="EB107" i="42"/>
  <c r="EB110" i="42"/>
  <c r="GP124" i="42"/>
  <c r="AZ86" i="42"/>
  <c r="GP104" i="42"/>
  <c r="FA113" i="42"/>
  <c r="EB114" i="42"/>
  <c r="EF118" i="42"/>
  <c r="AY118" i="42"/>
  <c r="P118" i="42"/>
  <c r="M118" i="42" s="1"/>
  <c r="DE124" i="42"/>
  <c r="FB124" i="42"/>
  <c r="HP124" i="42" s="1"/>
  <c r="FK124" i="42"/>
  <c r="HY124" i="42" s="1"/>
  <c r="DK124" i="42"/>
  <c r="DC102" i="42"/>
  <c r="EB104" i="42"/>
  <c r="GP107" i="42"/>
  <c r="O108" i="42"/>
  <c r="GP110" i="42"/>
  <c r="GA113" i="42"/>
  <c r="HS113" i="42" s="1"/>
  <c r="DG113" i="42"/>
  <c r="GJ113" i="42"/>
  <c r="IB113" i="42" s="1"/>
  <c r="DM113" i="42"/>
  <c r="AZ114" i="42"/>
  <c r="Q114" i="42"/>
  <c r="DF114" i="42"/>
  <c r="DD114" i="42" s="1"/>
  <c r="BB113" i="42"/>
  <c r="EH114" i="42"/>
  <c r="S113" i="42"/>
  <c r="O120" i="42"/>
  <c r="O126" i="42"/>
  <c r="AZ115" i="42"/>
  <c r="AY116" i="42"/>
  <c r="EF116" i="42"/>
  <c r="AZ118" i="42"/>
  <c r="EH118" i="42"/>
  <c r="AZ119" i="42"/>
  <c r="AY120" i="42"/>
  <c r="EF120" i="42"/>
  <c r="EW124" i="42"/>
  <c r="IG124" i="42" s="1"/>
  <c r="DH124" i="42"/>
  <c r="FT125" i="42"/>
  <c r="FT128" i="42"/>
  <c r="EB130" i="42"/>
  <c r="AI131" i="42"/>
  <c r="DI131" i="42"/>
  <c r="BE149" i="42"/>
  <c r="EL131" i="42"/>
  <c r="DO131" i="42"/>
  <c r="BK149" i="42"/>
  <c r="EU131" i="42"/>
  <c r="DE116" i="42"/>
  <c r="DC116" i="42" s="1"/>
  <c r="DF118" i="42"/>
  <c r="DD118" i="42" s="1"/>
  <c r="DE120" i="42"/>
  <c r="DC120" i="42" s="1"/>
  <c r="BO149" i="42"/>
  <c r="FB131" i="42"/>
  <c r="BU149" i="42"/>
  <c r="FK131" i="42"/>
  <c r="DK131" i="42"/>
  <c r="GF149" i="42"/>
  <c r="GO149" i="42"/>
  <c r="GY149" i="42"/>
  <c r="GX149" i="42" s="1"/>
  <c r="HH149" i="42"/>
  <c r="DH113" i="42"/>
  <c r="DN113" i="42"/>
  <c r="DF115" i="42"/>
  <c r="DD115" i="42" s="1"/>
  <c r="DF116" i="42"/>
  <c r="DD116" i="42" s="1"/>
  <c r="DF119" i="42"/>
  <c r="DD119" i="42" s="1"/>
  <c r="DF120" i="42"/>
  <c r="DD120" i="42" s="1"/>
  <c r="DI124" i="42"/>
  <c r="DO124" i="42"/>
  <c r="DL124" i="42"/>
  <c r="FD149" i="42"/>
  <c r="FM149" i="42"/>
  <c r="CC149" i="42"/>
  <c r="FX131" i="42"/>
  <c r="CI149" i="42"/>
  <c r="GG131" i="42"/>
  <c r="CU149" i="42"/>
  <c r="GZ131" i="42"/>
  <c r="BN131" i="42"/>
  <c r="BN149" i="42" s="1"/>
  <c r="S124" i="42"/>
  <c r="ET124" i="42"/>
  <c r="ID124" i="42" s="1"/>
  <c r="FD124" i="42"/>
  <c r="BC149" i="42"/>
  <c r="EI131" i="42"/>
  <c r="BI149" i="42"/>
  <c r="DM131" i="42"/>
  <c r="BQ149" i="42"/>
  <c r="FE131" i="42"/>
  <c r="FN149" i="42"/>
  <c r="FZ149" i="42"/>
  <c r="EL124" i="42"/>
  <c r="HV124" i="42" s="1"/>
  <c r="EU124" i="42"/>
  <c r="IE124" i="42" s="1"/>
  <c r="M126" i="42"/>
  <c r="EE130" i="42"/>
  <c r="EX130" i="42"/>
  <c r="BR149" i="42"/>
  <c r="FG131" i="42"/>
  <c r="FF131" i="42" s="1"/>
  <c r="DH131" i="42"/>
  <c r="GS130" i="42"/>
  <c r="DF149" i="42"/>
  <c r="EH149" i="42"/>
  <c r="DL149" i="42"/>
  <c r="EQ149" i="42"/>
  <c r="FJ149" i="42"/>
  <c r="FS149" i="42"/>
  <c r="EQ131" i="42"/>
  <c r="GI131" i="42"/>
  <c r="GV131" i="42"/>
  <c r="HF131" i="42"/>
  <c r="DF131" i="42"/>
  <c r="Q131" i="42"/>
  <c r="Q149" i="42" s="1"/>
  <c r="AW131" i="42"/>
  <c r="AW149" i="42" s="1"/>
  <c r="CB131" i="42"/>
  <c r="CB149" i="42" s="1"/>
  <c r="EB133" i="42"/>
  <c r="DC134" i="42"/>
  <c r="DC137" i="42"/>
  <c r="BS149" i="42"/>
  <c r="FP131" i="42"/>
  <c r="HI131" i="42"/>
  <c r="CE149" i="42"/>
  <c r="GI149" i="42"/>
  <c r="HB149" i="42"/>
  <c r="HK149" i="42"/>
  <c r="HK131" i="42"/>
  <c r="BA149" i="42"/>
  <c r="CK149" i="42"/>
  <c r="HI149" i="42"/>
  <c r="FP149" i="42"/>
  <c r="HB131" i="42"/>
  <c r="O132" i="42"/>
  <c r="BG149" i="42"/>
  <c r="CQ149" i="42"/>
  <c r="GC149" i="42"/>
  <c r="GB149" i="42" s="1"/>
  <c r="GL149" i="42"/>
  <c r="GV149" i="42"/>
  <c r="HE149" i="42"/>
  <c r="HE131" i="42"/>
  <c r="DE131" i="42"/>
  <c r="DL131" i="42"/>
  <c r="GP133" i="42"/>
  <c r="O134" i="42"/>
  <c r="GP136" i="42"/>
  <c r="O137" i="42"/>
  <c r="CW149" i="42"/>
  <c r="S13" i="41"/>
  <c r="S29" i="41" s="1"/>
  <c r="O15" i="41"/>
  <c r="CA13" i="41"/>
  <c r="CA29" i="41" s="1"/>
  <c r="M19" i="41"/>
  <c r="O23" i="41"/>
  <c r="U26" i="41"/>
  <c r="O26" i="41" s="1"/>
  <c r="M28" i="41"/>
  <c r="AD60" i="41"/>
  <c r="M93" i="41"/>
  <c r="M128" i="41"/>
  <c r="P124" i="41"/>
  <c r="M133" i="41"/>
  <c r="M136" i="41"/>
  <c r="M139" i="41"/>
  <c r="M142" i="41"/>
  <c r="AY13" i="41"/>
  <c r="O22" i="41"/>
  <c r="O27" i="41"/>
  <c r="BF29" i="41"/>
  <c r="T79" i="41"/>
  <c r="M80" i="41"/>
  <c r="R113" i="41"/>
  <c r="O125" i="41"/>
  <c r="O124" i="41" s="1"/>
  <c r="S124" i="41"/>
  <c r="M135" i="41"/>
  <c r="M138" i="41"/>
  <c r="M141" i="41"/>
  <c r="AV13" i="41"/>
  <c r="AV29" i="41" s="1"/>
  <c r="M21" i="41"/>
  <c r="M25" i="41"/>
  <c r="AS62" i="41"/>
  <c r="BM62" i="41"/>
  <c r="U62" i="41"/>
  <c r="AT62" i="41"/>
  <c r="BN62" i="41"/>
  <c r="BM97" i="41"/>
  <c r="CB113" i="41"/>
  <c r="CA113" i="41"/>
  <c r="M126" i="41"/>
  <c r="M124" i="41" s="1"/>
  <c r="O132" i="41"/>
  <c r="O131" i="41" s="1"/>
  <c r="Q131" i="41"/>
  <c r="Q149" i="41" s="1"/>
  <c r="AG131" i="41"/>
  <c r="AG149" i="41" s="1"/>
  <c r="CB131" i="41"/>
  <c r="CB149" i="41" s="1"/>
  <c r="CO13" i="41"/>
  <c r="CO29" i="41" s="1"/>
  <c r="I13" i="41"/>
  <c r="M20" i="41"/>
  <c r="O25" i="41"/>
  <c r="M27" i="41"/>
  <c r="AT37" i="41"/>
  <c r="BT37" i="41"/>
  <c r="BN57" i="41"/>
  <c r="O77" i="41"/>
  <c r="AI113" i="41"/>
  <c r="P119" i="41"/>
  <c r="M119" i="41" s="1"/>
  <c r="AY119" i="41"/>
  <c r="M134" i="41"/>
  <c r="M137" i="41"/>
  <c r="M140" i="41"/>
  <c r="BE29" i="41"/>
  <c r="M16" i="41"/>
  <c r="V13" i="41"/>
  <c r="O20" i="41"/>
  <c r="M23" i="41"/>
  <c r="O32" i="41"/>
  <c r="M83" i="41"/>
  <c r="P82" i="41"/>
  <c r="M99" i="41"/>
  <c r="M122" i="41"/>
  <c r="M36" i="41"/>
  <c r="CA31" i="41"/>
  <c r="AK37" i="41"/>
  <c r="AK60" i="41" s="1"/>
  <c r="AK150" i="41" s="1"/>
  <c r="AK1" i="41" s="1"/>
  <c r="AS37" i="41"/>
  <c r="AS60" i="41" s="1"/>
  <c r="BM37" i="41"/>
  <c r="M41" i="41"/>
  <c r="M45" i="41"/>
  <c r="O45" i="41"/>
  <c r="BC129" i="41"/>
  <c r="BI129" i="41"/>
  <c r="BI150" i="41" s="1"/>
  <c r="BP129" i="41"/>
  <c r="EE129" i="41" s="1"/>
  <c r="BV129" i="41"/>
  <c r="EK129" i="41" s="1"/>
  <c r="CD129" i="41"/>
  <c r="ES129" i="41" s="1"/>
  <c r="CJ129" i="41"/>
  <c r="EY129" i="41" s="1"/>
  <c r="O63" i="41"/>
  <c r="M69" i="41"/>
  <c r="O72" i="41"/>
  <c r="M76" i="41"/>
  <c r="AZ97" i="41"/>
  <c r="O102" i="41"/>
  <c r="M102" i="41"/>
  <c r="O105" i="41"/>
  <c r="M105" i="41"/>
  <c r="O108" i="41"/>
  <c r="M108" i="41"/>
  <c r="O115" i="41"/>
  <c r="AG113" i="41"/>
  <c r="AW113" i="41"/>
  <c r="M120" i="41"/>
  <c r="O120" i="41"/>
  <c r="AT149" i="41"/>
  <c r="P131" i="41"/>
  <c r="P149" i="41" s="1"/>
  <c r="V131" i="41"/>
  <c r="V149" i="41" s="1"/>
  <c r="AV131" i="41"/>
  <c r="AV149" i="41" s="1"/>
  <c r="CA131" i="41"/>
  <c r="CA149" i="41" s="1"/>
  <c r="F38" i="41"/>
  <c r="CA38" i="41"/>
  <c r="M42" i="41"/>
  <c r="BN37" i="41"/>
  <c r="BN60" i="41" s="1"/>
  <c r="AY37" i="41"/>
  <c r="M56" i="41"/>
  <c r="AC129" i="41"/>
  <c r="BE129" i="41"/>
  <c r="BK129" i="41"/>
  <c r="CF129" i="41"/>
  <c r="EU129" i="41" s="1"/>
  <c r="CL129" i="41"/>
  <c r="FA129" i="41" s="1"/>
  <c r="CT129" i="41"/>
  <c r="FI129" i="41" s="1"/>
  <c r="CZ129" i="41"/>
  <c r="FO129" i="41" s="1"/>
  <c r="M65" i="41"/>
  <c r="M67" i="41"/>
  <c r="M74" i="41"/>
  <c r="AG82" i="41"/>
  <c r="AW82" i="41"/>
  <c r="O85" i="41"/>
  <c r="CB82" i="41"/>
  <c r="U82" i="41"/>
  <c r="BN82" i="41"/>
  <c r="M94" i="41"/>
  <c r="O94" i="41"/>
  <c r="M101" i="41"/>
  <c r="O104" i="41"/>
  <c r="M104" i="41"/>
  <c r="M107" i="41"/>
  <c r="M110" i="41"/>
  <c r="U97" i="41"/>
  <c r="AT97" i="41"/>
  <c r="BN97" i="41"/>
  <c r="BA113" i="41"/>
  <c r="CO113" i="41"/>
  <c r="CP113" i="41"/>
  <c r="AI124" i="41"/>
  <c r="U149" i="41"/>
  <c r="AI131" i="41"/>
  <c r="O36" i="41"/>
  <c r="S37" i="41"/>
  <c r="O39" i="41"/>
  <c r="AW38" i="41"/>
  <c r="AW37" i="41" s="1"/>
  <c r="M47" i="41"/>
  <c r="AZ47" i="41"/>
  <c r="CV37" i="41"/>
  <c r="FK37" i="41" s="1"/>
  <c r="O53" i="41"/>
  <c r="M53" i="41"/>
  <c r="O56" i="41"/>
  <c r="BN59" i="41"/>
  <c r="AM129" i="41"/>
  <c r="CU129" i="41"/>
  <c r="FJ129" i="41" s="1"/>
  <c r="DA129" i="41"/>
  <c r="FP129" i="41" s="1"/>
  <c r="M63" i="41"/>
  <c r="CE129" i="41"/>
  <c r="ET129" i="41" s="1"/>
  <c r="CO82" i="41"/>
  <c r="M91" i="41"/>
  <c r="M98" i="41"/>
  <c r="CA97" i="41"/>
  <c r="AL60" i="41"/>
  <c r="AR60" i="41"/>
  <c r="CY60" i="41"/>
  <c r="FN60" i="41" s="1"/>
  <c r="M32" i="41"/>
  <c r="CU60" i="41"/>
  <c r="FJ60" i="41" s="1"/>
  <c r="T37" i="41"/>
  <c r="T60" i="41" s="1"/>
  <c r="CT37" i="41"/>
  <c r="FI37" i="41" s="1"/>
  <c r="CZ37" i="41"/>
  <c r="FO37" i="41" s="1"/>
  <c r="R37" i="41"/>
  <c r="O46" i="41"/>
  <c r="O48" i="41"/>
  <c r="O49" i="41"/>
  <c r="CA51" i="41"/>
  <c r="CA37" i="41" s="1"/>
  <c r="CO51" i="41"/>
  <c r="CO37" i="41" s="1"/>
  <c r="Y129" i="41"/>
  <c r="AE129" i="41"/>
  <c r="AN129" i="41"/>
  <c r="BA129" i="41"/>
  <c r="BG129" i="41"/>
  <c r="BT129" i="41"/>
  <c r="EI129" i="41" s="1"/>
  <c r="BZ129" i="41"/>
  <c r="EO129" i="41" s="1"/>
  <c r="O70" i="41"/>
  <c r="O73" i="41"/>
  <c r="O80" i="41"/>
  <c r="O79" i="41" s="1"/>
  <c r="O81" i="41"/>
  <c r="AW79" i="41"/>
  <c r="CB79" i="41"/>
  <c r="CP82" i="41"/>
  <c r="M92" i="41"/>
  <c r="O100" i="41"/>
  <c r="M100" i="41"/>
  <c r="CB97" i="41"/>
  <c r="O103" i="41"/>
  <c r="M103" i="41"/>
  <c r="O106" i="41"/>
  <c r="M106" i="41"/>
  <c r="M97" i="41" s="1"/>
  <c r="O109" i="41"/>
  <c r="M109" i="41"/>
  <c r="O128" i="41"/>
  <c r="M132" i="41"/>
  <c r="O148" i="41"/>
  <c r="CF60" i="41"/>
  <c r="EU60" i="41" s="1"/>
  <c r="CL60" i="41"/>
  <c r="FA60" i="41" s="1"/>
  <c r="O33" i="41"/>
  <c r="CP31" i="41"/>
  <c r="V51" i="41"/>
  <c r="CB51" i="41"/>
  <c r="M52" i="41"/>
  <c r="M51" i="41" s="1"/>
  <c r="O55" i="41"/>
  <c r="M55" i="41"/>
  <c r="M57" i="41"/>
  <c r="Z129" i="41"/>
  <c r="BH129" i="41"/>
  <c r="BO129" i="41"/>
  <c r="ED129" i="41" s="1"/>
  <c r="EB129" i="41" s="1"/>
  <c r="BU129" i="41"/>
  <c r="EJ129" i="41" s="1"/>
  <c r="CC129" i="41"/>
  <c r="ER129" i="41" s="1"/>
  <c r="CI129" i="41"/>
  <c r="EX129" i="41" s="1"/>
  <c r="CQ129" i="41"/>
  <c r="FF129" i="41" s="1"/>
  <c r="CW129" i="41"/>
  <c r="FL129" i="41" s="1"/>
  <c r="O65" i="41"/>
  <c r="CO62" i="41"/>
  <c r="M77" i="41"/>
  <c r="AY79" i="41"/>
  <c r="CO79" i="41"/>
  <c r="T82" i="41"/>
  <c r="AS82" i="41"/>
  <c r="R82" i="41"/>
  <c r="AY82" i="41"/>
  <c r="O118" i="41"/>
  <c r="M118" i="41"/>
  <c r="M121" i="41"/>
  <c r="BM113" i="41"/>
  <c r="O127" i="41"/>
  <c r="BN149" i="41"/>
  <c r="O147" i="41"/>
  <c r="M31" i="41"/>
  <c r="BD60" i="41"/>
  <c r="S31" i="41"/>
  <c r="O38" i="41"/>
  <c r="AI29" i="41"/>
  <c r="V29" i="41"/>
  <c r="BN17" i="41"/>
  <c r="BN13" i="41" s="1"/>
  <c r="BN29" i="41" s="1"/>
  <c r="BP13" i="41"/>
  <c r="FU13" i="41" s="1"/>
  <c r="FS13" i="41" s="1"/>
  <c r="Q17" i="41"/>
  <c r="O17" i="41" s="1"/>
  <c r="CP51" i="41"/>
  <c r="AW13" i="41"/>
  <c r="AW29" i="41" s="1"/>
  <c r="AG13" i="41"/>
  <c r="AG29" i="41" s="1"/>
  <c r="AS13" i="41"/>
  <c r="AS29" i="41" s="1"/>
  <c r="BO17" i="41"/>
  <c r="AZ27" i="41"/>
  <c r="AZ13" i="41" s="1"/>
  <c r="AZ29" i="41" s="1"/>
  <c r="BD29" i="41"/>
  <c r="Y60" i="41"/>
  <c r="Y150" i="41" s="1"/>
  <c r="AE60" i="41"/>
  <c r="BG60" i="41"/>
  <c r="BS60" i="41"/>
  <c r="CE60" i="41"/>
  <c r="CX60" i="41"/>
  <c r="FM60" i="41" s="1"/>
  <c r="AZ33" i="41"/>
  <c r="S34" i="41"/>
  <c r="O34" i="41" s="1"/>
  <c r="O31" i="41" s="1"/>
  <c r="AZ34" i="41"/>
  <c r="P38" i="41"/>
  <c r="P37" i="41" s="1"/>
  <c r="V38" i="41"/>
  <c r="V37" i="41" s="1"/>
  <c r="AV38" i="41"/>
  <c r="AV37" i="41" s="1"/>
  <c r="AV60" i="41" s="1"/>
  <c r="M40" i="41"/>
  <c r="U47" i="41"/>
  <c r="CP47" i="41"/>
  <c r="W62" i="41"/>
  <c r="W129" i="41" s="1"/>
  <c r="W150" i="41" s="1"/>
  <c r="V73" i="41"/>
  <c r="CB37" i="41"/>
  <c r="U31" i="41"/>
  <c r="AA60" i="41"/>
  <c r="AN60" i="41"/>
  <c r="AT31" i="41"/>
  <c r="AT60" i="41" s="1"/>
  <c r="BC60" i="41"/>
  <c r="R31" i="41"/>
  <c r="R60" i="41" s="1"/>
  <c r="CM60" i="41"/>
  <c r="CT60" i="41"/>
  <c r="FI60" i="41" s="1"/>
  <c r="CZ60" i="41"/>
  <c r="FO60" i="41" s="1"/>
  <c r="M48" i="41"/>
  <c r="Z60" i="41"/>
  <c r="Z150" i="41" s="1"/>
  <c r="BH60" i="41"/>
  <c r="V31" i="41"/>
  <c r="AB60" i="41"/>
  <c r="AB150" i="41" s="1"/>
  <c r="AI31" i="41"/>
  <c r="CH60" i="41"/>
  <c r="DA60" i="41"/>
  <c r="AI38" i="41"/>
  <c r="AJ37" i="41"/>
  <c r="CP38" i="41"/>
  <c r="O52" i="41"/>
  <c r="Q51" i="41"/>
  <c r="U57" i="41"/>
  <c r="O57" i="41" s="1"/>
  <c r="AZ57" i="41"/>
  <c r="AD150" i="41"/>
  <c r="BQ150" i="41"/>
  <c r="EF150" i="41" s="1"/>
  <c r="P31" i="41"/>
  <c r="AW31" i="41"/>
  <c r="AW60" i="41" s="1"/>
  <c r="BK60" i="41"/>
  <c r="BW60" i="41"/>
  <c r="CC60" i="41"/>
  <c r="ER60" i="41" s="1"/>
  <c r="DB60" i="41"/>
  <c r="AY31" i="41"/>
  <c r="CO31" i="41"/>
  <c r="CO60" i="41" s="1"/>
  <c r="AZ38" i="41"/>
  <c r="O42" i="41"/>
  <c r="CZ150" i="41"/>
  <c r="FO150" i="41" s="1"/>
  <c r="R13" i="41"/>
  <c r="R29" i="41" s="1"/>
  <c r="Q31" i="41"/>
  <c r="X60" i="41"/>
  <c r="AQ60" i="41"/>
  <c r="BF60" i="41"/>
  <c r="BL60" i="41"/>
  <c r="BR60" i="41"/>
  <c r="BX60" i="41"/>
  <c r="CD60" i="41"/>
  <c r="CJ60" i="41"/>
  <c r="EY60" i="41" s="1"/>
  <c r="CQ60" i="41"/>
  <c r="CW60" i="41"/>
  <c r="Q38" i="41"/>
  <c r="M39" i="41"/>
  <c r="M38" i="41" s="1"/>
  <c r="O59" i="41"/>
  <c r="S62" i="41"/>
  <c r="AZ62" i="41"/>
  <c r="CP62" i="41"/>
  <c r="CP129" i="41" s="1"/>
  <c r="DL150" i="41"/>
  <c r="T62" i="41"/>
  <c r="CR129" i="41"/>
  <c r="CX129" i="41"/>
  <c r="FM129" i="41" s="1"/>
  <c r="O64" i="41"/>
  <c r="O62" i="41" s="1"/>
  <c r="R62" i="41"/>
  <c r="AH62" i="41"/>
  <c r="AH129" i="41" s="1"/>
  <c r="AY62" i="41"/>
  <c r="CB62" i="41"/>
  <c r="CB129" i="41" s="1"/>
  <c r="O69" i="41"/>
  <c r="M73" i="41"/>
  <c r="AZ113" i="41"/>
  <c r="AL150" i="41"/>
  <c r="AL1" i="41" s="1"/>
  <c r="M72" i="41"/>
  <c r="M85" i="41"/>
  <c r="M87" i="41"/>
  <c r="M89" i="41"/>
  <c r="X150" i="41"/>
  <c r="AE150" i="41"/>
  <c r="CG150" i="41"/>
  <c r="O113" i="41"/>
  <c r="AP150" i="41"/>
  <c r="AP1" i="41" s="1"/>
  <c r="CY150" i="41"/>
  <c r="FN150" i="41" s="1"/>
  <c r="AI129" i="41"/>
  <c r="AI3" i="41" s="1"/>
  <c r="M66" i="41"/>
  <c r="P62" i="41"/>
  <c r="V62" i="41"/>
  <c r="AV62" i="41"/>
  <c r="AV129" i="41" s="1"/>
  <c r="CA62" i="41"/>
  <c r="R79" i="41"/>
  <c r="M81" i="41"/>
  <c r="M79" i="41" s="1"/>
  <c r="AC150" i="41"/>
  <c r="AH150" i="41"/>
  <c r="AH179" i="41" s="1"/>
  <c r="AQ150" i="41"/>
  <c r="AQ1" i="41" s="1"/>
  <c r="BE150" i="41"/>
  <c r="CC150" i="41"/>
  <c r="ER150" i="41" s="1"/>
  <c r="CJ150" i="41"/>
  <c r="EY150" i="41" s="1"/>
  <c r="O66" i="41"/>
  <c r="Q62" i="41"/>
  <c r="AW62" i="41"/>
  <c r="M71" i="41"/>
  <c r="AI79" i="41"/>
  <c r="S82" i="41"/>
  <c r="AZ84" i="41"/>
  <c r="BB82" i="41"/>
  <c r="Q84" i="41"/>
  <c r="AT82" i="41"/>
  <c r="AT129" i="41" s="1"/>
  <c r="AT150" i="41" s="1"/>
  <c r="AZ86" i="41"/>
  <c r="Q86" i="41"/>
  <c r="O86" i="41" s="1"/>
  <c r="AZ88" i="41"/>
  <c r="Q88" i="41"/>
  <c r="O88" i="41" s="1"/>
  <c r="AA150" i="41"/>
  <c r="BU150" i="41"/>
  <c r="EJ150" i="41" s="1"/>
  <c r="CU150" i="41"/>
  <c r="FJ150" i="41" s="1"/>
  <c r="AG97" i="41"/>
  <c r="AG129" i="41" s="1"/>
  <c r="P114" i="41"/>
  <c r="P116" i="41"/>
  <c r="M116" i="41" s="1"/>
  <c r="M117" i="41"/>
  <c r="Q119" i="41"/>
  <c r="O119" i="41" s="1"/>
  <c r="AI62" i="41"/>
  <c r="Q79" i="41"/>
  <c r="BB97" i="41"/>
  <c r="Q99" i="41"/>
  <c r="O99" i="41" s="1"/>
  <c r="M115" i="41"/>
  <c r="O98" i="41"/>
  <c r="AY114" i="41"/>
  <c r="AY113" i="41" s="1"/>
  <c r="AJ149" i="41"/>
  <c r="AJ37" i="38"/>
  <c r="AK59" i="38"/>
  <c r="AI4" i="38"/>
  <c r="AI3" i="38"/>
  <c r="AJ149" i="38"/>
  <c r="AR149" i="38"/>
  <c r="AQ149" i="38"/>
  <c r="AP149" i="38"/>
  <c r="AO149" i="38"/>
  <c r="AN149" i="38"/>
  <c r="AM149" i="38"/>
  <c r="AL149" i="38"/>
  <c r="AK149" i="38"/>
  <c r="AJ131" i="38"/>
  <c r="AI131" i="38"/>
  <c r="AJ38" i="38"/>
  <c r="AJ31" i="38"/>
  <c r="AJ13" i="38"/>
  <c r="AJ29" i="38" s="1"/>
  <c r="HL109" i="42" l="1"/>
  <c r="HL39" i="42"/>
  <c r="GQ64" i="42"/>
  <c r="HL130" i="42"/>
  <c r="HL63" i="42"/>
  <c r="HL139" i="42"/>
  <c r="HN111" i="42"/>
  <c r="HL44" i="42"/>
  <c r="HL25" i="42"/>
  <c r="HL103" i="42"/>
  <c r="EY109" i="42"/>
  <c r="FU42" i="42"/>
  <c r="FU87" i="42"/>
  <c r="GQ50" i="42"/>
  <c r="FU54" i="42"/>
  <c r="HL70" i="42"/>
  <c r="GQ15" i="42"/>
  <c r="FU111" i="42"/>
  <c r="HO91" i="42"/>
  <c r="HN121" i="42"/>
  <c r="GQ133" i="42"/>
  <c r="FU83" i="42"/>
  <c r="EY71" i="42"/>
  <c r="HL43" i="42"/>
  <c r="GQ91" i="42"/>
  <c r="FU104" i="42"/>
  <c r="HO93" i="42"/>
  <c r="HN40" i="42"/>
  <c r="HL36" i="42"/>
  <c r="HL18" i="42"/>
  <c r="HL61" i="42"/>
  <c r="EY85" i="42"/>
  <c r="FU119" i="42"/>
  <c r="HL50" i="42"/>
  <c r="GQ74" i="42"/>
  <c r="HO148" i="42"/>
  <c r="HO95" i="42"/>
  <c r="HL42" i="42"/>
  <c r="HL91" i="42"/>
  <c r="HL98" i="42"/>
  <c r="HL52" i="42"/>
  <c r="HL108" i="42"/>
  <c r="HN54" i="42"/>
  <c r="HO39" i="42"/>
  <c r="HN35" i="42"/>
  <c r="HL54" i="42"/>
  <c r="HL58" i="42"/>
  <c r="HL55" i="42"/>
  <c r="HO138" i="42"/>
  <c r="HL107" i="42"/>
  <c r="HO123" i="42"/>
  <c r="HL90" i="42"/>
  <c r="EY32" i="42"/>
  <c r="GQ98" i="42"/>
  <c r="EY116" i="42"/>
  <c r="GQ141" i="42"/>
  <c r="GQ94" i="42"/>
  <c r="HO75" i="42"/>
  <c r="GQ89" i="42"/>
  <c r="GQ69" i="42"/>
  <c r="EY26" i="42"/>
  <c r="FU61" i="42"/>
  <c r="EY20" i="42"/>
  <c r="GQ33" i="42"/>
  <c r="EY55" i="42"/>
  <c r="EY24" i="42"/>
  <c r="FU133" i="42"/>
  <c r="FU142" i="42"/>
  <c r="HN94" i="42"/>
  <c r="HQ48" i="42"/>
  <c r="HM48" i="42" s="1"/>
  <c r="HQ20" i="42"/>
  <c r="HL95" i="42"/>
  <c r="FU20" i="42"/>
  <c r="HL144" i="42"/>
  <c r="HQ74" i="42"/>
  <c r="FU41" i="42"/>
  <c r="HN56" i="42"/>
  <c r="EY22" i="42"/>
  <c r="HN20" i="42"/>
  <c r="HN22" i="42"/>
  <c r="FU107" i="42"/>
  <c r="GQ148" i="42"/>
  <c r="HO101" i="42"/>
  <c r="HN18" i="42"/>
  <c r="HN126" i="42"/>
  <c r="GQ96" i="42"/>
  <c r="HN122" i="42"/>
  <c r="HO135" i="42"/>
  <c r="HN55" i="42"/>
  <c r="HQ67" i="42"/>
  <c r="HM67" i="42" s="1"/>
  <c r="HO144" i="42"/>
  <c r="HN140" i="42"/>
  <c r="HN127" i="42"/>
  <c r="HN130" i="42"/>
  <c r="HN110" i="42"/>
  <c r="HL101" i="42"/>
  <c r="EY107" i="42"/>
  <c r="GQ87" i="42"/>
  <c r="HN16" i="42"/>
  <c r="HN24" i="42"/>
  <c r="FU145" i="42"/>
  <c r="HN134" i="42"/>
  <c r="HO146" i="42"/>
  <c r="HL30" i="42"/>
  <c r="HO28" i="42"/>
  <c r="EY15" i="42"/>
  <c r="HQ61" i="42"/>
  <c r="HQ56" i="42"/>
  <c r="HQ33" i="42"/>
  <c r="HQ102" i="42"/>
  <c r="HM102" i="42" s="1"/>
  <c r="HN136" i="42"/>
  <c r="EY61" i="42"/>
  <c r="HQ111" i="42"/>
  <c r="HQ78" i="42"/>
  <c r="HM78" i="42" s="1"/>
  <c r="HN25" i="42"/>
  <c r="HO83" i="42"/>
  <c r="HQ69" i="42"/>
  <c r="HN52" i="42"/>
  <c r="GQ103" i="42"/>
  <c r="HQ103" i="42"/>
  <c r="HQ107" i="42"/>
  <c r="GQ106" i="42"/>
  <c r="HQ106" i="42"/>
  <c r="HN50" i="42"/>
  <c r="HN137" i="42"/>
  <c r="HN74" i="42"/>
  <c r="HN85" i="42"/>
  <c r="HN23" i="42"/>
  <c r="HN145" i="42"/>
  <c r="HN133" i="42"/>
  <c r="HN32" i="42"/>
  <c r="HL146" i="42"/>
  <c r="HN90" i="42"/>
  <c r="HN89" i="42"/>
  <c r="EY111" i="42"/>
  <c r="HN99" i="42"/>
  <c r="HN61" i="42"/>
  <c r="HO139" i="42"/>
  <c r="HN125" i="42"/>
  <c r="HN72" i="42"/>
  <c r="HN64" i="42"/>
  <c r="HN102" i="42"/>
  <c r="HN76" i="42"/>
  <c r="HN46" i="42"/>
  <c r="HQ32" i="42"/>
  <c r="ED26" i="42"/>
  <c r="HN45" i="42"/>
  <c r="HQ15" i="42"/>
  <c r="HO108" i="42"/>
  <c r="HN108" i="42"/>
  <c r="HO112" i="42"/>
  <c r="HN112" i="42"/>
  <c r="HQ91" i="42"/>
  <c r="GQ45" i="42"/>
  <c r="HN106" i="42"/>
  <c r="HO100" i="42"/>
  <c r="HN100" i="42"/>
  <c r="HO92" i="42"/>
  <c r="HN92" i="42"/>
  <c r="HN21" i="42"/>
  <c r="HN19" i="42"/>
  <c r="HN63" i="42"/>
  <c r="HN36" i="42"/>
  <c r="HN67" i="42"/>
  <c r="HN73" i="42"/>
  <c r="EC30" i="42"/>
  <c r="HN103" i="42"/>
  <c r="HN44" i="42"/>
  <c r="HN80" i="42"/>
  <c r="HN146" i="42"/>
  <c r="HN144" i="42"/>
  <c r="HN101" i="42"/>
  <c r="HN14" i="42"/>
  <c r="HR84" i="42"/>
  <c r="HN84" i="42" s="1"/>
  <c r="ED84" i="42"/>
  <c r="EE120" i="42"/>
  <c r="ED120" i="42"/>
  <c r="EY42" i="42"/>
  <c r="FU24" i="42"/>
  <c r="EE47" i="42"/>
  <c r="ED47" i="42"/>
  <c r="HO109" i="42"/>
  <c r="HN109" i="42"/>
  <c r="HQ50" i="42"/>
  <c r="HN26" i="42"/>
  <c r="HN34" i="42"/>
  <c r="HQ108" i="42"/>
  <c r="HN42" i="42"/>
  <c r="HN132" i="42"/>
  <c r="HN123" i="42"/>
  <c r="HL22" i="42"/>
  <c r="HN39" i="42"/>
  <c r="HQ16" i="42"/>
  <c r="EZ59" i="42"/>
  <c r="HR118" i="42"/>
  <c r="HN118" i="42" s="1"/>
  <c r="ED118" i="42"/>
  <c r="EY140" i="42"/>
  <c r="EE87" i="42"/>
  <c r="ED87" i="42"/>
  <c r="EY47" i="42"/>
  <c r="HR88" i="42"/>
  <c r="HN88" i="42" s="1"/>
  <c r="ED88" i="42"/>
  <c r="HQ54" i="42"/>
  <c r="HO45" i="42"/>
  <c r="HN96" i="42"/>
  <c r="HN104" i="42"/>
  <c r="HN66" i="42"/>
  <c r="HQ42" i="42"/>
  <c r="HO142" i="42"/>
  <c r="HN142" i="42"/>
  <c r="HQ46" i="42"/>
  <c r="HM46" i="42" s="1"/>
  <c r="HL110" i="42"/>
  <c r="HN75" i="42"/>
  <c r="HN148" i="42"/>
  <c r="HN95" i="42"/>
  <c r="HN139" i="42"/>
  <c r="HN28" i="42"/>
  <c r="FU115" i="42"/>
  <c r="FU130" i="42"/>
  <c r="FU38" i="42"/>
  <c r="EY83" i="42"/>
  <c r="GQ16" i="42"/>
  <c r="EE115" i="42"/>
  <c r="ED115" i="42"/>
  <c r="HN78" i="42"/>
  <c r="HN68" i="42"/>
  <c r="HQ140" i="42"/>
  <c r="HN105" i="42"/>
  <c r="HQ96" i="42"/>
  <c r="HQ130" i="42"/>
  <c r="HQ104" i="42"/>
  <c r="HN41" i="42"/>
  <c r="HN49" i="42"/>
  <c r="HO136" i="42"/>
  <c r="HN128" i="42"/>
  <c r="HN98" i="42"/>
  <c r="HN143" i="42"/>
  <c r="HN69" i="42"/>
  <c r="HN53" i="42"/>
  <c r="HL105" i="42"/>
  <c r="HL67" i="42"/>
  <c r="HN141" i="42"/>
  <c r="GR47" i="42"/>
  <c r="EZ27" i="42"/>
  <c r="EZ57" i="42"/>
  <c r="HO117" i="42"/>
  <c r="HN117" i="42"/>
  <c r="HR114" i="42"/>
  <c r="HN114" i="42" s="1"/>
  <c r="ED114" i="42"/>
  <c r="FU15" i="42"/>
  <c r="EE116" i="42"/>
  <c r="ED116" i="42"/>
  <c r="HR65" i="42"/>
  <c r="HN65" i="42" s="1"/>
  <c r="ED65" i="42"/>
  <c r="HQ94" i="42"/>
  <c r="HN71" i="42"/>
  <c r="HN58" i="42"/>
  <c r="HQ24" i="42"/>
  <c r="HN147" i="42"/>
  <c r="HN107" i="42"/>
  <c r="HN86" i="42"/>
  <c r="HQ41" i="42"/>
  <c r="HQ98" i="42"/>
  <c r="HN15" i="42"/>
  <c r="HN30" i="42"/>
  <c r="HN83" i="42"/>
  <c r="HN138" i="42"/>
  <c r="HN135" i="42"/>
  <c r="HN81" i="42"/>
  <c r="HN93" i="42"/>
  <c r="HN91" i="42"/>
  <c r="HN43" i="42"/>
  <c r="GU62" i="42"/>
  <c r="GQ62" i="42" s="1"/>
  <c r="GR62" i="42"/>
  <c r="GU149" i="42"/>
  <c r="GQ149" i="42" s="1"/>
  <c r="GR149" i="42"/>
  <c r="GU37" i="42"/>
  <c r="GR37" i="42"/>
  <c r="GU129" i="42"/>
  <c r="GQ129" i="42" s="1"/>
  <c r="GR129" i="42"/>
  <c r="GU131" i="42"/>
  <c r="GQ131" i="42" s="1"/>
  <c r="GR131" i="42"/>
  <c r="GR29" i="42"/>
  <c r="GU13" i="42"/>
  <c r="GQ13" i="42" s="1"/>
  <c r="GR13" i="42"/>
  <c r="GU38" i="42"/>
  <c r="GQ38" i="42" s="1"/>
  <c r="GR38" i="42"/>
  <c r="FY131" i="42"/>
  <c r="FU131" i="42" s="1"/>
  <c r="FV131" i="42"/>
  <c r="FY149" i="42"/>
  <c r="FU149" i="42" s="1"/>
  <c r="FV149" i="42"/>
  <c r="ED38" i="42"/>
  <c r="FY13" i="42"/>
  <c r="FU13" i="42" s="1"/>
  <c r="FV13" i="42"/>
  <c r="FY129" i="42"/>
  <c r="FU129" i="42" s="1"/>
  <c r="FV129" i="42"/>
  <c r="FY37" i="42"/>
  <c r="FV37" i="42"/>
  <c r="FV31" i="42"/>
  <c r="FV38" i="42"/>
  <c r="FY62" i="42"/>
  <c r="FU62" i="42" s="1"/>
  <c r="FV62" i="42"/>
  <c r="FY51" i="42"/>
  <c r="FU51" i="42" s="1"/>
  <c r="FV51" i="42"/>
  <c r="FV113" i="42"/>
  <c r="FC82" i="42"/>
  <c r="EY82" i="42" s="1"/>
  <c r="EZ82" i="42"/>
  <c r="FC62" i="42"/>
  <c r="EY62" i="42" s="1"/>
  <c r="EZ62" i="42"/>
  <c r="HR17" i="42"/>
  <c r="EZ17" i="42"/>
  <c r="FC129" i="42"/>
  <c r="EY129" i="42" s="1"/>
  <c r="EZ129" i="42"/>
  <c r="FC79" i="42"/>
  <c r="EY79" i="42" s="1"/>
  <c r="EZ79" i="42"/>
  <c r="ED131" i="42"/>
  <c r="FC149" i="42"/>
  <c r="FC60" i="42"/>
  <c r="FC131" i="42"/>
  <c r="EY131" i="42" s="1"/>
  <c r="EZ131" i="42"/>
  <c r="FC31" i="42"/>
  <c r="EY31" i="42" s="1"/>
  <c r="EZ31" i="42"/>
  <c r="EZ37" i="42"/>
  <c r="HR124" i="42"/>
  <c r="EZ124" i="42"/>
  <c r="HL20" i="42"/>
  <c r="ED82" i="42"/>
  <c r="ED124" i="42"/>
  <c r="ED62" i="42"/>
  <c r="HO14" i="42"/>
  <c r="HO40" i="42"/>
  <c r="HL68" i="42"/>
  <c r="EC98" i="42"/>
  <c r="HO127" i="42"/>
  <c r="HL19" i="42"/>
  <c r="HL112" i="42"/>
  <c r="HL73" i="42"/>
  <c r="HL23" i="42"/>
  <c r="HL45" i="42"/>
  <c r="O59" i="42"/>
  <c r="EC107" i="42"/>
  <c r="HL89" i="42"/>
  <c r="HO70" i="42"/>
  <c r="HO43" i="42"/>
  <c r="EC140" i="42"/>
  <c r="HL111" i="42"/>
  <c r="HL32" i="42"/>
  <c r="HL117" i="42"/>
  <c r="EC106" i="42"/>
  <c r="HO86" i="42"/>
  <c r="HL93" i="42"/>
  <c r="W129" i="42"/>
  <c r="W180" i="42" s="1"/>
  <c r="IG31" i="42"/>
  <c r="EC124" i="42"/>
  <c r="EC102" i="42"/>
  <c r="EC34" i="42"/>
  <c r="EC32" i="42"/>
  <c r="HO90" i="42"/>
  <c r="HL14" i="42"/>
  <c r="HL40" i="42"/>
  <c r="HL53" i="42"/>
  <c r="HO71" i="42"/>
  <c r="DB60" i="42"/>
  <c r="HK60" i="42" s="1"/>
  <c r="HP38" i="42"/>
  <c r="HL99" i="42"/>
  <c r="EC122" i="42"/>
  <c r="HO111" i="42"/>
  <c r="HL102" i="42"/>
  <c r="HL74" i="42"/>
  <c r="GS5" i="42"/>
  <c r="HO132" i="42"/>
  <c r="HL122" i="42"/>
  <c r="HL114" i="42"/>
  <c r="HO122" i="42"/>
  <c r="EC99" i="42"/>
  <c r="HO35" i="42"/>
  <c r="HL28" i="42"/>
  <c r="HL34" i="42"/>
  <c r="AZ62" i="42"/>
  <c r="HL87" i="42"/>
  <c r="X60" i="42"/>
  <c r="FI60" i="42" s="1"/>
  <c r="HO76" i="42"/>
  <c r="HL33" i="42"/>
  <c r="CA37" i="42"/>
  <c r="CA60" i="42" s="1"/>
  <c r="EC76" i="42"/>
  <c r="HL92" i="42"/>
  <c r="HL94" i="42"/>
  <c r="HL96" i="42"/>
  <c r="HO52" i="42"/>
  <c r="HL15" i="42"/>
  <c r="HO54" i="42"/>
  <c r="HO81" i="42"/>
  <c r="HL77" i="42"/>
  <c r="HY131" i="42"/>
  <c r="Q62" i="42"/>
  <c r="EE26" i="42"/>
  <c r="AK60" i="42"/>
  <c r="FL60" i="42" s="1"/>
  <c r="DF82" i="42"/>
  <c r="DD82" i="42" s="1"/>
  <c r="HL106" i="42"/>
  <c r="HL75" i="42"/>
  <c r="HO24" i="42"/>
  <c r="HO140" i="42"/>
  <c r="HO64" i="42"/>
  <c r="HO44" i="42"/>
  <c r="HO18" i="42"/>
  <c r="EC127" i="42"/>
  <c r="HO121" i="42"/>
  <c r="AW37" i="42"/>
  <c r="AW60" i="42" s="1"/>
  <c r="HO96" i="42"/>
  <c r="HL64" i="42"/>
  <c r="HS131" i="42"/>
  <c r="HO34" i="42"/>
  <c r="HO55" i="42"/>
  <c r="IE31" i="42"/>
  <c r="EC77" i="42"/>
  <c r="HL46" i="42"/>
  <c r="HL16" i="42"/>
  <c r="EC96" i="42"/>
  <c r="EC85" i="42"/>
  <c r="EC128" i="42"/>
  <c r="EC74" i="42"/>
  <c r="AT37" i="42"/>
  <c r="AT60" i="42" s="1"/>
  <c r="HL128" i="42"/>
  <c r="HO89" i="42"/>
  <c r="HT87" i="42"/>
  <c r="HV38" i="42"/>
  <c r="EC110" i="42"/>
  <c r="HO41" i="42"/>
  <c r="HQ44" i="42"/>
  <c r="HM44" i="42" s="1"/>
  <c r="EK31" i="42"/>
  <c r="HU31" i="42" s="1"/>
  <c r="GQ29" i="42"/>
  <c r="EC26" i="42"/>
  <c r="HO99" i="42"/>
  <c r="HT33" i="42"/>
  <c r="HP131" i="42"/>
  <c r="AI149" i="42"/>
  <c r="AI4" i="42" s="1"/>
  <c r="BD60" i="42"/>
  <c r="EK60" i="42" s="1"/>
  <c r="HV129" i="42"/>
  <c r="ID131" i="42"/>
  <c r="HW131" i="42"/>
  <c r="EC79" i="42"/>
  <c r="HO56" i="42"/>
  <c r="HO141" i="42"/>
  <c r="EC23" i="42"/>
  <c r="EC103" i="42"/>
  <c r="HT145" i="42"/>
  <c r="EC68" i="42"/>
  <c r="EC143" i="42"/>
  <c r="HT22" i="42"/>
  <c r="HQ66" i="42"/>
  <c r="HM66" i="42" s="1"/>
  <c r="HO42" i="42"/>
  <c r="EC133" i="42"/>
  <c r="HL26" i="42"/>
  <c r="IB37" i="42"/>
  <c r="IE29" i="42"/>
  <c r="HV31" i="42"/>
  <c r="AS37" i="42"/>
  <c r="AS60" i="42" s="1"/>
  <c r="EC125" i="42"/>
  <c r="HO20" i="42"/>
  <c r="HO147" i="42"/>
  <c r="HL65" i="42"/>
  <c r="AZ31" i="42"/>
  <c r="HV29" i="42"/>
  <c r="IB29" i="42"/>
  <c r="EC72" i="42"/>
  <c r="HO68" i="42"/>
  <c r="CB37" i="42"/>
  <c r="CB60" i="42" s="1"/>
  <c r="AH37" i="42"/>
  <c r="EC35" i="42"/>
  <c r="HT107" i="42"/>
  <c r="HT59" i="42"/>
  <c r="HL79" i="42"/>
  <c r="IB62" i="42"/>
  <c r="S31" i="42"/>
  <c r="EE85" i="42"/>
  <c r="HW149" i="42"/>
  <c r="EC48" i="42"/>
  <c r="HO130" i="42"/>
  <c r="HO19" i="42"/>
  <c r="HO134" i="42"/>
  <c r="HL57" i="42"/>
  <c r="HO80" i="42"/>
  <c r="HO72" i="42"/>
  <c r="DF62" i="42"/>
  <c r="DD62" i="42" s="1"/>
  <c r="EC20" i="42"/>
  <c r="HL124" i="42"/>
  <c r="BN37" i="42"/>
  <c r="BN60" i="42" s="1"/>
  <c r="EC69" i="42"/>
  <c r="HQ43" i="42"/>
  <c r="HM43" i="42" s="1"/>
  <c r="HT109" i="42"/>
  <c r="HQ55" i="42"/>
  <c r="HL48" i="42"/>
  <c r="HO32" i="42"/>
  <c r="HO30" i="42"/>
  <c r="HL21" i="42"/>
  <c r="HT148" i="42"/>
  <c r="CO37" i="42"/>
  <c r="CO60" i="42" s="1"/>
  <c r="AJ60" i="42"/>
  <c r="EP60" i="42" s="1"/>
  <c r="IB131" i="42"/>
  <c r="IG129" i="42"/>
  <c r="IG37" i="42"/>
  <c r="EC104" i="42"/>
  <c r="EC111" i="42"/>
  <c r="EC46" i="42"/>
  <c r="HO53" i="42"/>
  <c r="HO137" i="42"/>
  <c r="HT61" i="42"/>
  <c r="HO128" i="42"/>
  <c r="HO25" i="42"/>
  <c r="IE131" i="42"/>
  <c r="HP62" i="42"/>
  <c r="HS37" i="42"/>
  <c r="HY129" i="42"/>
  <c r="EC73" i="42"/>
  <c r="EC63" i="42"/>
  <c r="EC27" i="42"/>
  <c r="EC24" i="42"/>
  <c r="HQ14" i="42"/>
  <c r="HM14" i="42" s="1"/>
  <c r="EC147" i="42"/>
  <c r="EC94" i="42"/>
  <c r="IA113" i="42"/>
  <c r="HT141" i="42"/>
  <c r="HL59" i="42"/>
  <c r="HQ36" i="42"/>
  <c r="HM36" i="42" s="1"/>
  <c r="HO103" i="42"/>
  <c r="HL27" i="42"/>
  <c r="EC126" i="42"/>
  <c r="HL84" i="42"/>
  <c r="HO69" i="42"/>
  <c r="HT15" i="42"/>
  <c r="DY60" i="41"/>
  <c r="GC60" i="41"/>
  <c r="BJ150" i="41"/>
  <c r="DQ60" i="41"/>
  <c r="FU60" i="41"/>
  <c r="DP150" i="41"/>
  <c r="DX150" i="41"/>
  <c r="DS129" i="41"/>
  <c r="FW129" i="41"/>
  <c r="CA129" i="41"/>
  <c r="CQ150" i="41"/>
  <c r="FF150" i="41" s="1"/>
  <c r="FF60" i="41"/>
  <c r="Q113" i="41"/>
  <c r="M82" i="41"/>
  <c r="Q37" i="41"/>
  <c r="BR150" i="41"/>
  <c r="EG150" i="41" s="1"/>
  <c r="EG60" i="41"/>
  <c r="CV60" i="41"/>
  <c r="CF150" i="41"/>
  <c r="EU150" i="41" s="1"/>
  <c r="CE150" i="41"/>
  <c r="ET60" i="41"/>
  <c r="CO129" i="41"/>
  <c r="DV129" i="41"/>
  <c r="FZ129" i="41"/>
  <c r="EC129" i="41"/>
  <c r="BM60" i="41"/>
  <c r="DU29" i="41"/>
  <c r="FY29" i="41"/>
  <c r="FS131" i="41"/>
  <c r="EC149" i="41"/>
  <c r="DS149" i="41"/>
  <c r="FW149" i="41"/>
  <c r="DU149" i="41"/>
  <c r="FY149" i="41"/>
  <c r="FZ149" i="41"/>
  <c r="DR37" i="41"/>
  <c r="DN37" i="41" s="1"/>
  <c r="FV37" i="41"/>
  <c r="DQ29" i="41"/>
  <c r="DO29" i="41" s="1"/>
  <c r="FS79" i="41"/>
  <c r="FS31" i="41"/>
  <c r="DQ149" i="41"/>
  <c r="FU149" i="41"/>
  <c r="DU129" i="41"/>
  <c r="FY129" i="41"/>
  <c r="FD37" i="41"/>
  <c r="DX60" i="41"/>
  <c r="GB60" i="41"/>
  <c r="DN31" i="41"/>
  <c r="FR82" i="41"/>
  <c r="FD149" i="41"/>
  <c r="EA29" i="41"/>
  <c r="GE29" i="41"/>
  <c r="CM150" i="41"/>
  <c r="FB60" i="41"/>
  <c r="BS150" i="41"/>
  <c r="EH150" i="41" s="1"/>
  <c r="EH60" i="41"/>
  <c r="FC37" i="41"/>
  <c r="GE37" i="41"/>
  <c r="DW60" i="41"/>
  <c r="DR129" i="41"/>
  <c r="FV129" i="41"/>
  <c r="DT29" i="41"/>
  <c r="FX29" i="41"/>
  <c r="FR131" i="41"/>
  <c r="GB37" i="41"/>
  <c r="DX149" i="41"/>
  <c r="GB149" i="41"/>
  <c r="EC37" i="41"/>
  <c r="EC31" i="41"/>
  <c r="DN131" i="41"/>
  <c r="CW150" i="41"/>
  <c r="FL150" i="41" s="1"/>
  <c r="FL60" i="41"/>
  <c r="DA150" i="41"/>
  <c r="FP150" i="41" s="1"/>
  <c r="FP60" i="41"/>
  <c r="DP129" i="41"/>
  <c r="FT129" i="41"/>
  <c r="O13" i="41"/>
  <c r="O29" i="41" s="1"/>
  <c r="DQ37" i="41"/>
  <c r="FU37" i="41"/>
  <c r="DR29" i="41"/>
  <c r="FV29" i="41"/>
  <c r="EN149" i="41"/>
  <c r="EB149" i="41" s="1"/>
  <c r="GD149" i="41"/>
  <c r="DT150" i="41"/>
  <c r="CX150" i="41"/>
  <c r="FM150" i="41" s="1"/>
  <c r="DU60" i="41"/>
  <c r="BH150" i="41"/>
  <c r="CN60" i="41"/>
  <c r="FZ60" i="41"/>
  <c r="DV60" i="41"/>
  <c r="DQ82" i="41"/>
  <c r="DO82" i="41" s="1"/>
  <c r="FU82" i="41"/>
  <c r="FS82" i="41" s="1"/>
  <c r="CI150" i="41"/>
  <c r="CG151" i="41"/>
  <c r="EV150" i="41"/>
  <c r="CL150" i="41"/>
  <c r="FA150" i="41" s="1"/>
  <c r="CB150" i="41"/>
  <c r="CR150" i="41"/>
  <c r="FG150" i="41" s="1"/>
  <c r="FG129" i="41"/>
  <c r="FE129" i="41" s="1"/>
  <c r="BY150" i="41"/>
  <c r="EN150" i="41" s="1"/>
  <c r="CO150" i="41"/>
  <c r="BK150" i="41"/>
  <c r="DZ60" i="41"/>
  <c r="GD60" i="41"/>
  <c r="O51" i="41"/>
  <c r="CH150" i="41"/>
  <c r="EW150" i="41" s="1"/>
  <c r="EW60" i="41"/>
  <c r="BC150" i="41"/>
  <c r="DR60" i="41"/>
  <c r="FV60" i="41"/>
  <c r="FD129" i="41"/>
  <c r="M131" i="41"/>
  <c r="M149" i="41" s="1"/>
  <c r="DP113" i="41"/>
  <c r="DN113" i="41" s="1"/>
  <c r="FT113" i="41"/>
  <c r="FR113" i="41" s="1"/>
  <c r="DZ129" i="41"/>
  <c r="GD129" i="41"/>
  <c r="EP13" i="41"/>
  <c r="DY149" i="41"/>
  <c r="GC149" i="41"/>
  <c r="DT60" i="41"/>
  <c r="FX60" i="41"/>
  <c r="DZ29" i="41"/>
  <c r="GD29" i="41"/>
  <c r="FE13" i="41"/>
  <c r="DY29" i="41"/>
  <c r="GC29" i="41"/>
  <c r="FD13" i="41"/>
  <c r="FS51" i="41"/>
  <c r="DS37" i="41"/>
  <c r="FW37" i="41"/>
  <c r="BV60" i="41"/>
  <c r="GA60" i="41" s="1"/>
  <c r="EQ38" i="41"/>
  <c r="FT37" i="41"/>
  <c r="FR37" i="41" s="1"/>
  <c r="DP149" i="41"/>
  <c r="DN149" i="41" s="1"/>
  <c r="FT149" i="41"/>
  <c r="EQ13" i="41"/>
  <c r="ED17" i="41"/>
  <c r="EB17" i="41" s="1"/>
  <c r="FT17" i="41"/>
  <c r="FR17" i="41" s="1"/>
  <c r="DY37" i="41"/>
  <c r="GC37" i="41"/>
  <c r="EA149" i="41"/>
  <c r="GE149" i="41"/>
  <c r="BP29" i="41"/>
  <c r="EE29" i="41" s="1"/>
  <c r="EC29" i="41" s="1"/>
  <c r="EE13" i="41"/>
  <c r="EC13" i="41" s="1"/>
  <c r="DW129" i="41"/>
  <c r="GA129" i="41"/>
  <c r="BF150" i="41"/>
  <c r="V129" i="41"/>
  <c r="T129" i="41"/>
  <c r="CD150" i="41"/>
  <c r="ES150" i="41" s="1"/>
  <c r="ES60" i="41"/>
  <c r="AY60" i="41"/>
  <c r="CP37" i="41"/>
  <c r="CP60" i="41" s="1"/>
  <c r="AV150" i="41"/>
  <c r="DT129" i="41"/>
  <c r="FX129" i="41"/>
  <c r="EQ129" i="41"/>
  <c r="FR62" i="41"/>
  <c r="DY129" i="41"/>
  <c r="GC129" i="41"/>
  <c r="DW37" i="41"/>
  <c r="GA37" i="41"/>
  <c r="FS38" i="41"/>
  <c r="DW149" i="41"/>
  <c r="GA149" i="41"/>
  <c r="EA129" i="41"/>
  <c r="GE129" i="41"/>
  <c r="BP60" i="41"/>
  <c r="EQ37" i="41"/>
  <c r="EB31" i="41"/>
  <c r="EP38" i="41"/>
  <c r="DT149" i="41"/>
  <c r="FX149" i="41"/>
  <c r="BL150" i="41"/>
  <c r="EA60" i="41"/>
  <c r="GE60" i="41"/>
  <c r="DX129" i="41"/>
  <c r="GB129" i="41"/>
  <c r="DP60" i="41"/>
  <c r="FT60" i="41"/>
  <c r="FR60" i="41" s="1"/>
  <c r="FR38" i="41"/>
  <c r="FR124" i="41"/>
  <c r="AW129" i="41"/>
  <c r="AW150" i="41" s="1"/>
  <c r="BW150" i="41"/>
  <c r="EL150" i="41" s="1"/>
  <c r="EL60" i="41"/>
  <c r="DS60" i="41"/>
  <c r="FW60" i="41"/>
  <c r="BZ150" i="41"/>
  <c r="EO150" i="41" s="1"/>
  <c r="BB129" i="41"/>
  <c r="DQ97" i="41"/>
  <c r="DO97" i="41" s="1"/>
  <c r="FU97" i="41"/>
  <c r="FS97" i="41" s="1"/>
  <c r="CS150" i="41"/>
  <c r="FH150" i="41" s="1"/>
  <c r="BX150" i="41"/>
  <c r="EM150" i="41" s="1"/>
  <c r="EM60" i="41"/>
  <c r="CT150" i="41"/>
  <c r="FI150" i="41" s="1"/>
  <c r="DB150" i="41"/>
  <c r="FQ150" i="41" s="1"/>
  <c r="FQ60" i="41"/>
  <c r="AI37" i="41"/>
  <c r="AN150" i="41"/>
  <c r="AN1" i="41" s="1"/>
  <c r="CK60" i="41"/>
  <c r="DS29" i="41"/>
  <c r="FW29" i="41"/>
  <c r="EP129" i="41"/>
  <c r="BT60" i="41"/>
  <c r="EI37" i="41"/>
  <c r="FY37" i="41"/>
  <c r="FE149" i="41"/>
  <c r="EC131" i="41"/>
  <c r="EB37" i="41"/>
  <c r="DN13" i="41"/>
  <c r="EB131" i="41"/>
  <c r="FE37" i="41"/>
  <c r="DO13" i="41"/>
  <c r="DO131" i="41"/>
  <c r="DX29" i="41"/>
  <c r="GB29" i="41"/>
  <c r="BO60" i="41"/>
  <c r="ED60" i="41" s="1"/>
  <c r="EB60" i="41" s="1"/>
  <c r="FR79" i="41"/>
  <c r="FR51" i="41"/>
  <c r="FD131" i="41"/>
  <c r="HL51" i="42"/>
  <c r="EJ13" i="42"/>
  <c r="HT13" i="42" s="1"/>
  <c r="HU13" i="42"/>
  <c r="EE48" i="42"/>
  <c r="HX48" i="42"/>
  <c r="HO48" i="42" s="1"/>
  <c r="IA62" i="42"/>
  <c r="EC90" i="42"/>
  <c r="HQ90" i="42"/>
  <c r="HM90" i="42" s="1"/>
  <c r="HQ34" i="42"/>
  <c r="HM34" i="42" s="1"/>
  <c r="HT91" i="42"/>
  <c r="HO145" i="42"/>
  <c r="EJ38" i="42"/>
  <c r="HT38" i="42" s="1"/>
  <c r="HU38" i="42"/>
  <c r="EJ82" i="42"/>
  <c r="HT82" i="42" s="1"/>
  <c r="HU82" i="42"/>
  <c r="ID62" i="42"/>
  <c r="HX131" i="42"/>
  <c r="EE77" i="42"/>
  <c r="IA77" i="42"/>
  <c r="HO77" i="42" s="1"/>
  <c r="HX62" i="42"/>
  <c r="IB31" i="42"/>
  <c r="ID31" i="42"/>
  <c r="HY31" i="42"/>
  <c r="IE129" i="42"/>
  <c r="HY62" i="42"/>
  <c r="IB38" i="42"/>
  <c r="EC121" i="42"/>
  <c r="HT121" i="42"/>
  <c r="EC112" i="42"/>
  <c r="HT112" i="42"/>
  <c r="EC130" i="42"/>
  <c r="EC141" i="42"/>
  <c r="HQ141" i="42"/>
  <c r="EC135" i="42"/>
  <c r="HQ135" i="42"/>
  <c r="HM135" i="42" s="1"/>
  <c r="EC55" i="42"/>
  <c r="HT55" i="42"/>
  <c r="EC54" i="42"/>
  <c r="EC89" i="42"/>
  <c r="HQ89" i="42"/>
  <c r="EC45" i="42"/>
  <c r="HQ45" i="42"/>
  <c r="EC39" i="42"/>
  <c r="HQ39" i="42"/>
  <c r="HM39" i="42" s="1"/>
  <c r="EC81" i="42"/>
  <c r="HQ81" i="42"/>
  <c r="HM81" i="42" s="1"/>
  <c r="EC51" i="42"/>
  <c r="HT51" i="42"/>
  <c r="HX13" i="42"/>
  <c r="EC100" i="42"/>
  <c r="HT100" i="42"/>
  <c r="EC80" i="42"/>
  <c r="HQ80" i="42"/>
  <c r="HM80" i="42" s="1"/>
  <c r="EC78" i="42"/>
  <c r="HQ122" i="42"/>
  <c r="HQ109" i="42"/>
  <c r="HT104" i="42"/>
  <c r="HQ99" i="42"/>
  <c r="HM99" i="42" s="1"/>
  <c r="HO78" i="42"/>
  <c r="HQ70" i="42"/>
  <c r="HO50" i="42"/>
  <c r="HL47" i="42"/>
  <c r="HQ26" i="42"/>
  <c r="HT94" i="42"/>
  <c r="HQ59" i="42"/>
  <c r="HT20" i="42"/>
  <c r="HQ134" i="42"/>
  <c r="HM134" i="42" s="1"/>
  <c r="IG97" i="42"/>
  <c r="HT47" i="42"/>
  <c r="HQ105" i="42"/>
  <c r="HM105" i="42" s="1"/>
  <c r="HO22" i="42"/>
  <c r="IG79" i="42"/>
  <c r="HO66" i="42"/>
  <c r="HT42" i="42"/>
  <c r="HO36" i="42"/>
  <c r="HT111" i="42"/>
  <c r="HQ125" i="42"/>
  <c r="HM125" i="42" s="1"/>
  <c r="HO67" i="42"/>
  <c r="HT32" i="42"/>
  <c r="HQ25" i="42"/>
  <c r="HT140" i="42"/>
  <c r="HO126" i="42"/>
  <c r="HT119" i="42"/>
  <c r="HQ76" i="42"/>
  <c r="HM76" i="42" s="1"/>
  <c r="HT71" i="42"/>
  <c r="HX47" i="42"/>
  <c r="HX38" i="42"/>
  <c r="HZ15" i="42"/>
  <c r="HT16" i="42"/>
  <c r="EJ62" i="42"/>
  <c r="HT62" i="42" s="1"/>
  <c r="HU62" i="42"/>
  <c r="HS31" i="42"/>
  <c r="EG119" i="42"/>
  <c r="HR119" i="42"/>
  <c r="EC25" i="42"/>
  <c r="HT25" i="42"/>
  <c r="HS29" i="42"/>
  <c r="HX129" i="42"/>
  <c r="EC67" i="42"/>
  <c r="EG120" i="42"/>
  <c r="HR120" i="42"/>
  <c r="EC144" i="42"/>
  <c r="HQ144" i="42"/>
  <c r="HM144" i="42" s="1"/>
  <c r="EC146" i="42"/>
  <c r="HQ146" i="42"/>
  <c r="HM146" i="42" s="1"/>
  <c r="EC142" i="42"/>
  <c r="HT142" i="42"/>
  <c r="EC53" i="42"/>
  <c r="HQ53" i="42"/>
  <c r="HM53" i="42" s="1"/>
  <c r="EC36" i="42"/>
  <c r="EG65" i="42"/>
  <c r="EC101" i="42"/>
  <c r="HQ101" i="42"/>
  <c r="HM101" i="42" s="1"/>
  <c r="EC108" i="42"/>
  <c r="HT108" i="42"/>
  <c r="EC64" i="42"/>
  <c r="HT64" i="42"/>
  <c r="EC42" i="42"/>
  <c r="HW42" i="42"/>
  <c r="EC52" i="42"/>
  <c r="HQ52" i="42"/>
  <c r="HM52" i="42" s="1"/>
  <c r="EG47" i="42"/>
  <c r="HQ47" i="42" s="1"/>
  <c r="HR47" i="42"/>
  <c r="HX31" i="42"/>
  <c r="HQ137" i="42"/>
  <c r="HM137" i="42" s="1"/>
  <c r="HQ71" i="42"/>
  <c r="HT50" i="42"/>
  <c r="HQ112" i="42"/>
  <c r="HQ86" i="42"/>
  <c r="HM86" i="42" s="1"/>
  <c r="HQ77" i="42"/>
  <c r="HM77" i="42" s="1"/>
  <c r="HO23" i="42"/>
  <c r="HQ128" i="42"/>
  <c r="HM128" i="42" s="1"/>
  <c r="HQ72" i="42"/>
  <c r="HM72" i="42" s="1"/>
  <c r="HO102" i="42"/>
  <c r="HO143" i="42"/>
  <c r="HQ145" i="42"/>
  <c r="HO133" i="42"/>
  <c r="HT115" i="42"/>
  <c r="HT74" i="42"/>
  <c r="HQ30" i="42"/>
  <c r="HM30" i="42" s="1"/>
  <c r="IA149" i="42"/>
  <c r="HL82" i="42"/>
  <c r="IG131" i="42"/>
  <c r="EB115" i="42"/>
  <c r="HP115" i="42"/>
  <c r="HL115" i="42" s="1"/>
  <c r="HP31" i="42"/>
  <c r="IE13" i="42"/>
  <c r="EJ131" i="42"/>
  <c r="HT131" i="42" s="1"/>
  <c r="HU131" i="42"/>
  <c r="EC43" i="42"/>
  <c r="EC109" i="42"/>
  <c r="EC138" i="42"/>
  <c r="HQ138" i="42"/>
  <c r="HM138" i="42" s="1"/>
  <c r="HZ131" i="42"/>
  <c r="EE65" i="42"/>
  <c r="EC70" i="42"/>
  <c r="HT70" i="42"/>
  <c r="HW47" i="42"/>
  <c r="EC95" i="42"/>
  <c r="HQ95" i="42"/>
  <c r="HM95" i="42" s="1"/>
  <c r="EG87" i="42"/>
  <c r="HR87" i="42"/>
  <c r="EC59" i="42"/>
  <c r="EC33" i="42"/>
  <c r="HT130" i="42"/>
  <c r="HT85" i="42"/>
  <c r="HQ22" i="42"/>
  <c r="EC18" i="42"/>
  <c r="HQ18" i="42"/>
  <c r="HM18" i="42" s="1"/>
  <c r="HO106" i="42"/>
  <c r="HO74" i="42"/>
  <c r="EC58" i="42"/>
  <c r="HQ58" i="42"/>
  <c r="HM58" i="42" s="1"/>
  <c r="HT45" i="42"/>
  <c r="HT98" i="42"/>
  <c r="HQ147" i="42"/>
  <c r="HM147" i="42" s="1"/>
  <c r="HO110" i="42"/>
  <c r="HO104" i="42"/>
  <c r="HO85" i="42"/>
  <c r="HO63" i="42"/>
  <c r="HQ23" i="42"/>
  <c r="HM23" i="42" s="1"/>
  <c r="HT103" i="42"/>
  <c r="IA59" i="42"/>
  <c r="HO59" i="42" s="1"/>
  <c r="HO49" i="42"/>
  <c r="HR51" i="42"/>
  <c r="HT133" i="42"/>
  <c r="HO98" i="42"/>
  <c r="HQ64" i="42"/>
  <c r="HT89" i="42"/>
  <c r="HQ143" i="42"/>
  <c r="HM143" i="42" s="1"/>
  <c r="HO15" i="42"/>
  <c r="HQ133" i="42"/>
  <c r="HT83" i="42"/>
  <c r="HO73" i="42"/>
  <c r="HZ24" i="42"/>
  <c r="EB116" i="42"/>
  <c r="HP116" i="42"/>
  <c r="HL116" i="42" s="1"/>
  <c r="EE57" i="42"/>
  <c r="HX57" i="42"/>
  <c r="HO57" i="42" s="1"/>
  <c r="EC28" i="42"/>
  <c r="HQ28" i="42"/>
  <c r="HM28" i="42" s="1"/>
  <c r="EB120" i="42"/>
  <c r="HP120" i="42"/>
  <c r="HL120" i="42" s="1"/>
  <c r="AG37" i="42"/>
  <c r="AG60" i="42" s="1"/>
  <c r="EJ97" i="42"/>
  <c r="HT97" i="42" s="1"/>
  <c r="HU97" i="42"/>
  <c r="EG149" i="42"/>
  <c r="HR149" i="42"/>
  <c r="EB118" i="42"/>
  <c r="HP118" i="42"/>
  <c r="HL118" i="42" s="1"/>
  <c r="EB119" i="42"/>
  <c r="HP119" i="42"/>
  <c r="HL119" i="42" s="1"/>
  <c r="HS62" i="42"/>
  <c r="HS13" i="42"/>
  <c r="ID13" i="42"/>
  <c r="HY38" i="42"/>
  <c r="IB13" i="42"/>
  <c r="EJ149" i="42"/>
  <c r="EG31" i="42"/>
  <c r="HR31" i="42"/>
  <c r="IG13" i="42"/>
  <c r="IA129" i="42"/>
  <c r="EC86" i="42"/>
  <c r="EC134" i="42"/>
  <c r="EC49" i="42"/>
  <c r="EC105" i="42"/>
  <c r="EC123" i="42"/>
  <c r="HQ123" i="42"/>
  <c r="HM123" i="42" s="1"/>
  <c r="EC139" i="42"/>
  <c r="HQ139" i="42"/>
  <c r="HM139" i="42" s="1"/>
  <c r="HZ149" i="42"/>
  <c r="EC117" i="42"/>
  <c r="HT117" i="42"/>
  <c r="EC93" i="42"/>
  <c r="HQ93" i="42"/>
  <c r="HM93" i="42" s="1"/>
  <c r="EC57" i="42"/>
  <c r="HT57" i="42"/>
  <c r="EG82" i="42"/>
  <c r="HR82" i="42"/>
  <c r="HZ38" i="42"/>
  <c r="EC40" i="42"/>
  <c r="HT40" i="42"/>
  <c r="EC56" i="42"/>
  <c r="HW56" i="42"/>
  <c r="EC66" i="42"/>
  <c r="IA31" i="42"/>
  <c r="EC22" i="42"/>
  <c r="EG62" i="42"/>
  <c r="HR62" i="42"/>
  <c r="EG115" i="42"/>
  <c r="HR115" i="42"/>
  <c r="EC41" i="42"/>
  <c r="EC136" i="42"/>
  <c r="EC71" i="42"/>
  <c r="HQ117" i="42"/>
  <c r="HQ100" i="42"/>
  <c r="HQ92" i="42"/>
  <c r="HR79" i="42"/>
  <c r="HN79" i="42" s="1"/>
  <c r="HQ27" i="42"/>
  <c r="HM27" i="42" s="1"/>
  <c r="HO21" i="42"/>
  <c r="HT106" i="42"/>
  <c r="HM106" i="42" s="1"/>
  <c r="HQ68" i="42"/>
  <c r="HM68" i="42" s="1"/>
  <c r="HO58" i="42"/>
  <c r="HQ110" i="42"/>
  <c r="HM110" i="42" s="1"/>
  <c r="HT96" i="42"/>
  <c r="HQ85" i="42"/>
  <c r="HQ63" i="42"/>
  <c r="HM63" i="42" s="1"/>
  <c r="HQ57" i="42"/>
  <c r="HQ49" i="42"/>
  <c r="HM49" i="42" s="1"/>
  <c r="HQ40" i="42"/>
  <c r="HO16" i="42"/>
  <c r="HT69" i="42"/>
  <c r="HL85" i="42"/>
  <c r="HQ142" i="42"/>
  <c r="HQ121" i="42"/>
  <c r="HQ73" i="42"/>
  <c r="HM73" i="42" s="1"/>
  <c r="HT24" i="42"/>
  <c r="EC83" i="42"/>
  <c r="HQ83" i="42"/>
  <c r="HQ126" i="42"/>
  <c r="HM126" i="42" s="1"/>
  <c r="CH60" i="42"/>
  <c r="GF60" i="42" s="1"/>
  <c r="EG131" i="42"/>
  <c r="HR131" i="42"/>
  <c r="HV62" i="42"/>
  <c r="IA131" i="42"/>
  <c r="HV131" i="42"/>
  <c r="IE62" i="42"/>
  <c r="IG62" i="42"/>
  <c r="HL97" i="42"/>
  <c r="EG38" i="42"/>
  <c r="HR38" i="42"/>
  <c r="EE33" i="42"/>
  <c r="IA33" i="42"/>
  <c r="HO33" i="42" s="1"/>
  <c r="HV13" i="42"/>
  <c r="HY13" i="42"/>
  <c r="AR60" i="42"/>
  <c r="HD60" i="42" s="1"/>
  <c r="IG29" i="42"/>
  <c r="V37" i="42"/>
  <c r="V60" i="42" s="1"/>
  <c r="EC50" i="42"/>
  <c r="EC145" i="42"/>
  <c r="EC91" i="42"/>
  <c r="EC44" i="42"/>
  <c r="EC148" i="42"/>
  <c r="HQ148" i="42"/>
  <c r="EC137" i="42"/>
  <c r="EC92" i="42"/>
  <c r="HT92" i="42"/>
  <c r="EC132" i="42"/>
  <c r="HT132" i="42"/>
  <c r="HT54" i="42"/>
  <c r="EG116" i="42"/>
  <c r="HR116" i="42"/>
  <c r="HZ37" i="42"/>
  <c r="EC75" i="42"/>
  <c r="HQ75" i="42"/>
  <c r="HM75" i="42" s="1"/>
  <c r="EC61" i="42"/>
  <c r="HO61" i="42"/>
  <c r="HT41" i="42"/>
  <c r="HQ35" i="42"/>
  <c r="HM35" i="42" s="1"/>
  <c r="HO26" i="42"/>
  <c r="EC21" i="42"/>
  <c r="HQ21" i="42"/>
  <c r="HM21" i="42" s="1"/>
  <c r="HQ19" i="42"/>
  <c r="HM19" i="42" s="1"/>
  <c r="HO94" i="42"/>
  <c r="HQ127" i="42"/>
  <c r="HM127" i="42" s="1"/>
  <c r="HT116" i="42"/>
  <c r="HO105" i="42"/>
  <c r="HO107" i="42"/>
  <c r="HQ132" i="42"/>
  <c r="HO125" i="42"/>
  <c r="HO46" i="42"/>
  <c r="HT122" i="42"/>
  <c r="HW26" i="42"/>
  <c r="HQ136" i="42"/>
  <c r="HM136" i="42" s="1"/>
  <c r="DD47" i="42"/>
  <c r="FU29" i="42"/>
  <c r="EY37" i="42"/>
  <c r="EY59" i="42"/>
  <c r="V13" i="42"/>
  <c r="GS51" i="42"/>
  <c r="GU51" i="42"/>
  <c r="GQ51" i="42" s="1"/>
  <c r="FA17" i="42"/>
  <c r="FC17" i="42"/>
  <c r="AK29" i="42"/>
  <c r="FL13" i="42"/>
  <c r="HZ13" i="42" s="1"/>
  <c r="AC60" i="42"/>
  <c r="GE60" i="42" s="1"/>
  <c r="GE37" i="42"/>
  <c r="DL31" i="42"/>
  <c r="DD31" i="42" s="1"/>
  <c r="AH31" i="42"/>
  <c r="BF29" i="42"/>
  <c r="EN29" i="42" s="1"/>
  <c r="HX29" i="42" s="1"/>
  <c r="EE84" i="42"/>
  <c r="EG84" i="42"/>
  <c r="EE88" i="42"/>
  <c r="EG88" i="42"/>
  <c r="X29" i="42"/>
  <c r="FI13" i="42"/>
  <c r="EB13" i="42"/>
  <c r="W29" i="42"/>
  <c r="EM29" i="42" s="1"/>
  <c r="EM13" i="42"/>
  <c r="FA124" i="42"/>
  <c r="FC124" i="42"/>
  <c r="EY124" i="42" s="1"/>
  <c r="EE118" i="42"/>
  <c r="EG118" i="42"/>
  <c r="AP60" i="42"/>
  <c r="GH60" i="42" s="1"/>
  <c r="AI37" i="42"/>
  <c r="DJ13" i="42"/>
  <c r="FA38" i="42"/>
  <c r="FC38" i="42"/>
  <c r="EY38" i="42" s="1"/>
  <c r="EP129" i="42"/>
  <c r="HZ129" i="42" s="1"/>
  <c r="U13" i="42"/>
  <c r="U29" i="42" s="1"/>
  <c r="W60" i="42"/>
  <c r="EM60" i="42" s="1"/>
  <c r="EM37" i="42"/>
  <c r="EE114" i="42"/>
  <c r="EG114" i="42"/>
  <c r="V129" i="42"/>
  <c r="EE119" i="42"/>
  <c r="AE60" i="42"/>
  <c r="HA60" i="42" s="1"/>
  <c r="HA37" i="42"/>
  <c r="AI13" i="42"/>
  <c r="ET149" i="42"/>
  <c r="ID149" i="42" s="1"/>
  <c r="P37" i="42"/>
  <c r="P60" i="42" s="1"/>
  <c r="BC60" i="42"/>
  <c r="EI60" i="42" s="1"/>
  <c r="CR60" i="42"/>
  <c r="GV60" i="42" s="1"/>
  <c r="P13" i="42"/>
  <c r="P29" i="42" s="1"/>
  <c r="AL150" i="42"/>
  <c r="AL1" i="42" s="1"/>
  <c r="BR60" i="42"/>
  <c r="FG60" i="42" s="1"/>
  <c r="FF60" i="42" s="1"/>
  <c r="GS38" i="42"/>
  <c r="FB13" i="42"/>
  <c r="EX13" i="42" s="1"/>
  <c r="DE13" i="42"/>
  <c r="DC13" i="42" s="1"/>
  <c r="AO150" i="42"/>
  <c r="AO1" i="42" s="1"/>
  <c r="Q37" i="42"/>
  <c r="Q60" i="42" s="1"/>
  <c r="AM150" i="42"/>
  <c r="AM1" i="42" s="1"/>
  <c r="FA31" i="42"/>
  <c r="M124" i="42"/>
  <c r="FW51" i="42"/>
  <c r="CS60" i="42"/>
  <c r="GW60" i="42" s="1"/>
  <c r="AD150" i="42"/>
  <c r="DH149" i="42"/>
  <c r="CC60" i="42"/>
  <c r="FX60" i="42" s="1"/>
  <c r="AQ150" i="42"/>
  <c r="AQ1" i="42" s="1"/>
  <c r="Z150" i="42"/>
  <c r="AN150" i="42"/>
  <c r="AN1" i="42" s="1"/>
  <c r="R37" i="42"/>
  <c r="R60" i="42" s="1"/>
  <c r="FT29" i="42"/>
  <c r="CG60" i="42"/>
  <c r="GD60" i="42" s="1"/>
  <c r="S37" i="42"/>
  <c r="CP37" i="42"/>
  <c r="CP60" i="42" s="1"/>
  <c r="EN37" i="42"/>
  <c r="HX37" i="42" s="1"/>
  <c r="DM37" i="42"/>
  <c r="O38" i="42"/>
  <c r="O124" i="42"/>
  <c r="CT60" i="42"/>
  <c r="GY60" i="42" s="1"/>
  <c r="GX60" i="42" s="1"/>
  <c r="U37" i="42"/>
  <c r="U60" i="42" s="1"/>
  <c r="CX60" i="42"/>
  <c r="HE60" i="42" s="1"/>
  <c r="Y150" i="42"/>
  <c r="AV37" i="42"/>
  <c r="AV60" i="42" s="1"/>
  <c r="CD60" i="42"/>
  <c r="CM60" i="42"/>
  <c r="GM60" i="42" s="1"/>
  <c r="BX60" i="42"/>
  <c r="FP60" i="42" s="1"/>
  <c r="AW129" i="42"/>
  <c r="O79" i="42"/>
  <c r="AZ82" i="42"/>
  <c r="AA150" i="42"/>
  <c r="CV60" i="42"/>
  <c r="HB60" i="42" s="1"/>
  <c r="T37" i="42"/>
  <c r="T60" i="42" s="1"/>
  <c r="DD38" i="42"/>
  <c r="DM29" i="42"/>
  <c r="M79" i="42"/>
  <c r="CI60" i="42"/>
  <c r="GG60" i="42" s="1"/>
  <c r="DK129" i="42"/>
  <c r="EE131" i="42"/>
  <c r="GP129" i="42"/>
  <c r="DD51" i="42"/>
  <c r="BW60" i="42"/>
  <c r="FN60" i="42" s="1"/>
  <c r="AG129" i="42"/>
  <c r="O51" i="42"/>
  <c r="DE17" i="42"/>
  <c r="DC17" i="42" s="1"/>
  <c r="BM17" i="42"/>
  <c r="BM13" i="42" s="1"/>
  <c r="BM29" i="42" s="1"/>
  <c r="EX37" i="42"/>
  <c r="DC82" i="42"/>
  <c r="GS31" i="42"/>
  <c r="FB17" i="42"/>
  <c r="P17" i="42"/>
  <c r="M17" i="42" s="1"/>
  <c r="M13" i="42" s="1"/>
  <c r="M29" i="42" s="1"/>
  <c r="FT13" i="42"/>
  <c r="T129" i="42"/>
  <c r="M51" i="42"/>
  <c r="CZ60" i="42"/>
  <c r="HH60" i="42" s="1"/>
  <c r="BL60" i="42"/>
  <c r="EW60" i="42" s="1"/>
  <c r="DO129" i="42"/>
  <c r="CU60" i="42"/>
  <c r="GZ60" i="42" s="1"/>
  <c r="AB150" i="42"/>
  <c r="CF60" i="42"/>
  <c r="EE82" i="42"/>
  <c r="GS29" i="42"/>
  <c r="M131" i="42"/>
  <c r="M149" i="42" s="1"/>
  <c r="CY60" i="42"/>
  <c r="HF60" i="42" s="1"/>
  <c r="FW131" i="42"/>
  <c r="AS129" i="42"/>
  <c r="CB129" i="42"/>
  <c r="BB129" i="42"/>
  <c r="BB150" i="42" s="1"/>
  <c r="BM129" i="42"/>
  <c r="EX129" i="42"/>
  <c r="M38" i="42"/>
  <c r="BU60" i="42"/>
  <c r="FK60" i="42" s="1"/>
  <c r="BM60" i="42"/>
  <c r="BQ60" i="42"/>
  <c r="FE60" i="42" s="1"/>
  <c r="CN60" i="42"/>
  <c r="CJ60" i="42"/>
  <c r="GI60" i="42" s="1"/>
  <c r="GP131" i="42"/>
  <c r="EB124" i="42"/>
  <c r="M97" i="42"/>
  <c r="FT129" i="42"/>
  <c r="CL60" i="42"/>
  <c r="GL60" i="42" s="1"/>
  <c r="CQ60" i="42"/>
  <c r="GT60" i="42" s="1"/>
  <c r="FT31" i="42"/>
  <c r="EX38" i="42"/>
  <c r="GS37" i="42"/>
  <c r="O131" i="42"/>
  <c r="O149" i="42" s="1"/>
  <c r="DC131" i="42"/>
  <c r="FA131" i="42"/>
  <c r="EE124" i="42"/>
  <c r="EB131" i="42"/>
  <c r="DD124" i="42"/>
  <c r="FT82" i="42"/>
  <c r="EX97" i="42"/>
  <c r="GP62" i="42"/>
  <c r="GS62" i="42"/>
  <c r="EB79" i="42"/>
  <c r="FW129" i="42"/>
  <c r="FW37" i="42"/>
  <c r="AZ37" i="42"/>
  <c r="AY60" i="42"/>
  <c r="BN13" i="42"/>
  <c r="BN29" i="42" s="1"/>
  <c r="FW29" i="42"/>
  <c r="BY60" i="42"/>
  <c r="GP29" i="42"/>
  <c r="DL129" i="42"/>
  <c r="CO129" i="42"/>
  <c r="DP129" i="42"/>
  <c r="FA129" i="42"/>
  <c r="DC51" i="42"/>
  <c r="M82" i="42"/>
  <c r="O62" i="42"/>
  <c r="FA37" i="42"/>
  <c r="R129" i="42"/>
  <c r="BS60" i="42"/>
  <c r="FH60" i="42" s="1"/>
  <c r="BN129" i="42"/>
  <c r="BO60" i="42"/>
  <c r="FB60" i="42" s="1"/>
  <c r="FA82" i="42"/>
  <c r="FT51" i="42"/>
  <c r="M62" i="42"/>
  <c r="BZ60" i="42"/>
  <c r="DG29" i="42"/>
  <c r="GP13" i="42"/>
  <c r="FT38" i="42"/>
  <c r="AT129" i="42"/>
  <c r="CA129" i="42"/>
  <c r="GS149" i="42"/>
  <c r="FT113" i="42"/>
  <c r="AY113" i="42"/>
  <c r="AY129" i="42" s="1"/>
  <c r="EX113" i="42"/>
  <c r="GS129" i="42"/>
  <c r="DI129" i="42"/>
  <c r="Q82" i="42"/>
  <c r="EB38" i="42"/>
  <c r="U129" i="42"/>
  <c r="AV129" i="42"/>
  <c r="GS131" i="42"/>
  <c r="AI129" i="42"/>
  <c r="AI3" i="42" s="1"/>
  <c r="EE62" i="42"/>
  <c r="EB62" i="42"/>
  <c r="BJ150" i="42"/>
  <c r="ET150" i="42" s="1"/>
  <c r="DI29" i="42"/>
  <c r="FW13" i="42"/>
  <c r="M31" i="42"/>
  <c r="O31" i="42"/>
  <c r="EH60" i="42"/>
  <c r="EO60" i="42"/>
  <c r="BE150" i="42"/>
  <c r="DI149" i="42"/>
  <c r="EL149" i="42"/>
  <c r="Q97" i="42"/>
  <c r="O99" i="42"/>
  <c r="O97" i="42" s="1"/>
  <c r="EF113" i="42"/>
  <c r="DE113" i="42"/>
  <c r="DC113" i="42" s="1"/>
  <c r="O82" i="42"/>
  <c r="EB97" i="42"/>
  <c r="DO37" i="42"/>
  <c r="EU37" i="42"/>
  <c r="IE37" i="42" s="1"/>
  <c r="DN29" i="42"/>
  <c r="ET29" i="42"/>
  <c r="ID29" i="42" s="1"/>
  <c r="BG150" i="42"/>
  <c r="DK149" i="42"/>
  <c r="EO149" i="42"/>
  <c r="GJ149" i="42"/>
  <c r="FG149" i="42"/>
  <c r="HU149" i="42" s="1"/>
  <c r="FW149" i="42"/>
  <c r="FX149" i="42"/>
  <c r="EB82" i="42"/>
  <c r="FT62" i="42"/>
  <c r="DC79" i="42"/>
  <c r="FW62" i="42"/>
  <c r="DC97" i="42"/>
  <c r="ET37" i="42"/>
  <c r="ID37" i="42" s="1"/>
  <c r="DN37" i="42"/>
  <c r="EX31" i="42"/>
  <c r="DC62" i="42"/>
  <c r="EE38" i="42"/>
  <c r="AH62" i="42"/>
  <c r="AH129" i="42" s="1"/>
  <c r="DG37" i="42"/>
  <c r="DL27" i="42"/>
  <c r="DD27" i="42" s="1"/>
  <c r="EQ27" i="42"/>
  <c r="ED27" i="42" s="1"/>
  <c r="AZ27" i="42"/>
  <c r="AZ13" i="42" s="1"/>
  <c r="AZ29" i="42" s="1"/>
  <c r="AH27" i="42"/>
  <c r="O27" i="42" s="1"/>
  <c r="O13" i="42" s="1"/>
  <c r="O29" i="42" s="1"/>
  <c r="BH13" i="42"/>
  <c r="CE60" i="42"/>
  <c r="EH29" i="42"/>
  <c r="GS13" i="42"/>
  <c r="CK60" i="42"/>
  <c r="GJ60" i="42" s="1"/>
  <c r="BA150" i="42"/>
  <c r="DE149" i="42"/>
  <c r="EF149" i="42"/>
  <c r="ER149" i="42"/>
  <c r="DM149" i="42"/>
  <c r="BI150" i="42"/>
  <c r="S129" i="42"/>
  <c r="DM129" i="42"/>
  <c r="ER129" i="42"/>
  <c r="IB129" i="42" s="1"/>
  <c r="DK37" i="42"/>
  <c r="EO37" i="42"/>
  <c r="HY37" i="42" s="1"/>
  <c r="EF29" i="42"/>
  <c r="HP29" i="42" s="1"/>
  <c r="DE29" i="42"/>
  <c r="EX131" i="42"/>
  <c r="EH113" i="42"/>
  <c r="DF113" i="42"/>
  <c r="DD113" i="42" s="1"/>
  <c r="EX124" i="42"/>
  <c r="DL37" i="42"/>
  <c r="EQ37" i="42"/>
  <c r="IA37" i="42" s="1"/>
  <c r="DI37" i="42"/>
  <c r="EL37" i="42"/>
  <c r="HV37" i="42" s="1"/>
  <c r="O47" i="42"/>
  <c r="CW60" i="42"/>
  <c r="HC60" i="42" s="1"/>
  <c r="EB31" i="42"/>
  <c r="FK149" i="42"/>
  <c r="HC149" i="42"/>
  <c r="EI149" i="42"/>
  <c r="DG149" i="42"/>
  <c r="FB149" i="42"/>
  <c r="DC124" i="42"/>
  <c r="FA62" i="42"/>
  <c r="DJ129" i="42"/>
  <c r="DA60" i="42"/>
  <c r="BK60" i="42"/>
  <c r="FA79" i="42"/>
  <c r="DF37" i="42"/>
  <c r="EH37" i="42"/>
  <c r="GP31" i="42"/>
  <c r="GP38" i="42"/>
  <c r="DC31" i="42"/>
  <c r="EO29" i="42"/>
  <c r="HY29" i="42" s="1"/>
  <c r="DK29" i="42"/>
  <c r="DP149" i="42"/>
  <c r="EW149" i="42"/>
  <c r="IG149" i="42" s="1"/>
  <c r="EK37" i="42"/>
  <c r="DH37" i="42"/>
  <c r="ET60" i="42"/>
  <c r="FH149" i="42"/>
  <c r="GG149" i="42"/>
  <c r="DO149" i="42"/>
  <c r="EU149" i="42"/>
  <c r="IE149" i="42" s="1"/>
  <c r="Q113" i="42"/>
  <c r="O114" i="42"/>
  <c r="O113" i="42" s="1"/>
  <c r="DJ149" i="42"/>
  <c r="EN149" i="42"/>
  <c r="HX149" i="42" s="1"/>
  <c r="P113" i="42"/>
  <c r="P129" i="42" s="1"/>
  <c r="M115" i="42"/>
  <c r="M113" i="42" s="1"/>
  <c r="DN129" i="42"/>
  <c r="ET129" i="42"/>
  <c r="ID129" i="42" s="1"/>
  <c r="DG129" i="42"/>
  <c r="EI129" i="42"/>
  <c r="HS129" i="42" s="1"/>
  <c r="EL60" i="42"/>
  <c r="DD79" i="42"/>
  <c r="BT60" i="42"/>
  <c r="FT37" i="42"/>
  <c r="GP37" i="42"/>
  <c r="EF60" i="42"/>
  <c r="DH29" i="42"/>
  <c r="EK29" i="42"/>
  <c r="DP29" i="42"/>
  <c r="DP37" i="42"/>
  <c r="GZ149" i="42"/>
  <c r="DE129" i="42"/>
  <c r="EF129" i="42"/>
  <c r="HP129" i="42" s="1"/>
  <c r="DC38" i="42"/>
  <c r="GT149" i="42"/>
  <c r="GA149" i="42"/>
  <c r="DD131" i="42"/>
  <c r="FE149" i="42"/>
  <c r="FT131" i="42"/>
  <c r="AZ113" i="42"/>
  <c r="EH97" i="42"/>
  <c r="DF97" i="42"/>
  <c r="DD97" i="42" s="1"/>
  <c r="DH129" i="42"/>
  <c r="EK129" i="42"/>
  <c r="BV60" i="42"/>
  <c r="CP129" i="42"/>
  <c r="EX62" i="42"/>
  <c r="BH60" i="42"/>
  <c r="DO29" i="42"/>
  <c r="DE37" i="42"/>
  <c r="EF37" i="42"/>
  <c r="HP37" i="42" s="1"/>
  <c r="DJ37" i="42"/>
  <c r="BP29" i="42"/>
  <c r="DF29" i="42" s="1"/>
  <c r="FD13" i="42"/>
  <c r="DF13" i="42"/>
  <c r="S129" i="41"/>
  <c r="BD150" i="41"/>
  <c r="U129" i="41"/>
  <c r="AY129" i="41"/>
  <c r="T150" i="41"/>
  <c r="U37" i="41"/>
  <c r="BM129" i="41"/>
  <c r="AY29" i="41"/>
  <c r="Q13" i="41"/>
  <c r="Q29" i="41" s="1"/>
  <c r="AS129" i="41"/>
  <c r="CA60" i="41"/>
  <c r="CA150" i="41" s="1"/>
  <c r="M62" i="41"/>
  <c r="CP150" i="41"/>
  <c r="AG150" i="41"/>
  <c r="BN129" i="41"/>
  <c r="BN150" i="41" s="1"/>
  <c r="AS150" i="41"/>
  <c r="BG150" i="41"/>
  <c r="S60" i="41"/>
  <c r="O149" i="41"/>
  <c r="AI149" i="41"/>
  <c r="AI4" i="41" s="1"/>
  <c r="P17" i="41"/>
  <c r="M17" i="41" s="1"/>
  <c r="M13" i="41" s="1"/>
  <c r="M29" i="41" s="1"/>
  <c r="BM17" i="41"/>
  <c r="BM13" i="41" s="1"/>
  <c r="BM29" i="41" s="1"/>
  <c r="BO13" i="41"/>
  <c r="AJ60" i="41"/>
  <c r="AI60" i="41" s="1"/>
  <c r="AI2" i="41" s="1"/>
  <c r="W180" i="41"/>
  <c r="M37" i="41"/>
  <c r="M60" i="41" s="1"/>
  <c r="U60" i="41"/>
  <c r="Q60" i="41"/>
  <c r="O84" i="41"/>
  <c r="O82" i="41" s="1"/>
  <c r="Q82" i="41"/>
  <c r="Q129" i="41" s="1"/>
  <c r="M114" i="41"/>
  <c r="M113" i="41" s="1"/>
  <c r="M129" i="41" s="1"/>
  <c r="P113" i="41"/>
  <c r="P129" i="41" s="1"/>
  <c r="Q97" i="41"/>
  <c r="P60" i="41"/>
  <c r="R129" i="41"/>
  <c r="R150" i="41" s="1"/>
  <c r="O37" i="41"/>
  <c r="O60" i="41" s="1"/>
  <c r="O97" i="41"/>
  <c r="AZ82" i="41"/>
  <c r="AZ129" i="41" s="1"/>
  <c r="AZ37" i="41"/>
  <c r="V60" i="41"/>
  <c r="AZ31" i="41"/>
  <c r="AJ60" i="38"/>
  <c r="HM69" i="42" l="1"/>
  <c r="HM74" i="42"/>
  <c r="GQ37" i="42"/>
  <c r="HM96" i="42"/>
  <c r="HO65" i="42"/>
  <c r="II11" i="42"/>
  <c r="HM103" i="42"/>
  <c r="HM130" i="42"/>
  <c r="HM50" i="42"/>
  <c r="HN31" i="42"/>
  <c r="HM20" i="42"/>
  <c r="HN38" i="42"/>
  <c r="HN47" i="42"/>
  <c r="HM56" i="42"/>
  <c r="HQ82" i="42"/>
  <c r="HM82" i="42" s="1"/>
  <c r="HM54" i="42"/>
  <c r="HM111" i="42"/>
  <c r="HM107" i="42"/>
  <c r="HM33" i="42"/>
  <c r="HO88" i="42"/>
  <c r="HN77" i="42"/>
  <c r="HM140" i="42"/>
  <c r="HM61" i="42"/>
  <c r="EE31" i="42"/>
  <c r="HN82" i="42"/>
  <c r="HM108" i="42"/>
  <c r="HM32" i="42"/>
  <c r="HN57" i="42"/>
  <c r="HM16" i="42"/>
  <c r="HN48" i="42"/>
  <c r="HN149" i="42"/>
  <c r="HM41" i="42"/>
  <c r="HM98" i="42"/>
  <c r="HO51" i="42"/>
  <c r="HN51" i="42"/>
  <c r="HO115" i="42"/>
  <c r="HN115" i="42"/>
  <c r="HO87" i="42"/>
  <c r="HN87" i="42"/>
  <c r="HO118" i="42"/>
  <c r="HM104" i="42"/>
  <c r="HO114" i="42"/>
  <c r="HO84" i="42"/>
  <c r="HO17" i="42"/>
  <c r="HN17" i="42"/>
  <c r="HN62" i="42"/>
  <c r="HQ31" i="42"/>
  <c r="HQ62" i="42"/>
  <c r="HM62" i="42" s="1"/>
  <c r="HO120" i="42"/>
  <c r="HN120" i="42"/>
  <c r="HN59" i="42"/>
  <c r="HN131" i="42"/>
  <c r="HO119" i="42"/>
  <c r="HN119" i="42"/>
  <c r="HO124" i="42"/>
  <c r="HN124" i="42"/>
  <c r="HO116" i="42"/>
  <c r="HN116" i="42"/>
  <c r="HM94" i="42"/>
  <c r="HM91" i="42"/>
  <c r="HN33" i="42"/>
  <c r="FU37" i="42"/>
  <c r="GU60" i="42"/>
  <c r="GQ60" i="42" s="1"/>
  <c r="GR60" i="42"/>
  <c r="HQ79" i="42"/>
  <c r="HM79" i="42" s="1"/>
  <c r="HQ149" i="42"/>
  <c r="HR13" i="42"/>
  <c r="EZ13" i="42"/>
  <c r="EZ149" i="42"/>
  <c r="HR97" i="42"/>
  <c r="ED97" i="42"/>
  <c r="ED149" i="42"/>
  <c r="ED37" i="42"/>
  <c r="ED31" i="42"/>
  <c r="HR113" i="42"/>
  <c r="ED113" i="42"/>
  <c r="EM129" i="42"/>
  <c r="HW129" i="42" s="1"/>
  <c r="BD150" i="42"/>
  <c r="EK150" i="42" s="1"/>
  <c r="X150" i="42"/>
  <c r="FI150" i="42" s="1"/>
  <c r="DB150" i="42"/>
  <c r="HK150" i="42" s="1"/>
  <c r="S60" i="42"/>
  <c r="S150" i="42" s="1"/>
  <c r="EY60" i="42"/>
  <c r="AK150" i="42"/>
  <c r="FL150" i="42" s="1"/>
  <c r="HM142" i="42"/>
  <c r="EJ31" i="42"/>
  <c r="HT31" i="42" s="1"/>
  <c r="HM55" i="42"/>
  <c r="AW150" i="42"/>
  <c r="HM15" i="42"/>
  <c r="HM64" i="42"/>
  <c r="HM141" i="42"/>
  <c r="AJ150" i="42"/>
  <c r="EP150" i="42" s="1"/>
  <c r="AH60" i="42"/>
  <c r="HL38" i="42"/>
  <c r="AZ60" i="42"/>
  <c r="HO38" i="42"/>
  <c r="HO47" i="42"/>
  <c r="CR150" i="42"/>
  <c r="GV150" i="42" s="1"/>
  <c r="HM42" i="42"/>
  <c r="HP13" i="42"/>
  <c r="HL13" i="42" s="1"/>
  <c r="IB60" i="42"/>
  <c r="HM89" i="42"/>
  <c r="HZ60" i="42"/>
  <c r="HL131" i="42"/>
  <c r="HM121" i="42"/>
  <c r="HM45" i="42"/>
  <c r="HM145" i="42"/>
  <c r="HM22" i="42"/>
  <c r="AP150" i="42"/>
  <c r="GH150" i="42" s="1"/>
  <c r="HM117" i="42"/>
  <c r="HQ124" i="42"/>
  <c r="HM124" i="42" s="1"/>
  <c r="HM40" i="42"/>
  <c r="ID60" i="42"/>
  <c r="AI60" i="42"/>
  <c r="AI2" i="42" s="1"/>
  <c r="HS149" i="42"/>
  <c r="HY149" i="42"/>
  <c r="HY60" i="42"/>
  <c r="HV149" i="42"/>
  <c r="EC82" i="42"/>
  <c r="HM24" i="42"/>
  <c r="HO62" i="42"/>
  <c r="HM71" i="42"/>
  <c r="HM59" i="42"/>
  <c r="CH150" i="42"/>
  <c r="GF150" i="42" s="1"/>
  <c r="HL29" i="42"/>
  <c r="EC62" i="42"/>
  <c r="HM132" i="42"/>
  <c r="HM109" i="42"/>
  <c r="HM148" i="42"/>
  <c r="HL62" i="42"/>
  <c r="HM100" i="42"/>
  <c r="EC47" i="42"/>
  <c r="DV150" i="41"/>
  <c r="FZ150" i="41"/>
  <c r="CK150" i="41"/>
  <c r="EZ60" i="41"/>
  <c r="EP60" i="41" s="1"/>
  <c r="AJ150" i="41"/>
  <c r="DS150" i="41"/>
  <c r="FW150" i="41"/>
  <c r="BF171" i="41"/>
  <c r="DU150" i="41"/>
  <c r="FY150" i="41"/>
  <c r="FR149" i="41"/>
  <c r="CI151" i="41"/>
  <c r="EX150" i="41"/>
  <c r="DW150" i="41"/>
  <c r="FU29" i="41"/>
  <c r="FS29" i="41" s="1"/>
  <c r="BT150" i="41"/>
  <c r="EI150" i="41" s="1"/>
  <c r="EI60" i="41"/>
  <c r="EA150" i="41"/>
  <c r="GE150" i="41"/>
  <c r="FE150" i="41"/>
  <c r="FY60" i="41"/>
  <c r="FR129" i="41"/>
  <c r="FS60" i="41"/>
  <c r="V150" i="41"/>
  <c r="O129" i="41"/>
  <c r="ED13" i="41"/>
  <c r="EB13" i="41" s="1"/>
  <c r="FT13" i="41"/>
  <c r="FR13" i="41" s="1"/>
  <c r="S150" i="41"/>
  <c r="DN60" i="41"/>
  <c r="EE60" i="41"/>
  <c r="BP150" i="41"/>
  <c r="EE150" i="41" s="1"/>
  <c r="DN129" i="41"/>
  <c r="FS149" i="41"/>
  <c r="CE151" i="41"/>
  <c r="ET150" i="41"/>
  <c r="DO60" i="41"/>
  <c r="DZ150" i="41"/>
  <c r="GD150" i="41"/>
  <c r="EQ150" i="41"/>
  <c r="DR150" i="41"/>
  <c r="DN150" i="41" s="1"/>
  <c r="FV150" i="41"/>
  <c r="DN29" i="41"/>
  <c r="CM151" i="41"/>
  <c r="FB150" i="41"/>
  <c r="DO149" i="41"/>
  <c r="DY150" i="41"/>
  <c r="GC150" i="41"/>
  <c r="AY150" i="41"/>
  <c r="BB150" i="41"/>
  <c r="DQ129" i="41"/>
  <c r="DO129" i="41" s="1"/>
  <c r="FU129" i="41"/>
  <c r="FS129" i="41" s="1"/>
  <c r="EK60" i="41"/>
  <c r="BV150" i="41"/>
  <c r="EK150" i="41" s="1"/>
  <c r="FX150" i="41"/>
  <c r="FS37" i="41"/>
  <c r="FK60" i="41"/>
  <c r="FE60" i="41" s="1"/>
  <c r="CV150" i="41"/>
  <c r="FK150" i="41" s="1"/>
  <c r="FD60" i="41"/>
  <c r="BM150" i="41"/>
  <c r="FC60" i="41"/>
  <c r="EQ60" i="41" s="1"/>
  <c r="CN150" i="41"/>
  <c r="FC150" i="41" s="1"/>
  <c r="DO37" i="41"/>
  <c r="FD150" i="41"/>
  <c r="EC88" i="42"/>
  <c r="HQ88" i="42"/>
  <c r="HM88" i="42" s="1"/>
  <c r="HL37" i="42"/>
  <c r="HV60" i="42"/>
  <c r="IB149" i="42"/>
  <c r="EG60" i="42"/>
  <c r="EC84" i="42"/>
  <c r="HQ84" i="42"/>
  <c r="HM84" i="42" s="1"/>
  <c r="EB113" i="42"/>
  <c r="HP113" i="42"/>
  <c r="HL113" i="42" s="1"/>
  <c r="AR150" i="42"/>
  <c r="AR1" i="42" s="1"/>
  <c r="HW60" i="42"/>
  <c r="EY17" i="42"/>
  <c r="HQ17" i="42"/>
  <c r="HM17" i="42" s="1"/>
  <c r="HM92" i="42"/>
  <c r="HL31" i="42"/>
  <c r="EC119" i="42"/>
  <c r="HQ119" i="42"/>
  <c r="HM119" i="42" s="1"/>
  <c r="HM26" i="42"/>
  <c r="HO149" i="42"/>
  <c r="EE27" i="42"/>
  <c r="IA27" i="42"/>
  <c r="EC114" i="42"/>
  <c r="HQ114" i="42"/>
  <c r="HM114" i="42" s="1"/>
  <c r="HQ38" i="42"/>
  <c r="HM38" i="42" s="1"/>
  <c r="HM83" i="42"/>
  <c r="HQ115" i="42"/>
  <c r="HM115" i="42" s="1"/>
  <c r="EC115" i="42"/>
  <c r="HM133" i="42"/>
  <c r="EC87" i="42"/>
  <c r="HQ87" i="42"/>
  <c r="HM87" i="42" s="1"/>
  <c r="HQ51" i="42"/>
  <c r="HM51" i="42" s="1"/>
  <c r="EC65" i="42"/>
  <c r="HQ65" i="42"/>
  <c r="HM65" i="42" s="1"/>
  <c r="EC120" i="42"/>
  <c r="HQ120" i="42"/>
  <c r="HM120" i="42" s="1"/>
  <c r="HM112" i="42"/>
  <c r="HM47" i="42"/>
  <c r="EJ29" i="42"/>
  <c r="HT29" i="42" s="1"/>
  <c r="HU29" i="42"/>
  <c r="EG29" i="42"/>
  <c r="EX17" i="42"/>
  <c r="HP17" i="42"/>
  <c r="HL17" i="42" s="1"/>
  <c r="EC118" i="42"/>
  <c r="HQ118" i="42"/>
  <c r="HM118" i="42" s="1"/>
  <c r="HO131" i="42"/>
  <c r="EJ129" i="42"/>
  <c r="HT129" i="42" s="1"/>
  <c r="HU129" i="42"/>
  <c r="HP60" i="42"/>
  <c r="EG37" i="42"/>
  <c r="HQ37" i="42" s="1"/>
  <c r="HR37" i="42"/>
  <c r="HP149" i="42"/>
  <c r="AC150" i="42"/>
  <c r="GE150" i="42" s="1"/>
  <c r="EC149" i="42"/>
  <c r="EC131" i="42"/>
  <c r="HQ131" i="42"/>
  <c r="HM131" i="42" s="1"/>
  <c r="HM85" i="42"/>
  <c r="HO31" i="42"/>
  <c r="HM122" i="42"/>
  <c r="HO82" i="42"/>
  <c r="EJ60" i="42"/>
  <c r="EC13" i="42"/>
  <c r="HW13" i="42"/>
  <c r="EJ37" i="42"/>
  <c r="HT37" i="42" s="1"/>
  <c r="HU37" i="42"/>
  <c r="HL129" i="42"/>
  <c r="HW37" i="42"/>
  <c r="EC38" i="42"/>
  <c r="EC116" i="42"/>
  <c r="HQ116" i="42"/>
  <c r="HM116" i="42" s="1"/>
  <c r="HO79" i="42"/>
  <c r="HM57" i="42"/>
  <c r="HM25" i="42"/>
  <c r="HM70" i="42"/>
  <c r="W150" i="42"/>
  <c r="EM150" i="42" s="1"/>
  <c r="DF60" i="42"/>
  <c r="EE97" i="42"/>
  <c r="EG97" i="42"/>
  <c r="DJ29" i="42"/>
  <c r="BF150" i="42"/>
  <c r="BF171" i="42" s="1"/>
  <c r="V29" i="42"/>
  <c r="V150" i="42" s="1"/>
  <c r="FI29" i="42"/>
  <c r="HW29" i="42" s="1"/>
  <c r="AI29" i="42"/>
  <c r="FL29" i="42"/>
  <c r="HZ29" i="42" s="1"/>
  <c r="FA149" i="42"/>
  <c r="FF149" i="42"/>
  <c r="EY149" i="42" s="1"/>
  <c r="AE150" i="42"/>
  <c r="HA150" i="42" s="1"/>
  <c r="FA13" i="42"/>
  <c r="FC13" i="42"/>
  <c r="EE113" i="42"/>
  <c r="EG113" i="42"/>
  <c r="BC150" i="42"/>
  <c r="EI150" i="42" s="1"/>
  <c r="BX150" i="42"/>
  <c r="FP150" i="42" s="1"/>
  <c r="CX150" i="42"/>
  <c r="HE150" i="42" s="1"/>
  <c r="BR150" i="42"/>
  <c r="FG150" i="42" s="1"/>
  <c r="FF150" i="42" s="1"/>
  <c r="CC150" i="42"/>
  <c r="FX150" i="42" s="1"/>
  <c r="CV150" i="42"/>
  <c r="HB150" i="42" s="1"/>
  <c r="EH129" i="42"/>
  <c r="CS150" i="42"/>
  <c r="GW150" i="42" s="1"/>
  <c r="CB150" i="42"/>
  <c r="CG150" i="42"/>
  <c r="CG151" i="42" s="1"/>
  <c r="CL150" i="42"/>
  <c r="GL150" i="42" s="1"/>
  <c r="AS150" i="42"/>
  <c r="AG150" i="42"/>
  <c r="CO150" i="42"/>
  <c r="M37" i="42"/>
  <c r="M60" i="42" s="1"/>
  <c r="CJ150" i="42"/>
  <c r="GI150" i="42" s="1"/>
  <c r="U150" i="42"/>
  <c r="CU150" i="42"/>
  <c r="GZ150" i="42" s="1"/>
  <c r="GS60" i="42"/>
  <c r="R150" i="42"/>
  <c r="CP150" i="42"/>
  <c r="DH60" i="42"/>
  <c r="CT150" i="42"/>
  <c r="GY150" i="42" s="1"/>
  <c r="GX150" i="42" s="1"/>
  <c r="FZ60" i="42"/>
  <c r="CD150" i="42"/>
  <c r="FZ150" i="42" s="1"/>
  <c r="CM150" i="42"/>
  <c r="CM151" i="42" s="1"/>
  <c r="DF129" i="42"/>
  <c r="DD129" i="42" s="1"/>
  <c r="AZ129" i="42"/>
  <c r="CI150" i="42"/>
  <c r="CI151" i="42" s="1"/>
  <c r="T150" i="42"/>
  <c r="CQ150" i="42"/>
  <c r="GT150" i="42" s="1"/>
  <c r="BO150" i="42"/>
  <c r="FB150" i="42" s="1"/>
  <c r="CZ150" i="42"/>
  <c r="HH150" i="42" s="1"/>
  <c r="AT150" i="42"/>
  <c r="BW150" i="42"/>
  <c r="FN150" i="42" s="1"/>
  <c r="EE149" i="42"/>
  <c r="BN150" i="42"/>
  <c r="AY150" i="42"/>
  <c r="DN60" i="42"/>
  <c r="BL150" i="42"/>
  <c r="EW150" i="42" s="1"/>
  <c r="CW150" i="42"/>
  <c r="HC150" i="42" s="1"/>
  <c r="BM150" i="42"/>
  <c r="DP60" i="42"/>
  <c r="AV150" i="42"/>
  <c r="DE60" i="42"/>
  <c r="BU150" i="42"/>
  <c r="FK150" i="42" s="1"/>
  <c r="O37" i="42"/>
  <c r="O60" i="42" s="1"/>
  <c r="EB129" i="42"/>
  <c r="DK60" i="42"/>
  <c r="O129" i="42"/>
  <c r="M129" i="42"/>
  <c r="Q129" i="42"/>
  <c r="Q150" i="42" s="1"/>
  <c r="O150" i="42" s="1"/>
  <c r="CY150" i="42"/>
  <c r="HF150" i="42" s="1"/>
  <c r="EB29" i="42"/>
  <c r="GO60" i="42"/>
  <c r="CN150" i="42"/>
  <c r="GO150" i="42" s="1"/>
  <c r="GC60" i="42"/>
  <c r="GB60" i="42" s="1"/>
  <c r="CF150" i="42"/>
  <c r="GC150" i="42" s="1"/>
  <c r="GB150" i="42" s="1"/>
  <c r="BQ150" i="42"/>
  <c r="FE150" i="42" s="1"/>
  <c r="DD149" i="42"/>
  <c r="CA150" i="42"/>
  <c r="DC129" i="42"/>
  <c r="FS60" i="42"/>
  <c r="BZ150" i="42"/>
  <c r="FS150" i="42" s="1"/>
  <c r="GP149" i="42"/>
  <c r="FQ60" i="42"/>
  <c r="EX60" i="42" s="1"/>
  <c r="BY150" i="42"/>
  <c r="FQ150" i="42" s="1"/>
  <c r="EB37" i="42"/>
  <c r="DI60" i="42"/>
  <c r="P150" i="42"/>
  <c r="BS150" i="42"/>
  <c r="FH150" i="42" s="1"/>
  <c r="GA60" i="42"/>
  <c r="FT60" i="42" s="1"/>
  <c r="DG60" i="42"/>
  <c r="DC37" i="42"/>
  <c r="DM60" i="42"/>
  <c r="FJ60" i="42"/>
  <c r="HX60" i="42" s="1"/>
  <c r="DJ60" i="42"/>
  <c r="BT150" i="42"/>
  <c r="FJ150" i="42" s="1"/>
  <c r="DD37" i="42"/>
  <c r="DC29" i="42"/>
  <c r="DC149" i="42"/>
  <c r="CK150" i="42"/>
  <c r="DO60" i="42"/>
  <c r="EU60" i="42"/>
  <c r="ER150" i="42"/>
  <c r="BH29" i="42"/>
  <c r="BH150" i="42" s="1"/>
  <c r="DL13" i="42"/>
  <c r="DD13" i="42" s="1"/>
  <c r="AH13" i="42"/>
  <c r="AH29" i="42" s="1"/>
  <c r="EQ13" i="42"/>
  <c r="ED13" i="42" s="1"/>
  <c r="EF150" i="42"/>
  <c r="HI60" i="42"/>
  <c r="GP60" i="42" s="1"/>
  <c r="DA150" i="42"/>
  <c r="HI150" i="42" s="1"/>
  <c r="EO150" i="42"/>
  <c r="EH150" i="42"/>
  <c r="EX149" i="42"/>
  <c r="FD29" i="42"/>
  <c r="BP150" i="42"/>
  <c r="FD150" i="42" s="1"/>
  <c r="FM60" i="42"/>
  <c r="BV150" i="42"/>
  <c r="FM150" i="42" s="1"/>
  <c r="CE150" i="42"/>
  <c r="DL60" i="42"/>
  <c r="EQ60" i="42"/>
  <c r="ED60" i="42" s="1"/>
  <c r="BK150" i="42"/>
  <c r="EE37" i="42"/>
  <c r="EB149" i="42"/>
  <c r="FT149" i="42"/>
  <c r="EL150" i="42"/>
  <c r="U150" i="41"/>
  <c r="Q150" i="41"/>
  <c r="O150" i="41" s="1"/>
  <c r="BO29" i="41"/>
  <c r="P13" i="41"/>
  <c r="P29" i="41" s="1"/>
  <c r="P150" i="41" s="1"/>
  <c r="M150" i="41" s="1"/>
  <c r="AI150" i="41"/>
  <c r="AI1" i="41" s="1"/>
  <c r="AJ1" i="41"/>
  <c r="AZ60" i="41"/>
  <c r="AZ150" i="41" s="1"/>
  <c r="AZ152" i="41" s="1"/>
  <c r="HM31" i="42" l="1"/>
  <c r="HN37" i="42"/>
  <c r="HU150" i="42"/>
  <c r="HO113" i="42"/>
  <c r="HN113" i="42"/>
  <c r="HO27" i="42"/>
  <c r="HN27" i="42"/>
  <c r="HR150" i="42"/>
  <c r="HO97" i="42"/>
  <c r="HN97" i="42"/>
  <c r="GU150" i="42"/>
  <c r="GR150" i="42"/>
  <c r="FY150" i="42"/>
  <c r="FU150" i="42" s="1"/>
  <c r="FV150" i="42"/>
  <c r="FY60" i="42"/>
  <c r="HQ60" i="42" s="1"/>
  <c r="FV60" i="42"/>
  <c r="EC31" i="42"/>
  <c r="FC150" i="42"/>
  <c r="EY150" i="42" s="1"/>
  <c r="EZ150" i="42"/>
  <c r="HR29" i="42"/>
  <c r="EZ29" i="42"/>
  <c r="EZ60" i="42"/>
  <c r="HR129" i="42"/>
  <c r="ED129" i="42"/>
  <c r="AP1" i="42"/>
  <c r="AK1" i="42"/>
  <c r="AZ150" i="42"/>
  <c r="AZ152" i="42" s="1"/>
  <c r="AJ1" i="42"/>
  <c r="AH150" i="42"/>
  <c r="AH179" i="42" s="1"/>
  <c r="HL149" i="42"/>
  <c r="AI150" i="42"/>
  <c r="AI1" i="42" s="1"/>
  <c r="HD150" i="42"/>
  <c r="EC29" i="42"/>
  <c r="HP150" i="42"/>
  <c r="HT60" i="42"/>
  <c r="IG60" i="42"/>
  <c r="ID150" i="42"/>
  <c r="HZ150" i="42"/>
  <c r="HO37" i="42"/>
  <c r="DQ150" i="41"/>
  <c r="DO150" i="41" s="1"/>
  <c r="FU150" i="41"/>
  <c r="BO150" i="41"/>
  <c r="ED29" i="41"/>
  <c r="EB29" i="41" s="1"/>
  <c r="FT29" i="41"/>
  <c r="FR29" i="41" s="1"/>
  <c r="EC150" i="41"/>
  <c r="GA150" i="41"/>
  <c r="CK151" i="41"/>
  <c r="EZ150" i="41"/>
  <c r="EP150" i="41"/>
  <c r="EC60" i="41"/>
  <c r="GB150" i="41"/>
  <c r="EE60" i="42"/>
  <c r="IA60" i="42"/>
  <c r="EB60" i="42"/>
  <c r="IE60" i="42"/>
  <c r="HW150" i="42"/>
  <c r="HU60" i="42"/>
  <c r="HM37" i="42"/>
  <c r="EE13" i="42"/>
  <c r="IA13" i="42"/>
  <c r="HO13" i="42" s="1"/>
  <c r="EY13" i="42"/>
  <c r="HQ13" i="42"/>
  <c r="HM13" i="42" s="1"/>
  <c r="EG150" i="42"/>
  <c r="HT149" i="42"/>
  <c r="HM149" i="42" s="1"/>
  <c r="IG150" i="42"/>
  <c r="HR60" i="42"/>
  <c r="EJ150" i="42"/>
  <c r="HT150" i="42" s="1"/>
  <c r="EC60" i="42"/>
  <c r="EC113" i="42"/>
  <c r="HQ113" i="42"/>
  <c r="HM113" i="42" s="1"/>
  <c r="EC97" i="42"/>
  <c r="HQ97" i="42"/>
  <c r="HM97" i="42" s="1"/>
  <c r="EC37" i="42"/>
  <c r="HS60" i="42"/>
  <c r="EN150" i="42"/>
  <c r="HX150" i="42" s="1"/>
  <c r="FA29" i="42"/>
  <c r="FC29" i="42"/>
  <c r="EY29" i="42" s="1"/>
  <c r="EE129" i="42"/>
  <c r="EG129" i="42"/>
  <c r="GD150" i="42"/>
  <c r="HV150" i="42" s="1"/>
  <c r="GG150" i="42"/>
  <c r="HY150" i="42" s="1"/>
  <c r="GM150" i="42"/>
  <c r="GS150" i="42"/>
  <c r="M150" i="42"/>
  <c r="DP150" i="42"/>
  <c r="FW150" i="42"/>
  <c r="DN150" i="42"/>
  <c r="DE150" i="42"/>
  <c r="DH150" i="42"/>
  <c r="DG150" i="42"/>
  <c r="DI150" i="42"/>
  <c r="DK150" i="42"/>
  <c r="GP150" i="42"/>
  <c r="EX150" i="42"/>
  <c r="FW60" i="42"/>
  <c r="FA150" i="42"/>
  <c r="DC60" i="42"/>
  <c r="DD60" i="42"/>
  <c r="FA60" i="42"/>
  <c r="DL150" i="42"/>
  <c r="EQ150" i="42"/>
  <c r="IA150" i="42" s="1"/>
  <c r="DF150" i="42"/>
  <c r="CE151" i="42"/>
  <c r="GA150" i="42"/>
  <c r="HS150" i="42" s="1"/>
  <c r="EQ29" i="42"/>
  <c r="ED29" i="42" s="1"/>
  <c r="DL29" i="42"/>
  <c r="DD29" i="42" s="1"/>
  <c r="CK151" i="42"/>
  <c r="GJ150" i="42"/>
  <c r="IB150" i="42" s="1"/>
  <c r="DJ150" i="42"/>
  <c r="DO150" i="42"/>
  <c r="EU150" i="42"/>
  <c r="DM150" i="42"/>
  <c r="HN13" i="42" l="1"/>
  <c r="HO129" i="42"/>
  <c r="HN129" i="42"/>
  <c r="GQ150" i="42"/>
  <c r="HN150" i="42"/>
  <c r="HN60" i="42"/>
  <c r="FU60" i="42"/>
  <c r="ED150" i="42"/>
  <c r="HL60" i="42"/>
  <c r="HO60" i="42"/>
  <c r="HM60" i="42"/>
  <c r="ED150" i="41"/>
  <c r="EB150" i="41" s="1"/>
  <c r="DN151" i="41" s="1"/>
  <c r="FT150" i="41"/>
  <c r="FR150" i="41" s="1"/>
  <c r="FR151" i="41" s="1"/>
  <c r="FS150" i="41"/>
  <c r="FS151" i="41" s="1"/>
  <c r="DO151" i="41"/>
  <c r="EE29" i="42"/>
  <c r="IA29" i="42"/>
  <c r="HO29" i="42" s="1"/>
  <c r="EC150" i="42"/>
  <c r="HQ150" i="42"/>
  <c r="HM150" i="42" s="1"/>
  <c r="HQ29" i="42"/>
  <c r="HM29" i="42" s="1"/>
  <c r="EB150" i="42"/>
  <c r="IE150" i="42"/>
  <c r="HL150" i="42" s="1"/>
  <c r="EE150" i="42"/>
  <c r="EE151" i="42" s="1"/>
  <c r="HO150" i="42"/>
  <c r="EC129" i="42"/>
  <c r="HQ129" i="42"/>
  <c r="HM129" i="42" s="1"/>
  <c r="DC150" i="42"/>
  <c r="DC151" i="42" s="1"/>
  <c r="FT150" i="42"/>
  <c r="DD150" i="42"/>
  <c r="HN29" i="42" l="1"/>
  <c r="DD151" i="42"/>
  <c r="EB151" i="42"/>
  <c r="AR131" i="38" l="1"/>
  <c r="AQ131" i="38"/>
  <c r="AP131" i="38"/>
  <c r="AO131" i="38"/>
  <c r="AN131" i="38"/>
  <c r="AM131" i="38"/>
  <c r="AL131" i="38"/>
  <c r="AK131" i="38"/>
  <c r="AJ113" i="38"/>
  <c r="AR97" i="38"/>
  <c r="AQ97" i="38"/>
  <c r="AP97" i="38"/>
  <c r="AO97" i="38"/>
  <c r="AN97" i="38"/>
  <c r="AM97" i="38"/>
  <c r="AL97" i="38"/>
  <c r="AK97" i="38"/>
  <c r="AJ97" i="38"/>
  <c r="AR82" i="38"/>
  <c r="AQ82" i="38"/>
  <c r="AP82" i="38"/>
  <c r="AO82" i="38"/>
  <c r="AN82" i="38"/>
  <c r="AM82" i="38"/>
  <c r="AL82" i="38"/>
  <c r="AK82" i="38"/>
  <c r="AJ82" i="38"/>
  <c r="AR79" i="38"/>
  <c r="AQ79" i="38"/>
  <c r="AP79" i="38"/>
  <c r="AO79" i="38"/>
  <c r="AN79" i="38"/>
  <c r="AM79" i="38"/>
  <c r="AL79" i="38"/>
  <c r="AK79" i="38"/>
  <c r="AJ79" i="38"/>
  <c r="AR62" i="38"/>
  <c r="AQ62" i="38"/>
  <c r="AP62" i="38"/>
  <c r="AO62" i="38"/>
  <c r="AN62" i="38"/>
  <c r="AM62" i="38"/>
  <c r="AL62" i="38"/>
  <c r="AK62" i="38"/>
  <c r="AJ62" i="38"/>
  <c r="AE62" i="38"/>
  <c r="AR31" i="38"/>
  <c r="AQ31" i="38"/>
  <c r="AP31" i="38"/>
  <c r="AO31" i="38"/>
  <c r="AN31" i="38"/>
  <c r="AM31" i="38"/>
  <c r="AL31" i="38"/>
  <c r="AK31" i="38"/>
  <c r="AE31" i="38"/>
  <c r="AI24" i="38"/>
  <c r="AI145" i="38" l="1"/>
  <c r="AI143" i="38"/>
  <c r="AR113" i="38"/>
  <c r="AR129" i="38" s="1"/>
  <c r="AQ113" i="38"/>
  <c r="AP113" i="38"/>
  <c r="AP129" i="38" s="1"/>
  <c r="AO113" i="38"/>
  <c r="AO129" i="38" s="1"/>
  <c r="AN113" i="38"/>
  <c r="AM113" i="38"/>
  <c r="AM129" i="38" s="1"/>
  <c r="AL113" i="38"/>
  <c r="AL129" i="38" s="1"/>
  <c r="AK113" i="38"/>
  <c r="AR124" i="38"/>
  <c r="AQ124" i="38"/>
  <c r="AP124" i="38"/>
  <c r="AO124" i="38"/>
  <c r="AN124" i="38"/>
  <c r="AN129" i="38" s="1"/>
  <c r="AM124" i="38"/>
  <c r="AL124" i="38"/>
  <c r="AK124" i="38"/>
  <c r="AJ124" i="38"/>
  <c r="AJ129" i="38" s="1"/>
  <c r="AJ47" i="38"/>
  <c r="AR38" i="38"/>
  <c r="AR37" i="38" s="1"/>
  <c r="AR60" i="38" s="1"/>
  <c r="AQ38" i="38"/>
  <c r="AQ37" i="38" s="1"/>
  <c r="AQ60" i="38" s="1"/>
  <c r="AP38" i="38"/>
  <c r="AP37" i="38" s="1"/>
  <c r="AP60" i="38" s="1"/>
  <c r="AO38" i="38"/>
  <c r="AO37" i="38" s="1"/>
  <c r="AO60" i="38" s="1"/>
  <c r="AN38" i="38"/>
  <c r="AN37" i="38" s="1"/>
  <c r="AN60" i="38" s="1"/>
  <c r="AM38" i="38"/>
  <c r="AM37" i="38" s="1"/>
  <c r="AM60" i="38" s="1"/>
  <c r="AL38" i="38"/>
  <c r="AL37" i="38" s="1"/>
  <c r="AL60" i="38" s="1"/>
  <c r="AK38" i="38"/>
  <c r="AK37" i="38" s="1"/>
  <c r="AK60" i="38" s="1"/>
  <c r="AI44" i="38"/>
  <c r="AK24" i="38"/>
  <c r="AK15" i="38"/>
  <c r="AK13" i="38"/>
  <c r="AK129" i="38" l="1"/>
  <c r="AQ129" i="38"/>
  <c r="AI129" i="38" s="1"/>
  <c r="AI60" i="38"/>
  <c r="AI37" i="38"/>
  <c r="AI149" i="38"/>
  <c r="AI148" i="38"/>
  <c r="AI147" i="38"/>
  <c r="AI146" i="38"/>
  <c r="AI144" i="38"/>
  <c r="AI142" i="38"/>
  <c r="AI141" i="38"/>
  <c r="AI140" i="38"/>
  <c r="AI139" i="38"/>
  <c r="AI138" i="38"/>
  <c r="AI137" i="38"/>
  <c r="AI136" i="38"/>
  <c r="AI135" i="38"/>
  <c r="AI134" i="38"/>
  <c r="AI133" i="38"/>
  <c r="AI132" i="38"/>
  <c r="AI128" i="38"/>
  <c r="AI127" i="38"/>
  <c r="AI126" i="38"/>
  <c r="AI125" i="38"/>
  <c r="AI124" i="38"/>
  <c r="AI123" i="38"/>
  <c r="AI122" i="38"/>
  <c r="AI121" i="38"/>
  <c r="AI120" i="38"/>
  <c r="AI119" i="38"/>
  <c r="AI118" i="38"/>
  <c r="AI117" i="38"/>
  <c r="AI116" i="38"/>
  <c r="AI115" i="38"/>
  <c r="AI114" i="38"/>
  <c r="AI113" i="38"/>
  <c r="AI112" i="38"/>
  <c r="AI111" i="38"/>
  <c r="AI110" i="38"/>
  <c r="AI109" i="38"/>
  <c r="AI108" i="38"/>
  <c r="AI107" i="38"/>
  <c r="AI106" i="38"/>
  <c r="AI105" i="38"/>
  <c r="AI104" i="38"/>
  <c r="AI103" i="38"/>
  <c r="AI102" i="38"/>
  <c r="AI101" i="38"/>
  <c r="AI100" i="38"/>
  <c r="AI99" i="38"/>
  <c r="AI98" i="38"/>
  <c r="AI97" i="38"/>
  <c r="AI96" i="38"/>
  <c r="AI95" i="38"/>
  <c r="AI94" i="38"/>
  <c r="AI93" i="38"/>
  <c r="AI92" i="38"/>
  <c r="AI91" i="38"/>
  <c r="AI90" i="38"/>
  <c r="AI89" i="38"/>
  <c r="AI88" i="38"/>
  <c r="AI87" i="38"/>
  <c r="AI86" i="38"/>
  <c r="AI85" i="38"/>
  <c r="AI84" i="38"/>
  <c r="AI83" i="38"/>
  <c r="AI82" i="38"/>
  <c r="AI81" i="38"/>
  <c r="AI80" i="38"/>
  <c r="AI79" i="38"/>
  <c r="AI78" i="38"/>
  <c r="AI77" i="38"/>
  <c r="AI76" i="38"/>
  <c r="AI75" i="38"/>
  <c r="AI74" i="38"/>
  <c r="AI73" i="38"/>
  <c r="AI72" i="38"/>
  <c r="AI71" i="38"/>
  <c r="AI70" i="38"/>
  <c r="AI69" i="38"/>
  <c r="AI68" i="38"/>
  <c r="AI67" i="38"/>
  <c r="AI66" i="38"/>
  <c r="AI65" i="38"/>
  <c r="AI64" i="38"/>
  <c r="AI63" i="38"/>
  <c r="AI62" i="38"/>
  <c r="AI59" i="38"/>
  <c r="AI58" i="38"/>
  <c r="AI57" i="38"/>
  <c r="AI56" i="38"/>
  <c r="AI55" i="38"/>
  <c r="AI54" i="38"/>
  <c r="AI53" i="38"/>
  <c r="AI52" i="38"/>
  <c r="AI51" i="38"/>
  <c r="AI50" i="38"/>
  <c r="AI49" i="38"/>
  <c r="AI48" i="38"/>
  <c r="AI47" i="38"/>
  <c r="AI46" i="38"/>
  <c r="AI45" i="38"/>
  <c r="AI43" i="38"/>
  <c r="AI42" i="38"/>
  <c r="AI41" i="38"/>
  <c r="AI40" i="38"/>
  <c r="AI39" i="38"/>
  <c r="AI38" i="38"/>
  <c r="AI36" i="38"/>
  <c r="AI35" i="38"/>
  <c r="AI34" i="38"/>
  <c r="AI33" i="38"/>
  <c r="AI32" i="38"/>
  <c r="AI31" i="38"/>
  <c r="AI28" i="38"/>
  <c r="AI27" i="38"/>
  <c r="AI26" i="38"/>
  <c r="AI25" i="38"/>
  <c r="AI23" i="38"/>
  <c r="AI22" i="38"/>
  <c r="AI21" i="38"/>
  <c r="AI20" i="38"/>
  <c r="AI19" i="38"/>
  <c r="AI18" i="38"/>
  <c r="AI17" i="38"/>
  <c r="AI16" i="38"/>
  <c r="AI15" i="38"/>
  <c r="AI14" i="38"/>
  <c r="AR13" i="38"/>
  <c r="AR29" i="38" s="1"/>
  <c r="AR150" i="38" s="1"/>
  <c r="AR1" i="38" s="1"/>
  <c r="AQ13" i="38"/>
  <c r="AQ29" i="38" s="1"/>
  <c r="AQ150" i="38" s="1"/>
  <c r="AQ1" i="38" s="1"/>
  <c r="AP13" i="38"/>
  <c r="AP29" i="38" s="1"/>
  <c r="AP150" i="38" s="1"/>
  <c r="AP1" i="38" s="1"/>
  <c r="AO13" i="38"/>
  <c r="AO29" i="38" s="1"/>
  <c r="AO150" i="38" s="1"/>
  <c r="AO1" i="38" s="1"/>
  <c r="AN13" i="38"/>
  <c r="AN29" i="38" s="1"/>
  <c r="AN150" i="38" s="1"/>
  <c r="AN1" i="38" s="1"/>
  <c r="AM13" i="38"/>
  <c r="AM29" i="38" s="1"/>
  <c r="AM150" i="38" s="1"/>
  <c r="AM1" i="38" s="1"/>
  <c r="AL13" i="38"/>
  <c r="AL29" i="38" s="1"/>
  <c r="AL150" i="38" s="1"/>
  <c r="AL1" i="38" s="1"/>
  <c r="AK29" i="38"/>
  <c r="AK150" i="38" s="1"/>
  <c r="AK1" i="38" s="1"/>
  <c r="W13" i="38"/>
  <c r="W29" i="38" s="1"/>
  <c r="W124" i="38"/>
  <c r="W113" i="38"/>
  <c r="W97" i="38"/>
  <c r="W82" i="38"/>
  <c r="W62" i="38"/>
  <c r="W3" i="38"/>
  <c r="W38" i="38"/>
  <c r="W31" i="38"/>
  <c r="W2" i="38"/>
  <c r="AE51" i="38"/>
  <c r="AD51" i="38"/>
  <c r="AC51" i="38"/>
  <c r="AB51" i="38"/>
  <c r="AA51" i="38"/>
  <c r="Z51" i="38"/>
  <c r="Y51" i="38"/>
  <c r="X51" i="38"/>
  <c r="W51" i="38"/>
  <c r="V102" i="38"/>
  <c r="AE13" i="38"/>
  <c r="AE29" i="38" s="1"/>
  <c r="AD13" i="38"/>
  <c r="AD29" i="38" s="1"/>
  <c r="AC13" i="38"/>
  <c r="AC29" i="38" s="1"/>
  <c r="AB13" i="38"/>
  <c r="AB29" i="38" s="1"/>
  <c r="AA13" i="38"/>
  <c r="AA29" i="38" s="1"/>
  <c r="Z13" i="38"/>
  <c r="Z29" i="38" s="1"/>
  <c r="Y13" i="38"/>
  <c r="Y29" i="38" s="1"/>
  <c r="X13" i="38"/>
  <c r="X29" i="38" s="1"/>
  <c r="AD31" i="38"/>
  <c r="AC31" i="38"/>
  <c r="AB31" i="38"/>
  <c r="AA31" i="38"/>
  <c r="Z31" i="38"/>
  <c r="Y31" i="38"/>
  <c r="X31" i="38"/>
  <c r="V95" i="38"/>
  <c r="V148" i="38"/>
  <c r="V146" i="38"/>
  <c r="U146" i="38"/>
  <c r="AE131" i="38"/>
  <c r="AE149" i="38" s="1"/>
  <c r="AD131" i="38"/>
  <c r="AD149" i="38" s="1"/>
  <c r="AC131" i="38"/>
  <c r="AC149" i="38" s="1"/>
  <c r="AB131" i="38"/>
  <c r="AB149" i="38" s="1"/>
  <c r="AA131" i="38"/>
  <c r="AA149" i="38" s="1"/>
  <c r="Z131" i="38"/>
  <c r="Z149" i="38" s="1"/>
  <c r="Y131" i="38"/>
  <c r="Y149" i="38" s="1"/>
  <c r="X131" i="38"/>
  <c r="X149" i="38" s="1"/>
  <c r="W131" i="38"/>
  <c r="W149" i="38" s="1"/>
  <c r="AE124" i="38"/>
  <c r="AD124" i="38"/>
  <c r="AC124" i="38"/>
  <c r="AB124" i="38"/>
  <c r="AA124" i="38"/>
  <c r="Z124" i="38"/>
  <c r="Y124" i="38"/>
  <c r="X124" i="38"/>
  <c r="AE113" i="38"/>
  <c r="AD113" i="38"/>
  <c r="AC113" i="38"/>
  <c r="AB113" i="38"/>
  <c r="AA113" i="38"/>
  <c r="Z113" i="38"/>
  <c r="Y113" i="38"/>
  <c r="X113" i="38"/>
  <c r="V111" i="38"/>
  <c r="AE97" i="38"/>
  <c r="AD97" i="38"/>
  <c r="AC97" i="38"/>
  <c r="AB97" i="38"/>
  <c r="AA97" i="38"/>
  <c r="Z97" i="38"/>
  <c r="Y97" i="38"/>
  <c r="X97" i="38"/>
  <c r="AE82" i="38"/>
  <c r="AD82" i="38"/>
  <c r="AC82" i="38"/>
  <c r="AB82" i="38"/>
  <c r="AA82" i="38"/>
  <c r="Z82" i="38"/>
  <c r="Y82" i="38"/>
  <c r="X82" i="38"/>
  <c r="AE79" i="38"/>
  <c r="AD79" i="38"/>
  <c r="AC79" i="38"/>
  <c r="AB79" i="38"/>
  <c r="AA79" i="38"/>
  <c r="Z79" i="38"/>
  <c r="Y79" i="38"/>
  <c r="X79" i="38"/>
  <c r="W79" i="38"/>
  <c r="W73" i="38"/>
  <c r="AD62" i="38"/>
  <c r="AC62" i="38"/>
  <c r="AB62" i="38"/>
  <c r="AA62" i="38"/>
  <c r="Z62" i="38"/>
  <c r="Y62" i="38"/>
  <c r="X62" i="38"/>
  <c r="W56" i="38"/>
  <c r="AE38" i="38"/>
  <c r="AD38" i="38"/>
  <c r="AC38" i="38"/>
  <c r="AC37" i="38" s="1"/>
  <c r="AB38" i="38"/>
  <c r="AB37" i="38" s="1"/>
  <c r="AA38" i="38"/>
  <c r="AA37" i="38" s="1"/>
  <c r="Z38" i="38"/>
  <c r="Y38" i="38"/>
  <c r="X38" i="38"/>
  <c r="V43" i="38"/>
  <c r="O58" i="38"/>
  <c r="M58" i="38"/>
  <c r="V58" i="38"/>
  <c r="W42" i="38"/>
  <c r="W17" i="38"/>
  <c r="V35" i="38"/>
  <c r="M35" i="38"/>
  <c r="X26" i="38"/>
  <c r="AD37" i="38" l="1"/>
  <c r="Z37" i="38"/>
  <c r="Z60" i="38" s="1"/>
  <c r="AE37" i="38"/>
  <c r="AE60" i="38" s="1"/>
  <c r="X37" i="38"/>
  <c r="X60" i="38" s="1"/>
  <c r="Y37" i="38"/>
  <c r="Y60" i="38" s="1"/>
  <c r="AI29" i="38"/>
  <c r="AJ150" i="38"/>
  <c r="AI13" i="38"/>
  <c r="AI2" i="38" s="1"/>
  <c r="W37" i="38"/>
  <c r="W60" i="38" s="1"/>
  <c r="W129" i="38"/>
  <c r="W180" i="38" s="1"/>
  <c r="X2" i="38"/>
  <c r="AE129" i="38"/>
  <c r="Z129" i="38"/>
  <c r="AD129" i="38"/>
  <c r="Y129" i="38"/>
  <c r="X129" i="38"/>
  <c r="AB129" i="38"/>
  <c r="AA60" i="38"/>
  <c r="AC129" i="38"/>
  <c r="AB60" i="38"/>
  <c r="AC60" i="38"/>
  <c r="AD60" i="38"/>
  <c r="AA129" i="38"/>
  <c r="V147" i="38"/>
  <c r="V144" i="38"/>
  <c r="V142" i="38"/>
  <c r="V141" i="38"/>
  <c r="V140" i="38"/>
  <c r="V139" i="38"/>
  <c r="V138" i="38"/>
  <c r="V137" i="38"/>
  <c r="V136" i="38"/>
  <c r="V135" i="38"/>
  <c r="V134" i="38"/>
  <c r="V133" i="38"/>
  <c r="V132" i="38"/>
  <c r="V130" i="38"/>
  <c r="V128" i="38"/>
  <c r="V127" i="38"/>
  <c r="V126" i="38"/>
  <c r="V125" i="38"/>
  <c r="V123" i="38"/>
  <c r="V122" i="38"/>
  <c r="V121" i="38"/>
  <c r="V120" i="38"/>
  <c r="V119" i="38"/>
  <c r="V118" i="38"/>
  <c r="V117" i="38"/>
  <c r="V116" i="38"/>
  <c r="V115" i="38"/>
  <c r="V114" i="38"/>
  <c r="V112" i="38"/>
  <c r="V110" i="38"/>
  <c r="V109" i="38"/>
  <c r="V108" i="38"/>
  <c r="V107" i="38"/>
  <c r="V106" i="38"/>
  <c r="V105" i="38"/>
  <c r="V104" i="38"/>
  <c r="V103" i="38"/>
  <c r="V101" i="38"/>
  <c r="V100" i="38"/>
  <c r="V99" i="38"/>
  <c r="V98" i="38"/>
  <c r="V96" i="38"/>
  <c r="V94" i="38"/>
  <c r="V93" i="38"/>
  <c r="V92" i="38"/>
  <c r="V91" i="38"/>
  <c r="V90" i="38"/>
  <c r="V89" i="38"/>
  <c r="V88" i="38"/>
  <c r="V87" i="38"/>
  <c r="V86" i="38"/>
  <c r="V85" i="38"/>
  <c r="V84" i="38"/>
  <c r="V83" i="38"/>
  <c r="V81" i="38"/>
  <c r="V80" i="38"/>
  <c r="V78" i="38"/>
  <c r="V77" i="38"/>
  <c r="V76" i="38"/>
  <c r="V75" i="38"/>
  <c r="V74" i="38"/>
  <c r="V73" i="38"/>
  <c r="V72" i="38"/>
  <c r="V71" i="38"/>
  <c r="V70" i="38"/>
  <c r="V69" i="38"/>
  <c r="V68" i="38"/>
  <c r="V67" i="38"/>
  <c r="V66" i="38"/>
  <c r="V65" i="38"/>
  <c r="V64" i="38"/>
  <c r="V63" i="38"/>
  <c r="V61" i="38"/>
  <c r="V59" i="38"/>
  <c r="V57" i="38"/>
  <c r="V56" i="38"/>
  <c r="V55" i="38"/>
  <c r="V54" i="38"/>
  <c r="V53" i="38"/>
  <c r="V52" i="38"/>
  <c r="V51" i="38"/>
  <c r="V50" i="38"/>
  <c r="V49" i="38"/>
  <c r="V48" i="38"/>
  <c r="V47" i="38"/>
  <c r="V46" i="38"/>
  <c r="V45" i="38"/>
  <c r="V42" i="38"/>
  <c r="V41" i="38"/>
  <c r="V40" i="38"/>
  <c r="V39" i="38"/>
  <c r="V36" i="38"/>
  <c r="V34" i="38"/>
  <c r="V33" i="38"/>
  <c r="V32" i="38"/>
  <c r="V31" i="38"/>
  <c r="V30" i="38"/>
  <c r="V29" i="38"/>
  <c r="V28" i="38"/>
  <c r="V27" i="38"/>
  <c r="V25" i="38"/>
  <c r="V23" i="38"/>
  <c r="V22" i="38"/>
  <c r="V21" i="38"/>
  <c r="V20" i="38"/>
  <c r="V19" i="38"/>
  <c r="V18" i="38"/>
  <c r="V17" i="38"/>
  <c r="V16" i="38"/>
  <c r="V15" i="38"/>
  <c r="V14" i="38"/>
  <c r="V26" i="38"/>
  <c r="AI150" i="38" l="1"/>
  <c r="AI1" i="38" s="1"/>
  <c r="AJ1" i="38"/>
  <c r="W150" i="38"/>
  <c r="V38" i="38"/>
  <c r="Z150" i="38"/>
  <c r="AA150" i="38"/>
  <c r="AE150" i="38"/>
  <c r="X150" i="38"/>
  <c r="Y150" i="38"/>
  <c r="V13" i="38"/>
  <c r="AB150" i="38"/>
  <c r="V37" i="38"/>
  <c r="V60" i="38" s="1"/>
  <c r="V79" i="38"/>
  <c r="AD150" i="38"/>
  <c r="AC150" i="38"/>
  <c r="V82" i="38"/>
  <c r="V113" i="38"/>
  <c r="V131" i="38"/>
  <c r="V149" i="38" s="1"/>
  <c r="V124" i="38"/>
  <c r="V97" i="38"/>
  <c r="V62" i="38"/>
  <c r="V129" i="38" l="1"/>
  <c r="V150" i="38" s="1"/>
  <c r="AH63" i="38" l="1"/>
  <c r="AH77" i="38"/>
  <c r="BF47" i="38" l="1"/>
  <c r="CV47" i="38"/>
  <c r="BH33" i="38" l="1"/>
  <c r="BV59" i="38" l="1"/>
  <c r="BT59" i="38"/>
  <c r="BH27" i="38" l="1"/>
  <c r="BV27" i="38"/>
  <c r="BF26" i="38" l="1"/>
  <c r="CP141" i="38" l="1"/>
  <c r="CO141" i="38"/>
  <c r="CB141" i="38"/>
  <c r="CA141" i="38"/>
  <c r="BN141" i="38"/>
  <c r="BM141" i="38"/>
  <c r="AZ141" i="38"/>
  <c r="AY141" i="38"/>
  <c r="AW141" i="38"/>
  <c r="AV141" i="38"/>
  <c r="AT141" i="38"/>
  <c r="AS141" i="38"/>
  <c r="AH141" i="38"/>
  <c r="AG141" i="38"/>
  <c r="U141" i="38"/>
  <c r="T141" i="38"/>
  <c r="S141" i="38"/>
  <c r="R141" i="38"/>
  <c r="Q141" i="38"/>
  <c r="P141" i="38"/>
  <c r="CP142" i="38"/>
  <c r="CO142" i="38"/>
  <c r="CB142" i="38"/>
  <c r="CA142" i="38"/>
  <c r="BN142" i="38"/>
  <c r="BM142" i="38"/>
  <c r="AZ142" i="38"/>
  <c r="AY142" i="38"/>
  <c r="AW142" i="38"/>
  <c r="AV142" i="38"/>
  <c r="AT142" i="38"/>
  <c r="AS142" i="38"/>
  <c r="AH142" i="38"/>
  <c r="AG142" i="38"/>
  <c r="U142" i="38"/>
  <c r="T142" i="38"/>
  <c r="S142" i="38"/>
  <c r="R142" i="38"/>
  <c r="Q142" i="38"/>
  <c r="P142" i="38"/>
  <c r="M142" i="38" l="1"/>
  <c r="M141" i="38"/>
  <c r="O141" i="38"/>
  <c r="O142" i="38"/>
  <c r="BF48" i="38"/>
  <c r="AW47" i="38"/>
  <c r="AV47" i="38"/>
  <c r="AT47" i="38"/>
  <c r="AS47" i="38"/>
  <c r="AH47" i="38"/>
  <c r="AG47" i="38"/>
  <c r="U47" i="38"/>
  <c r="T47" i="38"/>
  <c r="S47" i="38"/>
  <c r="R47" i="38"/>
  <c r="DH47" i="38"/>
  <c r="CP47" i="38"/>
  <c r="CO47" i="38"/>
  <c r="CD47" i="38"/>
  <c r="CB47" i="38" s="1"/>
  <c r="CC47" i="38"/>
  <c r="CA47" i="38" s="1"/>
  <c r="BN47" i="38"/>
  <c r="BM47" i="38"/>
  <c r="BB47" i="38"/>
  <c r="Q47" i="38" s="1"/>
  <c r="AY47" i="38"/>
  <c r="O47" i="38" l="1"/>
  <c r="P47" i="38"/>
  <c r="M47" i="38" s="1"/>
  <c r="AZ47" i="38"/>
  <c r="BT57" i="38" l="1"/>
  <c r="BF57" i="38"/>
  <c r="BD34" i="38" l="1"/>
  <c r="H122" i="35" l="1"/>
  <c r="I122" i="35"/>
  <c r="J122" i="35"/>
  <c r="K122" i="35"/>
  <c r="L122" i="35"/>
  <c r="M122" i="35"/>
  <c r="N122" i="35"/>
  <c r="O122" i="35"/>
  <c r="P122" i="35"/>
  <c r="Q122" i="35"/>
  <c r="R122" i="35"/>
  <c r="P121" i="35"/>
  <c r="R121" i="35"/>
  <c r="H21" i="35"/>
  <c r="I21" i="35"/>
  <c r="J21" i="35"/>
  <c r="K21" i="35"/>
  <c r="L21" i="35"/>
  <c r="M21" i="35"/>
  <c r="N21" i="35"/>
  <c r="O21" i="35"/>
  <c r="P21" i="35"/>
  <c r="Q21" i="35"/>
  <c r="R21" i="35"/>
  <c r="G21" i="35"/>
  <c r="H20" i="35"/>
  <c r="I20" i="35"/>
  <c r="J20" i="35"/>
  <c r="K20" i="35"/>
  <c r="L20" i="35"/>
  <c r="M20" i="35"/>
  <c r="N20" i="35"/>
  <c r="O20" i="35"/>
  <c r="P20" i="35"/>
  <c r="Q20" i="35"/>
  <c r="R20" i="35"/>
  <c r="G20" i="35"/>
  <c r="H19" i="35"/>
  <c r="H18" i="35" s="1"/>
  <c r="I19" i="35"/>
  <c r="J19" i="35"/>
  <c r="K19" i="35"/>
  <c r="L19" i="35"/>
  <c r="M19" i="35"/>
  <c r="N19" i="35"/>
  <c r="O19" i="35"/>
  <c r="P19" i="35"/>
  <c r="Q19" i="35"/>
  <c r="R19" i="35"/>
  <c r="F18" i="35"/>
  <c r="CF51" i="38"/>
  <c r="P18" i="35" l="1"/>
  <c r="O18" i="35"/>
  <c r="Q18" i="35"/>
  <c r="R18" i="35"/>
  <c r="L18" i="35"/>
  <c r="M18" i="35"/>
  <c r="K18" i="35"/>
  <c r="F122" i="35"/>
  <c r="J18" i="35"/>
  <c r="I18" i="35"/>
  <c r="N18" i="35"/>
  <c r="AW144" i="38" l="1"/>
  <c r="AV144" i="38"/>
  <c r="AT144" i="38"/>
  <c r="AS144" i="38"/>
  <c r="AH144" i="38"/>
  <c r="AG144" i="38"/>
  <c r="U144" i="38"/>
  <c r="T144" i="38"/>
  <c r="S144" i="38"/>
  <c r="R144" i="38"/>
  <c r="Q144" i="38"/>
  <c r="P144" i="38"/>
  <c r="AW140" i="38"/>
  <c r="AV140" i="38"/>
  <c r="AT140" i="38"/>
  <c r="AS140" i="38"/>
  <c r="AH140" i="38"/>
  <c r="AG140" i="38"/>
  <c r="U140" i="38"/>
  <c r="T140" i="38"/>
  <c r="S140" i="38"/>
  <c r="R140" i="38"/>
  <c r="Q140" i="38"/>
  <c r="P140" i="38"/>
  <c r="AW139" i="38"/>
  <c r="AV139" i="38"/>
  <c r="AT139" i="38"/>
  <c r="AS139" i="38"/>
  <c r="AH139" i="38"/>
  <c r="AG139" i="38"/>
  <c r="U139" i="38"/>
  <c r="T139" i="38"/>
  <c r="S139" i="38"/>
  <c r="R139" i="38"/>
  <c r="Q139" i="38"/>
  <c r="P139" i="38"/>
  <c r="AW138" i="38"/>
  <c r="AV138" i="38"/>
  <c r="AT138" i="38"/>
  <c r="AS138" i="38"/>
  <c r="AH138" i="38"/>
  <c r="AG138" i="38"/>
  <c r="U138" i="38"/>
  <c r="T138" i="38"/>
  <c r="S138" i="38"/>
  <c r="R138" i="38"/>
  <c r="Q138" i="38"/>
  <c r="P138" i="38"/>
  <c r="AW137" i="38"/>
  <c r="AV137" i="38"/>
  <c r="AT137" i="38"/>
  <c r="AS137" i="38"/>
  <c r="AH137" i="38"/>
  <c r="AG137" i="38"/>
  <c r="U137" i="38"/>
  <c r="T137" i="38"/>
  <c r="S137" i="38"/>
  <c r="R137" i="38"/>
  <c r="Q137" i="38"/>
  <c r="P137" i="38"/>
  <c r="AW136" i="38"/>
  <c r="AV136" i="38"/>
  <c r="AT136" i="38"/>
  <c r="AS136" i="38"/>
  <c r="AH136" i="38"/>
  <c r="AG136" i="38"/>
  <c r="U136" i="38"/>
  <c r="T136" i="38"/>
  <c r="S136" i="38"/>
  <c r="R136" i="38"/>
  <c r="Q136" i="38"/>
  <c r="P136" i="38"/>
  <c r="AW135" i="38"/>
  <c r="AV135" i="38"/>
  <c r="AT135" i="38"/>
  <c r="AS135" i="38"/>
  <c r="AH135" i="38"/>
  <c r="AG135" i="38"/>
  <c r="U135" i="38"/>
  <c r="T135" i="38"/>
  <c r="S135" i="38"/>
  <c r="R135" i="38"/>
  <c r="Q135" i="38"/>
  <c r="P135" i="38"/>
  <c r="AW134" i="38"/>
  <c r="AV134" i="38"/>
  <c r="AT134" i="38"/>
  <c r="AS134" i="38"/>
  <c r="AH134" i="38"/>
  <c r="AG134" i="38"/>
  <c r="U134" i="38"/>
  <c r="T134" i="38"/>
  <c r="S134" i="38"/>
  <c r="R134" i="38"/>
  <c r="Q134" i="38"/>
  <c r="P134" i="38"/>
  <c r="AW133" i="38"/>
  <c r="AV133" i="38"/>
  <c r="AT133" i="38"/>
  <c r="AS133" i="38"/>
  <c r="AH133" i="38"/>
  <c r="AG133" i="38"/>
  <c r="U133" i="38"/>
  <c r="T133" i="38"/>
  <c r="S133" i="38"/>
  <c r="R133" i="38"/>
  <c r="Q133" i="38"/>
  <c r="P133" i="38"/>
  <c r="AW128" i="38"/>
  <c r="AV128" i="38"/>
  <c r="AT128" i="38"/>
  <c r="AS128" i="38"/>
  <c r="AH128" i="38"/>
  <c r="AG128" i="38"/>
  <c r="U128" i="38"/>
  <c r="T128" i="38"/>
  <c r="S128" i="38"/>
  <c r="R128" i="38"/>
  <c r="Q128" i="38"/>
  <c r="P128" i="38"/>
  <c r="AW127" i="38"/>
  <c r="AV127" i="38"/>
  <c r="AT127" i="38"/>
  <c r="AS127" i="38"/>
  <c r="AH127" i="38"/>
  <c r="AG127" i="38"/>
  <c r="U127" i="38"/>
  <c r="T127" i="38"/>
  <c r="S127" i="38"/>
  <c r="R127" i="38"/>
  <c r="Q127" i="38"/>
  <c r="P127" i="38"/>
  <c r="AW126" i="38"/>
  <c r="AV126" i="38"/>
  <c r="AT126" i="38"/>
  <c r="AS126" i="38"/>
  <c r="AH126" i="38"/>
  <c r="AG126" i="38"/>
  <c r="U126" i="38"/>
  <c r="T126" i="38"/>
  <c r="S126" i="38"/>
  <c r="R126" i="38"/>
  <c r="Q126" i="38"/>
  <c r="P126" i="38"/>
  <c r="AW123" i="38"/>
  <c r="AV123" i="38"/>
  <c r="AT123" i="38"/>
  <c r="AS123" i="38"/>
  <c r="AH123" i="38"/>
  <c r="AG123" i="38"/>
  <c r="U123" i="38"/>
  <c r="T123" i="38"/>
  <c r="S123" i="38"/>
  <c r="R123" i="38"/>
  <c r="Q123" i="38"/>
  <c r="P123" i="38"/>
  <c r="AW122" i="38"/>
  <c r="AV122" i="38"/>
  <c r="AT122" i="38"/>
  <c r="AS122" i="38"/>
  <c r="AH122" i="38"/>
  <c r="AG122" i="38"/>
  <c r="U122" i="38"/>
  <c r="T122" i="38"/>
  <c r="S122" i="38"/>
  <c r="R122" i="38"/>
  <c r="Q122" i="38"/>
  <c r="P122" i="38"/>
  <c r="AW121" i="38"/>
  <c r="AV121" i="38"/>
  <c r="AT121" i="38"/>
  <c r="AS121" i="38"/>
  <c r="AH121" i="38"/>
  <c r="AG121" i="38"/>
  <c r="U121" i="38"/>
  <c r="T121" i="38"/>
  <c r="S121" i="38"/>
  <c r="R121" i="38"/>
  <c r="Q121" i="38"/>
  <c r="P121" i="38"/>
  <c r="AW120" i="38"/>
  <c r="AV120" i="38"/>
  <c r="AT120" i="38"/>
  <c r="AS120" i="38"/>
  <c r="AH120" i="38"/>
  <c r="AG120" i="38"/>
  <c r="U120" i="38"/>
  <c r="T120" i="38"/>
  <c r="S120" i="38"/>
  <c r="R120" i="38"/>
  <c r="AW119" i="38"/>
  <c r="AV119" i="38"/>
  <c r="AT119" i="38"/>
  <c r="AS119" i="38"/>
  <c r="AH119" i="38"/>
  <c r="AG119" i="38"/>
  <c r="U119" i="38"/>
  <c r="T119" i="38"/>
  <c r="S119" i="38"/>
  <c r="R119" i="38"/>
  <c r="AW118" i="38"/>
  <c r="AV118" i="38"/>
  <c r="AT118" i="38"/>
  <c r="AS118" i="38"/>
  <c r="AH118" i="38"/>
  <c r="AG118" i="38"/>
  <c r="U118" i="38"/>
  <c r="T118" i="38"/>
  <c r="S118" i="38"/>
  <c r="R118" i="38"/>
  <c r="AW117" i="38"/>
  <c r="AV117" i="38"/>
  <c r="AT117" i="38"/>
  <c r="AS117" i="38"/>
  <c r="AH117" i="38"/>
  <c r="AG117" i="38"/>
  <c r="U117" i="38"/>
  <c r="T117" i="38"/>
  <c r="S117" i="38"/>
  <c r="R117" i="38"/>
  <c r="Q117" i="38"/>
  <c r="P117" i="38"/>
  <c r="AW116" i="38"/>
  <c r="AV116" i="38"/>
  <c r="AT116" i="38"/>
  <c r="AS116" i="38"/>
  <c r="AH116" i="38"/>
  <c r="AG116" i="38"/>
  <c r="U116" i="38"/>
  <c r="T116" i="38"/>
  <c r="S116" i="38"/>
  <c r="R116" i="38"/>
  <c r="AW115" i="38"/>
  <c r="AV115" i="38"/>
  <c r="AT115" i="38"/>
  <c r="AS115" i="38"/>
  <c r="AH115" i="38"/>
  <c r="AG115" i="38"/>
  <c r="U115" i="38"/>
  <c r="T115" i="38"/>
  <c r="S115" i="38"/>
  <c r="R115" i="38"/>
  <c r="AW114" i="38"/>
  <c r="AV114" i="38"/>
  <c r="AT114" i="38"/>
  <c r="AS114" i="38"/>
  <c r="AH114" i="38"/>
  <c r="AG114" i="38"/>
  <c r="U114" i="38"/>
  <c r="T114" i="38"/>
  <c r="S114" i="38"/>
  <c r="R114" i="38"/>
  <c r="AW112" i="38"/>
  <c r="AV112" i="38"/>
  <c r="AT112" i="38"/>
  <c r="AS112" i="38"/>
  <c r="AH112" i="38"/>
  <c r="AG112" i="38"/>
  <c r="U112" i="38"/>
  <c r="T112" i="38"/>
  <c r="S112" i="38"/>
  <c r="R112" i="38"/>
  <c r="Q112" i="38"/>
  <c r="P112" i="38"/>
  <c r="AW110" i="38"/>
  <c r="AV110" i="38"/>
  <c r="AT110" i="38"/>
  <c r="AS110" i="38"/>
  <c r="AH110" i="38"/>
  <c r="AG110" i="38"/>
  <c r="U110" i="38"/>
  <c r="T110" i="38"/>
  <c r="S110" i="38"/>
  <c r="R110" i="38"/>
  <c r="Q110" i="38"/>
  <c r="P110" i="38"/>
  <c r="AW109" i="38"/>
  <c r="AV109" i="38"/>
  <c r="AT109" i="38"/>
  <c r="AS109" i="38"/>
  <c r="AH109" i="38"/>
  <c r="AG109" i="38"/>
  <c r="U109" i="38"/>
  <c r="T109" i="38"/>
  <c r="S109" i="38"/>
  <c r="R109" i="38"/>
  <c r="Q109" i="38"/>
  <c r="P109" i="38"/>
  <c r="AW108" i="38"/>
  <c r="AV108" i="38"/>
  <c r="AT108" i="38"/>
  <c r="AS108" i="38"/>
  <c r="AH108" i="38"/>
  <c r="AG108" i="38"/>
  <c r="U108" i="38"/>
  <c r="T108" i="38"/>
  <c r="S108" i="38"/>
  <c r="R108" i="38"/>
  <c r="Q108" i="38"/>
  <c r="P108" i="38"/>
  <c r="AW107" i="38"/>
  <c r="AV107" i="38"/>
  <c r="AT107" i="38"/>
  <c r="AS107" i="38"/>
  <c r="AH107" i="38"/>
  <c r="AG107" i="38"/>
  <c r="U107" i="38"/>
  <c r="T107" i="38"/>
  <c r="S107" i="38"/>
  <c r="R107" i="38"/>
  <c r="Q107" i="38"/>
  <c r="P107" i="38"/>
  <c r="AW106" i="38"/>
  <c r="AV106" i="38"/>
  <c r="AT106" i="38"/>
  <c r="AS106" i="38"/>
  <c r="AH106" i="38"/>
  <c r="AG106" i="38"/>
  <c r="U106" i="38"/>
  <c r="T106" i="38"/>
  <c r="S106" i="38"/>
  <c r="R106" i="38"/>
  <c r="Q106" i="38"/>
  <c r="P106" i="38"/>
  <c r="AW105" i="38"/>
  <c r="AV105" i="38"/>
  <c r="AT105" i="38"/>
  <c r="AS105" i="38"/>
  <c r="AH105" i="38"/>
  <c r="AG105" i="38"/>
  <c r="U105" i="38"/>
  <c r="T105" i="38"/>
  <c r="S105" i="38"/>
  <c r="R105" i="38"/>
  <c r="Q105" i="38"/>
  <c r="P105" i="38"/>
  <c r="AW104" i="38"/>
  <c r="AV104" i="38"/>
  <c r="AT104" i="38"/>
  <c r="AS104" i="38"/>
  <c r="AH104" i="38"/>
  <c r="AG104" i="38"/>
  <c r="U104" i="38"/>
  <c r="T104" i="38"/>
  <c r="S104" i="38"/>
  <c r="R104" i="38"/>
  <c r="Q104" i="38"/>
  <c r="P104" i="38"/>
  <c r="AW103" i="38"/>
  <c r="AV103" i="38"/>
  <c r="AT103" i="38"/>
  <c r="AS103" i="38"/>
  <c r="AH103" i="38"/>
  <c r="AG103" i="38"/>
  <c r="U103" i="38"/>
  <c r="T103" i="38"/>
  <c r="S103" i="38"/>
  <c r="R103" i="38"/>
  <c r="Q103" i="38"/>
  <c r="P103" i="38"/>
  <c r="AW102" i="38"/>
  <c r="AV102" i="38"/>
  <c r="AT102" i="38"/>
  <c r="AS102" i="38"/>
  <c r="AH102" i="38"/>
  <c r="AG102" i="38"/>
  <c r="U102" i="38"/>
  <c r="T102" i="38"/>
  <c r="S102" i="38"/>
  <c r="R102" i="38"/>
  <c r="Q102" i="38"/>
  <c r="P102" i="38"/>
  <c r="AW101" i="38"/>
  <c r="AV101" i="38"/>
  <c r="AT101" i="38"/>
  <c r="AS101" i="38"/>
  <c r="AH101" i="38"/>
  <c r="AG101" i="38"/>
  <c r="U101" i="38"/>
  <c r="T101" i="38"/>
  <c r="S101" i="38"/>
  <c r="R101" i="38"/>
  <c r="Q101" i="38"/>
  <c r="P101" i="38"/>
  <c r="AW100" i="38"/>
  <c r="AV100" i="38"/>
  <c r="AT100" i="38"/>
  <c r="AS100" i="38"/>
  <c r="AH100" i="38"/>
  <c r="AG100" i="38"/>
  <c r="U100" i="38"/>
  <c r="T100" i="38"/>
  <c r="S100" i="38"/>
  <c r="R100" i="38"/>
  <c r="Q100" i="38"/>
  <c r="P100" i="38"/>
  <c r="AW99" i="38"/>
  <c r="AV99" i="38"/>
  <c r="AT99" i="38"/>
  <c r="AS99" i="38"/>
  <c r="AH99" i="38"/>
  <c r="AG99" i="38"/>
  <c r="U99" i="38"/>
  <c r="T99" i="38"/>
  <c r="S99" i="38"/>
  <c r="R99" i="38"/>
  <c r="P99" i="38"/>
  <c r="AW96" i="38"/>
  <c r="AV96" i="38"/>
  <c r="AT96" i="38"/>
  <c r="AS96" i="38"/>
  <c r="AH96" i="38"/>
  <c r="AG96" i="38"/>
  <c r="T96" i="38"/>
  <c r="S96" i="38"/>
  <c r="R96" i="38"/>
  <c r="Q96" i="38"/>
  <c r="P96" i="38"/>
  <c r="AW94" i="38"/>
  <c r="AV94" i="38"/>
  <c r="AT94" i="38"/>
  <c r="AS94" i="38"/>
  <c r="AH94" i="38"/>
  <c r="AG94" i="38"/>
  <c r="T94" i="38"/>
  <c r="S94" i="38"/>
  <c r="R94" i="38"/>
  <c r="Q94" i="38"/>
  <c r="P94" i="38"/>
  <c r="AW93" i="38"/>
  <c r="AV93" i="38"/>
  <c r="AT93" i="38"/>
  <c r="AS93" i="38"/>
  <c r="AH93" i="38"/>
  <c r="AG93" i="38"/>
  <c r="T93" i="38"/>
  <c r="S93" i="38"/>
  <c r="R93" i="38"/>
  <c r="Q93" i="38"/>
  <c r="P93" i="38"/>
  <c r="AW92" i="38"/>
  <c r="AV92" i="38"/>
  <c r="AT92" i="38"/>
  <c r="AS92" i="38"/>
  <c r="AH92" i="38"/>
  <c r="AG92" i="38"/>
  <c r="U92" i="38"/>
  <c r="T92" i="38"/>
  <c r="S92" i="38"/>
  <c r="R92" i="38"/>
  <c r="Q92" i="38"/>
  <c r="P92" i="38"/>
  <c r="AW91" i="38"/>
  <c r="AV91" i="38"/>
  <c r="AT91" i="38"/>
  <c r="AS91" i="38"/>
  <c r="AH91" i="38"/>
  <c r="AG91" i="38"/>
  <c r="U91" i="38"/>
  <c r="T91" i="38"/>
  <c r="S91" i="38"/>
  <c r="R91" i="38"/>
  <c r="Q91" i="38"/>
  <c r="P91" i="38"/>
  <c r="AW90" i="38"/>
  <c r="AV90" i="38"/>
  <c r="AT90" i="38"/>
  <c r="AS90" i="38"/>
  <c r="AH90" i="38"/>
  <c r="AG90" i="38"/>
  <c r="U90" i="38"/>
  <c r="T90" i="38"/>
  <c r="S90" i="38"/>
  <c r="R90" i="38"/>
  <c r="Q90" i="38"/>
  <c r="P90" i="38"/>
  <c r="AW89" i="38"/>
  <c r="AV89" i="38"/>
  <c r="AT89" i="38"/>
  <c r="AS89" i="38"/>
  <c r="AH89" i="38"/>
  <c r="AG89" i="38"/>
  <c r="U89" i="38"/>
  <c r="T89" i="38"/>
  <c r="S89" i="38"/>
  <c r="R89" i="38"/>
  <c r="Q89" i="38"/>
  <c r="P89" i="38"/>
  <c r="AW88" i="38"/>
  <c r="AV88" i="38"/>
  <c r="AT88" i="38"/>
  <c r="AS88" i="38"/>
  <c r="AH88" i="38"/>
  <c r="AG88" i="38"/>
  <c r="U88" i="38"/>
  <c r="T88" i="38"/>
  <c r="S88" i="38"/>
  <c r="R88" i="38"/>
  <c r="P88" i="38"/>
  <c r="AW87" i="38"/>
  <c r="AV87" i="38"/>
  <c r="AT87" i="38"/>
  <c r="AS87" i="38"/>
  <c r="AH87" i="38"/>
  <c r="AG87" i="38"/>
  <c r="U87" i="38"/>
  <c r="T87" i="38"/>
  <c r="S87" i="38"/>
  <c r="R87" i="38"/>
  <c r="P87" i="38"/>
  <c r="AW86" i="38"/>
  <c r="AV86" i="38"/>
  <c r="AT86" i="38"/>
  <c r="AS86" i="38"/>
  <c r="AH86" i="38"/>
  <c r="AG86" i="38"/>
  <c r="U86" i="38"/>
  <c r="T86" i="38"/>
  <c r="S86" i="38"/>
  <c r="R86" i="38"/>
  <c r="P86" i="38"/>
  <c r="AW85" i="38"/>
  <c r="AV85" i="38"/>
  <c r="AS85" i="38"/>
  <c r="AH85" i="38"/>
  <c r="AG85" i="38"/>
  <c r="U85" i="38"/>
  <c r="T85" i="38"/>
  <c r="S85" i="38"/>
  <c r="R85" i="38"/>
  <c r="Q85" i="38"/>
  <c r="P85" i="38"/>
  <c r="AW84" i="38"/>
  <c r="AV84" i="38"/>
  <c r="AT84" i="38"/>
  <c r="AS84" i="38"/>
  <c r="AH84" i="38"/>
  <c r="AG84" i="38"/>
  <c r="U84" i="38"/>
  <c r="T84" i="38"/>
  <c r="S84" i="38"/>
  <c r="R84" i="38"/>
  <c r="P84" i="38"/>
  <c r="AW81" i="38"/>
  <c r="AV81" i="38"/>
  <c r="AT81" i="38"/>
  <c r="AS81" i="38"/>
  <c r="AH81" i="38"/>
  <c r="AG81" i="38"/>
  <c r="U81" i="38"/>
  <c r="T81" i="38"/>
  <c r="S81" i="38"/>
  <c r="R81" i="38"/>
  <c r="Q81" i="38"/>
  <c r="P81" i="38"/>
  <c r="AW78" i="38"/>
  <c r="AV78" i="38"/>
  <c r="AT78" i="38"/>
  <c r="AS78" i="38"/>
  <c r="AH78" i="38"/>
  <c r="AG78" i="38"/>
  <c r="U78" i="38"/>
  <c r="T78" i="38"/>
  <c r="S78" i="38"/>
  <c r="R78" i="38"/>
  <c r="Q78" i="38"/>
  <c r="P78" i="38"/>
  <c r="AW77" i="38"/>
  <c r="AV77" i="38"/>
  <c r="AT77" i="38"/>
  <c r="AS77" i="38"/>
  <c r="AG77" i="38"/>
  <c r="U77" i="38"/>
  <c r="T77" i="38"/>
  <c r="S77" i="38"/>
  <c r="R77" i="38"/>
  <c r="Q77" i="38"/>
  <c r="P77" i="38"/>
  <c r="AW76" i="38"/>
  <c r="AV76" i="38"/>
  <c r="AT76" i="38"/>
  <c r="AS76" i="38"/>
  <c r="AH76" i="38"/>
  <c r="AG76" i="38"/>
  <c r="U76" i="38"/>
  <c r="T76" i="38"/>
  <c r="S76" i="38"/>
  <c r="R76" i="38"/>
  <c r="Q76" i="38"/>
  <c r="P76" i="38"/>
  <c r="AW75" i="38"/>
  <c r="AV75" i="38"/>
  <c r="AT75" i="38"/>
  <c r="AS75" i="38"/>
  <c r="AH75" i="38"/>
  <c r="AG75" i="38"/>
  <c r="U75" i="38"/>
  <c r="T75" i="38"/>
  <c r="S75" i="38"/>
  <c r="R75" i="38"/>
  <c r="Q75" i="38"/>
  <c r="P75" i="38"/>
  <c r="AW74" i="38"/>
  <c r="AV74" i="38"/>
  <c r="AT74" i="38"/>
  <c r="AS74" i="38"/>
  <c r="AH74" i="38"/>
  <c r="AG74" i="38"/>
  <c r="U74" i="38"/>
  <c r="T74" i="38"/>
  <c r="S74" i="38"/>
  <c r="R74" i="38"/>
  <c r="Q74" i="38"/>
  <c r="P74" i="38"/>
  <c r="AW73" i="38"/>
  <c r="AV73" i="38"/>
  <c r="AT73" i="38"/>
  <c r="AS73" i="38"/>
  <c r="AH73" i="38"/>
  <c r="AG73" i="38"/>
  <c r="U73" i="38"/>
  <c r="T73" i="38"/>
  <c r="S73" i="38"/>
  <c r="R73" i="38"/>
  <c r="Q73" i="38"/>
  <c r="P73" i="38"/>
  <c r="AW72" i="38"/>
  <c r="AV72" i="38"/>
  <c r="AT72" i="38"/>
  <c r="AS72" i="38"/>
  <c r="AH72" i="38"/>
  <c r="AG72" i="38"/>
  <c r="U72" i="38"/>
  <c r="T72" i="38"/>
  <c r="S72" i="38"/>
  <c r="R72" i="38"/>
  <c r="Q72" i="38"/>
  <c r="P72" i="38"/>
  <c r="AW71" i="38"/>
  <c r="AV71" i="38"/>
  <c r="AT71" i="38"/>
  <c r="AS71" i="38"/>
  <c r="AH71" i="38"/>
  <c r="AG71" i="38"/>
  <c r="U71" i="38"/>
  <c r="T71" i="38"/>
  <c r="S71" i="38"/>
  <c r="R71" i="38"/>
  <c r="Q71" i="38"/>
  <c r="P71" i="38"/>
  <c r="AW70" i="38"/>
  <c r="AV70" i="38"/>
  <c r="AT70" i="38"/>
  <c r="AS70" i="38"/>
  <c r="AH70" i="38"/>
  <c r="AG70" i="38"/>
  <c r="U70" i="38"/>
  <c r="T70" i="38"/>
  <c r="S70" i="38"/>
  <c r="R70" i="38"/>
  <c r="Q70" i="38"/>
  <c r="P70" i="38"/>
  <c r="AW69" i="38"/>
  <c r="AV69" i="38"/>
  <c r="AT69" i="38"/>
  <c r="AS69" i="38"/>
  <c r="AH69" i="38"/>
  <c r="AG69" i="38"/>
  <c r="U69" i="38"/>
  <c r="T69" i="38"/>
  <c r="S69" i="38"/>
  <c r="R69" i="38"/>
  <c r="Q69" i="38"/>
  <c r="P69" i="38"/>
  <c r="AW68" i="38"/>
  <c r="AV68" i="38"/>
  <c r="AT68" i="38"/>
  <c r="AS68" i="38"/>
  <c r="AH68" i="38"/>
  <c r="AG68" i="38"/>
  <c r="U68" i="38"/>
  <c r="T68" i="38"/>
  <c r="S68" i="38"/>
  <c r="R68" i="38"/>
  <c r="Q68" i="38"/>
  <c r="P68" i="38"/>
  <c r="AW67" i="38"/>
  <c r="AV67" i="38"/>
  <c r="AT67" i="38"/>
  <c r="AS67" i="38"/>
  <c r="AH67" i="38"/>
  <c r="AG67" i="38"/>
  <c r="U67" i="38"/>
  <c r="T67" i="38"/>
  <c r="S67" i="38"/>
  <c r="R67" i="38"/>
  <c r="Q67" i="38"/>
  <c r="P67" i="38"/>
  <c r="AW66" i="38"/>
  <c r="AV66" i="38"/>
  <c r="AT66" i="38"/>
  <c r="AS66" i="38"/>
  <c r="AH66" i="38"/>
  <c r="AG66" i="38"/>
  <c r="U66" i="38"/>
  <c r="T66" i="38"/>
  <c r="S66" i="38"/>
  <c r="R66" i="38"/>
  <c r="Q66" i="38"/>
  <c r="P66" i="38"/>
  <c r="AW65" i="38"/>
  <c r="AV65" i="38"/>
  <c r="AT65" i="38"/>
  <c r="AS65" i="38"/>
  <c r="AH65" i="38"/>
  <c r="AG65" i="38"/>
  <c r="U65" i="38"/>
  <c r="T65" i="38"/>
  <c r="S65" i="38"/>
  <c r="R65" i="38"/>
  <c r="P65" i="38"/>
  <c r="AW64" i="38"/>
  <c r="AV64" i="38"/>
  <c r="AT64" i="38"/>
  <c r="AS64" i="38"/>
  <c r="AH64" i="38"/>
  <c r="AG64" i="38"/>
  <c r="U64" i="38"/>
  <c r="T64" i="38"/>
  <c r="S64" i="38"/>
  <c r="R64" i="38"/>
  <c r="Q64" i="38"/>
  <c r="P64" i="38"/>
  <c r="AW59" i="38"/>
  <c r="AV59" i="38"/>
  <c r="AT59" i="38"/>
  <c r="AS59" i="38"/>
  <c r="AH59" i="38"/>
  <c r="AG59" i="38"/>
  <c r="T59" i="38"/>
  <c r="S59" i="38"/>
  <c r="R59" i="38"/>
  <c r="Q59" i="38"/>
  <c r="P59" i="38"/>
  <c r="AW57" i="38"/>
  <c r="AV57" i="38"/>
  <c r="AT57" i="38"/>
  <c r="AS57" i="38"/>
  <c r="AH57" i="38"/>
  <c r="AG57" i="38"/>
  <c r="T57" i="38"/>
  <c r="S57" i="38"/>
  <c r="R57" i="38"/>
  <c r="Q57" i="38"/>
  <c r="P57" i="38"/>
  <c r="AW50" i="38"/>
  <c r="AV50" i="38"/>
  <c r="AT50" i="38"/>
  <c r="AS50" i="38"/>
  <c r="AH50" i="38"/>
  <c r="AG50" i="38"/>
  <c r="U50" i="38"/>
  <c r="T50" i="38"/>
  <c r="S50" i="38"/>
  <c r="R50" i="38"/>
  <c r="Q50" i="38"/>
  <c r="P50" i="38"/>
  <c r="AW49" i="38"/>
  <c r="AV49" i="38"/>
  <c r="AT49" i="38"/>
  <c r="AS49" i="38"/>
  <c r="AH49" i="38"/>
  <c r="AG49" i="38"/>
  <c r="U49" i="38"/>
  <c r="T49" i="38"/>
  <c r="S49" i="38"/>
  <c r="R49" i="38"/>
  <c r="Q49" i="38"/>
  <c r="P49" i="38"/>
  <c r="AW41" i="38"/>
  <c r="AV41" i="38"/>
  <c r="AT41" i="38"/>
  <c r="AS41" i="38"/>
  <c r="AH41" i="38"/>
  <c r="AG41" i="38"/>
  <c r="U41" i="38"/>
  <c r="T41" i="38"/>
  <c r="S41" i="38"/>
  <c r="R41" i="38"/>
  <c r="Q41" i="38"/>
  <c r="P41" i="38"/>
  <c r="AW40" i="38"/>
  <c r="AV40" i="38"/>
  <c r="AT40" i="38"/>
  <c r="AS40" i="38"/>
  <c r="AH40" i="38"/>
  <c r="AG40" i="38"/>
  <c r="U40" i="38"/>
  <c r="T40" i="38"/>
  <c r="S40" i="38"/>
  <c r="R40" i="38"/>
  <c r="Q40" i="38"/>
  <c r="P40" i="38"/>
  <c r="AW39" i="38"/>
  <c r="AV39" i="38"/>
  <c r="AT39" i="38"/>
  <c r="AS39" i="38"/>
  <c r="AH39" i="38"/>
  <c r="AH38" i="38" s="1"/>
  <c r="AG39" i="38"/>
  <c r="U39" i="38"/>
  <c r="U38" i="38" s="1"/>
  <c r="T39" i="38"/>
  <c r="S39" i="38"/>
  <c r="R39" i="38"/>
  <c r="Q39" i="38"/>
  <c r="P39" i="38"/>
  <c r="AW32" i="38"/>
  <c r="AV32" i="38"/>
  <c r="AT32" i="38"/>
  <c r="AS32" i="38"/>
  <c r="AH32" i="38"/>
  <c r="AG32" i="38"/>
  <c r="U32" i="38"/>
  <c r="T32" i="38"/>
  <c r="S32" i="38"/>
  <c r="R32" i="38"/>
  <c r="Q32" i="38"/>
  <c r="P32" i="38"/>
  <c r="AH113" i="38" l="1"/>
  <c r="AH62" i="38"/>
  <c r="DB51" i="38"/>
  <c r="DA51" i="38"/>
  <c r="CZ51" i="38"/>
  <c r="CY51" i="38"/>
  <c r="CX51" i="38"/>
  <c r="CW51" i="38"/>
  <c r="CV51" i="38"/>
  <c r="CU51" i="38"/>
  <c r="CT51" i="38"/>
  <c r="CS51" i="38"/>
  <c r="CR51" i="38"/>
  <c r="CQ51" i="38"/>
  <c r="U57" i="38" l="1"/>
  <c r="Q18" i="38" l="1"/>
  <c r="CP146" i="38" l="1"/>
  <c r="CO146" i="38"/>
  <c r="CP144" i="38"/>
  <c r="CO144" i="38"/>
  <c r="CP140" i="38"/>
  <c r="CO140" i="38"/>
  <c r="CP139" i="38"/>
  <c r="CO139" i="38"/>
  <c r="CP138" i="38"/>
  <c r="CO138" i="38"/>
  <c r="CP137" i="38"/>
  <c r="CO137" i="38"/>
  <c r="CP136" i="38"/>
  <c r="CO136" i="38"/>
  <c r="CP135" i="38"/>
  <c r="CO135" i="38"/>
  <c r="CP134" i="38"/>
  <c r="CO134" i="38"/>
  <c r="CP133" i="38"/>
  <c r="CO133" i="38"/>
  <c r="CP132" i="38"/>
  <c r="CO132" i="38"/>
  <c r="CP128" i="38"/>
  <c r="CO128" i="38"/>
  <c r="CP127" i="38"/>
  <c r="CO127" i="38"/>
  <c r="CP126" i="38"/>
  <c r="CO126" i="38"/>
  <c r="CP125" i="38"/>
  <c r="CO125" i="38"/>
  <c r="CP123" i="38"/>
  <c r="CO123" i="38"/>
  <c r="CP122" i="38"/>
  <c r="CO122" i="38"/>
  <c r="CP121" i="38"/>
  <c r="CO121" i="38"/>
  <c r="CP120" i="38"/>
  <c r="CO120" i="38"/>
  <c r="CP119" i="38"/>
  <c r="CO119" i="38"/>
  <c r="CP118" i="38"/>
  <c r="CO118" i="38"/>
  <c r="CP117" i="38"/>
  <c r="CO117" i="38"/>
  <c r="CP116" i="38"/>
  <c r="CO116" i="38"/>
  <c r="CP115" i="38"/>
  <c r="CO115" i="38"/>
  <c r="CP114" i="38"/>
  <c r="CO114" i="38"/>
  <c r="CP112" i="38"/>
  <c r="CO112" i="38"/>
  <c r="CP110" i="38"/>
  <c r="CO110" i="38"/>
  <c r="CP109" i="38"/>
  <c r="CO109" i="38"/>
  <c r="CP108" i="38"/>
  <c r="CO108" i="38"/>
  <c r="CP107" i="38"/>
  <c r="CO107" i="38"/>
  <c r="CP106" i="38"/>
  <c r="CO106" i="38"/>
  <c r="CP105" i="38"/>
  <c r="CO105" i="38"/>
  <c r="CP104" i="38"/>
  <c r="CO104" i="38"/>
  <c r="CP103" i="38"/>
  <c r="CO103" i="38"/>
  <c r="CP102" i="38"/>
  <c r="CO102" i="38"/>
  <c r="CP101" i="38"/>
  <c r="CO101" i="38"/>
  <c r="CP100" i="38"/>
  <c r="CO100" i="38"/>
  <c r="CP99" i="38"/>
  <c r="CO99" i="38"/>
  <c r="CP98" i="38"/>
  <c r="CO98" i="38"/>
  <c r="CP96" i="38"/>
  <c r="CO96" i="38"/>
  <c r="CP94" i="38"/>
  <c r="CO94" i="38"/>
  <c r="CP93" i="38"/>
  <c r="CO93" i="38"/>
  <c r="CP92" i="38"/>
  <c r="CO92" i="38"/>
  <c r="CP91" i="38"/>
  <c r="CO91" i="38"/>
  <c r="CP90" i="38"/>
  <c r="CO90" i="38"/>
  <c r="CP89" i="38"/>
  <c r="CO89" i="38"/>
  <c r="CP88" i="38"/>
  <c r="CO88" i="38"/>
  <c r="CP87" i="38"/>
  <c r="CO87" i="38"/>
  <c r="CP86" i="38"/>
  <c r="CO86" i="38"/>
  <c r="CP85" i="38"/>
  <c r="CO85" i="38"/>
  <c r="CP84" i="38"/>
  <c r="CO84" i="38"/>
  <c r="CP83" i="38"/>
  <c r="AZ144" i="38"/>
  <c r="AY144" i="38"/>
  <c r="AZ140" i="38"/>
  <c r="AY140" i="38"/>
  <c r="AZ139" i="38"/>
  <c r="AY139" i="38"/>
  <c r="AZ138" i="38"/>
  <c r="AY138" i="38"/>
  <c r="AZ137" i="38"/>
  <c r="AY137" i="38"/>
  <c r="AZ136" i="38"/>
  <c r="AY136" i="38"/>
  <c r="AZ135" i="38"/>
  <c r="AY135" i="38"/>
  <c r="AZ134" i="38"/>
  <c r="AY134" i="38"/>
  <c r="AZ133" i="38"/>
  <c r="AY133" i="38"/>
  <c r="AZ132" i="38"/>
  <c r="AY132" i="38"/>
  <c r="BN148" i="38"/>
  <c r="BM148" i="38"/>
  <c r="BN147" i="38"/>
  <c r="BM147" i="38"/>
  <c r="BN146" i="38"/>
  <c r="BM146" i="38"/>
  <c r="BN144" i="38"/>
  <c r="BM144" i="38"/>
  <c r="BN140" i="38"/>
  <c r="BM140" i="38"/>
  <c r="BN139" i="38"/>
  <c r="BM139" i="38"/>
  <c r="BN138" i="38"/>
  <c r="BM138" i="38"/>
  <c r="BN137" i="38"/>
  <c r="BM137" i="38"/>
  <c r="BN136" i="38"/>
  <c r="BM136" i="38"/>
  <c r="BN135" i="38"/>
  <c r="BM135" i="38"/>
  <c r="BN134" i="38"/>
  <c r="BM134" i="38"/>
  <c r="BN133" i="38"/>
  <c r="BM133" i="38"/>
  <c r="BN132" i="38"/>
  <c r="BM132" i="38"/>
  <c r="BN128" i="38"/>
  <c r="BM128" i="38"/>
  <c r="BN127" i="38"/>
  <c r="BM127" i="38"/>
  <c r="BN126" i="38"/>
  <c r="BM126" i="38"/>
  <c r="BN125" i="38"/>
  <c r="BM125" i="38"/>
  <c r="BN123" i="38"/>
  <c r="BM123" i="38"/>
  <c r="BN122" i="38"/>
  <c r="BM122" i="38"/>
  <c r="BN121" i="38"/>
  <c r="BM121" i="38"/>
  <c r="BN120" i="38"/>
  <c r="BM120" i="38"/>
  <c r="BN119" i="38"/>
  <c r="BM119" i="38"/>
  <c r="BN118" i="38"/>
  <c r="BM118" i="38"/>
  <c r="BN117" i="38"/>
  <c r="BM117" i="38"/>
  <c r="BN116" i="38"/>
  <c r="BM116" i="38"/>
  <c r="BN115" i="38"/>
  <c r="BM115" i="38"/>
  <c r="BN114" i="38"/>
  <c r="BM114" i="38"/>
  <c r="BN112" i="38"/>
  <c r="BM112" i="38"/>
  <c r="BN110" i="38"/>
  <c r="BM110" i="38"/>
  <c r="BN109" i="38"/>
  <c r="BM109" i="38"/>
  <c r="BN108" i="38"/>
  <c r="BM108" i="38"/>
  <c r="BN107" i="38"/>
  <c r="BM107" i="38"/>
  <c r="BN106" i="38"/>
  <c r="BM106" i="38"/>
  <c r="BN105" i="38"/>
  <c r="BM105" i="38"/>
  <c r="BN104" i="38"/>
  <c r="BM104" i="38"/>
  <c r="BN103" i="38"/>
  <c r="BM103" i="38"/>
  <c r="BN102" i="38"/>
  <c r="BM102" i="38"/>
  <c r="BN101" i="38"/>
  <c r="BM101" i="38"/>
  <c r="BN100" i="38"/>
  <c r="BM100" i="38"/>
  <c r="BN99" i="38"/>
  <c r="BM99" i="38"/>
  <c r="BN98" i="38"/>
  <c r="BM98" i="38"/>
  <c r="BN96" i="38"/>
  <c r="BM96" i="38"/>
  <c r="BN94" i="38"/>
  <c r="BM94" i="38"/>
  <c r="BN93" i="38"/>
  <c r="BM93" i="38"/>
  <c r="BN92" i="38"/>
  <c r="BM92" i="38"/>
  <c r="BN91" i="38"/>
  <c r="BM91" i="38"/>
  <c r="BN90" i="38"/>
  <c r="BM90" i="38"/>
  <c r="BN89" i="38"/>
  <c r="BM89" i="38"/>
  <c r="BN88" i="38"/>
  <c r="BM88" i="38"/>
  <c r="BN87" i="38"/>
  <c r="BM87" i="38"/>
  <c r="BN86" i="38"/>
  <c r="BM86" i="38"/>
  <c r="BN85" i="38"/>
  <c r="BM85" i="38"/>
  <c r="BN84" i="38"/>
  <c r="BM84" i="38"/>
  <c r="BN83" i="38"/>
  <c r="DB82" i="38"/>
  <c r="DA82" i="38"/>
  <c r="CZ82" i="38"/>
  <c r="CY82" i="38"/>
  <c r="CX82" i="38"/>
  <c r="CW82" i="38"/>
  <c r="CV82" i="38"/>
  <c r="CU82" i="38"/>
  <c r="CT82" i="38"/>
  <c r="CS82" i="38"/>
  <c r="CR82" i="38"/>
  <c r="CQ82" i="38"/>
  <c r="CN82" i="38"/>
  <c r="CM82" i="38"/>
  <c r="CL82" i="38"/>
  <c r="CK82" i="38"/>
  <c r="CJ82" i="38"/>
  <c r="CI82" i="38"/>
  <c r="CH82" i="38"/>
  <c r="CG82" i="38"/>
  <c r="CF82" i="38"/>
  <c r="CE82" i="38"/>
  <c r="CD82" i="38"/>
  <c r="CC82" i="38"/>
  <c r="BZ82" i="38"/>
  <c r="BY82" i="38"/>
  <c r="BX82" i="38"/>
  <c r="BW82" i="38"/>
  <c r="BV82" i="38"/>
  <c r="BU82" i="38"/>
  <c r="BT82" i="38"/>
  <c r="BS82" i="38"/>
  <c r="BR82" i="38"/>
  <c r="BQ82" i="38"/>
  <c r="BP82" i="38"/>
  <c r="BO82" i="38"/>
  <c r="BL82" i="38"/>
  <c r="BK82" i="38"/>
  <c r="BI82" i="38"/>
  <c r="BH82" i="38"/>
  <c r="BG82" i="38"/>
  <c r="BE82" i="38"/>
  <c r="BD82" i="38"/>
  <c r="BC82" i="38"/>
  <c r="BA82" i="38"/>
  <c r="CO81" i="38"/>
  <c r="CP81" i="38"/>
  <c r="CP80" i="38"/>
  <c r="BN81" i="38"/>
  <c r="BM81" i="38"/>
  <c r="BN80" i="38"/>
  <c r="CP78" i="38"/>
  <c r="CO78" i="38"/>
  <c r="CP77" i="38"/>
  <c r="CO77" i="38"/>
  <c r="CP76" i="38"/>
  <c r="CO76" i="38"/>
  <c r="CP75" i="38"/>
  <c r="CO75" i="38"/>
  <c r="CP74" i="38"/>
  <c r="CO74" i="38"/>
  <c r="CP73" i="38"/>
  <c r="CO73" i="38"/>
  <c r="CP72" i="38"/>
  <c r="CO72" i="38"/>
  <c r="CP71" i="38"/>
  <c r="CO71" i="38"/>
  <c r="CP70" i="38"/>
  <c r="CO70" i="38"/>
  <c r="CP69" i="38"/>
  <c r="CO69" i="38"/>
  <c r="CP68" i="38"/>
  <c r="CO68" i="38"/>
  <c r="CP67" i="38"/>
  <c r="CO67" i="38"/>
  <c r="CP66" i="38"/>
  <c r="CO66" i="38"/>
  <c r="CP65" i="38"/>
  <c r="CO65" i="38"/>
  <c r="CP64" i="38"/>
  <c r="CO64" i="38"/>
  <c r="CP63" i="38"/>
  <c r="CA78" i="38"/>
  <c r="CB78" i="38"/>
  <c r="BL62" i="38"/>
  <c r="BK62" i="38"/>
  <c r="BJ62" i="38"/>
  <c r="BI62" i="38"/>
  <c r="BG62" i="38"/>
  <c r="BF62" i="38"/>
  <c r="BE62" i="38"/>
  <c r="BD62" i="38"/>
  <c r="BC62" i="38"/>
  <c r="BA62" i="38"/>
  <c r="BO62" i="38"/>
  <c r="BP62" i="38"/>
  <c r="BQ62" i="38"/>
  <c r="BR62" i="38"/>
  <c r="BS62" i="38"/>
  <c r="BT62" i="38"/>
  <c r="BU62" i="38"/>
  <c r="BV62" i="38"/>
  <c r="BW62" i="38"/>
  <c r="BX62" i="38"/>
  <c r="BY62" i="38"/>
  <c r="BZ62" i="38"/>
  <c r="CC62" i="38"/>
  <c r="CD62" i="38"/>
  <c r="CE62" i="38"/>
  <c r="CF62" i="38"/>
  <c r="CG62" i="38"/>
  <c r="CH62" i="38"/>
  <c r="CI62" i="38"/>
  <c r="CJ62" i="38"/>
  <c r="CK62" i="38"/>
  <c r="CL62" i="38"/>
  <c r="CM62" i="38"/>
  <c r="CN62" i="38"/>
  <c r="CQ62" i="38"/>
  <c r="CR62" i="38"/>
  <c r="CS62" i="38"/>
  <c r="CT62" i="38"/>
  <c r="CU62" i="38"/>
  <c r="CV62" i="38"/>
  <c r="CW62" i="38"/>
  <c r="CX62" i="38"/>
  <c r="CY62" i="38"/>
  <c r="CZ62" i="38"/>
  <c r="DA62" i="38"/>
  <c r="DB62" i="38"/>
  <c r="BN78" i="38"/>
  <c r="BM78" i="38"/>
  <c r="BN77" i="38"/>
  <c r="BM77" i="38"/>
  <c r="BN76" i="38"/>
  <c r="BM76" i="38"/>
  <c r="BN75" i="38"/>
  <c r="BM75" i="38"/>
  <c r="BN74" i="38"/>
  <c r="BM74" i="38"/>
  <c r="BN73" i="38"/>
  <c r="BM73" i="38"/>
  <c r="BN72" i="38"/>
  <c r="BM72" i="38"/>
  <c r="BN71" i="38"/>
  <c r="BM71" i="38"/>
  <c r="BN70" i="38"/>
  <c r="BM70" i="38"/>
  <c r="BN69" i="38"/>
  <c r="BM69" i="38"/>
  <c r="BN68" i="38"/>
  <c r="BM68" i="38"/>
  <c r="BN67" i="38"/>
  <c r="BM67" i="38"/>
  <c r="BN66" i="38"/>
  <c r="BM66" i="38"/>
  <c r="BN65" i="38"/>
  <c r="BM65" i="38"/>
  <c r="BN64" i="38"/>
  <c r="BM64" i="38"/>
  <c r="BN63" i="38"/>
  <c r="AZ78" i="38"/>
  <c r="AY78" i="38"/>
  <c r="AW55" i="38"/>
  <c r="AV55" i="38"/>
  <c r="AT55" i="38"/>
  <c r="AS55" i="38"/>
  <c r="AH55" i="38"/>
  <c r="AG55" i="38"/>
  <c r="U55" i="38"/>
  <c r="T55" i="38"/>
  <c r="S55" i="38"/>
  <c r="R55" i="38"/>
  <c r="Q55" i="38"/>
  <c r="P55" i="38"/>
  <c r="AW54" i="38"/>
  <c r="AV54" i="38"/>
  <c r="AT54" i="38"/>
  <c r="AS54" i="38"/>
  <c r="AH54" i="38"/>
  <c r="AG54" i="38"/>
  <c r="U54" i="38"/>
  <c r="T54" i="38"/>
  <c r="S54" i="38"/>
  <c r="R54" i="38"/>
  <c r="Q54" i="38"/>
  <c r="P54" i="38"/>
  <c r="CP59" i="38"/>
  <c r="CO59" i="38"/>
  <c r="CP57" i="38"/>
  <c r="CO57" i="38"/>
  <c r="CP56" i="38"/>
  <c r="CO56" i="38"/>
  <c r="CP55" i="38"/>
  <c r="CO55" i="38"/>
  <c r="CP54" i="38"/>
  <c r="CO54" i="38"/>
  <c r="CP53" i="38"/>
  <c r="CO53" i="38"/>
  <c r="CP52" i="38"/>
  <c r="CO52" i="38"/>
  <c r="CP51" i="38"/>
  <c r="CO51" i="38"/>
  <c r="CP50" i="38"/>
  <c r="CO50" i="38"/>
  <c r="CP49" i="38"/>
  <c r="CO49" i="38"/>
  <c r="CP48" i="38"/>
  <c r="CO48" i="38"/>
  <c r="CP46" i="38"/>
  <c r="CO46" i="38"/>
  <c r="CP45" i="38"/>
  <c r="CO45" i="38"/>
  <c r="CP42" i="38"/>
  <c r="CO42" i="38"/>
  <c r="CO41" i="38"/>
  <c r="CA54" i="38"/>
  <c r="CB54" i="38"/>
  <c r="CA55" i="38"/>
  <c r="CB55" i="38"/>
  <c r="CA56" i="38"/>
  <c r="CB56" i="38"/>
  <c r="CA57" i="38"/>
  <c r="CB57" i="38"/>
  <c r="CA59" i="38"/>
  <c r="CB59" i="38"/>
  <c r="BN82" i="38" l="1"/>
  <c r="O54" i="38"/>
  <c r="O55" i="38"/>
  <c r="CP113" i="38"/>
  <c r="CP97" i="38"/>
  <c r="BN62" i="38"/>
  <c r="CP82" i="38"/>
  <c r="CP62" i="38"/>
  <c r="M54" i="38"/>
  <c r="M55" i="38"/>
  <c r="BM59" i="38"/>
  <c r="BN57" i="38"/>
  <c r="BM57" i="38"/>
  <c r="BN56" i="38"/>
  <c r="BM56" i="38"/>
  <c r="BN55" i="38"/>
  <c r="BM55" i="38"/>
  <c r="BN54" i="38"/>
  <c r="BM54" i="38"/>
  <c r="BN53" i="38"/>
  <c r="BM53" i="38"/>
  <c r="BN52" i="38"/>
  <c r="BM52" i="38"/>
  <c r="BN51" i="38"/>
  <c r="BM51" i="38"/>
  <c r="BN50" i="38"/>
  <c r="BM50" i="38"/>
  <c r="BN49" i="38"/>
  <c r="BM49" i="38"/>
  <c r="BN48" i="38"/>
  <c r="BM48" i="38"/>
  <c r="BN46" i="38"/>
  <c r="BM46" i="38"/>
  <c r="BN45" i="38"/>
  <c r="BM45" i="38"/>
  <c r="BN42" i="38"/>
  <c r="BM42" i="38"/>
  <c r="BN41" i="38"/>
  <c r="BM41" i="38"/>
  <c r="BN40" i="38"/>
  <c r="BM40" i="38"/>
  <c r="BN39" i="38"/>
  <c r="BM39" i="38"/>
  <c r="AY41" i="38" l="1"/>
  <c r="AY59" i="38"/>
  <c r="AZ57" i="38"/>
  <c r="AY57" i="38"/>
  <c r="AZ56" i="38"/>
  <c r="AY56" i="38"/>
  <c r="AZ55" i="38"/>
  <c r="AY55" i="38"/>
  <c r="AZ54" i="38"/>
  <c r="AY54" i="38"/>
  <c r="CZ38" i="38" l="1"/>
  <c r="CZ37" i="38" s="1"/>
  <c r="DA38" i="38"/>
  <c r="DA37" i="38" s="1"/>
  <c r="DB38" i="38"/>
  <c r="DB37" i="38" s="1"/>
  <c r="BZ38" i="38"/>
  <c r="BZ37" i="38" s="1"/>
  <c r="BX38" i="38"/>
  <c r="BX37" i="38" s="1"/>
  <c r="BV38" i="38"/>
  <c r="BV37" i="38" s="1"/>
  <c r="BT38" i="38"/>
  <c r="BT37" i="38" s="1"/>
  <c r="BN38" i="38"/>
  <c r="Q123" i="35" l="1"/>
  <c r="R120" i="35"/>
  <c r="R123" i="35"/>
  <c r="P120" i="35"/>
  <c r="P123" i="35"/>
  <c r="CP28" i="38"/>
  <c r="CO28" i="38"/>
  <c r="CP27" i="38"/>
  <c r="CO27" i="38"/>
  <c r="CP26" i="38"/>
  <c r="CO26" i="38"/>
  <c r="CP25" i="38"/>
  <c r="CO25" i="38"/>
  <c r="CP23" i="38"/>
  <c r="CO23" i="38"/>
  <c r="CP22" i="38"/>
  <c r="CO22" i="38"/>
  <c r="CP21" i="38"/>
  <c r="CO21" i="38"/>
  <c r="CP20" i="38"/>
  <c r="CO20" i="38"/>
  <c r="CP19" i="38"/>
  <c r="CO19" i="38"/>
  <c r="CP18" i="38"/>
  <c r="CO18" i="38"/>
  <c r="CP17" i="38"/>
  <c r="CO17" i="38"/>
  <c r="CP16" i="38"/>
  <c r="CO16" i="38"/>
  <c r="CP15" i="38"/>
  <c r="CO15" i="38"/>
  <c r="CP14" i="38"/>
  <c r="CO14" i="38"/>
  <c r="CB28" i="38"/>
  <c r="CA28" i="38"/>
  <c r="CB27" i="38"/>
  <c r="CA27" i="38"/>
  <c r="CB26" i="38"/>
  <c r="CA26" i="38"/>
  <c r="CB25" i="38"/>
  <c r="CA25" i="38"/>
  <c r="CB23" i="38"/>
  <c r="CA23" i="38"/>
  <c r="CB22" i="38"/>
  <c r="CA22" i="38"/>
  <c r="CB21" i="38"/>
  <c r="CA21" i="38"/>
  <c r="CB20" i="38"/>
  <c r="CA20" i="38"/>
  <c r="CB19" i="38"/>
  <c r="CA19" i="38"/>
  <c r="CB18" i="38"/>
  <c r="CA18" i="38"/>
  <c r="CB17" i="38"/>
  <c r="CA17" i="38"/>
  <c r="CB16" i="38"/>
  <c r="CA16" i="38"/>
  <c r="CB15" i="38"/>
  <c r="CA15" i="38"/>
  <c r="CB14" i="38"/>
  <c r="CA14" i="38"/>
  <c r="DB13" i="38"/>
  <c r="DA13" i="38"/>
  <c r="CZ13" i="38"/>
  <c r="CY13" i="38"/>
  <c r="CX13" i="38"/>
  <c r="CW13" i="38"/>
  <c r="CV13" i="38"/>
  <c r="CU13" i="38"/>
  <c r="CT13" i="38"/>
  <c r="CS13" i="38"/>
  <c r="CR13" i="38"/>
  <c r="CQ13" i="38"/>
  <c r="CN13" i="38"/>
  <c r="CM13" i="38"/>
  <c r="CL13" i="38"/>
  <c r="CK13" i="38"/>
  <c r="CJ13" i="38"/>
  <c r="CI13" i="38"/>
  <c r="CH13" i="38"/>
  <c r="CG13" i="38"/>
  <c r="CF13" i="38"/>
  <c r="CE13" i="38"/>
  <c r="CD13" i="38"/>
  <c r="CC13" i="38"/>
  <c r="BZ13" i="38"/>
  <c r="BY13" i="38"/>
  <c r="BX13" i="38"/>
  <c r="BW13" i="38"/>
  <c r="BV13" i="38"/>
  <c r="BU13" i="38"/>
  <c r="BT13" i="38"/>
  <c r="BS13" i="38"/>
  <c r="BR13" i="38"/>
  <c r="BQ13" i="38"/>
  <c r="BM23" i="38"/>
  <c r="BN23" i="38"/>
  <c r="BM25" i="38"/>
  <c r="BN25" i="38"/>
  <c r="BM26" i="38"/>
  <c r="BN26" i="38"/>
  <c r="BM27" i="38"/>
  <c r="BN27" i="38"/>
  <c r="BM28" i="38"/>
  <c r="BN28" i="38"/>
  <c r="AY14" i="38"/>
  <c r="AZ14" i="38"/>
  <c r="AY15" i="38"/>
  <c r="AZ15" i="38"/>
  <c r="AY16" i="38"/>
  <c r="AZ16" i="38"/>
  <c r="AY17" i="38"/>
  <c r="AZ17" i="38"/>
  <c r="AY18" i="38"/>
  <c r="AZ18" i="38"/>
  <c r="AY19" i="38"/>
  <c r="AZ19" i="38"/>
  <c r="AY20" i="38"/>
  <c r="AZ20" i="38"/>
  <c r="AY21" i="38"/>
  <c r="AZ21" i="38"/>
  <c r="AY22" i="38"/>
  <c r="AZ22" i="38"/>
  <c r="AY23" i="38"/>
  <c r="AZ23" i="38"/>
  <c r="AY25" i="38"/>
  <c r="AZ25" i="38"/>
  <c r="AY26" i="38"/>
  <c r="AZ26" i="38"/>
  <c r="AY27" i="38"/>
  <c r="AZ27" i="38"/>
  <c r="AY28" i="38"/>
  <c r="AZ28" i="38"/>
  <c r="CP13" i="38" l="1"/>
  <c r="CO13" i="38"/>
  <c r="CA13" i="38"/>
  <c r="CB13" i="38"/>
  <c r="AZ13" i="38"/>
  <c r="BA13" i="38"/>
  <c r="BB13" i="38"/>
  <c r="BC13" i="38"/>
  <c r="R13" i="38" s="1"/>
  <c r="BD13" i="38"/>
  <c r="S13" i="38" s="1"/>
  <c r="BE13" i="38"/>
  <c r="T13" i="38" s="1"/>
  <c r="BF13" i="38"/>
  <c r="U13" i="38" s="1"/>
  <c r="U29" i="38" s="1"/>
  <c r="BG13" i="38"/>
  <c r="BH13" i="38"/>
  <c r="AH13" i="38" s="1"/>
  <c r="AH29" i="38" s="1"/>
  <c r="BI13" i="38"/>
  <c r="AS13" i="38" s="1"/>
  <c r="BJ13" i="38"/>
  <c r="BK13" i="38"/>
  <c r="AV13" i="38" s="1"/>
  <c r="BL13" i="38"/>
  <c r="AW13" i="38" s="1"/>
  <c r="AY13" i="38"/>
  <c r="AG13" i="38" l="1"/>
  <c r="AT13" i="38"/>
  <c r="BV131" i="38"/>
  <c r="U59" i="38" l="1"/>
  <c r="AZ59" i="38"/>
  <c r="BN59" i="38"/>
  <c r="BN37" i="38" s="1"/>
  <c r="M59" i="38"/>
  <c r="U96" i="38"/>
  <c r="U94" i="38"/>
  <c r="O59" i="38" l="1"/>
  <c r="U93" i="38"/>
  <c r="BF82" i="38"/>
  <c r="DL96" i="38"/>
  <c r="DH96" i="38"/>
  <c r="CB96" i="38"/>
  <c r="CA96" i="38"/>
  <c r="AZ96" i="38"/>
  <c r="AY96" i="38"/>
  <c r="DL94" i="38"/>
  <c r="DH94" i="38"/>
  <c r="CB94" i="38"/>
  <c r="CA94" i="38"/>
  <c r="AZ94" i="38"/>
  <c r="AY94" i="38"/>
  <c r="DL93" i="38"/>
  <c r="DH93" i="38"/>
  <c r="CB93" i="38"/>
  <c r="CA93" i="38"/>
  <c r="AZ93" i="38"/>
  <c r="AY93" i="38"/>
  <c r="M96" i="38" l="1"/>
  <c r="M93" i="38"/>
  <c r="O94" i="38"/>
  <c r="O96" i="38"/>
  <c r="M94" i="38"/>
  <c r="O93" i="38"/>
  <c r="AW28" i="38"/>
  <c r="AV28" i="38"/>
  <c r="AT28" i="38"/>
  <c r="AS28" i="38"/>
  <c r="AH28" i="38"/>
  <c r="AG28" i="38"/>
  <c r="U28" i="38"/>
  <c r="T28" i="38"/>
  <c r="S28" i="38"/>
  <c r="R28" i="38"/>
  <c r="Q28" i="38"/>
  <c r="P28" i="38"/>
  <c r="AW27" i="38"/>
  <c r="AV27" i="38"/>
  <c r="AT27" i="38"/>
  <c r="AS27" i="38"/>
  <c r="AH27" i="38"/>
  <c r="AG27" i="38"/>
  <c r="U27" i="38"/>
  <c r="T27" i="38"/>
  <c r="S27" i="38"/>
  <c r="R27" i="38"/>
  <c r="Q27" i="38"/>
  <c r="P27" i="38"/>
  <c r="O27" i="38" l="1"/>
  <c r="O28" i="38"/>
  <c r="M27" i="38"/>
  <c r="M28" i="38"/>
  <c r="U18" i="38"/>
  <c r="AW26" i="38" l="1"/>
  <c r="AV26" i="38"/>
  <c r="AT26" i="38"/>
  <c r="AS26" i="38"/>
  <c r="AH26" i="38"/>
  <c r="AG26" i="38"/>
  <c r="U26" i="38"/>
  <c r="T26" i="38"/>
  <c r="S26" i="38"/>
  <c r="R26" i="38"/>
  <c r="Q26" i="38"/>
  <c r="P26" i="38"/>
  <c r="AW25" i="38"/>
  <c r="AV25" i="38"/>
  <c r="AT25" i="38"/>
  <c r="AS25" i="38"/>
  <c r="AH25" i="38"/>
  <c r="AG25" i="38"/>
  <c r="U25" i="38"/>
  <c r="T25" i="38"/>
  <c r="S25" i="38"/>
  <c r="R25" i="38"/>
  <c r="Q25" i="38"/>
  <c r="P25" i="38"/>
  <c r="AW23" i="38"/>
  <c r="AV23" i="38"/>
  <c r="AT23" i="38"/>
  <c r="AS23" i="38"/>
  <c r="AH23" i="38"/>
  <c r="AG23" i="38"/>
  <c r="U23" i="38"/>
  <c r="T23" i="38"/>
  <c r="S23" i="38"/>
  <c r="R23" i="38"/>
  <c r="Q23" i="38"/>
  <c r="P23" i="38"/>
  <c r="M23" i="38" l="1"/>
  <c r="M26" i="38"/>
  <c r="M25" i="38"/>
  <c r="O23" i="38"/>
  <c r="O26" i="38"/>
  <c r="O25" i="38"/>
  <c r="M57" i="38" l="1"/>
  <c r="O57" i="38"/>
  <c r="M78" i="38" l="1"/>
  <c r="O78" i="38" l="1"/>
  <c r="AH53" i="38" l="1"/>
  <c r="U53" i="38" l="1"/>
  <c r="I97" i="35" l="1"/>
  <c r="J97" i="35"/>
  <c r="K97" i="35"/>
  <c r="L97" i="35"/>
  <c r="M97" i="35"/>
  <c r="N97" i="35"/>
  <c r="O97" i="35"/>
  <c r="P97" i="35"/>
  <c r="Q97" i="35"/>
  <c r="R97" i="35"/>
  <c r="H97" i="35"/>
  <c r="G97" i="35"/>
  <c r="CP148" i="38" l="1"/>
  <c r="CO148" i="38"/>
  <c r="CP147" i="38"/>
  <c r="CO147" i="38"/>
  <c r="CB148" i="38"/>
  <c r="CA148" i="38"/>
  <c r="CB147" i="38"/>
  <c r="CA147" i="38"/>
  <c r="AY147" i="38"/>
  <c r="AZ147" i="38"/>
  <c r="AY148" i="38"/>
  <c r="AZ148" i="38"/>
  <c r="P147" i="38" l="1"/>
  <c r="Q147" i="38"/>
  <c r="R147" i="38"/>
  <c r="S147" i="38"/>
  <c r="T147" i="38"/>
  <c r="U147" i="38"/>
  <c r="AG147" i="38"/>
  <c r="AH147" i="38"/>
  <c r="AS147" i="38"/>
  <c r="AT147" i="38"/>
  <c r="AV147" i="38"/>
  <c r="AW147" i="38"/>
  <c r="P148" i="38"/>
  <c r="Q148" i="38"/>
  <c r="R148" i="38"/>
  <c r="S148" i="38"/>
  <c r="T148" i="38"/>
  <c r="U148" i="38"/>
  <c r="AG148" i="38"/>
  <c r="AH148" i="38"/>
  <c r="AS148" i="38"/>
  <c r="AT148" i="38"/>
  <c r="AV148" i="38"/>
  <c r="AW148" i="38"/>
  <c r="M147" i="38" l="1"/>
  <c r="M148" i="38"/>
  <c r="O148" i="38"/>
  <c r="O147" i="38"/>
  <c r="CP41" i="38"/>
  <c r="CP40" i="38"/>
  <c r="CP39" i="38"/>
  <c r="AZ41" i="38" l="1"/>
  <c r="BN22" i="38" l="1"/>
  <c r="BB124" i="38"/>
  <c r="BC124" i="38"/>
  <c r="BD124" i="38"/>
  <c r="BE124" i="38"/>
  <c r="BF124" i="38"/>
  <c r="BG124" i="38"/>
  <c r="BH124" i="38"/>
  <c r="BI124" i="38"/>
  <c r="BJ124" i="38"/>
  <c r="BK124" i="38"/>
  <c r="BL124" i="38"/>
  <c r="AZ126" i="38"/>
  <c r="AZ127" i="38"/>
  <c r="AZ128" i="38"/>
  <c r="B172" i="35" l="1"/>
  <c r="G172" i="35"/>
  <c r="I172" i="35"/>
  <c r="K172" i="35"/>
  <c r="M172" i="35"/>
  <c r="O172" i="35"/>
  <c r="Q172" i="35"/>
  <c r="B173" i="35"/>
  <c r="G173" i="35"/>
  <c r="I173" i="35"/>
  <c r="K173" i="35"/>
  <c r="M173" i="35"/>
  <c r="O173" i="35"/>
  <c r="Q173" i="35"/>
  <c r="B174" i="35"/>
  <c r="G174" i="35"/>
  <c r="I174" i="35"/>
  <c r="K174" i="35"/>
  <c r="M174" i="35"/>
  <c r="O174" i="35"/>
  <c r="Q174" i="35"/>
  <c r="B175" i="35"/>
  <c r="G175" i="35"/>
  <c r="I175" i="35"/>
  <c r="K175" i="35"/>
  <c r="M175" i="35"/>
  <c r="O175" i="35"/>
  <c r="Q175" i="35"/>
  <c r="B176" i="35"/>
  <c r="G176" i="35"/>
  <c r="I176" i="35"/>
  <c r="K176" i="35"/>
  <c r="M176" i="35"/>
  <c r="O176" i="35"/>
  <c r="Q176" i="35"/>
  <c r="B177" i="35"/>
  <c r="G177" i="35"/>
  <c r="I177" i="35"/>
  <c r="K177" i="35"/>
  <c r="M177" i="35"/>
  <c r="O177" i="35"/>
  <c r="Q177" i="35"/>
  <c r="B178" i="35"/>
  <c r="G178" i="35"/>
  <c r="I178" i="35"/>
  <c r="K178" i="35"/>
  <c r="M178" i="35"/>
  <c r="O178" i="35"/>
  <c r="Q178" i="35"/>
  <c r="B179" i="35"/>
  <c r="G179" i="35"/>
  <c r="I179" i="35"/>
  <c r="K179" i="35"/>
  <c r="M179" i="35"/>
  <c r="O179" i="35"/>
  <c r="Q179" i="35"/>
  <c r="B180" i="35"/>
  <c r="G180" i="35"/>
  <c r="I180" i="35"/>
  <c r="K180" i="35"/>
  <c r="M180" i="35"/>
  <c r="O180" i="35"/>
  <c r="Q180" i="35"/>
  <c r="B181" i="35"/>
  <c r="G181" i="35"/>
  <c r="I181" i="35"/>
  <c r="K181" i="35"/>
  <c r="M181" i="35"/>
  <c r="O181" i="35"/>
  <c r="Q181" i="35"/>
  <c r="B182" i="35"/>
  <c r="G182" i="35"/>
  <c r="I182" i="35"/>
  <c r="K182" i="35"/>
  <c r="M182" i="35"/>
  <c r="O182" i="35"/>
  <c r="Q182" i="35"/>
  <c r="B183" i="35"/>
  <c r="G183" i="35"/>
  <c r="I183" i="35"/>
  <c r="K183" i="35"/>
  <c r="M183" i="35"/>
  <c r="O183" i="35"/>
  <c r="Q183" i="35"/>
  <c r="Q171" i="35"/>
  <c r="O171" i="35"/>
  <c r="M171" i="35"/>
  <c r="K171" i="35"/>
  <c r="I171" i="35"/>
  <c r="G171" i="35"/>
  <c r="B171" i="35"/>
  <c r="B170" i="35"/>
  <c r="Q166" i="35"/>
  <c r="O166" i="35"/>
  <c r="M166" i="35"/>
  <c r="K166" i="35"/>
  <c r="I166" i="35"/>
  <c r="G166" i="35"/>
  <c r="B166" i="35"/>
  <c r="Q165" i="35"/>
  <c r="O165" i="35"/>
  <c r="M165" i="35"/>
  <c r="K165" i="35"/>
  <c r="I165" i="35"/>
  <c r="G165" i="35"/>
  <c r="B164" i="35"/>
  <c r="Q163" i="35"/>
  <c r="O163" i="35"/>
  <c r="M163" i="35"/>
  <c r="K163" i="35"/>
  <c r="I163" i="35"/>
  <c r="G163" i="35"/>
  <c r="B163" i="35"/>
  <c r="Q162" i="35"/>
  <c r="O162" i="35"/>
  <c r="M162" i="35"/>
  <c r="K162" i="35"/>
  <c r="I162" i="35"/>
  <c r="G162" i="35"/>
  <c r="B162" i="35"/>
  <c r="B161" i="35"/>
  <c r="E178" i="35" l="1"/>
  <c r="E183" i="35"/>
  <c r="E179" i="35"/>
  <c r="E175" i="35"/>
  <c r="E180" i="35"/>
  <c r="E176" i="35"/>
  <c r="E172" i="35"/>
  <c r="E182" i="35"/>
  <c r="E174" i="35"/>
  <c r="E181" i="35"/>
  <c r="E177" i="35"/>
  <c r="E173" i="35"/>
  <c r="Q160" i="35" l="1"/>
  <c r="O160" i="35"/>
  <c r="M160" i="35"/>
  <c r="K160" i="35"/>
  <c r="I160" i="35"/>
  <c r="G160" i="35"/>
  <c r="B160" i="35"/>
  <c r="Q150" i="35" l="1"/>
  <c r="O150" i="35"/>
  <c r="M150" i="35"/>
  <c r="K150" i="35"/>
  <c r="I150" i="35"/>
  <c r="G150" i="35"/>
  <c r="B150" i="35"/>
  <c r="Q149" i="35"/>
  <c r="O149" i="35"/>
  <c r="M149" i="35"/>
  <c r="K149" i="35"/>
  <c r="I149" i="35"/>
  <c r="G149" i="35"/>
  <c r="B149" i="35"/>
  <c r="Q148" i="35"/>
  <c r="O148" i="35"/>
  <c r="M148" i="35"/>
  <c r="K148" i="35"/>
  <c r="I148" i="35"/>
  <c r="G148" i="35"/>
  <c r="B148" i="35"/>
  <c r="Q147" i="35"/>
  <c r="O147" i="35"/>
  <c r="M147" i="35"/>
  <c r="K147" i="35"/>
  <c r="I147" i="35"/>
  <c r="G147" i="35"/>
  <c r="B147" i="35"/>
  <c r="Q146" i="35"/>
  <c r="O146" i="35"/>
  <c r="M146" i="35"/>
  <c r="K146" i="35"/>
  <c r="I146" i="35"/>
  <c r="G146" i="35"/>
  <c r="B146" i="35"/>
  <c r="Q145" i="35"/>
  <c r="O145" i="35"/>
  <c r="M145" i="35"/>
  <c r="K145" i="35"/>
  <c r="I145" i="35"/>
  <c r="G145" i="35"/>
  <c r="B145" i="35"/>
  <c r="Q144" i="35" l="1"/>
  <c r="O144" i="35"/>
  <c r="M144" i="35"/>
  <c r="K144" i="35"/>
  <c r="I144" i="35"/>
  <c r="G144" i="35"/>
  <c r="G142" i="35"/>
  <c r="I142" i="35"/>
  <c r="K142" i="35"/>
  <c r="M142" i="35"/>
  <c r="O142" i="35"/>
  <c r="Q142" i="35"/>
  <c r="Q141" i="35"/>
  <c r="O141" i="35"/>
  <c r="M141" i="35"/>
  <c r="K141" i="35"/>
  <c r="I141" i="35"/>
  <c r="G141" i="35"/>
  <c r="G131" i="35" l="1"/>
  <c r="I131" i="35"/>
  <c r="K131" i="35"/>
  <c r="M131" i="35"/>
  <c r="O131" i="35"/>
  <c r="Q131" i="35"/>
  <c r="G132" i="35"/>
  <c r="I132" i="35"/>
  <c r="K132" i="35"/>
  <c r="M132" i="35"/>
  <c r="O132" i="35"/>
  <c r="Q132" i="35"/>
  <c r="G133" i="35"/>
  <c r="I133" i="35"/>
  <c r="K133" i="35"/>
  <c r="M133" i="35"/>
  <c r="O133" i="35"/>
  <c r="Q133" i="35"/>
  <c r="G134" i="35"/>
  <c r="I134" i="35"/>
  <c r="K134" i="35"/>
  <c r="M134" i="35"/>
  <c r="O134" i="35"/>
  <c r="Q134" i="35"/>
  <c r="G135" i="35"/>
  <c r="I135" i="35"/>
  <c r="K135" i="35"/>
  <c r="M135" i="35"/>
  <c r="O135" i="35"/>
  <c r="Q135" i="35"/>
  <c r="G136" i="35"/>
  <c r="I136" i="35"/>
  <c r="K136" i="35"/>
  <c r="M136" i="35"/>
  <c r="O136" i="35"/>
  <c r="Q136" i="35"/>
  <c r="G137" i="35"/>
  <c r="I137" i="35"/>
  <c r="K137" i="35"/>
  <c r="M137" i="35"/>
  <c r="O137" i="35"/>
  <c r="Q137" i="35"/>
  <c r="G138" i="35"/>
  <c r="I138" i="35"/>
  <c r="K138" i="35"/>
  <c r="M138" i="35"/>
  <c r="O138" i="35"/>
  <c r="Q138" i="35"/>
  <c r="G139" i="35"/>
  <c r="I139" i="35"/>
  <c r="K139" i="35"/>
  <c r="M139" i="35"/>
  <c r="O139" i="35"/>
  <c r="Q139" i="35"/>
  <c r="Q130" i="35"/>
  <c r="O130" i="35"/>
  <c r="M130" i="35"/>
  <c r="K130" i="35"/>
  <c r="I130" i="35"/>
  <c r="G130" i="35"/>
  <c r="Q128" i="35" l="1"/>
  <c r="O128" i="35"/>
  <c r="M128" i="35"/>
  <c r="K128" i="35"/>
  <c r="I128" i="35"/>
  <c r="G128" i="35"/>
  <c r="Q127" i="35"/>
  <c r="O127" i="35"/>
  <c r="M127" i="35"/>
  <c r="K127" i="35"/>
  <c r="I127" i="35"/>
  <c r="G127" i="35"/>
  <c r="Q126" i="35"/>
  <c r="O126" i="35"/>
  <c r="M126" i="35"/>
  <c r="K126" i="35"/>
  <c r="I126" i="35"/>
  <c r="G126" i="35"/>
  <c r="G122" i="35"/>
  <c r="E122" i="35" s="1"/>
  <c r="Q96" i="35" l="1"/>
  <c r="O96" i="35"/>
  <c r="M96" i="35"/>
  <c r="K96" i="35"/>
  <c r="I96" i="35"/>
  <c r="G96" i="35"/>
  <c r="Q95" i="35"/>
  <c r="O95" i="35"/>
  <c r="M95" i="35"/>
  <c r="K95" i="35"/>
  <c r="I95" i="35"/>
  <c r="G95" i="35"/>
  <c r="I81" i="35"/>
  <c r="K81" i="35"/>
  <c r="M81" i="35"/>
  <c r="O81" i="35"/>
  <c r="Q81" i="35"/>
  <c r="I82" i="35"/>
  <c r="K82" i="35"/>
  <c r="M82" i="35"/>
  <c r="O82" i="35"/>
  <c r="Q82" i="35"/>
  <c r="I83" i="35"/>
  <c r="K83" i="35"/>
  <c r="M83" i="35"/>
  <c r="O83" i="35"/>
  <c r="Q83" i="35"/>
  <c r="G84" i="35"/>
  <c r="I84" i="35"/>
  <c r="K84" i="35"/>
  <c r="M84" i="35"/>
  <c r="O84" i="35"/>
  <c r="Q84" i="35"/>
  <c r="G85" i="35"/>
  <c r="I85" i="35"/>
  <c r="K85" i="35"/>
  <c r="M85" i="35"/>
  <c r="O85" i="35"/>
  <c r="Q85" i="35"/>
  <c r="I86" i="35"/>
  <c r="K86" i="35"/>
  <c r="M86" i="35"/>
  <c r="O86" i="35"/>
  <c r="Q86" i="35"/>
  <c r="I87" i="35"/>
  <c r="K87" i="35"/>
  <c r="M87" i="35"/>
  <c r="O87" i="35"/>
  <c r="Q87" i="35"/>
  <c r="I88" i="35"/>
  <c r="K88" i="35"/>
  <c r="M88" i="35"/>
  <c r="O88" i="35"/>
  <c r="Q88" i="35"/>
  <c r="G89" i="35"/>
  <c r="I89" i="35"/>
  <c r="K89" i="35"/>
  <c r="M89" i="35"/>
  <c r="O89" i="35"/>
  <c r="Q89" i="35"/>
  <c r="G90" i="35"/>
  <c r="I90" i="35"/>
  <c r="K90" i="35"/>
  <c r="M90" i="35"/>
  <c r="O90" i="35"/>
  <c r="Q90" i="35"/>
  <c r="G91" i="35"/>
  <c r="I91" i="35"/>
  <c r="K91" i="35"/>
  <c r="M91" i="35"/>
  <c r="O91" i="35"/>
  <c r="Q91" i="35"/>
  <c r="G92" i="35"/>
  <c r="I92" i="35"/>
  <c r="K92" i="35"/>
  <c r="M92" i="35"/>
  <c r="O92" i="35"/>
  <c r="Q92" i="35"/>
  <c r="Q80" i="35"/>
  <c r="O80" i="35"/>
  <c r="M80" i="35"/>
  <c r="K80" i="35"/>
  <c r="I80" i="35"/>
  <c r="G80" i="35"/>
  <c r="G66" i="35"/>
  <c r="I66" i="35"/>
  <c r="K66" i="35"/>
  <c r="M66" i="35"/>
  <c r="O66" i="35"/>
  <c r="Q66" i="35"/>
  <c r="G67" i="35"/>
  <c r="I67" i="35"/>
  <c r="K67" i="35"/>
  <c r="M67" i="35"/>
  <c r="O67" i="35"/>
  <c r="Q67" i="35"/>
  <c r="G68" i="35"/>
  <c r="I68" i="35"/>
  <c r="K68" i="35"/>
  <c r="M68" i="35"/>
  <c r="O68" i="35"/>
  <c r="Q68" i="35"/>
  <c r="G69" i="35"/>
  <c r="I69" i="35"/>
  <c r="K69" i="35"/>
  <c r="M69" i="35"/>
  <c r="O69" i="35"/>
  <c r="Q69" i="35"/>
  <c r="G70" i="35"/>
  <c r="I70" i="35"/>
  <c r="K70" i="35"/>
  <c r="M70" i="35"/>
  <c r="O70" i="35"/>
  <c r="Q70" i="35"/>
  <c r="G71" i="35"/>
  <c r="I71" i="35"/>
  <c r="K71" i="35"/>
  <c r="M71" i="35"/>
  <c r="O71" i="35"/>
  <c r="Q71" i="35"/>
  <c r="G72" i="35"/>
  <c r="I72" i="35"/>
  <c r="K72" i="35"/>
  <c r="M72" i="35"/>
  <c r="O72" i="35"/>
  <c r="Q72" i="35"/>
  <c r="G73" i="35"/>
  <c r="I73" i="35"/>
  <c r="K73" i="35"/>
  <c r="M73" i="35"/>
  <c r="O73" i="35"/>
  <c r="Q73" i="35"/>
  <c r="G74" i="35"/>
  <c r="I74" i="35"/>
  <c r="K74" i="35"/>
  <c r="M74" i="35"/>
  <c r="O74" i="35"/>
  <c r="Q74" i="35"/>
  <c r="G75" i="35"/>
  <c r="I75" i="35"/>
  <c r="K75" i="35"/>
  <c r="M75" i="35"/>
  <c r="O75" i="35"/>
  <c r="Q75" i="35"/>
  <c r="G76" i="35"/>
  <c r="I76" i="35"/>
  <c r="K76" i="35"/>
  <c r="M76" i="35"/>
  <c r="O76" i="35"/>
  <c r="Q76" i="35"/>
  <c r="G77" i="35"/>
  <c r="I77" i="35"/>
  <c r="K77" i="35"/>
  <c r="M77" i="35"/>
  <c r="O77" i="35"/>
  <c r="Q77" i="35"/>
  <c r="G78" i="35"/>
  <c r="I78" i="35"/>
  <c r="K78" i="35"/>
  <c r="M78" i="35"/>
  <c r="O78" i="35"/>
  <c r="Q78" i="35"/>
  <c r="Q65" i="35"/>
  <c r="O65" i="35"/>
  <c r="M65" i="35"/>
  <c r="K65" i="35"/>
  <c r="I65" i="35"/>
  <c r="G65" i="35"/>
  <c r="G56" i="35"/>
  <c r="I56" i="35"/>
  <c r="K56" i="35"/>
  <c r="M56" i="35"/>
  <c r="O56" i="35"/>
  <c r="Q56" i="35"/>
  <c r="G57" i="35"/>
  <c r="I57" i="35"/>
  <c r="K57" i="35"/>
  <c r="M57" i="35"/>
  <c r="O57" i="35"/>
  <c r="Q57" i="35"/>
  <c r="G58" i="35"/>
  <c r="I58" i="35"/>
  <c r="K58" i="35"/>
  <c r="M58" i="35"/>
  <c r="O58" i="35"/>
  <c r="Q58" i="35"/>
  <c r="G59" i="35"/>
  <c r="I59" i="35"/>
  <c r="K59" i="35"/>
  <c r="M59" i="35"/>
  <c r="O59" i="35"/>
  <c r="Q59" i="35"/>
  <c r="G60" i="35"/>
  <c r="I60" i="35"/>
  <c r="K60" i="35"/>
  <c r="M60" i="35"/>
  <c r="O60" i="35"/>
  <c r="Q60" i="35"/>
  <c r="G61" i="35"/>
  <c r="I61" i="35"/>
  <c r="K61" i="35"/>
  <c r="M61" i="35"/>
  <c r="O61" i="35"/>
  <c r="Q61" i="35"/>
  <c r="G62" i="35"/>
  <c r="I62" i="35"/>
  <c r="K62" i="35"/>
  <c r="M62" i="35"/>
  <c r="O62" i="35"/>
  <c r="Q62" i="35"/>
  <c r="G63" i="35"/>
  <c r="I63" i="35"/>
  <c r="K63" i="35"/>
  <c r="M63" i="35"/>
  <c r="O63" i="35"/>
  <c r="Q63" i="35"/>
  <c r="Q55" i="35"/>
  <c r="O55" i="35"/>
  <c r="M55" i="35"/>
  <c r="K55" i="35"/>
  <c r="I55" i="35"/>
  <c r="G55" i="35"/>
  <c r="Q54" i="35"/>
  <c r="O54" i="35"/>
  <c r="M54" i="35"/>
  <c r="K54" i="35"/>
  <c r="I54" i="35"/>
  <c r="G54" i="35"/>
  <c r="Q52" i="35"/>
  <c r="O52" i="35"/>
  <c r="M52" i="35"/>
  <c r="K52" i="35"/>
  <c r="I52" i="35"/>
  <c r="G52" i="35"/>
  <c r="G51" i="35"/>
  <c r="I51" i="35"/>
  <c r="K51" i="35"/>
  <c r="M51" i="35"/>
  <c r="O51" i="35"/>
  <c r="Q51" i="35"/>
  <c r="Q50" i="35"/>
  <c r="O50" i="35"/>
  <c r="M50" i="35"/>
  <c r="K50" i="35"/>
  <c r="I50" i="35"/>
  <c r="G50" i="35"/>
  <c r="G39" i="35"/>
  <c r="I39" i="35"/>
  <c r="K39" i="35"/>
  <c r="M39" i="35"/>
  <c r="O39" i="35"/>
  <c r="Q39" i="35"/>
  <c r="G40" i="35"/>
  <c r="I40" i="35"/>
  <c r="K40" i="35"/>
  <c r="M40" i="35"/>
  <c r="O40" i="35"/>
  <c r="Q40" i="35"/>
  <c r="G41" i="35"/>
  <c r="I41" i="35"/>
  <c r="K41" i="35"/>
  <c r="M41" i="35"/>
  <c r="O41" i="35"/>
  <c r="Q41" i="35"/>
  <c r="G42" i="35"/>
  <c r="I42" i="35"/>
  <c r="K42" i="35"/>
  <c r="M42" i="35"/>
  <c r="O42" i="35"/>
  <c r="Q42" i="35"/>
  <c r="G43" i="35"/>
  <c r="I43" i="35"/>
  <c r="K43" i="35"/>
  <c r="M43" i="35"/>
  <c r="O43" i="35"/>
  <c r="Q43" i="35"/>
  <c r="G44" i="35"/>
  <c r="I44" i="35"/>
  <c r="K44" i="35"/>
  <c r="M44" i="35"/>
  <c r="O44" i="35"/>
  <c r="Q44" i="35"/>
  <c r="G45" i="35"/>
  <c r="I45" i="35"/>
  <c r="K45" i="35"/>
  <c r="M45" i="35"/>
  <c r="O45" i="35"/>
  <c r="Q45" i="35"/>
  <c r="G46" i="35"/>
  <c r="I46" i="35"/>
  <c r="K46" i="35"/>
  <c r="M46" i="35"/>
  <c r="O46" i="35"/>
  <c r="Q46" i="35"/>
  <c r="G47" i="35"/>
  <c r="I47" i="35"/>
  <c r="K47" i="35"/>
  <c r="M47" i="35"/>
  <c r="O47" i="35"/>
  <c r="Q47" i="35"/>
  <c r="G48" i="35"/>
  <c r="I48" i="35"/>
  <c r="K48" i="35"/>
  <c r="M48" i="35"/>
  <c r="O48" i="35"/>
  <c r="Q48" i="35"/>
  <c r="Q38" i="35"/>
  <c r="O38" i="35"/>
  <c r="M38" i="35"/>
  <c r="K38" i="35"/>
  <c r="I38" i="35"/>
  <c r="G38" i="35"/>
  <c r="Q37" i="35"/>
  <c r="O37" i="35"/>
  <c r="M37" i="35"/>
  <c r="K37" i="35"/>
  <c r="I37" i="35"/>
  <c r="G37" i="35"/>
  <c r="Q36" i="35"/>
  <c r="O36" i="35"/>
  <c r="M36" i="35"/>
  <c r="K36" i="35"/>
  <c r="I36" i="35"/>
  <c r="G36" i="35"/>
  <c r="Q35" i="35"/>
  <c r="O35" i="35"/>
  <c r="M35" i="35"/>
  <c r="K35" i="35"/>
  <c r="I35" i="35"/>
  <c r="G35" i="35"/>
  <c r="Q34" i="35"/>
  <c r="O34" i="35"/>
  <c r="M34" i="35"/>
  <c r="K34" i="35"/>
  <c r="I34" i="35"/>
  <c r="G34" i="35"/>
  <c r="Q33" i="35"/>
  <c r="O33" i="35"/>
  <c r="M33" i="35"/>
  <c r="K33" i="35"/>
  <c r="I33" i="35"/>
  <c r="G33" i="35"/>
  <c r="Q32" i="35"/>
  <c r="O32" i="35"/>
  <c r="M32" i="35"/>
  <c r="K32" i="35"/>
  <c r="I32" i="35"/>
  <c r="G32" i="35"/>
  <c r="B48" i="35"/>
  <c r="B47" i="35"/>
  <c r="B46" i="35"/>
  <c r="B45" i="35"/>
  <c r="B44" i="35"/>
  <c r="B43" i="35"/>
  <c r="B42" i="35"/>
  <c r="B41" i="35"/>
  <c r="B40" i="35"/>
  <c r="B39" i="35"/>
  <c r="B36" i="35"/>
  <c r="B35" i="35"/>
  <c r="B34" i="35"/>
  <c r="B33" i="35"/>
  <c r="B32" i="35"/>
  <c r="O79" i="35" l="1"/>
  <c r="K79" i="35"/>
  <c r="M79" i="35"/>
  <c r="E90" i="35"/>
  <c r="E84" i="35"/>
  <c r="E69" i="35"/>
  <c r="I79" i="35"/>
  <c r="Q79" i="35"/>
  <c r="E91" i="35"/>
  <c r="E66" i="35"/>
  <c r="E92" i="35"/>
  <c r="E85" i="35"/>
  <c r="G64" i="35"/>
  <c r="E75" i="35"/>
  <c r="E71" i="35"/>
  <c r="Q64" i="35"/>
  <c r="E89" i="35"/>
  <c r="I64" i="35"/>
  <c r="E65" i="35"/>
  <c r="E77" i="35"/>
  <c r="E73" i="35"/>
  <c r="M64" i="35"/>
  <c r="E68" i="35"/>
  <c r="O64" i="35"/>
  <c r="E78" i="35"/>
  <c r="E76" i="35"/>
  <c r="E74" i="35"/>
  <c r="E72" i="35"/>
  <c r="E70" i="35"/>
  <c r="E67" i="35"/>
  <c r="K64" i="35"/>
  <c r="E34" i="35"/>
  <c r="E38" i="35"/>
  <c r="E33" i="35"/>
  <c r="E32" i="35"/>
  <c r="Q29" i="35"/>
  <c r="O29" i="35"/>
  <c r="M29" i="35"/>
  <c r="K29" i="35"/>
  <c r="I29" i="35"/>
  <c r="G29" i="35"/>
  <c r="Q28" i="35"/>
  <c r="O28" i="35"/>
  <c r="M28" i="35"/>
  <c r="K28" i="35"/>
  <c r="I28" i="35"/>
  <c r="G28" i="35"/>
  <c r="Q26" i="35"/>
  <c r="O26" i="35"/>
  <c r="M26" i="35"/>
  <c r="K26" i="35"/>
  <c r="I26" i="35"/>
  <c r="G26" i="35"/>
  <c r="Q24" i="35"/>
  <c r="O24" i="35"/>
  <c r="M24" i="35"/>
  <c r="K24" i="35"/>
  <c r="I24" i="35"/>
  <c r="G24" i="35"/>
  <c r="E64" i="35" l="1"/>
  <c r="Q184" i="35"/>
  <c r="O184" i="35"/>
  <c r="M184" i="35"/>
  <c r="K184" i="35"/>
  <c r="I184" i="35"/>
  <c r="G184" i="35"/>
  <c r="B159" i="35"/>
  <c r="Q157" i="35"/>
  <c r="O157" i="35"/>
  <c r="M157" i="35"/>
  <c r="K157" i="35"/>
  <c r="I157" i="35"/>
  <c r="G157" i="35"/>
  <c r="B157" i="35"/>
  <c r="Q156" i="35"/>
  <c r="O156" i="35"/>
  <c r="M156" i="35"/>
  <c r="K156" i="35"/>
  <c r="I156" i="35"/>
  <c r="G156" i="35"/>
  <c r="B156" i="35"/>
  <c r="Q155" i="35"/>
  <c r="O155" i="35"/>
  <c r="M155" i="35"/>
  <c r="K155" i="35"/>
  <c r="I155" i="35"/>
  <c r="G155" i="35"/>
  <c r="B155" i="35"/>
  <c r="Q154" i="35"/>
  <c r="O154" i="35"/>
  <c r="M154" i="35"/>
  <c r="K154" i="35"/>
  <c r="I154" i="35"/>
  <c r="G154" i="35"/>
  <c r="Q118" i="35"/>
  <c r="O118" i="35"/>
  <c r="M118" i="35"/>
  <c r="K118" i="35"/>
  <c r="I118" i="35"/>
  <c r="G118" i="35"/>
  <c r="B118" i="35"/>
  <c r="Q117" i="35"/>
  <c r="O117" i="35"/>
  <c r="M117" i="35"/>
  <c r="K117" i="35"/>
  <c r="I117" i="35"/>
  <c r="G117" i="35"/>
  <c r="B117" i="35"/>
  <c r="Q116" i="35"/>
  <c r="O116" i="35"/>
  <c r="M116" i="35"/>
  <c r="K116" i="35"/>
  <c r="I116" i="35"/>
  <c r="G116" i="35"/>
  <c r="B116" i="35"/>
  <c r="Q114" i="35"/>
  <c r="O114" i="35"/>
  <c r="M114" i="35"/>
  <c r="K114" i="35"/>
  <c r="I114" i="35"/>
  <c r="G114" i="35"/>
  <c r="B114" i="35"/>
  <c r="Q113" i="35"/>
  <c r="O113" i="35"/>
  <c r="M113" i="35"/>
  <c r="K113" i="35"/>
  <c r="I113" i="35"/>
  <c r="G113" i="35"/>
  <c r="B113" i="35"/>
  <c r="Q112" i="35"/>
  <c r="O112" i="35"/>
  <c r="M112" i="35"/>
  <c r="K112" i="35"/>
  <c r="I112" i="35"/>
  <c r="G112" i="35"/>
  <c r="B112" i="35"/>
  <c r="Q111" i="35"/>
  <c r="O111" i="35"/>
  <c r="M111" i="35"/>
  <c r="K111" i="35"/>
  <c r="I111" i="35"/>
  <c r="G111" i="35"/>
  <c r="B111" i="35"/>
  <c r="Q110" i="35"/>
  <c r="O110" i="35"/>
  <c r="M110" i="35"/>
  <c r="K110" i="35"/>
  <c r="I110" i="35"/>
  <c r="G110" i="35"/>
  <c r="B110" i="35"/>
  <c r="Q109" i="35"/>
  <c r="O109" i="35"/>
  <c r="M109" i="35"/>
  <c r="K109" i="35"/>
  <c r="I109" i="35"/>
  <c r="G109" i="35"/>
  <c r="B109" i="35"/>
  <c r="Q108" i="35"/>
  <c r="O108" i="35"/>
  <c r="M108" i="35"/>
  <c r="K108" i="35"/>
  <c r="I108" i="35"/>
  <c r="G108" i="35"/>
  <c r="B108" i="35"/>
  <c r="Q107" i="35"/>
  <c r="O107" i="35"/>
  <c r="M107" i="35"/>
  <c r="K107" i="35"/>
  <c r="I107" i="35"/>
  <c r="B107" i="35"/>
  <c r="Q106" i="35"/>
  <c r="O106" i="35"/>
  <c r="M106" i="35"/>
  <c r="K106" i="35"/>
  <c r="I106" i="35"/>
  <c r="B106" i="35"/>
  <c r="Q105" i="35"/>
  <c r="O105" i="35"/>
  <c r="M105" i="35"/>
  <c r="K105" i="35"/>
  <c r="I105" i="35"/>
  <c r="B105" i="35"/>
  <c r="Q104" i="35"/>
  <c r="O104" i="35"/>
  <c r="M104" i="35"/>
  <c r="K104" i="35"/>
  <c r="I104" i="35"/>
  <c r="G104" i="35"/>
  <c r="B104" i="35"/>
  <c r="Q103" i="35"/>
  <c r="O103" i="35"/>
  <c r="M103" i="35"/>
  <c r="K103" i="35"/>
  <c r="I103" i="35"/>
  <c r="G103" i="35"/>
  <c r="B103" i="35"/>
  <c r="Q102" i="35"/>
  <c r="O102" i="35"/>
  <c r="M102" i="35"/>
  <c r="K102" i="35"/>
  <c r="I102" i="35"/>
  <c r="G102" i="35"/>
  <c r="B102" i="35"/>
  <c r="Q101" i="35"/>
  <c r="O101" i="35"/>
  <c r="M101" i="35"/>
  <c r="K101" i="35"/>
  <c r="I101" i="35"/>
  <c r="B101" i="35"/>
  <c r="Q93" i="35"/>
  <c r="O93" i="35"/>
  <c r="M93" i="35"/>
  <c r="K93" i="35"/>
  <c r="I93" i="35"/>
  <c r="G93" i="35"/>
  <c r="G19" i="35"/>
  <c r="G18" i="35" s="1"/>
  <c r="DH146" i="38" l="1"/>
  <c r="CB146" i="38"/>
  <c r="CA146" i="38"/>
  <c r="AZ146" i="38"/>
  <c r="AY146" i="38"/>
  <c r="AW146" i="38"/>
  <c r="AV146" i="38"/>
  <c r="AT146" i="38"/>
  <c r="AS146" i="38"/>
  <c r="AH146" i="38"/>
  <c r="AG146" i="38"/>
  <c r="T146" i="38"/>
  <c r="S146" i="38"/>
  <c r="R146" i="38"/>
  <c r="Q146" i="38"/>
  <c r="P146" i="38"/>
  <c r="CB144" i="38"/>
  <c r="CA144" i="38"/>
  <c r="CB140" i="38"/>
  <c r="CA140" i="38"/>
  <c r="CB139" i="38"/>
  <c r="CA139" i="38"/>
  <c r="CB138" i="38"/>
  <c r="CA138" i="38"/>
  <c r="CB137" i="38"/>
  <c r="CA137" i="38"/>
  <c r="CB136" i="38"/>
  <c r="CA136" i="38"/>
  <c r="CB135" i="38"/>
  <c r="CA135" i="38"/>
  <c r="CB134" i="38"/>
  <c r="CA134" i="38"/>
  <c r="CB133" i="38"/>
  <c r="CA133" i="38"/>
  <c r="CB132" i="38"/>
  <c r="CA132" i="38"/>
  <c r="AW132" i="38"/>
  <c r="AV132" i="38"/>
  <c r="AT132" i="38"/>
  <c r="AS132" i="38"/>
  <c r="AH132" i="38"/>
  <c r="AH131" i="38" s="1"/>
  <c r="AG132" i="38"/>
  <c r="U132" i="38"/>
  <c r="T132" i="38"/>
  <c r="S132" i="38"/>
  <c r="R132" i="38"/>
  <c r="Q132" i="38"/>
  <c r="P132" i="38"/>
  <c r="DH131" i="38"/>
  <c r="DB131" i="38"/>
  <c r="DB149" i="38" s="1"/>
  <c r="DA131" i="38"/>
  <c r="DA149" i="38" s="1"/>
  <c r="CZ131" i="38"/>
  <c r="CZ149" i="38" s="1"/>
  <c r="CY131" i="38"/>
  <c r="CY149" i="38" s="1"/>
  <c r="CX131" i="38"/>
  <c r="CX149" i="38" s="1"/>
  <c r="CW131" i="38"/>
  <c r="CW149" i="38" s="1"/>
  <c r="CV131" i="38"/>
  <c r="CV149" i="38" s="1"/>
  <c r="CU131" i="38"/>
  <c r="CU149" i="38" s="1"/>
  <c r="CT131" i="38"/>
  <c r="CT149" i="38" s="1"/>
  <c r="CS131" i="38"/>
  <c r="CS149" i="38" s="1"/>
  <c r="CR131" i="38"/>
  <c r="CR149" i="38" s="1"/>
  <c r="CQ131" i="38"/>
  <c r="CQ149" i="38" s="1"/>
  <c r="CP131" i="38"/>
  <c r="CP149" i="38" s="1"/>
  <c r="CN131" i="38"/>
  <c r="CN149" i="38" s="1"/>
  <c r="R169" i="35" s="1"/>
  <c r="CM131" i="38"/>
  <c r="CL131" i="38"/>
  <c r="CL149" i="38" s="1"/>
  <c r="P169" i="35" s="1"/>
  <c r="CK131" i="38"/>
  <c r="CJ131" i="38"/>
  <c r="CJ149" i="38" s="1"/>
  <c r="N169" i="35" s="1"/>
  <c r="CI131" i="38"/>
  <c r="CH131" i="38"/>
  <c r="CH149" i="38" s="1"/>
  <c r="L169" i="35" s="1"/>
  <c r="CG131" i="38"/>
  <c r="CF131" i="38"/>
  <c r="CF149" i="38" s="1"/>
  <c r="J169" i="35" s="1"/>
  <c r="CE131" i="38"/>
  <c r="CD131" i="38"/>
  <c r="CD149" i="38" s="1"/>
  <c r="H169" i="35" s="1"/>
  <c r="CC131" i="38"/>
  <c r="BZ131" i="38"/>
  <c r="BZ149" i="38" s="1"/>
  <c r="BY131" i="38"/>
  <c r="BY149" i="38" s="1"/>
  <c r="BX131" i="38"/>
  <c r="BX149" i="38" s="1"/>
  <c r="BW131" i="38"/>
  <c r="BW149" i="38" s="1"/>
  <c r="BV149" i="38"/>
  <c r="BU131" i="38"/>
  <c r="BU149" i="38" s="1"/>
  <c r="BT131" i="38"/>
  <c r="BT149" i="38" s="1"/>
  <c r="BS131" i="38"/>
  <c r="BS149" i="38" s="1"/>
  <c r="BR131" i="38"/>
  <c r="BR149" i="38" s="1"/>
  <c r="BQ131" i="38"/>
  <c r="BQ149" i="38" s="1"/>
  <c r="BP131" i="38"/>
  <c r="BP149" i="38" s="1"/>
  <c r="BO131" i="38"/>
  <c r="BO149" i="38" s="1"/>
  <c r="BN131" i="38"/>
  <c r="BN149" i="38" s="1"/>
  <c r="BL131" i="38"/>
  <c r="BL149" i="38" s="1"/>
  <c r="BK131" i="38"/>
  <c r="BK149" i="38" s="1"/>
  <c r="BJ131" i="38"/>
  <c r="BJ149" i="38" s="1"/>
  <c r="BI131" i="38"/>
  <c r="BI149" i="38" s="1"/>
  <c r="BH131" i="38"/>
  <c r="BH149" i="38" s="1"/>
  <c r="BG131" i="38"/>
  <c r="BG149" i="38" s="1"/>
  <c r="BF131" i="38"/>
  <c r="BF149" i="38" s="1"/>
  <c r="BE131" i="38"/>
  <c r="BE149" i="38" s="1"/>
  <c r="BD131" i="38"/>
  <c r="BD149" i="38" s="1"/>
  <c r="BC131" i="38"/>
  <c r="BC149" i="38" s="1"/>
  <c r="BB131" i="38"/>
  <c r="BB149" i="38" s="1"/>
  <c r="BA131" i="38"/>
  <c r="BA149" i="38" s="1"/>
  <c r="AZ131" i="38"/>
  <c r="CB128" i="38"/>
  <c r="CA128" i="38"/>
  <c r="AY128" i="38"/>
  <c r="CB127" i="38"/>
  <c r="CA127" i="38"/>
  <c r="AY127" i="38"/>
  <c r="CB126" i="38"/>
  <c r="CA126" i="38"/>
  <c r="AY126" i="38"/>
  <c r="CB125" i="38"/>
  <c r="CA125" i="38"/>
  <c r="AZ125" i="38"/>
  <c r="AY125" i="38"/>
  <c r="AW125" i="38"/>
  <c r="AV125" i="38"/>
  <c r="AT125" i="38"/>
  <c r="AS125" i="38"/>
  <c r="AH125" i="38"/>
  <c r="AH124" i="38" s="1"/>
  <c r="AG125" i="38"/>
  <c r="U125" i="38"/>
  <c r="T125" i="38"/>
  <c r="S125" i="38"/>
  <c r="R125" i="38"/>
  <c r="Q125" i="38"/>
  <c r="P125" i="38"/>
  <c r="DB124" i="38"/>
  <c r="DA124" i="38"/>
  <c r="CZ124" i="38"/>
  <c r="CY124" i="38"/>
  <c r="CX124" i="38"/>
  <c r="CW124" i="38"/>
  <c r="CV124" i="38"/>
  <c r="CU124" i="38"/>
  <c r="CT124" i="38"/>
  <c r="CS124" i="38"/>
  <c r="CR124" i="38"/>
  <c r="CQ124" i="38"/>
  <c r="CP124" i="38"/>
  <c r="CN124" i="38"/>
  <c r="CM124" i="38"/>
  <c r="CL124" i="38"/>
  <c r="CK124" i="38"/>
  <c r="CJ124" i="38"/>
  <c r="CI124" i="38"/>
  <c r="CH124" i="38"/>
  <c r="CG124" i="38"/>
  <c r="CF124" i="38"/>
  <c r="CE124" i="38"/>
  <c r="CD124" i="38"/>
  <c r="CC124" i="38"/>
  <c r="BZ124" i="38"/>
  <c r="BY124" i="38"/>
  <c r="BX124" i="38"/>
  <c r="BW124" i="38"/>
  <c r="BV124" i="38"/>
  <c r="BU124" i="38"/>
  <c r="BT124" i="38"/>
  <c r="BS124" i="38"/>
  <c r="BR124" i="38"/>
  <c r="BQ124" i="38"/>
  <c r="BP124" i="38"/>
  <c r="BO124" i="38"/>
  <c r="BN124" i="38"/>
  <c r="BA124" i="38"/>
  <c r="DH123" i="38"/>
  <c r="CB123" i="38"/>
  <c r="CA123" i="38"/>
  <c r="AZ123" i="38"/>
  <c r="AY123" i="38"/>
  <c r="DH122" i="38"/>
  <c r="CB122" i="38"/>
  <c r="CA122" i="38"/>
  <c r="AZ122" i="38"/>
  <c r="AY122" i="38"/>
  <c r="O122" i="38"/>
  <c r="DH121" i="38"/>
  <c r="CB121" i="38"/>
  <c r="CA121" i="38"/>
  <c r="AZ121" i="38"/>
  <c r="AY121" i="38"/>
  <c r="CB120" i="38"/>
  <c r="CA120" i="38"/>
  <c r="BB120" i="38"/>
  <c r="BA120" i="38"/>
  <c r="DH119" i="38"/>
  <c r="CB119" i="38"/>
  <c r="CA119" i="38"/>
  <c r="BB119" i="38"/>
  <c r="BA119" i="38"/>
  <c r="CB118" i="38"/>
  <c r="CA118" i="38"/>
  <c r="BB118" i="38"/>
  <c r="Q118" i="38" s="1"/>
  <c r="BA118" i="38"/>
  <c r="DH117" i="38"/>
  <c r="CB117" i="38"/>
  <c r="CA117" i="38"/>
  <c r="AZ117" i="38"/>
  <c r="AY117" i="38"/>
  <c r="CB116" i="38"/>
  <c r="CA116" i="38"/>
  <c r="BB116" i="38"/>
  <c r="Q116" i="38" s="1"/>
  <c r="BA116" i="38"/>
  <c r="DH115" i="38"/>
  <c r="CB115" i="38"/>
  <c r="CA115" i="38"/>
  <c r="BB115" i="38"/>
  <c r="BA115" i="38"/>
  <c r="DH114" i="38"/>
  <c r="CB114" i="38"/>
  <c r="CA114" i="38"/>
  <c r="BB114" i="38"/>
  <c r="Q114" i="38" s="1"/>
  <c r="BA114" i="38"/>
  <c r="P114" i="38" s="1"/>
  <c r="DK113" i="38"/>
  <c r="DB113" i="38"/>
  <c r="DA113" i="38"/>
  <c r="CZ113" i="38"/>
  <c r="CY113" i="38"/>
  <c r="CX113" i="38"/>
  <c r="CW113" i="38"/>
  <c r="CV113" i="38"/>
  <c r="CU113" i="38"/>
  <c r="CT113" i="38"/>
  <c r="CS113" i="38"/>
  <c r="CR113" i="38"/>
  <c r="CQ113" i="38"/>
  <c r="CN113" i="38"/>
  <c r="CM113" i="38"/>
  <c r="CL113" i="38"/>
  <c r="CK113" i="38"/>
  <c r="CJ113" i="38"/>
  <c r="CI113" i="38"/>
  <c r="CH113" i="38"/>
  <c r="CG113" i="38"/>
  <c r="CF113" i="38"/>
  <c r="CE113" i="38"/>
  <c r="CD113" i="38"/>
  <c r="CC113" i="38"/>
  <c r="BZ113" i="38"/>
  <c r="BY113" i="38"/>
  <c r="BX113" i="38"/>
  <c r="BW113" i="38"/>
  <c r="BV113" i="38"/>
  <c r="BU113" i="38"/>
  <c r="BT113" i="38"/>
  <c r="BS113" i="38"/>
  <c r="BR113" i="38"/>
  <c r="BQ113" i="38"/>
  <c r="BP113" i="38"/>
  <c r="BO113" i="38"/>
  <c r="BN113" i="38"/>
  <c r="BL113" i="38"/>
  <c r="BK113" i="38"/>
  <c r="BJ113" i="38"/>
  <c r="BI113" i="38"/>
  <c r="BH113" i="38"/>
  <c r="BG113" i="38"/>
  <c r="BF113" i="38"/>
  <c r="BE113" i="38"/>
  <c r="BD113" i="38"/>
  <c r="BC113" i="38"/>
  <c r="CB112" i="38"/>
  <c r="CA112" i="38"/>
  <c r="AZ112" i="38"/>
  <c r="AY112" i="38"/>
  <c r="CB110" i="38"/>
  <c r="CA110" i="38"/>
  <c r="AZ110" i="38"/>
  <c r="AY110" i="38"/>
  <c r="CB109" i="38"/>
  <c r="CA109" i="38"/>
  <c r="AZ109" i="38"/>
  <c r="AY109" i="38"/>
  <c r="CB108" i="38"/>
  <c r="CA108" i="38"/>
  <c r="AZ108" i="38"/>
  <c r="AY108" i="38"/>
  <c r="CB107" i="38"/>
  <c r="CA107" i="38"/>
  <c r="AZ107" i="38"/>
  <c r="AY107" i="38"/>
  <c r="CB106" i="38"/>
  <c r="CA106" i="38"/>
  <c r="AZ106" i="38"/>
  <c r="AY106" i="38"/>
  <c r="CB105" i="38"/>
  <c r="CA105" i="38"/>
  <c r="AZ105" i="38"/>
  <c r="AY105" i="38"/>
  <c r="CB104" i="38"/>
  <c r="CA104" i="38"/>
  <c r="AZ104" i="38"/>
  <c r="AY104" i="38"/>
  <c r="CB103" i="38"/>
  <c r="CA103" i="38"/>
  <c r="AZ103" i="38"/>
  <c r="AY103" i="38"/>
  <c r="CB102" i="38"/>
  <c r="CA102" i="38"/>
  <c r="AZ102" i="38"/>
  <c r="AY102" i="38"/>
  <c r="CB101" i="38"/>
  <c r="CA101" i="38"/>
  <c r="AZ101" i="38"/>
  <c r="AY101" i="38"/>
  <c r="CB100" i="38"/>
  <c r="CA100" i="38"/>
  <c r="AZ100" i="38"/>
  <c r="AY100" i="38"/>
  <c r="DL99" i="38"/>
  <c r="DH99" i="38"/>
  <c r="CB99" i="38"/>
  <c r="CA99" i="38"/>
  <c r="BB99" i="38"/>
  <c r="AY99" i="38"/>
  <c r="DL98" i="38"/>
  <c r="DH98" i="38"/>
  <c r="CB98" i="38"/>
  <c r="CA98" i="38"/>
  <c r="BB98" i="38"/>
  <c r="AY98" i="38"/>
  <c r="AW98" i="38"/>
  <c r="AV98" i="38"/>
  <c r="AT98" i="38"/>
  <c r="AS98" i="38"/>
  <c r="AH98" i="38"/>
  <c r="AH97" i="38" s="1"/>
  <c r="AG98" i="38"/>
  <c r="U98" i="38"/>
  <c r="T98" i="38"/>
  <c r="S98" i="38"/>
  <c r="R98" i="38"/>
  <c r="P98" i="38"/>
  <c r="DB97" i="38"/>
  <c r="DA97" i="38"/>
  <c r="CZ97" i="38"/>
  <c r="CY97" i="38"/>
  <c r="CX97" i="38"/>
  <c r="CW97" i="38"/>
  <c r="CV97" i="38"/>
  <c r="CU97" i="38"/>
  <c r="CT97" i="38"/>
  <c r="CS97" i="38"/>
  <c r="CR97" i="38"/>
  <c r="CQ97" i="38"/>
  <c r="CN97" i="38"/>
  <c r="CM97" i="38"/>
  <c r="CL97" i="38"/>
  <c r="CK97" i="38"/>
  <c r="CJ97" i="38"/>
  <c r="CI97" i="38"/>
  <c r="CH97" i="38"/>
  <c r="CG97" i="38"/>
  <c r="CF97" i="38"/>
  <c r="CE97" i="38"/>
  <c r="CD97" i="38"/>
  <c r="CC97" i="38"/>
  <c r="BZ97" i="38"/>
  <c r="BY97" i="38"/>
  <c r="BX97" i="38"/>
  <c r="BW97" i="38"/>
  <c r="BV97" i="38"/>
  <c r="BU97" i="38"/>
  <c r="BT97" i="38"/>
  <c r="BS97" i="38"/>
  <c r="BR97" i="38"/>
  <c r="BQ97" i="38"/>
  <c r="BP97" i="38"/>
  <c r="BO97" i="38"/>
  <c r="BN97" i="38"/>
  <c r="BL97" i="38"/>
  <c r="BK97" i="38"/>
  <c r="BJ97" i="38"/>
  <c r="BI97" i="38"/>
  <c r="BH97" i="38"/>
  <c r="BG97" i="38"/>
  <c r="BF97" i="38"/>
  <c r="BE97" i="38"/>
  <c r="BD97" i="38"/>
  <c r="BC97" i="38"/>
  <c r="BA97" i="38"/>
  <c r="DL92" i="38"/>
  <c r="DH92" i="38"/>
  <c r="CB92" i="38"/>
  <c r="CA92" i="38"/>
  <c r="AZ92" i="38"/>
  <c r="AY92" i="38"/>
  <c r="DL91" i="38"/>
  <c r="DH91" i="38"/>
  <c r="CB91" i="38"/>
  <c r="CA91" i="38"/>
  <c r="AZ91" i="38"/>
  <c r="AY91" i="38"/>
  <c r="DL90" i="38"/>
  <c r="DH90" i="38"/>
  <c r="CB90" i="38"/>
  <c r="CA90" i="38"/>
  <c r="AZ90" i="38"/>
  <c r="AY90" i="38"/>
  <c r="DL89" i="38"/>
  <c r="DH89" i="38"/>
  <c r="CB89" i="38"/>
  <c r="CA89" i="38"/>
  <c r="AZ89" i="38"/>
  <c r="AY89" i="38"/>
  <c r="DL88" i="38"/>
  <c r="DH88" i="38"/>
  <c r="CB88" i="38"/>
  <c r="CA88" i="38"/>
  <c r="BB88" i="38"/>
  <c r="Q88" i="38" s="1"/>
  <c r="AY88" i="38"/>
  <c r="DL87" i="38"/>
  <c r="DH87" i="38"/>
  <c r="CB87" i="38"/>
  <c r="CA87" i="38"/>
  <c r="BB87" i="38"/>
  <c r="AY87" i="38"/>
  <c r="DL86" i="38"/>
  <c r="DH86" i="38"/>
  <c r="CB86" i="38"/>
  <c r="CA86" i="38"/>
  <c r="BB86" i="38"/>
  <c r="AY86" i="38"/>
  <c r="DL85" i="38"/>
  <c r="DH85" i="38"/>
  <c r="CB85" i="38"/>
  <c r="CA85" i="38"/>
  <c r="BJ85" i="38"/>
  <c r="AY85" i="38"/>
  <c r="DL84" i="38"/>
  <c r="DH84" i="38"/>
  <c r="CB84" i="38"/>
  <c r="CA84" i="38"/>
  <c r="BB84" i="38"/>
  <c r="AY84" i="38"/>
  <c r="DL83" i="38"/>
  <c r="DH83" i="38"/>
  <c r="CO83" i="38"/>
  <c r="CO82" i="38" s="1"/>
  <c r="CB83" i="38"/>
  <c r="CA83" i="38"/>
  <c r="BM83" i="38"/>
  <c r="BM82" i="38" s="1"/>
  <c r="AZ83" i="38"/>
  <c r="AY83" i="38"/>
  <c r="AW83" i="38"/>
  <c r="AV83" i="38"/>
  <c r="AT83" i="38"/>
  <c r="AS83" i="38"/>
  <c r="AH83" i="38"/>
  <c r="AG83" i="38"/>
  <c r="U83" i="38"/>
  <c r="T83" i="38"/>
  <c r="S83" i="38"/>
  <c r="R83" i="38"/>
  <c r="Q83" i="38"/>
  <c r="P83" i="38"/>
  <c r="DL81" i="38"/>
  <c r="DH81" i="38"/>
  <c r="CB81" i="38"/>
  <c r="CA81" i="38"/>
  <c r="AZ81" i="38"/>
  <c r="AY81" i="38"/>
  <c r="DL80" i="38"/>
  <c r="DH80" i="38"/>
  <c r="CO80" i="38"/>
  <c r="CO79" i="38" s="1"/>
  <c r="CB80" i="38"/>
  <c r="CA80" i="38"/>
  <c r="BM80" i="38"/>
  <c r="AZ80" i="38"/>
  <c r="AY80" i="38"/>
  <c r="AW80" i="38"/>
  <c r="AV80" i="38"/>
  <c r="AT80" i="38"/>
  <c r="AT79" i="38" s="1"/>
  <c r="AS80" i="38"/>
  <c r="AH80" i="38"/>
  <c r="AH79" i="38" s="1"/>
  <c r="AG80" i="38"/>
  <c r="U80" i="38"/>
  <c r="U79" i="38" s="1"/>
  <c r="T80" i="38"/>
  <c r="S80" i="38"/>
  <c r="R80" i="38"/>
  <c r="Q80" i="38"/>
  <c r="P80" i="38"/>
  <c r="DB79" i="38"/>
  <c r="DA79" i="38"/>
  <c r="CZ79" i="38"/>
  <c r="CY79" i="38"/>
  <c r="CX79" i="38"/>
  <c r="CW79" i="38"/>
  <c r="CV79" i="38"/>
  <c r="CU79" i="38"/>
  <c r="CT79" i="38"/>
  <c r="CS79" i="38"/>
  <c r="CR79" i="38"/>
  <c r="CQ79" i="38"/>
  <c r="CP79" i="38"/>
  <c r="CN79" i="38"/>
  <c r="CM79" i="38"/>
  <c r="CL79" i="38"/>
  <c r="CK79" i="38"/>
  <c r="CJ79" i="38"/>
  <c r="CI79" i="38"/>
  <c r="CH79" i="38"/>
  <c r="CG79" i="38"/>
  <c r="CF79" i="38"/>
  <c r="CE79" i="38"/>
  <c r="CD79" i="38"/>
  <c r="CC79" i="38"/>
  <c r="BZ79" i="38"/>
  <c r="BY79" i="38"/>
  <c r="BX79" i="38"/>
  <c r="BW79" i="38"/>
  <c r="BV79" i="38"/>
  <c r="BU79" i="38"/>
  <c r="BT79" i="38"/>
  <c r="BS79" i="38"/>
  <c r="BR79" i="38"/>
  <c r="BQ79" i="38"/>
  <c r="BP79" i="38"/>
  <c r="BO79" i="38"/>
  <c r="BN79" i="38"/>
  <c r="BL79" i="38"/>
  <c r="BK79" i="38"/>
  <c r="BJ79" i="38"/>
  <c r="BI79" i="38"/>
  <c r="BH79" i="38"/>
  <c r="BG79" i="38"/>
  <c r="BF79" i="38"/>
  <c r="BE79" i="38"/>
  <c r="BD79" i="38"/>
  <c r="BC79" i="38"/>
  <c r="BB79" i="38"/>
  <c r="BA79" i="38"/>
  <c r="CB77" i="38"/>
  <c r="CA77" i="38"/>
  <c r="BH77" i="38"/>
  <c r="AY77" i="38"/>
  <c r="CB76" i="38"/>
  <c r="CA76" i="38"/>
  <c r="AZ76" i="38"/>
  <c r="AY76" i="38"/>
  <c r="CB75" i="38"/>
  <c r="CA75" i="38"/>
  <c r="AZ75" i="38"/>
  <c r="AY75" i="38"/>
  <c r="CB74" i="38"/>
  <c r="CA74" i="38"/>
  <c r="AZ74" i="38"/>
  <c r="AY74" i="38"/>
  <c r="CB73" i="38"/>
  <c r="CA73" i="38"/>
  <c r="AZ73" i="38"/>
  <c r="AY73" i="38"/>
  <c r="CB72" i="38"/>
  <c r="CA72" i="38"/>
  <c r="AZ72" i="38"/>
  <c r="AY72" i="38"/>
  <c r="DH71" i="38"/>
  <c r="CB71" i="38"/>
  <c r="CA71" i="38"/>
  <c r="AZ71" i="38"/>
  <c r="AY71" i="38"/>
  <c r="DH70" i="38"/>
  <c r="CB70" i="38"/>
  <c r="CA70" i="38"/>
  <c r="AZ70" i="38"/>
  <c r="AY70" i="38"/>
  <c r="DH69" i="38"/>
  <c r="CB69" i="38"/>
  <c r="CA69" i="38"/>
  <c r="AZ69" i="38"/>
  <c r="AY69" i="38"/>
  <c r="DH68" i="38"/>
  <c r="CB68" i="38"/>
  <c r="CA68" i="38"/>
  <c r="AZ68" i="38"/>
  <c r="AY68" i="38"/>
  <c r="DH67" i="38"/>
  <c r="CB67" i="38"/>
  <c r="CA67" i="38"/>
  <c r="AZ67" i="38"/>
  <c r="AY67" i="38"/>
  <c r="DH66" i="38"/>
  <c r="CB66" i="38"/>
  <c r="CA66" i="38"/>
  <c r="AZ66" i="38"/>
  <c r="AY66" i="38"/>
  <c r="DH65" i="38"/>
  <c r="CB65" i="38"/>
  <c r="CA65" i="38"/>
  <c r="BB65" i="38"/>
  <c r="AY65" i="38"/>
  <c r="DH64" i="38"/>
  <c r="CB64" i="38"/>
  <c r="CA64" i="38"/>
  <c r="AZ64" i="38"/>
  <c r="AY64" i="38"/>
  <c r="CO63" i="38"/>
  <c r="CO62" i="38" s="1"/>
  <c r="CB63" i="38"/>
  <c r="CA63" i="38"/>
  <c r="BM63" i="38"/>
  <c r="BM62" i="38" s="1"/>
  <c r="AZ63" i="38"/>
  <c r="AY63" i="38"/>
  <c r="AW63" i="38"/>
  <c r="AW62" i="38" s="1"/>
  <c r="AV63" i="38"/>
  <c r="AT63" i="38"/>
  <c r="AS63" i="38"/>
  <c r="AG63" i="38"/>
  <c r="U63" i="38"/>
  <c r="T63" i="38"/>
  <c r="S63" i="38"/>
  <c r="S62" i="38" s="1"/>
  <c r="R63" i="38"/>
  <c r="R62" i="38" s="1"/>
  <c r="Q63" i="38"/>
  <c r="P63" i="38"/>
  <c r="I62" i="38"/>
  <c r="H62" i="38"/>
  <c r="DL56" i="38"/>
  <c r="DH56" i="38"/>
  <c r="AW56" i="38"/>
  <c r="AV56" i="38"/>
  <c r="AT56" i="38"/>
  <c r="AS56" i="38"/>
  <c r="AH56" i="38"/>
  <c r="AG56" i="38"/>
  <c r="U56" i="38"/>
  <c r="T56" i="38"/>
  <c r="S56" i="38"/>
  <c r="R56" i="38"/>
  <c r="Q56" i="38"/>
  <c r="P56" i="38"/>
  <c r="CB53" i="38"/>
  <c r="CA53" i="38"/>
  <c r="AZ53" i="38"/>
  <c r="AY53" i="38"/>
  <c r="AW53" i="38"/>
  <c r="AV53" i="38"/>
  <c r="AT53" i="38"/>
  <c r="AS53" i="38"/>
  <c r="AG53" i="38"/>
  <c r="T53" i="38"/>
  <c r="S53" i="38"/>
  <c r="R53" i="38"/>
  <c r="Q53" i="38"/>
  <c r="P53" i="38"/>
  <c r="CB52" i="38"/>
  <c r="CA52" i="38"/>
  <c r="AZ52" i="38"/>
  <c r="AY52" i="38"/>
  <c r="AW52" i="38"/>
  <c r="AV52" i="38"/>
  <c r="AT52" i="38"/>
  <c r="AS52" i="38"/>
  <c r="AH52" i="38"/>
  <c r="AH51" i="38" s="1"/>
  <c r="AG52" i="38"/>
  <c r="U52" i="38"/>
  <c r="U51" i="38" s="1"/>
  <c r="T52" i="38"/>
  <c r="S52" i="38"/>
  <c r="R52" i="38"/>
  <c r="Q52" i="38"/>
  <c r="P52" i="38"/>
  <c r="CN51" i="38"/>
  <c r="CM51" i="38"/>
  <c r="CL51" i="38"/>
  <c r="CK51" i="38"/>
  <c r="CJ51" i="38"/>
  <c r="CI51" i="38"/>
  <c r="CH51" i="38"/>
  <c r="CG51" i="38"/>
  <c r="CE51" i="38"/>
  <c r="CD51" i="38"/>
  <c r="CC51" i="38"/>
  <c r="AZ51" i="38"/>
  <c r="AY51" i="38"/>
  <c r="CB50" i="38"/>
  <c r="CA50" i="38"/>
  <c r="AZ50" i="38"/>
  <c r="AY50" i="38"/>
  <c r="CB49" i="38"/>
  <c r="CA49" i="38"/>
  <c r="AZ49" i="38"/>
  <c r="AY49" i="38"/>
  <c r="DH48" i="38"/>
  <c r="CB48" i="38"/>
  <c r="CA48" i="38"/>
  <c r="AZ48" i="38"/>
  <c r="AY48" i="38"/>
  <c r="AW48" i="38"/>
  <c r="AV48" i="38"/>
  <c r="AT48" i="38"/>
  <c r="AS48" i="38"/>
  <c r="AH48" i="38"/>
  <c r="AG48" i="38"/>
  <c r="U48" i="38"/>
  <c r="T48" i="38"/>
  <c r="S48" i="38"/>
  <c r="R48" i="38"/>
  <c r="Q48" i="38"/>
  <c r="P48" i="38"/>
  <c r="Q121" i="35"/>
  <c r="O121" i="35"/>
  <c r="N121" i="35"/>
  <c r="M121" i="35"/>
  <c r="L121" i="35"/>
  <c r="K121" i="35"/>
  <c r="J121" i="35"/>
  <c r="I121" i="35"/>
  <c r="H121" i="35"/>
  <c r="G121" i="35"/>
  <c r="Q164" i="35"/>
  <c r="O164" i="35"/>
  <c r="M164" i="35"/>
  <c r="K164" i="35"/>
  <c r="I164" i="35"/>
  <c r="Q23" i="35"/>
  <c r="O23" i="35"/>
  <c r="M23" i="35"/>
  <c r="K23" i="35"/>
  <c r="I23" i="35"/>
  <c r="G23" i="35"/>
  <c r="CB46" i="38"/>
  <c r="CA46" i="38"/>
  <c r="AZ46" i="38"/>
  <c r="AY46" i="38"/>
  <c r="AW46" i="38"/>
  <c r="AV46" i="38"/>
  <c r="AT46" i="38"/>
  <c r="AS46" i="38"/>
  <c r="AH46" i="38"/>
  <c r="AG46" i="38"/>
  <c r="U46" i="38"/>
  <c r="T46" i="38"/>
  <c r="S46" i="38"/>
  <c r="R46" i="38"/>
  <c r="Q46" i="38"/>
  <c r="P46" i="38"/>
  <c r="CB45" i="38"/>
  <c r="CA45" i="38"/>
  <c r="AZ45" i="38"/>
  <c r="AY45" i="38"/>
  <c r="AW45" i="38"/>
  <c r="AV45" i="38"/>
  <c r="AT45" i="38"/>
  <c r="AS45" i="38"/>
  <c r="AH45" i="38"/>
  <c r="AG45" i="38"/>
  <c r="U45" i="38"/>
  <c r="T45" i="38"/>
  <c r="S45" i="38"/>
  <c r="R45" i="38"/>
  <c r="Q45" i="38"/>
  <c r="P45" i="38"/>
  <c r="CB42" i="38"/>
  <c r="CA42" i="38"/>
  <c r="AZ42" i="38"/>
  <c r="AY42" i="38"/>
  <c r="AW42" i="38"/>
  <c r="AV42" i="38"/>
  <c r="AT42" i="38"/>
  <c r="AS42" i="38"/>
  <c r="AH42" i="38"/>
  <c r="AG42" i="38"/>
  <c r="U42" i="38"/>
  <c r="T42" i="38"/>
  <c r="S42" i="38"/>
  <c r="R42" i="38"/>
  <c r="Q42" i="38"/>
  <c r="P42" i="38"/>
  <c r="Q161" i="35"/>
  <c r="O161" i="35"/>
  <c r="M161" i="35"/>
  <c r="K161" i="35"/>
  <c r="I161" i="35"/>
  <c r="G161" i="35"/>
  <c r="Q27" i="35"/>
  <c r="O27" i="35"/>
  <c r="M27" i="35"/>
  <c r="K27" i="35"/>
  <c r="I27" i="35"/>
  <c r="O41" i="38"/>
  <c r="M41" i="38"/>
  <c r="DH40" i="38"/>
  <c r="CO40" i="38"/>
  <c r="CB40" i="38"/>
  <c r="CA40" i="38"/>
  <c r="AZ40" i="38"/>
  <c r="DH39" i="38"/>
  <c r="CO39" i="38"/>
  <c r="CB39" i="38"/>
  <c r="CA39" i="38"/>
  <c r="AZ39" i="38"/>
  <c r="AY39" i="38"/>
  <c r="DJ38" i="38"/>
  <c r="DJ37" i="38" s="1"/>
  <c r="DJ60" i="38" s="1"/>
  <c r="DJ150" i="38" s="1"/>
  <c r="CY38" i="38"/>
  <c r="CY37" i="38" s="1"/>
  <c r="CX38" i="38"/>
  <c r="CX37" i="38" s="1"/>
  <c r="CW38" i="38"/>
  <c r="CW37" i="38" s="1"/>
  <c r="CV38" i="38"/>
  <c r="CV37" i="38" s="1"/>
  <c r="CU38" i="38"/>
  <c r="CU37" i="38" s="1"/>
  <c r="CT38" i="38"/>
  <c r="CT37" i="38" s="1"/>
  <c r="CS38" i="38"/>
  <c r="CS37" i="38" s="1"/>
  <c r="CR38" i="38"/>
  <c r="CR37" i="38" s="1"/>
  <c r="CQ38" i="38"/>
  <c r="CQ37" i="38" s="1"/>
  <c r="CN38" i="38"/>
  <c r="CM38" i="38"/>
  <c r="CL38" i="38"/>
  <c r="CK38" i="38"/>
  <c r="CJ38" i="38"/>
  <c r="CJ37" i="38" s="1"/>
  <c r="CI38" i="38"/>
  <c r="CH38" i="38"/>
  <c r="CG38" i="38"/>
  <c r="CF38" i="38"/>
  <c r="CF37" i="38" s="1"/>
  <c r="CE38" i="38"/>
  <c r="CD38" i="38"/>
  <c r="CC38" i="38"/>
  <c r="BY38" i="38"/>
  <c r="BY37" i="38" s="1"/>
  <c r="BW38" i="38"/>
  <c r="BW37" i="38" s="1"/>
  <c r="BU38" i="38"/>
  <c r="BU37" i="38" s="1"/>
  <c r="BS38" i="38"/>
  <c r="BS37" i="38" s="1"/>
  <c r="BR38" i="38"/>
  <c r="BR37" i="38" s="1"/>
  <c r="BQ38" i="38"/>
  <c r="BQ37" i="38" s="1"/>
  <c r="BP38" i="38"/>
  <c r="BP37" i="38" s="1"/>
  <c r="BO38" i="38"/>
  <c r="BO37" i="38" s="1"/>
  <c r="BL38" i="38"/>
  <c r="BL37" i="38" s="1"/>
  <c r="BK38" i="38"/>
  <c r="BK37" i="38" s="1"/>
  <c r="BJ38" i="38"/>
  <c r="BJ37" i="38" s="1"/>
  <c r="BI38" i="38"/>
  <c r="BI37" i="38" s="1"/>
  <c r="BH38" i="38"/>
  <c r="BH37" i="38" s="1"/>
  <c r="BG38" i="38"/>
  <c r="BG37" i="38" s="1"/>
  <c r="BF38" i="38"/>
  <c r="BF37" i="38" s="1"/>
  <c r="BE38" i="38"/>
  <c r="BE37" i="38" s="1"/>
  <c r="BD38" i="38"/>
  <c r="BD37" i="38" s="1"/>
  <c r="BC38" i="38"/>
  <c r="BC37" i="38" s="1"/>
  <c r="BB38" i="38"/>
  <c r="BB37" i="38" s="1"/>
  <c r="I38" i="38"/>
  <c r="H38" i="38"/>
  <c r="DL37" i="38"/>
  <c r="DL60" i="38" s="1"/>
  <c r="DK37" i="38"/>
  <c r="DK60" i="38" s="1"/>
  <c r="DI37" i="38"/>
  <c r="DI60" i="38" s="1"/>
  <c r="CP36" i="38"/>
  <c r="CO36" i="38"/>
  <c r="CB36" i="38"/>
  <c r="CA36" i="38"/>
  <c r="BN36" i="38"/>
  <c r="BM36" i="38"/>
  <c r="AZ36" i="38"/>
  <c r="AY36" i="38"/>
  <c r="AW36" i="38"/>
  <c r="AV36" i="38"/>
  <c r="AT36" i="38"/>
  <c r="AS36" i="38"/>
  <c r="AH36" i="38"/>
  <c r="AG36" i="38"/>
  <c r="U36" i="38"/>
  <c r="T36" i="38"/>
  <c r="S36" i="38"/>
  <c r="R36" i="38"/>
  <c r="Q36" i="38"/>
  <c r="P36" i="38"/>
  <c r="CP34" i="38"/>
  <c r="CO34" i="38"/>
  <c r="CB34" i="38"/>
  <c r="CA34" i="38"/>
  <c r="BN34" i="38"/>
  <c r="BM34" i="38"/>
  <c r="AZ34" i="38"/>
  <c r="AY34" i="38"/>
  <c r="AW34" i="38"/>
  <c r="AV34" i="38"/>
  <c r="AT34" i="38"/>
  <c r="AS34" i="38"/>
  <c r="AH34" i="38"/>
  <c r="AG34" i="38"/>
  <c r="U34" i="38"/>
  <c r="T34" i="38"/>
  <c r="S34" i="38"/>
  <c r="R34" i="38"/>
  <c r="Q34" i="38"/>
  <c r="P34" i="38"/>
  <c r="CP33" i="38"/>
  <c r="CO33" i="38"/>
  <c r="CB33" i="38"/>
  <c r="CA33" i="38"/>
  <c r="BN33" i="38"/>
  <c r="BM33" i="38"/>
  <c r="AZ33" i="38"/>
  <c r="AY33" i="38"/>
  <c r="AW33" i="38"/>
  <c r="AV33" i="38"/>
  <c r="AT33" i="38"/>
  <c r="AS33" i="38"/>
  <c r="AH33" i="38"/>
  <c r="AG33" i="38"/>
  <c r="U33" i="38"/>
  <c r="T33" i="38"/>
  <c r="S33" i="38"/>
  <c r="R33" i="38"/>
  <c r="Q33" i="38"/>
  <c r="P33" i="38"/>
  <c r="DH32" i="38"/>
  <c r="CP32" i="38"/>
  <c r="CO32" i="38"/>
  <c r="CB32" i="38"/>
  <c r="CA32" i="38"/>
  <c r="BN32" i="38"/>
  <c r="BM32" i="38"/>
  <c r="AZ32" i="38"/>
  <c r="AY32" i="38"/>
  <c r="I32" i="38"/>
  <c r="I31" i="38" s="1"/>
  <c r="DB31" i="38"/>
  <c r="DA31" i="38"/>
  <c r="CZ31" i="38"/>
  <c r="CY31" i="38"/>
  <c r="CX31" i="38"/>
  <c r="CW31" i="38"/>
  <c r="CV31" i="38"/>
  <c r="CU31" i="38"/>
  <c r="CT31" i="38"/>
  <c r="CS31" i="38"/>
  <c r="CR31" i="38"/>
  <c r="CQ31" i="38"/>
  <c r="CN31" i="38"/>
  <c r="R153" i="35" s="1"/>
  <c r="CM31" i="38"/>
  <c r="Q153" i="35" s="1"/>
  <c r="CL31" i="38"/>
  <c r="P153" i="35" s="1"/>
  <c r="CK31" i="38"/>
  <c r="O153" i="35" s="1"/>
  <c r="CJ31" i="38"/>
  <c r="N153" i="35" s="1"/>
  <c r="CI31" i="38"/>
  <c r="M153" i="35" s="1"/>
  <c r="CH31" i="38"/>
  <c r="L153" i="35" s="1"/>
  <c r="CG31" i="38"/>
  <c r="K153" i="35" s="1"/>
  <c r="CF31" i="38"/>
  <c r="J153" i="35" s="1"/>
  <c r="CE31" i="38"/>
  <c r="I153" i="35" s="1"/>
  <c r="CD31" i="38"/>
  <c r="H153" i="35" s="1"/>
  <c r="CC31" i="38"/>
  <c r="G153" i="35" s="1"/>
  <c r="BZ31" i="38"/>
  <c r="BY31" i="38"/>
  <c r="BX31" i="38"/>
  <c r="BW31" i="38"/>
  <c r="BV31" i="38"/>
  <c r="BU31" i="38"/>
  <c r="BT31" i="38"/>
  <c r="BS31" i="38"/>
  <c r="BR31" i="38"/>
  <c r="BQ31" i="38"/>
  <c r="BP31" i="38"/>
  <c r="BO31" i="38"/>
  <c r="BL31" i="38"/>
  <c r="BK31" i="38"/>
  <c r="BJ31" i="38"/>
  <c r="BI31" i="38"/>
  <c r="BH31" i="38"/>
  <c r="BG31" i="38"/>
  <c r="AG31" i="38" s="1"/>
  <c r="BF31" i="38"/>
  <c r="U31" i="38" s="1"/>
  <c r="BE31" i="38"/>
  <c r="BD31" i="38"/>
  <c r="S31" i="38" s="1"/>
  <c r="BC31" i="38"/>
  <c r="R31" i="38" s="1"/>
  <c r="BB31" i="38"/>
  <c r="BA31" i="38"/>
  <c r="H31" i="38"/>
  <c r="BM22" i="38"/>
  <c r="AW22" i="38"/>
  <c r="AV22" i="38"/>
  <c r="AT22" i="38"/>
  <c r="AS22" i="38"/>
  <c r="AH22" i="38"/>
  <c r="AG22" i="38"/>
  <c r="U22" i="38"/>
  <c r="T22" i="38"/>
  <c r="S22" i="38"/>
  <c r="R22" i="38"/>
  <c r="Q22" i="38"/>
  <c r="P22" i="38"/>
  <c r="F22" i="38"/>
  <c r="C22" i="38"/>
  <c r="BN21" i="38"/>
  <c r="BM21" i="38"/>
  <c r="AW21" i="38"/>
  <c r="AV21" i="38"/>
  <c r="AT21" i="38"/>
  <c r="AS21" i="38"/>
  <c r="AH21" i="38"/>
  <c r="AG21" i="38"/>
  <c r="U21" i="38"/>
  <c r="T21" i="38"/>
  <c r="S21" i="38"/>
  <c r="R21" i="38"/>
  <c r="Q21" i="38"/>
  <c r="P21" i="38"/>
  <c r="F21" i="38"/>
  <c r="C21" i="38"/>
  <c r="BN20" i="38"/>
  <c r="BM20" i="38"/>
  <c r="AW20" i="38"/>
  <c r="AV20" i="38"/>
  <c r="AT20" i="38"/>
  <c r="AS20" i="38"/>
  <c r="AH20" i="38"/>
  <c r="AG20" i="38"/>
  <c r="U20" i="38"/>
  <c r="T20" i="38"/>
  <c r="S20" i="38"/>
  <c r="R20" i="38"/>
  <c r="Q20" i="38"/>
  <c r="P20" i="38"/>
  <c r="I20" i="38"/>
  <c r="F20" i="38"/>
  <c r="BN19" i="38"/>
  <c r="BM19" i="38"/>
  <c r="AW19" i="38"/>
  <c r="AV19" i="38"/>
  <c r="AT19" i="38"/>
  <c r="AS19" i="38"/>
  <c r="AH19" i="38"/>
  <c r="AG19" i="38"/>
  <c r="U19" i="38"/>
  <c r="T19" i="38"/>
  <c r="S19" i="38"/>
  <c r="R19" i="38"/>
  <c r="Q19" i="38"/>
  <c r="P19" i="38"/>
  <c r="I19" i="38"/>
  <c r="F19" i="38"/>
  <c r="G107" i="35"/>
  <c r="BN18" i="38"/>
  <c r="P18" i="38"/>
  <c r="AW18" i="38"/>
  <c r="AV18" i="38"/>
  <c r="AT18" i="38"/>
  <c r="AS18" i="38"/>
  <c r="AH18" i="38"/>
  <c r="AG18" i="38"/>
  <c r="T18" i="38"/>
  <c r="S18" i="38"/>
  <c r="R18" i="38"/>
  <c r="I18" i="38"/>
  <c r="AW17" i="38"/>
  <c r="AV17" i="38"/>
  <c r="AT17" i="38"/>
  <c r="AS17" i="38"/>
  <c r="AH17" i="38"/>
  <c r="AG17" i="38"/>
  <c r="U17" i="38"/>
  <c r="T17" i="38"/>
  <c r="S17" i="38"/>
  <c r="R17" i="38"/>
  <c r="I17" i="38"/>
  <c r="F17" i="38"/>
  <c r="BP17" i="38" s="1"/>
  <c r="BN16" i="38"/>
  <c r="BM16" i="38"/>
  <c r="AW16" i="38"/>
  <c r="AV16" i="38"/>
  <c r="AT16" i="38"/>
  <c r="AS16" i="38"/>
  <c r="AH16" i="38"/>
  <c r="AG16" i="38"/>
  <c r="U16" i="38"/>
  <c r="T16" i="38"/>
  <c r="S16" i="38"/>
  <c r="R16" i="38"/>
  <c r="Q16" i="38"/>
  <c r="P16" i="38"/>
  <c r="I16" i="38"/>
  <c r="F16" i="38"/>
  <c r="BM15" i="38"/>
  <c r="AW15" i="38"/>
  <c r="AV15" i="38"/>
  <c r="AT15" i="38"/>
  <c r="AS15" i="38"/>
  <c r="AH15" i="38"/>
  <c r="AG15" i="38"/>
  <c r="U15" i="38"/>
  <c r="T15" i="38"/>
  <c r="S15" i="38"/>
  <c r="R15" i="38"/>
  <c r="Q15" i="38"/>
  <c r="P15" i="38"/>
  <c r="I15" i="38"/>
  <c r="F15" i="38"/>
  <c r="C15" i="38"/>
  <c r="BN14" i="38"/>
  <c r="BM14" i="38"/>
  <c r="AW14" i="38"/>
  <c r="AV14" i="38"/>
  <c r="AT14" i="38"/>
  <c r="AS14" i="38"/>
  <c r="AH14" i="38"/>
  <c r="AG14" i="38"/>
  <c r="U14" i="38"/>
  <c r="T14" i="38"/>
  <c r="S14" i="38"/>
  <c r="R14" i="38"/>
  <c r="Q14" i="38"/>
  <c r="P14" i="38"/>
  <c r="I14" i="38"/>
  <c r="DB29" i="38"/>
  <c r="DA29" i="38"/>
  <c r="CZ29" i="38"/>
  <c r="CY29" i="38"/>
  <c r="CX29" i="38"/>
  <c r="CW29" i="38"/>
  <c r="CV29" i="38"/>
  <c r="CU29" i="38"/>
  <c r="CT29" i="38"/>
  <c r="CS29" i="38"/>
  <c r="CR29" i="38"/>
  <c r="CQ29" i="38"/>
  <c r="CP29" i="38"/>
  <c r="CN29" i="38"/>
  <c r="CM29" i="38"/>
  <c r="CL29" i="38"/>
  <c r="CK29" i="38"/>
  <c r="CJ29" i="38"/>
  <c r="CI29" i="38"/>
  <c r="CH29" i="38"/>
  <c r="CG29" i="38"/>
  <c r="CF29" i="38"/>
  <c r="CE29" i="38"/>
  <c r="CD29" i="38"/>
  <c r="CC29" i="38"/>
  <c r="BZ29" i="38"/>
  <c r="BY29" i="38"/>
  <c r="BX29" i="38"/>
  <c r="BW29" i="38"/>
  <c r="BV29" i="38"/>
  <c r="BU29" i="38"/>
  <c r="BT29" i="38"/>
  <c r="BS29" i="38"/>
  <c r="BR29" i="38"/>
  <c r="BQ29" i="38"/>
  <c r="BL29" i="38"/>
  <c r="BK29" i="38"/>
  <c r="BJ29" i="38"/>
  <c r="BI29" i="38"/>
  <c r="BH29" i="38"/>
  <c r="BG29" i="38"/>
  <c r="BF29" i="38"/>
  <c r="BE29" i="38"/>
  <c r="BD29" i="38"/>
  <c r="BC29" i="38"/>
  <c r="BB29" i="38"/>
  <c r="BA29" i="38"/>
  <c r="AZ29" i="38"/>
  <c r="H13" i="38"/>
  <c r="AH31" i="38" l="1"/>
  <c r="P31" i="38"/>
  <c r="O15" i="38"/>
  <c r="M15" i="38"/>
  <c r="CC37" i="38"/>
  <c r="AV31" i="38"/>
  <c r="AH37" i="38"/>
  <c r="AW31" i="38"/>
  <c r="CE37" i="38"/>
  <c r="I158" i="35" s="1"/>
  <c r="CL37" i="38"/>
  <c r="CH37" i="38"/>
  <c r="L158" i="35" s="1"/>
  <c r="CN37" i="38"/>
  <c r="R158" i="35" s="1"/>
  <c r="CG37" i="38"/>
  <c r="K158" i="35" s="1"/>
  <c r="CK37" i="38"/>
  <c r="CD37" i="38"/>
  <c r="CI37" i="38"/>
  <c r="M158" i="35" s="1"/>
  <c r="CM37" i="38"/>
  <c r="Q158" i="35" s="1"/>
  <c r="BU60" i="38"/>
  <c r="BE60" i="38"/>
  <c r="BO60" i="38"/>
  <c r="BS60" i="38"/>
  <c r="BC60" i="38"/>
  <c r="BQ60" i="38"/>
  <c r="J123" i="35"/>
  <c r="N123" i="35"/>
  <c r="N120" i="35"/>
  <c r="K123" i="35"/>
  <c r="O123" i="35"/>
  <c r="H123" i="35"/>
  <c r="L123" i="35"/>
  <c r="I123" i="35"/>
  <c r="M123" i="35"/>
  <c r="F121" i="35"/>
  <c r="E121" i="35"/>
  <c r="AS31" i="38"/>
  <c r="T31" i="38"/>
  <c r="Q31" i="38"/>
  <c r="AT31" i="38"/>
  <c r="AZ86" i="38"/>
  <c r="Q86" i="38"/>
  <c r="G86" i="35"/>
  <c r="E86" i="35" s="1"/>
  <c r="P118" i="38"/>
  <c r="M118" i="38" s="1"/>
  <c r="G87" i="35"/>
  <c r="E87" i="35" s="1"/>
  <c r="P119" i="38"/>
  <c r="M119" i="38" s="1"/>
  <c r="AZ99" i="38"/>
  <c r="Q99" i="38"/>
  <c r="O99" i="38" s="1"/>
  <c r="G82" i="35"/>
  <c r="E82" i="35" s="1"/>
  <c r="P115" i="38"/>
  <c r="M115" i="38" s="1"/>
  <c r="AZ119" i="38"/>
  <c r="Q119" i="38"/>
  <c r="O119" i="38" s="1"/>
  <c r="G88" i="35"/>
  <c r="E88" i="35" s="1"/>
  <c r="P120" i="38"/>
  <c r="M120" i="38" s="1"/>
  <c r="BH62" i="38"/>
  <c r="BH129" i="38" s="1"/>
  <c r="DL79" i="38"/>
  <c r="AZ84" i="38"/>
  <c r="Q84" i="38"/>
  <c r="O84" i="38" s="1"/>
  <c r="BB82" i="38"/>
  <c r="AZ85" i="38"/>
  <c r="AT85" i="38"/>
  <c r="O85" i="38" s="1"/>
  <c r="BJ82" i="38"/>
  <c r="BJ129" i="38" s="1"/>
  <c r="AZ87" i="38"/>
  <c r="Q87" i="38"/>
  <c r="O87" i="38" s="1"/>
  <c r="AZ115" i="38"/>
  <c r="Q115" i="38"/>
  <c r="O115" i="38" s="1"/>
  <c r="G83" i="35"/>
  <c r="E83" i="35" s="1"/>
  <c r="P116" i="38"/>
  <c r="M116" i="38" s="1"/>
  <c r="AZ120" i="38"/>
  <c r="Q120" i="38"/>
  <c r="O120" i="38" s="1"/>
  <c r="Q65" i="38"/>
  <c r="Q62" i="38" s="1"/>
  <c r="BB62" i="38"/>
  <c r="J158" i="35"/>
  <c r="N158" i="35"/>
  <c r="AZ79" i="38"/>
  <c r="AT51" i="38"/>
  <c r="BI60" i="38"/>
  <c r="AY82" i="38"/>
  <c r="CB82" i="38"/>
  <c r="AV51" i="38"/>
  <c r="Q167" i="35" s="1"/>
  <c r="BD60" i="38"/>
  <c r="BH60" i="38"/>
  <c r="BL60" i="38"/>
  <c r="BR60" i="38"/>
  <c r="BY60" i="38"/>
  <c r="CA62" i="38"/>
  <c r="G159" i="35"/>
  <c r="O158" i="35"/>
  <c r="P62" i="38"/>
  <c r="T62" i="38"/>
  <c r="AS62" i="38"/>
  <c r="AY62" i="38"/>
  <c r="U82" i="38"/>
  <c r="BF60" i="38"/>
  <c r="BP60" i="38"/>
  <c r="P158" i="35"/>
  <c r="AW51" i="38"/>
  <c r="U62" i="38"/>
  <c r="AT62" i="38"/>
  <c r="BG60" i="38"/>
  <c r="BK60" i="38"/>
  <c r="BW60" i="38"/>
  <c r="I159" i="35"/>
  <c r="M159" i="35"/>
  <c r="Q159" i="35"/>
  <c r="AS51" i="38"/>
  <c r="O167" i="35" s="1"/>
  <c r="AG62" i="38"/>
  <c r="AV62" i="38"/>
  <c r="CA79" i="38"/>
  <c r="CA82" i="38"/>
  <c r="CB62" i="38"/>
  <c r="S79" i="38"/>
  <c r="AW79" i="38"/>
  <c r="G123" i="35"/>
  <c r="AZ38" i="38"/>
  <c r="AZ37" i="38" s="1"/>
  <c r="G27" i="35"/>
  <c r="AS29" i="38"/>
  <c r="AT29" i="38"/>
  <c r="R29" i="38"/>
  <c r="AG29" i="38"/>
  <c r="AV29" i="38"/>
  <c r="S29" i="38"/>
  <c r="AW29" i="38"/>
  <c r="R82" i="38"/>
  <c r="AG82" i="38"/>
  <c r="AV82" i="38"/>
  <c r="M121" i="38"/>
  <c r="S82" i="38"/>
  <c r="AH82" i="38"/>
  <c r="AW82" i="38"/>
  <c r="P82" i="38"/>
  <c r="T82" i="38"/>
  <c r="AS82" i="38"/>
  <c r="O53" i="38"/>
  <c r="O32" i="38"/>
  <c r="AZ77" i="38"/>
  <c r="BF129" i="38"/>
  <c r="DL97" i="38"/>
  <c r="AY120" i="38"/>
  <c r="AY119" i="38"/>
  <c r="O136" i="38"/>
  <c r="BB113" i="38"/>
  <c r="AZ65" i="38"/>
  <c r="AZ116" i="38"/>
  <c r="O117" i="38"/>
  <c r="AZ118" i="38"/>
  <c r="O146" i="38"/>
  <c r="AY115" i="38"/>
  <c r="AG51" i="38"/>
  <c r="M167" i="35" s="1"/>
  <c r="AZ149" i="38"/>
  <c r="CB38" i="38"/>
  <c r="O102" i="38"/>
  <c r="AY114" i="38"/>
  <c r="G81" i="35"/>
  <c r="CK149" i="38"/>
  <c r="O169" i="35" s="1"/>
  <c r="CC149" i="38"/>
  <c r="G169" i="35" s="1"/>
  <c r="CG149" i="38"/>
  <c r="K169" i="35" s="1"/>
  <c r="CE149" i="38"/>
  <c r="I169" i="35" s="1"/>
  <c r="CI149" i="38"/>
  <c r="M169" i="35" s="1"/>
  <c r="CM149" i="38"/>
  <c r="Q169" i="35" s="1"/>
  <c r="O132" i="38"/>
  <c r="M146" i="38"/>
  <c r="CP38" i="38"/>
  <c r="CP37" i="38" s="1"/>
  <c r="BV60" i="38"/>
  <c r="DB60" i="38"/>
  <c r="BJ60" i="38"/>
  <c r="K25" i="35"/>
  <c r="O25" i="35"/>
  <c r="I25" i="35"/>
  <c r="M25" i="35"/>
  <c r="Q25" i="35"/>
  <c r="O83" i="38"/>
  <c r="M89" i="38"/>
  <c r="M90" i="38"/>
  <c r="M91" i="38"/>
  <c r="M92" i="38"/>
  <c r="O103" i="38"/>
  <c r="O105" i="38"/>
  <c r="U113" i="38"/>
  <c r="AT113" i="38"/>
  <c r="O116" i="38"/>
  <c r="O138" i="38"/>
  <c r="O140" i="38"/>
  <c r="O81" i="38"/>
  <c r="M112" i="38"/>
  <c r="M122" i="38"/>
  <c r="O123" i="38"/>
  <c r="M132" i="38"/>
  <c r="O135" i="38"/>
  <c r="O139" i="38"/>
  <c r="S97" i="38"/>
  <c r="AW97" i="38"/>
  <c r="CA97" i="38"/>
  <c r="AG113" i="38"/>
  <c r="O49" i="38"/>
  <c r="Q51" i="38"/>
  <c r="O56" i="38"/>
  <c r="O127" i="38"/>
  <c r="R124" i="38"/>
  <c r="Q38" i="38"/>
  <c r="AT38" i="38"/>
  <c r="O118" i="38"/>
  <c r="AY29" i="38"/>
  <c r="M42" i="38"/>
  <c r="M46" i="38"/>
  <c r="M50" i="38"/>
  <c r="CB51" i="38"/>
  <c r="R51" i="38"/>
  <c r="I167" i="35" s="1"/>
  <c r="M117" i="38"/>
  <c r="R113" i="38"/>
  <c r="AV113" i="38"/>
  <c r="CA38" i="38"/>
  <c r="M45" i="38"/>
  <c r="S38" i="38"/>
  <c r="AW38" i="38"/>
  <c r="M103" i="38"/>
  <c r="O106" i="38"/>
  <c r="O108" i="38"/>
  <c r="S113" i="38"/>
  <c r="AW113" i="38"/>
  <c r="BM113" i="38"/>
  <c r="AS124" i="38"/>
  <c r="CB124" i="38"/>
  <c r="AW124" i="38"/>
  <c r="CO131" i="38"/>
  <c r="CO149" i="38" s="1"/>
  <c r="U97" i="38"/>
  <c r="AT97" i="38"/>
  <c r="M33" i="38"/>
  <c r="M34" i="38"/>
  <c r="M39" i="38"/>
  <c r="BM38" i="38"/>
  <c r="BM37" i="38" s="1"/>
  <c r="O92" i="38"/>
  <c r="M16" i="38"/>
  <c r="O89" i="38"/>
  <c r="O90" i="38"/>
  <c r="O91" i="38"/>
  <c r="T38" i="38"/>
  <c r="AS38" i="38"/>
  <c r="R38" i="38"/>
  <c r="AG38" i="38"/>
  <c r="AV38" i="38"/>
  <c r="O40" i="38"/>
  <c r="O36" i="38"/>
  <c r="CA29" i="38"/>
  <c r="O20" i="38"/>
  <c r="M22" i="38"/>
  <c r="T29" i="38"/>
  <c r="O50" i="38"/>
  <c r="O33" i="38"/>
  <c r="M36" i="38"/>
  <c r="K159" i="35"/>
  <c r="O159" i="35"/>
  <c r="O39" i="38"/>
  <c r="CO38" i="38"/>
  <c r="CO37" i="38" s="1"/>
  <c r="M53" i="38"/>
  <c r="CP129" i="38"/>
  <c r="CT129" i="38"/>
  <c r="J124" i="35" s="1"/>
  <c r="CX129" i="38"/>
  <c r="N124" i="35" s="1"/>
  <c r="DB129" i="38"/>
  <c r="R124" i="35" s="1"/>
  <c r="O70" i="38"/>
  <c r="O73" i="38"/>
  <c r="O75" i="38"/>
  <c r="O109" i="38"/>
  <c r="CO113" i="38"/>
  <c r="O121" i="38"/>
  <c r="AG124" i="38"/>
  <c r="AV124" i="38"/>
  <c r="BM124" i="38"/>
  <c r="O144" i="38"/>
  <c r="M19" i="38"/>
  <c r="O14" i="38"/>
  <c r="M18" i="38"/>
  <c r="BM18" i="38"/>
  <c r="G106" i="35"/>
  <c r="O19" i="38"/>
  <c r="O22" i="38"/>
  <c r="BT60" i="38"/>
  <c r="CZ60" i="38"/>
  <c r="CA51" i="38"/>
  <c r="O52" i="38"/>
  <c r="M70" i="38"/>
  <c r="M72" i="38"/>
  <c r="M74" i="38"/>
  <c r="M76" i="38"/>
  <c r="CO97" i="38"/>
  <c r="M106" i="38"/>
  <c r="M108" i="38"/>
  <c r="CA113" i="38"/>
  <c r="M123" i="38"/>
  <c r="M127" i="38"/>
  <c r="M138" i="38"/>
  <c r="G101" i="35"/>
  <c r="CR129" i="38"/>
  <c r="H124" i="35" s="1"/>
  <c r="CV129" i="38"/>
  <c r="L124" i="35" s="1"/>
  <c r="CZ129" i="38"/>
  <c r="P124" i="35" s="1"/>
  <c r="AG97" i="38"/>
  <c r="AV97" i="38"/>
  <c r="T113" i="38"/>
  <c r="AS113" i="38"/>
  <c r="CB113" i="38"/>
  <c r="T124" i="38"/>
  <c r="AY124" i="38"/>
  <c r="S131" i="38"/>
  <c r="S149" i="38" s="1"/>
  <c r="AH149" i="38"/>
  <c r="AW131" i="38"/>
  <c r="AW149" i="38" s="1"/>
  <c r="CB131" i="38"/>
  <c r="CB149" i="38" s="1"/>
  <c r="M139" i="38"/>
  <c r="M140" i="38"/>
  <c r="M136" i="38"/>
  <c r="M134" i="38"/>
  <c r="O133" i="38"/>
  <c r="R131" i="38"/>
  <c r="R149" i="38" s="1"/>
  <c r="AG131" i="38"/>
  <c r="AG149" i="38" s="1"/>
  <c r="AV131" i="38"/>
  <c r="AV149" i="38" s="1"/>
  <c r="CA131" i="38"/>
  <c r="CA149" i="38" s="1"/>
  <c r="M144" i="38"/>
  <c r="U131" i="38"/>
  <c r="U149" i="38" s="1"/>
  <c r="AT131" i="38"/>
  <c r="AT149" i="38" s="1"/>
  <c r="BM131" i="38"/>
  <c r="BM149" i="38" s="1"/>
  <c r="M137" i="38"/>
  <c r="T131" i="38"/>
  <c r="T149" i="38" s="1"/>
  <c r="AS131" i="38"/>
  <c r="AS149" i="38" s="1"/>
  <c r="AY131" i="38"/>
  <c r="AY149" i="38" s="1"/>
  <c r="O137" i="38"/>
  <c r="M21" i="38"/>
  <c r="M14" i="38"/>
  <c r="AY31" i="38"/>
  <c r="CA31" i="38"/>
  <c r="CS129" i="38"/>
  <c r="I124" i="35" s="1"/>
  <c r="CW129" i="38"/>
  <c r="M124" i="35" s="1"/>
  <c r="DA129" i="38"/>
  <c r="Q124" i="35" s="1"/>
  <c r="CQ129" i="38"/>
  <c r="G124" i="35" s="1"/>
  <c r="CU129" i="38"/>
  <c r="K124" i="35" s="1"/>
  <c r="CY129" i="38"/>
  <c r="O124" i="35" s="1"/>
  <c r="M126" i="38"/>
  <c r="M125" i="38"/>
  <c r="CA124" i="38"/>
  <c r="S124" i="38"/>
  <c r="M99" i="38"/>
  <c r="O112" i="38"/>
  <c r="O101" i="38"/>
  <c r="M107" i="38"/>
  <c r="O110" i="38"/>
  <c r="O100" i="38"/>
  <c r="O107" i="38"/>
  <c r="M85" i="38"/>
  <c r="M86" i="38"/>
  <c r="M87" i="38"/>
  <c r="M88" i="38"/>
  <c r="M84" i="38"/>
  <c r="O80" i="38"/>
  <c r="BC129" i="38"/>
  <c r="BG129" i="38"/>
  <c r="BK129" i="38"/>
  <c r="BP129" i="38"/>
  <c r="BT129" i="38"/>
  <c r="BX129" i="38"/>
  <c r="CD129" i="38"/>
  <c r="H168" i="35" s="1"/>
  <c r="CH129" i="38"/>
  <c r="L168" i="35" s="1"/>
  <c r="CL129" i="38"/>
  <c r="P168" i="35" s="1"/>
  <c r="CF129" i="38"/>
  <c r="J168" i="35" s="1"/>
  <c r="CJ129" i="38"/>
  <c r="N168" i="35" s="1"/>
  <c r="CN129" i="38"/>
  <c r="R168" i="35" s="1"/>
  <c r="Q79" i="38"/>
  <c r="M63" i="38"/>
  <c r="O67" i="38"/>
  <c r="O72" i="38"/>
  <c r="M68" i="38"/>
  <c r="O64" i="38"/>
  <c r="T51" i="38"/>
  <c r="K167" i="35" s="1"/>
  <c r="O46" i="38"/>
  <c r="BN31" i="38"/>
  <c r="BN60" i="38" s="1"/>
  <c r="CP31" i="38"/>
  <c r="M32" i="38"/>
  <c r="O34" i="38"/>
  <c r="BM31" i="38"/>
  <c r="CO31" i="38"/>
  <c r="BX60" i="38"/>
  <c r="AZ31" i="38"/>
  <c r="CB31" i="38"/>
  <c r="O16" i="38"/>
  <c r="CB29" i="38"/>
  <c r="M20" i="38"/>
  <c r="CO29" i="38"/>
  <c r="O21" i="38"/>
  <c r="O126" i="38"/>
  <c r="P124" i="38"/>
  <c r="M128" i="38"/>
  <c r="O128" i="38"/>
  <c r="I13" i="38"/>
  <c r="M109" i="38"/>
  <c r="M104" i="38"/>
  <c r="O104" i="38"/>
  <c r="T97" i="38"/>
  <c r="AS97" i="38"/>
  <c r="AY97" i="38"/>
  <c r="CB97" i="38"/>
  <c r="BM97" i="38"/>
  <c r="M102" i="38"/>
  <c r="M110" i="38"/>
  <c r="M101" i="38"/>
  <c r="M105" i="38"/>
  <c r="BO129" i="38"/>
  <c r="BS129" i="38"/>
  <c r="BW129" i="38"/>
  <c r="CC129" i="38"/>
  <c r="G168" i="35" s="1"/>
  <c r="CG129" i="38"/>
  <c r="K168" i="35" s="1"/>
  <c r="CK129" i="38"/>
  <c r="O168" i="35" s="1"/>
  <c r="T79" i="38"/>
  <c r="AS79" i="38"/>
  <c r="CB79" i="38"/>
  <c r="BD129" i="38"/>
  <c r="BL129" i="38"/>
  <c r="CE129" i="38"/>
  <c r="I168" i="35" s="1"/>
  <c r="CI129" i="38"/>
  <c r="M168" i="35" s="1"/>
  <c r="CM129" i="38"/>
  <c r="Q168" i="35" s="1"/>
  <c r="AY79" i="38"/>
  <c r="AG79" i="38"/>
  <c r="AV79" i="38"/>
  <c r="BM79" i="38"/>
  <c r="O63" i="38"/>
  <c r="M67" i="38"/>
  <c r="O69" i="38"/>
  <c r="O66" i="38"/>
  <c r="M65" i="38"/>
  <c r="M66" i="38"/>
  <c r="M71" i="38"/>
  <c r="BO17" i="38"/>
  <c r="M69" i="38"/>
  <c r="O74" i="38"/>
  <c r="O76" i="38"/>
  <c r="O68" i="38"/>
  <c r="O71" i="38"/>
  <c r="M73" i="38"/>
  <c r="M75" i="38"/>
  <c r="M77" i="38"/>
  <c r="M64" i="38"/>
  <c r="M49" i="38"/>
  <c r="M52" i="38"/>
  <c r="P51" i="38"/>
  <c r="G167" i="35" s="1"/>
  <c r="F38" i="38"/>
  <c r="M48" i="38"/>
  <c r="O45" i="38"/>
  <c r="O48" i="38"/>
  <c r="O42" i="38"/>
  <c r="M56" i="38"/>
  <c r="BN17" i="38"/>
  <c r="Q17" i="38"/>
  <c r="O17" i="38" s="1"/>
  <c r="P97" i="38"/>
  <c r="M100" i="38"/>
  <c r="O18" i="38"/>
  <c r="AY40" i="38"/>
  <c r="M40" i="38"/>
  <c r="BA38" i="38"/>
  <c r="BA37" i="38" s="1"/>
  <c r="S51" i="38"/>
  <c r="R97" i="38"/>
  <c r="M98" i="38"/>
  <c r="BP13" i="38"/>
  <c r="Q13" i="38" s="1"/>
  <c r="R79" i="38"/>
  <c r="M81" i="38"/>
  <c r="Q131" i="38"/>
  <c r="Q149" i="38" s="1"/>
  <c r="O134" i="38"/>
  <c r="M135" i="38"/>
  <c r="BZ60" i="38"/>
  <c r="BE129" i="38"/>
  <c r="BI129" i="38"/>
  <c r="BQ129" i="38"/>
  <c r="BU129" i="38"/>
  <c r="BY129" i="38"/>
  <c r="M80" i="38"/>
  <c r="P79" i="38"/>
  <c r="M83" i="38"/>
  <c r="AZ88" i="38"/>
  <c r="O88" i="38"/>
  <c r="AY118" i="38"/>
  <c r="BN129" i="38"/>
  <c r="BR129" i="38"/>
  <c r="BV129" i="38"/>
  <c r="BZ129" i="38"/>
  <c r="AY116" i="38"/>
  <c r="BA113" i="38"/>
  <c r="AZ98" i="38"/>
  <c r="Q98" i="38"/>
  <c r="BB97" i="38"/>
  <c r="AZ114" i="38"/>
  <c r="O114" i="38"/>
  <c r="M114" i="38"/>
  <c r="M133" i="38"/>
  <c r="P131" i="38"/>
  <c r="P149" i="38" s="1"/>
  <c r="O125" i="38"/>
  <c r="Q124" i="38"/>
  <c r="U124" i="38"/>
  <c r="AT124" i="38"/>
  <c r="AZ124" i="38"/>
  <c r="CO124" i="38"/>
  <c r="AH60" i="38" l="1"/>
  <c r="O13" i="38"/>
  <c r="AV37" i="38"/>
  <c r="AV60" i="38" s="1"/>
  <c r="R37" i="38"/>
  <c r="R60" i="38" s="1"/>
  <c r="AT37" i="38"/>
  <c r="AT60" i="38" s="1"/>
  <c r="BH150" i="38"/>
  <c r="N17" i="35" s="1"/>
  <c r="N16" i="35" s="1"/>
  <c r="E168" i="35"/>
  <c r="F168" i="35"/>
  <c r="M131" i="38"/>
  <c r="M149" i="38" s="1"/>
  <c r="AG37" i="38"/>
  <c r="AG60" i="38" s="1"/>
  <c r="AS37" i="38"/>
  <c r="AS60" i="38" s="1"/>
  <c r="Q37" i="38"/>
  <c r="AW37" i="38"/>
  <c r="AW60" i="38" s="1"/>
  <c r="CA37" i="38"/>
  <c r="CA60" i="38" s="1"/>
  <c r="U37" i="38"/>
  <c r="U60" i="38" s="1"/>
  <c r="T37" i="38"/>
  <c r="T60" i="38" s="1"/>
  <c r="S37" i="38"/>
  <c r="S60" i="38" s="1"/>
  <c r="CB37" i="38"/>
  <c r="CB60" i="38" s="1"/>
  <c r="AZ60" i="38"/>
  <c r="CO60" i="38"/>
  <c r="E123" i="35"/>
  <c r="H158" i="35"/>
  <c r="H152" i="35" s="1"/>
  <c r="H151" i="35" s="1"/>
  <c r="BM60" i="38"/>
  <c r="M152" i="35"/>
  <c r="M151" i="35" s="1"/>
  <c r="O152" i="35"/>
  <c r="O151" i="35" s="1"/>
  <c r="Q152" i="35"/>
  <c r="Q151" i="35" s="1"/>
  <c r="I152" i="35"/>
  <c r="I151" i="35" s="1"/>
  <c r="O86" i="38"/>
  <c r="O82" i="38" s="1"/>
  <c r="CX60" i="38"/>
  <c r="CX150" i="38" s="1"/>
  <c r="K152" i="35"/>
  <c r="K151" i="35" s="1"/>
  <c r="N152" i="35"/>
  <c r="N151" i="35" s="1"/>
  <c r="P152" i="35"/>
  <c r="P151" i="35" s="1"/>
  <c r="J152" i="35"/>
  <c r="J151" i="35" s="1"/>
  <c r="L152" i="35"/>
  <c r="L151" i="35" s="1"/>
  <c r="R152" i="35"/>
  <c r="R151" i="35" s="1"/>
  <c r="CV60" i="38"/>
  <c r="CV150" i="38" s="1"/>
  <c r="L120" i="35"/>
  <c r="DA60" i="38"/>
  <c r="DA150" i="38" s="1"/>
  <c r="Q120" i="35"/>
  <c r="CR60" i="38"/>
  <c r="CR150" i="38" s="1"/>
  <c r="H120" i="35"/>
  <c r="CY60" i="38"/>
  <c r="CY150" i="38" s="1"/>
  <c r="O120" i="35"/>
  <c r="F124" i="35"/>
  <c r="CU60" i="38"/>
  <c r="CU150" i="38" s="1"/>
  <c r="K120" i="35"/>
  <c r="CW60" i="38"/>
  <c r="CW150" i="38" s="1"/>
  <c r="M120" i="35"/>
  <c r="E124" i="35"/>
  <c r="CQ60" i="38"/>
  <c r="CQ150" i="38" s="1"/>
  <c r="G120" i="35"/>
  <c r="CS60" i="38"/>
  <c r="CS150" i="38" s="1"/>
  <c r="I120" i="35"/>
  <c r="CT60" i="38"/>
  <c r="CT150" i="38" s="1"/>
  <c r="J120" i="35"/>
  <c r="AZ82" i="38"/>
  <c r="DL129" i="38"/>
  <c r="DL150" i="38" s="1"/>
  <c r="O65" i="38"/>
  <c r="AZ97" i="38"/>
  <c r="O77" i="38"/>
  <c r="AZ62" i="38"/>
  <c r="CP60" i="38"/>
  <c r="CP150" i="38" s="1"/>
  <c r="F123" i="35"/>
  <c r="M62" i="38"/>
  <c r="BO13" i="38"/>
  <c r="BA60" i="38"/>
  <c r="AY38" i="38"/>
  <c r="AY37" i="38" s="1"/>
  <c r="BV150" i="38"/>
  <c r="N99" i="35" s="1"/>
  <c r="Q82" i="38"/>
  <c r="M82" i="38"/>
  <c r="AT82" i="38"/>
  <c r="AT129" i="38" s="1"/>
  <c r="AZ113" i="38"/>
  <c r="G79" i="35"/>
  <c r="E81" i="35"/>
  <c r="DB150" i="38"/>
  <c r="M51" i="38"/>
  <c r="CJ60" i="38"/>
  <c r="CJ150" i="38" s="1"/>
  <c r="BB60" i="38"/>
  <c r="S129" i="38"/>
  <c r="O131" i="38"/>
  <c r="O149" i="38" s="1"/>
  <c r="AS129" i="38"/>
  <c r="O79" i="38"/>
  <c r="BP29" i="38"/>
  <c r="BP150" i="38" s="1"/>
  <c r="O51" i="38"/>
  <c r="M124" i="38"/>
  <c r="O113" i="38"/>
  <c r="G158" i="35"/>
  <c r="G152" i="35" s="1"/>
  <c r="G164" i="35"/>
  <c r="AY113" i="38"/>
  <c r="AY129" i="38" s="1"/>
  <c r="O124" i="38"/>
  <c r="BT150" i="38"/>
  <c r="L99" i="35" s="1"/>
  <c r="O38" i="38"/>
  <c r="AG129" i="38"/>
  <c r="BS150" i="38"/>
  <c r="K99" i="35" s="1"/>
  <c r="BL150" i="38"/>
  <c r="BR150" i="38"/>
  <c r="J99" i="35" s="1"/>
  <c r="BY150" i="38"/>
  <c r="Q99" i="35" s="1"/>
  <c r="CF60" i="38"/>
  <c r="CF150" i="38" s="1"/>
  <c r="CK60" i="38"/>
  <c r="CK150" i="38" s="1"/>
  <c r="CK151" i="38" s="1"/>
  <c r="BD150" i="38"/>
  <c r="J17" i="35" s="1"/>
  <c r="CZ150" i="38"/>
  <c r="CO129" i="38"/>
  <c r="AW129" i="38"/>
  <c r="BX150" i="38"/>
  <c r="P99" i="35" s="1"/>
  <c r="CG60" i="38"/>
  <c r="CG150" i="38" s="1"/>
  <c r="CG151" i="38" s="1"/>
  <c r="CH60" i="38"/>
  <c r="CH150" i="38" s="1"/>
  <c r="M38" i="38"/>
  <c r="CL60" i="38"/>
  <c r="CL150" i="38" s="1"/>
  <c r="P38" i="38"/>
  <c r="P37" i="38" s="1"/>
  <c r="CD60" i="38"/>
  <c r="CD150" i="38" s="1"/>
  <c r="BI150" i="38"/>
  <c r="O17" i="35" s="1"/>
  <c r="BE150" i="38"/>
  <c r="K17" i="35" s="1"/>
  <c r="CN60" i="38"/>
  <c r="CN150" i="38" s="1"/>
  <c r="Q113" i="38"/>
  <c r="BA129" i="38"/>
  <c r="BG150" i="38"/>
  <c r="M17" i="35" s="1"/>
  <c r="BM17" i="38"/>
  <c r="G105" i="35"/>
  <c r="G25" i="35"/>
  <c r="CM60" i="38"/>
  <c r="CM150" i="38" s="1"/>
  <c r="CM151" i="38" s="1"/>
  <c r="CI60" i="38"/>
  <c r="CI150" i="38" s="1"/>
  <c r="CI151" i="38" s="1"/>
  <c r="CE60" i="38"/>
  <c r="CE150" i="38" s="1"/>
  <c r="CE151" i="38" s="1"/>
  <c r="O31" i="38"/>
  <c r="M31" i="38"/>
  <c r="AH129" i="38"/>
  <c r="BK150" i="38"/>
  <c r="Q17" i="35" s="1"/>
  <c r="CA129" i="38"/>
  <c r="BC150" i="38"/>
  <c r="I17" i="35" s="1"/>
  <c r="R129" i="38"/>
  <c r="BW150" i="38"/>
  <c r="O99" i="35" s="1"/>
  <c r="BM129" i="38"/>
  <c r="AV129" i="38"/>
  <c r="BJ150" i="38"/>
  <c r="BF150" i="38"/>
  <c r="U129" i="38"/>
  <c r="P17" i="38"/>
  <c r="T129" i="38"/>
  <c r="BB129" i="38"/>
  <c r="M79" i="38"/>
  <c r="CB129" i="38"/>
  <c r="BQ150" i="38"/>
  <c r="I99" i="35" s="1"/>
  <c r="BU150" i="38"/>
  <c r="M99" i="35" s="1"/>
  <c r="P113" i="38"/>
  <c r="P129" i="38" s="1"/>
  <c r="M113" i="38"/>
  <c r="O98" i="38"/>
  <c r="O97" i="38" s="1"/>
  <c r="Q97" i="38"/>
  <c r="BZ150" i="38"/>
  <c r="R99" i="35" s="1"/>
  <c r="M97" i="38"/>
  <c r="H99" i="35" l="1"/>
  <c r="L17" i="35"/>
  <c r="BF171" i="38"/>
  <c r="AH150" i="38"/>
  <c r="AH179" i="38" s="1"/>
  <c r="CB150" i="38"/>
  <c r="O37" i="38"/>
  <c r="O60" i="38" s="1"/>
  <c r="M37" i="38"/>
  <c r="M60" i="38" s="1"/>
  <c r="P60" i="38"/>
  <c r="O62" i="38"/>
  <c r="O129" i="38" s="1"/>
  <c r="E120" i="35"/>
  <c r="F120" i="35"/>
  <c r="F119" i="35" s="1"/>
  <c r="O29" i="38"/>
  <c r="P17" i="35"/>
  <c r="R17" i="35"/>
  <c r="BO29" i="38"/>
  <c r="BO150" i="38" s="1"/>
  <c r="P13" i="38"/>
  <c r="P29" i="38" s="1"/>
  <c r="AY60" i="38"/>
  <c r="AY150" i="38" s="1"/>
  <c r="BM13" i="38"/>
  <c r="BM29" i="38" s="1"/>
  <c r="BM150" i="38" s="1"/>
  <c r="BN13" i="38"/>
  <c r="BN29" i="38" s="1"/>
  <c r="BN150" i="38" s="1"/>
  <c r="AZ129" i="38"/>
  <c r="AZ150" i="38" s="1"/>
  <c r="Q29" i="38"/>
  <c r="Q60" i="38"/>
  <c r="AS150" i="38"/>
  <c r="S150" i="38"/>
  <c r="CC60" i="38"/>
  <c r="CC150" i="38" s="1"/>
  <c r="AW150" i="38"/>
  <c r="AG150" i="38"/>
  <c r="CO150" i="38"/>
  <c r="BB150" i="38"/>
  <c r="H17" i="35" s="1"/>
  <c r="Q129" i="38"/>
  <c r="AV150" i="38"/>
  <c r="AT150" i="38"/>
  <c r="T150" i="38"/>
  <c r="BA150" i="38"/>
  <c r="G17" i="35" s="1"/>
  <c r="CA150" i="38"/>
  <c r="U150" i="38"/>
  <c r="M17" i="38"/>
  <c r="M13" i="38" s="1"/>
  <c r="R150" i="38"/>
  <c r="M129" i="38"/>
  <c r="G99" i="35" l="1"/>
  <c r="AZ152" i="38"/>
  <c r="M29" i="38"/>
  <c r="P150" i="38"/>
  <c r="M150" i="38" s="1"/>
  <c r="Q150" i="38"/>
  <c r="O150" i="38" l="1"/>
  <c r="G5" i="37"/>
  <c r="G4" i="37" s="1"/>
  <c r="G2" i="37" s="1"/>
  <c r="D6" i="37"/>
  <c r="D7" i="37"/>
  <c r="D5" i="37"/>
  <c r="D4" i="37" l="1"/>
  <c r="D2" i="37" s="1"/>
  <c r="H4" i="37"/>
  <c r="F98" i="35"/>
  <c r="F97" i="35" l="1"/>
  <c r="E98" i="35" l="1"/>
  <c r="E169" i="35" l="1"/>
  <c r="N119" i="35"/>
  <c r="L119" i="35"/>
  <c r="F153" i="35" l="1"/>
  <c r="F169" i="35"/>
  <c r="P119" i="35"/>
  <c r="R119" i="35"/>
  <c r="J119" i="35" l="1"/>
  <c r="H119" i="35" l="1"/>
  <c r="H194" i="35"/>
  <c r="G194" i="35"/>
  <c r="I194" i="35"/>
  <c r="E97" i="35" l="1"/>
  <c r="I140" i="35" l="1"/>
  <c r="Q140" i="35"/>
  <c r="E157" i="35"/>
  <c r="M170" i="35"/>
  <c r="K140" i="35"/>
  <c r="M100" i="35"/>
  <c r="K94" i="35"/>
  <c r="G94" i="35"/>
  <c r="O94" i="35"/>
  <c r="I143" i="35"/>
  <c r="Q143" i="35"/>
  <c r="E26" i="35"/>
  <c r="E133" i="35"/>
  <c r="E59" i="35"/>
  <c r="E61" i="35"/>
  <c r="K100" i="35"/>
  <c r="M129" i="35"/>
  <c r="E142" i="35"/>
  <c r="O140" i="35"/>
  <c r="K143" i="35"/>
  <c r="M143" i="35"/>
  <c r="G143" i="35"/>
  <c r="O143" i="35"/>
  <c r="E150" i="35"/>
  <c r="E137" i="35"/>
  <c r="E145" i="35"/>
  <c r="E146" i="35"/>
  <c r="E149" i="35"/>
  <c r="M94" i="35"/>
  <c r="I94" i="35"/>
  <c r="Q94" i="35"/>
  <c r="O100" i="35"/>
  <c r="E102" i="35"/>
  <c r="Q100" i="35"/>
  <c r="E144" i="35"/>
  <c r="E148" i="35"/>
  <c r="E154" i="35"/>
  <c r="E55" i="35"/>
  <c r="E63" i="35"/>
  <c r="E138" i="35"/>
  <c r="E147" i="35"/>
  <c r="Q170" i="35"/>
  <c r="E52" i="35"/>
  <c r="E60" i="35"/>
  <c r="E118" i="35"/>
  <c r="I129" i="35"/>
  <c r="Q129" i="35"/>
  <c r="E135" i="35"/>
  <c r="G140" i="35"/>
  <c r="E141" i="35"/>
  <c r="E160" i="35"/>
  <c r="E171" i="35"/>
  <c r="E28" i="35"/>
  <c r="I49" i="35"/>
  <c r="M49" i="35"/>
  <c r="E96" i="35"/>
  <c r="I100" i="35"/>
  <c r="E104" i="35"/>
  <c r="E111" i="35"/>
  <c r="G125" i="35"/>
  <c r="O125" i="35"/>
  <c r="E163" i="35"/>
  <c r="E166" i="35"/>
  <c r="E184" i="35"/>
  <c r="Q53" i="35"/>
  <c r="E62" i="35"/>
  <c r="E103" i="35"/>
  <c r="E134" i="35"/>
  <c r="M140" i="35"/>
  <c r="E162" i="35"/>
  <c r="E165" i="35"/>
  <c r="I170" i="35"/>
  <c r="G170" i="35"/>
  <c r="O170" i="35"/>
  <c r="K170" i="35"/>
  <c r="E95" i="35"/>
  <c r="Q49" i="35"/>
  <c r="E51" i="35"/>
  <c r="I31" i="35"/>
  <c r="Q31" i="35"/>
  <c r="E40" i="35"/>
  <c r="E44" i="35"/>
  <c r="E128" i="35"/>
  <c r="E39" i="35"/>
  <c r="E43" i="35"/>
  <c r="E47" i="35"/>
  <c r="O31" i="35"/>
  <c r="E37" i="35"/>
  <c r="E42" i="35"/>
  <c r="E46" i="35"/>
  <c r="K125" i="35"/>
  <c r="M125" i="35"/>
  <c r="E36" i="35"/>
  <c r="E41" i="35"/>
  <c r="E45" i="35"/>
  <c r="I125" i="35"/>
  <c r="Q125" i="35"/>
  <c r="K49" i="35"/>
  <c r="E19" i="35"/>
  <c r="E20" i="35"/>
  <c r="I53" i="35"/>
  <c r="K53" i="35"/>
  <c r="M53" i="35"/>
  <c r="E110" i="35"/>
  <c r="E114" i="35"/>
  <c r="E127" i="35"/>
  <c r="E130" i="35"/>
  <c r="G129" i="35"/>
  <c r="O129" i="35"/>
  <c r="E132" i="35"/>
  <c r="E139" i="35"/>
  <c r="E24" i="35"/>
  <c r="E29" i="35"/>
  <c r="G49" i="35"/>
  <c r="O49" i="35"/>
  <c r="E109" i="35"/>
  <c r="E113" i="35"/>
  <c r="E136" i="35"/>
  <c r="O53" i="35"/>
  <c r="E108" i="35"/>
  <c r="E112" i="35"/>
  <c r="E116" i="35"/>
  <c r="E126" i="35"/>
  <c r="E131" i="35"/>
  <c r="K129" i="35"/>
  <c r="E50" i="35"/>
  <c r="E18" i="35" l="1"/>
  <c r="E94" i="35"/>
  <c r="E143" i="35"/>
  <c r="E125" i="35"/>
  <c r="E140" i="35"/>
  <c r="E170" i="35"/>
  <c r="E49" i="35"/>
  <c r="E129" i="35"/>
  <c r="E155" i="35" l="1"/>
  <c r="G40" i="34" l="1"/>
  <c r="M31" i="35" l="1"/>
  <c r="E56" i="35"/>
  <c r="E57" i="35"/>
  <c r="E58" i="35"/>
  <c r="H45" i="34"/>
  <c r="Q30" i="35"/>
  <c r="I30" i="35"/>
  <c r="O30" i="35"/>
  <c r="E153" i="35" l="1"/>
  <c r="M30" i="35"/>
  <c r="E48" i="35"/>
  <c r="K31" i="35"/>
  <c r="K30" i="35" s="1"/>
  <c r="E35" i="35"/>
  <c r="G31" i="35"/>
  <c r="E54" i="35"/>
  <c r="G53" i="35"/>
  <c r="E53" i="35" s="1"/>
  <c r="E156" i="35"/>
  <c r="E93" i="35"/>
  <c r="C48" i="34"/>
  <c r="C47" i="34"/>
  <c r="C46" i="34"/>
  <c r="C43" i="34"/>
  <c r="C42" i="34"/>
  <c r="C41" i="34"/>
  <c r="C40" i="34"/>
  <c r="C33" i="34"/>
  <c r="C31" i="34"/>
  <c r="C26" i="34"/>
  <c r="C24" i="34"/>
  <c r="C21" i="34"/>
  <c r="C17" i="34"/>
  <c r="C10" i="34"/>
  <c r="M49" i="34"/>
  <c r="I49" i="34"/>
  <c r="E31" i="35" l="1"/>
  <c r="R16" i="35" l="1"/>
  <c r="R15" i="35" s="1"/>
  <c r="R185" i="35" s="1"/>
  <c r="P16" i="35" l="1"/>
  <c r="P15" i="35" s="1"/>
  <c r="P185" i="35" s="1"/>
  <c r="N15" i="35" l="1"/>
  <c r="N185" i="35" s="1"/>
  <c r="L16" i="35" l="1"/>
  <c r="L15" i="35" s="1"/>
  <c r="L38" i="34"/>
  <c r="I119" i="35"/>
  <c r="K119" i="35"/>
  <c r="M119" i="35"/>
  <c r="O119" i="35"/>
  <c r="Q119" i="35"/>
  <c r="E27" i="35" l="1"/>
  <c r="I22" i="35"/>
  <c r="K11" i="34"/>
  <c r="C11" i="34" s="1"/>
  <c r="M22" i="35"/>
  <c r="O22" i="35"/>
  <c r="Q22" i="35"/>
  <c r="J16" i="35"/>
  <c r="J15" i="35" s="1"/>
  <c r="E106" i="35"/>
  <c r="E101" i="35"/>
  <c r="H29" i="34"/>
  <c r="H32" i="34"/>
  <c r="D30" i="34"/>
  <c r="K36" i="34"/>
  <c r="K28" i="34"/>
  <c r="C28" i="34" s="1"/>
  <c r="K9" i="34"/>
  <c r="C9" i="34" s="1"/>
  <c r="K6" i="34"/>
  <c r="K34" i="34"/>
  <c r="K14" i="34"/>
  <c r="K12" i="34"/>
  <c r="K25" i="34"/>
  <c r="K7" i="34"/>
  <c r="C7" i="34" s="1"/>
  <c r="L37" i="34"/>
  <c r="C37" i="34" s="1"/>
  <c r="L19" i="34"/>
  <c r="L15" i="34"/>
  <c r="J29" i="34"/>
  <c r="K35" i="34"/>
  <c r="C35" i="34" s="1"/>
  <c r="H22" i="34"/>
  <c r="C22" i="34" s="1"/>
  <c r="H15" i="34"/>
  <c r="H23" i="34"/>
  <c r="H19" i="34"/>
  <c r="H30" i="34"/>
  <c r="C30" i="34" s="1"/>
  <c r="H25" i="34"/>
  <c r="G14" i="34"/>
  <c r="G39" i="34"/>
  <c r="C39" i="34" s="1"/>
  <c r="E23" i="35"/>
  <c r="F38" i="34"/>
  <c r="C38" i="34" s="1"/>
  <c r="L44" i="34"/>
  <c r="C44" i="34" s="1"/>
  <c r="H34" i="34"/>
  <c r="J23" i="34"/>
  <c r="K13" i="34"/>
  <c r="C13" i="34" s="1"/>
  <c r="K23" i="34"/>
  <c r="K32" i="34"/>
  <c r="J34" i="34"/>
  <c r="J20" i="34"/>
  <c r="H20" i="34"/>
  <c r="C20" i="34" s="1"/>
  <c r="G119" i="35" l="1"/>
  <c r="K22" i="35"/>
  <c r="D8" i="34"/>
  <c r="E105" i="35"/>
  <c r="I16" i="35"/>
  <c r="E159" i="35"/>
  <c r="K16" i="35"/>
  <c r="O16" i="35"/>
  <c r="M16" i="35"/>
  <c r="E107" i="35"/>
  <c r="F99" i="35"/>
  <c r="F17" i="35"/>
  <c r="E80" i="35"/>
  <c r="E79" i="35"/>
  <c r="C25" i="34"/>
  <c r="D34" i="34"/>
  <c r="D33" i="34"/>
  <c r="D25" i="34"/>
  <c r="D9" i="34"/>
  <c r="D7" i="34"/>
  <c r="D12" i="34"/>
  <c r="D27" i="34"/>
  <c r="L18" i="34"/>
  <c r="C18" i="34" s="1"/>
  <c r="G12" i="34"/>
  <c r="C12" i="34" s="1"/>
  <c r="G36" i="34"/>
  <c r="C36" i="34" s="1"/>
  <c r="M115" i="35"/>
  <c r="Q115" i="35"/>
  <c r="I115" i="35"/>
  <c r="K115" i="35"/>
  <c r="O115" i="35"/>
  <c r="C14" i="34"/>
  <c r="C32" i="34"/>
  <c r="C6" i="34"/>
  <c r="K49" i="34"/>
  <c r="C23" i="34"/>
  <c r="C34" i="34"/>
  <c r="J19" i="34"/>
  <c r="J49" i="34" s="1"/>
  <c r="C29" i="34"/>
  <c r="H49" i="34"/>
  <c r="C15" i="34"/>
  <c r="D19" i="34"/>
  <c r="C8" i="34"/>
  <c r="D16" i="34"/>
  <c r="L45" i="34"/>
  <c r="C45" i="34" s="1"/>
  <c r="F19" i="34"/>
  <c r="E16" i="34"/>
  <c r="E49" i="34" s="1"/>
  <c r="Q16" i="35"/>
  <c r="E119" i="35" l="1"/>
  <c r="F16" i="35"/>
  <c r="F15" i="35" s="1"/>
  <c r="H16" i="35"/>
  <c r="H15" i="35" s="1"/>
  <c r="H185" i="35" s="1"/>
  <c r="O15" i="35"/>
  <c r="O185" i="35" s="1"/>
  <c r="E100" i="35"/>
  <c r="G100" i="35"/>
  <c r="E30" i="35"/>
  <c r="G30" i="35"/>
  <c r="BC151" i="38"/>
  <c r="E164" i="35"/>
  <c r="E117" i="35"/>
  <c r="E115" i="35" s="1"/>
  <c r="G115" i="35"/>
  <c r="E161" i="35"/>
  <c r="BE151" i="38"/>
  <c r="E25" i="35"/>
  <c r="G22" i="35"/>
  <c r="E22" i="35" s="1"/>
  <c r="BG151" i="38"/>
  <c r="BI151" i="38"/>
  <c r="BK151" i="38"/>
  <c r="G27" i="34"/>
  <c r="C27" i="34" s="1"/>
  <c r="L49" i="34"/>
  <c r="D49" i="34"/>
  <c r="F49" i="34"/>
  <c r="C19" i="34"/>
  <c r="I15" i="35"/>
  <c r="M15" i="35"/>
  <c r="K15" i="35"/>
  <c r="G151" i="35" l="1"/>
  <c r="Q15" i="35"/>
  <c r="E99" i="35"/>
  <c r="BA151" i="38"/>
  <c r="G16" i="34"/>
  <c r="Q185" i="35" l="1"/>
  <c r="E17" i="35"/>
  <c r="E16" i="35" s="1"/>
  <c r="E15" i="35" s="1"/>
  <c r="G16" i="35"/>
  <c r="C16" i="34"/>
  <c r="C49" i="34" s="1"/>
  <c r="G49" i="34"/>
  <c r="G15" i="35" l="1"/>
  <c r="G185" i="35" s="1"/>
  <c r="AY151" i="38"/>
  <c r="M185" i="35"/>
  <c r="I185" i="35" l="1"/>
  <c r="E167" i="35" l="1"/>
  <c r="E158" i="35" l="1"/>
  <c r="J185" i="35"/>
  <c r="E152" i="35" l="1"/>
  <c r="E151" i="35" s="1"/>
  <c r="E185" i="35" s="1"/>
  <c r="E190" i="35" s="1"/>
  <c r="K185" i="35"/>
  <c r="L185" i="35" l="1"/>
  <c r="F158" i="35"/>
  <c r="F152" i="35" s="1"/>
  <c r="F151" i="35" l="1"/>
  <c r="F185" i="35" l="1"/>
  <c r="F191" i="35"/>
  <c r="II63" i="42" l="1"/>
  <c r="GQ64" i="43"/>
  <c r="GQ96" i="43"/>
  <c r="GQ203" i="43" s="1"/>
  <c r="HG96" i="43"/>
  <c r="HG203" i="43" s="1"/>
  <c r="HG222" i="43" s="1"/>
  <c r="HM64" i="43"/>
  <c r="HM96" i="43" s="1"/>
  <c r="HM203" i="43" s="1"/>
  <c r="IC96" i="43"/>
  <c r="IK96" i="43" l="1"/>
  <c r="IC203" i="43"/>
  <c r="IK203" i="43" l="1"/>
  <c r="IC205" i="43"/>
</calcChain>
</file>

<file path=xl/comments1.xml><?xml version="1.0" encoding="utf-8"?>
<comments xmlns="http://schemas.openxmlformats.org/spreadsheetml/2006/main">
  <authors>
    <author>Alexander Grigorev</author>
  </authors>
  <commentList>
    <comment ref="H17" authorId="0" shapeId="0">
      <text>
        <r>
          <rPr>
            <b/>
            <sz val="9"/>
            <color indexed="81"/>
            <rFont val="Tahoma"/>
            <family val="2"/>
            <charset val="204"/>
          </rPr>
          <t>Alexander Grigorev:</t>
        </r>
        <r>
          <rPr>
            <sz val="9"/>
            <color indexed="81"/>
            <rFont val="Tahoma"/>
            <family val="2"/>
            <charset val="204"/>
          </rPr>
          <t xml:space="preserve">
????</t>
        </r>
      </text>
    </comment>
    <comment ref="I17" authorId="0" shapeId="0">
      <text>
        <r>
          <rPr>
            <b/>
            <sz val="9"/>
            <color indexed="81"/>
            <rFont val="Tahoma"/>
            <family val="2"/>
            <charset val="204"/>
          </rPr>
          <t>Alexander Grigorev:</t>
        </r>
        <r>
          <rPr>
            <sz val="9"/>
            <color indexed="81"/>
            <rFont val="Tahoma"/>
            <family val="2"/>
            <charset val="204"/>
          </rPr>
          <t xml:space="preserve">
???
</t>
        </r>
      </text>
    </comment>
  </commentList>
</comments>
</file>

<file path=xl/comments2.xml><?xml version="1.0" encoding="utf-8"?>
<comments xmlns="http://schemas.openxmlformats.org/spreadsheetml/2006/main">
  <authors>
    <author>pto4</author>
    <author>pto3</author>
    <author>peo5</author>
    <author>peo3</author>
    <author>Alexander Grigorev</author>
    <author>UserHP400G105</author>
    <author>UserHP400G104</author>
    <author>peo4</author>
  </authors>
  <commentList>
    <comment ref="I14" authorId="0" shapeId="0">
      <text>
        <r>
          <rPr>
            <b/>
            <sz val="10"/>
            <color indexed="81"/>
            <rFont val="Tahoma"/>
            <family val="2"/>
            <charset val="204"/>
          </rPr>
          <t>pto4:</t>
        </r>
        <r>
          <rPr>
            <sz val="10"/>
            <color indexed="81"/>
            <rFont val="Tahoma"/>
            <family val="2"/>
            <charset val="204"/>
          </rPr>
          <t xml:space="preserve">
от 0.1 до 1.5</t>
        </r>
      </text>
    </comment>
    <comment ref="BQ14" authorId="1" shapeId="0">
      <text>
        <r>
          <rPr>
            <b/>
            <sz val="8"/>
            <color indexed="81"/>
            <rFont val="Tahoma"/>
            <family val="2"/>
            <charset val="204"/>
          </rPr>
          <t>pto3:</t>
        </r>
        <r>
          <rPr>
            <sz val="8"/>
            <color indexed="81"/>
            <rFont val="Tahoma"/>
            <family val="2"/>
            <charset val="204"/>
          </rPr>
          <t xml:space="preserve">
тариф на 2018 принят по тарифу на 2016</t>
        </r>
      </text>
    </comment>
    <comment ref="BR14" authorId="1" shapeId="0">
      <text>
        <r>
          <rPr>
            <b/>
            <sz val="8"/>
            <color indexed="81"/>
            <rFont val="Tahoma"/>
            <family val="2"/>
            <charset val="204"/>
          </rPr>
          <t>pto3:</t>
        </r>
        <r>
          <rPr>
            <sz val="8"/>
            <color indexed="81"/>
            <rFont val="Tahoma"/>
            <family val="2"/>
            <charset val="204"/>
          </rPr>
          <t xml:space="preserve">
тариф на 2018 принят по тарифу на 2016</t>
        </r>
      </text>
    </comment>
    <comment ref="BQ16" authorId="1" shapeId="0">
      <text>
        <r>
          <rPr>
            <b/>
            <sz val="8"/>
            <color indexed="81"/>
            <rFont val="Tahoma"/>
            <family val="2"/>
            <charset val="204"/>
          </rPr>
          <t>pto3:</t>
        </r>
        <r>
          <rPr>
            <sz val="8"/>
            <color indexed="81"/>
            <rFont val="Tahoma"/>
            <family val="2"/>
            <charset val="204"/>
          </rPr>
          <t xml:space="preserve">
тариф на 2018г приняли по прогнозируемому тарифу на2016г</t>
        </r>
      </text>
    </comment>
    <comment ref="BR16" authorId="1" shapeId="0">
      <text>
        <r>
          <rPr>
            <b/>
            <sz val="8"/>
            <color indexed="81"/>
            <rFont val="Tahoma"/>
            <family val="2"/>
            <charset val="204"/>
          </rPr>
          <t>pto3:</t>
        </r>
        <r>
          <rPr>
            <sz val="8"/>
            <color indexed="81"/>
            <rFont val="Tahoma"/>
            <family val="2"/>
            <charset val="204"/>
          </rPr>
          <t xml:space="preserve">
тариф на 2018г приняли по прогнозируемому тарифу на2016г</t>
        </r>
      </text>
    </comment>
    <comment ref="I17" authorId="0" shapeId="0">
      <text>
        <r>
          <rPr>
            <b/>
            <sz val="10"/>
            <color indexed="81"/>
            <rFont val="Tahoma"/>
            <family val="2"/>
            <charset val="204"/>
          </rPr>
          <t>pto4:</t>
        </r>
        <r>
          <rPr>
            <sz val="10"/>
            <color indexed="81"/>
            <rFont val="Tahoma"/>
            <family val="2"/>
            <charset val="204"/>
          </rPr>
          <t xml:space="preserve">
от 0.1 до 1.5</t>
        </r>
      </text>
    </comment>
    <comment ref="F18" authorId="1" shapeId="0">
      <text>
        <r>
          <rPr>
            <b/>
            <sz val="8"/>
            <color indexed="81"/>
            <rFont val="Tahoma"/>
            <family val="2"/>
            <charset val="204"/>
          </rPr>
          <t>pto3:</t>
        </r>
        <r>
          <rPr>
            <sz val="8"/>
            <color indexed="81"/>
            <rFont val="Tahoma"/>
            <family val="2"/>
            <charset val="204"/>
          </rPr>
          <t xml:space="preserve">
изменения 24.04.2017</t>
        </r>
      </text>
    </comment>
    <comment ref="I18" authorId="0" shapeId="0">
      <text>
        <r>
          <rPr>
            <b/>
            <sz val="10"/>
            <color indexed="81"/>
            <rFont val="Tahoma"/>
            <family val="2"/>
            <charset val="204"/>
          </rPr>
          <t>pto4:</t>
        </r>
        <r>
          <rPr>
            <sz val="10"/>
            <color indexed="81"/>
            <rFont val="Tahoma"/>
            <family val="2"/>
            <charset val="204"/>
          </rPr>
          <t xml:space="preserve">
от 0.1 до 1.5</t>
        </r>
      </text>
    </comment>
    <comment ref="BT18" authorId="0" shapeId="0">
      <text>
        <r>
          <rPr>
            <b/>
            <sz val="9"/>
            <color indexed="81"/>
            <rFont val="Tahoma"/>
            <family val="2"/>
            <charset val="204"/>
          </rPr>
          <t>pto4:</t>
        </r>
        <r>
          <rPr>
            <sz val="9"/>
            <color indexed="81"/>
            <rFont val="Tahoma"/>
            <family val="2"/>
            <charset val="204"/>
          </rPr>
          <t xml:space="preserve">
по смете</t>
        </r>
      </text>
    </comment>
    <comment ref="B19" authorId="2" shapeId="0">
      <text>
        <r>
          <rPr>
            <b/>
            <sz val="9"/>
            <color indexed="81"/>
            <rFont val="Tahoma"/>
            <family val="2"/>
            <charset val="204"/>
          </rPr>
          <t>peo5:</t>
        </r>
        <r>
          <rPr>
            <sz val="9"/>
            <color indexed="81"/>
            <rFont val="Tahoma"/>
            <family val="2"/>
            <charset val="204"/>
          </rPr>
          <t xml:space="preserve">
добавить квартал</t>
        </r>
      </text>
    </comment>
    <comment ref="I19" authorId="0" shapeId="0">
      <text>
        <r>
          <rPr>
            <b/>
            <sz val="10"/>
            <color indexed="81"/>
            <rFont val="Tahoma"/>
            <family val="2"/>
            <charset val="204"/>
          </rPr>
          <t>pto4:</t>
        </r>
        <r>
          <rPr>
            <sz val="10"/>
            <color indexed="81"/>
            <rFont val="Tahoma"/>
            <family val="2"/>
            <charset val="204"/>
          </rPr>
          <t xml:space="preserve">
от 0.1 до 1.5</t>
        </r>
      </text>
    </comment>
    <comment ref="I20" authorId="0" shapeId="0">
      <text>
        <r>
          <rPr>
            <b/>
            <sz val="10"/>
            <color indexed="81"/>
            <rFont val="Tahoma"/>
            <family val="2"/>
            <charset val="204"/>
          </rPr>
          <t>pto4:</t>
        </r>
        <r>
          <rPr>
            <sz val="10"/>
            <color indexed="81"/>
            <rFont val="Tahoma"/>
            <family val="2"/>
            <charset val="204"/>
          </rPr>
          <t xml:space="preserve">
инд</t>
        </r>
      </text>
    </comment>
    <comment ref="BT23" authorId="3" shapeId="0">
      <text>
        <r>
          <rPr>
            <b/>
            <sz val="9"/>
            <color indexed="81"/>
            <rFont val="Tahoma"/>
            <family val="2"/>
            <charset val="204"/>
          </rPr>
          <t>peo3:</t>
        </r>
        <r>
          <rPr>
            <sz val="9"/>
            <color indexed="81"/>
            <rFont val="Tahoma"/>
            <family val="2"/>
            <charset val="204"/>
          </rPr>
          <t xml:space="preserve">
Значение взыто с Таблицы по тех прессу (AC 11)</t>
        </r>
      </text>
    </comment>
    <comment ref="BT25" authorId="0" shapeId="0">
      <text>
        <r>
          <rPr>
            <b/>
            <sz val="9"/>
            <color indexed="81"/>
            <rFont val="Tahoma"/>
            <family val="2"/>
            <charset val="204"/>
          </rPr>
          <t>pto4:</t>
        </r>
        <r>
          <rPr>
            <sz val="9"/>
            <color indexed="81"/>
            <rFont val="Tahoma"/>
            <family val="2"/>
            <charset val="204"/>
          </rPr>
          <t xml:space="preserve">
по смете</t>
        </r>
      </text>
    </comment>
    <comment ref="H63" authorId="4" shapeId="0">
      <text>
        <r>
          <rPr>
            <b/>
            <sz val="9"/>
            <color indexed="81"/>
            <rFont val="Tahoma"/>
            <family val="2"/>
            <charset val="204"/>
          </rPr>
          <t>Alexander Grigorev:</t>
        </r>
        <r>
          <rPr>
            <sz val="9"/>
            <color indexed="81"/>
            <rFont val="Tahoma"/>
            <family val="2"/>
            <charset val="204"/>
          </rPr>
          <t xml:space="preserve">
????</t>
        </r>
      </text>
    </comment>
    <comment ref="I63" authorId="4" shapeId="0">
      <text>
        <r>
          <rPr>
            <b/>
            <sz val="9"/>
            <color indexed="81"/>
            <rFont val="Tahoma"/>
            <family val="2"/>
            <charset val="204"/>
          </rPr>
          <t>Alexander Grigorev:</t>
        </r>
        <r>
          <rPr>
            <sz val="9"/>
            <color indexed="81"/>
            <rFont val="Tahoma"/>
            <family val="2"/>
            <charset val="204"/>
          </rPr>
          <t xml:space="preserve">
???
</t>
        </r>
      </text>
    </comment>
    <comment ref="H65" authorId="5" shapeId="0">
      <text>
        <r>
          <rPr>
            <b/>
            <sz val="9"/>
            <color indexed="81"/>
            <rFont val="Tahoma"/>
            <family val="2"/>
            <charset val="204"/>
          </rPr>
          <t>UserHP400G105:</t>
        </r>
        <r>
          <rPr>
            <sz val="9"/>
            <color indexed="81"/>
            <rFont val="Tahoma"/>
            <family val="2"/>
            <charset val="204"/>
          </rPr>
          <t xml:space="preserve">
разделить на два 
</t>
        </r>
      </text>
    </comment>
    <comment ref="BA66"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B66"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C66"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D66"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E66"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F66"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G66"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H66"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I66"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J66"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CG66"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CH66"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68" authorId="4" shapeId="0">
      <text>
        <r>
          <rPr>
            <b/>
            <sz val="9"/>
            <color indexed="81"/>
            <rFont val="Tahoma"/>
            <family val="2"/>
            <charset val="204"/>
          </rPr>
          <t>Alexander Grigorev:</t>
        </r>
        <r>
          <rPr>
            <sz val="9"/>
            <color indexed="81"/>
            <rFont val="Tahoma"/>
            <family val="2"/>
            <charset val="204"/>
          </rPr>
          <t xml:space="preserve">
Или строим перемычку???
</t>
        </r>
      </text>
    </comment>
    <comment ref="P68" authorId="6" shapeId="0">
      <text>
        <r>
          <rPr>
            <b/>
            <sz val="9"/>
            <color indexed="81"/>
            <rFont val="Tahoma"/>
            <family val="2"/>
            <charset val="204"/>
          </rPr>
          <t>UserHP400G104:</t>
        </r>
        <r>
          <rPr>
            <sz val="9"/>
            <color indexed="81"/>
            <rFont val="Tahoma"/>
            <family val="2"/>
            <charset val="204"/>
          </rPr>
          <t xml:space="preserve">
переключение</t>
        </r>
      </text>
    </comment>
    <comment ref="P75" authorId="6" shapeId="0">
      <text>
        <r>
          <rPr>
            <b/>
            <sz val="9"/>
            <color indexed="81"/>
            <rFont val="Tahoma"/>
            <family val="2"/>
            <charset val="204"/>
          </rPr>
          <t>UserHP400G104:</t>
        </r>
        <r>
          <rPr>
            <sz val="9"/>
            <color indexed="81"/>
            <rFont val="Tahoma"/>
            <family val="2"/>
            <charset val="204"/>
          </rPr>
          <t xml:space="preserve">
оставить псд и котельные сдвинуть</t>
        </r>
      </text>
    </comment>
    <comment ref="P76" authorId="6" shapeId="0">
      <text>
        <r>
          <rPr>
            <b/>
            <sz val="9"/>
            <color indexed="81"/>
            <rFont val="Tahoma"/>
            <family val="2"/>
            <charset val="204"/>
          </rPr>
          <t>UserHP400G104:</t>
        </r>
        <r>
          <rPr>
            <sz val="9"/>
            <color indexed="81"/>
            <rFont val="Tahoma"/>
            <family val="2"/>
            <charset val="204"/>
          </rPr>
          <t xml:space="preserve">
оставить псд и сдвинуть
</t>
        </r>
      </text>
    </comment>
    <comment ref="AY7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BC77" authorId="5" shapeId="0">
      <text>
        <r>
          <rPr>
            <b/>
            <sz val="9"/>
            <color indexed="81"/>
            <rFont val="Tahoma"/>
            <family val="2"/>
            <charset val="204"/>
          </rPr>
          <t>UserHP400G105:</t>
        </r>
        <r>
          <rPr>
            <sz val="9"/>
            <color indexed="81"/>
            <rFont val="Tahoma"/>
            <family val="2"/>
            <charset val="204"/>
          </rPr>
          <t xml:space="preserve">
чей источник?</t>
        </r>
      </text>
    </comment>
    <comment ref="BD77" authorId="5" shapeId="0">
      <text>
        <r>
          <rPr>
            <b/>
            <sz val="9"/>
            <color indexed="81"/>
            <rFont val="Tahoma"/>
            <family val="2"/>
            <charset val="204"/>
          </rPr>
          <t>UserHP400G105:</t>
        </r>
        <r>
          <rPr>
            <sz val="9"/>
            <color indexed="81"/>
            <rFont val="Tahoma"/>
            <family val="2"/>
            <charset val="204"/>
          </rPr>
          <t xml:space="preserve">
чей источник?</t>
        </r>
      </text>
    </comment>
    <comment ref="CA7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B7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O7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P7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K78"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P78"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J79"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K79"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P79"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P80"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B86" authorId="6" shapeId="0">
      <text>
        <r>
          <rPr>
            <b/>
            <sz val="9"/>
            <color indexed="81"/>
            <rFont val="Tahoma"/>
            <family val="2"/>
            <charset val="204"/>
          </rPr>
          <t>UserHP400G104:</t>
        </r>
        <r>
          <rPr>
            <sz val="9"/>
            <color indexed="81"/>
            <rFont val="Tahoma"/>
            <family val="2"/>
            <charset val="204"/>
          </rPr>
          <t xml:space="preserve">
замена с Чернышевского</t>
        </r>
      </text>
    </comment>
    <comment ref="BH120" authorId="7" shapeId="0">
      <text>
        <r>
          <rPr>
            <b/>
            <sz val="9"/>
            <color indexed="81"/>
            <rFont val="Tahoma"/>
            <family val="2"/>
            <charset val="204"/>
          </rPr>
          <t>peo4:</t>
        </r>
        <r>
          <rPr>
            <sz val="9"/>
            <color indexed="81"/>
            <rFont val="Tahoma"/>
            <family val="2"/>
            <charset val="204"/>
          </rPr>
          <t xml:space="preserve">
20831,3167058303</t>
        </r>
      </text>
    </comment>
    <comment ref="BI120" authorId="7" shapeId="0">
      <text>
        <r>
          <rPr>
            <b/>
            <sz val="9"/>
            <color indexed="81"/>
            <rFont val="Tahoma"/>
            <family val="2"/>
            <charset val="204"/>
          </rPr>
          <t>peo4:</t>
        </r>
        <r>
          <rPr>
            <sz val="9"/>
            <color indexed="81"/>
            <rFont val="Tahoma"/>
            <family val="2"/>
            <charset val="204"/>
          </rPr>
          <t xml:space="preserve">
20831,3167058303</t>
        </r>
      </text>
    </comment>
    <comment ref="BJ120" authorId="7" shapeId="0">
      <text>
        <r>
          <rPr>
            <b/>
            <sz val="9"/>
            <color indexed="81"/>
            <rFont val="Tahoma"/>
            <family val="2"/>
            <charset val="204"/>
          </rPr>
          <t>peo4:</t>
        </r>
        <r>
          <rPr>
            <sz val="9"/>
            <color indexed="81"/>
            <rFont val="Tahoma"/>
            <family val="2"/>
            <charset val="204"/>
          </rPr>
          <t xml:space="preserve">
20831,3167058303</t>
        </r>
      </text>
    </comment>
    <comment ref="BK120" authorId="7" shapeId="0">
      <text>
        <r>
          <rPr>
            <b/>
            <sz val="9"/>
            <color indexed="81"/>
            <rFont val="Tahoma"/>
            <family val="2"/>
            <charset val="204"/>
          </rPr>
          <t>peo4:</t>
        </r>
        <r>
          <rPr>
            <sz val="9"/>
            <color indexed="81"/>
            <rFont val="Tahoma"/>
            <family val="2"/>
            <charset val="204"/>
          </rPr>
          <t xml:space="preserve">
20831,3167058303</t>
        </r>
      </text>
    </comment>
    <comment ref="BL120" authorId="7" shapeId="0">
      <text>
        <r>
          <rPr>
            <b/>
            <sz val="9"/>
            <color indexed="81"/>
            <rFont val="Tahoma"/>
            <family val="2"/>
            <charset val="204"/>
          </rPr>
          <t>peo4:</t>
        </r>
        <r>
          <rPr>
            <sz val="9"/>
            <color indexed="81"/>
            <rFont val="Tahoma"/>
            <family val="2"/>
            <charset val="204"/>
          </rPr>
          <t xml:space="preserve">
20831,3167058303</t>
        </r>
      </text>
    </comment>
    <comment ref="B131" authorId="4" shapeId="0">
      <text>
        <r>
          <rPr>
            <b/>
            <sz val="9"/>
            <color indexed="81"/>
            <rFont val="Tahoma"/>
            <family val="2"/>
            <charset val="204"/>
          </rPr>
          <t>Alexander Grigorev:</t>
        </r>
        <r>
          <rPr>
            <sz val="9"/>
            <color indexed="81"/>
            <rFont val="Tahoma"/>
            <family val="2"/>
            <charset val="204"/>
          </rPr>
          <t xml:space="preserve">
Что за мероприятия?</t>
        </r>
      </text>
    </comment>
    <comment ref="B134" authorId="4" shapeId="0">
      <text>
        <r>
          <rPr>
            <b/>
            <sz val="9"/>
            <color indexed="81"/>
            <rFont val="Tahoma"/>
            <family val="2"/>
            <charset val="204"/>
          </rPr>
          <t>Alexander Grigorev:</t>
        </r>
        <r>
          <rPr>
            <sz val="9"/>
            <color indexed="81"/>
            <rFont val="Tahoma"/>
            <family val="2"/>
            <charset val="204"/>
          </rPr>
          <t xml:space="preserve">
Что за мероприятия?</t>
        </r>
      </text>
    </comment>
    <comment ref="B156" authorId="6" shapeId="0">
      <text>
        <r>
          <rPr>
            <b/>
            <sz val="9"/>
            <color indexed="81"/>
            <rFont val="Tahoma"/>
            <family val="2"/>
            <charset val="204"/>
          </rPr>
          <t>UserHP400G104:</t>
        </r>
        <r>
          <rPr>
            <sz val="9"/>
            <color indexed="81"/>
            <rFont val="Tahoma"/>
            <family val="2"/>
            <charset val="204"/>
          </rPr>
          <t xml:space="preserve">
переговорить с С.В.</t>
        </r>
      </text>
    </comment>
    <comment ref="B191"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 ref="B192"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 ref="B193"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List>
</comments>
</file>

<file path=xl/comments3.xml><?xml version="1.0" encoding="utf-8"?>
<comments xmlns="http://schemas.openxmlformats.org/spreadsheetml/2006/main">
  <authors>
    <author>pto4</author>
    <author>pto3</author>
    <author>peo5</author>
    <author>peo3</author>
    <author>Alexander Grigorev</author>
    <author>UserHP400G105</author>
    <author>UserHP400G104</author>
    <author>peo4</author>
  </authors>
  <commentList>
    <comment ref="I14" authorId="0" shapeId="0">
      <text>
        <r>
          <rPr>
            <b/>
            <sz val="10"/>
            <color indexed="81"/>
            <rFont val="Tahoma"/>
            <family val="2"/>
            <charset val="204"/>
          </rPr>
          <t>pto4:</t>
        </r>
        <r>
          <rPr>
            <sz val="10"/>
            <color indexed="81"/>
            <rFont val="Tahoma"/>
            <family val="2"/>
            <charset val="204"/>
          </rPr>
          <t xml:space="preserve">
от 0.1 до 1.5</t>
        </r>
      </text>
    </comment>
    <comment ref="BQ14" authorId="1" shapeId="0">
      <text>
        <r>
          <rPr>
            <b/>
            <sz val="8"/>
            <color indexed="81"/>
            <rFont val="Tahoma"/>
            <family val="2"/>
            <charset val="204"/>
          </rPr>
          <t>pto3:</t>
        </r>
        <r>
          <rPr>
            <sz val="8"/>
            <color indexed="81"/>
            <rFont val="Tahoma"/>
            <family val="2"/>
            <charset val="204"/>
          </rPr>
          <t xml:space="preserve">
тариф на 2018 принят по тарифу на 2016</t>
        </r>
      </text>
    </comment>
    <comment ref="BR14" authorId="1" shapeId="0">
      <text>
        <r>
          <rPr>
            <b/>
            <sz val="8"/>
            <color indexed="81"/>
            <rFont val="Tahoma"/>
            <family val="2"/>
            <charset val="204"/>
          </rPr>
          <t>pto3:</t>
        </r>
        <r>
          <rPr>
            <sz val="8"/>
            <color indexed="81"/>
            <rFont val="Tahoma"/>
            <family val="2"/>
            <charset val="204"/>
          </rPr>
          <t xml:space="preserve">
тариф на 2018 принят по тарифу на 2016</t>
        </r>
      </text>
    </comment>
    <comment ref="BQ16" authorId="1" shapeId="0">
      <text>
        <r>
          <rPr>
            <b/>
            <sz val="8"/>
            <color indexed="81"/>
            <rFont val="Tahoma"/>
            <family val="2"/>
            <charset val="204"/>
          </rPr>
          <t>pto3:</t>
        </r>
        <r>
          <rPr>
            <sz val="8"/>
            <color indexed="81"/>
            <rFont val="Tahoma"/>
            <family val="2"/>
            <charset val="204"/>
          </rPr>
          <t xml:space="preserve">
тариф на 2018г приняли по прогнозируемому тарифу на2016г</t>
        </r>
      </text>
    </comment>
    <comment ref="BR16" authorId="1" shapeId="0">
      <text>
        <r>
          <rPr>
            <b/>
            <sz val="8"/>
            <color indexed="81"/>
            <rFont val="Tahoma"/>
            <family val="2"/>
            <charset val="204"/>
          </rPr>
          <t>pto3:</t>
        </r>
        <r>
          <rPr>
            <sz val="8"/>
            <color indexed="81"/>
            <rFont val="Tahoma"/>
            <family val="2"/>
            <charset val="204"/>
          </rPr>
          <t xml:space="preserve">
тариф на 2018г приняли по прогнозируемому тарифу на2016г</t>
        </r>
      </text>
    </comment>
    <comment ref="I17" authorId="0" shapeId="0">
      <text>
        <r>
          <rPr>
            <b/>
            <sz val="10"/>
            <color indexed="81"/>
            <rFont val="Tahoma"/>
            <family val="2"/>
            <charset val="204"/>
          </rPr>
          <t>pto4:</t>
        </r>
        <r>
          <rPr>
            <sz val="10"/>
            <color indexed="81"/>
            <rFont val="Tahoma"/>
            <family val="2"/>
            <charset val="204"/>
          </rPr>
          <t xml:space="preserve">
от 0.1 до 1.5</t>
        </r>
      </text>
    </comment>
    <comment ref="F18" authorId="1" shapeId="0">
      <text>
        <r>
          <rPr>
            <b/>
            <sz val="8"/>
            <color indexed="81"/>
            <rFont val="Tahoma"/>
            <family val="2"/>
            <charset val="204"/>
          </rPr>
          <t>pto3:</t>
        </r>
        <r>
          <rPr>
            <sz val="8"/>
            <color indexed="81"/>
            <rFont val="Tahoma"/>
            <family val="2"/>
            <charset val="204"/>
          </rPr>
          <t xml:space="preserve">
изменения 24.04.2017</t>
        </r>
      </text>
    </comment>
    <comment ref="I18" authorId="0" shapeId="0">
      <text>
        <r>
          <rPr>
            <b/>
            <sz val="10"/>
            <color indexed="81"/>
            <rFont val="Tahoma"/>
            <family val="2"/>
            <charset val="204"/>
          </rPr>
          <t>pto4:</t>
        </r>
        <r>
          <rPr>
            <sz val="10"/>
            <color indexed="81"/>
            <rFont val="Tahoma"/>
            <family val="2"/>
            <charset val="204"/>
          </rPr>
          <t xml:space="preserve">
от 0.1 до 1.5</t>
        </r>
      </text>
    </comment>
    <comment ref="BT18" authorId="0" shapeId="0">
      <text>
        <r>
          <rPr>
            <b/>
            <sz val="9"/>
            <color indexed="81"/>
            <rFont val="Tahoma"/>
            <family val="2"/>
            <charset val="204"/>
          </rPr>
          <t>pto4:</t>
        </r>
        <r>
          <rPr>
            <sz val="9"/>
            <color indexed="81"/>
            <rFont val="Tahoma"/>
            <family val="2"/>
            <charset val="204"/>
          </rPr>
          <t xml:space="preserve">
по смете</t>
        </r>
      </text>
    </comment>
    <comment ref="B19" authorId="2" shapeId="0">
      <text>
        <r>
          <rPr>
            <b/>
            <sz val="9"/>
            <color indexed="81"/>
            <rFont val="Tahoma"/>
            <family val="2"/>
            <charset val="204"/>
          </rPr>
          <t>peo5:</t>
        </r>
        <r>
          <rPr>
            <sz val="9"/>
            <color indexed="81"/>
            <rFont val="Tahoma"/>
            <family val="2"/>
            <charset val="204"/>
          </rPr>
          <t xml:space="preserve">
добавить квартал</t>
        </r>
      </text>
    </comment>
    <comment ref="I19" authorId="0" shapeId="0">
      <text>
        <r>
          <rPr>
            <b/>
            <sz val="10"/>
            <color indexed="81"/>
            <rFont val="Tahoma"/>
            <family val="2"/>
            <charset val="204"/>
          </rPr>
          <t>pto4:</t>
        </r>
        <r>
          <rPr>
            <sz val="10"/>
            <color indexed="81"/>
            <rFont val="Tahoma"/>
            <family val="2"/>
            <charset val="204"/>
          </rPr>
          <t xml:space="preserve">
от 0.1 до 1.5</t>
        </r>
      </text>
    </comment>
    <comment ref="I20" authorId="0" shapeId="0">
      <text>
        <r>
          <rPr>
            <b/>
            <sz val="10"/>
            <color indexed="81"/>
            <rFont val="Tahoma"/>
            <family val="2"/>
            <charset val="204"/>
          </rPr>
          <t>pto4:</t>
        </r>
        <r>
          <rPr>
            <sz val="10"/>
            <color indexed="81"/>
            <rFont val="Tahoma"/>
            <family val="2"/>
            <charset val="204"/>
          </rPr>
          <t xml:space="preserve">
инд</t>
        </r>
      </text>
    </comment>
    <comment ref="BT23" authorId="3" shapeId="0">
      <text>
        <r>
          <rPr>
            <b/>
            <sz val="9"/>
            <color indexed="81"/>
            <rFont val="Tahoma"/>
            <family val="2"/>
            <charset val="204"/>
          </rPr>
          <t>peo3:</t>
        </r>
        <r>
          <rPr>
            <sz val="9"/>
            <color indexed="81"/>
            <rFont val="Tahoma"/>
            <family val="2"/>
            <charset val="204"/>
          </rPr>
          <t xml:space="preserve">
Значение взыто с Таблицы по тех прессу (AC 11)</t>
        </r>
      </text>
    </comment>
    <comment ref="BT25" authorId="0" shapeId="0">
      <text>
        <r>
          <rPr>
            <b/>
            <sz val="9"/>
            <color indexed="81"/>
            <rFont val="Tahoma"/>
            <family val="2"/>
            <charset val="204"/>
          </rPr>
          <t>pto4:</t>
        </r>
        <r>
          <rPr>
            <sz val="9"/>
            <color indexed="81"/>
            <rFont val="Tahoma"/>
            <family val="2"/>
            <charset val="204"/>
          </rPr>
          <t xml:space="preserve">
по смете</t>
        </r>
      </text>
    </comment>
    <comment ref="H37" authorId="4" shapeId="0">
      <text>
        <r>
          <rPr>
            <b/>
            <sz val="9"/>
            <color indexed="81"/>
            <rFont val="Tahoma"/>
            <family val="2"/>
            <charset val="204"/>
          </rPr>
          <t>Alexander Grigorev:</t>
        </r>
        <r>
          <rPr>
            <sz val="9"/>
            <color indexed="81"/>
            <rFont val="Tahoma"/>
            <family val="2"/>
            <charset val="204"/>
          </rPr>
          <t xml:space="preserve">
????</t>
        </r>
      </text>
    </comment>
    <comment ref="I37" authorId="4" shapeId="0">
      <text>
        <r>
          <rPr>
            <b/>
            <sz val="9"/>
            <color indexed="81"/>
            <rFont val="Tahoma"/>
            <family val="2"/>
            <charset val="204"/>
          </rPr>
          <t>Alexander Grigorev:</t>
        </r>
        <r>
          <rPr>
            <sz val="9"/>
            <color indexed="81"/>
            <rFont val="Tahoma"/>
            <family val="2"/>
            <charset val="204"/>
          </rPr>
          <t xml:space="preserve">
???
</t>
        </r>
      </text>
    </comment>
    <comment ref="H39" authorId="5" shapeId="0">
      <text>
        <r>
          <rPr>
            <b/>
            <sz val="9"/>
            <color indexed="81"/>
            <rFont val="Tahoma"/>
            <family val="2"/>
            <charset val="204"/>
          </rPr>
          <t>UserHP400G105:</t>
        </r>
        <r>
          <rPr>
            <sz val="9"/>
            <color indexed="81"/>
            <rFont val="Tahoma"/>
            <family val="2"/>
            <charset val="204"/>
          </rPr>
          <t xml:space="preserve">
разделить на два 
</t>
        </r>
      </text>
    </comment>
    <comment ref="BA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B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C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D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E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F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G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H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I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J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CG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CH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42" authorId="4" shapeId="0">
      <text>
        <r>
          <rPr>
            <b/>
            <sz val="9"/>
            <color indexed="81"/>
            <rFont val="Tahoma"/>
            <family val="2"/>
            <charset val="204"/>
          </rPr>
          <t>Alexander Grigorev:</t>
        </r>
        <r>
          <rPr>
            <sz val="9"/>
            <color indexed="81"/>
            <rFont val="Tahoma"/>
            <family val="2"/>
            <charset val="204"/>
          </rPr>
          <t xml:space="preserve">
Или строим перемычку???
</t>
        </r>
      </text>
    </comment>
    <comment ref="P42" authorId="6" shapeId="0">
      <text>
        <r>
          <rPr>
            <b/>
            <sz val="9"/>
            <color indexed="81"/>
            <rFont val="Tahoma"/>
            <family val="2"/>
            <charset val="204"/>
          </rPr>
          <t>UserHP400G104:</t>
        </r>
        <r>
          <rPr>
            <sz val="9"/>
            <color indexed="81"/>
            <rFont val="Tahoma"/>
            <family val="2"/>
            <charset val="204"/>
          </rPr>
          <t xml:space="preserve">
переключение</t>
        </r>
      </text>
    </comment>
    <comment ref="P45" authorId="6" shapeId="0">
      <text>
        <r>
          <rPr>
            <b/>
            <sz val="9"/>
            <color indexed="81"/>
            <rFont val="Tahoma"/>
            <family val="2"/>
            <charset val="204"/>
          </rPr>
          <t>UserHP400G104:</t>
        </r>
        <r>
          <rPr>
            <sz val="9"/>
            <color indexed="81"/>
            <rFont val="Tahoma"/>
            <family val="2"/>
            <charset val="204"/>
          </rPr>
          <t xml:space="preserve">
оставить псд и котельные сдвинуть</t>
        </r>
      </text>
    </comment>
    <comment ref="P46" authorId="6" shapeId="0">
      <text>
        <r>
          <rPr>
            <b/>
            <sz val="9"/>
            <color indexed="81"/>
            <rFont val="Tahoma"/>
            <family val="2"/>
            <charset val="204"/>
          </rPr>
          <t>UserHP400G104:</t>
        </r>
        <r>
          <rPr>
            <sz val="9"/>
            <color indexed="81"/>
            <rFont val="Tahoma"/>
            <family val="2"/>
            <charset val="204"/>
          </rPr>
          <t xml:space="preserve">
оставить псд и сдвинуть
</t>
        </r>
      </text>
    </comment>
    <comment ref="AY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BC47" authorId="5" shapeId="0">
      <text>
        <r>
          <rPr>
            <b/>
            <sz val="9"/>
            <color indexed="81"/>
            <rFont val="Tahoma"/>
            <family val="2"/>
            <charset val="204"/>
          </rPr>
          <t>UserHP400G105:</t>
        </r>
        <r>
          <rPr>
            <sz val="9"/>
            <color indexed="81"/>
            <rFont val="Tahoma"/>
            <family val="2"/>
            <charset val="204"/>
          </rPr>
          <t xml:space="preserve">
чей источник?</t>
        </r>
      </text>
    </comment>
    <comment ref="BD47" authorId="5" shapeId="0">
      <text>
        <r>
          <rPr>
            <b/>
            <sz val="9"/>
            <color indexed="81"/>
            <rFont val="Tahoma"/>
            <family val="2"/>
            <charset val="204"/>
          </rPr>
          <t>UserHP400G105:</t>
        </r>
        <r>
          <rPr>
            <sz val="9"/>
            <color indexed="81"/>
            <rFont val="Tahoma"/>
            <family val="2"/>
            <charset val="204"/>
          </rPr>
          <t xml:space="preserve">
чей источник?</t>
        </r>
      </text>
    </comment>
    <comment ref="CA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B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O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P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K48"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P48"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J49"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K49"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P49"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P50"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B56" authorId="6" shapeId="0">
      <text>
        <r>
          <rPr>
            <b/>
            <sz val="9"/>
            <color indexed="81"/>
            <rFont val="Tahoma"/>
            <family val="2"/>
            <charset val="204"/>
          </rPr>
          <t>UserHP400G104:</t>
        </r>
        <r>
          <rPr>
            <sz val="9"/>
            <color indexed="81"/>
            <rFont val="Tahoma"/>
            <family val="2"/>
            <charset val="204"/>
          </rPr>
          <t xml:space="preserve">
замена с Чернышевского</t>
        </r>
      </text>
    </comment>
    <comment ref="BH80" authorId="7" shapeId="0">
      <text>
        <r>
          <rPr>
            <b/>
            <sz val="9"/>
            <color indexed="81"/>
            <rFont val="Tahoma"/>
            <family val="2"/>
            <charset val="204"/>
          </rPr>
          <t>peo4:</t>
        </r>
        <r>
          <rPr>
            <sz val="9"/>
            <color indexed="81"/>
            <rFont val="Tahoma"/>
            <family val="2"/>
            <charset val="204"/>
          </rPr>
          <t xml:space="preserve">
20831,3167058303</t>
        </r>
      </text>
    </comment>
    <comment ref="BI80" authorId="7" shapeId="0">
      <text>
        <r>
          <rPr>
            <b/>
            <sz val="9"/>
            <color indexed="81"/>
            <rFont val="Tahoma"/>
            <family val="2"/>
            <charset val="204"/>
          </rPr>
          <t>peo4:</t>
        </r>
        <r>
          <rPr>
            <sz val="9"/>
            <color indexed="81"/>
            <rFont val="Tahoma"/>
            <family val="2"/>
            <charset val="204"/>
          </rPr>
          <t xml:space="preserve">
20831,3167058303</t>
        </r>
      </text>
    </comment>
    <comment ref="BJ80" authorId="7" shapeId="0">
      <text>
        <r>
          <rPr>
            <b/>
            <sz val="9"/>
            <color indexed="81"/>
            <rFont val="Tahoma"/>
            <family val="2"/>
            <charset val="204"/>
          </rPr>
          <t>peo4:</t>
        </r>
        <r>
          <rPr>
            <sz val="9"/>
            <color indexed="81"/>
            <rFont val="Tahoma"/>
            <family val="2"/>
            <charset val="204"/>
          </rPr>
          <t xml:space="preserve">
20831,3167058303</t>
        </r>
      </text>
    </comment>
    <comment ref="BK80" authorId="7" shapeId="0">
      <text>
        <r>
          <rPr>
            <b/>
            <sz val="9"/>
            <color indexed="81"/>
            <rFont val="Tahoma"/>
            <family val="2"/>
            <charset val="204"/>
          </rPr>
          <t>peo4:</t>
        </r>
        <r>
          <rPr>
            <sz val="9"/>
            <color indexed="81"/>
            <rFont val="Tahoma"/>
            <family val="2"/>
            <charset val="204"/>
          </rPr>
          <t xml:space="preserve">
20831,3167058303</t>
        </r>
      </text>
    </comment>
    <comment ref="BL80" authorId="7" shapeId="0">
      <text>
        <r>
          <rPr>
            <b/>
            <sz val="9"/>
            <color indexed="81"/>
            <rFont val="Tahoma"/>
            <family val="2"/>
            <charset val="204"/>
          </rPr>
          <t>peo4:</t>
        </r>
        <r>
          <rPr>
            <sz val="9"/>
            <color indexed="81"/>
            <rFont val="Tahoma"/>
            <family val="2"/>
            <charset val="204"/>
          </rPr>
          <t xml:space="preserve">
20831,3167058303</t>
        </r>
      </text>
    </comment>
    <comment ref="B91" authorId="4" shapeId="0">
      <text>
        <r>
          <rPr>
            <b/>
            <sz val="9"/>
            <color indexed="81"/>
            <rFont val="Tahoma"/>
            <family val="2"/>
            <charset val="204"/>
          </rPr>
          <t>Alexander Grigorev:</t>
        </r>
        <r>
          <rPr>
            <sz val="9"/>
            <color indexed="81"/>
            <rFont val="Tahoma"/>
            <family val="2"/>
            <charset val="204"/>
          </rPr>
          <t xml:space="preserve">
Что за мероприятия?</t>
        </r>
      </text>
    </comment>
    <comment ref="B92" authorId="4" shapeId="0">
      <text>
        <r>
          <rPr>
            <b/>
            <sz val="9"/>
            <color indexed="81"/>
            <rFont val="Tahoma"/>
            <family val="2"/>
            <charset val="204"/>
          </rPr>
          <t>Alexander Grigorev:</t>
        </r>
        <r>
          <rPr>
            <sz val="9"/>
            <color indexed="81"/>
            <rFont val="Tahoma"/>
            <family val="2"/>
            <charset val="204"/>
          </rPr>
          <t xml:space="preserve">
Что за мероприятия?</t>
        </r>
      </text>
    </comment>
    <comment ref="B114" authorId="6" shapeId="0">
      <text>
        <r>
          <rPr>
            <b/>
            <sz val="9"/>
            <color indexed="81"/>
            <rFont val="Tahoma"/>
            <family val="2"/>
            <charset val="204"/>
          </rPr>
          <t>UserHP400G104:</t>
        </r>
        <r>
          <rPr>
            <sz val="9"/>
            <color indexed="81"/>
            <rFont val="Tahoma"/>
            <family val="2"/>
            <charset val="204"/>
          </rPr>
          <t xml:space="preserve">
переговорить с С.В.</t>
        </r>
      </text>
    </comment>
    <comment ref="B138"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 ref="B139"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 ref="B140"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List>
</comments>
</file>

<file path=xl/comments4.xml><?xml version="1.0" encoding="utf-8"?>
<comments xmlns="http://schemas.openxmlformats.org/spreadsheetml/2006/main">
  <authors>
    <author>pto4</author>
    <author>pto3</author>
    <author>peo5</author>
    <author>peo3</author>
    <author>Alexander Grigorev</author>
    <author>UserHP400G105</author>
    <author>UserHP400G104</author>
    <author>peo4</author>
  </authors>
  <commentList>
    <comment ref="I14" authorId="0" shapeId="0">
      <text>
        <r>
          <rPr>
            <b/>
            <sz val="10"/>
            <color indexed="81"/>
            <rFont val="Tahoma"/>
            <family val="2"/>
            <charset val="204"/>
          </rPr>
          <t>pto4:</t>
        </r>
        <r>
          <rPr>
            <sz val="10"/>
            <color indexed="81"/>
            <rFont val="Tahoma"/>
            <family val="2"/>
            <charset val="204"/>
          </rPr>
          <t xml:space="preserve">
от 0.1 до 1.5</t>
        </r>
      </text>
    </comment>
    <comment ref="BQ14" authorId="1" shapeId="0">
      <text>
        <r>
          <rPr>
            <b/>
            <sz val="8"/>
            <color indexed="81"/>
            <rFont val="Tahoma"/>
            <family val="2"/>
            <charset val="204"/>
          </rPr>
          <t>pto3:</t>
        </r>
        <r>
          <rPr>
            <sz val="8"/>
            <color indexed="81"/>
            <rFont val="Tahoma"/>
            <family val="2"/>
            <charset val="204"/>
          </rPr>
          <t xml:space="preserve">
тариф на 2018 принят по тарифу на 2016</t>
        </r>
      </text>
    </comment>
    <comment ref="BR14" authorId="1" shapeId="0">
      <text>
        <r>
          <rPr>
            <b/>
            <sz val="8"/>
            <color indexed="81"/>
            <rFont val="Tahoma"/>
            <family val="2"/>
            <charset val="204"/>
          </rPr>
          <t>pto3:</t>
        </r>
        <r>
          <rPr>
            <sz val="8"/>
            <color indexed="81"/>
            <rFont val="Tahoma"/>
            <family val="2"/>
            <charset val="204"/>
          </rPr>
          <t xml:space="preserve">
тариф на 2018 принят по тарифу на 2016</t>
        </r>
      </text>
    </comment>
    <comment ref="BQ16" authorId="1" shapeId="0">
      <text>
        <r>
          <rPr>
            <b/>
            <sz val="8"/>
            <color indexed="81"/>
            <rFont val="Tahoma"/>
            <family val="2"/>
            <charset val="204"/>
          </rPr>
          <t>pto3:</t>
        </r>
        <r>
          <rPr>
            <sz val="8"/>
            <color indexed="81"/>
            <rFont val="Tahoma"/>
            <family val="2"/>
            <charset val="204"/>
          </rPr>
          <t xml:space="preserve">
тариф на 2018г приняли по прогнозируемому тарифу на2016г</t>
        </r>
      </text>
    </comment>
    <comment ref="BR16" authorId="1" shapeId="0">
      <text>
        <r>
          <rPr>
            <b/>
            <sz val="8"/>
            <color indexed="81"/>
            <rFont val="Tahoma"/>
            <family val="2"/>
            <charset val="204"/>
          </rPr>
          <t>pto3:</t>
        </r>
        <r>
          <rPr>
            <sz val="8"/>
            <color indexed="81"/>
            <rFont val="Tahoma"/>
            <family val="2"/>
            <charset val="204"/>
          </rPr>
          <t xml:space="preserve">
тариф на 2018г приняли по прогнозируемому тарифу на2016г</t>
        </r>
      </text>
    </comment>
    <comment ref="I17" authorId="0" shapeId="0">
      <text>
        <r>
          <rPr>
            <b/>
            <sz val="10"/>
            <color indexed="81"/>
            <rFont val="Tahoma"/>
            <family val="2"/>
            <charset val="204"/>
          </rPr>
          <t>pto4:</t>
        </r>
        <r>
          <rPr>
            <sz val="10"/>
            <color indexed="81"/>
            <rFont val="Tahoma"/>
            <family val="2"/>
            <charset val="204"/>
          </rPr>
          <t xml:space="preserve">
от 0.1 до 1.5</t>
        </r>
      </text>
    </comment>
    <comment ref="F18" authorId="1" shapeId="0">
      <text>
        <r>
          <rPr>
            <b/>
            <sz val="8"/>
            <color indexed="81"/>
            <rFont val="Tahoma"/>
            <family val="2"/>
            <charset val="204"/>
          </rPr>
          <t>pto3:</t>
        </r>
        <r>
          <rPr>
            <sz val="8"/>
            <color indexed="81"/>
            <rFont val="Tahoma"/>
            <family val="2"/>
            <charset val="204"/>
          </rPr>
          <t xml:space="preserve">
изменения 24.04.2017</t>
        </r>
      </text>
    </comment>
    <comment ref="I18" authorId="0" shapeId="0">
      <text>
        <r>
          <rPr>
            <b/>
            <sz val="10"/>
            <color indexed="81"/>
            <rFont val="Tahoma"/>
            <family val="2"/>
            <charset val="204"/>
          </rPr>
          <t>pto4:</t>
        </r>
        <r>
          <rPr>
            <sz val="10"/>
            <color indexed="81"/>
            <rFont val="Tahoma"/>
            <family val="2"/>
            <charset val="204"/>
          </rPr>
          <t xml:space="preserve">
от 0.1 до 1.5</t>
        </r>
      </text>
    </comment>
    <comment ref="BT18" authorId="0" shapeId="0">
      <text>
        <r>
          <rPr>
            <b/>
            <sz val="9"/>
            <color indexed="81"/>
            <rFont val="Tahoma"/>
            <family val="2"/>
            <charset val="204"/>
          </rPr>
          <t>pto4:</t>
        </r>
        <r>
          <rPr>
            <sz val="9"/>
            <color indexed="81"/>
            <rFont val="Tahoma"/>
            <family val="2"/>
            <charset val="204"/>
          </rPr>
          <t xml:space="preserve">
по смете</t>
        </r>
      </text>
    </comment>
    <comment ref="B19" authorId="2" shapeId="0">
      <text>
        <r>
          <rPr>
            <b/>
            <sz val="9"/>
            <color indexed="81"/>
            <rFont val="Tahoma"/>
            <family val="2"/>
            <charset val="204"/>
          </rPr>
          <t>peo5:</t>
        </r>
        <r>
          <rPr>
            <sz val="9"/>
            <color indexed="81"/>
            <rFont val="Tahoma"/>
            <family val="2"/>
            <charset val="204"/>
          </rPr>
          <t xml:space="preserve">
добавить квартал</t>
        </r>
      </text>
    </comment>
    <comment ref="I19" authorId="0" shapeId="0">
      <text>
        <r>
          <rPr>
            <b/>
            <sz val="10"/>
            <color indexed="81"/>
            <rFont val="Tahoma"/>
            <family val="2"/>
            <charset val="204"/>
          </rPr>
          <t>pto4:</t>
        </r>
        <r>
          <rPr>
            <sz val="10"/>
            <color indexed="81"/>
            <rFont val="Tahoma"/>
            <family val="2"/>
            <charset val="204"/>
          </rPr>
          <t xml:space="preserve">
от 0.1 до 1.5</t>
        </r>
      </text>
    </comment>
    <comment ref="I20" authorId="0" shapeId="0">
      <text>
        <r>
          <rPr>
            <b/>
            <sz val="10"/>
            <color indexed="81"/>
            <rFont val="Tahoma"/>
            <family val="2"/>
            <charset val="204"/>
          </rPr>
          <t>pto4:</t>
        </r>
        <r>
          <rPr>
            <sz val="10"/>
            <color indexed="81"/>
            <rFont val="Tahoma"/>
            <family val="2"/>
            <charset val="204"/>
          </rPr>
          <t xml:space="preserve">
инд</t>
        </r>
      </text>
    </comment>
    <comment ref="BT23" authorId="3" shapeId="0">
      <text>
        <r>
          <rPr>
            <b/>
            <sz val="9"/>
            <color indexed="81"/>
            <rFont val="Tahoma"/>
            <family val="2"/>
            <charset val="204"/>
          </rPr>
          <t>peo3:</t>
        </r>
        <r>
          <rPr>
            <sz val="9"/>
            <color indexed="81"/>
            <rFont val="Tahoma"/>
            <family val="2"/>
            <charset val="204"/>
          </rPr>
          <t xml:space="preserve">
Значение взыто с Таблицы по тех прессу (AC 11)</t>
        </r>
      </text>
    </comment>
    <comment ref="BT25" authorId="0" shapeId="0">
      <text>
        <r>
          <rPr>
            <b/>
            <sz val="9"/>
            <color indexed="81"/>
            <rFont val="Tahoma"/>
            <family val="2"/>
            <charset val="204"/>
          </rPr>
          <t>pto4:</t>
        </r>
        <r>
          <rPr>
            <sz val="9"/>
            <color indexed="81"/>
            <rFont val="Tahoma"/>
            <family val="2"/>
            <charset val="204"/>
          </rPr>
          <t xml:space="preserve">
по смете</t>
        </r>
      </text>
    </comment>
    <comment ref="H37" authorId="4" shapeId="0">
      <text>
        <r>
          <rPr>
            <b/>
            <sz val="9"/>
            <color indexed="81"/>
            <rFont val="Tahoma"/>
            <family val="2"/>
            <charset val="204"/>
          </rPr>
          <t>Alexander Grigorev:</t>
        </r>
        <r>
          <rPr>
            <sz val="9"/>
            <color indexed="81"/>
            <rFont val="Tahoma"/>
            <family val="2"/>
            <charset val="204"/>
          </rPr>
          <t xml:space="preserve">
????</t>
        </r>
      </text>
    </comment>
    <comment ref="I37" authorId="4" shapeId="0">
      <text>
        <r>
          <rPr>
            <b/>
            <sz val="9"/>
            <color indexed="81"/>
            <rFont val="Tahoma"/>
            <family val="2"/>
            <charset val="204"/>
          </rPr>
          <t>Alexander Grigorev:</t>
        </r>
        <r>
          <rPr>
            <sz val="9"/>
            <color indexed="81"/>
            <rFont val="Tahoma"/>
            <family val="2"/>
            <charset val="204"/>
          </rPr>
          <t xml:space="preserve">
???
</t>
        </r>
      </text>
    </comment>
    <comment ref="H39" authorId="5" shapeId="0">
      <text>
        <r>
          <rPr>
            <b/>
            <sz val="9"/>
            <color indexed="81"/>
            <rFont val="Tahoma"/>
            <family val="2"/>
            <charset val="204"/>
          </rPr>
          <t>UserHP400G105:</t>
        </r>
        <r>
          <rPr>
            <sz val="9"/>
            <color indexed="81"/>
            <rFont val="Tahoma"/>
            <family val="2"/>
            <charset val="204"/>
          </rPr>
          <t xml:space="preserve">
разделить на два 
</t>
        </r>
      </text>
    </comment>
    <comment ref="BA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B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C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D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E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F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G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H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I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J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CG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CH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42" authorId="4" shapeId="0">
      <text>
        <r>
          <rPr>
            <b/>
            <sz val="9"/>
            <color indexed="81"/>
            <rFont val="Tahoma"/>
            <family val="2"/>
            <charset val="204"/>
          </rPr>
          <t>Alexander Grigorev:</t>
        </r>
        <r>
          <rPr>
            <sz val="9"/>
            <color indexed="81"/>
            <rFont val="Tahoma"/>
            <family val="2"/>
            <charset val="204"/>
          </rPr>
          <t xml:space="preserve">
Или строим перемычку???
</t>
        </r>
      </text>
    </comment>
    <comment ref="P42" authorId="6" shapeId="0">
      <text>
        <r>
          <rPr>
            <b/>
            <sz val="9"/>
            <color indexed="81"/>
            <rFont val="Tahoma"/>
            <family val="2"/>
            <charset val="204"/>
          </rPr>
          <t>UserHP400G104:</t>
        </r>
        <r>
          <rPr>
            <sz val="9"/>
            <color indexed="81"/>
            <rFont val="Tahoma"/>
            <family val="2"/>
            <charset val="204"/>
          </rPr>
          <t xml:space="preserve">
переключение</t>
        </r>
      </text>
    </comment>
    <comment ref="P45" authorId="6" shapeId="0">
      <text>
        <r>
          <rPr>
            <b/>
            <sz val="9"/>
            <color indexed="81"/>
            <rFont val="Tahoma"/>
            <family val="2"/>
            <charset val="204"/>
          </rPr>
          <t>UserHP400G104:</t>
        </r>
        <r>
          <rPr>
            <sz val="9"/>
            <color indexed="81"/>
            <rFont val="Tahoma"/>
            <family val="2"/>
            <charset val="204"/>
          </rPr>
          <t xml:space="preserve">
оставить псд и котельные сдвинуть</t>
        </r>
      </text>
    </comment>
    <comment ref="P46" authorId="6" shapeId="0">
      <text>
        <r>
          <rPr>
            <b/>
            <sz val="9"/>
            <color indexed="81"/>
            <rFont val="Tahoma"/>
            <family val="2"/>
            <charset val="204"/>
          </rPr>
          <t>UserHP400G104:</t>
        </r>
        <r>
          <rPr>
            <sz val="9"/>
            <color indexed="81"/>
            <rFont val="Tahoma"/>
            <family val="2"/>
            <charset val="204"/>
          </rPr>
          <t xml:space="preserve">
оставить псд и сдвинуть
</t>
        </r>
      </text>
    </comment>
    <comment ref="AY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BC47" authorId="5" shapeId="0">
      <text>
        <r>
          <rPr>
            <b/>
            <sz val="9"/>
            <color indexed="81"/>
            <rFont val="Tahoma"/>
            <family val="2"/>
            <charset val="204"/>
          </rPr>
          <t>UserHP400G105:</t>
        </r>
        <r>
          <rPr>
            <sz val="9"/>
            <color indexed="81"/>
            <rFont val="Tahoma"/>
            <family val="2"/>
            <charset val="204"/>
          </rPr>
          <t xml:space="preserve">
чей источник?</t>
        </r>
      </text>
    </comment>
    <comment ref="BD47" authorId="5" shapeId="0">
      <text>
        <r>
          <rPr>
            <b/>
            <sz val="9"/>
            <color indexed="81"/>
            <rFont val="Tahoma"/>
            <family val="2"/>
            <charset val="204"/>
          </rPr>
          <t>UserHP400G105:</t>
        </r>
        <r>
          <rPr>
            <sz val="9"/>
            <color indexed="81"/>
            <rFont val="Tahoma"/>
            <family val="2"/>
            <charset val="204"/>
          </rPr>
          <t xml:space="preserve">
чей источник?</t>
        </r>
      </text>
    </comment>
    <comment ref="CA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B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O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P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K48"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P48"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J49"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K49"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P49"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P50"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B56" authorId="6" shapeId="0">
      <text>
        <r>
          <rPr>
            <b/>
            <sz val="9"/>
            <color indexed="81"/>
            <rFont val="Tahoma"/>
            <family val="2"/>
            <charset val="204"/>
          </rPr>
          <t>UserHP400G104:</t>
        </r>
        <r>
          <rPr>
            <sz val="9"/>
            <color indexed="81"/>
            <rFont val="Tahoma"/>
            <family val="2"/>
            <charset val="204"/>
          </rPr>
          <t xml:space="preserve">
замена с Чернышевского</t>
        </r>
      </text>
    </comment>
    <comment ref="BH80" authorId="7" shapeId="0">
      <text>
        <r>
          <rPr>
            <b/>
            <sz val="9"/>
            <color indexed="81"/>
            <rFont val="Tahoma"/>
            <family val="2"/>
            <charset val="204"/>
          </rPr>
          <t>peo4:</t>
        </r>
        <r>
          <rPr>
            <sz val="9"/>
            <color indexed="81"/>
            <rFont val="Tahoma"/>
            <family val="2"/>
            <charset val="204"/>
          </rPr>
          <t xml:space="preserve">
20831,3167058303</t>
        </r>
      </text>
    </comment>
    <comment ref="BI80" authorId="7" shapeId="0">
      <text>
        <r>
          <rPr>
            <b/>
            <sz val="9"/>
            <color indexed="81"/>
            <rFont val="Tahoma"/>
            <family val="2"/>
            <charset val="204"/>
          </rPr>
          <t>peo4:</t>
        </r>
        <r>
          <rPr>
            <sz val="9"/>
            <color indexed="81"/>
            <rFont val="Tahoma"/>
            <family val="2"/>
            <charset val="204"/>
          </rPr>
          <t xml:space="preserve">
20831,3167058303</t>
        </r>
      </text>
    </comment>
    <comment ref="BJ80" authorId="7" shapeId="0">
      <text>
        <r>
          <rPr>
            <b/>
            <sz val="9"/>
            <color indexed="81"/>
            <rFont val="Tahoma"/>
            <family val="2"/>
            <charset val="204"/>
          </rPr>
          <t>peo4:</t>
        </r>
        <r>
          <rPr>
            <sz val="9"/>
            <color indexed="81"/>
            <rFont val="Tahoma"/>
            <family val="2"/>
            <charset val="204"/>
          </rPr>
          <t xml:space="preserve">
20831,3167058303</t>
        </r>
      </text>
    </comment>
    <comment ref="BK80" authorId="7" shapeId="0">
      <text>
        <r>
          <rPr>
            <b/>
            <sz val="9"/>
            <color indexed="81"/>
            <rFont val="Tahoma"/>
            <family val="2"/>
            <charset val="204"/>
          </rPr>
          <t>peo4:</t>
        </r>
        <r>
          <rPr>
            <sz val="9"/>
            <color indexed="81"/>
            <rFont val="Tahoma"/>
            <family val="2"/>
            <charset val="204"/>
          </rPr>
          <t xml:space="preserve">
20831,3167058303</t>
        </r>
      </text>
    </comment>
    <comment ref="BL80" authorId="7" shapeId="0">
      <text>
        <r>
          <rPr>
            <b/>
            <sz val="9"/>
            <color indexed="81"/>
            <rFont val="Tahoma"/>
            <family val="2"/>
            <charset val="204"/>
          </rPr>
          <t>peo4:</t>
        </r>
        <r>
          <rPr>
            <sz val="9"/>
            <color indexed="81"/>
            <rFont val="Tahoma"/>
            <family val="2"/>
            <charset val="204"/>
          </rPr>
          <t xml:space="preserve">
20831,3167058303</t>
        </r>
      </text>
    </comment>
    <comment ref="B91" authorId="4" shapeId="0">
      <text>
        <r>
          <rPr>
            <b/>
            <sz val="9"/>
            <color indexed="81"/>
            <rFont val="Tahoma"/>
            <family val="2"/>
            <charset val="204"/>
          </rPr>
          <t>Alexander Grigorev:</t>
        </r>
        <r>
          <rPr>
            <sz val="9"/>
            <color indexed="81"/>
            <rFont val="Tahoma"/>
            <family val="2"/>
            <charset val="204"/>
          </rPr>
          <t xml:space="preserve">
Что за мероприятия?</t>
        </r>
      </text>
    </comment>
    <comment ref="B92" authorId="4" shapeId="0">
      <text>
        <r>
          <rPr>
            <b/>
            <sz val="9"/>
            <color indexed="81"/>
            <rFont val="Tahoma"/>
            <family val="2"/>
            <charset val="204"/>
          </rPr>
          <t>Alexander Grigorev:</t>
        </r>
        <r>
          <rPr>
            <sz val="9"/>
            <color indexed="81"/>
            <rFont val="Tahoma"/>
            <family val="2"/>
            <charset val="204"/>
          </rPr>
          <t xml:space="preserve">
Что за мероприятия?</t>
        </r>
      </text>
    </comment>
    <comment ref="B114" authorId="6" shapeId="0">
      <text>
        <r>
          <rPr>
            <b/>
            <sz val="9"/>
            <color indexed="81"/>
            <rFont val="Tahoma"/>
            <family val="2"/>
            <charset val="204"/>
          </rPr>
          <t>UserHP400G104:</t>
        </r>
        <r>
          <rPr>
            <sz val="9"/>
            <color indexed="81"/>
            <rFont val="Tahoma"/>
            <family val="2"/>
            <charset val="204"/>
          </rPr>
          <t xml:space="preserve">
переговорить с С.В.</t>
        </r>
      </text>
    </comment>
    <comment ref="B138"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 ref="B139"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 ref="B140"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List>
</comments>
</file>

<file path=xl/comments5.xml><?xml version="1.0" encoding="utf-8"?>
<comments xmlns="http://schemas.openxmlformats.org/spreadsheetml/2006/main">
  <authors>
    <author>pto4</author>
    <author>pto3</author>
    <author>peo5</author>
    <author>peo3</author>
    <author>Alexander Grigorev</author>
    <author>UserHP400G105</author>
    <author>UserHP400G104</author>
    <author>peo4</author>
  </authors>
  <commentList>
    <comment ref="I14" authorId="0" shapeId="0">
      <text>
        <r>
          <rPr>
            <b/>
            <sz val="10"/>
            <color indexed="81"/>
            <rFont val="Tahoma"/>
            <family val="2"/>
            <charset val="204"/>
          </rPr>
          <t>pto4:</t>
        </r>
        <r>
          <rPr>
            <sz val="10"/>
            <color indexed="81"/>
            <rFont val="Tahoma"/>
            <family val="2"/>
            <charset val="204"/>
          </rPr>
          <t xml:space="preserve">
от 0.1 до 1.5</t>
        </r>
      </text>
    </comment>
    <comment ref="BQ14" authorId="1" shapeId="0">
      <text>
        <r>
          <rPr>
            <b/>
            <sz val="8"/>
            <color indexed="81"/>
            <rFont val="Tahoma"/>
            <family val="2"/>
            <charset val="204"/>
          </rPr>
          <t>pto3:</t>
        </r>
        <r>
          <rPr>
            <sz val="8"/>
            <color indexed="81"/>
            <rFont val="Tahoma"/>
            <family val="2"/>
            <charset val="204"/>
          </rPr>
          <t xml:space="preserve">
тариф на 2018 принят по тарифу на 2016</t>
        </r>
      </text>
    </comment>
    <comment ref="BR14" authorId="1" shapeId="0">
      <text>
        <r>
          <rPr>
            <b/>
            <sz val="8"/>
            <color indexed="81"/>
            <rFont val="Tahoma"/>
            <family val="2"/>
            <charset val="204"/>
          </rPr>
          <t>pto3:</t>
        </r>
        <r>
          <rPr>
            <sz val="8"/>
            <color indexed="81"/>
            <rFont val="Tahoma"/>
            <family val="2"/>
            <charset val="204"/>
          </rPr>
          <t xml:space="preserve">
тариф на 2018 принят по тарифу на 2016</t>
        </r>
      </text>
    </comment>
    <comment ref="BQ16" authorId="1" shapeId="0">
      <text>
        <r>
          <rPr>
            <b/>
            <sz val="8"/>
            <color indexed="81"/>
            <rFont val="Tahoma"/>
            <family val="2"/>
            <charset val="204"/>
          </rPr>
          <t>pto3:</t>
        </r>
        <r>
          <rPr>
            <sz val="8"/>
            <color indexed="81"/>
            <rFont val="Tahoma"/>
            <family val="2"/>
            <charset val="204"/>
          </rPr>
          <t xml:space="preserve">
тариф на 2018г приняли по прогнозируемому тарифу на2016г</t>
        </r>
      </text>
    </comment>
    <comment ref="BR16" authorId="1" shapeId="0">
      <text>
        <r>
          <rPr>
            <b/>
            <sz val="8"/>
            <color indexed="81"/>
            <rFont val="Tahoma"/>
            <family val="2"/>
            <charset val="204"/>
          </rPr>
          <t>pto3:</t>
        </r>
        <r>
          <rPr>
            <sz val="8"/>
            <color indexed="81"/>
            <rFont val="Tahoma"/>
            <family val="2"/>
            <charset val="204"/>
          </rPr>
          <t xml:space="preserve">
тариф на 2018г приняли по прогнозируемому тарифу на2016г</t>
        </r>
      </text>
    </comment>
    <comment ref="I17" authorId="0" shapeId="0">
      <text>
        <r>
          <rPr>
            <b/>
            <sz val="10"/>
            <color indexed="81"/>
            <rFont val="Tahoma"/>
            <family val="2"/>
            <charset val="204"/>
          </rPr>
          <t>pto4:</t>
        </r>
        <r>
          <rPr>
            <sz val="10"/>
            <color indexed="81"/>
            <rFont val="Tahoma"/>
            <family val="2"/>
            <charset val="204"/>
          </rPr>
          <t xml:space="preserve">
от 0.1 до 1.5</t>
        </r>
      </text>
    </comment>
    <comment ref="F18" authorId="1" shapeId="0">
      <text>
        <r>
          <rPr>
            <b/>
            <sz val="8"/>
            <color indexed="81"/>
            <rFont val="Tahoma"/>
            <family val="2"/>
            <charset val="204"/>
          </rPr>
          <t>pto3:</t>
        </r>
        <r>
          <rPr>
            <sz val="8"/>
            <color indexed="81"/>
            <rFont val="Tahoma"/>
            <family val="2"/>
            <charset val="204"/>
          </rPr>
          <t xml:space="preserve">
изменения 24.04.2017</t>
        </r>
      </text>
    </comment>
    <comment ref="I18" authorId="0" shapeId="0">
      <text>
        <r>
          <rPr>
            <b/>
            <sz val="10"/>
            <color indexed="81"/>
            <rFont val="Tahoma"/>
            <family val="2"/>
            <charset val="204"/>
          </rPr>
          <t>pto4:</t>
        </r>
        <r>
          <rPr>
            <sz val="10"/>
            <color indexed="81"/>
            <rFont val="Tahoma"/>
            <family val="2"/>
            <charset val="204"/>
          </rPr>
          <t xml:space="preserve">
от 0.1 до 1.5</t>
        </r>
      </text>
    </comment>
    <comment ref="BT18" authorId="0" shapeId="0">
      <text>
        <r>
          <rPr>
            <b/>
            <sz val="9"/>
            <color indexed="81"/>
            <rFont val="Tahoma"/>
            <family val="2"/>
            <charset val="204"/>
          </rPr>
          <t>pto4:</t>
        </r>
        <r>
          <rPr>
            <sz val="9"/>
            <color indexed="81"/>
            <rFont val="Tahoma"/>
            <family val="2"/>
            <charset val="204"/>
          </rPr>
          <t xml:space="preserve">
по смете</t>
        </r>
      </text>
    </comment>
    <comment ref="B19" authorId="2" shapeId="0">
      <text>
        <r>
          <rPr>
            <b/>
            <sz val="9"/>
            <color indexed="81"/>
            <rFont val="Tahoma"/>
            <family val="2"/>
            <charset val="204"/>
          </rPr>
          <t>peo5:</t>
        </r>
        <r>
          <rPr>
            <sz val="9"/>
            <color indexed="81"/>
            <rFont val="Tahoma"/>
            <family val="2"/>
            <charset val="204"/>
          </rPr>
          <t xml:space="preserve">
добавить квартал</t>
        </r>
      </text>
    </comment>
    <comment ref="I19" authorId="0" shapeId="0">
      <text>
        <r>
          <rPr>
            <b/>
            <sz val="10"/>
            <color indexed="81"/>
            <rFont val="Tahoma"/>
            <family val="2"/>
            <charset val="204"/>
          </rPr>
          <t>pto4:</t>
        </r>
        <r>
          <rPr>
            <sz val="10"/>
            <color indexed="81"/>
            <rFont val="Tahoma"/>
            <family val="2"/>
            <charset val="204"/>
          </rPr>
          <t xml:space="preserve">
от 0.1 до 1.5</t>
        </r>
      </text>
    </comment>
    <comment ref="I20" authorId="0" shapeId="0">
      <text>
        <r>
          <rPr>
            <b/>
            <sz val="10"/>
            <color indexed="81"/>
            <rFont val="Tahoma"/>
            <family val="2"/>
            <charset val="204"/>
          </rPr>
          <t>pto4:</t>
        </r>
        <r>
          <rPr>
            <sz val="10"/>
            <color indexed="81"/>
            <rFont val="Tahoma"/>
            <family val="2"/>
            <charset val="204"/>
          </rPr>
          <t xml:space="preserve">
инд</t>
        </r>
      </text>
    </comment>
    <comment ref="BT23" authorId="3" shapeId="0">
      <text>
        <r>
          <rPr>
            <b/>
            <sz val="9"/>
            <color indexed="81"/>
            <rFont val="Tahoma"/>
            <family val="2"/>
            <charset val="204"/>
          </rPr>
          <t>peo3:</t>
        </r>
        <r>
          <rPr>
            <sz val="9"/>
            <color indexed="81"/>
            <rFont val="Tahoma"/>
            <family val="2"/>
            <charset val="204"/>
          </rPr>
          <t xml:space="preserve">
Значение взыто с Таблицы по тех прессу (AC 11)</t>
        </r>
      </text>
    </comment>
    <comment ref="BT25" authorId="0" shapeId="0">
      <text>
        <r>
          <rPr>
            <b/>
            <sz val="9"/>
            <color indexed="81"/>
            <rFont val="Tahoma"/>
            <family val="2"/>
            <charset val="204"/>
          </rPr>
          <t>pto4:</t>
        </r>
        <r>
          <rPr>
            <sz val="9"/>
            <color indexed="81"/>
            <rFont val="Tahoma"/>
            <family val="2"/>
            <charset val="204"/>
          </rPr>
          <t xml:space="preserve">
по смете</t>
        </r>
      </text>
    </comment>
    <comment ref="H37" authorId="4" shapeId="0">
      <text>
        <r>
          <rPr>
            <b/>
            <sz val="9"/>
            <color indexed="81"/>
            <rFont val="Tahoma"/>
            <family val="2"/>
            <charset val="204"/>
          </rPr>
          <t>Alexander Grigorev:</t>
        </r>
        <r>
          <rPr>
            <sz val="9"/>
            <color indexed="81"/>
            <rFont val="Tahoma"/>
            <family val="2"/>
            <charset val="204"/>
          </rPr>
          <t xml:space="preserve">
????</t>
        </r>
      </text>
    </comment>
    <comment ref="I37" authorId="4" shapeId="0">
      <text>
        <r>
          <rPr>
            <b/>
            <sz val="9"/>
            <color indexed="81"/>
            <rFont val="Tahoma"/>
            <family val="2"/>
            <charset val="204"/>
          </rPr>
          <t>Alexander Grigorev:</t>
        </r>
        <r>
          <rPr>
            <sz val="9"/>
            <color indexed="81"/>
            <rFont val="Tahoma"/>
            <family val="2"/>
            <charset val="204"/>
          </rPr>
          <t xml:space="preserve">
???
</t>
        </r>
      </text>
    </comment>
    <comment ref="H39" authorId="5" shapeId="0">
      <text>
        <r>
          <rPr>
            <b/>
            <sz val="9"/>
            <color indexed="81"/>
            <rFont val="Tahoma"/>
            <family val="2"/>
            <charset val="204"/>
          </rPr>
          <t>UserHP400G105:</t>
        </r>
        <r>
          <rPr>
            <sz val="9"/>
            <color indexed="81"/>
            <rFont val="Tahoma"/>
            <family val="2"/>
            <charset val="204"/>
          </rPr>
          <t xml:space="preserve">
разделить на два 
</t>
        </r>
      </text>
    </comment>
    <comment ref="BA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B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C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D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E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F40" authorId="5" shapeId="0">
      <text>
        <r>
          <rPr>
            <b/>
            <sz val="9"/>
            <color indexed="81"/>
            <rFont val="Tahoma"/>
            <family val="2"/>
            <charset val="204"/>
          </rPr>
          <t>UserHP400G105:</t>
        </r>
        <r>
          <rPr>
            <sz val="9"/>
            <color indexed="81"/>
            <rFont val="Tahoma"/>
            <family val="2"/>
            <charset val="204"/>
          </rPr>
          <t xml:space="preserve">
строительство сетей от Чернышевского 60</t>
        </r>
      </text>
    </comment>
    <comment ref="BG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H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I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J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CG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CH40" authorId="5" shapeId="0">
      <text>
        <r>
          <rPr>
            <b/>
            <sz val="9"/>
            <color indexed="81"/>
            <rFont val="Tahoma"/>
            <family val="2"/>
            <charset val="204"/>
          </rPr>
          <t>UserHP400G105:</t>
        </r>
        <r>
          <rPr>
            <sz val="9"/>
            <color indexed="81"/>
            <rFont val="Tahoma"/>
            <family val="2"/>
            <charset val="204"/>
          </rPr>
          <t xml:space="preserve">
Переоборудование в цтп</t>
        </r>
      </text>
    </comment>
    <comment ref="B42" authorId="4" shapeId="0">
      <text>
        <r>
          <rPr>
            <b/>
            <sz val="9"/>
            <color indexed="81"/>
            <rFont val="Tahoma"/>
            <family val="2"/>
            <charset val="204"/>
          </rPr>
          <t>Alexander Grigorev:</t>
        </r>
        <r>
          <rPr>
            <sz val="9"/>
            <color indexed="81"/>
            <rFont val="Tahoma"/>
            <family val="2"/>
            <charset val="204"/>
          </rPr>
          <t xml:space="preserve">
Или строим перемычку???
</t>
        </r>
      </text>
    </comment>
    <comment ref="P42" authorId="6" shapeId="0">
      <text>
        <r>
          <rPr>
            <b/>
            <sz val="9"/>
            <color indexed="81"/>
            <rFont val="Tahoma"/>
            <family val="2"/>
            <charset val="204"/>
          </rPr>
          <t>UserHP400G104:</t>
        </r>
        <r>
          <rPr>
            <sz val="9"/>
            <color indexed="81"/>
            <rFont val="Tahoma"/>
            <family val="2"/>
            <charset val="204"/>
          </rPr>
          <t xml:space="preserve">
переключение</t>
        </r>
      </text>
    </comment>
    <comment ref="P45" authorId="6" shapeId="0">
      <text>
        <r>
          <rPr>
            <b/>
            <sz val="9"/>
            <color indexed="81"/>
            <rFont val="Tahoma"/>
            <family val="2"/>
            <charset val="204"/>
          </rPr>
          <t>UserHP400G104:</t>
        </r>
        <r>
          <rPr>
            <sz val="9"/>
            <color indexed="81"/>
            <rFont val="Tahoma"/>
            <family val="2"/>
            <charset val="204"/>
          </rPr>
          <t xml:space="preserve">
оставить псд и котельные сдвинуть</t>
        </r>
      </text>
    </comment>
    <comment ref="P46" authorId="6" shapeId="0">
      <text>
        <r>
          <rPr>
            <b/>
            <sz val="9"/>
            <color indexed="81"/>
            <rFont val="Tahoma"/>
            <family val="2"/>
            <charset val="204"/>
          </rPr>
          <t>UserHP400G104:</t>
        </r>
        <r>
          <rPr>
            <sz val="9"/>
            <color indexed="81"/>
            <rFont val="Tahoma"/>
            <family val="2"/>
            <charset val="204"/>
          </rPr>
          <t xml:space="preserve">
оставить псд и сдвинуть
</t>
        </r>
      </text>
    </comment>
    <comment ref="AY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BC47" authorId="5" shapeId="0">
      <text>
        <r>
          <rPr>
            <b/>
            <sz val="9"/>
            <color indexed="81"/>
            <rFont val="Tahoma"/>
            <family val="2"/>
            <charset val="204"/>
          </rPr>
          <t>UserHP400G105:</t>
        </r>
        <r>
          <rPr>
            <sz val="9"/>
            <color indexed="81"/>
            <rFont val="Tahoma"/>
            <family val="2"/>
            <charset val="204"/>
          </rPr>
          <t xml:space="preserve">
чей источник?</t>
        </r>
      </text>
    </comment>
    <comment ref="BD47" authorId="5" shapeId="0">
      <text>
        <r>
          <rPr>
            <b/>
            <sz val="9"/>
            <color indexed="81"/>
            <rFont val="Tahoma"/>
            <family val="2"/>
            <charset val="204"/>
          </rPr>
          <t>UserHP400G105:</t>
        </r>
        <r>
          <rPr>
            <sz val="9"/>
            <color indexed="81"/>
            <rFont val="Tahoma"/>
            <family val="2"/>
            <charset val="204"/>
          </rPr>
          <t xml:space="preserve">
чей источник?</t>
        </r>
      </text>
    </comment>
    <comment ref="CA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B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O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CP47" authorId="4" shapeId="0">
      <text>
        <r>
          <rPr>
            <b/>
            <sz val="9"/>
            <color indexed="81"/>
            <rFont val="Tahoma"/>
            <family val="2"/>
            <charset val="204"/>
          </rPr>
          <t>Alexander Grigorev:</t>
        </r>
        <r>
          <rPr>
            <sz val="9"/>
            <color indexed="81"/>
            <rFont val="Tahoma"/>
            <family val="2"/>
            <charset val="204"/>
          </rPr>
          <t xml:space="preserve">
уточнить что за мероприятие?</t>
        </r>
      </text>
    </comment>
    <comment ref="K48"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P48"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J49"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K49" authorId="4" shapeId="0">
      <text>
        <r>
          <rPr>
            <b/>
            <sz val="9"/>
            <color indexed="81"/>
            <rFont val="Tahoma"/>
            <family val="2"/>
            <charset val="204"/>
          </rPr>
          <t>Alexander Grigorev:</t>
        </r>
        <r>
          <rPr>
            <sz val="9"/>
            <color indexed="81"/>
            <rFont val="Tahoma"/>
            <family val="2"/>
            <charset val="204"/>
          </rPr>
          <t xml:space="preserve">
Уточнить дату ввода реабилитационного центра, а также протяженность сети</t>
        </r>
      </text>
    </comment>
    <comment ref="P49"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P50" authorId="6" shapeId="0">
      <text>
        <r>
          <rPr>
            <b/>
            <sz val="9"/>
            <color indexed="81"/>
            <rFont val="Tahoma"/>
            <family val="2"/>
            <charset val="204"/>
          </rPr>
          <t>UserHP400G104:</t>
        </r>
        <r>
          <rPr>
            <sz val="9"/>
            <color indexed="81"/>
            <rFont val="Tahoma"/>
            <family val="2"/>
            <charset val="204"/>
          </rPr>
          <t xml:space="preserve">
проект и реконструкция</t>
        </r>
      </text>
    </comment>
    <comment ref="B56" authorId="6" shapeId="0">
      <text>
        <r>
          <rPr>
            <b/>
            <sz val="9"/>
            <color indexed="81"/>
            <rFont val="Tahoma"/>
            <family val="2"/>
            <charset val="204"/>
          </rPr>
          <t>UserHP400G104:</t>
        </r>
        <r>
          <rPr>
            <sz val="9"/>
            <color indexed="81"/>
            <rFont val="Tahoma"/>
            <family val="2"/>
            <charset val="204"/>
          </rPr>
          <t xml:space="preserve">
замена с Чернышевского</t>
        </r>
      </text>
    </comment>
    <comment ref="BH80" authorId="7" shapeId="0">
      <text>
        <r>
          <rPr>
            <b/>
            <sz val="9"/>
            <color indexed="81"/>
            <rFont val="Tahoma"/>
            <family val="2"/>
            <charset val="204"/>
          </rPr>
          <t>peo4:</t>
        </r>
        <r>
          <rPr>
            <sz val="9"/>
            <color indexed="81"/>
            <rFont val="Tahoma"/>
            <family val="2"/>
            <charset val="204"/>
          </rPr>
          <t xml:space="preserve">
20831,3167058303</t>
        </r>
      </text>
    </comment>
    <comment ref="BI80" authorId="7" shapeId="0">
      <text>
        <r>
          <rPr>
            <b/>
            <sz val="9"/>
            <color indexed="81"/>
            <rFont val="Tahoma"/>
            <family val="2"/>
            <charset val="204"/>
          </rPr>
          <t>peo4:</t>
        </r>
        <r>
          <rPr>
            <sz val="9"/>
            <color indexed="81"/>
            <rFont val="Tahoma"/>
            <family val="2"/>
            <charset val="204"/>
          </rPr>
          <t xml:space="preserve">
20831,3167058303</t>
        </r>
      </text>
    </comment>
    <comment ref="BJ80" authorId="7" shapeId="0">
      <text>
        <r>
          <rPr>
            <b/>
            <sz val="9"/>
            <color indexed="81"/>
            <rFont val="Tahoma"/>
            <family val="2"/>
            <charset val="204"/>
          </rPr>
          <t>peo4:</t>
        </r>
        <r>
          <rPr>
            <sz val="9"/>
            <color indexed="81"/>
            <rFont val="Tahoma"/>
            <family val="2"/>
            <charset val="204"/>
          </rPr>
          <t xml:space="preserve">
20831,3167058303</t>
        </r>
      </text>
    </comment>
    <comment ref="BK80" authorId="7" shapeId="0">
      <text>
        <r>
          <rPr>
            <b/>
            <sz val="9"/>
            <color indexed="81"/>
            <rFont val="Tahoma"/>
            <family val="2"/>
            <charset val="204"/>
          </rPr>
          <t>peo4:</t>
        </r>
        <r>
          <rPr>
            <sz val="9"/>
            <color indexed="81"/>
            <rFont val="Tahoma"/>
            <family val="2"/>
            <charset val="204"/>
          </rPr>
          <t xml:space="preserve">
20831,3167058303</t>
        </r>
      </text>
    </comment>
    <comment ref="BL80" authorId="7" shapeId="0">
      <text>
        <r>
          <rPr>
            <b/>
            <sz val="9"/>
            <color indexed="81"/>
            <rFont val="Tahoma"/>
            <family val="2"/>
            <charset val="204"/>
          </rPr>
          <t>peo4:</t>
        </r>
        <r>
          <rPr>
            <sz val="9"/>
            <color indexed="81"/>
            <rFont val="Tahoma"/>
            <family val="2"/>
            <charset val="204"/>
          </rPr>
          <t xml:space="preserve">
20831,3167058303</t>
        </r>
      </text>
    </comment>
    <comment ref="B91" authorId="4" shapeId="0">
      <text>
        <r>
          <rPr>
            <b/>
            <sz val="9"/>
            <color indexed="81"/>
            <rFont val="Tahoma"/>
            <family val="2"/>
            <charset val="204"/>
          </rPr>
          <t>Alexander Grigorev:</t>
        </r>
        <r>
          <rPr>
            <sz val="9"/>
            <color indexed="81"/>
            <rFont val="Tahoma"/>
            <family val="2"/>
            <charset val="204"/>
          </rPr>
          <t xml:space="preserve">
Что за мероприятия?</t>
        </r>
      </text>
    </comment>
    <comment ref="B92" authorId="4" shapeId="0">
      <text>
        <r>
          <rPr>
            <b/>
            <sz val="9"/>
            <color indexed="81"/>
            <rFont val="Tahoma"/>
            <family val="2"/>
            <charset val="204"/>
          </rPr>
          <t>Alexander Grigorev:</t>
        </r>
        <r>
          <rPr>
            <sz val="9"/>
            <color indexed="81"/>
            <rFont val="Tahoma"/>
            <family val="2"/>
            <charset val="204"/>
          </rPr>
          <t xml:space="preserve">
Что за мероприятия?</t>
        </r>
      </text>
    </comment>
    <comment ref="B114" authorId="6" shapeId="0">
      <text>
        <r>
          <rPr>
            <b/>
            <sz val="9"/>
            <color indexed="81"/>
            <rFont val="Tahoma"/>
            <family val="2"/>
            <charset val="204"/>
          </rPr>
          <t>UserHP400G104:</t>
        </r>
        <r>
          <rPr>
            <sz val="9"/>
            <color indexed="81"/>
            <rFont val="Tahoma"/>
            <family val="2"/>
            <charset val="204"/>
          </rPr>
          <t xml:space="preserve">
переговорить с С.В.</t>
        </r>
      </text>
    </comment>
    <comment ref="B138"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 ref="B139"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 ref="B140" authorId="4" shapeId="0">
      <text>
        <r>
          <rPr>
            <b/>
            <sz val="9"/>
            <color indexed="81"/>
            <rFont val="Tahoma"/>
            <family val="2"/>
            <charset val="204"/>
          </rPr>
          <t>Alexander Grigorev:</t>
        </r>
        <r>
          <rPr>
            <sz val="9"/>
            <color indexed="81"/>
            <rFont val="Tahoma"/>
            <family val="2"/>
            <charset val="204"/>
          </rPr>
          <t xml:space="preserve">
уточнить насчет емкости</t>
        </r>
      </text>
    </comment>
  </commentList>
</comments>
</file>

<file path=xl/comments6.xml><?xml version="1.0" encoding="utf-8"?>
<comments xmlns="http://schemas.openxmlformats.org/spreadsheetml/2006/main">
  <authors>
    <author>UserHP400G104</author>
    <author>peo5</author>
  </authors>
  <commentList>
    <comment ref="B81" authorId="0" shapeId="0">
      <text>
        <r>
          <rPr>
            <b/>
            <sz val="9"/>
            <color indexed="81"/>
            <rFont val="Tahoma"/>
            <family val="2"/>
            <charset val="204"/>
          </rPr>
          <t>UserHP400G104:</t>
        </r>
        <r>
          <rPr>
            <sz val="9"/>
            <color indexed="81"/>
            <rFont val="Tahoma"/>
            <family val="2"/>
            <charset val="204"/>
          </rPr>
          <t xml:space="preserve">
переговорить с С.В.</t>
        </r>
      </text>
    </comment>
    <comment ref="C107" authorId="1" shapeId="0">
      <text>
        <r>
          <rPr>
            <b/>
            <sz val="9"/>
            <color indexed="81"/>
            <rFont val="Tahoma"/>
            <family val="2"/>
            <charset val="204"/>
          </rPr>
          <t>peo5:</t>
        </r>
        <r>
          <rPr>
            <sz val="9"/>
            <color indexed="81"/>
            <rFont val="Tahoma"/>
            <family val="2"/>
            <charset val="204"/>
          </rPr>
          <t xml:space="preserve">
добавить квартал</t>
        </r>
      </text>
    </comment>
    <comment ref="C108" authorId="1" shapeId="0">
      <text>
        <r>
          <rPr>
            <b/>
            <sz val="9"/>
            <color indexed="81"/>
            <rFont val="Tahoma"/>
            <family val="2"/>
            <charset val="204"/>
          </rPr>
          <t>peo5:</t>
        </r>
        <r>
          <rPr>
            <sz val="9"/>
            <color indexed="81"/>
            <rFont val="Tahoma"/>
            <family val="2"/>
            <charset val="204"/>
          </rPr>
          <t xml:space="preserve">
добавить квартал</t>
        </r>
      </text>
    </comment>
    <comment ref="C110" authorId="1" shapeId="0">
      <text>
        <r>
          <rPr>
            <b/>
            <sz val="9"/>
            <color indexed="81"/>
            <rFont val="Tahoma"/>
            <family val="2"/>
            <charset val="204"/>
          </rPr>
          <t>peo5:</t>
        </r>
        <r>
          <rPr>
            <sz val="9"/>
            <color indexed="81"/>
            <rFont val="Tahoma"/>
            <family val="2"/>
            <charset val="204"/>
          </rPr>
          <t xml:space="preserve">
уточнить адрес</t>
        </r>
      </text>
    </comment>
  </commentList>
</comments>
</file>

<file path=xl/sharedStrings.xml><?xml version="1.0" encoding="utf-8"?>
<sst xmlns="http://schemas.openxmlformats.org/spreadsheetml/2006/main" count="4620" uniqueCount="718">
  <si>
    <t>Всего</t>
  </si>
  <si>
    <t>Инвестиционная программа</t>
  </si>
  <si>
    <t>Год начала реализации мероприятия</t>
  </si>
  <si>
    <t>Год окончания реализации мероприятия</t>
  </si>
  <si>
    <t>г. Якутск, Автодорожный округ</t>
  </si>
  <si>
    <t>км</t>
  </si>
  <si>
    <t>г. Якутск</t>
  </si>
  <si>
    <t>Подключение теплоснабжения и гвс  по объекту: "Многоквартирный жилой дом по Сергеляхскому шоссе, 12км в г.Якутске",  ТУ №80 от 24.08.2015г.</t>
  </si>
  <si>
    <t>Группа 1. Строительство, реконструкция или модернизация объектов в целях подключения потребителей:</t>
  </si>
  <si>
    <t>1.1.1</t>
  </si>
  <si>
    <t>1.1.8</t>
  </si>
  <si>
    <t>Итого по группе 1</t>
  </si>
  <si>
    <t>Итого по группе 3</t>
  </si>
  <si>
    <t>шт</t>
  </si>
  <si>
    <t>Итого по группе 4</t>
  </si>
  <si>
    <t>М.П.</t>
  </si>
  <si>
    <t>объект</t>
  </si>
  <si>
    <t>Автоматизация и диспетчеризация котельных.</t>
  </si>
  <si>
    <t>№ п/п</t>
  </si>
  <si>
    <t>до реализации мероприятия</t>
  </si>
  <si>
    <t>после реализации мероприятия</t>
  </si>
  <si>
    <t>г. Якутск,</t>
  </si>
  <si>
    <t xml:space="preserve">Руководитель регулируемой организации                                                                                                                                      </t>
  </si>
  <si>
    <t>3.2.1.</t>
  </si>
  <si>
    <t>3.2.2.</t>
  </si>
  <si>
    <t>3.2.3.</t>
  </si>
  <si>
    <t>3.2.4.</t>
  </si>
  <si>
    <t>3.2.5.</t>
  </si>
  <si>
    <t>3.2.6.</t>
  </si>
  <si>
    <t>3.2.7.</t>
  </si>
  <si>
    <t>3.1.1.</t>
  </si>
  <si>
    <t>3.1.2.</t>
  </si>
  <si>
    <t>Группа 3. Реконструкция или модернизация существующих объектов в целях снижения уровня износа существующих объектов и (или) поставки энергии от разных источников:</t>
  </si>
  <si>
    <t>Обновление автопарка</t>
  </si>
  <si>
    <t>1.1.</t>
  </si>
  <si>
    <t>1.2.</t>
  </si>
  <si>
    <t>3.1.</t>
  </si>
  <si>
    <t xml:space="preserve"> Реконструкция или модернизация существующих тепловых сетей</t>
  </si>
  <si>
    <t>3.2.</t>
  </si>
  <si>
    <t>г. Якутск,
мкр. Марха</t>
  </si>
  <si>
    <t>61.87
0.00</t>
  </si>
  <si>
    <t>3.27
0.00</t>
  </si>
  <si>
    <t>6.45
2.58</t>
  </si>
  <si>
    <t>г. Якутск, 
пригороды</t>
  </si>
  <si>
    <t>204.5
0.0</t>
  </si>
  <si>
    <t>304.81
13.9</t>
  </si>
  <si>
    <t>единицы</t>
  </si>
  <si>
    <t>Реконструкция или модернизация существующих объектов системы централизованного теплоснабжения, за исключением тепловых сетей</t>
  </si>
  <si>
    <t>Гкал/ч,
км</t>
  </si>
  <si>
    <t>Гкал/ч</t>
  </si>
  <si>
    <t>Группа 5. Прочие мероприятия:</t>
  </si>
  <si>
    <t>Группа 4. Программа энергосбережения:</t>
  </si>
  <si>
    <t>4.2.</t>
  </si>
  <si>
    <t>4.3.</t>
  </si>
  <si>
    <t>4.5.</t>
  </si>
  <si>
    <t>Модернизация насосного оборудования</t>
  </si>
  <si>
    <t>Модернизация котлового оборудования</t>
  </si>
  <si>
    <t>5.2.</t>
  </si>
  <si>
    <t>Реконструкция системы водоподготовки</t>
  </si>
  <si>
    <t>п.Табага</t>
  </si>
  <si>
    <t>№
п/п</t>
  </si>
  <si>
    <t>Источники финансирования</t>
  </si>
  <si>
    <t>Расходы на реализацию инвестиционной программы
(тыс. руб. с НДС)</t>
  </si>
  <si>
    <t>по видам деятельности</t>
  </si>
  <si>
    <t>теплоснабжение</t>
  </si>
  <si>
    <t>указать вид деятельности</t>
  </si>
  <si>
    <t>1</t>
  </si>
  <si>
    <t>Собственные средства</t>
  </si>
  <si>
    <t>Амортизация</t>
  </si>
  <si>
    <t>Плата за подключение</t>
  </si>
  <si>
    <t>Итого:</t>
  </si>
  <si>
    <t>1.1.12</t>
  </si>
  <si>
    <t>ЦТП Геологов</t>
  </si>
  <si>
    <t>Культурно-спортивный центр "Кедр" в с. Табага</t>
  </si>
  <si>
    <t>МКЖД по ул. Я.Потапова в квартале 95 г. Якутска - 1-ая очередь</t>
  </si>
  <si>
    <t>Школа №25 на 350 учащихся по ул. Якова Потапова в квартале 92 г. Якутска</t>
  </si>
  <si>
    <t>Детский сад №30 на 200 мест по ул. Пионерская г. Якутска</t>
  </si>
  <si>
    <t>Детский сад №75 на 240 мест по ул. Ильменская в квартале 75 в г. Якутске</t>
  </si>
  <si>
    <t>Котельная "Табага"</t>
  </si>
  <si>
    <t>Котельная "61 квартал"</t>
  </si>
  <si>
    <t>Котельная "ЯГУ-1"</t>
  </si>
  <si>
    <t>Котельная "ЯГУ-2"</t>
  </si>
  <si>
    <t>Котельная "ЯНИИСХА"</t>
  </si>
  <si>
    <t>4.1.2</t>
  </si>
  <si>
    <t>4.1.3</t>
  </si>
  <si>
    <t>4.1.4</t>
  </si>
  <si>
    <t>4.1.5</t>
  </si>
  <si>
    <t>4.1.6</t>
  </si>
  <si>
    <t>4.1.7</t>
  </si>
  <si>
    <t>4.1.8</t>
  </si>
  <si>
    <t>4.1.9</t>
  </si>
  <si>
    <t>Средства местного бюджета</t>
  </si>
  <si>
    <t>Заемные средства</t>
  </si>
  <si>
    <t>Источники финансирования, тыс. рублей (с НДС)</t>
  </si>
  <si>
    <t>4.2.1.</t>
  </si>
  <si>
    <t>4.2.2.</t>
  </si>
  <si>
    <t>4.5.1.</t>
  </si>
  <si>
    <t>4.5.2.</t>
  </si>
  <si>
    <t>4.5.3.</t>
  </si>
  <si>
    <t>4.5.4.</t>
  </si>
  <si>
    <t>4.5.5.</t>
  </si>
  <si>
    <t>4.5.6.</t>
  </si>
  <si>
    <t>кВт/час</t>
  </si>
  <si>
    <t>Центральный диспетчерский пункт</t>
  </si>
  <si>
    <t>ЦТП Северный</t>
  </si>
  <si>
    <t>ЦТП Северный-1</t>
  </si>
  <si>
    <t>ЦТП "Вилюйский тракт"</t>
  </si>
  <si>
    <t>4.3.1.</t>
  </si>
  <si>
    <t>4.3.2.</t>
  </si>
  <si>
    <t>4.3.3.</t>
  </si>
  <si>
    <t>4.3.4.</t>
  </si>
  <si>
    <t>4.3.5.</t>
  </si>
  <si>
    <t>4.3.6.</t>
  </si>
  <si>
    <t>4.3.7.</t>
  </si>
  <si>
    <t>4.3.8.</t>
  </si>
  <si>
    <t>4.3.9.</t>
  </si>
  <si>
    <t>4.3.10.</t>
  </si>
  <si>
    <t>4.3.11.</t>
  </si>
  <si>
    <t>4.3.12.</t>
  </si>
  <si>
    <t>4.3.13.</t>
  </si>
  <si>
    <t>4.5.7.</t>
  </si>
  <si>
    <t>4.5.8.</t>
  </si>
  <si>
    <t>4.5.9.</t>
  </si>
  <si>
    <t>4.5.10.</t>
  </si>
  <si>
    <t>5.1.</t>
  </si>
  <si>
    <t>Высокий расход газа, отсутствие автоматики.</t>
  </si>
  <si>
    <t>Замена 4 котлов марки Братск-1Г на 2 энергоэффективных котла марки Unetherm-1500 в котельной "Сергеляхское шоссе, 10 км."</t>
  </si>
  <si>
    <t>4.1.1</t>
  </si>
  <si>
    <t>4.4.1.</t>
  </si>
  <si>
    <t>1. Химическая подготовка технологической воды для "размягчения" теплоносителя, в целях увеличения ресурса работы котельного оборудования.
2. Снижение ФОТ за счет сокращения численности операторов химводоочистки</t>
  </si>
  <si>
    <t>Оптимизация работы оборудования, снижение объема потребления энергоресурсов</t>
  </si>
  <si>
    <t>Повышение надежности работы оборудования</t>
  </si>
  <si>
    <t>4.4.</t>
  </si>
  <si>
    <t xml:space="preserve"> Строительство новых тепловых сетей и сетей ГВС в целях подключения потребителей</t>
  </si>
  <si>
    <t>Переоборудование котельной Школа № 3 в ЦТП</t>
  </si>
  <si>
    <t>Строительство сетей теплоснабжения от котельной "Лермонтова 200" в целях подключения многоквартирного жилого дома в 94 квартале г.Якутска по ул.Лермонтова (дом №1)</t>
  </si>
  <si>
    <t xml:space="preserve">Строительство сетей теплоснабжения от котельной "Лермонтова 200" в целях подключения школы №25 на 350 учащихся в 92 квартале г. Якутска по ул. Якова Потапова </t>
  </si>
  <si>
    <t xml:space="preserve">Строительство сетей теплоснабжения от котельной "Лермонтова 200" в целях подключения многоквартирного жилого дома в 95 квартале г. Якутска (1-ая очередь) по ул. Я.Потапова </t>
  </si>
  <si>
    <t>Строительство сетей теплоснабжения от котельной "Табага" в целях подключения культурно-спортивного центра "Кедр" в с. Табага</t>
  </si>
  <si>
    <t>Строительство сетей теплоснабжения от котельная "Промкомплекс" в целях подключения детского сада №75 на 240 мест в 75 квартале г. Якутска по ул. Ильменская</t>
  </si>
  <si>
    <t>Строительство сетей теплоснабжения от котельной "3 квартал" в целях подключения детского сада №30 на 200 мест по ул. Пионерская г. Якутска (2 квартал)</t>
  </si>
  <si>
    <t>Предписание Ленского управления Ростехнадзора №02-24/4175 от 28.09.2016 года "Об устранении выявленных при экспертизе дефектов и повреждений"</t>
  </si>
  <si>
    <t>Предписание Ленского управления Ростехнадзора №02-24/4090 от 23.09.2016 года "Об устранении выявленных при экспертизе дефектов и повреждений"</t>
  </si>
  <si>
    <t>Предписание Ленского управления Ростехнадзора №02-24/4176 от 28.09.2016 года "Об устранении выявленных при экспертизе дефектов и повреждений"</t>
  </si>
  <si>
    <t>Реконструкция тепловых сетей котельной Дружба Народов</t>
  </si>
  <si>
    <t>1. Установка дополнительных котлов в связи с переключением котельной "Школа №3". 
2. Увеличение ресурса котлоагрегатов за счет разделения контуров  и возможности организации водно-химического режима оборудования и тепловых сетей.</t>
  </si>
  <si>
    <t>1. Подключения многоквартирного жилого дома по адресу: г. Якутск, Пр. Ленина, 51 в 55 квартале г. Якутска
2. Увеличение ресурса котлоагрегатов за счет разделения контуров  и возможности организации водно-химического режима оборудования и тепловых сетей</t>
  </si>
  <si>
    <t>Автоматизация процессов управления производством.Оптимизация численности персонала</t>
  </si>
  <si>
    <t>Наличие предписания Ростехнадзора</t>
  </si>
  <si>
    <t>Повышение надежности имеющегося оборудования</t>
  </si>
  <si>
    <t>Повышение качества предоставляемых услуг</t>
  </si>
  <si>
    <t>Итговый балл</t>
  </si>
  <si>
    <t>Снижение затрат</t>
  </si>
  <si>
    <t>Невозможность подключения новых потребителей</t>
  </si>
  <si>
    <t xml:space="preserve">в натур. показ. </t>
  </si>
  <si>
    <t>Срок окупаемости</t>
  </si>
  <si>
    <t>-</t>
  </si>
  <si>
    <t xml:space="preserve">в тыс.руб. </t>
  </si>
  <si>
    <t>Итого по группе 5</t>
  </si>
  <si>
    <t>Итого по группам 1-5</t>
  </si>
  <si>
    <t>Красильникова 9</t>
  </si>
  <si>
    <t>4.1.</t>
  </si>
  <si>
    <t>г. Якутск, Сайсарский округ</t>
  </si>
  <si>
    <t>1.1.14</t>
  </si>
  <si>
    <t>Установка системы подачи резервного топлива</t>
  </si>
  <si>
    <t>5.1.3.</t>
  </si>
  <si>
    <t>5.1.4.</t>
  </si>
  <si>
    <t>5.1.6.</t>
  </si>
  <si>
    <t>Предписание Ленского управления Ростехнадзора №588-п от 12.08.2016 года "Об устранении выявленных при экспертизе дефектов и повреждений"</t>
  </si>
  <si>
    <t>Экономический эффект в год</t>
  </si>
  <si>
    <t>Подключение новых потребителей в год</t>
  </si>
  <si>
    <t>82.5
10.39</t>
  </si>
  <si>
    <t>Наименование мероприятия</t>
  </si>
  <si>
    <t>Обоснование необходимости (цель реализации)</t>
  </si>
  <si>
    <t>Описание и месторасположение объекта</t>
  </si>
  <si>
    <t>Привязка к котельной</t>
  </si>
  <si>
    <t>Дружба Народов</t>
  </si>
  <si>
    <t>Промкомплекс</t>
  </si>
  <si>
    <t>Чернышевского, 60</t>
  </si>
  <si>
    <t>Расходы на реализацию мероприятий в прогнозных ценах, тыс. рублей (с НДС)</t>
  </si>
  <si>
    <t>Основные технические характеристики</t>
  </si>
  <si>
    <t>Значение показателя</t>
  </si>
  <si>
    <t>Покровский тракт, 4 км</t>
  </si>
  <si>
    <t>Заречная</t>
  </si>
  <si>
    <t>Холбос</t>
  </si>
  <si>
    <t>Деткомбинат</t>
  </si>
  <si>
    <t>Лермонтова, 200</t>
  </si>
  <si>
    <t>Абырал</t>
  </si>
  <si>
    <t>Строительство котельной Деткомбинат</t>
  </si>
  <si>
    <t>4.1.10</t>
  </si>
  <si>
    <t>Радиоцентр</t>
  </si>
  <si>
    <t>Табага</t>
  </si>
  <si>
    <t>61 квартал</t>
  </si>
  <si>
    <t>Совмин</t>
  </si>
  <si>
    <t>85 квартал</t>
  </si>
  <si>
    <t>ЯГУ-1</t>
  </si>
  <si>
    <t>ЯГУ-2</t>
  </si>
  <si>
    <t>ЯНИИСХА</t>
  </si>
  <si>
    <t>Птицефабрика</t>
  </si>
  <si>
    <t>2 квартал</t>
  </si>
  <si>
    <t>3 квартал</t>
  </si>
  <si>
    <t>4 квартал</t>
  </si>
  <si>
    <t>Сергеляхское шоссе, 10 км</t>
  </si>
  <si>
    <t>ЦТП "Вилюйский тракт", 5 км</t>
  </si>
  <si>
    <t>ДЭУ</t>
  </si>
  <si>
    <t>Строительство блочно-модульной котельной Школа-Интернат с  мощностью 2,1 МВт с закрытием старой</t>
  </si>
  <si>
    <t>Школа-Интернат</t>
  </si>
  <si>
    <t>4.1.11</t>
  </si>
  <si>
    <t>4.1.12</t>
  </si>
  <si>
    <t>4.1.13</t>
  </si>
  <si>
    <t>Установка приборов учета тепловой энергии на котельной "85 квартал"</t>
  </si>
  <si>
    <t>Установка прибора учета  тепловой энергии на котельной "Радиоцентр"</t>
  </si>
  <si>
    <t>Установка приборов учета тепловой энергии на котельной "61 квартал"</t>
  </si>
  <si>
    <t>Установка прибора учета тепловой энергии на котельной "Совмин"</t>
  </si>
  <si>
    <t>Установка приборов учета тепловой энергии на котельной "Промкомплекс"</t>
  </si>
  <si>
    <t>Установка приборов учета тепловой энергии на котельной "ЯГУ-1"</t>
  </si>
  <si>
    <t>Установка приборов учета тепловой энергии на котельной  "ЯГУ-2"</t>
  </si>
  <si>
    <t>Здание Богдана Чижика</t>
  </si>
  <si>
    <t>Установка приборов учета тепловой энергии в котельной "ЯНИИСХА"</t>
  </si>
  <si>
    <t>Установка приборов учета тепловой энергии и ХВС в здании СНиРЭУ и 8 участка</t>
  </si>
  <si>
    <t>Установка приборов учета тепловой энергии в здании Электроцеха</t>
  </si>
  <si>
    <t>4.1.14</t>
  </si>
  <si>
    <t>Установка приборов учета тепловой энергии в здании Ремцеха (Гагарина 4/1)</t>
  </si>
  <si>
    <t>Установка системы дозирования хим.реагентов на котельную Покровский тракт 4 км</t>
  </si>
  <si>
    <t>Установка системы дозирования хим.реагентов на котельную Табага</t>
  </si>
  <si>
    <t>4.4.2.</t>
  </si>
  <si>
    <t>4.4.3.</t>
  </si>
  <si>
    <t>5.1.1.</t>
  </si>
  <si>
    <t>Установка системы подачи резервного топлива на котельной 61 квартал (строительство и монтаж емкости и топливопроводного оборудования)</t>
  </si>
  <si>
    <t>Установка системы подачи резервного топлива на котельной Совмин (строительство и монтаж емкости и топливопроводного оборудования)</t>
  </si>
  <si>
    <t>Установка системы подачи резервного топлива на котельной 2 квартал (строительство и монтаж емкости и топливопроводного оборудования)</t>
  </si>
  <si>
    <t>Установка системы подачи резервного топлива на котельной Радиоцентр (строительство и монтаж емкости и топливопроводного оборудования)</t>
  </si>
  <si>
    <t>Установка системы подачи резервного топлива на котельной 85 квартал (строительство и монтаж емкости и топливопроводного оборудования)</t>
  </si>
  <si>
    <t>Установка системы подачи резервного топлива на котельной Борисовка (строительство и монтаж емкости и топливопроводного оборудования)</t>
  </si>
  <si>
    <t>Нагрузка, Гкал/ч</t>
  </si>
  <si>
    <t>Котельная "Тепличная"</t>
  </si>
  <si>
    <t>Котельная "Сергеляхское шоссе, 10 км."</t>
  </si>
  <si>
    <t>Котельная "Красильникова 9"</t>
  </si>
  <si>
    <t>Котельная "Мелиораторов"</t>
  </si>
  <si>
    <t>Котельная "Дружба народов"</t>
  </si>
  <si>
    <t>Наименование показателя (мощность, протяженность)</t>
  </si>
  <si>
    <t>Строительство сетей теплоснабжения от котельной "Абырал" в целях подключения многоквартирного жилого дома по Сергеляхскому шоссе, 12км, г.Якутск</t>
  </si>
  <si>
    <t>Строительство соединительных сетей тепловодоснабжения с ЦТП Северная до котельной  Заречная</t>
  </si>
  <si>
    <t>ЦТП Сахаплемобъединение</t>
  </si>
  <si>
    <t>Котельная "Пригородная"</t>
  </si>
  <si>
    <t>Насосная ЯКШИ</t>
  </si>
  <si>
    <t>3.1.3.</t>
  </si>
  <si>
    <t>г.Якутск, Октябрьский округ</t>
  </si>
  <si>
    <t>5.1.2.</t>
  </si>
  <si>
    <t>Установка системы подачи резервного топлива на котельной Покровский тракт, 4 км (строительство и монтаж емкости и топливопроводного оборудования)</t>
  </si>
  <si>
    <t>5.1.5.</t>
  </si>
  <si>
    <t>Установка системы подачи резервного топлива на котельной ПТКУ (строительство и монтаж емкости и топливопроводного оборудования)</t>
  </si>
  <si>
    <t>Установка системы подачи резервного топлива на котельной Институт мерзлотоведения (строительство и монтаж емкости и топливопроводного оборудования)</t>
  </si>
  <si>
    <t>5.1.7.</t>
  </si>
  <si>
    <t>5.1.8.</t>
  </si>
  <si>
    <t>5.1.9.</t>
  </si>
  <si>
    <t>Установка системы подачи резервного топлива на котельной Якова Потапова, 8 (строительство и монтаж емкости и топливопроводного оборудования)</t>
  </si>
  <si>
    <t>Установка системы дозирования хим.реагентов на котельную ДЭУ</t>
  </si>
  <si>
    <t>Установка системы дозирования хим.реагентов на котельную Совмин</t>
  </si>
  <si>
    <t>Установка системы дозирования хим.реагентов на котельную 61 квартал</t>
  </si>
  <si>
    <t>4.4.4.</t>
  </si>
  <si>
    <t>4.4.5</t>
  </si>
  <si>
    <t>4.4.6.</t>
  </si>
  <si>
    <t>Установка системы дозирования хим.реагентов на котельную ЯНИИСХА</t>
  </si>
  <si>
    <t>4.4.7.</t>
  </si>
  <si>
    <t>4.4.8.</t>
  </si>
  <si>
    <t>Установка системы дозирования хим.реагентов на котельную Я.Потапова,8</t>
  </si>
  <si>
    <t>Установка системы дозирования хим.реагентов на котельную Мерзлотная</t>
  </si>
  <si>
    <t>4.4.9.</t>
  </si>
  <si>
    <t>Установка системы дозирования хим.реагентов на котельную 2 квартал</t>
  </si>
  <si>
    <t>4.4.10.</t>
  </si>
  <si>
    <t>Установка системы дозирования хим.реагентов на котельную 3 квартал</t>
  </si>
  <si>
    <t>4.4.11.</t>
  </si>
  <si>
    <t>Установка системы дозирования хим.реагентов на котельную 4 квартал</t>
  </si>
  <si>
    <t>Установка системы дозирования хим.реагентов на котельную Абырал</t>
  </si>
  <si>
    <t>4.4.12.</t>
  </si>
  <si>
    <t>Установка системы дозирования хим.реагентов на котельную 85 квартал</t>
  </si>
  <si>
    <t>Установка системы дозирования хим.реагентов на котельную Борисовка</t>
  </si>
  <si>
    <t>4.4.13.</t>
  </si>
  <si>
    <t>4.4.14</t>
  </si>
  <si>
    <t>Реконструкция и вынос тепловых сетей и сетей ГВС в Сайсарском энергорайоне</t>
  </si>
  <si>
    <t>Реконструкция и вынос тепловых сетей и сетей ГВС в Мархинском энергорайоне</t>
  </si>
  <si>
    <t>Модернизация тепловых сетей и сетей ГВС в Октябрьском энергорайоне</t>
  </si>
  <si>
    <t>Установка приборов учета тепла и ГВС у потребителей</t>
  </si>
  <si>
    <t>Замена насосов на ЦТП "85 квартал"</t>
  </si>
  <si>
    <t>Замена насосов на ЦТП "Чайковского 2"</t>
  </si>
  <si>
    <t>Замена насосов на ЦТП "Кочнева 40"</t>
  </si>
  <si>
    <t>ЦТП 85 квартал</t>
  </si>
  <si>
    <t>ЦТП Кочнева, 40</t>
  </si>
  <si>
    <t xml:space="preserve">Установка приборов учета </t>
  </si>
  <si>
    <t>Установка прибора учета  тепловой энергии на котельной "Красильникова, 9"</t>
  </si>
  <si>
    <t>Установка прибора учета тепловой энергии на котельной "2 квартал"</t>
  </si>
  <si>
    <t>Форма №5-ИП ТС</t>
  </si>
  <si>
    <t>Финансовый план с учетом обязательств Инвестиционной программы</t>
  </si>
  <si>
    <t>(наименование энергоснабжающей организации)</t>
  </si>
  <si>
    <t>2017</t>
  </si>
  <si>
    <t>2018</t>
  </si>
  <si>
    <t>2019</t>
  </si>
  <si>
    <t>2020</t>
  </si>
  <si>
    <t>2021</t>
  </si>
  <si>
    <t>2022</t>
  </si>
  <si>
    <t>МЕРОПРИЯТИЯ</t>
  </si>
  <si>
    <t>1.</t>
  </si>
  <si>
    <t>Реконструкция котельной "Чернышевского 60"</t>
  </si>
  <si>
    <t>Реконструкция котельной "Покровский тракт 4км"</t>
  </si>
  <si>
    <t>Реконструкция котельной «Лермонтова 200»</t>
  </si>
  <si>
    <t>2.</t>
  </si>
  <si>
    <t>Привлеченные средства</t>
  </si>
  <si>
    <t>2.1.</t>
  </si>
  <si>
    <t>2.2.</t>
  </si>
  <si>
    <t>3.</t>
  </si>
  <si>
    <t>Бюджетное финансирование</t>
  </si>
  <si>
    <t>Бюджет г.Якутска</t>
  </si>
  <si>
    <t>ИТОГО по программе</t>
  </si>
  <si>
    <t>1.1.1.</t>
  </si>
  <si>
    <t>1.1.2.</t>
  </si>
  <si>
    <t>Группа 3.1. Реконструкция или модернизация существующих тепловых сетей</t>
  </si>
  <si>
    <t>Группа 3.2. Реконструкция или модернизация существующих объектов генерации</t>
  </si>
  <si>
    <t xml:space="preserve">Реконструкция котельной Абырал </t>
  </si>
  <si>
    <t>Строительство БМК ДЭУ</t>
  </si>
  <si>
    <t>Строительство БМК Школа-Интернат</t>
  </si>
  <si>
    <t>1.1.3.</t>
  </si>
  <si>
    <t>1.1.3.1.</t>
  </si>
  <si>
    <t>1.1.3.2.</t>
  </si>
  <si>
    <t>1.1.3.3.</t>
  </si>
  <si>
    <t>Котельная "4 квартал"</t>
  </si>
  <si>
    <t>Котельная "СОВМИН"</t>
  </si>
  <si>
    <t>Переключение ЦТП "Птицефабрика" на 2 контур</t>
  </si>
  <si>
    <t>ЦТП "Вилюйский тракт 5 км</t>
  </si>
  <si>
    <t>Замена 4 котлов на 2 энергоэффективных котла марки Термотехник ТТ 100 в котельной "Птицефабрика"</t>
  </si>
  <si>
    <t>Замена 3 котлов марки на 3 энергоэффективных котла марки Термотехник ТТ 100 в котельной "4 квартал"</t>
  </si>
  <si>
    <t>1.1.3.4.</t>
  </si>
  <si>
    <t>1.1.4.</t>
  </si>
  <si>
    <t>Группа 5. Прочие мероприятия</t>
  </si>
  <si>
    <t>Установка системы подачи резервного топлива на котельной Борисовка</t>
  </si>
  <si>
    <t>1.2.1.</t>
  </si>
  <si>
    <t>Группа 1.1.  Строительство новых тепловых сетей и сетей ГВС</t>
  </si>
  <si>
    <t>ПТКУ</t>
  </si>
  <si>
    <t>1.2.4.</t>
  </si>
  <si>
    <t>Группа 3.2. Реконструкция или модернизация существующих объектов</t>
  </si>
  <si>
    <t>Группа 3.1.  Реконструкция или модернизация существующих тепловых сетей</t>
  </si>
  <si>
    <t>Котельная "2 квартал"</t>
  </si>
  <si>
    <t>Котельная "3 квартал"</t>
  </si>
  <si>
    <t>Котельная "Сергеляхское шоссе 10 км"</t>
  </si>
  <si>
    <t>2.1.1.</t>
  </si>
  <si>
    <t>2.2.1.</t>
  </si>
  <si>
    <t>2.2.2.</t>
  </si>
  <si>
    <t>2.2.3.</t>
  </si>
  <si>
    <t>Котельная "Птицефабрика"</t>
  </si>
  <si>
    <t>4.1.15</t>
  </si>
  <si>
    <t>4.1.16</t>
  </si>
  <si>
    <t>Красильникова, 9</t>
  </si>
  <si>
    <t>3.1.4.</t>
  </si>
  <si>
    <t>Высокий износ сетей теплоснабжения</t>
  </si>
  <si>
    <t>СМУ-16</t>
  </si>
  <si>
    <t>ЯНИИСХА, ЯГУ-1, ЯГУ-2, Табага</t>
  </si>
  <si>
    <t>4,67</t>
  </si>
  <si>
    <t>Учет тепловой энергии</t>
  </si>
  <si>
    <t>Учет тепловой энергии у потребителей</t>
  </si>
  <si>
    <t>сети ЯТЭЦ</t>
  </si>
  <si>
    <t>сети ГУП ЖКХ Республики Саха (Якутия)</t>
  </si>
  <si>
    <t>Борисовка</t>
  </si>
  <si>
    <t>Мерзлотная</t>
  </si>
  <si>
    <t>Я.Потапова, 8</t>
  </si>
  <si>
    <t>Снижение объема потребления энергоресурсов</t>
  </si>
  <si>
    <t>Химическая подготовка технологической воды для "размягчения" теплоносителя</t>
  </si>
  <si>
    <t>Автоматизация процессов управления производством.</t>
  </si>
  <si>
    <t>3.2.8.</t>
  </si>
  <si>
    <t>Мелиораторов</t>
  </si>
  <si>
    <t>Подключение новых потребителей</t>
  </si>
  <si>
    <t>Оптимизация котельной "3 школа"</t>
  </si>
  <si>
    <t>Для подключения республиканского детского реабилитационного центра на 100 койко-мест и на 150 мест дневного посещения</t>
  </si>
  <si>
    <t>Пригородня</t>
  </si>
  <si>
    <t>Тепличная</t>
  </si>
  <si>
    <t>Форма № 2-ИП ТС</t>
  </si>
  <si>
    <t>Приложение №1</t>
  </si>
  <si>
    <t>Строительство блочно-модульной котельной мощностью 2.67 МВт</t>
  </si>
  <si>
    <t>М.М. Трофимов</t>
  </si>
  <si>
    <t>Ф.И.О.</t>
  </si>
  <si>
    <t>в сфере теплоснабжения на 2017-2022 годы</t>
  </si>
  <si>
    <t>Приложение №3</t>
  </si>
  <si>
    <t>Форма N 4-ИП ТС</t>
  </si>
  <si>
    <t>Показатели надежности</t>
  </si>
  <si>
    <t>и энергетической эффективности объектов централизованного</t>
  </si>
  <si>
    <t>N  п/п</t>
  </si>
  <si>
    <t>Наименование объекта</t>
  </si>
  <si>
    <t>Показатели энергетической эффективности</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</si>
  <si>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</si>
  <si>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Количество прекращений подачи тепловой энергии, теплоносителя в результате технологических нарушений на источникахтепловой энергии на 1 Гкал/час установленной мощности</t>
  </si>
  <si>
    <t>Удельный расход топлива на производство единицы тепловой энергии, отпускаемой с коллекторов источников тепловой энергии</t>
  </si>
  <si>
    <t>Отношение величины технологических потерь тепловой энергии, теплоносителя к материальной характеристике тепловой сети, Гкал/м2</t>
  </si>
  <si>
    <t>Плановое значение</t>
  </si>
  <si>
    <t>Руководитель регулируемой организации</t>
  </si>
  <si>
    <t>Приложение №2</t>
  </si>
  <si>
    <t>Форма № 3-ИП ТС</t>
  </si>
  <si>
    <t>Плановые значения показателей, достижение которых предусмотрено в результате реализации мероприятий инвестиционной программы</t>
  </si>
  <si>
    <t>(наименование регулируемой организации)</t>
  </si>
  <si>
    <t xml:space="preserve">в сфере теплоснабжения на </t>
  </si>
  <si>
    <t xml:space="preserve"> годы</t>
  </si>
  <si>
    <t>Наименование показателя</t>
  </si>
  <si>
    <t>Ед. изм.</t>
  </si>
  <si>
    <t>фактические значения</t>
  </si>
  <si>
    <t>Плановые значения</t>
  </si>
  <si>
    <t>Утвержденный период</t>
  </si>
  <si>
    <t>в т.ч. по годам реализации</t>
  </si>
  <si>
    <t>Удельный расход электрической энергии на транспортировку теплоносителя</t>
  </si>
  <si>
    <t>кВт∙ч/Гкал</t>
  </si>
  <si>
    <t>2</t>
  </si>
  <si>
    <t>Удельный расход условного топлива на выработку единицы тепловой энергии и (или) теплоносителя</t>
  </si>
  <si>
    <t>т.у.т./Гкал</t>
  </si>
  <si>
    <r>
      <t>т.у.т./м</t>
    </r>
    <r>
      <rPr>
        <vertAlign val="superscript"/>
        <sz val="8"/>
        <rFont val="Times New Roman"/>
        <family val="1"/>
        <charset val="204"/>
      </rPr>
      <t>3</t>
    </r>
    <r>
      <rPr>
        <sz val="8"/>
        <rFont val="Times New Roman"/>
        <family val="1"/>
        <charset val="204"/>
      </rPr>
      <t>*</t>
    </r>
  </si>
  <si>
    <t>3</t>
  </si>
  <si>
    <t>Объем присоединяемой тепловой нагрузки новых потребителей</t>
  </si>
  <si>
    <t>4</t>
  </si>
  <si>
    <t>Износ объектов системы теплоснабжения с выделением процента износа объектов, существующих на начало реализации Инвестиционной программы</t>
  </si>
  <si>
    <t>%</t>
  </si>
  <si>
    <t>Потери тепловой энергии при передаче тепловой энергии по тепловым сетям</t>
  </si>
  <si>
    <t>Гкал в год</t>
  </si>
  <si>
    <t>% от полезного
отпуска тепловой энергии</t>
  </si>
  <si>
    <t>6</t>
  </si>
  <si>
    <t>Потери теплоносителя при передаче тепловой энергии по тепловым сетям</t>
  </si>
  <si>
    <t>тонн в год для воды **</t>
  </si>
  <si>
    <t>куб. м для пара ***</t>
  </si>
  <si>
    <t>7</t>
  </si>
  <si>
    <t>Показатели, характеризующие снижение негативного воздействия на окружающую среду, определяемые в соответствии с законодательством РФ об охране окружающей среды:</t>
  </si>
  <si>
    <t>в соответствии с законодательством РФ об охране окружающей среды</t>
  </si>
  <si>
    <t>7.1</t>
  </si>
  <si>
    <t>7.2</t>
  </si>
  <si>
    <t>Гкал</t>
  </si>
  <si>
    <t>1.1.2</t>
  </si>
  <si>
    <t>1.1.3</t>
  </si>
  <si>
    <t>1.1.4</t>
  </si>
  <si>
    <t>1.1.5</t>
  </si>
  <si>
    <t>1.1.6</t>
  </si>
  <si>
    <t>1.1.7</t>
  </si>
  <si>
    <t>1.1.9</t>
  </si>
  <si>
    <t>1.1.10</t>
  </si>
  <si>
    <t>1.1.11</t>
  </si>
  <si>
    <t>1.1.13</t>
  </si>
  <si>
    <t>5</t>
  </si>
  <si>
    <t>Погашение кредитов</t>
  </si>
  <si>
    <t>Строительство объектов</t>
  </si>
  <si>
    <t>Полезный отпуск тепловой энергии</t>
  </si>
  <si>
    <t>3.4.</t>
  </si>
  <si>
    <t>3.4.1.</t>
  </si>
  <si>
    <t>котельная "Красильникова, 9"</t>
  </si>
  <si>
    <t>котельная "2 квартал"</t>
  </si>
  <si>
    <t>2.2.4.</t>
  </si>
  <si>
    <t>Тариф</t>
  </si>
  <si>
    <t>Высокий износ оборудования котельных</t>
  </si>
  <si>
    <t>к приказу от ________________ № ___________________</t>
  </si>
  <si>
    <t>Котельная "3 Школа"</t>
  </si>
  <si>
    <t>Котельная "50 лет Советской Армии"</t>
  </si>
  <si>
    <t>Котельная "85 квартал"</t>
  </si>
  <si>
    <t>Котельная "Абырал"</t>
  </si>
  <si>
    <t>Котельная "Борисовка"</t>
  </si>
  <si>
    <t>Котельная "ДЭУ"</t>
  </si>
  <si>
    <t>Котельная "Лермонтова 200"</t>
  </si>
  <si>
    <t>Котельная "Предприятие-14"</t>
  </si>
  <si>
    <t>Котельная "Пригород, школа №12"</t>
  </si>
  <si>
    <t>Котельная "Промкомплекс"</t>
  </si>
  <si>
    <t>Котельная "ПТКУ"</t>
  </si>
  <si>
    <t>Котельная "Радиоцентр"</t>
  </si>
  <si>
    <t>Котельная "Старая Табага"</t>
  </si>
  <si>
    <t>Котельная "Хатынг-Юряхское шоссе"</t>
  </si>
  <si>
    <t>Котельная "Чернышевского 60"</t>
  </si>
  <si>
    <t>Котельная "Я. Потапова 8"</t>
  </si>
  <si>
    <t>Котельная "ЯМРО СХТ"</t>
  </si>
  <si>
    <t>Котельная "ЯПАП-1"</t>
  </si>
  <si>
    <t>Котельная "Мерзлотная 36"</t>
  </si>
  <si>
    <t>Котельная "Покровский тракт, 4 км."</t>
  </si>
  <si>
    <t>Котельная "Заречная"</t>
  </si>
  <si>
    <t>Котельная "КРС"</t>
  </si>
  <si>
    <t>Котельная "Холбос"</t>
  </si>
  <si>
    <t>Котельная "Школа-интернат"</t>
  </si>
  <si>
    <t>Котельная "Мелиораторов 1/2"</t>
  </si>
  <si>
    <t>Котельная "СМУ-16"</t>
  </si>
  <si>
    <t>Котельная "Энергетик"</t>
  </si>
  <si>
    <t>Котельная "Ярославского 29"</t>
  </si>
  <si>
    <t>Капитальные вложения</t>
  </si>
  <si>
    <t>Группа 1.1.</t>
  </si>
  <si>
    <t>Группа 1.3.</t>
  </si>
  <si>
    <t>Группа 3.1.</t>
  </si>
  <si>
    <t>Группа 3.2.</t>
  </si>
  <si>
    <t>Группа 4.1. (приборы учета)</t>
  </si>
  <si>
    <t>Группа 4.2. (Котлы)</t>
  </si>
  <si>
    <t>Группа 4.3.</t>
  </si>
  <si>
    <t>Группа 4.4.</t>
  </si>
  <si>
    <t>Группа 4.5.</t>
  </si>
  <si>
    <t>Группа 5.1.</t>
  </si>
  <si>
    <t>Котельная "Деткомбинат"</t>
  </si>
  <si>
    <t>Модернизация РИП</t>
  </si>
  <si>
    <t>4.6.</t>
  </si>
  <si>
    <t>4.6.1.</t>
  </si>
  <si>
    <t>Мерзлотная 36</t>
  </si>
  <si>
    <t>4.6.2.</t>
  </si>
  <si>
    <t>4.6.3.</t>
  </si>
  <si>
    <t>4.6.4.</t>
  </si>
  <si>
    <t>Повышение надежности работы оборудования и автоматизация процессов управления производством</t>
  </si>
  <si>
    <t>Модернизация насосного оборудования на котельной "Птицефабрика"</t>
  </si>
  <si>
    <t>Модернизация насосного оборудования на котельной "ЯГУ-1"</t>
  </si>
  <si>
    <t>Модернизация насосного оборудования на котельной "ЯНИИСХА"</t>
  </si>
  <si>
    <t>Модернизация насосного оборудования на котельной "СОВМИН"</t>
  </si>
  <si>
    <t>Модернизация насосного оборудования на котельной "61 квартал"</t>
  </si>
  <si>
    <t>Модернизация насосного оборудования на котельной "Промкомплекс"</t>
  </si>
  <si>
    <t>Модернизация насосного оборудования на ЦТП "Птицефабрика" для переключения на 2 контур</t>
  </si>
  <si>
    <t>Модернизация насосного оборудования на ЦТП "Вилюйский тракт 5 км"</t>
  </si>
  <si>
    <t>Модернизация котлового оборудования в котельной "Птицефабрика"</t>
  </si>
  <si>
    <t>Модернизация котлового оборудования в котельной "Сергеляхское шоссе, 10 км."</t>
  </si>
  <si>
    <t>Установка приборов учета тепловой энергии в котельной "СМУ-16"</t>
  </si>
  <si>
    <t>Техническое перевооружение котельной КРС</t>
  </si>
  <si>
    <t>КРС</t>
  </si>
  <si>
    <t>3.2.9.</t>
  </si>
  <si>
    <t>2.1.2.</t>
  </si>
  <si>
    <t>Строительство блочно-модульной котельной ДЭУ</t>
  </si>
  <si>
    <t>3.2.10.</t>
  </si>
  <si>
    <t>3.2.11.</t>
  </si>
  <si>
    <t>Техническое перевооружение переключаемых котельных МУП «Теплоэнергия» «ЯГУ-1», «ЯГУ-2», «Промкомплекс» к магистральным сетям Якутской ГРЭС-2</t>
  </si>
  <si>
    <t>«ЯГУ-1», «ЯГУ-2», «Промкомплекс»</t>
  </si>
  <si>
    <t>г. Якутск, Октябрьский и Сайсарский округ</t>
  </si>
  <si>
    <t>«Промкомплекс»</t>
  </si>
  <si>
    <t>г. Якутск,  Сайсарский округ</t>
  </si>
  <si>
    <t>г. Якутск, Октябрьский округ</t>
  </si>
  <si>
    <t>«ЯГУ-1», «ЯГУ-2»,</t>
  </si>
  <si>
    <t>1 этап. Переключение котельной «Промкомплекс»</t>
  </si>
  <si>
    <t>3.2.12.</t>
  </si>
  <si>
    <t>Техническое перевооружение котельной "Табага"</t>
  </si>
  <si>
    <t>1.1.3.5.</t>
  </si>
  <si>
    <t>Строительство сетей теплоснабжения от котельной "Лермонтова 200" в целях подключения МКЖД по ул. Я.Потапова в квартале 95 г. Якутска (1-я очередь) Норд Строй</t>
  </si>
  <si>
    <t>Строительство сетей теплоснабжения от котельной "Чернышевского 60" в целях подключения МКЖД в квартале 37 г.Якутска Север-Строй</t>
  </si>
  <si>
    <t xml:space="preserve"> - Реконструкция "Лермонтова 200"</t>
  </si>
  <si>
    <t>тариф</t>
  </si>
  <si>
    <t>факт</t>
  </si>
  <si>
    <t>Аммортизация</t>
  </si>
  <si>
    <t>план</t>
  </si>
  <si>
    <t>17 котельных</t>
  </si>
  <si>
    <t>Автоматизация и диспетчеризация ДЭС</t>
  </si>
  <si>
    <t>План</t>
  </si>
  <si>
    <t>Корр-ка</t>
  </si>
  <si>
    <t>2 этап. Переключение котельных «ЯГУ-1» и «ЯГУ-2»</t>
  </si>
  <si>
    <t>Акционерного общества "Теплоэнергия"</t>
  </si>
  <si>
    <t>2019 год</t>
  </si>
  <si>
    <t>2018 год</t>
  </si>
  <si>
    <t>Итого</t>
  </si>
  <si>
    <t>Строительство инженерных сетей</t>
  </si>
  <si>
    <t>в сфере теплоснабжения на 2017-2022 годы (с корректировкой от 23 апреля 2019 года)</t>
  </si>
  <si>
    <t>Акционерное общество "Теплоэнергия"</t>
  </si>
  <si>
    <t>теплоснабжения Акционерного общества "Теплоэнергия"</t>
  </si>
  <si>
    <t>к проекту Инвестиционной программы АО "Теплоэнергия" на 2017-2022 годы</t>
  </si>
  <si>
    <t>АО "Теплоэнергия"</t>
  </si>
  <si>
    <t>2.1.3.</t>
  </si>
  <si>
    <t>Обновление спецтехники</t>
  </si>
  <si>
    <t>5.3.</t>
  </si>
  <si>
    <t>5.4.</t>
  </si>
  <si>
    <t>Установка светодиодного оборудования</t>
  </si>
  <si>
    <t xml:space="preserve">Ф.И.О.        </t>
  </si>
  <si>
    <t>2017-2022 годы</t>
  </si>
  <si>
    <t>Приложение №4</t>
  </si>
  <si>
    <t>Переключение котельных «ЯГУ-1»</t>
  </si>
  <si>
    <t>Переключение котельных «ЯГУ-2»</t>
  </si>
  <si>
    <t>Строительство сетей теплоснабжения от котельной "Табага" в целях подключения  Амбулаторно-поликлинического учреждения в с. Табага</t>
  </si>
  <si>
    <t>Строительство сетей теплоснабжения от ЦТП "Промкомплекс" в целях подключения нежилых зданий по Вилюйскому тракту 4км г.Якутска (Росгвардия)</t>
  </si>
  <si>
    <t>Строительство сетей теплоснабжения и ЦХВС, ЦГВС для подключения объекта: Детское дошкольное учреждение по ул.Лонгинова д.27А</t>
  </si>
  <si>
    <t>Установка приборов учета тепловой энергии и теплоснабжения ГВС на ЦТП "ФАПК Якутия"</t>
  </si>
  <si>
    <t xml:space="preserve">Cтроительство тепловых сетей и сетей ХВС от ЦТП "Промкомплекс" в целях подключения МКЖД ООО "Сахастройсервис" в 75 квартале г. Якутска" </t>
  </si>
  <si>
    <t>Модернизация насосного оборудования на котельной "Покровский тр., 4 км"</t>
  </si>
  <si>
    <t>Модернизация насосного оборудования на котельной "Мерзлотная 36"</t>
  </si>
  <si>
    <t>Модернизация насосного оборудования на котельной "ЯПАП"</t>
  </si>
  <si>
    <t>Строительство инженерных сетей от  ЦТП "Чайковского-2" с целью подключения жилых домов в 78 квартале</t>
  </si>
  <si>
    <t>Техническое перевооружение ЦТП "Чайковского-2" с целью подключения жилых домов в 78 квартале</t>
  </si>
  <si>
    <t>корректировка</t>
  </si>
  <si>
    <t>Величина технологических потерь при передаче тепловой энергии, теплоносителя по тепловым сетям, Гкал</t>
  </si>
  <si>
    <t>корр.</t>
  </si>
  <si>
    <t>Реконструкция котельной "Чернышевского 60", с переоборудованием 1-й котельной в ЦТП и строительство соединительных сетей</t>
  </si>
  <si>
    <t>Установка котоагрегата в новое здание котельной и переоборудование старой котельной в ЦТП</t>
  </si>
  <si>
    <t>3.3.</t>
  </si>
  <si>
    <t>Техническое перевооружение переключаемых котельных АО «Теплоэнергия» «ЯГУ-1», «ЯГУ-2», «Промкомплекс» к магистральным сетям Якутской ГРЭС-2</t>
  </si>
  <si>
    <t>Установка приборов учета тепловой энергии и ГВС на котельной Птицефабрика</t>
  </si>
  <si>
    <t>М.С. Воробьев</t>
  </si>
  <si>
    <t>Согласовано:</t>
  </si>
  <si>
    <t>Л.А. Москова</t>
  </si>
  <si>
    <t>П.П. Постников</t>
  </si>
  <si>
    <t>Начальник ПТО</t>
  </si>
  <si>
    <t>Начальник УКС и ТП</t>
  </si>
  <si>
    <t>И.о. Начальника ПЭО</t>
  </si>
  <si>
    <t>Т.Р. Габышев</t>
  </si>
  <si>
    <t>Первый заместитель генерального директора</t>
  </si>
  <si>
    <t>А.А. Григорьев</t>
  </si>
  <si>
    <t xml:space="preserve">Генеральный директор                                                                                                                                   </t>
  </si>
  <si>
    <t>Установка системы дозирования хим.реагентов на котельную Лермонтова 200</t>
  </si>
  <si>
    <t>Главный инженер</t>
  </si>
  <si>
    <t>С.В. Малышов</t>
  </si>
  <si>
    <t>Реконструкция и строительство сетей теплоснабжения и холодного водоснабжения для подключения МКД ООО "Высота" в 77 квартале г. Якутска</t>
  </si>
  <si>
    <t>Реконструкция котельной «Лермонтова 200», 1 очередь, 39 МВт</t>
  </si>
  <si>
    <t>Установка системы подачи резервного топлива на котельной Предприятие 14 (строительство и монтаж емкости и топливопроводного оборудования)</t>
  </si>
  <si>
    <t>Установка системы подачи резервного топлива на котельной ДЭУ (строительство и монтаж емкости и топливопроводного оборудования)</t>
  </si>
  <si>
    <t>5.1.10</t>
  </si>
  <si>
    <t>5.1.11</t>
  </si>
  <si>
    <t>5.1.12</t>
  </si>
  <si>
    <t>Строительство блочно-модульной котельной  Деткомбинат с  мощностью 2 МВт с закрытием старой</t>
  </si>
  <si>
    <t>Строительство блочно-модульной котельной  Холбос с  мощностью 2,4 МВт с закрытием старой</t>
  </si>
  <si>
    <t>Комплекс по реконструкции объектов котельной Чернышевского 60</t>
  </si>
  <si>
    <t>в 2020-2021 г. Неправильно стоит сумма по котлам птицефабрика 20 млн</t>
  </si>
  <si>
    <t>1 раздел</t>
  </si>
  <si>
    <t>2 раздел</t>
  </si>
  <si>
    <t>Лермонтова 200</t>
  </si>
  <si>
    <t>3 раздел</t>
  </si>
  <si>
    <t>2017 Факт</t>
  </si>
  <si>
    <t>2018 Факт</t>
  </si>
  <si>
    <t>2022 разницу поставить</t>
  </si>
  <si>
    <t>2019 факт из отчета МЖКХ</t>
  </si>
  <si>
    <t>2020 факт из отчета МЖКХ</t>
  </si>
  <si>
    <t>2021 план из приказа 2021г.</t>
  </si>
  <si>
    <t>По приказу 2021г.</t>
  </si>
  <si>
    <t>План скоректированный</t>
  </si>
  <si>
    <t>амортизация</t>
  </si>
  <si>
    <t>плата за подключение (технологическое присоединение)</t>
  </si>
  <si>
    <t>капвложения</t>
  </si>
  <si>
    <t>экономия от внедрения энергоресурсосберегающих мероприятий</t>
  </si>
  <si>
    <t>Федеральный</t>
  </si>
  <si>
    <t>Республиканский</t>
  </si>
  <si>
    <t>Местный</t>
  </si>
  <si>
    <t>Привлеченные средства по графикам поступления средств</t>
  </si>
  <si>
    <t>Техническое обследование тепловых сетей от общежития Маганский тр., 2км до Маганский тр. 2км.. Д.6</t>
  </si>
  <si>
    <t>Завершение работ по строительству котельной "Энергетик"</t>
  </si>
  <si>
    <t>Разработка проектной документации и экспертизы пром. безопасности по ликвидации кот. "Промкомплекс" и тепловых сетей от кот. "Промкомплекс"</t>
  </si>
  <si>
    <t xml:space="preserve">Приобретение насоса и ШУН для ЦТП "Чайковсокого"  (для подключения многоквартирный жилой ООО "Высота") </t>
  </si>
  <si>
    <t>Факт 2020</t>
  </si>
  <si>
    <t>Факт 2019</t>
  </si>
  <si>
    <t>Проектирование,реконструкция и строительство сетей тепло-водоснабжения для подключения  ООО "ЛенаТрансСервис", Многоквартирный жилой дом в квартале Борисовка-1 г. Якутска"</t>
  </si>
  <si>
    <t xml:space="preserve">Исполнительная съемка котельных Мерзлотная, ПТКУ, Холбос и ЦТП Промкомплекс 2 </t>
  </si>
  <si>
    <t>Обваловка емкости резервного топлива на котельной "Сергеляхское шоссе, 10 км." (проектирование и СМР) согласно предписанию Ростехнадзора П-655 от 04.10.2019г.</t>
  </si>
  <si>
    <t>Приобретение теплообменников</t>
  </si>
  <si>
    <t>5,2.</t>
  </si>
  <si>
    <t>Энергосбережение</t>
  </si>
  <si>
    <t>Котельные и сети</t>
  </si>
  <si>
    <t>ВСЕГО</t>
  </si>
  <si>
    <t>ФАКТ</t>
  </si>
  <si>
    <t>Факт</t>
  </si>
  <si>
    <t>Для шаблона</t>
  </si>
  <si>
    <t>2 раздел посадил на сети марха</t>
  </si>
  <si>
    <t>посадил на марху сети</t>
  </si>
  <si>
    <t>Корр-ка 2017-2020</t>
  </si>
  <si>
    <t>новый</t>
  </si>
  <si>
    <t>Проектирование и строительство сетей теплоснабжения для подключения объекта ИЖС по адресу: г. Якутск, мкр. Марха, ул. Энтузиастов, 12 - Слепцова М.И. (ТС - 0,01км)</t>
  </si>
  <si>
    <t>Проектирование и строительство сетей тепло-водоснабжения для подключения объекта ИЖС по адресу г.Якутск, ул. Студенческая - Яковлев Э.К. (ТС - 0,005км; ХВС - 0,005км)</t>
  </si>
  <si>
    <t>Строительство сетей тепло-водоснабжения для подключения объекта ИЖС по адресу: г.Якутск, ул. Студенческая 16/3 (Березовский)</t>
  </si>
  <si>
    <t xml:space="preserve">Строительство сетей теплоснабжения от ЦТП "Промкомплекс" в целях подключения нежилых зданий по Вилюйскому тракту 4км г.Якутска </t>
  </si>
  <si>
    <t>Вынос сетей АвиалесОхрана</t>
  </si>
  <si>
    <t>Строительство сетей от горводопровода до котельной Мелиорация (резервный источник)</t>
  </si>
  <si>
    <t>Проектирование перевода котельных "Мерзлотная 36" и "Я.Потапова 8" в ЦТП с переключением на котельную  "Лермонтова 200 новая" через ЦТП "Лермонтова 200" путем строительства соединительных сетей</t>
  </si>
  <si>
    <t xml:space="preserve">Строительство котельной "Птицефабрика" </t>
  </si>
  <si>
    <t>Установка дополнительного сетевого насоса на ЦТП "Северный-1"</t>
  </si>
  <si>
    <t>Замена сетевых насосов на котельной "СМУ-16" 1 и 2 зал</t>
  </si>
  <si>
    <t>Модернизация тягодутьевого оборудования</t>
  </si>
  <si>
    <t>Установка преобразователей частоты на двигатели  тягодутьевого оборудования и замена дымососов на котельной "Покровский тракт, 4 км"</t>
  </si>
  <si>
    <t>Установка преобразователей частоты на двигатели  тягодутьевого оборудования и замена дымососов на котельной "ЯГУ-1"</t>
  </si>
  <si>
    <t>Установка преобразователей частоты на двигатели  тягодутьевого оборудования котельной "61 квартал"</t>
  </si>
  <si>
    <t>Установка балансировочных клапанов на  ЦТП "Советская", "Чайковского 2", "Кочнева 40"</t>
  </si>
  <si>
    <t xml:space="preserve">1. Демонтаж существующей емкости 100 м3, 
2. Строительство нового пластикового резервуара объемом 50 м3 (диаметр 4400 мм, высота 3500 мм) на котельной "Сергеляхское шоссе 10 км </t>
  </si>
  <si>
    <t>Новый резервуарпластиковый на 150 м3 (диаметр 6600 мм, высота 4500 мм). На 200 м3 нет воможности поставить пластиковый на ЦТП "Северный"</t>
  </si>
  <si>
    <t>Строительство металлической емкости 200 м3 (диаметр 6600 мм, высота 6000 мм)  на ЦТП Геологов</t>
  </si>
  <si>
    <t>1. Демонтаж существующей металлической емкости и монтаж новой пластиковой емкости (100 м3 (диаметр 6000, высота 4000 мм)) на существующем фундаменте, 
2. Строительство новой пластиковой 100 м3 (диаметр 6000, высота 4000 мм) емкости, со строительством фундамента на котельной "61 квартал"</t>
  </si>
  <si>
    <t>1. Строительство новых резервуаров 2 шт. по 100 м3 (диаметр 6000, высота 4000 мм) + Насосная станция на котельной "Мелиораторов 1/2"</t>
  </si>
  <si>
    <t>Строительство сетей тепловодоснабжения для подключения объекта Многоквартирный жилой дом с нежилыми помещениями по ул. Лермонтова в 93 квартале г.Якутска (ООО Спецснаб)</t>
  </si>
  <si>
    <t>ПИР, реконструкция и строительство сетей тепловодоснабжения для подключения МКЖД в районе Птицефабрика г. Якутск (ООО Оптима Строй)</t>
  </si>
  <si>
    <t>ПИР и строительство сетей тепловодоснабжения для подключения МКЖД по ул.Красноярова 22 в 117 квартале г. Якутска (ООО СПЗ ДСК-4)</t>
  </si>
  <si>
    <t>ПИР, реконструкция и строительство сетей тепловодоснабжения для подключения бани в Мархе (ООО Бизнес-инфо)</t>
  </si>
  <si>
    <t>ПИР, реконструкция и строительство сетей тепловодоснабжения для подключения МКЖД по ул.Чернышевского в г. Якутске" (ООО Феррис)</t>
  </si>
  <si>
    <t>ПИР, реконструкция и строительство сетей тепловодоснабжения для подключения МКЖД по адресу г. Якутск, госплемобъединение, Маганский тракт 2км (ООО НордСервисСтрой)</t>
  </si>
  <si>
    <t>ПИР по объекту: строительство сетей тепловодоснабжения для подключения МКЖД с соцкультбытом по ул. Билибина, в квартале 111 г. Якутска (2 очередь - 2этап)" (ООО Ленатрансервис)</t>
  </si>
  <si>
    <t>ПИР по объекту: строительство сетей тепловодоснабжения для подключения МКЖД с нежилыми помещениями по ул.Ильменская в квартале 75 г.Якутска" (ООО СтройИндустрия)</t>
  </si>
  <si>
    <t>ПИР по объекту: реконструкция и строительство сетей тепловодоснабжения для подключения 2 МКЖД по ул. Матросова в г. Якутске" (ООО СПЗ ДСК-5)</t>
  </si>
  <si>
    <t>ПИР по объекту: строительство сетей тепловодоснабжения для подключения объекта Административное учреждение по ул. Ярославского, в квартале 61 г.Якутска (ООО ЮАЛ)</t>
  </si>
  <si>
    <t>ПИР по объекту: реконструкция и строительство тепловых сетей для подключения объекта "Многоквартирный жилой дом №1, 2 в квартале 16 г. Якутска" (ООО МСЗ АРТ)</t>
  </si>
  <si>
    <t>ПИР по объекту: строительство сетей тепловодоснабжения для подключения объекта Многоквартирный жилой дом по ул. Притузова в 78 квартале г. Якутска (3-я очередь) ООО Высота</t>
  </si>
  <si>
    <t>ПИР по объекту: строительство сетей тепловодоснабжения для подключения объекта Два многоквартирных жилых дома по ул. Байкалова, 2 в г. Якутске (ИП Кузьмин)</t>
  </si>
  <si>
    <t>Подключение физ.лиц</t>
  </si>
  <si>
    <t>ПИР и реконструкция ЦТП "Племобъединение"</t>
  </si>
  <si>
    <t>ПИР и строительство сетей тепловодоснабжения для подключения объекта "Многоквартирный жилой дом по ул. Билибина в г. Якутске" (ООО КИНГ-95)</t>
  </si>
  <si>
    <t>Модернизация котельной ПТКУ с переключением на потребителей котельной «Предприятия 14»</t>
  </si>
  <si>
    <t>Установка приборов учета тепловой энергии и ГВС, на котельной "3 квартал"</t>
  </si>
  <si>
    <t>Установка приборов учета тепловой энергии и ГВС в котельной "ЯПАП-1"</t>
  </si>
  <si>
    <t>Установка приборов учета тепловой энергии на котельной "4 квартал"</t>
  </si>
  <si>
    <t>Установка приборов учета тепловой энергии в котельной "Дружба Народов 1Б"</t>
  </si>
  <si>
    <t>Установка преобразователей частоты  и замена дымососов на двигатели  тягодутьевого оборудования котельной "ЯПАП-1"</t>
  </si>
  <si>
    <t>Установка преобразователей частоты на двигатели  тягодутьевого оборудования котельной "Энергетик"</t>
  </si>
  <si>
    <t>Установка преобразователей частоты на двигатели  тягодутьевого оборудования котельной "ЯГУ-2"</t>
  </si>
  <si>
    <t>Установка автоматического регулирования подачи ГВС</t>
  </si>
  <si>
    <t xml:space="preserve">Установка балансировочных клапанов на т/сетях Котельных "Дружба народов", "Табага", "ЯНИИСХА" </t>
  </si>
  <si>
    <t>Установка балансировочных клапанов в ЦТП "Промкомплекс"</t>
  </si>
  <si>
    <t xml:space="preserve"> </t>
  </si>
  <si>
    <t>2020 факт</t>
  </si>
  <si>
    <t>2022 план</t>
  </si>
  <si>
    <t>4.7.</t>
  </si>
  <si>
    <t>5.5.</t>
  </si>
  <si>
    <t>в том числе</t>
  </si>
  <si>
    <t>в сфере теплоснабжения на 2017-2022 годы (с корректировкой от 09 июля 2021 года)</t>
  </si>
  <si>
    <t>№</t>
  </si>
  <si>
    <t>Наименование</t>
  </si>
  <si>
    <t>Кредитные средства</t>
  </si>
  <si>
    <t>ИТОГО</t>
  </si>
  <si>
    <t>Сумма, тыс.руб.</t>
  </si>
  <si>
    <t>проценты</t>
  </si>
  <si>
    <t>"тело" кредита</t>
  </si>
  <si>
    <t>Кредит на строительство котельной "Лермонтова 200"</t>
  </si>
  <si>
    <t>Погашение кредита "Лермонтова 200"</t>
  </si>
  <si>
    <t>Заемные средства на дефицит 2021-2022</t>
  </si>
  <si>
    <t>Сумма кредита</t>
  </si>
  <si>
    <t>Чернышевского 60</t>
  </si>
  <si>
    <t>Переключение на ГРЭС</t>
  </si>
  <si>
    <t>Ежегодная амортизация по объектам, входящие в состав основных средств в 2021-2022гг.</t>
  </si>
  <si>
    <t>Прочие мелкие объекты</t>
  </si>
  <si>
    <t>ИТОГО, без НДС</t>
  </si>
  <si>
    <t>ИТОГО, с учетом НДС</t>
  </si>
  <si>
    <t>2019 Факт</t>
  </si>
  <si>
    <t>2021 план</t>
  </si>
  <si>
    <t>Строительство и реконструкция объектов, установка оборудования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</si>
</sst>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00\ _₽_-;\-* #,##0.00\ _₽_-;_-* &quot;-&quot;??\ _₽_-;_-@_-"/>
    <numFmt numFmtId="165" formatCode="_-* #,##0.00_р_._-;\-* #,##0.00_р_._-;_-* &quot;-&quot;??_р_._-;_-@_-"/>
    <numFmt numFmtId="166" formatCode="_(&quot;р.&quot;* #,##0.00_);_(&quot;р.&quot;* \(#,##0.00\);_(&quot;р.&quot;* &quot;-&quot;??_);_(@_)"/>
    <numFmt numFmtId="167" formatCode="#,##0.00_р_."/>
    <numFmt numFmtId="168" formatCode="#,##0.000"/>
    <numFmt numFmtId="169" formatCode="0.000"/>
    <numFmt numFmtId="170" formatCode="#,##0.0"/>
    <numFmt numFmtId="171" formatCode="_-* #,##0.00[$€-1]_-;\-* #,##0.00[$€-1]_-;_-* \-??[$€-1]_-"/>
    <numFmt numFmtId="172" formatCode="_-* #,##0.00[$€-1]_-;\-* #,##0.00[$€-1]_-;_-* &quot;-&quot;??[$€-1]_-"/>
    <numFmt numFmtId="173" formatCode="0.0%"/>
    <numFmt numFmtId="174" formatCode="0.0%_);\(0.0%\)"/>
    <numFmt numFmtId="175" formatCode="&quot;$&quot;#,##0_);[Red]\(&quot;$&quot;#,##0\)"/>
    <numFmt numFmtId="176" formatCode="General_)"/>
    <numFmt numFmtId="177" formatCode="#,##0;\(#,##0\)"/>
    <numFmt numFmtId="178" formatCode="_-* #,##0.00\ _$_-;\-* #,##0.00\ _$_-;_-* &quot;-&quot;??\ _$_-;_-@_-"/>
    <numFmt numFmtId="179" formatCode="#.##0\.00"/>
    <numFmt numFmtId="180" formatCode="#\.00"/>
    <numFmt numFmtId="181" formatCode="\$#\.00"/>
    <numFmt numFmtId="182" formatCode="#\."/>
    <numFmt numFmtId="183" formatCode="_-* #,##0\ _₽_-;\-* #,##0\ _₽_-;_-* &quot;-&quot;\ _₽_-;_-@_-"/>
  </numFmts>
  <fonts count="134">
    <font>
      <sz val="10"/>
      <name val="Arial Cyr"/>
      <charset val="204"/>
    </font>
    <font>
      <sz val="12"/>
      <color theme="1"/>
      <name val="Times New Roman"/>
      <family val="2"/>
      <charset val="204"/>
    </font>
    <font>
      <sz val="12"/>
      <color theme="1"/>
      <name val="Times New Roman"/>
      <family val="2"/>
      <charset val="204"/>
    </font>
    <font>
      <sz val="12"/>
      <color theme="1"/>
      <name val="Times New Roman"/>
      <family val="2"/>
      <charset val="204"/>
    </font>
    <font>
      <sz val="12"/>
      <color theme="1"/>
      <name val="Times New Roman"/>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sz val="11"/>
      <color indexed="8"/>
      <name val="Times New Roman"/>
      <family val="2"/>
      <charset val="204"/>
    </font>
    <font>
      <sz val="10"/>
      <name val="Arial Cyr"/>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indexed="8"/>
      <name val="Calibri"/>
      <family val="2"/>
      <charset val="204"/>
    </font>
    <font>
      <b/>
      <sz val="10"/>
      <name val="Arial Cyr"/>
      <charset val="204"/>
    </font>
    <font>
      <b/>
      <sz val="8"/>
      <color indexed="81"/>
      <name val="Tahoma"/>
      <family val="2"/>
      <charset val="204"/>
    </font>
    <font>
      <sz val="8"/>
      <color indexed="81"/>
      <name val="Tahoma"/>
      <family val="2"/>
      <charset val="204"/>
    </font>
    <font>
      <sz val="8"/>
      <name val="Arial Cyr"/>
      <charset val="204"/>
    </font>
    <font>
      <b/>
      <sz val="8"/>
      <name val="Arial Cyr"/>
      <charset val="204"/>
    </font>
    <font>
      <sz val="9"/>
      <color indexed="81"/>
      <name val="Tahoma"/>
      <family val="2"/>
      <charset val="204"/>
    </font>
    <font>
      <b/>
      <sz val="9"/>
      <color indexed="81"/>
      <name val="Tahoma"/>
      <family val="2"/>
      <charset val="204"/>
    </font>
    <font>
      <sz val="14"/>
      <name val="Arial Cyr"/>
      <charset val="204"/>
    </font>
    <font>
      <i/>
      <sz val="10"/>
      <name val="Arial Cyr"/>
      <charset val="204"/>
    </font>
    <font>
      <b/>
      <sz val="10"/>
      <color indexed="81"/>
      <name val="Tahoma"/>
      <family val="2"/>
      <charset val="204"/>
    </font>
    <font>
      <sz val="10"/>
      <color indexed="81"/>
      <name val="Tahoma"/>
      <family val="2"/>
      <charset val="204"/>
    </font>
    <font>
      <b/>
      <sz val="10"/>
      <name val="Times New Roman"/>
      <family val="1"/>
      <charset val="204"/>
    </font>
    <font>
      <b/>
      <sz val="11"/>
      <name val="Times New Roman"/>
      <family val="1"/>
      <charset val="204"/>
    </font>
    <font>
      <sz val="8"/>
      <name val="Times New Roman"/>
      <family val="1"/>
      <charset val="204"/>
    </font>
    <font>
      <b/>
      <sz val="9"/>
      <name val="Times New Roman"/>
      <family val="1"/>
      <charset val="204"/>
    </font>
    <font>
      <b/>
      <i/>
      <sz val="9"/>
      <name val="Times New Roman"/>
      <family val="1"/>
      <charset val="204"/>
    </font>
    <font>
      <sz val="9"/>
      <name val="Times New Roman"/>
      <family val="1"/>
      <charset val="204"/>
    </font>
    <font>
      <i/>
      <sz val="8"/>
      <name val="Times New Roman"/>
      <family val="1"/>
      <charset val="204"/>
    </font>
    <font>
      <sz val="11"/>
      <color theme="1"/>
      <name val="Calibri"/>
      <family val="2"/>
      <charset val="204"/>
      <scheme val="minor"/>
    </font>
    <font>
      <b/>
      <sz val="9"/>
      <color theme="1"/>
      <name val="Times New Roman"/>
      <family val="1"/>
      <charset val="204"/>
    </font>
    <font>
      <sz val="9"/>
      <color theme="1"/>
      <name val="Times New Roman"/>
      <family val="2"/>
      <charset val="204"/>
    </font>
    <font>
      <sz val="9"/>
      <color theme="1"/>
      <name val="Times New Roman"/>
      <family val="1"/>
      <charset val="204"/>
    </font>
    <font>
      <i/>
      <sz val="8"/>
      <color theme="1"/>
      <name val="Times New Roman"/>
      <family val="1"/>
      <charset val="204"/>
    </font>
    <font>
      <b/>
      <sz val="11"/>
      <color theme="1"/>
      <name val="Times New Roman"/>
      <family val="1"/>
      <charset val="204"/>
    </font>
    <font>
      <b/>
      <i/>
      <sz val="10"/>
      <color theme="1"/>
      <name val="Times New Roman"/>
      <family val="1"/>
      <charset val="204"/>
    </font>
    <font>
      <sz val="10"/>
      <name val="Times New Roman"/>
      <family val="1"/>
      <charset val="204"/>
    </font>
    <font>
      <sz val="12"/>
      <name val="Times New Roman"/>
      <family val="1"/>
      <charset val="204"/>
    </font>
    <font>
      <sz val="12"/>
      <color theme="1"/>
      <name val="Times New Roman"/>
      <family val="2"/>
      <charset val="204"/>
    </font>
    <font>
      <sz val="10"/>
      <color theme="1"/>
      <name val="Times New Roman"/>
      <family val="2"/>
      <charset val="204"/>
    </font>
    <font>
      <b/>
      <sz val="14"/>
      <name val="Times New Roman"/>
      <family val="1"/>
      <charset val="204"/>
    </font>
    <font>
      <sz val="14"/>
      <color theme="1"/>
      <name val="Times New Roman"/>
      <family val="2"/>
      <charset val="204"/>
    </font>
    <font>
      <sz val="14"/>
      <name val="Times New Roman"/>
      <family val="1"/>
      <charset val="204"/>
    </font>
    <font>
      <sz val="7"/>
      <name val="Times New Roman"/>
      <family val="1"/>
      <charset val="204"/>
    </font>
    <font>
      <b/>
      <sz val="8"/>
      <name val="Times New Roman"/>
      <family val="1"/>
      <charset val="204"/>
    </font>
    <font>
      <vertAlign val="superscript"/>
      <sz val="8"/>
      <name val="Times New Roman"/>
      <family val="1"/>
      <charset val="204"/>
    </font>
    <font>
      <sz val="10"/>
      <name val="Helv"/>
    </font>
    <font>
      <sz val="8"/>
      <name val="Arial"/>
      <family val="2"/>
      <charset val="204"/>
    </font>
    <font>
      <sz val="8"/>
      <color indexed="12"/>
      <name val="Arial"/>
      <family val="2"/>
      <charset val="204"/>
    </font>
    <font>
      <sz val="8"/>
      <name val="Arial Cyr"/>
      <family val="2"/>
      <charset val="204"/>
    </font>
    <font>
      <sz val="10"/>
      <name val="Helv"/>
      <charset val="204"/>
    </font>
    <font>
      <sz val="10"/>
      <name val="MS Sans Serif"/>
      <family val="2"/>
      <charset val="204"/>
    </font>
    <font>
      <b/>
      <sz val="9"/>
      <color indexed="62"/>
      <name val="Tahoma"/>
      <family val="2"/>
      <charset val="204"/>
    </font>
    <font>
      <sz val="10"/>
      <name val="Tahoma"/>
      <family val="2"/>
      <charset val="204"/>
    </font>
    <font>
      <sz val="8"/>
      <name val="Palatino"/>
      <family val="1"/>
    </font>
    <font>
      <sz val="11"/>
      <color indexed="8"/>
      <name val="Arial Cyr"/>
      <family val="2"/>
      <charset val="204"/>
    </font>
    <font>
      <sz val="18"/>
      <name val="News Gothic MT"/>
      <charset val="204"/>
    </font>
    <font>
      <sz val="8"/>
      <name val="News Gothic MT"/>
      <charset val="204"/>
    </font>
    <font>
      <i/>
      <sz val="12"/>
      <name val="News Gothic MT"/>
      <charset val="204"/>
    </font>
    <font>
      <sz val="12"/>
      <name val="Symbol"/>
      <family val="1"/>
      <charset val="2"/>
    </font>
    <font>
      <sz val="18"/>
      <name val="Symbol"/>
      <family val="1"/>
      <charset val="2"/>
    </font>
    <font>
      <sz val="8"/>
      <name val="Symbol"/>
      <family val="1"/>
      <charset val="2"/>
    </font>
    <font>
      <i/>
      <sz val="12"/>
      <name val="Symbol"/>
      <family val="1"/>
      <charset val="2"/>
    </font>
    <font>
      <u/>
      <sz val="10"/>
      <color indexed="36"/>
      <name val="Arial Cyr"/>
      <charset val="204"/>
    </font>
    <font>
      <sz val="9"/>
      <name val="Tahoma"/>
      <family val="2"/>
      <charset val="204"/>
    </font>
    <font>
      <u/>
      <sz val="10"/>
      <color indexed="12"/>
      <name val="Arial Cyr"/>
      <charset val="204"/>
    </font>
    <font>
      <sz val="12"/>
      <name val="Arial"/>
      <family val="2"/>
      <charset val="204"/>
    </font>
    <font>
      <sz val="8"/>
      <name val="Helv"/>
      <charset val="204"/>
    </font>
    <font>
      <b/>
      <sz val="12"/>
      <color indexed="8"/>
      <name val="Arial"/>
      <family val="2"/>
    </font>
    <font>
      <b/>
      <sz val="10"/>
      <color indexed="8"/>
      <name val="Times New Roman"/>
      <family val="1"/>
    </font>
    <font>
      <sz val="12"/>
      <color indexed="8"/>
      <name val="Arial"/>
      <family val="2"/>
    </font>
    <font>
      <sz val="9"/>
      <color indexed="8"/>
      <name val="Times New Roman"/>
      <family val="1"/>
    </font>
    <font>
      <sz val="9"/>
      <color indexed="8"/>
      <name val="Times New Roman"/>
      <family val="1"/>
      <charset val="204"/>
    </font>
    <font>
      <b/>
      <sz val="8"/>
      <color indexed="8"/>
      <name val="Times New Roman"/>
      <family val="1"/>
    </font>
    <font>
      <b/>
      <sz val="9"/>
      <color indexed="8"/>
      <name val="Times New Roman"/>
      <family val="1"/>
      <charset val="204"/>
    </font>
    <font>
      <sz val="8"/>
      <color indexed="23"/>
      <name val="Tahoma"/>
      <family val="2"/>
      <charset val="204"/>
    </font>
    <font>
      <sz val="11"/>
      <name val="Tahoma"/>
      <family val="2"/>
      <charset val="204"/>
    </font>
    <font>
      <sz val="10"/>
      <name val="Calibri"/>
      <family val="2"/>
      <charset val="204"/>
      <scheme val="minor"/>
    </font>
    <font>
      <u/>
      <sz val="9"/>
      <color indexed="12"/>
      <name val="Tahoma"/>
      <family val="2"/>
      <charset val="204"/>
    </font>
    <font>
      <b/>
      <u/>
      <sz val="11"/>
      <color indexed="12"/>
      <name val="Arial"/>
      <family val="2"/>
      <charset val="204"/>
    </font>
    <font>
      <b/>
      <u/>
      <sz val="9"/>
      <color indexed="12"/>
      <name val="Tahoma"/>
      <family val="2"/>
      <charset val="204"/>
    </font>
    <font>
      <b/>
      <sz val="14"/>
      <name val="Franklin Gothic Medium"/>
      <family val="2"/>
      <charset val="204"/>
    </font>
    <font>
      <b/>
      <sz val="18"/>
      <name val="Arial"/>
      <family val="2"/>
      <charset val="204"/>
    </font>
    <font>
      <b/>
      <sz val="12"/>
      <name val="Arial"/>
      <family val="2"/>
      <charset val="204"/>
    </font>
    <font>
      <b/>
      <sz val="9"/>
      <name val="Tahoma"/>
      <family val="2"/>
      <charset val="204"/>
    </font>
    <font>
      <b/>
      <sz val="10"/>
      <color indexed="12"/>
      <name val="Arial Cyr"/>
      <family val="2"/>
      <charset val="204"/>
    </font>
    <font>
      <b/>
      <sz val="14"/>
      <name val="Arial"/>
      <family val="2"/>
      <charset val="204"/>
    </font>
    <font>
      <sz val="10"/>
      <color indexed="8"/>
      <name val="Arial CYR"/>
      <family val="2"/>
      <charset val="204"/>
    </font>
    <font>
      <sz val="11"/>
      <color indexed="8"/>
      <name val="Calibri"/>
      <family val="2"/>
    </font>
    <font>
      <sz val="9"/>
      <color indexed="11"/>
      <name val="Tahoma"/>
      <family val="2"/>
      <charset val="204"/>
    </font>
    <font>
      <sz val="11"/>
      <name val="Times New Roman CYR"/>
      <family val="1"/>
      <charset val="204"/>
    </font>
    <font>
      <sz val="11"/>
      <color theme="1"/>
      <name val="Calibri"/>
      <family val="2"/>
      <scheme val="minor"/>
    </font>
    <font>
      <sz val="10"/>
      <name val="Arial Cyr"/>
    </font>
    <font>
      <sz val="11"/>
      <name val="?l?r ?o?S?V?b?N"/>
      <family val="3"/>
    </font>
    <font>
      <sz val="1"/>
      <color indexed="8"/>
      <name val="Courier"/>
      <family val="1"/>
      <charset val="204"/>
    </font>
    <font>
      <b/>
      <sz val="1"/>
      <color indexed="8"/>
      <name val="Courier"/>
      <family val="1"/>
      <charset val="204"/>
    </font>
    <font>
      <sz val="11"/>
      <name val="Arial Cyr"/>
      <charset val="204"/>
    </font>
    <font>
      <sz val="8"/>
      <name val="Arial"/>
      <family val="2"/>
    </font>
    <font>
      <sz val="9"/>
      <name val="Arial"/>
      <family val="2"/>
      <charset val="204"/>
    </font>
    <font>
      <sz val="11"/>
      <name val="Calibri"/>
      <family val="2"/>
      <charset val="204"/>
      <scheme val="minor"/>
    </font>
    <font>
      <sz val="10"/>
      <color rgb="FFFF0000"/>
      <name val="Arial Cyr"/>
      <charset val="204"/>
    </font>
    <font>
      <sz val="12"/>
      <color theme="1"/>
      <name val="Times New Roman"/>
      <family val="1"/>
      <charset val="204"/>
    </font>
    <font>
      <b/>
      <i/>
      <sz val="10"/>
      <name val="Arial Cyr"/>
      <charset val="204"/>
    </font>
    <font>
      <sz val="8"/>
      <color rgb="FFFFFF00"/>
      <name val="Arial Cyr"/>
      <charset val="204"/>
    </font>
    <font>
      <b/>
      <sz val="8"/>
      <color rgb="FFFFFF00"/>
      <name val="Arial Cyr"/>
      <charset val="204"/>
    </font>
    <font>
      <sz val="10"/>
      <color rgb="FFFFFF00"/>
      <name val="Arial Cyr"/>
      <charset val="204"/>
    </font>
    <font>
      <sz val="11"/>
      <color rgb="FFFFFF00"/>
      <name val="Arial Cyr"/>
      <charset val="204"/>
    </font>
    <font>
      <b/>
      <sz val="10"/>
      <color rgb="FFFFFF00"/>
      <name val="Arial Cyr"/>
      <charset val="204"/>
    </font>
    <font>
      <b/>
      <sz val="8"/>
      <color rgb="FFFF0000"/>
      <name val="Arial Cyr"/>
      <charset val="204"/>
    </font>
    <font>
      <b/>
      <sz val="8"/>
      <color theme="9"/>
      <name val="Arial Cyr"/>
      <charset val="204"/>
    </font>
    <font>
      <sz val="10"/>
      <color theme="9"/>
      <name val="Arial Cyr"/>
      <charset val="204"/>
    </font>
    <font>
      <b/>
      <sz val="10"/>
      <color rgb="FFFF0000"/>
      <name val="Arial Cyr"/>
      <charset val="204"/>
    </font>
    <font>
      <sz val="8"/>
      <color rgb="FFFF0000"/>
      <name val="Arial Cyr"/>
      <charset val="204"/>
    </font>
    <font>
      <sz val="11"/>
      <color rgb="FFFF0000"/>
      <name val="Arial Cyr"/>
      <charset val="204"/>
    </font>
    <font>
      <sz val="11"/>
      <name val="Times New Roman"/>
      <family val="1"/>
      <charset val="204"/>
    </font>
    <font>
      <b/>
      <sz val="10"/>
      <color indexed="21"/>
      <name val="Arial"/>
      <family val="2"/>
      <charset val="204"/>
    </font>
    <font>
      <b/>
      <sz val="10"/>
      <name val="Arial"/>
      <family val="2"/>
      <charset val="204"/>
    </font>
    <font>
      <b/>
      <i/>
      <sz val="8"/>
      <color theme="1"/>
      <name val="Times New Roman"/>
      <family val="1"/>
      <charset val="204"/>
    </font>
  </fonts>
  <fills count="61">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22"/>
        <bgColor indexed="31"/>
      </patternFill>
    </fill>
    <fill>
      <patternFill patternType="solid">
        <fgColor indexed="42"/>
        <bgColor indexed="27"/>
      </patternFill>
    </fill>
    <fill>
      <patternFill patternType="solid">
        <fgColor indexed="41"/>
        <bgColor indexed="9"/>
      </patternFill>
    </fill>
    <fill>
      <patternFill patternType="solid">
        <fgColor indexed="31"/>
        <bgColor indexed="22"/>
      </patternFill>
    </fill>
    <fill>
      <patternFill patternType="solid">
        <fgColor indexed="45"/>
        <bgColor indexed="29"/>
      </patternFill>
    </fill>
    <fill>
      <patternFill patternType="solid">
        <fgColor indexed="46"/>
        <bgColor indexed="24"/>
      </patternFill>
    </fill>
    <fill>
      <patternFill patternType="solid">
        <fgColor indexed="27"/>
        <bgColor indexed="42"/>
      </patternFill>
    </fill>
    <fill>
      <patternFill patternType="solid">
        <fgColor indexed="47"/>
        <bgColor indexed="22"/>
      </patternFill>
    </fill>
    <fill>
      <patternFill patternType="solid">
        <fgColor indexed="9"/>
        <bgColor indexed="41"/>
      </patternFill>
    </fill>
    <fill>
      <patternFill patternType="solid">
        <fgColor indexed="47"/>
        <bgColor indexed="45"/>
      </patternFill>
    </fill>
    <fill>
      <patternFill patternType="solid">
        <fgColor indexed="26"/>
        <bgColor indexed="9"/>
      </patternFill>
    </fill>
    <fill>
      <patternFill patternType="solid">
        <fgColor indexed="9"/>
        <bgColor indexed="15"/>
      </patternFill>
    </fill>
    <fill>
      <patternFill patternType="solid">
        <fgColor indexed="26"/>
        <bgColor indexed="34"/>
      </patternFill>
    </fill>
    <fill>
      <patternFill patternType="solid">
        <fgColor indexed="31"/>
        <bgColor indexed="41"/>
      </patternFill>
    </fill>
    <fill>
      <patternFill patternType="solid">
        <fgColor indexed="44"/>
        <bgColor indexed="24"/>
      </patternFill>
    </fill>
    <fill>
      <patternFill patternType="solid">
        <fgColor indexed="11"/>
      </patternFill>
    </fill>
    <fill>
      <patternFill patternType="solid">
        <fgColor indexed="43"/>
        <bgColor indexed="26"/>
      </patternFill>
    </fill>
    <fill>
      <patternFill patternType="solid">
        <fgColor indexed="22"/>
        <bgColor indexed="46"/>
      </patternFill>
    </fill>
    <fill>
      <patternFill patternType="solid">
        <fgColor indexed="49"/>
        <bgColor indexed="19"/>
      </patternFill>
    </fill>
    <fill>
      <patternFill patternType="solid">
        <fgColor indexed="57"/>
        <bgColor indexed="21"/>
      </patternFill>
    </fill>
    <fill>
      <patternFill patternType="lightDown">
        <fgColor indexed="31"/>
      </patternFill>
    </fill>
    <fill>
      <patternFill patternType="solid">
        <fgColor indexed="52"/>
        <bgColor indexed="41"/>
      </patternFill>
    </fill>
    <fill>
      <patternFill patternType="solid">
        <fgColor indexed="22"/>
        <bgColor indexed="64"/>
      </patternFill>
    </fill>
    <fill>
      <patternFill patternType="solid">
        <fgColor indexed="55"/>
        <bgColor indexed="64"/>
      </patternFill>
    </fill>
    <fill>
      <gradientFill>
        <stop position="0">
          <color theme="0"/>
        </stop>
        <stop position="1">
          <color theme="5" tint="0.80001220740379042"/>
        </stop>
      </gradientFill>
    </fill>
    <fill>
      <patternFill patternType="solid">
        <fgColor indexed="27"/>
        <bgColor indexed="64"/>
      </patternFill>
    </fill>
    <fill>
      <patternFill patternType="solid">
        <fgColor indexed="11"/>
        <bgColor indexed="64"/>
      </patternFill>
    </fill>
    <fill>
      <gradientFill>
        <stop position="0">
          <color theme="0"/>
        </stop>
        <stop position="1">
          <color theme="4"/>
        </stop>
      </gradientFill>
    </fill>
    <fill>
      <patternFill patternType="lightGray">
        <fgColor indexed="22"/>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51"/>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rgb="FFD8E4BC"/>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ck">
        <color indexed="24"/>
      </left>
      <right style="thick">
        <color indexed="24"/>
      </right>
      <top style="thick">
        <color indexed="24"/>
      </top>
      <bottom style="thick">
        <color indexed="24"/>
      </bottom>
      <diagonal/>
    </border>
    <border>
      <left/>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hair">
        <color indexed="64"/>
      </left>
      <right/>
      <top style="hair">
        <color indexed="64"/>
      </top>
      <bottom style="hair">
        <color indexed="9"/>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right/>
      <top style="thin">
        <color indexed="64"/>
      </top>
      <bottom style="double">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22"/>
      </left>
      <right style="thin">
        <color indexed="22"/>
      </right>
      <top style="thin">
        <color indexed="22"/>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s>
  <cellStyleXfs count="29586">
    <xf numFmtId="0" fontId="0" fillId="0" borderId="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7" fillId="4" borderId="1" applyNumberFormat="0" applyAlignment="0" applyProtection="0"/>
    <xf numFmtId="0" fontId="8" fillId="11" borderId="2" applyNumberFormat="0" applyAlignment="0" applyProtection="0"/>
    <xf numFmtId="0" fontId="9" fillId="11" borderId="1" applyNumberFormat="0" applyAlignment="0" applyProtection="0"/>
    <xf numFmtId="166" fontId="11" fillId="0" borderId="0" applyFont="0" applyFill="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12" borderId="7" applyNumberFormat="0" applyAlignment="0" applyProtection="0"/>
    <xf numFmtId="0" fontId="17" fillId="0" borderId="0" applyNumberFormat="0" applyFill="0" applyBorder="0" applyAlignment="0" applyProtection="0"/>
    <xf numFmtId="0" fontId="18" fillId="13" borderId="0" applyNumberFormat="0" applyBorder="0" applyAlignment="0" applyProtection="0"/>
    <xf numFmtId="0" fontId="11" fillId="0" borderId="0"/>
    <xf numFmtId="0" fontId="25" fillId="0" borderId="0"/>
    <xf numFmtId="0" fontId="25" fillId="0" borderId="0"/>
    <xf numFmtId="0" fontId="5" fillId="0" borderId="0"/>
    <xf numFmtId="0" fontId="5" fillId="0" borderId="0"/>
    <xf numFmtId="0" fontId="5" fillId="0" borderId="0"/>
    <xf numFmtId="0" fontId="19" fillId="0" borderId="0"/>
    <xf numFmtId="0" fontId="19" fillId="0" borderId="0"/>
    <xf numFmtId="0" fontId="5" fillId="0" borderId="0"/>
    <xf numFmtId="0" fontId="5" fillId="0" borderId="0"/>
    <xf numFmtId="0" fontId="5" fillId="0" borderId="0"/>
    <xf numFmtId="0" fontId="45" fillId="0" borderId="0"/>
    <xf numFmtId="0" fontId="20" fillId="2" borderId="0" applyNumberFormat="0" applyBorder="0" applyAlignment="0" applyProtection="0"/>
    <xf numFmtId="0" fontId="21" fillId="0" borderId="0" applyNumberFormat="0" applyFill="0" applyBorder="0" applyAlignment="0" applyProtection="0"/>
    <xf numFmtId="0" fontId="10" fillId="14" borderId="8" applyNumberFormat="0" applyFont="0" applyAlignment="0" applyProtection="0"/>
    <xf numFmtId="0" fontId="22" fillId="0" borderId="9" applyNumberFormat="0" applyFill="0" applyAlignment="0" applyProtection="0"/>
    <xf numFmtId="0" fontId="23" fillId="0" borderId="0" applyNumberFormat="0" applyFill="0" applyBorder="0" applyAlignment="0" applyProtection="0"/>
    <xf numFmtId="165" fontId="26" fillId="0" borderId="0" applyFont="0" applyFill="0" applyBorder="0" applyAlignment="0" applyProtection="0"/>
    <xf numFmtId="0" fontId="24" fillId="3" borderId="0" applyNumberFormat="0" applyBorder="0" applyAlignment="0" applyProtection="0"/>
    <xf numFmtId="0" fontId="4" fillId="0" borderId="0"/>
    <xf numFmtId="0" fontId="3" fillId="0" borderId="0"/>
    <xf numFmtId="9" fontId="3" fillId="0" borderId="0" applyFont="0" applyFill="0" applyBorder="0" applyAlignment="0" applyProtection="0"/>
    <xf numFmtId="0" fontId="19" fillId="0" borderId="0"/>
    <xf numFmtId="0" fontId="19" fillId="0" borderId="0"/>
    <xf numFmtId="0" fontId="19" fillId="0" borderId="0"/>
    <xf numFmtId="171" fontId="19" fillId="0" borderId="0"/>
    <xf numFmtId="172" fontId="62" fillId="0" borderId="0"/>
    <xf numFmtId="171" fontId="19" fillId="0" borderId="0"/>
    <xf numFmtId="0" fontId="19" fillId="0" borderId="0"/>
    <xf numFmtId="0" fontId="62" fillId="0" borderId="0"/>
    <xf numFmtId="0" fontId="19" fillId="0" borderId="0"/>
    <xf numFmtId="0" fontId="19" fillId="0" borderId="0"/>
    <xf numFmtId="173" fontId="63" fillId="0" borderId="0">
      <alignment vertical="top"/>
    </xf>
    <xf numFmtId="173" fontId="64" fillId="0" borderId="0">
      <alignment vertical="top"/>
    </xf>
    <xf numFmtId="174" fontId="64" fillId="22" borderId="0">
      <alignment vertical="top"/>
    </xf>
    <xf numFmtId="173" fontId="64" fillId="23"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63" fillId="0" borderId="0">
      <alignment vertical="top"/>
    </xf>
    <xf numFmtId="0" fontId="19" fillId="0" borderId="0"/>
    <xf numFmtId="38" fontId="63" fillId="0" borderId="0">
      <alignment vertical="top"/>
    </xf>
    <xf numFmtId="0" fontId="19" fillId="0" borderId="0"/>
    <xf numFmtId="0" fontId="19" fillId="0" borderId="0"/>
    <xf numFmtId="38" fontId="63" fillId="0" borderId="0">
      <alignment vertical="top"/>
    </xf>
    <xf numFmtId="0" fontId="19" fillId="0" borderId="0"/>
    <xf numFmtId="38" fontId="63" fillId="0" borderId="0">
      <alignment vertical="top"/>
    </xf>
    <xf numFmtId="38" fontId="63" fillId="0" borderId="0">
      <alignment vertical="top"/>
    </xf>
    <xf numFmtId="0" fontId="19" fillId="0" borderId="0"/>
    <xf numFmtId="38" fontId="63" fillId="0" borderId="0">
      <alignment vertical="top"/>
    </xf>
    <xf numFmtId="0" fontId="19" fillId="0" borderId="0"/>
    <xf numFmtId="0" fontId="19" fillId="0" borderId="0"/>
    <xf numFmtId="0" fontId="19" fillId="0" borderId="0"/>
    <xf numFmtId="38" fontId="65" fillId="0" borderId="0">
      <alignment vertical="top"/>
    </xf>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38" fontId="65" fillId="0" borderId="0">
      <alignment vertical="top"/>
    </xf>
    <xf numFmtId="38" fontId="65" fillId="0" borderId="0">
      <alignment vertical="top"/>
    </xf>
    <xf numFmtId="0" fontId="19" fillId="0" borderId="0"/>
    <xf numFmtId="0" fontId="19" fillId="0" borderId="0"/>
    <xf numFmtId="38" fontId="65" fillId="0" borderId="0">
      <alignment vertical="top"/>
    </xf>
    <xf numFmtId="0" fontId="19" fillId="0" borderId="0"/>
    <xf numFmtId="38" fontId="65" fillId="0" borderId="0">
      <alignment vertical="top"/>
    </xf>
    <xf numFmtId="0" fontId="19" fillId="0" borderId="0"/>
    <xf numFmtId="38" fontId="65" fillId="0" borderId="0">
      <alignment vertical="top"/>
    </xf>
    <xf numFmtId="38" fontId="63" fillId="0" borderId="0">
      <alignment vertical="top"/>
    </xf>
    <xf numFmtId="0" fontId="19" fillId="0" borderId="0"/>
    <xf numFmtId="38" fontId="63" fillId="0" borderId="0">
      <alignment vertical="top"/>
    </xf>
    <xf numFmtId="0" fontId="19" fillId="0" borderId="0"/>
    <xf numFmtId="38" fontId="65" fillId="0" borderId="0">
      <alignment vertical="top"/>
    </xf>
    <xf numFmtId="0" fontId="19" fillId="0" borderId="0"/>
    <xf numFmtId="38" fontId="65"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7" fillId="24" borderId="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9" fillId="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19" fillId="0" borderId="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19"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2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3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3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3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3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4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4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8" fillId="42" borderId="1" applyNumberFormat="0" applyAlignment="0">
      <alignment horizontal="lef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9" fillId="0" borderId="1" applyNumberFormat="0" applyAlignment="0">
      <protection locked="0"/>
    </xf>
    <xf numFmtId="0" fontId="19" fillId="0" borderId="0"/>
    <xf numFmtId="0" fontId="19" fillId="0" borderId="0"/>
    <xf numFmtId="0" fontId="19" fillId="0" borderId="0"/>
    <xf numFmtId="0" fontId="19" fillId="0" borderId="0"/>
    <xf numFmtId="0" fontId="69" fillId="0" borderId="1" applyNumberFormat="0" applyAlignment="0">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5" fontId="6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5" fontId="6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0" fillId="0" borderId="0" applyFill="0" applyBorder="0" applyProtection="0">
      <alignment vertical="center"/>
    </xf>
    <xf numFmtId="0" fontId="70" fillId="0" borderId="0" applyFill="0" applyBorder="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applyFont="0" applyFill="0" applyBorder="0" applyAlignment="0" applyProtection="0"/>
    <xf numFmtId="0" fontId="19" fillId="0" borderId="0"/>
    <xf numFmtId="0" fontId="71" fillId="43" borderId="0"/>
    <xf numFmtId="0" fontId="11" fillId="34" borderId="25"/>
    <xf numFmtId="0" fontId="19" fillId="0" borderId="0"/>
    <xf numFmtId="0" fontId="19" fillId="0" borderId="0"/>
    <xf numFmtId="0" fontId="19" fillId="0" borderId="0"/>
    <xf numFmtId="0" fontId="72" fillId="0" borderId="0" applyNumberFormat="0" applyFill="0" applyBorder="0" applyAlignment="0" applyProtection="0"/>
    <xf numFmtId="0" fontId="19" fillId="0" borderId="0"/>
    <xf numFmtId="0" fontId="19" fillId="0" borderId="0"/>
    <xf numFmtId="0" fontId="73" fillId="0" borderId="0" applyNumberFormat="0" applyFill="0" applyBorder="0" applyAlignment="0" applyProtection="0"/>
    <xf numFmtId="0" fontId="19" fillId="0" borderId="0"/>
    <xf numFmtId="0" fontId="19" fillId="0" borderId="0"/>
    <xf numFmtId="0" fontId="74" fillId="0" borderId="0" applyNumberFormat="0" applyFill="0" applyBorder="0" applyAlignment="0" applyProtection="0"/>
    <xf numFmtId="0" fontId="19" fillId="0" borderId="0"/>
    <xf numFmtId="0" fontId="19" fillId="0" borderId="0"/>
    <xf numFmtId="0" fontId="75" fillId="0" borderId="0" applyNumberFormat="0" applyFill="0" applyBorder="0" applyAlignment="0" applyProtection="0"/>
    <xf numFmtId="0" fontId="19" fillId="0" borderId="0"/>
    <xf numFmtId="0" fontId="19" fillId="0" borderId="0"/>
    <xf numFmtId="0" fontId="76" fillId="0" borderId="0" applyNumberFormat="0" applyFill="0" applyBorder="0" applyAlignment="0" applyProtection="0"/>
    <xf numFmtId="0" fontId="19" fillId="0" borderId="0"/>
    <xf numFmtId="0" fontId="19" fillId="0" borderId="0"/>
    <xf numFmtId="0" fontId="77" fillId="0" borderId="0" applyNumberFormat="0" applyFill="0" applyBorder="0" applyAlignment="0" applyProtection="0"/>
    <xf numFmtId="0" fontId="19" fillId="0" borderId="0"/>
    <xf numFmtId="0" fontId="19" fillId="0" borderId="0"/>
    <xf numFmtId="0" fontId="78"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80" fillId="18" borderId="1" applyNumberFormat="0" applyAlignment="0">
      <alignment horizontal="lef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0" fillId="44" borderId="1" applyNumberFormat="0" applyAlignment="0">
      <alignment horizontal="center" vertical="center"/>
    </xf>
    <xf numFmtId="0" fontId="19" fillId="0" borderId="0"/>
    <xf numFmtId="0" fontId="19" fillId="0" borderId="0"/>
    <xf numFmtId="0" fontId="19" fillId="0" borderId="0"/>
    <xf numFmtId="0" fontId="69" fillId="11" borderId="1" applyNumberFormat="0" applyAlignment="0"/>
    <xf numFmtId="0" fontId="19" fillId="0" borderId="0"/>
    <xf numFmtId="0" fontId="19" fillId="0" borderId="0"/>
    <xf numFmtId="0" fontId="19" fillId="0" borderId="0"/>
    <xf numFmtId="0" fontId="19" fillId="0" borderId="0"/>
    <xf numFmtId="0" fontId="69" fillId="11" borderId="1" applyNumberFormat="0" applyAlignment="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0" fillId="21" borderId="0" applyNumberFormat="0" applyBorder="0" applyProtection="0">
      <alignment vertical="center"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applyNumberFormat="0" applyFill="0" applyBorder="0" applyAlignment="0" applyProtection="0"/>
    <xf numFmtId="0" fontId="19" fillId="0" borderId="0"/>
    <xf numFmtId="0" fontId="19" fillId="0" borderId="0"/>
    <xf numFmtId="0" fontId="19" fillId="0" borderId="0"/>
    <xf numFmtId="0" fontId="82" fillId="0" borderId="0" applyNumberFormat="0" applyFill="0" applyBorder="0" applyAlignment="0" applyProtection="0"/>
    <xf numFmtId="0" fontId="19" fillId="0" borderId="0"/>
    <xf numFmtId="0" fontId="19" fillId="0" borderId="0"/>
    <xf numFmtId="0" fontId="19" fillId="0" borderId="0"/>
    <xf numFmtId="0" fontId="19" fillId="0" borderId="0"/>
    <xf numFmtId="0" fontId="82" fillId="0" borderId="0" applyNumberFormat="0" applyFill="0" applyBorder="0" applyAlignment="0" applyProtection="0"/>
    <xf numFmtId="0" fontId="19" fillId="0" borderId="0"/>
    <xf numFmtId="0" fontId="19" fillId="0" borderId="0"/>
    <xf numFmtId="0" fontId="19" fillId="0" borderId="0"/>
    <xf numFmtId="0" fontId="19" fillId="0" borderId="0"/>
    <xf numFmtId="0" fontId="82" fillId="0" borderId="0" applyNumberFormat="0" applyFill="0" applyBorder="0" applyAlignment="0" applyProtection="0"/>
    <xf numFmtId="0" fontId="19" fillId="0" borderId="0"/>
    <xf numFmtId="0" fontId="19" fillId="0" borderId="0"/>
    <xf numFmtId="0" fontId="19" fillId="0" borderId="0"/>
    <xf numFmtId="0" fontId="80" fillId="21" borderId="0" applyNumberFormat="0" applyBorder="0" applyProtection="0">
      <alignment vertical="center" wrapText="1"/>
    </xf>
    <xf numFmtId="0" fontId="19" fillId="0" borderId="0"/>
    <xf numFmtId="0" fontId="19" fillId="0" borderId="0"/>
    <xf numFmtId="0" fontId="80" fillId="21" borderId="0" applyNumberFormat="0" applyBorder="0" applyProtection="0">
      <alignment vertical="center" wrapText="1"/>
    </xf>
    <xf numFmtId="0" fontId="19" fillId="0" borderId="0"/>
    <xf numFmtId="0" fontId="19" fillId="0" borderId="0"/>
    <xf numFmtId="0" fontId="80" fillId="21" borderId="0" applyNumberFormat="0" applyBorder="0" applyProtection="0">
      <alignment vertical="center" wrapText="1"/>
    </xf>
    <xf numFmtId="0" fontId="19" fillId="0" borderId="0"/>
    <xf numFmtId="0" fontId="19" fillId="0" borderId="0"/>
    <xf numFmtId="0" fontId="80" fillId="21" borderId="0" applyNumberFormat="0" applyBorder="0" applyProtection="0">
      <alignment vertical="center" wrapText="1"/>
    </xf>
    <xf numFmtId="0" fontId="19" fillId="0" borderId="0"/>
    <xf numFmtId="0" fontId="19" fillId="0" borderId="0"/>
    <xf numFmtId="0" fontId="19" fillId="0" borderId="0"/>
    <xf numFmtId="0" fontId="19" fillId="0" borderId="0"/>
    <xf numFmtId="0" fontId="19" fillId="0" borderId="0"/>
    <xf numFmtId="0" fontId="83" fillId="0" borderId="0"/>
    <xf numFmtId="0" fontId="83" fillId="0" borderId="0"/>
    <xf numFmtId="0" fontId="19" fillId="0" borderId="0"/>
    <xf numFmtId="0" fontId="19" fillId="0" borderId="0"/>
    <xf numFmtId="0" fontId="19" fillId="0" borderId="0"/>
    <xf numFmtId="0" fontId="19" fillId="0" borderId="0"/>
    <xf numFmtId="0" fontId="70" fillId="0" borderId="0" applyFill="0" applyBorder="0" applyProtection="0">
      <alignment vertical="center"/>
    </xf>
    <xf numFmtId="0" fontId="70" fillId="0" borderId="0" applyFill="0" applyBorder="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0" fillId="0" borderId="0" applyFill="0" applyBorder="0" applyProtection="0">
      <alignment vertical="center"/>
    </xf>
    <xf numFmtId="0" fontId="70" fillId="0" borderId="0" applyFill="0" applyBorder="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4" fillId="0" borderId="0">
      <alignment horizontal="left" vertical="top"/>
    </xf>
    <xf numFmtId="0" fontId="19" fillId="0" borderId="0"/>
    <xf numFmtId="0" fontId="19" fillId="0" borderId="0"/>
    <xf numFmtId="0" fontId="19" fillId="0" borderId="0"/>
    <xf numFmtId="0" fontId="19" fillId="0" borderId="0"/>
    <xf numFmtId="0" fontId="85" fillId="0" borderId="0">
      <alignment horizontal="center" vertical="center"/>
    </xf>
    <xf numFmtId="0" fontId="19" fillId="0" borderId="0"/>
    <xf numFmtId="0" fontId="19" fillId="0" borderId="0"/>
    <xf numFmtId="0" fontId="19" fillId="0" borderId="0"/>
    <xf numFmtId="0" fontId="19" fillId="0" borderId="0"/>
    <xf numFmtId="0" fontId="19" fillId="0" borderId="0"/>
    <xf numFmtId="0" fontId="19" fillId="0" borderId="0"/>
    <xf numFmtId="0" fontId="86" fillId="0" borderId="0">
      <alignment horizontal="lef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7" fillId="0" borderId="0">
      <alignment horizontal="center"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8" fillId="0" borderId="0">
      <alignment horizontal="lef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9" fillId="0" borderId="0">
      <alignment horizontal="center"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alignment horizontal="center" vertical="center"/>
    </xf>
    <xf numFmtId="0" fontId="19" fillId="0" borderId="0"/>
    <xf numFmtId="0" fontId="19" fillId="0" borderId="0"/>
    <xf numFmtId="0" fontId="88" fillId="0" borderId="0">
      <alignment horizontal="right" vertical="center"/>
    </xf>
    <xf numFmtId="0" fontId="19" fillId="0" borderId="0"/>
    <xf numFmtId="0" fontId="19" fillId="0" borderId="0"/>
    <xf numFmtId="0" fontId="88" fillId="0" borderId="0">
      <alignment horizontal="center"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1" fillId="21" borderId="8">
      <alignment horizontal="center"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9" fillId="21" borderId="26" applyNumberFormat="0">
      <alignment horizontal="left" vertical="center" wrapText="1"/>
    </xf>
    <xf numFmtId="0" fontId="19" fillId="0" borderId="0"/>
    <xf numFmtId="0" fontId="19" fillId="0" borderId="0"/>
    <xf numFmtId="0" fontId="19" fillId="0" borderId="0"/>
    <xf numFmtId="0" fontId="19" fillId="0" borderId="0"/>
    <xf numFmtId="49" fontId="92" fillId="45" borderId="27" applyNumberFormat="0">
      <alignment horizontal="center" vertical="center"/>
    </xf>
    <xf numFmtId="49" fontId="92" fillId="45" borderId="27" applyNumberFormat="0">
      <alignment horizontal="center"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6" fontId="11" fillId="0" borderId="28">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4" borderId="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3" fillId="46" borderId="10">
      <alignment horizontal="left" vertical="top" wrapText="1"/>
    </xf>
    <xf numFmtId="0" fontId="19" fillId="0" borderId="0"/>
    <xf numFmtId="0" fontId="19" fillId="0" borderId="0"/>
    <xf numFmtId="0" fontId="19" fillId="0" borderId="0"/>
    <xf numFmtId="0" fontId="19" fillId="0" borderId="0"/>
    <xf numFmtId="0" fontId="94" fillId="0" borderId="0" applyNumberFormat="0" applyFill="0" applyBorder="0" applyAlignment="0" applyProtection="0">
      <alignment vertical="top"/>
      <protection locked="0"/>
    </xf>
    <xf numFmtId="0" fontId="19" fillId="0" borderId="0"/>
    <xf numFmtId="0" fontId="19" fillId="0" borderId="0"/>
    <xf numFmtId="0" fontId="19" fillId="0" borderId="0"/>
    <xf numFmtId="0" fontId="95"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81"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96" fillId="0" borderId="0" applyNumberFormat="0" applyFill="0" applyBorder="0" applyAlignment="0" applyProtection="0">
      <alignment vertical="top"/>
      <protection locked="0"/>
    </xf>
    <xf numFmtId="0" fontId="19" fillId="0" borderId="0"/>
    <xf numFmtId="0" fontId="19" fillId="0" borderId="0"/>
    <xf numFmtId="0" fontId="19" fillId="0" borderId="0"/>
    <xf numFmtId="0" fontId="96" fillId="0" borderId="0" applyNumberFormat="0" applyFill="0" applyBorder="0" applyAlignment="0" applyProtection="0">
      <alignment vertical="top"/>
      <protection locked="0"/>
    </xf>
    <xf numFmtId="0" fontId="19" fillId="0" borderId="0"/>
    <xf numFmtId="0" fontId="96"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7" fillId="0" borderId="0" applyBorder="0">
      <alignment horizontal="center" vertical="center"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8" fillId="0" borderId="0" applyNumberFormat="0" applyFill="0" applyBorder="0" applyAlignment="0" applyProtection="0"/>
    <xf numFmtId="0" fontId="19" fillId="0" borderId="0"/>
    <xf numFmtId="0" fontId="19" fillId="0" borderId="0"/>
    <xf numFmtId="0" fontId="9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00" fillId="0" borderId="29" applyBorder="0">
      <alignment horizontal="center" vertical="center"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6" fontId="101" fillId="47" borderId="28"/>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80" fillId="20" borderId="10" applyBorder="0">
      <alignment horizontal="right"/>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2" fillId="0" borderId="0">
      <alignment horizontal="centerContinuous" vertical="center"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9" fontId="80" fillId="0" borderId="0" applyBorder="0">
      <alignment vertical="top"/>
    </xf>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49" fontId="80" fillId="0"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05" fillId="48" borderId="0" applyNumberFormat="0" applyBorder="0" applyAlignment="0">
      <alignment horizontal="lef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5" fillId="21" borderId="0" applyNumberFormat="0" applyBorder="0" applyAlignment="0">
      <alignment horizontal="lef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80" fillId="0" borderId="0">
      <alignment horizontal="lef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9" fontId="80" fillId="48" borderId="0" applyBorder="0">
      <alignment vertical="top"/>
    </xf>
    <xf numFmtId="0" fontId="19" fillId="0" borderId="0"/>
    <xf numFmtId="49" fontId="80" fillId="48" borderId="0" applyBorder="0">
      <alignment vertical="top"/>
    </xf>
    <xf numFmtId="49" fontId="80" fillId="21"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6" fillId="20" borderId="24" applyNumberFormat="0" applyBorder="0" applyAlignment="0">
      <alignment vertical="center"/>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9" fillId="0" borderId="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0" fontId="19" fillId="0" borderId="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8"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9" fillId="0" borderId="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9" fillId="0" borderId="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9" fontId="2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9" fontId="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170" fontId="45" fillId="49" borderId="10">
      <alignment horizontal="center" vertical="center"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0" fontId="19" fillId="0" borderId="0"/>
    <xf numFmtId="0" fontId="19" fillId="0" borderId="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8"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2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 fillId="0" borderId="0" applyFont="0" applyFill="0" applyBorder="0" applyAlignment="0" applyProtection="0"/>
    <xf numFmtId="165" fontId="5" fillId="0" borderId="0" applyFont="0" applyFill="0" applyBorder="0" applyAlignment="0" applyProtection="0"/>
    <xf numFmtId="0" fontId="19" fillId="0" borderId="0"/>
    <xf numFmtId="165" fontId="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5" fontId="5" fillId="0" borderId="0" applyFont="0" applyFill="0" applyBorder="0" applyAlignment="0" applyProtection="0"/>
    <xf numFmtId="165" fontId="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80" fillId="19" borderId="30" applyBorder="0">
      <alignment horizontal="right"/>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80" fillId="18" borderId="10" applyFont="0" applyBorder="0">
      <alignment horizontal="right"/>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45" fillId="0" borderId="0"/>
    <xf numFmtId="165" fontId="45" fillId="0" borderId="0" applyFont="0" applyFill="0" applyBorder="0" applyAlignment="0" applyProtection="0"/>
    <xf numFmtId="0" fontId="25" fillId="0" borderId="0" applyNumberFormat="0"/>
    <xf numFmtId="0" fontId="62" fillId="0" borderId="0"/>
    <xf numFmtId="174" fontId="64" fillId="44" borderId="0">
      <alignment vertical="top"/>
    </xf>
    <xf numFmtId="173" fontId="64" fillId="18" borderId="0">
      <alignment vertical="top"/>
    </xf>
    <xf numFmtId="40" fontId="109" fillId="0" borderId="0" applyFont="0" applyFill="0" applyBorder="0" applyAlignment="0" applyProtection="0"/>
    <xf numFmtId="0" fontId="6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77" fontId="19" fillId="20" borderId="12">
      <alignment wrapText="1"/>
      <protection locked="0"/>
    </xf>
    <xf numFmtId="177" fontId="19" fillId="20" borderId="12">
      <alignment wrapText="1"/>
      <protection locked="0"/>
    </xf>
    <xf numFmtId="177" fontId="19" fillId="20" borderId="12">
      <alignment wrapText="1"/>
      <protection locked="0"/>
    </xf>
    <xf numFmtId="177" fontId="19" fillId="20" borderId="12">
      <alignment wrapText="1"/>
      <protection locked="0"/>
    </xf>
    <xf numFmtId="177" fontId="19" fillId="20" borderId="12">
      <alignment wrapText="1"/>
      <protection locked="0"/>
    </xf>
    <xf numFmtId="0" fontId="62" fillId="0" borderId="0"/>
    <xf numFmtId="0" fontId="66" fillId="0" borderId="0"/>
    <xf numFmtId="172" fontId="66" fillId="0" borderId="0"/>
    <xf numFmtId="0" fontId="66" fillId="0" borderId="0"/>
    <xf numFmtId="172" fontId="66" fillId="0" borderId="0"/>
    <xf numFmtId="0" fontId="66" fillId="0" borderId="0"/>
    <xf numFmtId="172" fontId="66" fillId="0" borderId="0"/>
    <xf numFmtId="0" fontId="66" fillId="0" borderId="0"/>
    <xf numFmtId="172" fontId="66" fillId="0" borderId="0"/>
    <xf numFmtId="0" fontId="108" fillId="0" borderId="0"/>
    <xf numFmtId="0" fontId="62" fillId="0" borderId="0"/>
    <xf numFmtId="172" fontId="62" fillId="0" borderId="0"/>
    <xf numFmtId="0" fontId="62"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62" fillId="0" borderId="0"/>
    <xf numFmtId="172" fontId="62" fillId="0" borderId="0"/>
    <xf numFmtId="0" fontId="62" fillId="0" borderId="0"/>
    <xf numFmtId="172" fontId="62" fillId="0" borderId="0"/>
    <xf numFmtId="0" fontId="66" fillId="0" borderId="0"/>
    <xf numFmtId="172" fontId="66" fillId="0" borderId="0"/>
    <xf numFmtId="0" fontId="66" fillId="0" borderId="0"/>
    <xf numFmtId="172" fontId="6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66" fillId="0" borderId="0"/>
    <xf numFmtId="172" fontId="66" fillId="0" borderId="0"/>
    <xf numFmtId="0" fontId="66" fillId="0" borderId="0"/>
    <xf numFmtId="0" fontId="66" fillId="0" borderId="0"/>
    <xf numFmtId="172" fontId="66" fillId="0" borderId="0"/>
    <xf numFmtId="0" fontId="66" fillId="0" borderId="0"/>
    <xf numFmtId="172" fontId="6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62"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25" fillId="0" borderId="0" applyNumberFormat="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65" fontId="45" fillId="0" borderId="0" applyFont="0" applyFill="0" applyBorder="0" applyAlignment="0" applyProtection="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45" fillId="0" borderId="0"/>
    <xf numFmtId="0" fontId="66" fillId="0" borderId="0"/>
    <xf numFmtId="172" fontId="66" fillId="0" borderId="0"/>
    <xf numFmtId="0" fontId="66" fillId="0" borderId="0"/>
    <xf numFmtId="0" fontId="62" fillId="0" borderId="0"/>
    <xf numFmtId="172" fontId="62" fillId="0" borderId="0"/>
    <xf numFmtId="0" fontId="62" fillId="0" borderId="0"/>
    <xf numFmtId="172" fontId="62" fillId="0" borderId="0"/>
    <xf numFmtId="0" fontId="66" fillId="0" borderId="0"/>
    <xf numFmtId="172" fontId="66" fillId="0" borderId="0"/>
    <xf numFmtId="0" fontId="62" fillId="0" borderId="0"/>
    <xf numFmtId="172" fontId="62" fillId="0" borderId="0"/>
    <xf numFmtId="0" fontId="62" fillId="0" borderId="0"/>
    <xf numFmtId="172" fontId="62" fillId="0" borderId="0"/>
    <xf numFmtId="0" fontId="25" fillId="0" borderId="0"/>
    <xf numFmtId="0" fontId="66" fillId="0" borderId="0"/>
    <xf numFmtId="172" fontId="66" fillId="0" borderId="0"/>
    <xf numFmtId="178" fontId="25" fillId="0" borderId="0" applyFont="0" applyFill="0" applyBorder="0" applyAlignment="0" applyProtection="0"/>
    <xf numFmtId="179" fontId="110" fillId="0" borderId="0">
      <protection locked="0"/>
    </xf>
    <xf numFmtId="180" fontId="110" fillId="0" borderId="0">
      <protection locked="0"/>
    </xf>
    <xf numFmtId="179" fontId="110" fillId="0" borderId="0">
      <protection locked="0"/>
    </xf>
    <xf numFmtId="180" fontId="110" fillId="0" borderId="0">
      <protection locked="0"/>
    </xf>
    <xf numFmtId="181" fontId="110" fillId="0" borderId="0">
      <protection locked="0"/>
    </xf>
    <xf numFmtId="182" fontId="110" fillId="0" borderId="31">
      <protection locked="0"/>
    </xf>
    <xf numFmtId="182" fontId="111" fillId="0" borderId="0">
      <protection locked="0"/>
    </xf>
    <xf numFmtId="182" fontId="111" fillId="0" borderId="0">
      <protection locked="0"/>
    </xf>
    <xf numFmtId="182" fontId="110" fillId="0" borderId="31">
      <protection locked="0"/>
    </xf>
    <xf numFmtId="0" fontId="67" fillId="50" borderId="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25" fillId="0" borderId="0"/>
    <xf numFmtId="0" fontId="2" fillId="0" borderId="0"/>
    <xf numFmtId="165" fontId="25" fillId="0" borderId="0" applyFont="0" applyFill="0" applyBorder="0" applyAlignment="0" applyProtection="0"/>
    <xf numFmtId="0" fontId="25" fillId="0" borderId="0">
      <alignment horizontal="centerContinuous"/>
    </xf>
    <xf numFmtId="0" fontId="25" fillId="0" borderId="0" applyNumberFormat="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64" fontId="25" fillId="0" borderId="0" applyFont="0" applyFill="0" applyBorder="0" applyAlignment="0" applyProtection="0"/>
    <xf numFmtId="0" fontId="113" fillId="0" borderId="0"/>
    <xf numFmtId="0" fontId="113" fillId="0" borderId="0"/>
    <xf numFmtId="0" fontId="107" fillId="0" borderId="0"/>
    <xf numFmtId="0" fontId="1" fillId="0" borderId="0"/>
    <xf numFmtId="0" fontId="113" fillId="0" borderId="0"/>
    <xf numFmtId="0" fontId="25" fillId="0" borderId="0"/>
  </cellStyleXfs>
  <cellXfs count="721">
    <xf numFmtId="0" fontId="0" fillId="0" borderId="0" xfId="0"/>
    <xf numFmtId="0" fontId="30" fillId="0" borderId="10" xfId="0" applyFont="1" applyFill="1" applyBorder="1"/>
    <xf numFmtId="0" fontId="30" fillId="0" borderId="0" xfId="0" applyFont="1" applyFill="1" applyBorder="1"/>
    <xf numFmtId="4" fontId="0" fillId="0" borderId="0" xfId="0" applyNumberFormat="1"/>
    <xf numFmtId="0" fontId="31" fillId="0" borderId="0" xfId="0" applyFont="1" applyFill="1" applyBorder="1" applyAlignment="1">
      <alignment vertical="center"/>
    </xf>
    <xf numFmtId="0" fontId="31" fillId="0" borderId="15" xfId="0" applyFont="1" applyFill="1" applyBorder="1" applyAlignment="1">
      <alignment vertical="center"/>
    </xf>
    <xf numFmtId="0" fontId="31" fillId="0" borderId="10" xfId="0" applyFont="1" applyFill="1" applyBorder="1"/>
    <xf numFmtId="4" fontId="30" fillId="0" borderId="0" xfId="0" applyNumberFormat="1" applyFont="1" applyFill="1" applyAlignment="1">
      <alignment horizontal="center" vertical="center"/>
    </xf>
    <xf numFmtId="0" fontId="31" fillId="0" borderId="10" xfId="0" applyFont="1" applyFill="1" applyBorder="1" applyAlignment="1">
      <alignment vertical="center"/>
    </xf>
    <xf numFmtId="4" fontId="31" fillId="0" borderId="15" xfId="0" applyNumberFormat="1" applyFont="1" applyFill="1" applyBorder="1" applyAlignment="1">
      <alignment horizontal="center" vertical="center" wrapText="1"/>
    </xf>
    <xf numFmtId="0" fontId="31" fillId="0" borderId="14" xfId="0" applyFont="1" applyFill="1" applyBorder="1" applyAlignment="1">
      <alignment horizontal="center" vertical="center"/>
    </xf>
    <xf numFmtId="0" fontId="27" fillId="0" borderId="14" xfId="0" applyFont="1" applyFill="1" applyBorder="1" applyAlignment="1">
      <alignment horizontal="left" vertical="center"/>
    </xf>
    <xf numFmtId="0" fontId="27" fillId="0" borderId="15" xfId="0" applyFont="1" applyFill="1" applyBorder="1" applyAlignment="1">
      <alignment horizontal="left" vertical="center"/>
    </xf>
    <xf numFmtId="0" fontId="30" fillId="0" borderId="0" xfId="0" applyFont="1" applyFill="1"/>
    <xf numFmtId="167" fontId="30" fillId="0" borderId="0" xfId="0" applyNumberFormat="1" applyFont="1" applyFill="1" applyAlignment="1">
      <alignment horizontal="center" vertical="center"/>
    </xf>
    <xf numFmtId="0" fontId="30" fillId="0" borderId="0" xfId="0" applyFont="1" applyFill="1" applyBorder="1" applyAlignment="1">
      <alignment horizontal="center"/>
    </xf>
    <xf numFmtId="0" fontId="30" fillId="0" borderId="0" xfId="0" applyFont="1" applyFill="1" applyBorder="1" applyAlignment="1">
      <alignment horizontal="center" vertical="center"/>
    </xf>
    <xf numFmtId="0" fontId="31" fillId="0" borderId="0" xfId="0" applyFont="1" applyFill="1" applyAlignment="1">
      <alignment horizontal="center" vertical="center"/>
    </xf>
    <xf numFmtId="0" fontId="31" fillId="0" borderId="0" xfId="0" applyFont="1" applyFill="1" applyBorder="1" applyAlignment="1">
      <alignment horizontal="center"/>
    </xf>
    <xf numFmtId="0" fontId="31" fillId="0" borderId="0" xfId="0" applyFont="1" applyFill="1" applyBorder="1" applyAlignment="1">
      <alignment horizontal="center" vertical="center"/>
    </xf>
    <xf numFmtId="0" fontId="31" fillId="0" borderId="0" xfId="0" applyFont="1" applyFill="1" applyBorder="1"/>
    <xf numFmtId="0" fontId="31" fillId="0" borderId="15" xfId="0" applyFont="1" applyFill="1" applyBorder="1" applyAlignment="1">
      <alignment vertical="center" wrapText="1"/>
    </xf>
    <xf numFmtId="0" fontId="31" fillId="0" borderId="15" xfId="0" applyFont="1" applyFill="1" applyBorder="1" applyAlignment="1">
      <alignment horizontal="distributed"/>
    </xf>
    <xf numFmtId="4" fontId="31" fillId="0" borderId="0" xfId="0" applyNumberFormat="1" applyFont="1" applyFill="1" applyBorder="1" applyAlignment="1">
      <alignment horizontal="center" vertical="center" wrapText="1"/>
    </xf>
    <xf numFmtId="0" fontId="31" fillId="0" borderId="15" xfId="0" applyFont="1" applyFill="1" applyBorder="1" applyAlignment="1">
      <alignment horizontal="left" vertical="center" wrapText="1"/>
    </xf>
    <xf numFmtId="4" fontId="27" fillId="0" borderId="11" xfId="0" applyNumberFormat="1" applyFont="1" applyFill="1" applyBorder="1" applyAlignment="1">
      <alignment horizontal="center" vertical="center"/>
    </xf>
    <xf numFmtId="4" fontId="31" fillId="0" borderId="15" xfId="0" applyNumberFormat="1" applyFont="1" applyFill="1" applyBorder="1" applyAlignment="1">
      <alignment horizontal="center" vertical="center"/>
    </xf>
    <xf numFmtId="4" fontId="27" fillId="0" borderId="10" xfId="0" applyNumberFormat="1" applyFont="1" applyFill="1" applyBorder="1" applyAlignment="1">
      <alignment horizontal="center" vertical="center"/>
    </xf>
    <xf numFmtId="4" fontId="27" fillId="0" borderId="10" xfId="0" applyNumberFormat="1" applyFont="1" applyFill="1" applyBorder="1" applyAlignment="1">
      <alignment horizontal="right" vertical="center"/>
    </xf>
    <xf numFmtId="4" fontId="27" fillId="0" borderId="14" xfId="0" applyNumberFormat="1" applyFont="1" applyFill="1" applyBorder="1" applyAlignment="1">
      <alignment horizontal="center" vertical="center"/>
    </xf>
    <xf numFmtId="0" fontId="30" fillId="0" borderId="0" xfId="0" applyFont="1" applyFill="1" applyBorder="1" applyAlignment="1">
      <alignment horizontal="distributed"/>
    </xf>
    <xf numFmtId="167" fontId="30" fillId="0" borderId="0" xfId="0" applyNumberFormat="1" applyFont="1" applyFill="1" applyBorder="1" applyAlignment="1">
      <alignment horizontal="center" vertical="center"/>
    </xf>
    <xf numFmtId="4" fontId="30" fillId="0" borderId="0" xfId="0" applyNumberFormat="1" applyFont="1" applyFill="1" applyBorder="1" applyAlignment="1">
      <alignment horizontal="center" vertical="center"/>
    </xf>
    <xf numFmtId="0" fontId="0" fillId="0" borderId="10" xfId="0" applyFont="1" applyFill="1" applyBorder="1"/>
    <xf numFmtId="4" fontId="0" fillId="0" borderId="10" xfId="0" applyNumberFormat="1" applyFont="1" applyFill="1" applyBorder="1" applyAlignment="1">
      <alignment horizontal="center" vertical="center"/>
    </xf>
    <xf numFmtId="0" fontId="0" fillId="0" borderId="0" xfId="0" applyFont="1" applyFill="1" applyBorder="1"/>
    <xf numFmtId="0" fontId="0" fillId="0" borderId="15" xfId="0" applyFont="1" applyFill="1" applyBorder="1"/>
    <xf numFmtId="4" fontId="27" fillId="0" borderId="15" xfId="0" applyNumberFormat="1" applyFont="1" applyFill="1" applyBorder="1" applyAlignment="1">
      <alignment horizontal="center" vertical="center"/>
    </xf>
    <xf numFmtId="4" fontId="0" fillId="0" borderId="0" xfId="0" applyNumberFormat="1" applyFont="1" applyFill="1" applyAlignment="1">
      <alignment horizontal="left"/>
    </xf>
    <xf numFmtId="4" fontId="0" fillId="0" borderId="0" xfId="0" applyNumberFormat="1" applyFont="1" applyFill="1" applyAlignment="1">
      <alignment horizontal="center" vertical="center"/>
    </xf>
    <xf numFmtId="4" fontId="0" fillId="0" borderId="0" xfId="0" applyNumberFormat="1" applyFont="1" applyFill="1" applyAlignment="1">
      <alignment horizontal="center"/>
    </xf>
    <xf numFmtId="4" fontId="0" fillId="0" borderId="0" xfId="0" applyNumberFormat="1" applyFont="1" applyFill="1"/>
    <xf numFmtId="0" fontId="34" fillId="0" borderId="0" xfId="0" applyFont="1" applyFill="1" applyBorder="1"/>
    <xf numFmtId="0" fontId="30" fillId="0" borderId="0" xfId="0" applyFont="1" applyFill="1" applyAlignment="1">
      <alignment horizontal="left"/>
    </xf>
    <xf numFmtId="0" fontId="31" fillId="0" borderId="15" xfId="0" applyFont="1" applyFill="1" applyBorder="1" applyAlignment="1">
      <alignment horizontal="left" vertical="center"/>
    </xf>
    <xf numFmtId="0" fontId="30" fillId="0" borderId="0" xfId="0" applyFont="1" applyFill="1" applyBorder="1" applyAlignment="1">
      <alignment horizontal="left"/>
    </xf>
    <xf numFmtId="0" fontId="34" fillId="0" borderId="0" xfId="0" applyFont="1" applyFill="1" applyBorder="1" applyAlignment="1">
      <alignment horizontal="left"/>
    </xf>
    <xf numFmtId="0" fontId="0" fillId="0" borderId="10" xfId="0" applyFont="1" applyFill="1" applyBorder="1" applyAlignment="1">
      <alignment horizontal="center"/>
    </xf>
    <xf numFmtId="0" fontId="27" fillId="0" borderId="14" xfId="0" applyFont="1" applyFill="1" applyBorder="1" applyAlignment="1">
      <alignment vertical="center" wrapText="1"/>
    </xf>
    <xf numFmtId="0" fontId="27" fillId="0" borderId="10" xfId="0" applyFont="1" applyFill="1" applyBorder="1" applyAlignment="1">
      <alignment horizontal="center" vertical="center" wrapText="1"/>
    </xf>
    <xf numFmtId="0" fontId="27" fillId="0" borderId="10" xfId="0" applyFont="1" applyFill="1" applyBorder="1" applyAlignment="1">
      <alignment horizontal="center" vertical="center"/>
    </xf>
    <xf numFmtId="0" fontId="27" fillId="0" borderId="10" xfId="0" applyFont="1" applyFill="1" applyBorder="1"/>
    <xf numFmtId="0" fontId="27" fillId="0" borderId="0" xfId="0" applyFont="1" applyFill="1" applyBorder="1"/>
    <xf numFmtId="0" fontId="0" fillId="0" borderId="0" xfId="0" applyFont="1" applyFill="1" applyAlignment="1">
      <alignment horizontal="center"/>
    </xf>
    <xf numFmtId="0" fontId="27" fillId="0" borderId="15" xfId="0" applyFont="1" applyFill="1" applyBorder="1" applyAlignment="1">
      <alignment horizontal="center"/>
    </xf>
    <xf numFmtId="0" fontId="0" fillId="0" borderId="13" xfId="0" applyFont="1" applyFill="1" applyBorder="1" applyAlignment="1">
      <alignment horizontal="center" vertical="center"/>
    </xf>
    <xf numFmtId="0" fontId="0" fillId="0" borderId="0" xfId="0" applyFont="1" applyFill="1" applyBorder="1" applyAlignment="1">
      <alignment horizontal="center"/>
    </xf>
    <xf numFmtId="49" fontId="0" fillId="0" borderId="10" xfId="0" applyNumberFormat="1" applyFont="1" applyFill="1" applyBorder="1" applyAlignment="1">
      <alignment horizontal="center" vertical="center"/>
    </xf>
    <xf numFmtId="4" fontId="0" fillId="0" borderId="14" xfId="0" applyNumberFormat="1" applyFont="1" applyFill="1" applyBorder="1" applyAlignment="1">
      <alignment horizontal="center" vertical="center"/>
    </xf>
    <xf numFmtId="0" fontId="0" fillId="0" borderId="0" xfId="0" applyFont="1" applyFill="1" applyBorder="1" applyAlignment="1">
      <alignment vertical="center"/>
    </xf>
    <xf numFmtId="0" fontId="0" fillId="0" borderId="10" xfId="0" applyFont="1" applyFill="1" applyBorder="1" applyAlignment="1">
      <alignment horizontal="left" vertical="center" wrapText="1"/>
    </xf>
    <xf numFmtId="4" fontId="27" fillId="0" borderId="13" xfId="0" applyNumberFormat="1" applyFont="1" applyFill="1" applyBorder="1" applyAlignment="1">
      <alignment horizontal="center" vertical="center"/>
    </xf>
    <xf numFmtId="4" fontId="27" fillId="0" borderId="10" xfId="0" applyNumberFormat="1" applyFont="1" applyFill="1" applyBorder="1" applyAlignment="1">
      <alignment horizontal="center" vertical="center" wrapText="1"/>
    </xf>
    <xf numFmtId="4" fontId="27" fillId="0" borderId="10" xfId="0" applyNumberFormat="1" applyFont="1" applyFill="1" applyBorder="1"/>
    <xf numFmtId="4" fontId="27" fillId="0" borderId="0" xfId="0" applyNumberFormat="1" applyFont="1" applyFill="1" applyBorder="1"/>
    <xf numFmtId="0" fontId="0" fillId="0" borderId="10" xfId="0" applyFont="1" applyFill="1" applyBorder="1" applyAlignment="1">
      <alignment vertical="center" wrapText="1"/>
    </xf>
    <xf numFmtId="4" fontId="0" fillId="0" borderId="10" xfId="0" applyNumberFormat="1" applyFont="1" applyFill="1" applyBorder="1" applyAlignment="1">
      <alignment horizontal="center" vertical="center" wrapText="1"/>
    </xf>
    <xf numFmtId="0" fontId="27" fillId="0" borderId="10" xfId="0" applyFont="1" applyFill="1" applyBorder="1" applyAlignment="1">
      <alignment horizontal="center"/>
    </xf>
    <xf numFmtId="4" fontId="0" fillId="0" borderId="11" xfId="0" applyNumberFormat="1" applyFont="1" applyFill="1" applyBorder="1" applyAlignment="1">
      <alignment horizontal="center" vertical="center"/>
    </xf>
    <xf numFmtId="0" fontId="27" fillId="0" borderId="10" xfId="0" applyFont="1" applyFill="1" applyBorder="1" applyAlignment="1">
      <alignment vertical="center" wrapText="1"/>
    </xf>
    <xf numFmtId="0" fontId="35" fillId="0" borderId="10" xfId="0" applyFont="1" applyFill="1" applyBorder="1" applyAlignment="1">
      <alignment horizontal="left" vertical="center" wrapText="1"/>
    </xf>
    <xf numFmtId="0" fontId="0" fillId="0" borderId="10" xfId="0" applyNumberFormat="1" applyFont="1" applyFill="1" applyBorder="1" applyAlignment="1">
      <alignment horizontal="center" vertical="center" wrapText="1"/>
    </xf>
    <xf numFmtId="0" fontId="0" fillId="0" borderId="10" xfId="0" applyFont="1" applyFill="1" applyBorder="1" applyAlignment="1">
      <alignment horizontal="left" vertical="center"/>
    </xf>
    <xf numFmtId="0" fontId="0" fillId="0" borderId="10" xfId="0" applyFont="1" applyFill="1" applyBorder="1" applyAlignment="1">
      <alignment vertical="center"/>
    </xf>
    <xf numFmtId="4" fontId="0" fillId="0" borderId="10" xfId="0" applyNumberFormat="1" applyFont="1" applyFill="1" applyBorder="1" applyAlignment="1">
      <alignment horizontal="center"/>
    </xf>
    <xf numFmtId="0" fontId="27" fillId="0" borderId="10" xfId="0" applyNumberFormat="1" applyFont="1" applyFill="1" applyBorder="1" applyAlignment="1">
      <alignment horizontal="center" vertical="center" wrapText="1"/>
    </xf>
    <xf numFmtId="0" fontId="0" fillId="0" borderId="16" xfId="0" applyFont="1" applyFill="1" applyBorder="1" applyAlignment="1">
      <alignment vertical="center" wrapText="1"/>
    </xf>
    <xf numFmtId="3" fontId="27" fillId="0" borderId="10" xfId="0" applyNumberFormat="1" applyFont="1" applyFill="1" applyBorder="1" applyAlignment="1">
      <alignment horizontal="center" vertical="center"/>
    </xf>
    <xf numFmtId="0" fontId="0" fillId="0" borderId="15" xfId="0" applyFont="1" applyFill="1" applyBorder="1" applyAlignment="1">
      <alignment horizontal="left" vertical="center" wrapText="1"/>
    </xf>
    <xf numFmtId="0" fontId="0" fillId="0" borderId="0" xfId="0" applyFont="1" applyFill="1" applyBorder="1" applyAlignment="1">
      <alignment horizontal="center" vertical="center"/>
    </xf>
    <xf numFmtId="0" fontId="27" fillId="0" borderId="10" xfId="0" applyFont="1" applyFill="1" applyBorder="1" applyAlignment="1">
      <alignment horizontal="left" vertical="center"/>
    </xf>
    <xf numFmtId="0" fontId="27" fillId="0" borderId="22" xfId="0" applyFont="1" applyFill="1" applyBorder="1" applyAlignment="1">
      <alignment vertical="center"/>
    </xf>
    <xf numFmtId="0" fontId="27" fillId="0" borderId="23" xfId="0" applyFont="1" applyFill="1" applyBorder="1" applyAlignment="1">
      <alignment vertical="center" wrapText="1"/>
    </xf>
    <xf numFmtId="169" fontId="0" fillId="0" borderId="10" xfId="0" applyNumberFormat="1" applyFont="1" applyFill="1" applyBorder="1" applyAlignment="1">
      <alignment horizontal="center" vertical="center"/>
    </xf>
    <xf numFmtId="169" fontId="27" fillId="0" borderId="10" xfId="0" applyNumberFormat="1" applyFont="1" applyFill="1" applyBorder="1" applyAlignment="1">
      <alignment horizontal="center" vertical="center"/>
    </xf>
    <xf numFmtId="0" fontId="30" fillId="0" borderId="0" xfId="0" applyFont="1" applyFill="1" applyAlignment="1">
      <alignment horizontal="center"/>
    </xf>
    <xf numFmtId="0" fontId="31" fillId="0" borderId="15" xfId="0" applyFont="1" applyFill="1" applyBorder="1" applyAlignment="1">
      <alignment horizontal="center"/>
    </xf>
    <xf numFmtId="0" fontId="31" fillId="0" borderId="15" xfId="0" applyFont="1" applyFill="1" applyBorder="1" applyAlignment="1">
      <alignment horizontal="center" vertical="center"/>
    </xf>
    <xf numFmtId="0" fontId="30" fillId="0" borderId="0" xfId="0" applyFont="1" applyFill="1" applyAlignment="1">
      <alignment horizontal="center" vertical="center"/>
    </xf>
    <xf numFmtId="0" fontId="0" fillId="0" borderId="0" xfId="0" applyAlignment="1">
      <alignment horizontal="center" vertical="center"/>
    </xf>
    <xf numFmtId="4" fontId="27" fillId="0" borderId="10" xfId="0" applyNumberFormat="1" applyFont="1" applyFill="1" applyBorder="1" applyAlignment="1">
      <alignment horizontal="center"/>
    </xf>
    <xf numFmtId="0" fontId="27" fillId="0" borderId="16" xfId="0" applyFont="1" applyFill="1" applyBorder="1" applyAlignment="1">
      <alignment horizontal="center" vertical="center" wrapText="1"/>
    </xf>
    <xf numFmtId="0" fontId="42" fillId="0" borderId="10"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22" xfId="0" applyFont="1" applyBorder="1" applyAlignment="1">
      <alignment horizontal="center" vertical="center" wrapText="1"/>
    </xf>
    <xf numFmtId="4" fontId="46" fillId="0" borderId="10" xfId="0" applyNumberFormat="1" applyFont="1" applyBorder="1" applyAlignment="1">
      <alignment vertical="center"/>
    </xf>
    <xf numFmtId="0" fontId="47" fillId="0" borderId="10" xfId="0" applyFont="1" applyBorder="1"/>
    <xf numFmtId="4" fontId="48" fillId="0" borderId="10" xfId="0" applyNumberFormat="1" applyFont="1" applyBorder="1" applyAlignment="1">
      <alignment vertical="center"/>
    </xf>
    <xf numFmtId="4" fontId="47" fillId="0" borderId="10" xfId="0" applyNumberFormat="1" applyFont="1" applyBorder="1" applyAlignment="1">
      <alignment vertical="center"/>
    </xf>
    <xf numFmtId="0" fontId="49" fillId="0" borderId="10" xfId="0" applyFont="1" applyBorder="1"/>
    <xf numFmtId="4" fontId="49" fillId="0" borderId="10" xfId="0" applyNumberFormat="1" applyFont="1" applyBorder="1" applyAlignment="1">
      <alignment vertical="center"/>
    </xf>
    <xf numFmtId="4" fontId="49" fillId="0" borderId="10" xfId="0" applyNumberFormat="1" applyFont="1" applyBorder="1" applyAlignment="1">
      <alignment horizontal="right" vertical="center"/>
    </xf>
    <xf numFmtId="4" fontId="49" fillId="0" borderId="10" xfId="0" applyNumberFormat="1" applyFont="1" applyFill="1" applyBorder="1" applyAlignment="1">
      <alignment horizontal="right" vertical="center"/>
    </xf>
    <xf numFmtId="4" fontId="48" fillId="0" borderId="10" xfId="0" applyNumberFormat="1" applyFont="1" applyFill="1" applyBorder="1" applyAlignment="1">
      <alignment vertical="center"/>
    </xf>
    <xf numFmtId="4" fontId="43" fillId="0" borderId="10" xfId="0" applyNumberFormat="1" applyFont="1" applyFill="1" applyBorder="1" applyAlignment="1">
      <alignment vertical="center"/>
    </xf>
    <xf numFmtId="0" fontId="49" fillId="15" borderId="10" xfId="0" applyFont="1" applyFill="1" applyBorder="1" applyAlignment="1">
      <alignment horizontal="left" vertical="center" wrapText="1"/>
    </xf>
    <xf numFmtId="4" fontId="47" fillId="0" borderId="10" xfId="0" applyNumberFormat="1" applyFont="1" applyBorder="1" applyAlignment="1">
      <alignment horizontal="right" vertical="center"/>
    </xf>
    <xf numFmtId="49" fontId="43" fillId="0" borderId="14" xfId="0" applyNumberFormat="1" applyFont="1" applyBorder="1" applyAlignment="1">
      <alignment horizontal="center" vertical="center"/>
    </xf>
    <xf numFmtId="0" fontId="49" fillId="0" borderId="10" xfId="0" applyFont="1" applyBorder="1" applyAlignment="1">
      <alignment horizontal="left" vertical="center"/>
    </xf>
    <xf numFmtId="4" fontId="49" fillId="0" borderId="10" xfId="0" applyNumberFormat="1" applyFont="1" applyFill="1" applyBorder="1" applyAlignment="1">
      <alignment vertical="center"/>
    </xf>
    <xf numFmtId="0" fontId="43" fillId="0" borderId="14" xfId="0" applyFont="1" applyBorder="1" applyAlignment="1">
      <alignment horizontal="left" vertical="center" wrapText="1"/>
    </xf>
    <xf numFmtId="0" fontId="44" fillId="0" borderId="10" xfId="0" applyFont="1" applyBorder="1" applyAlignment="1">
      <alignment horizontal="left" vertical="center" wrapText="1"/>
    </xf>
    <xf numFmtId="4" fontId="49" fillId="0" borderId="13" xfId="0" applyNumberFormat="1" applyFont="1" applyBorder="1" applyAlignment="1">
      <alignment horizontal="right" vertical="center"/>
    </xf>
    <xf numFmtId="0" fontId="47" fillId="0" borderId="0" xfId="0" applyFont="1" applyBorder="1"/>
    <xf numFmtId="49" fontId="43" fillId="0" borderId="10" xfId="0" applyNumberFormat="1" applyFont="1" applyBorder="1" applyAlignment="1">
      <alignment horizontal="center" vertical="center"/>
    </xf>
    <xf numFmtId="4" fontId="47" fillId="0" borderId="0" xfId="0" applyNumberFormat="1" applyFont="1"/>
    <xf numFmtId="0" fontId="47" fillId="15" borderId="10" xfId="0" applyFont="1" applyFill="1" applyBorder="1" applyAlignment="1">
      <alignment horizontal="left" vertical="center" wrapText="1"/>
    </xf>
    <xf numFmtId="0" fontId="47" fillId="0" borderId="10" xfId="0" applyFont="1" applyBorder="1" applyAlignment="1">
      <alignment horizontal="left" vertical="center" indent="1"/>
    </xf>
    <xf numFmtId="14" fontId="47" fillId="0" borderId="10" xfId="0" applyNumberFormat="1" applyFont="1" applyBorder="1" applyAlignment="1">
      <alignment horizontal="left" vertical="center" indent="1"/>
    </xf>
    <xf numFmtId="14" fontId="47" fillId="0" borderId="11" xfId="0" applyNumberFormat="1" applyFont="1" applyBorder="1" applyAlignment="1">
      <alignment horizontal="left" vertical="center" indent="1"/>
    </xf>
    <xf numFmtId="0" fontId="47" fillId="0" borderId="10" xfId="0" applyFont="1" applyBorder="1" applyAlignment="1">
      <alignment horizontal="left" vertical="center" indent="2"/>
    </xf>
    <xf numFmtId="0" fontId="47" fillId="0" borderId="14" xfId="0" applyFont="1" applyBorder="1" applyAlignment="1">
      <alignment horizontal="left" vertical="center" indent="1"/>
    </xf>
    <xf numFmtId="0" fontId="47" fillId="0" borderId="22" xfId="0" applyFont="1" applyBorder="1" applyAlignment="1">
      <alignment horizontal="left" vertical="center" indent="1"/>
    </xf>
    <xf numFmtId="0" fontId="47" fillId="15" borderId="10" xfId="0" applyFont="1" applyFill="1" applyBorder="1" applyAlignment="1">
      <alignment horizontal="left" vertical="center" indent="2"/>
    </xf>
    <xf numFmtId="0" fontId="49" fillId="15" borderId="10" xfId="0" applyFont="1" applyFill="1" applyBorder="1" applyAlignment="1">
      <alignment horizontal="left" vertical="center" wrapText="1" indent="2"/>
    </xf>
    <xf numFmtId="0" fontId="47" fillId="0" borderId="14" xfId="0" applyFont="1" applyBorder="1" applyAlignment="1">
      <alignment horizontal="left" vertical="center" indent="2"/>
    </xf>
    <xf numFmtId="0" fontId="49" fillId="15" borderId="10" xfId="0" applyNumberFormat="1" applyFont="1" applyFill="1" applyBorder="1" applyAlignment="1">
      <alignment horizontal="left" vertical="center" wrapText="1" indent="2"/>
    </xf>
    <xf numFmtId="0" fontId="47" fillId="0" borderId="10" xfId="0" applyFont="1" applyBorder="1" applyAlignment="1">
      <alignment horizontal="left" indent="2"/>
    </xf>
    <xf numFmtId="4" fontId="49" fillId="0" borderId="10" xfId="0" applyNumberFormat="1" applyFont="1" applyBorder="1" applyAlignment="1">
      <alignment horizontal="left" vertical="center" indent="2"/>
    </xf>
    <xf numFmtId="0" fontId="0" fillId="0" borderId="0" xfId="0" applyAlignment="1">
      <alignment horizontal="left" indent="2"/>
    </xf>
    <xf numFmtId="4" fontId="49" fillId="0" borderId="10" xfId="0" applyNumberFormat="1" applyFont="1" applyBorder="1" applyAlignment="1">
      <alignment horizontal="center" vertical="center"/>
    </xf>
    <xf numFmtId="0" fontId="48" fillId="15" borderId="10" xfId="0" applyFont="1" applyFill="1" applyBorder="1" applyAlignment="1">
      <alignment horizontal="left" vertical="center" wrapText="1"/>
    </xf>
    <xf numFmtId="0" fontId="50" fillId="0" borderId="14" xfId="0" applyFont="1" applyBorder="1" applyAlignment="1">
      <alignment horizontal="left" vertical="center"/>
    </xf>
    <xf numFmtId="0" fontId="50" fillId="0" borderId="10" xfId="0" applyFont="1" applyBorder="1"/>
    <xf numFmtId="4" fontId="50" fillId="0" borderId="10" xfId="0" applyNumberFormat="1" applyFont="1" applyBorder="1" applyAlignment="1">
      <alignment horizontal="right" vertical="center"/>
    </xf>
    <xf numFmtId="0" fontId="50" fillId="0" borderId="14" xfId="0" applyFont="1" applyBorder="1" applyAlignment="1">
      <alignment horizontal="center" vertical="center"/>
    </xf>
    <xf numFmtId="0" fontId="47" fillId="0" borderId="14" xfId="0" applyFont="1" applyBorder="1" applyAlignment="1">
      <alignment horizontal="center" vertical="center"/>
    </xf>
    <xf numFmtId="0" fontId="51" fillId="0" borderId="14" xfId="0" applyFont="1" applyBorder="1" applyAlignment="1">
      <alignment horizontal="center" vertical="center"/>
    </xf>
    <xf numFmtId="0" fontId="51" fillId="0" borderId="14" xfId="0" applyFont="1" applyBorder="1" applyAlignment="1">
      <alignment horizontal="left" vertical="center"/>
    </xf>
    <xf numFmtId="0" fontId="51" fillId="0" borderId="10" xfId="0" applyFont="1" applyBorder="1"/>
    <xf numFmtId="4" fontId="51" fillId="0" borderId="10" xfId="0" applyNumberFormat="1" applyFont="1" applyBorder="1" applyAlignment="1">
      <alignment horizontal="right" vertical="center"/>
    </xf>
    <xf numFmtId="49" fontId="43" fillId="0" borderId="18" xfId="0" applyNumberFormat="1" applyFont="1" applyBorder="1" applyAlignment="1">
      <alignment horizontal="center" vertical="center"/>
    </xf>
    <xf numFmtId="49" fontId="43" fillId="0" borderId="12" xfId="0" applyNumberFormat="1" applyFont="1" applyBorder="1" applyAlignment="1">
      <alignment vertical="center"/>
    </xf>
    <xf numFmtId="49" fontId="43" fillId="0" borderId="13" xfId="0" applyNumberFormat="1" applyFont="1" applyBorder="1" applyAlignment="1">
      <alignment vertical="center"/>
    </xf>
    <xf numFmtId="49" fontId="43" fillId="0" borderId="22" xfId="0" applyNumberFormat="1" applyFont="1" applyBorder="1" applyAlignment="1">
      <alignment horizontal="center" vertical="center"/>
    </xf>
    <xf numFmtId="0" fontId="27" fillId="0" borderId="13" xfId="0" applyNumberFormat="1" applyFont="1" applyFill="1" applyBorder="1" applyAlignment="1">
      <alignment horizontal="center" vertical="center"/>
    </xf>
    <xf numFmtId="167" fontId="52" fillId="0" borderId="0" xfId="0" applyNumberFormat="1" applyFont="1" applyFill="1" applyAlignment="1">
      <alignment horizontal="right" vertical="center"/>
    </xf>
    <xf numFmtId="4" fontId="52" fillId="0" borderId="0" xfId="0" applyNumberFormat="1" applyFont="1" applyFill="1" applyBorder="1" applyAlignment="1">
      <alignment horizontal="left"/>
    </xf>
    <xf numFmtId="4" fontId="52" fillId="0" borderId="0" xfId="0" applyNumberFormat="1" applyFont="1" applyFill="1" applyBorder="1"/>
    <xf numFmtId="4" fontId="53" fillId="0" borderId="0" xfId="0" applyNumberFormat="1" applyFont="1" applyFill="1" applyBorder="1" applyAlignment="1">
      <alignment horizontal="left"/>
    </xf>
    <xf numFmtId="4" fontId="53" fillId="0" borderId="0" xfId="0" applyNumberFormat="1" applyFont="1" applyFill="1" applyBorder="1"/>
    <xf numFmtId="0" fontId="52" fillId="0" borderId="0" xfId="0" applyFont="1" applyAlignment="1">
      <alignment horizontal="right" vertical="center"/>
    </xf>
    <xf numFmtId="0" fontId="0" fillId="0" borderId="0" xfId="0" applyFont="1" applyFill="1" applyBorder="1" applyAlignment="1">
      <alignment horizontal="distributed"/>
    </xf>
    <xf numFmtId="0" fontId="0" fillId="0" borderId="0" xfId="0" applyFont="1"/>
    <xf numFmtId="49" fontId="43" fillId="0" borderId="0" xfId="0" applyNumberFormat="1" applyFont="1" applyBorder="1" applyAlignment="1">
      <alignment horizontal="center" vertical="center"/>
    </xf>
    <xf numFmtId="0" fontId="41" fillId="0" borderId="0" xfId="0" applyFont="1" applyBorder="1" applyAlignment="1">
      <alignment horizontal="center" vertical="center" wrapText="1"/>
    </xf>
    <xf numFmtId="4" fontId="46" fillId="0" borderId="0" xfId="0" applyNumberFormat="1" applyFont="1" applyBorder="1" applyAlignment="1">
      <alignment vertical="center"/>
    </xf>
    <xf numFmtId="0" fontId="41" fillId="0" borderId="0" xfId="0" applyFont="1"/>
    <xf numFmtId="0" fontId="41" fillId="0" borderId="0" xfId="0" applyFont="1" applyAlignment="1">
      <alignment horizontal="right"/>
    </xf>
    <xf numFmtId="0" fontId="43" fillId="0" borderId="0" xfId="0" applyFont="1" applyAlignment="1">
      <alignment horizontal="right" vertical="center"/>
    </xf>
    <xf numFmtId="0" fontId="43" fillId="0" borderId="0" xfId="0" applyFont="1"/>
    <xf numFmtId="0" fontId="38" fillId="0" borderId="0" xfId="0" applyFont="1"/>
    <xf numFmtId="0" fontId="59" fillId="0" borderId="0" xfId="0" applyFont="1"/>
    <xf numFmtId="0" fontId="38" fillId="0" borderId="0" xfId="0" applyFont="1" applyAlignment="1">
      <alignment horizontal="right"/>
    </xf>
    <xf numFmtId="0" fontId="60" fillId="0" borderId="0" xfId="0" applyFont="1"/>
    <xf numFmtId="0" fontId="40" fillId="0" borderId="0" xfId="0" applyFont="1"/>
    <xf numFmtId="0" fontId="41" fillId="0" borderId="0" xfId="0" applyFont="1" applyAlignment="1">
      <alignment horizontal="center"/>
    </xf>
    <xf numFmtId="0" fontId="52" fillId="0" borderId="0" xfId="0" applyFont="1"/>
    <xf numFmtId="0" fontId="27" fillId="17" borderId="10" xfId="0" applyFont="1" applyFill="1" applyBorder="1"/>
    <xf numFmtId="0" fontId="27" fillId="17" borderId="0" xfId="0" applyFont="1" applyFill="1" applyBorder="1"/>
    <xf numFmtId="0" fontId="47" fillId="0" borderId="22" xfId="0" applyFont="1" applyBorder="1" applyAlignment="1">
      <alignment horizontal="center" vertical="center"/>
    </xf>
    <xf numFmtId="0" fontId="49" fillId="15" borderId="14" xfId="0" applyFont="1" applyFill="1" applyBorder="1" applyAlignment="1">
      <alignment horizontal="left" vertical="center" wrapText="1"/>
    </xf>
    <xf numFmtId="0" fontId="49" fillId="16" borderId="10" xfId="0" applyNumberFormat="1" applyFont="1" applyFill="1" applyBorder="1" applyAlignment="1">
      <alignment horizontal="left" vertical="center" wrapText="1" indent="2"/>
    </xf>
    <xf numFmtId="0" fontId="49" fillId="16" borderId="10" xfId="0" applyFont="1" applyFill="1" applyBorder="1"/>
    <xf numFmtId="4" fontId="49" fillId="16" borderId="10" xfId="0" applyNumberFormat="1" applyFont="1" applyFill="1" applyBorder="1" applyAlignment="1">
      <alignment horizontal="right" vertical="center"/>
    </xf>
    <xf numFmtId="0" fontId="47" fillId="0" borderId="18" xfId="0" applyFont="1" applyBorder="1" applyAlignment="1">
      <alignment horizontal="center" vertical="center"/>
    </xf>
    <xf numFmtId="4" fontId="27" fillId="0" borderId="10" xfId="0" applyNumberFormat="1" applyFont="1" applyFill="1" applyBorder="1" applyAlignment="1">
      <alignment vertical="center" wrapText="1"/>
    </xf>
    <xf numFmtId="0" fontId="0" fillId="0" borderId="15" xfId="0" applyFont="1" applyFill="1" applyBorder="1" applyAlignment="1">
      <alignment horizontal="distributed" vertical="center"/>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vertical="center" wrapText="1"/>
    </xf>
    <xf numFmtId="4" fontId="0" fillId="0" borderId="33" xfId="0" applyNumberFormat="1" applyBorder="1" applyAlignment="1">
      <alignment wrapText="1"/>
    </xf>
    <xf numFmtId="4" fontId="27" fillId="0" borderId="34" xfId="0" applyNumberFormat="1" applyFont="1" applyBorder="1" applyAlignment="1">
      <alignment wrapText="1"/>
    </xf>
    <xf numFmtId="0" fontId="0" fillId="16" borderId="0" xfId="0" applyFont="1" applyFill="1" applyBorder="1"/>
    <xf numFmtId="4" fontId="25" fillId="0" borderId="10" xfId="20" applyNumberFormat="1" applyFont="1" applyFill="1" applyBorder="1" applyAlignment="1">
      <alignment horizontal="center" vertical="center"/>
    </xf>
    <xf numFmtId="0" fontId="25" fillId="0" borderId="10" xfId="20" applyFont="1" applyFill="1" applyBorder="1" applyAlignment="1">
      <alignment horizontal="center" vertical="center"/>
    </xf>
    <xf numFmtId="0" fontId="25" fillId="0" borderId="11" xfId="20" applyFont="1" applyFill="1" applyBorder="1" applyAlignment="1">
      <alignment horizontal="center" vertical="center"/>
    </xf>
    <xf numFmtId="4" fontId="0" fillId="0" borderId="18" xfId="0" applyNumberFormat="1" applyFont="1" applyFill="1" applyBorder="1" applyAlignment="1">
      <alignment horizontal="center" vertical="center"/>
    </xf>
    <xf numFmtId="0" fontId="0" fillId="0" borderId="11" xfId="0" applyFont="1" applyFill="1" applyBorder="1"/>
    <xf numFmtId="49" fontId="25" fillId="0" borderId="10" xfId="20" applyNumberFormat="1" applyFont="1" applyFill="1" applyBorder="1" applyAlignment="1">
      <alignment horizontal="center" vertical="center"/>
    </xf>
    <xf numFmtId="0" fontId="25" fillId="0" borderId="10" xfId="20" applyFont="1" applyFill="1" applyBorder="1" applyAlignment="1">
      <alignment horizontal="left" vertical="center" wrapText="1"/>
    </xf>
    <xf numFmtId="0" fontId="25" fillId="0" borderId="11" xfId="20" applyFont="1" applyFill="1" applyBorder="1" applyAlignment="1">
      <alignment horizontal="center"/>
    </xf>
    <xf numFmtId="4" fontId="25" fillId="0" borderId="10" xfId="20" applyNumberFormat="1" applyFont="1" applyFill="1" applyBorder="1" applyAlignment="1">
      <alignment horizontal="center"/>
    </xf>
    <xf numFmtId="4" fontId="27" fillId="0" borderId="10" xfId="20" applyNumberFormat="1" applyFont="1" applyFill="1" applyBorder="1" applyAlignment="1">
      <alignment horizontal="center" vertical="center"/>
    </xf>
    <xf numFmtId="0" fontId="25" fillId="0" borderId="10" xfId="20" applyFont="1" applyFill="1" applyBorder="1" applyAlignment="1">
      <alignment horizontal="center"/>
    </xf>
    <xf numFmtId="4" fontId="47" fillId="0" borderId="21" xfId="0" applyNumberFormat="1" applyFont="1" applyFill="1" applyBorder="1" applyAlignment="1">
      <alignment horizontal="right" vertical="center"/>
    </xf>
    <xf numFmtId="0" fontId="49" fillId="16" borderId="10" xfId="0" applyFont="1" applyFill="1" applyBorder="1" applyAlignment="1">
      <alignment horizontal="left" vertical="center" wrapText="1" indent="2"/>
    </xf>
    <xf numFmtId="0" fontId="47" fillId="16" borderId="10" xfId="0" applyFont="1" applyFill="1" applyBorder="1"/>
    <xf numFmtId="0" fontId="0" fillId="0" borderId="32" xfId="0" applyBorder="1" applyAlignment="1">
      <alignment horizontal="center" vertical="center"/>
    </xf>
    <xf numFmtId="4" fontId="0" fillId="0" borderId="11" xfId="0" applyNumberFormat="1" applyFont="1" applyFill="1" applyBorder="1" applyAlignment="1">
      <alignment horizontal="center"/>
    </xf>
    <xf numFmtId="0" fontId="49" fillId="15" borderId="14" xfId="0" applyFont="1" applyFill="1" applyBorder="1" applyAlignment="1">
      <alignment horizontal="left" vertical="center" wrapText="1" indent="2"/>
    </xf>
    <xf numFmtId="49" fontId="43" fillId="0" borderId="11" xfId="0" applyNumberFormat="1" applyFont="1" applyBorder="1" applyAlignment="1">
      <alignment horizontal="center" vertical="center"/>
    </xf>
    <xf numFmtId="49" fontId="43" fillId="0" borderId="12" xfId="0" applyNumberFormat="1" applyFont="1" applyBorder="1" applyAlignment="1">
      <alignment horizontal="center" vertical="center"/>
    </xf>
    <xf numFmtId="4" fontId="47" fillId="0" borderId="0" xfId="0" applyNumberFormat="1" applyFont="1" applyFill="1" applyBorder="1" applyAlignment="1">
      <alignment horizontal="right" vertical="center"/>
    </xf>
    <xf numFmtId="4" fontId="46" fillId="0" borderId="10" xfId="0" applyNumberFormat="1" applyFont="1" applyBorder="1" applyAlignment="1">
      <alignment horizontal="center" vertical="center"/>
    </xf>
    <xf numFmtId="0" fontId="0" fillId="57" borderId="10" xfId="0" applyFont="1" applyFill="1" applyBorder="1" applyAlignment="1">
      <alignment horizontal="center" vertical="center"/>
    </xf>
    <xf numFmtId="0" fontId="0" fillId="57" borderId="10" xfId="0" applyFont="1" applyFill="1" applyBorder="1"/>
    <xf numFmtId="0" fontId="0" fillId="57" borderId="0" xfId="0" applyFont="1" applyFill="1" applyBorder="1"/>
    <xf numFmtId="0" fontId="0" fillId="0" borderId="10" xfId="20" applyFont="1" applyFill="1" applyBorder="1" applyAlignment="1">
      <alignment horizontal="left" vertical="center" wrapText="1"/>
    </xf>
    <xf numFmtId="0" fontId="112" fillId="0" borderId="0" xfId="0" applyFont="1" applyFill="1" applyBorder="1" applyAlignment="1">
      <alignment horizontal="center" vertical="center"/>
    </xf>
    <xf numFmtId="0" fontId="55" fillId="0" borderId="0" xfId="0" applyFont="1" applyBorder="1" applyAlignment="1">
      <alignment horizontal="center" vertical="center"/>
    </xf>
    <xf numFmtId="1" fontId="46" fillId="0" borderId="0" xfId="0" applyNumberFormat="1" applyFont="1" applyBorder="1" applyAlignment="1">
      <alignment horizontal="center" vertical="center"/>
    </xf>
    <xf numFmtId="4" fontId="49" fillId="0" borderId="13" xfId="0" applyNumberFormat="1" applyFont="1" applyFill="1" applyBorder="1" applyAlignment="1">
      <alignment vertical="center"/>
    </xf>
    <xf numFmtId="4" fontId="46" fillId="0" borderId="0" xfId="0" applyNumberFormat="1" applyFont="1" applyFill="1" applyBorder="1" applyAlignment="1">
      <alignment vertical="center"/>
    </xf>
    <xf numFmtId="49" fontId="43" fillId="0" borderId="0" xfId="0" applyNumberFormat="1" applyFont="1" applyFill="1" applyBorder="1" applyAlignment="1">
      <alignment horizontal="center" vertical="center"/>
    </xf>
    <xf numFmtId="0" fontId="41" fillId="0" borderId="0" xfId="0" applyFont="1" applyFill="1" applyBorder="1" applyAlignment="1">
      <alignment horizontal="center" vertical="center" wrapText="1"/>
    </xf>
    <xf numFmtId="0" fontId="47" fillId="0" borderId="0" xfId="0" applyFont="1" applyFill="1" applyBorder="1"/>
    <xf numFmtId="0" fontId="0" fillId="0" borderId="0" xfId="0" applyFill="1"/>
    <xf numFmtId="167" fontId="0" fillId="0" borderId="0" xfId="0" applyNumberFormat="1" applyFont="1" applyFill="1" applyBorder="1" applyAlignment="1">
      <alignment horizontal="center" vertical="center"/>
    </xf>
    <xf numFmtId="164" fontId="0" fillId="0" borderId="10" xfId="29579" applyFont="1" applyFill="1" applyBorder="1" applyAlignment="1">
      <alignment horizontal="center" vertical="center"/>
    </xf>
    <xf numFmtId="0" fontId="0" fillId="0" borderId="10" xfId="0" applyBorder="1"/>
    <xf numFmtId="4" fontId="114" fillId="0" borderId="10" xfId="29581" applyNumberFormat="1" applyFont="1" applyBorder="1" applyAlignment="1">
      <alignment vertical="top" wrapText="1"/>
    </xf>
    <xf numFmtId="0" fontId="0" fillId="0" borderId="10" xfId="0" applyBorder="1" applyAlignment="1">
      <alignment horizontal="center" vertical="center"/>
    </xf>
    <xf numFmtId="4" fontId="0" fillId="0" borderId="10" xfId="0" applyNumberFormat="1" applyBorder="1" applyAlignment="1">
      <alignment horizontal="center" vertical="center"/>
    </xf>
    <xf numFmtId="4" fontId="0" fillId="0" borderId="10" xfId="0" applyNumberFormat="1" applyBorder="1"/>
    <xf numFmtId="0" fontId="0" fillId="0" borderId="13" xfId="0" applyFont="1" applyFill="1" applyBorder="1" applyAlignment="1">
      <alignment horizontal="left" vertical="center" wrapText="1"/>
    </xf>
    <xf numFmtId="0" fontId="0" fillId="0" borderId="10"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1" xfId="0" applyFont="1" applyFill="1" applyBorder="1" applyAlignment="1">
      <alignment horizontal="center" vertical="center"/>
    </xf>
    <xf numFmtId="0" fontId="0" fillId="0" borderId="14" xfId="0" applyFont="1" applyFill="1" applyBorder="1" applyAlignment="1">
      <alignment horizontal="left" vertical="center" wrapText="1"/>
    </xf>
    <xf numFmtId="4" fontId="44" fillId="0" borderId="22" xfId="0" applyNumberFormat="1" applyFont="1" applyBorder="1" applyAlignment="1">
      <alignment horizontal="left" vertical="center" wrapText="1"/>
    </xf>
    <xf numFmtId="168" fontId="0" fillId="0" borderId="10" xfId="0" applyNumberFormat="1" applyFont="1" applyFill="1" applyBorder="1" applyAlignment="1">
      <alignment horizontal="center" vertical="center"/>
    </xf>
    <xf numFmtId="0" fontId="44" fillId="0" borderId="10" xfId="0" applyFont="1" applyFill="1" applyBorder="1" applyAlignment="1">
      <alignment horizontal="left" vertical="center" wrapText="1"/>
    </xf>
    <xf numFmtId="0" fontId="44" fillId="16" borderId="10" xfId="0" applyFont="1" applyFill="1" applyBorder="1" applyAlignment="1">
      <alignment horizontal="left" vertical="center" wrapText="1"/>
    </xf>
    <xf numFmtId="0" fontId="44" fillId="0" borderId="10" xfId="20" applyFont="1" applyFill="1" applyBorder="1" applyAlignment="1">
      <alignment horizontal="left" vertical="center" wrapText="1"/>
    </xf>
    <xf numFmtId="0" fontId="44" fillId="0" borderId="10" xfId="0" applyFont="1" applyFill="1" applyBorder="1" applyAlignment="1">
      <alignment horizontal="center" vertical="center" wrapText="1"/>
    </xf>
    <xf numFmtId="0" fontId="43" fillId="0" borderId="10" xfId="0" applyFont="1" applyFill="1" applyBorder="1" applyAlignment="1">
      <alignment vertical="center" wrapText="1"/>
    </xf>
    <xf numFmtId="0" fontId="44" fillId="0" borderId="10" xfId="0" applyFont="1" applyFill="1" applyBorder="1" applyAlignment="1">
      <alignment vertical="center" wrapText="1"/>
    </xf>
    <xf numFmtId="0" fontId="44" fillId="0" borderId="14" xfId="0" applyFont="1" applyFill="1" applyBorder="1" applyAlignment="1">
      <alignment vertical="center" wrapText="1"/>
    </xf>
    <xf numFmtId="0" fontId="44" fillId="0" borderId="13" xfId="0" applyFont="1" applyFill="1" applyBorder="1" applyAlignment="1">
      <alignment horizontal="left" vertical="center" wrapText="1"/>
    </xf>
    <xf numFmtId="0" fontId="44" fillId="16" borderId="13" xfId="0" applyFont="1" applyFill="1" applyBorder="1" applyAlignment="1">
      <alignment horizontal="left" vertical="center" wrapText="1"/>
    </xf>
    <xf numFmtId="0" fontId="49" fillId="0" borderId="14" xfId="0" applyNumberFormat="1" applyFont="1" applyBorder="1" applyAlignment="1">
      <alignment horizontal="left" vertical="center" wrapText="1"/>
    </xf>
    <xf numFmtId="4" fontId="49" fillId="0" borderId="14" xfId="0" applyNumberFormat="1" applyFont="1" applyBorder="1" applyAlignment="1">
      <alignment horizontal="left" vertical="center" wrapText="1"/>
    </xf>
    <xf numFmtId="0" fontId="48" fillId="15" borderId="14" xfId="0" applyFont="1" applyFill="1" applyBorder="1" applyAlignment="1">
      <alignment horizontal="left" vertical="center" wrapText="1"/>
    </xf>
    <xf numFmtId="0" fontId="47" fillId="15" borderId="14" xfId="0" applyFont="1" applyFill="1" applyBorder="1" applyAlignment="1">
      <alignment horizontal="left" vertical="center" wrapText="1" indent="2"/>
    </xf>
    <xf numFmtId="0" fontId="0" fillId="0" borderId="10" xfId="0" applyFont="1" applyFill="1" applyBorder="1" applyAlignment="1">
      <alignment horizontal="center" vertical="center"/>
    </xf>
    <xf numFmtId="4" fontId="53" fillId="0" borderId="0" xfId="0" applyNumberFormat="1" applyFont="1" applyFill="1" applyBorder="1" applyAlignment="1">
      <alignment horizontal="center"/>
    </xf>
    <xf numFmtId="0" fontId="27" fillId="0" borderId="14" xfId="0" applyFont="1" applyFill="1" applyBorder="1" applyAlignment="1">
      <alignment horizontal="center" vertical="center" wrapText="1"/>
    </xf>
    <xf numFmtId="0" fontId="0" fillId="0" borderId="21" xfId="0" applyFont="1" applyFill="1" applyBorder="1" applyAlignment="1">
      <alignment horizontal="center"/>
    </xf>
    <xf numFmtId="0" fontId="27" fillId="0" borderId="16" xfId="0" applyFont="1" applyFill="1" applyBorder="1" applyAlignment="1">
      <alignment vertical="center" wrapText="1"/>
    </xf>
    <xf numFmtId="0" fontId="27" fillId="0" borderId="18" xfId="0" applyFont="1" applyFill="1" applyBorder="1" applyAlignment="1">
      <alignment vertical="center" wrapText="1"/>
    </xf>
    <xf numFmtId="0" fontId="27" fillId="0" borderId="35" xfId="0" applyFont="1" applyFill="1" applyBorder="1" applyAlignment="1">
      <alignment vertical="center" wrapText="1"/>
    </xf>
    <xf numFmtId="0" fontId="0" fillId="0" borderId="36" xfId="0" applyFont="1" applyFill="1" applyBorder="1" applyAlignment="1">
      <alignment horizontal="left" vertical="center" wrapText="1"/>
    </xf>
    <xf numFmtId="4" fontId="27" fillId="0" borderId="12" xfId="0" applyNumberFormat="1" applyFont="1" applyFill="1" applyBorder="1" applyAlignment="1">
      <alignment horizontal="center" vertical="center"/>
    </xf>
    <xf numFmtId="0" fontId="0" fillId="0" borderId="13" xfId="0" applyFont="1" applyFill="1" applyBorder="1"/>
    <xf numFmtId="4" fontId="0" fillId="0" borderId="13" xfId="0" applyNumberFormat="1" applyFont="1" applyFill="1" applyBorder="1" applyAlignment="1">
      <alignment horizontal="center" vertical="center"/>
    </xf>
    <xf numFmtId="4" fontId="0" fillId="0" borderId="15" xfId="0" applyNumberFormat="1" applyFont="1" applyFill="1" applyBorder="1" applyAlignment="1">
      <alignment horizontal="center" vertical="center"/>
    </xf>
    <xf numFmtId="0" fontId="27" fillId="0" borderId="11" xfId="0" applyFont="1" applyFill="1" applyBorder="1" applyAlignment="1">
      <alignment horizontal="center" vertical="center"/>
    </xf>
    <xf numFmtId="0" fontId="27" fillId="0" borderId="11" xfId="0" applyFont="1" applyFill="1" applyBorder="1" applyAlignment="1">
      <alignment horizontal="center"/>
    </xf>
    <xf numFmtId="0" fontId="27" fillId="0" borderId="18" xfId="0" applyFont="1" applyFill="1" applyBorder="1" applyAlignment="1">
      <alignment horizontal="center" vertical="center"/>
    </xf>
    <xf numFmtId="0" fontId="0" fillId="0" borderId="37" xfId="0" applyFill="1" applyBorder="1" applyAlignment="1">
      <alignment horizontal="left" vertical="center" wrapText="1"/>
    </xf>
    <xf numFmtId="4" fontId="19" fillId="0" borderId="10" xfId="19" applyNumberFormat="1" applyFont="1" applyFill="1" applyBorder="1" applyAlignment="1">
      <alignment horizontal="center" vertical="center" wrapText="1"/>
    </xf>
    <xf numFmtId="0" fontId="0" fillId="0" borderId="23" xfId="0" applyFont="1" applyFill="1" applyBorder="1" applyAlignment="1">
      <alignment horizontal="left" vertical="center" wrapText="1"/>
    </xf>
    <xf numFmtId="167" fontId="0" fillId="0" borderId="0" xfId="0" applyNumberFormat="1" applyFont="1" applyFill="1" applyBorder="1" applyAlignment="1">
      <alignment horizontal="center" vertical="center"/>
    </xf>
    <xf numFmtId="0" fontId="38" fillId="0" borderId="0" xfId="0" applyFont="1" applyAlignment="1">
      <alignment horizontal="center"/>
    </xf>
    <xf numFmtId="167" fontId="0" fillId="0" borderId="0" xfId="0" applyNumberFormat="1" applyFont="1" applyFill="1" applyBorder="1" applyAlignment="1">
      <alignment vertical="center"/>
    </xf>
    <xf numFmtId="0" fontId="1" fillId="0" borderId="0" xfId="29583"/>
    <xf numFmtId="0" fontId="1" fillId="0" borderId="0" xfId="29583" applyAlignment="1">
      <alignment horizontal="right" vertical="center"/>
    </xf>
    <xf numFmtId="0" fontId="1" fillId="0" borderId="0" xfId="29583" applyFont="1" applyAlignment="1">
      <alignment horizontal="right" vertical="center"/>
    </xf>
    <xf numFmtId="0" fontId="1" fillId="0" borderId="10" xfId="29583" applyBorder="1" applyAlignment="1">
      <alignment horizontal="center" vertical="center"/>
    </xf>
    <xf numFmtId="0" fontId="1" fillId="0" borderId="10" xfId="29583" applyFill="1" applyBorder="1" applyAlignment="1">
      <alignment horizontal="center" vertical="center"/>
    </xf>
    <xf numFmtId="0" fontId="1" fillId="0" borderId="10" xfId="29583" applyBorder="1" applyAlignment="1">
      <alignment horizontal="center" vertical="center" wrapText="1"/>
    </xf>
    <xf numFmtId="0" fontId="1" fillId="0" borderId="10" xfId="29583" applyFill="1" applyBorder="1" applyAlignment="1">
      <alignment horizontal="center" vertical="center" wrapText="1"/>
    </xf>
    <xf numFmtId="0" fontId="1" fillId="0" borderId="10" xfId="29583" applyFont="1" applyFill="1" applyBorder="1" applyAlignment="1">
      <alignment horizontal="center" vertical="center"/>
    </xf>
    <xf numFmtId="0" fontId="1" fillId="0" borderId="10" xfId="29583" applyFont="1" applyBorder="1" applyAlignment="1">
      <alignment horizontal="center" vertical="center" wrapText="1"/>
    </xf>
    <xf numFmtId="2" fontId="1" fillId="0" borderId="10" xfId="29583" applyNumberFormat="1" applyFill="1" applyBorder="1" applyAlignment="1">
      <alignment horizontal="center" vertical="center"/>
    </xf>
    <xf numFmtId="0" fontId="56" fillId="0" borderId="0" xfId="29583" applyFont="1"/>
    <xf numFmtId="0" fontId="57" fillId="0" borderId="0" xfId="29583" applyFont="1" applyBorder="1" applyAlignment="1">
      <alignment horizontal="center"/>
    </xf>
    <xf numFmtId="0" fontId="58" fillId="0" borderId="0" xfId="29583" applyFont="1"/>
    <xf numFmtId="0" fontId="57" fillId="0" borderId="0" xfId="29583" applyFont="1" applyBorder="1" applyAlignment="1">
      <alignment horizontal="center" vertical="center"/>
    </xf>
    <xf numFmtId="49" fontId="43" fillId="0" borderId="13" xfId="0" applyNumberFormat="1" applyFont="1" applyBorder="1" applyAlignment="1">
      <alignment horizontal="center" vertical="center"/>
    </xf>
    <xf numFmtId="0" fontId="112" fillId="0" borderId="10" xfId="0" applyFont="1" applyFill="1" applyBorder="1" applyAlignment="1">
      <alignment horizontal="center" vertical="center"/>
    </xf>
    <xf numFmtId="0" fontId="0" fillId="0" borderId="19"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4" xfId="0" applyFont="1" applyFill="1" applyBorder="1" applyAlignment="1">
      <alignment vertical="center" wrapText="1"/>
    </xf>
    <xf numFmtId="0" fontId="58" fillId="0" borderId="0" xfId="0" applyFont="1" applyFill="1" applyBorder="1" applyAlignment="1">
      <alignment horizontal="distributed"/>
    </xf>
    <xf numFmtId="0" fontId="58" fillId="0" borderId="0" xfId="0" applyFont="1" applyFill="1" applyBorder="1"/>
    <xf numFmtId="0" fontId="58" fillId="0" borderId="0" xfId="0" applyFont="1" applyFill="1" applyBorder="1" applyAlignment="1">
      <alignment horizontal="left"/>
    </xf>
    <xf numFmtId="4" fontId="58" fillId="0" borderId="0" xfId="0" applyNumberFormat="1" applyFont="1" applyFill="1" applyBorder="1" applyAlignment="1">
      <alignment horizontal="left"/>
    </xf>
    <xf numFmtId="4" fontId="0" fillId="0" borderId="10" xfId="0" applyNumberFormat="1" applyFill="1" applyBorder="1" applyAlignment="1">
      <alignment horizontal="right" vertical="center"/>
    </xf>
    <xf numFmtId="0" fontId="0" fillId="0" borderId="15" xfId="0" applyFont="1" applyFill="1" applyBorder="1" applyAlignment="1">
      <alignment vertical="center" wrapText="1"/>
    </xf>
    <xf numFmtId="0" fontId="0" fillId="0" borderId="20" xfId="0" applyFont="1" applyFill="1" applyBorder="1" applyAlignment="1">
      <alignment vertical="center" wrapText="1"/>
    </xf>
    <xf numFmtId="0" fontId="0" fillId="0" borderId="41" xfId="0" applyFont="1" applyFill="1" applyBorder="1" applyAlignment="1">
      <alignment horizontal="left" vertical="center" wrapText="1"/>
    </xf>
    <xf numFmtId="0" fontId="0" fillId="0" borderId="42" xfId="0" applyFont="1" applyFill="1" applyBorder="1" applyAlignment="1">
      <alignment vertical="center" wrapText="1"/>
    </xf>
    <xf numFmtId="0" fontId="0" fillId="0" borderId="43" xfId="0" applyFont="1" applyFill="1" applyBorder="1" applyAlignment="1">
      <alignment vertical="center" wrapText="1"/>
    </xf>
    <xf numFmtId="0" fontId="0" fillId="0" borderId="44" xfId="0" applyFont="1" applyFill="1" applyBorder="1" applyAlignment="1">
      <alignment horizontal="left" vertical="center" wrapText="1"/>
    </xf>
    <xf numFmtId="0" fontId="0" fillId="0" borderId="45" xfId="0" applyFont="1" applyFill="1" applyBorder="1" applyAlignment="1">
      <alignment vertical="center" wrapText="1"/>
    </xf>
    <xf numFmtId="0" fontId="27" fillId="0" borderId="10" xfId="0" applyFont="1" applyFill="1" applyBorder="1" applyAlignment="1">
      <alignment horizontal="left" vertical="center" wrapText="1"/>
    </xf>
    <xf numFmtId="0" fontId="27" fillId="0" borderId="14" xfId="0" applyFont="1" applyFill="1" applyBorder="1" applyAlignment="1">
      <alignment horizontal="center" vertical="center"/>
    </xf>
    <xf numFmtId="0" fontId="27" fillId="0" borderId="15" xfId="0" applyFont="1" applyFill="1" applyBorder="1" applyAlignment="1">
      <alignment horizontal="center" vertical="center"/>
    </xf>
    <xf numFmtId="0" fontId="27" fillId="0" borderId="16" xfId="0" applyFont="1" applyFill="1" applyBorder="1" applyAlignment="1">
      <alignment horizontal="left" vertical="center" wrapText="1"/>
    </xf>
    <xf numFmtId="0" fontId="0" fillId="0" borderId="12" xfId="0" applyFont="1" applyFill="1" applyBorder="1" applyAlignment="1">
      <alignment horizontal="center" vertical="center" wrapText="1"/>
    </xf>
    <xf numFmtId="0" fontId="0" fillId="0" borderId="14"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5"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19" xfId="0" applyFont="1" applyFill="1" applyBorder="1" applyAlignment="1">
      <alignment horizontal="center" vertical="center"/>
    </xf>
    <xf numFmtId="0" fontId="52" fillId="0" borderId="11" xfId="0" applyFont="1" applyFill="1" applyBorder="1" applyAlignment="1">
      <alignment horizontal="center" vertical="center" wrapText="1"/>
    </xf>
    <xf numFmtId="0" fontId="0" fillId="0" borderId="15" xfId="0" applyFont="1" applyFill="1" applyBorder="1" applyAlignment="1">
      <alignment horizontal="center"/>
    </xf>
    <xf numFmtId="0" fontId="0" fillId="0" borderId="10" xfId="0" applyFont="1" applyFill="1" applyBorder="1" applyAlignment="1">
      <alignment horizontal="center" vertical="center" wrapText="1"/>
    </xf>
    <xf numFmtId="0" fontId="0" fillId="0" borderId="19" xfId="0" applyFont="1" applyFill="1" applyBorder="1" applyAlignment="1">
      <alignment horizontal="center" vertical="center" wrapText="1"/>
    </xf>
    <xf numFmtId="4" fontId="27" fillId="0" borderId="13" xfId="0" applyNumberFormat="1" applyFont="1" applyFill="1" applyBorder="1" applyAlignment="1">
      <alignment horizontal="center" vertical="center" wrapText="1"/>
    </xf>
    <xf numFmtId="4" fontId="113" fillId="0" borderId="38" xfId="29580" applyNumberFormat="1" applyFont="1" applyFill="1" applyBorder="1" applyAlignment="1">
      <alignment horizontal="center" vertical="center"/>
    </xf>
    <xf numFmtId="4" fontId="113" fillId="0" borderId="10" xfId="29580" applyNumberFormat="1" applyFont="1" applyFill="1" applyBorder="1" applyAlignment="1">
      <alignment horizontal="center" vertical="center"/>
    </xf>
    <xf numFmtId="4" fontId="30" fillId="0" borderId="15" xfId="0" applyNumberFormat="1" applyFont="1" applyFill="1" applyBorder="1" applyAlignment="1">
      <alignment horizontal="center" vertical="center"/>
    </xf>
    <xf numFmtId="4" fontId="115" fillId="0" borderId="10" xfId="0" applyNumberFormat="1" applyFont="1" applyFill="1" applyBorder="1" applyAlignment="1">
      <alignment horizontal="right" vertical="center"/>
    </xf>
    <xf numFmtId="0" fontId="27" fillId="0" borderId="11" xfId="0" applyFont="1" applyFill="1" applyBorder="1" applyAlignment="1">
      <alignment horizontal="center" vertical="center" wrapText="1"/>
    </xf>
    <xf numFmtId="3" fontId="27" fillId="0" borderId="13" xfId="0" applyNumberFormat="1" applyFont="1" applyFill="1" applyBorder="1" applyAlignment="1">
      <alignment horizontal="center" vertical="center"/>
    </xf>
    <xf numFmtId="4" fontId="116" fillId="0" borderId="10" xfId="0" applyNumberFormat="1" applyFont="1" applyFill="1" applyBorder="1" applyAlignment="1">
      <alignment horizontal="center" vertical="center" wrapText="1"/>
    </xf>
    <xf numFmtId="0" fontId="27" fillId="0" borderId="15" xfId="0" applyFont="1" applyFill="1" applyBorder="1" applyAlignment="1">
      <alignment horizontal="center" vertical="center"/>
    </xf>
    <xf numFmtId="0" fontId="27" fillId="0" borderId="16"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5" xfId="0" applyFont="1" applyFill="1" applyBorder="1" applyAlignment="1">
      <alignment horizontal="center" vertical="center" wrapText="1"/>
    </xf>
    <xf numFmtId="0" fontId="0" fillId="0" borderId="19" xfId="0" applyFont="1" applyFill="1" applyBorder="1" applyAlignment="1">
      <alignment horizontal="center" vertical="center"/>
    </xf>
    <xf numFmtId="0" fontId="52" fillId="0" borderId="14" xfId="0" applyFont="1" applyFill="1" applyBorder="1" applyAlignment="1">
      <alignment horizontal="center" vertical="center" wrapText="1"/>
    </xf>
    <xf numFmtId="0" fontId="52" fillId="0" borderId="18" xfId="0" applyFont="1" applyFill="1" applyBorder="1" applyAlignment="1">
      <alignment horizontal="center" vertical="center" wrapText="1"/>
    </xf>
    <xf numFmtId="167" fontId="52" fillId="0" borderId="14" xfId="0" applyNumberFormat="1" applyFont="1" applyFill="1" applyBorder="1" applyAlignment="1">
      <alignment horizontal="center" vertical="center"/>
    </xf>
    <xf numFmtId="167" fontId="52" fillId="0" borderId="15" xfId="0" applyNumberFormat="1" applyFont="1" applyFill="1" applyBorder="1" applyAlignment="1">
      <alignment horizontal="center" vertical="center"/>
    </xf>
    <xf numFmtId="0" fontId="0" fillId="0" borderId="10" xfId="0" applyFont="1" applyFill="1" applyBorder="1" applyAlignment="1">
      <alignment horizontal="center" vertical="center" wrapText="1"/>
    </xf>
    <xf numFmtId="0" fontId="38" fillId="0" borderId="0" xfId="0" applyFont="1" applyFill="1" applyAlignment="1">
      <alignment horizontal="center"/>
    </xf>
    <xf numFmtId="0" fontId="0" fillId="0" borderId="10" xfId="0" applyFont="1" applyFill="1" applyBorder="1" applyAlignment="1">
      <alignment horizontal="center" vertical="center" wrapText="1"/>
    </xf>
    <xf numFmtId="0" fontId="0" fillId="0" borderId="14" xfId="0" applyFont="1" applyFill="1" applyBorder="1" applyAlignment="1">
      <alignment horizontal="center" vertical="center"/>
    </xf>
    <xf numFmtId="0" fontId="27" fillId="0" borderId="24" xfId="0" applyFont="1" applyFill="1" applyBorder="1" applyAlignment="1">
      <alignment horizontal="center" vertical="center"/>
    </xf>
    <xf numFmtId="0" fontId="27" fillId="0" borderId="20" xfId="0" applyFont="1" applyFill="1" applyBorder="1" applyAlignment="1">
      <alignment horizontal="center" vertical="center"/>
    </xf>
    <xf numFmtId="167" fontId="30" fillId="16" borderId="0" xfId="0" applyNumberFormat="1" applyFont="1" applyFill="1" applyAlignment="1">
      <alignment horizontal="center" vertical="center"/>
    </xf>
    <xf numFmtId="0" fontId="112" fillId="16" borderId="10" xfId="0" applyFont="1" applyFill="1" applyBorder="1" applyAlignment="1">
      <alignment horizontal="center" vertical="center"/>
    </xf>
    <xf numFmtId="4" fontId="0" fillId="16" borderId="10" xfId="0" applyNumberFormat="1" applyFont="1" applyFill="1" applyBorder="1" applyAlignment="1">
      <alignment horizontal="center" vertical="center" wrapText="1"/>
    </xf>
    <xf numFmtId="4" fontId="0" fillId="16" borderId="10" xfId="0" applyNumberFormat="1" applyFont="1" applyFill="1" applyBorder="1" applyAlignment="1">
      <alignment horizontal="center" vertical="center"/>
    </xf>
    <xf numFmtId="167" fontId="30" fillId="16" borderId="0" xfId="0" applyNumberFormat="1" applyFont="1" applyFill="1" applyBorder="1" applyAlignment="1">
      <alignment horizontal="center" vertical="center"/>
    </xf>
    <xf numFmtId="0" fontId="0" fillId="0" borderId="0" xfId="0" applyFont="1" applyFill="1" applyAlignment="1">
      <alignment horizontal="center" wrapText="1"/>
    </xf>
    <xf numFmtId="0" fontId="0" fillId="0" borderId="0" xfId="0" applyFont="1" applyFill="1" applyBorder="1" applyAlignment="1">
      <alignment horizontal="center" wrapText="1"/>
    </xf>
    <xf numFmtId="0" fontId="112" fillId="0" borderId="10" xfId="0" applyFont="1" applyFill="1" applyBorder="1" applyAlignment="1">
      <alignment horizontal="center" vertical="center" wrapText="1"/>
    </xf>
    <xf numFmtId="0" fontId="112" fillId="0" borderId="0" xfId="0" applyFont="1" applyFill="1" applyBorder="1" applyAlignment="1">
      <alignment horizontal="center" vertical="center" wrapText="1"/>
    </xf>
    <xf numFmtId="183" fontId="53" fillId="0" borderId="10" xfId="0" applyNumberFormat="1" applyFont="1" applyFill="1" applyBorder="1" applyAlignment="1">
      <alignment vertical="center"/>
    </xf>
    <xf numFmtId="183" fontId="117" fillId="0" borderId="10" xfId="0" applyNumberFormat="1" applyFont="1" applyFill="1" applyBorder="1" applyAlignment="1">
      <alignment vertical="center"/>
    </xf>
    <xf numFmtId="4" fontId="116" fillId="0" borderId="10" xfId="0" applyNumberFormat="1" applyFont="1" applyFill="1" applyBorder="1" applyAlignment="1">
      <alignment horizontal="center" vertical="center"/>
    </xf>
    <xf numFmtId="4" fontId="0" fillId="0" borderId="0" xfId="0" applyNumberFormat="1" applyFont="1" applyFill="1" applyBorder="1" applyAlignment="1">
      <alignment horizontal="center" vertical="center"/>
    </xf>
    <xf numFmtId="0" fontId="27" fillId="0" borderId="10" xfId="0" applyFont="1" applyFill="1" applyBorder="1" applyAlignment="1">
      <alignment horizontal="left" vertical="center" wrapText="1"/>
    </xf>
    <xf numFmtId="0" fontId="27" fillId="0" borderId="14" xfId="0" applyFont="1" applyFill="1" applyBorder="1" applyAlignment="1">
      <alignment horizontal="center" vertical="center"/>
    </xf>
    <xf numFmtId="0" fontId="27" fillId="0" borderId="15" xfId="0" applyFont="1" applyFill="1" applyBorder="1" applyAlignment="1">
      <alignment horizontal="center" vertical="center"/>
    </xf>
    <xf numFmtId="0" fontId="27" fillId="0" borderId="16" xfId="0" applyFont="1" applyFill="1" applyBorder="1" applyAlignment="1">
      <alignment horizontal="center" vertical="center"/>
    </xf>
    <xf numFmtId="0" fontId="27" fillId="0" borderId="16" xfId="0" applyFont="1" applyFill="1" applyBorder="1" applyAlignment="1">
      <alignment horizontal="left" vertical="center" wrapText="1"/>
    </xf>
    <xf numFmtId="0" fontId="0" fillId="0" borderId="12" xfId="0" applyFont="1" applyFill="1" applyBorder="1" applyAlignment="1">
      <alignment horizontal="center" vertical="center" wrapText="1"/>
    </xf>
    <xf numFmtId="0" fontId="0" fillId="0" borderId="14" xfId="0" applyFont="1" applyFill="1" applyBorder="1" applyAlignment="1">
      <alignment horizontal="center" vertical="center"/>
    </xf>
    <xf numFmtId="0" fontId="0" fillId="0" borderId="16" xfId="0" applyFont="1" applyFill="1" applyBorder="1" applyAlignment="1">
      <alignment horizontal="center" vertical="center"/>
    </xf>
    <xf numFmtId="0" fontId="52" fillId="0" borderId="14"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5"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19" xfId="0" applyFont="1" applyFill="1" applyBorder="1" applyAlignment="1">
      <alignment horizontal="center" vertical="center"/>
    </xf>
    <xf numFmtId="0" fontId="52" fillId="0" borderId="11" xfId="0" applyFont="1" applyFill="1" applyBorder="1" applyAlignment="1">
      <alignment horizontal="center" vertical="center" wrapText="1"/>
    </xf>
    <xf numFmtId="0" fontId="52" fillId="0" borderId="18" xfId="0" applyFont="1" applyFill="1" applyBorder="1" applyAlignment="1">
      <alignment horizontal="center" vertical="center" wrapText="1"/>
    </xf>
    <xf numFmtId="167" fontId="52" fillId="0" borderId="14" xfId="0" applyNumberFormat="1" applyFont="1" applyFill="1" applyBorder="1" applyAlignment="1">
      <alignment horizontal="center" vertical="center"/>
    </xf>
    <xf numFmtId="167" fontId="52" fillId="0" borderId="15" xfId="0" applyNumberFormat="1" applyFont="1" applyFill="1" applyBorder="1" applyAlignment="1">
      <alignment horizontal="center" vertical="center"/>
    </xf>
    <xf numFmtId="0" fontId="0" fillId="0" borderId="15" xfId="0" applyFont="1" applyFill="1" applyBorder="1" applyAlignment="1">
      <alignment horizontal="center"/>
    </xf>
    <xf numFmtId="0" fontId="0" fillId="0" borderId="10"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38" fillId="0" borderId="0" xfId="0" applyFont="1" applyFill="1" applyAlignment="1">
      <alignment horizontal="center"/>
    </xf>
    <xf numFmtId="49" fontId="27" fillId="0" borderId="10" xfId="0" applyNumberFormat="1" applyFont="1" applyFill="1" applyBorder="1" applyAlignment="1">
      <alignment horizontal="center" vertical="center"/>
    </xf>
    <xf numFmtId="0" fontId="118" fillId="0" borderId="10" xfId="0" applyFont="1" applyFill="1" applyBorder="1" applyAlignment="1">
      <alignment horizontal="left" vertical="center" wrapText="1"/>
    </xf>
    <xf numFmtId="0" fontId="27" fillId="0" borderId="13" xfId="0" applyFont="1" applyFill="1" applyBorder="1" applyAlignment="1">
      <alignment horizontal="center" vertical="center"/>
    </xf>
    <xf numFmtId="167" fontId="30" fillId="0" borderId="0" xfId="0" applyNumberFormat="1" applyFont="1" applyFill="1" applyAlignment="1">
      <alignment horizontal="right" vertical="center"/>
    </xf>
    <xf numFmtId="4" fontId="0" fillId="0" borderId="0" xfId="0" applyNumberFormat="1" applyFont="1" applyFill="1" applyBorder="1"/>
    <xf numFmtId="4" fontId="30" fillId="0" borderId="0" xfId="0" applyNumberFormat="1" applyFont="1" applyFill="1" applyBorder="1"/>
    <xf numFmtId="4" fontId="31" fillId="0" borderId="0" xfId="0" applyNumberFormat="1" applyFont="1" applyFill="1" applyBorder="1"/>
    <xf numFmtId="0" fontId="0" fillId="16" borderId="10" xfId="0" applyFont="1" applyFill="1" applyBorder="1" applyAlignment="1">
      <alignment vertical="center" wrapText="1"/>
    </xf>
    <xf numFmtId="0" fontId="0" fillId="16" borderId="10" xfId="0" applyFont="1" applyFill="1" applyBorder="1" applyAlignment="1">
      <alignment horizontal="left" vertical="center" wrapText="1"/>
    </xf>
    <xf numFmtId="0" fontId="0" fillId="16" borderId="41" xfId="0" applyFont="1" applyFill="1" applyBorder="1" applyAlignment="1">
      <alignment horizontal="left" vertical="center" wrapText="1"/>
    </xf>
    <xf numFmtId="0" fontId="0" fillId="16" borderId="44" xfId="0" applyFont="1" applyFill="1" applyBorder="1" applyAlignment="1">
      <alignment horizontal="left" vertical="center" wrapText="1"/>
    </xf>
    <xf numFmtId="0" fontId="0" fillId="16" borderId="13" xfId="0" applyFont="1" applyFill="1" applyBorder="1" applyAlignment="1">
      <alignment horizontal="left" vertical="center" wrapText="1"/>
    </xf>
    <xf numFmtId="0" fontId="0" fillId="16" borderId="36" xfId="0" applyFont="1" applyFill="1" applyBorder="1" applyAlignment="1">
      <alignment horizontal="left" vertical="center" wrapText="1"/>
    </xf>
    <xf numFmtId="0" fontId="0" fillId="16" borderId="10" xfId="0" applyFont="1" applyFill="1" applyBorder="1" applyAlignment="1">
      <alignment horizontal="center" vertical="center"/>
    </xf>
    <xf numFmtId="0" fontId="0" fillId="16" borderId="15" xfId="0" applyFont="1" applyFill="1" applyBorder="1" applyAlignment="1">
      <alignment vertical="center" wrapText="1"/>
    </xf>
    <xf numFmtId="0" fontId="0" fillId="16" borderId="37" xfId="0" applyFill="1" applyBorder="1" applyAlignment="1">
      <alignment horizontal="left" vertical="center" wrapText="1"/>
    </xf>
    <xf numFmtId="0" fontId="0" fillId="16" borderId="13" xfId="0" applyFont="1" applyFill="1" applyBorder="1" applyAlignment="1">
      <alignment horizontal="center" vertical="center"/>
    </xf>
    <xf numFmtId="0" fontId="0" fillId="0" borderId="15" xfId="0" applyFont="1" applyFill="1" applyBorder="1" applyAlignment="1">
      <alignment horizontal="center" vertical="center"/>
    </xf>
    <xf numFmtId="0" fontId="119" fillId="0" borderId="0" xfId="0" applyFont="1" applyFill="1" applyBorder="1"/>
    <xf numFmtId="0" fontId="120" fillId="0" borderId="0" xfId="0" applyFont="1" applyFill="1" applyBorder="1"/>
    <xf numFmtId="0" fontId="121" fillId="0" borderId="0" xfId="0" applyFont="1" applyFill="1" applyBorder="1"/>
    <xf numFmtId="0" fontId="122" fillId="0" borderId="0" xfId="0" applyFont="1" applyFill="1" applyBorder="1" applyAlignment="1">
      <alignment horizontal="center" vertical="center"/>
    </xf>
    <xf numFmtId="4" fontId="120" fillId="0" borderId="0" xfId="0" applyNumberFormat="1" applyFont="1" applyFill="1" applyBorder="1"/>
    <xf numFmtId="4" fontId="121" fillId="0" borderId="0" xfId="0" applyNumberFormat="1" applyFont="1" applyFill="1" applyAlignment="1">
      <alignment horizontal="left"/>
    </xf>
    <xf numFmtId="4" fontId="121" fillId="0" borderId="0" xfId="0" applyNumberFormat="1" applyFont="1" applyFill="1"/>
    <xf numFmtId="0" fontId="38" fillId="0" borderId="0" xfId="0" applyFont="1" applyFill="1" applyAlignment="1">
      <alignment horizontal="center"/>
    </xf>
    <xf numFmtId="0" fontId="52" fillId="0" borderId="11" xfId="0" applyFont="1" applyFill="1" applyBorder="1" applyAlignment="1">
      <alignment horizontal="center" vertical="center" wrapText="1"/>
    </xf>
    <xf numFmtId="0" fontId="0" fillId="0" borderId="15" xfId="0" applyFont="1" applyFill="1" applyBorder="1" applyAlignment="1">
      <alignment horizontal="center"/>
    </xf>
    <xf numFmtId="0" fontId="0" fillId="0" borderId="14"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0" borderId="18"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19" xfId="0" applyFont="1" applyFill="1" applyBorder="1" applyAlignment="1">
      <alignment horizontal="center" vertical="center"/>
    </xf>
    <xf numFmtId="0" fontId="52" fillId="0" borderId="14" xfId="0" applyFont="1" applyFill="1" applyBorder="1" applyAlignment="1">
      <alignment horizontal="center" vertical="center" wrapText="1"/>
    </xf>
    <xf numFmtId="0" fontId="52" fillId="0" borderId="18" xfId="0" applyFont="1" applyFill="1" applyBorder="1" applyAlignment="1">
      <alignment horizontal="center" vertical="center" wrapText="1"/>
    </xf>
    <xf numFmtId="167" fontId="52" fillId="0" borderId="14" xfId="0" applyNumberFormat="1" applyFont="1" applyFill="1" applyBorder="1" applyAlignment="1">
      <alignment horizontal="center" vertical="center"/>
    </xf>
    <xf numFmtId="167" fontId="52" fillId="0" borderId="15" xfId="0" applyNumberFormat="1" applyFont="1" applyFill="1" applyBorder="1" applyAlignment="1">
      <alignment horizontal="center" vertical="center"/>
    </xf>
    <xf numFmtId="0" fontId="27" fillId="0" borderId="14" xfId="0" applyFont="1" applyFill="1" applyBorder="1" applyAlignment="1">
      <alignment horizontal="center" vertical="center"/>
    </xf>
    <xf numFmtId="0" fontId="27" fillId="0" borderId="15" xfId="0" applyFont="1" applyFill="1" applyBorder="1" applyAlignment="1">
      <alignment horizontal="center" vertical="center"/>
    </xf>
    <xf numFmtId="0" fontId="27" fillId="0" borderId="16" xfId="0" applyFont="1" applyFill="1" applyBorder="1" applyAlignment="1">
      <alignment horizontal="center" vertical="center"/>
    </xf>
    <xf numFmtId="0" fontId="27" fillId="0" borderId="16" xfId="0" applyFont="1" applyFill="1" applyBorder="1" applyAlignment="1">
      <alignment horizontal="left" vertical="center" wrapText="1"/>
    </xf>
    <xf numFmtId="0" fontId="0" fillId="0" borderId="12" xfId="0" applyFont="1" applyFill="1" applyBorder="1" applyAlignment="1">
      <alignment horizontal="center" vertical="center" wrapText="1"/>
    </xf>
    <xf numFmtId="0" fontId="27" fillId="0" borderId="10" xfId="0" applyFont="1" applyFill="1" applyBorder="1" applyAlignment="1">
      <alignment horizontal="left" vertical="center" wrapText="1"/>
    </xf>
    <xf numFmtId="0" fontId="122" fillId="0" borderId="0" xfId="0" applyFont="1" applyFill="1" applyBorder="1" applyAlignment="1">
      <alignment horizontal="center" vertical="center" wrapText="1"/>
    </xf>
    <xf numFmtId="4" fontId="123" fillId="0" borderId="0" xfId="0" applyNumberFormat="1" applyFont="1" applyFill="1" applyBorder="1"/>
    <xf numFmtId="4" fontId="119" fillId="0" borderId="0" xfId="0" applyNumberFormat="1" applyFont="1" applyFill="1" applyBorder="1"/>
    <xf numFmtId="4" fontId="31" fillId="16" borderId="0" xfId="0" applyNumberFormat="1" applyFont="1" applyFill="1" applyBorder="1"/>
    <xf numFmtId="4" fontId="124" fillId="0" borderId="0" xfId="0" applyNumberFormat="1" applyFont="1" applyFill="1" applyBorder="1"/>
    <xf numFmtId="4" fontId="125" fillId="0" borderId="0" xfId="0" applyNumberFormat="1" applyFont="1" applyFill="1" applyBorder="1"/>
    <xf numFmtId="0" fontId="126" fillId="16" borderId="10" xfId="0" applyFont="1" applyFill="1" applyBorder="1" applyAlignment="1">
      <alignment horizontal="left" vertical="center" wrapText="1"/>
    </xf>
    <xf numFmtId="4" fontId="127" fillId="0" borderId="0" xfId="0" applyNumberFormat="1" applyFont="1" applyFill="1" applyBorder="1"/>
    <xf numFmtId="0" fontId="0" fillId="0" borderId="14"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0" borderId="20" xfId="0" applyFont="1" applyFill="1" applyBorder="1" applyAlignment="1">
      <alignment horizontal="center" vertical="center"/>
    </xf>
    <xf numFmtId="0" fontId="128" fillId="0" borderId="0" xfId="0" applyFont="1" applyFill="1" applyBorder="1"/>
    <xf numFmtId="0" fontId="124" fillId="0" borderId="0" xfId="0" applyFont="1" applyFill="1" applyBorder="1"/>
    <xf numFmtId="0" fontId="116" fillId="0" borderId="0" xfId="0" applyFont="1" applyFill="1" applyBorder="1"/>
    <xf numFmtId="0" fontId="129" fillId="0" borderId="0" xfId="0" applyFont="1" applyFill="1" applyBorder="1" applyAlignment="1">
      <alignment horizontal="center" vertical="center"/>
    </xf>
    <xf numFmtId="4" fontId="116" fillId="0" borderId="0" xfId="0" applyNumberFormat="1" applyFont="1" applyFill="1" applyAlignment="1">
      <alignment horizontal="left"/>
    </xf>
    <xf numFmtId="4" fontId="116" fillId="0" borderId="0" xfId="0" applyNumberFormat="1" applyFont="1" applyFill="1"/>
    <xf numFmtId="4" fontId="130" fillId="0" borderId="10" xfId="0" applyNumberFormat="1" applyFont="1" applyBorder="1" applyAlignment="1">
      <alignment vertical="center"/>
    </xf>
    <xf numFmtId="0" fontId="27" fillId="0" borderId="16" xfId="0" applyFont="1" applyFill="1" applyBorder="1" applyAlignment="1">
      <alignment horizontal="left" vertical="center" wrapText="1"/>
    </xf>
    <xf numFmtId="0" fontId="0" fillId="0" borderId="14"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20" xfId="0" applyFont="1" applyFill="1" applyBorder="1" applyAlignment="1">
      <alignment horizontal="center" vertical="center"/>
    </xf>
    <xf numFmtId="4" fontId="131" fillId="21" borderId="8" xfId="29584" applyNumberFormat="1" applyFont="1" applyFill="1" applyBorder="1" applyAlignment="1">
      <alignment horizontal="right" vertical="top" wrapText="1"/>
    </xf>
    <xf numFmtId="168" fontId="131" fillId="21" borderId="8" xfId="29584" applyNumberFormat="1" applyFont="1" applyFill="1" applyBorder="1" applyAlignment="1">
      <alignment horizontal="right" vertical="top" wrapText="1"/>
    </xf>
    <xf numFmtId="0" fontId="130" fillId="0" borderId="10" xfId="0" applyFont="1" applyBorder="1" applyAlignment="1">
      <alignment vertical="center" wrapText="1"/>
    </xf>
    <xf numFmtId="4" fontId="130" fillId="0" borderId="0" xfId="0" applyNumberFormat="1" applyFont="1" applyBorder="1" applyAlignment="1">
      <alignment vertical="center"/>
    </xf>
    <xf numFmtId="49" fontId="25" fillId="0" borderId="14" xfId="20" applyNumberFormat="1" applyFont="1" applyFill="1" applyBorder="1" applyAlignment="1">
      <alignment horizontal="center" vertical="center"/>
    </xf>
    <xf numFmtId="0" fontId="25" fillId="0" borderId="15" xfId="20" applyFont="1" applyFill="1" applyBorder="1" applyAlignment="1">
      <alignment horizontal="left" vertical="center" wrapText="1"/>
    </xf>
    <xf numFmtId="0" fontId="0" fillId="0" borderId="0" xfId="0" applyFont="1" applyFill="1" applyBorder="1" applyAlignment="1">
      <alignment horizontal="left" vertical="center" wrapText="1"/>
    </xf>
    <xf numFmtId="4" fontId="0" fillId="16" borderId="11" xfId="0" applyNumberFormat="1" applyFont="1" applyFill="1" applyBorder="1" applyAlignment="1">
      <alignment horizontal="center" vertical="center" wrapText="1"/>
    </xf>
    <xf numFmtId="4" fontId="0" fillId="0" borderId="11" xfId="0" applyNumberFormat="1" applyFont="1" applyFill="1" applyBorder="1" applyAlignment="1">
      <alignment horizontal="center" vertical="center" wrapText="1"/>
    </xf>
    <xf numFmtId="0" fontId="27" fillId="0" borderId="15" xfId="20" applyFont="1" applyFill="1" applyBorder="1" applyAlignment="1">
      <alignment horizontal="left" vertical="center" wrapText="1"/>
    </xf>
    <xf numFmtId="4" fontId="130" fillId="0" borderId="10" xfId="0" applyNumberFormat="1" applyFont="1" applyFill="1" applyBorder="1" applyAlignment="1">
      <alignment vertical="center"/>
    </xf>
    <xf numFmtId="0" fontId="130" fillId="0" borderId="13" xfId="0" applyFont="1" applyBorder="1" applyAlignment="1">
      <alignment vertical="center" wrapText="1"/>
    </xf>
    <xf numFmtId="0" fontId="130" fillId="0" borderId="15" xfId="0" applyFont="1" applyBorder="1" applyAlignment="1">
      <alignment vertical="center" wrapText="1"/>
    </xf>
    <xf numFmtId="4" fontId="50" fillId="59" borderId="10" xfId="0" applyNumberFormat="1" applyFont="1" applyFill="1" applyBorder="1" applyAlignment="1">
      <alignment horizontal="right" vertical="center"/>
    </xf>
    <xf numFmtId="4" fontId="47" fillId="59" borderId="10" xfId="0" applyNumberFormat="1" applyFont="1" applyFill="1" applyBorder="1" applyAlignment="1">
      <alignment horizontal="right" vertical="center"/>
    </xf>
    <xf numFmtId="4" fontId="49" fillId="59" borderId="10" xfId="0" applyNumberFormat="1" applyFont="1" applyFill="1" applyBorder="1" applyAlignment="1">
      <alignment horizontal="right" vertical="center"/>
    </xf>
    <xf numFmtId="4" fontId="48" fillId="59" borderId="10" xfId="0" applyNumberFormat="1" applyFont="1" applyFill="1" applyBorder="1" applyAlignment="1">
      <alignment vertical="center"/>
    </xf>
    <xf numFmtId="4" fontId="46" fillId="59" borderId="10" xfId="0" applyNumberFormat="1" applyFont="1" applyFill="1" applyBorder="1" applyAlignment="1">
      <alignment vertical="center"/>
    </xf>
    <xf numFmtId="0" fontId="52" fillId="0" borderId="0" xfId="0" applyFont="1" applyFill="1" applyAlignment="1">
      <alignment horizontal="right" vertical="center"/>
    </xf>
    <xf numFmtId="4" fontId="131" fillId="0" borderId="8" xfId="29584" applyNumberFormat="1" applyFont="1" applyFill="1" applyBorder="1" applyAlignment="1">
      <alignment horizontal="right" vertical="top" wrapText="1"/>
    </xf>
    <xf numFmtId="168" fontId="131" fillId="0" borderId="8" xfId="29584" applyNumberFormat="1" applyFont="1" applyFill="1" applyBorder="1" applyAlignment="1">
      <alignment horizontal="right" vertical="top" wrapText="1"/>
    </xf>
    <xf numFmtId="2" fontId="1" fillId="0" borderId="10" xfId="29583" applyNumberFormat="1" applyBorder="1" applyAlignment="1">
      <alignment horizontal="center" vertical="center"/>
    </xf>
    <xf numFmtId="2" fontId="1" fillId="58" borderId="10" xfId="29583" applyNumberFormat="1" applyFill="1" applyBorder="1" applyAlignment="1">
      <alignment horizontal="center" vertical="center"/>
    </xf>
    <xf numFmtId="2" fontId="1" fillId="60" borderId="10" xfId="29583" applyNumberFormat="1" applyFill="1" applyBorder="1" applyAlignment="1">
      <alignment horizontal="center" vertical="center"/>
    </xf>
    <xf numFmtId="4" fontId="1" fillId="0" borderId="10" xfId="29583" applyNumberFormat="1" applyBorder="1" applyAlignment="1">
      <alignment horizontal="center" vertical="center"/>
    </xf>
    <xf numFmtId="4" fontId="1" fillId="58" borderId="10" xfId="29583" applyNumberFormat="1" applyFill="1" applyBorder="1" applyAlignment="1">
      <alignment horizontal="center" vertical="center"/>
    </xf>
    <xf numFmtId="0" fontId="27" fillId="0" borderId="0" xfId="0" applyFont="1"/>
    <xf numFmtId="4" fontId="27" fillId="0" borderId="0" xfId="0" applyNumberFormat="1" applyFont="1"/>
    <xf numFmtId="0" fontId="27" fillId="0" borderId="10" xfId="0" applyFont="1" applyBorder="1"/>
    <xf numFmtId="4" fontId="27" fillId="0" borderId="10" xfId="0" applyNumberFormat="1" applyFont="1" applyBorder="1"/>
    <xf numFmtId="0" fontId="0" fillId="0" borderId="10" xfId="0" applyBorder="1" applyAlignment="1">
      <alignment horizontal="right"/>
    </xf>
    <xf numFmtId="0" fontId="0" fillId="0" borderId="10" xfId="0" applyBorder="1" applyAlignment="1">
      <alignment horizontal="center"/>
    </xf>
    <xf numFmtId="0" fontId="0" fillId="0" borderId="10" xfId="0" applyFont="1" applyBorder="1" applyAlignment="1">
      <alignment horizontal="center"/>
    </xf>
    <xf numFmtId="0" fontId="27" fillId="0" borderId="10" xfId="0" applyFont="1" applyBorder="1" applyAlignment="1">
      <alignment horizontal="center" vertical="center"/>
    </xf>
    <xf numFmtId="0" fontId="132" fillId="59" borderId="10" xfId="29585" applyFont="1" applyFill="1" applyBorder="1" applyAlignment="1">
      <alignment horizontal="center" vertical="center" wrapText="1"/>
    </xf>
    <xf numFmtId="0" fontId="132" fillId="59" borderId="10" xfId="29585" applyFont="1" applyFill="1" applyBorder="1" applyAlignment="1">
      <alignment vertical="center" wrapText="1"/>
    </xf>
    <xf numFmtId="0" fontId="51" fillId="0" borderId="10" xfId="0" applyFont="1" applyBorder="1" applyAlignment="1">
      <alignment horizontal="left" vertical="center"/>
    </xf>
    <xf numFmtId="4" fontId="27" fillId="0" borderId="10" xfId="0" applyNumberFormat="1" applyFont="1" applyBorder="1" applyAlignment="1">
      <alignment horizontal="center" vertical="center"/>
    </xf>
    <xf numFmtId="4" fontId="27" fillId="0" borderId="10" xfId="0" applyNumberFormat="1" applyFont="1" applyBorder="1" applyAlignment="1">
      <alignment horizontal="center"/>
    </xf>
    <xf numFmtId="0" fontId="133" fillId="15" borderId="10" xfId="0" applyFont="1" applyFill="1" applyBorder="1" applyAlignment="1">
      <alignment horizontal="left" vertical="center" wrapText="1"/>
    </xf>
    <xf numFmtId="4" fontId="0" fillId="0" borderId="10" xfId="0" applyNumberFormat="1" applyBorder="1" applyAlignment="1">
      <alignment vertical="center"/>
    </xf>
    <xf numFmtId="0" fontId="27" fillId="0" borderId="0" xfId="0" applyFont="1" applyBorder="1"/>
    <xf numFmtId="4" fontId="27" fillId="0" borderId="0" xfId="0" applyNumberFormat="1" applyFont="1" applyBorder="1" applyAlignment="1">
      <alignment horizontal="center"/>
    </xf>
    <xf numFmtId="4" fontId="27" fillId="0" borderId="0" xfId="0" applyNumberFormat="1" applyFont="1" applyBorder="1"/>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4" xfId="0" applyFont="1" applyFill="1" applyBorder="1" applyAlignment="1">
      <alignment horizontal="center" vertical="center"/>
    </xf>
    <xf numFmtId="0" fontId="38" fillId="0" borderId="0" xfId="0" applyFont="1" applyFill="1" applyAlignment="1">
      <alignment horizontal="center"/>
    </xf>
    <xf numFmtId="0" fontId="52" fillId="0" borderId="11" xfId="0" applyFont="1" applyFill="1" applyBorder="1" applyAlignment="1">
      <alignment horizontal="center" vertical="center" wrapText="1"/>
    </xf>
    <xf numFmtId="0" fontId="52"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5" xfId="0" applyFont="1" applyFill="1" applyBorder="1" applyAlignment="1">
      <alignment horizontal="center"/>
    </xf>
    <xf numFmtId="0" fontId="0" fillId="0" borderId="20" xfId="0" applyFont="1" applyFill="1" applyBorder="1" applyAlignment="1">
      <alignment horizontal="center" vertical="center"/>
    </xf>
    <xf numFmtId="0" fontId="52" fillId="0" borderId="18" xfId="0" applyFont="1" applyFill="1" applyBorder="1" applyAlignment="1">
      <alignment horizontal="center" vertical="center" wrapText="1"/>
    </xf>
    <xf numFmtId="0" fontId="27" fillId="0" borderId="16" xfId="0" applyFont="1" applyFill="1" applyBorder="1" applyAlignment="1">
      <alignment horizontal="left" vertical="center" wrapText="1"/>
    </xf>
    <xf numFmtId="0" fontId="27" fillId="0" borderId="15" xfId="0" applyFont="1" applyFill="1" applyBorder="1" applyAlignment="1">
      <alignment horizontal="center" vertical="center"/>
    </xf>
    <xf numFmtId="0" fontId="27" fillId="0" borderId="16" xfId="0" applyFont="1" applyFill="1" applyBorder="1" applyAlignment="1">
      <alignment horizontal="center" vertical="center"/>
    </xf>
    <xf numFmtId="49" fontId="43" fillId="0" borderId="13" xfId="0" applyNumberFormat="1" applyFont="1" applyBorder="1" applyAlignment="1">
      <alignment horizontal="center" vertical="center"/>
    </xf>
    <xf numFmtId="4" fontId="0" fillId="0" borderId="12" xfId="0" applyNumberFormat="1" applyFill="1" applyBorder="1"/>
    <xf numFmtId="0" fontId="57" fillId="0" borderId="23" xfId="38" applyFont="1" applyFill="1" applyBorder="1" applyAlignment="1">
      <alignment horizontal="right"/>
    </xf>
    <xf numFmtId="167" fontId="52" fillId="0" borderId="18" xfId="0" applyNumberFormat="1" applyFont="1" applyFill="1" applyBorder="1" applyAlignment="1">
      <alignment horizontal="center" vertical="center"/>
    </xf>
    <xf numFmtId="167" fontId="52" fillId="0" borderId="17" xfId="0" applyNumberFormat="1" applyFont="1" applyFill="1" applyBorder="1" applyAlignment="1">
      <alignment horizontal="center" vertical="center"/>
    </xf>
    <xf numFmtId="167" fontId="52" fillId="0" borderId="20" xfId="0" applyNumberFormat="1" applyFont="1" applyFill="1" applyBorder="1" applyAlignment="1">
      <alignment horizontal="center" vertical="center"/>
    </xf>
    <xf numFmtId="167" fontId="52" fillId="0" borderId="22" xfId="0" applyNumberFormat="1" applyFont="1" applyFill="1" applyBorder="1" applyAlignment="1">
      <alignment horizontal="center" vertical="center"/>
    </xf>
    <xf numFmtId="167" fontId="52" fillId="0" borderId="23" xfId="0" applyNumberFormat="1" applyFont="1" applyFill="1" applyBorder="1" applyAlignment="1">
      <alignment horizontal="center" vertical="center"/>
    </xf>
    <xf numFmtId="167" fontId="52" fillId="0" borderId="19" xfId="0" applyNumberFormat="1" applyFont="1" applyFill="1" applyBorder="1" applyAlignment="1">
      <alignment horizontal="center" vertical="center"/>
    </xf>
    <xf numFmtId="167" fontId="52" fillId="0" borderId="14" xfId="0" applyNumberFormat="1" applyFont="1" applyFill="1" applyBorder="1" applyAlignment="1">
      <alignment horizontal="center" vertical="center"/>
    </xf>
    <xf numFmtId="167" fontId="52" fillId="0" borderId="15" xfId="0" applyNumberFormat="1" applyFont="1" applyFill="1" applyBorder="1" applyAlignment="1">
      <alignment horizontal="center" vertical="center"/>
    </xf>
    <xf numFmtId="167" fontId="52" fillId="0" borderId="16" xfId="0" applyNumberFormat="1" applyFont="1" applyFill="1" applyBorder="1" applyAlignment="1">
      <alignment horizontal="center" vertical="center"/>
    </xf>
    <xf numFmtId="0" fontId="54" fillId="0" borderId="17" xfId="0" applyFont="1" applyFill="1" applyBorder="1" applyAlignment="1">
      <alignment horizontal="center" vertical="center"/>
    </xf>
    <xf numFmtId="0" fontId="57" fillId="0" borderId="17" xfId="38" applyFont="1" applyFill="1" applyBorder="1" applyAlignment="1">
      <alignment horizontal="right" vertical="center"/>
    </xf>
    <xf numFmtId="0" fontId="27" fillId="0" borderId="10" xfId="0" applyFont="1" applyFill="1" applyBorder="1" applyAlignment="1">
      <alignment horizontal="left" vertical="center" wrapText="1"/>
    </xf>
    <xf numFmtId="0" fontId="27" fillId="0" borderId="14" xfId="0" applyFont="1" applyFill="1" applyBorder="1" applyAlignment="1">
      <alignment horizontal="center" vertical="center"/>
    </xf>
    <xf numFmtId="0" fontId="27" fillId="0" borderId="15" xfId="0" applyFont="1" applyFill="1" applyBorder="1" applyAlignment="1">
      <alignment horizontal="center" vertical="center"/>
    </xf>
    <xf numFmtId="0" fontId="27" fillId="0" borderId="16" xfId="0" applyFont="1" applyFill="1" applyBorder="1" applyAlignment="1">
      <alignment horizontal="center" vertical="center"/>
    </xf>
    <xf numFmtId="0" fontId="54" fillId="0" borderId="23" xfId="0" applyFont="1" applyFill="1" applyBorder="1" applyAlignment="1">
      <alignment horizontal="center"/>
    </xf>
    <xf numFmtId="0" fontId="0" fillId="0" borderId="20" xfId="0" applyFont="1" applyFill="1" applyBorder="1" applyAlignment="1">
      <alignment horizontal="left" vertical="center" wrapText="1"/>
    </xf>
    <xf numFmtId="0" fontId="0" fillId="0" borderId="24" xfId="0" applyFont="1" applyFill="1" applyBorder="1" applyAlignment="1">
      <alignment horizontal="left" vertical="center" wrapText="1"/>
    </xf>
    <xf numFmtId="0" fontId="27" fillId="0" borderId="15" xfId="0" applyFont="1" applyFill="1" applyBorder="1" applyAlignment="1">
      <alignment horizontal="left" vertical="center" wrapText="1"/>
    </xf>
    <xf numFmtId="0" fontId="27" fillId="0" borderId="16"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22" xfId="0" applyFont="1" applyFill="1" applyBorder="1" applyAlignment="1">
      <alignment horizontal="center" vertical="center"/>
    </xf>
    <xf numFmtId="0" fontId="27" fillId="0" borderId="23" xfId="0" applyFont="1" applyFill="1" applyBorder="1" applyAlignment="1">
      <alignment horizontal="center" vertical="center"/>
    </xf>
    <xf numFmtId="0" fontId="27" fillId="0" borderId="19"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4" fontId="27" fillId="0" borderId="15" xfId="0" applyNumberFormat="1" applyFont="1" applyFill="1" applyBorder="1" applyAlignment="1">
      <alignment horizontal="left" vertical="center" wrapText="1"/>
    </xf>
    <xf numFmtId="4" fontId="27" fillId="0" borderId="16" xfId="0" applyNumberFormat="1" applyFont="1" applyFill="1" applyBorder="1" applyAlignment="1">
      <alignment horizontal="left" vertical="center" wrapText="1"/>
    </xf>
    <xf numFmtId="0" fontId="0" fillId="0" borderId="1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52" fillId="0" borderId="10" xfId="0" applyFont="1" applyFill="1" applyBorder="1" applyAlignment="1">
      <alignment horizontal="center" vertical="center"/>
    </xf>
    <xf numFmtId="0" fontId="52" fillId="0" borderId="10" xfId="0" applyFont="1" applyFill="1" applyBorder="1" applyAlignment="1">
      <alignment horizontal="center" vertical="center" wrapText="1"/>
    </xf>
    <xf numFmtId="0" fontId="0" fillId="0" borderId="14" xfId="0" applyFont="1" applyFill="1" applyBorder="1" applyAlignment="1">
      <alignment horizontal="center"/>
    </xf>
    <xf numFmtId="0" fontId="0" fillId="0" borderId="15" xfId="0" applyFont="1" applyFill="1" applyBorder="1" applyAlignment="1">
      <alignment horizontal="center"/>
    </xf>
    <xf numFmtId="0" fontId="0" fillId="0" borderId="16" xfId="0" applyFont="1" applyFill="1" applyBorder="1" applyAlignment="1">
      <alignment horizontal="center"/>
    </xf>
    <xf numFmtId="0" fontId="52" fillId="0" borderId="10" xfId="0" applyFont="1" applyFill="1" applyBorder="1" applyAlignment="1">
      <alignment horizontal="distributed" vertical="center"/>
    </xf>
    <xf numFmtId="0" fontId="52" fillId="0" borderId="11" xfId="0" applyFont="1" applyFill="1" applyBorder="1" applyAlignment="1">
      <alignment horizontal="distributed" vertical="center"/>
    </xf>
    <xf numFmtId="0" fontId="0" fillId="0" borderId="18"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0" borderId="18"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9" xfId="0" applyFont="1" applyFill="1" applyBorder="1" applyAlignment="1">
      <alignment horizontal="center" vertical="center"/>
    </xf>
    <xf numFmtId="0" fontId="52" fillId="0" borderId="11" xfId="0" applyFont="1" applyFill="1" applyBorder="1" applyAlignment="1">
      <alignment horizontal="center" vertical="center" wrapText="1"/>
    </xf>
    <xf numFmtId="0" fontId="52" fillId="0" borderId="14" xfId="0" applyFont="1" applyFill="1" applyBorder="1" applyAlignment="1">
      <alignment horizontal="center" vertical="center" wrapText="1"/>
    </xf>
    <xf numFmtId="0" fontId="52" fillId="0" borderId="18" xfId="0" applyFont="1" applyFill="1" applyBorder="1" applyAlignment="1">
      <alignment horizontal="center" vertical="center" wrapText="1"/>
    </xf>
    <xf numFmtId="0" fontId="52" fillId="0" borderId="14" xfId="0" applyFont="1" applyFill="1" applyBorder="1" applyAlignment="1">
      <alignment horizontal="center" vertical="center"/>
    </xf>
    <xf numFmtId="0" fontId="52" fillId="0" borderId="15" xfId="0" applyFont="1" applyFill="1" applyBorder="1" applyAlignment="1">
      <alignment horizontal="center" vertical="center"/>
    </xf>
    <xf numFmtId="0" fontId="38" fillId="0" borderId="0" xfId="0" applyFont="1" applyFill="1" applyAlignment="1">
      <alignment horizontal="center"/>
    </xf>
    <xf numFmtId="0" fontId="38" fillId="0" borderId="0" xfId="0" applyFont="1" applyFill="1" applyAlignment="1">
      <alignment horizontal="center" wrapText="1"/>
    </xf>
    <xf numFmtId="0" fontId="52" fillId="0" borderId="11" xfId="0" applyFont="1" applyFill="1" applyBorder="1" applyAlignment="1">
      <alignment horizontal="center" vertical="center"/>
    </xf>
    <xf numFmtId="0" fontId="52" fillId="0" borderId="16" xfId="0" applyFont="1" applyFill="1" applyBorder="1" applyAlignment="1">
      <alignment horizontal="center" vertical="center" wrapText="1"/>
    </xf>
    <xf numFmtId="0" fontId="57" fillId="0" borderId="23" xfId="38" applyFont="1" applyBorder="1" applyAlignment="1">
      <alignment horizontal="right"/>
    </xf>
    <xf numFmtId="0" fontId="54" fillId="0" borderId="17" xfId="0" applyFont="1" applyBorder="1" applyAlignment="1">
      <alignment horizontal="center" vertical="center"/>
    </xf>
    <xf numFmtId="0" fontId="57" fillId="0" borderId="17" xfId="38" applyFont="1" applyBorder="1" applyAlignment="1">
      <alignment horizontal="right" vertical="center"/>
    </xf>
    <xf numFmtId="0" fontId="27" fillId="16" borderId="10"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40" xfId="0" applyFont="1" applyFill="1" applyBorder="1" applyAlignment="1">
      <alignment horizontal="left" vertical="center" wrapText="1"/>
    </xf>
    <xf numFmtId="0" fontId="0" fillId="0" borderId="11"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38" fillId="0" borderId="14"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38" fillId="0" borderId="16" xfId="0" applyFont="1" applyFill="1" applyBorder="1" applyAlignment="1">
      <alignment horizontal="center" vertical="center" wrapText="1"/>
    </xf>
    <xf numFmtId="0" fontId="52" fillId="0" borderId="15" xfId="0" applyFont="1" applyFill="1" applyBorder="1" applyAlignment="1">
      <alignment horizontal="center" vertical="center" wrapText="1"/>
    </xf>
    <xf numFmtId="167" fontId="52" fillId="0" borderId="10" xfId="0" applyNumberFormat="1" applyFont="1" applyFill="1" applyBorder="1" applyAlignment="1">
      <alignment horizontal="center" vertical="center"/>
    </xf>
    <xf numFmtId="167" fontId="52" fillId="16" borderId="10" xfId="0" applyNumberFormat="1" applyFont="1" applyFill="1" applyBorder="1" applyAlignment="1">
      <alignment horizontal="center" vertical="center"/>
    </xf>
    <xf numFmtId="167" fontId="52" fillId="16" borderId="15" xfId="0" applyNumberFormat="1" applyFont="1" applyFill="1" applyBorder="1" applyAlignment="1">
      <alignment horizontal="center" vertical="center"/>
    </xf>
    <xf numFmtId="0" fontId="38" fillId="16" borderId="0" xfId="0" applyFont="1" applyFill="1" applyAlignment="1">
      <alignment horizontal="center"/>
    </xf>
    <xf numFmtId="0" fontId="43" fillId="0" borderId="23" xfId="0" applyFont="1" applyBorder="1" applyAlignment="1">
      <alignment horizontal="center"/>
    </xf>
    <xf numFmtId="0" fontId="59" fillId="0" borderId="0" xfId="0" applyFont="1" applyAlignment="1">
      <alignment horizontal="center" vertical="top"/>
    </xf>
    <xf numFmtId="0" fontId="40" fillId="0" borderId="10" xfId="0" applyFont="1" applyBorder="1" applyAlignment="1">
      <alignment horizontal="center" vertical="center"/>
    </xf>
    <xf numFmtId="0" fontId="40" fillId="0" borderId="14" xfId="0" applyFont="1" applyBorder="1" applyAlignment="1">
      <alignment horizontal="center" vertical="center"/>
    </xf>
    <xf numFmtId="0" fontId="40" fillId="0" borderId="15" xfId="0" applyFont="1" applyBorder="1" applyAlignment="1">
      <alignment horizontal="center" vertical="center"/>
    </xf>
    <xf numFmtId="0" fontId="40" fillId="0" borderId="16" xfId="0" applyFont="1" applyBorder="1" applyAlignment="1">
      <alignment horizontal="center" vertical="center"/>
    </xf>
    <xf numFmtId="49" fontId="40" fillId="0" borderId="14" xfId="0" applyNumberFormat="1" applyFont="1" applyBorder="1" applyAlignment="1">
      <alignment horizontal="center" vertical="center"/>
    </xf>
    <xf numFmtId="49" fontId="40" fillId="0" borderId="15" xfId="0" applyNumberFormat="1" applyFont="1" applyBorder="1" applyAlignment="1">
      <alignment horizontal="center" vertical="center"/>
    </xf>
    <xf numFmtId="49" fontId="40" fillId="0" borderId="16" xfId="0" applyNumberFormat="1" applyFont="1" applyBorder="1" applyAlignment="1">
      <alignment horizontal="center" vertical="center"/>
    </xf>
    <xf numFmtId="0" fontId="40" fillId="0" borderId="14" xfId="0" applyFont="1" applyBorder="1" applyAlignment="1">
      <alignment horizontal="left" vertical="center" wrapText="1"/>
    </xf>
    <xf numFmtId="0" fontId="40" fillId="0" borderId="15" xfId="0" applyFont="1" applyBorder="1" applyAlignment="1">
      <alignment horizontal="left" vertical="center" wrapText="1"/>
    </xf>
    <xf numFmtId="0" fontId="40" fillId="0" borderId="16" xfId="0" applyFont="1" applyBorder="1" applyAlignment="1">
      <alignment horizontal="left" vertical="center" wrapText="1"/>
    </xf>
    <xf numFmtId="0" fontId="40" fillId="0" borderId="14"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6" xfId="0" applyFont="1" applyBorder="1" applyAlignment="1">
      <alignment horizontal="center" vertical="center" wrapText="1"/>
    </xf>
    <xf numFmtId="2" fontId="40" fillId="58" borderId="10" xfId="0" applyNumberFormat="1" applyFont="1" applyFill="1" applyBorder="1" applyAlignment="1">
      <alignment horizontal="center" vertical="center"/>
    </xf>
    <xf numFmtId="0" fontId="40" fillId="58" borderId="10" xfId="0" applyFont="1" applyFill="1" applyBorder="1" applyAlignment="1">
      <alignment horizontal="center" vertical="center"/>
    </xf>
    <xf numFmtId="49" fontId="40" fillId="0" borderId="18" xfId="0" applyNumberFormat="1" applyFont="1" applyBorder="1" applyAlignment="1">
      <alignment horizontal="center" vertical="center"/>
    </xf>
    <xf numFmtId="49" fontId="40" fillId="0" borderId="17" xfId="0" applyNumberFormat="1" applyFont="1" applyBorder="1" applyAlignment="1">
      <alignment horizontal="center" vertical="center"/>
    </xf>
    <xf numFmtId="49" fontId="40" fillId="0" borderId="20" xfId="0" applyNumberFormat="1" applyFont="1" applyBorder="1" applyAlignment="1">
      <alignment horizontal="center" vertical="center"/>
    </xf>
    <xf numFmtId="49" fontId="40" fillId="0" borderId="22" xfId="0" applyNumberFormat="1" applyFont="1" applyBorder="1" applyAlignment="1">
      <alignment horizontal="center" vertical="center"/>
    </xf>
    <xf numFmtId="49" fontId="40" fillId="0" borderId="23" xfId="0" applyNumberFormat="1" applyFont="1" applyBorder="1" applyAlignment="1">
      <alignment horizontal="center" vertical="center"/>
    </xf>
    <xf numFmtId="49" fontId="40" fillId="0" borderId="19" xfId="0" applyNumberFormat="1" applyFont="1" applyBorder="1" applyAlignment="1">
      <alignment horizontal="center" vertical="center"/>
    </xf>
    <xf numFmtId="0" fontId="40" fillId="0" borderId="18" xfId="0" applyFont="1" applyBorder="1" applyAlignment="1">
      <alignment horizontal="left" vertical="center" wrapText="1"/>
    </xf>
    <xf numFmtId="0" fontId="40" fillId="0" borderId="17" xfId="0" applyFont="1" applyBorder="1" applyAlignment="1">
      <alignment horizontal="left" vertical="center" wrapText="1"/>
    </xf>
    <xf numFmtId="0" fontId="40" fillId="0" borderId="20" xfId="0" applyFont="1" applyBorder="1" applyAlignment="1">
      <alignment horizontal="left" vertical="center" wrapText="1"/>
    </xf>
    <xf numFmtId="0" fontId="40" fillId="0" borderId="22" xfId="0" applyFont="1" applyBorder="1" applyAlignment="1">
      <alignment horizontal="left" vertical="center" wrapText="1"/>
    </xf>
    <xf numFmtId="0" fontId="40" fillId="0" borderId="23" xfId="0" applyFont="1" applyBorder="1" applyAlignment="1">
      <alignment horizontal="left" vertical="center" wrapText="1"/>
    </xf>
    <xf numFmtId="0" fontId="40" fillId="0" borderId="19" xfId="0" applyFont="1" applyBorder="1" applyAlignment="1">
      <alignment horizontal="left" vertical="center" wrapText="1"/>
    </xf>
    <xf numFmtId="4" fontId="40" fillId="58" borderId="10" xfId="0" applyNumberFormat="1" applyFont="1" applyFill="1" applyBorder="1" applyAlignment="1">
      <alignment horizontal="center" vertical="center"/>
    </xf>
    <xf numFmtId="2" fontId="40" fillId="0" borderId="10" xfId="0" applyNumberFormat="1" applyFont="1" applyBorder="1" applyAlignment="1">
      <alignment horizontal="center" vertical="center"/>
    </xf>
    <xf numFmtId="4" fontId="40" fillId="0" borderId="10" xfId="0" applyNumberFormat="1" applyFont="1" applyBorder="1" applyAlignment="1">
      <alignment horizontal="center" vertical="center"/>
    </xf>
    <xf numFmtId="2" fontId="40" fillId="0" borderId="14" xfId="0" applyNumberFormat="1" applyFont="1" applyBorder="1" applyAlignment="1">
      <alignment horizontal="center" vertical="center"/>
    </xf>
    <xf numFmtId="2" fontId="40" fillId="0" borderId="15" xfId="0" applyNumberFormat="1" applyFont="1" applyBorder="1" applyAlignment="1">
      <alignment horizontal="center" vertical="center"/>
    </xf>
    <xf numFmtId="2" fontId="40" fillId="0" borderId="16" xfId="0" applyNumberFormat="1" applyFont="1" applyBorder="1" applyAlignment="1">
      <alignment horizontal="center" vertical="center"/>
    </xf>
    <xf numFmtId="169" fontId="40" fillId="58" borderId="10" xfId="0" applyNumberFormat="1" applyFont="1" applyFill="1" applyBorder="1" applyAlignment="1">
      <alignment horizontal="center" vertical="center"/>
    </xf>
    <xf numFmtId="169" fontId="40" fillId="0" borderId="10" xfId="0" applyNumberFormat="1" applyFont="1" applyFill="1" applyBorder="1" applyAlignment="1">
      <alignment horizontal="center" vertical="center"/>
    </xf>
    <xf numFmtId="169" fontId="40" fillId="0" borderId="10" xfId="0" applyNumberFormat="1" applyFont="1" applyBorder="1" applyAlignment="1">
      <alignment horizontal="center" vertical="center"/>
    </xf>
    <xf numFmtId="0" fontId="40" fillId="0" borderId="10" xfId="0" applyFont="1" applyBorder="1" applyAlignment="1">
      <alignment horizontal="center" vertical="top"/>
    </xf>
    <xf numFmtId="0" fontId="40" fillId="0" borderId="14" xfId="0" applyFont="1" applyBorder="1" applyAlignment="1">
      <alignment horizontal="center" vertical="top"/>
    </xf>
    <xf numFmtId="0" fontId="40" fillId="0" borderId="15" xfId="0" applyFont="1" applyBorder="1" applyAlignment="1">
      <alignment horizontal="center" vertical="top"/>
    </xf>
    <xf numFmtId="0" fontId="40" fillId="0" borderId="16" xfId="0" applyFont="1" applyBorder="1" applyAlignment="1">
      <alignment horizontal="center" vertical="top"/>
    </xf>
    <xf numFmtId="0" fontId="60" fillId="0" borderId="10" xfId="0" applyFont="1" applyBorder="1" applyAlignment="1">
      <alignment horizontal="center" vertical="center"/>
    </xf>
    <xf numFmtId="49" fontId="60" fillId="0" borderId="10" xfId="0" applyNumberFormat="1" applyFont="1" applyBorder="1" applyAlignment="1">
      <alignment horizontal="center" vertical="center"/>
    </xf>
    <xf numFmtId="49" fontId="60" fillId="0" borderId="14" xfId="0" applyNumberFormat="1" applyFont="1" applyBorder="1" applyAlignment="1">
      <alignment horizontal="center" vertical="center"/>
    </xf>
    <xf numFmtId="49" fontId="60" fillId="0" borderId="15" xfId="0" applyNumberFormat="1" applyFont="1" applyBorder="1" applyAlignment="1">
      <alignment horizontal="center" vertical="center"/>
    </xf>
    <xf numFmtId="49" fontId="60" fillId="0" borderId="16" xfId="0" applyNumberFormat="1" applyFont="1" applyBorder="1" applyAlignment="1">
      <alignment horizontal="center" vertical="center"/>
    </xf>
    <xf numFmtId="0" fontId="38" fillId="0" borderId="0" xfId="0" applyFont="1" applyAlignment="1">
      <alignment horizontal="center"/>
    </xf>
    <xf numFmtId="0" fontId="38" fillId="0" borderId="0" xfId="0" applyFont="1" applyBorder="1" applyAlignment="1">
      <alignment horizontal="center"/>
    </xf>
    <xf numFmtId="0" fontId="59" fillId="0" borderId="0" xfId="0" applyFont="1" applyBorder="1" applyAlignment="1">
      <alignment horizontal="center" vertical="top"/>
    </xf>
    <xf numFmtId="49" fontId="38" fillId="0" borderId="0" xfId="0" applyNumberFormat="1" applyFont="1" applyBorder="1" applyAlignment="1">
      <alignment horizontal="center"/>
    </xf>
    <xf numFmtId="0" fontId="60" fillId="0" borderId="18" xfId="0" applyFont="1" applyBorder="1" applyAlignment="1">
      <alignment horizontal="center" vertical="center" wrapText="1"/>
    </xf>
    <xf numFmtId="0" fontId="60" fillId="0" borderId="17"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21" xfId="0" applyFont="1" applyBorder="1" applyAlignment="1">
      <alignment horizontal="center" vertical="center" wrapText="1"/>
    </xf>
    <xf numFmtId="0" fontId="60" fillId="0" borderId="0" xfId="0" applyFont="1" applyBorder="1" applyAlignment="1">
      <alignment horizontal="center" vertical="center" wrapText="1"/>
    </xf>
    <xf numFmtId="0" fontId="60" fillId="0" borderId="24" xfId="0" applyFont="1" applyBorder="1" applyAlignment="1">
      <alignment horizontal="center" vertical="center" wrapText="1"/>
    </xf>
    <xf numFmtId="0" fontId="60" fillId="0" borderId="22"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19" xfId="0" applyFont="1" applyBorder="1" applyAlignment="1">
      <alignment horizontal="center" vertical="center" wrapText="1"/>
    </xf>
    <xf numFmtId="0" fontId="60" fillId="0" borderId="18" xfId="0" applyFont="1" applyBorder="1" applyAlignment="1">
      <alignment horizontal="center" vertical="center"/>
    </xf>
    <xf numFmtId="0" fontId="60" fillId="0" borderId="17" xfId="0" applyFont="1" applyBorder="1" applyAlignment="1">
      <alignment horizontal="center" vertical="center"/>
    </xf>
    <xf numFmtId="0" fontId="60" fillId="0" borderId="20" xfId="0" applyFont="1" applyBorder="1" applyAlignment="1">
      <alignment horizontal="center" vertical="center"/>
    </xf>
    <xf numFmtId="0" fontId="60" fillId="0" borderId="21" xfId="0" applyFont="1" applyBorder="1" applyAlignment="1">
      <alignment horizontal="center" vertical="center"/>
    </xf>
    <xf numFmtId="0" fontId="60" fillId="0" borderId="0" xfId="0" applyFont="1" applyBorder="1" applyAlignment="1">
      <alignment horizontal="center" vertical="center"/>
    </xf>
    <xf numFmtId="0" fontId="60" fillId="0" borderId="24" xfId="0" applyFont="1" applyBorder="1" applyAlignment="1">
      <alignment horizontal="center" vertical="center"/>
    </xf>
    <xf numFmtId="0" fontId="60" fillId="0" borderId="22" xfId="0" applyFont="1" applyBorder="1" applyAlignment="1">
      <alignment horizontal="center" vertical="center"/>
    </xf>
    <xf numFmtId="0" fontId="60" fillId="0" borderId="23" xfId="0" applyFont="1" applyBorder="1" applyAlignment="1">
      <alignment horizontal="center" vertical="center"/>
    </xf>
    <xf numFmtId="0" fontId="60" fillId="0" borderId="19" xfId="0" applyFont="1" applyBorder="1" applyAlignment="1">
      <alignment horizontal="center" vertical="center"/>
    </xf>
    <xf numFmtId="0" fontId="60" fillId="0" borderId="10" xfId="0" applyFont="1" applyBorder="1" applyAlignment="1">
      <alignment horizontal="center" vertical="center" wrapText="1"/>
    </xf>
    <xf numFmtId="0" fontId="57" fillId="0" borderId="23" xfId="29583" applyFont="1" applyBorder="1" applyAlignment="1">
      <alignment horizontal="center"/>
    </xf>
    <xf numFmtId="0" fontId="57" fillId="0" borderId="17" xfId="29583" applyFont="1" applyBorder="1" applyAlignment="1">
      <alignment horizontal="center" vertical="center"/>
    </xf>
    <xf numFmtId="0" fontId="1" fillId="0" borderId="14" xfId="29583" applyBorder="1" applyAlignment="1">
      <alignment horizontal="center" vertical="center"/>
    </xf>
    <xf numFmtId="0" fontId="1" fillId="0" borderId="16" xfId="29583" applyBorder="1" applyAlignment="1">
      <alignment horizontal="center" vertical="center"/>
    </xf>
    <xf numFmtId="0" fontId="1" fillId="0" borderId="10" xfId="29583" applyFont="1" applyFill="1" applyBorder="1" applyAlignment="1">
      <alignment horizontal="center" vertical="center" wrapText="1"/>
    </xf>
    <xf numFmtId="0" fontId="1" fillId="0" borderId="10" xfId="29583" applyFill="1" applyBorder="1" applyAlignment="1">
      <alignment horizontal="center" vertical="center" wrapText="1"/>
    </xf>
    <xf numFmtId="0" fontId="1" fillId="0" borderId="14" xfId="29583" applyFill="1" applyBorder="1" applyAlignment="1">
      <alignment horizontal="center" vertical="center"/>
    </xf>
    <xf numFmtId="0" fontId="1" fillId="0" borderId="16" xfId="29583" applyFill="1" applyBorder="1" applyAlignment="1">
      <alignment horizontal="center" vertical="center"/>
    </xf>
    <xf numFmtId="0" fontId="1" fillId="0" borderId="10" xfId="29583" applyFont="1" applyBorder="1" applyAlignment="1">
      <alignment horizontal="center" vertical="center" wrapText="1"/>
    </xf>
    <xf numFmtId="0" fontId="1" fillId="0" borderId="10" xfId="29583" applyBorder="1" applyAlignment="1">
      <alignment horizontal="center" vertical="center" wrapText="1"/>
    </xf>
    <xf numFmtId="0" fontId="1" fillId="0" borderId="15" xfId="29583" applyBorder="1" applyAlignment="1">
      <alignment horizontal="center" vertical="center"/>
    </xf>
    <xf numFmtId="0" fontId="1" fillId="0" borderId="15" xfId="29583" applyFill="1" applyBorder="1" applyAlignment="1">
      <alignment horizontal="center" vertical="center"/>
    </xf>
    <xf numFmtId="0" fontId="1" fillId="0" borderId="0" xfId="29583" applyAlignment="1">
      <alignment horizontal="center" vertical="center"/>
    </xf>
    <xf numFmtId="0" fontId="1" fillId="0" borderId="0" xfId="29583" applyFont="1" applyAlignment="1">
      <alignment horizontal="center" vertical="center"/>
    </xf>
    <xf numFmtId="0" fontId="1" fillId="0" borderId="14" xfId="29583" applyBorder="1" applyAlignment="1">
      <alignment horizontal="center"/>
    </xf>
    <xf numFmtId="0" fontId="1" fillId="0" borderId="15" xfId="29583" applyBorder="1" applyAlignment="1">
      <alignment horizontal="center"/>
    </xf>
    <xf numFmtId="0" fontId="1" fillId="0" borderId="16" xfId="29583" applyBorder="1" applyAlignment="1">
      <alignment horizontal="center"/>
    </xf>
    <xf numFmtId="0" fontId="1" fillId="0" borderId="10" xfId="29583" applyBorder="1" applyAlignment="1">
      <alignment horizontal="center"/>
    </xf>
    <xf numFmtId="0" fontId="1" fillId="0" borderId="14" xfId="29583" applyBorder="1" applyAlignment="1">
      <alignment horizontal="center" vertical="center" wrapText="1"/>
    </xf>
    <xf numFmtId="0" fontId="1" fillId="0" borderId="15" xfId="29583" applyBorder="1" applyAlignment="1">
      <alignment horizontal="center" vertical="center" wrapText="1"/>
    </xf>
    <xf numFmtId="0" fontId="1" fillId="0" borderId="16" xfId="29583" applyBorder="1" applyAlignment="1">
      <alignment horizontal="center" vertical="center" wrapText="1"/>
    </xf>
    <xf numFmtId="0" fontId="1" fillId="0" borderId="14" xfId="29583" applyFill="1" applyBorder="1" applyAlignment="1">
      <alignment horizontal="center" vertical="center" wrapText="1"/>
    </xf>
    <xf numFmtId="0" fontId="1" fillId="0" borderId="15" xfId="29583" applyFill="1" applyBorder="1" applyAlignment="1">
      <alignment horizontal="center" vertical="center" wrapText="1"/>
    </xf>
    <xf numFmtId="0" fontId="1" fillId="0" borderId="16" xfId="29583" applyFill="1" applyBorder="1" applyAlignment="1">
      <alignment horizontal="center" vertical="center" wrapText="1"/>
    </xf>
    <xf numFmtId="0" fontId="55" fillId="0" borderId="17" xfId="0" applyFont="1" applyBorder="1" applyAlignment="1">
      <alignment horizontal="center" vertical="center"/>
    </xf>
    <xf numFmtId="49" fontId="43" fillId="0" borderId="11" xfId="0" applyNumberFormat="1" applyFont="1" applyBorder="1" applyAlignment="1">
      <alignment horizontal="center" vertical="center"/>
    </xf>
    <xf numFmtId="49" fontId="43" fillId="0" borderId="12" xfId="0" applyNumberFormat="1" applyFont="1" applyBorder="1" applyAlignment="1">
      <alignment horizontal="center" vertical="center"/>
    </xf>
    <xf numFmtId="49" fontId="43" fillId="0" borderId="13" xfId="0" applyNumberFormat="1" applyFont="1" applyBorder="1" applyAlignment="1">
      <alignment horizontal="center" vertical="center"/>
    </xf>
    <xf numFmtId="0" fontId="1" fillId="0" borderId="23" xfId="0" applyFont="1" applyBorder="1" applyAlignment="1">
      <alignment horizontal="right"/>
    </xf>
    <xf numFmtId="0" fontId="54" fillId="0" borderId="23" xfId="0" applyFont="1" applyBorder="1" applyAlignment="1">
      <alignment horizontal="right"/>
    </xf>
    <xf numFmtId="0" fontId="57" fillId="0" borderId="0" xfId="38" applyFont="1" applyBorder="1" applyAlignment="1">
      <alignment horizontal="right"/>
    </xf>
    <xf numFmtId="0" fontId="1" fillId="0" borderId="17" xfId="0" applyFont="1" applyBorder="1" applyAlignment="1">
      <alignment horizontal="right" vertical="center"/>
    </xf>
    <xf numFmtId="0" fontId="54" fillId="0" borderId="17" xfId="0" applyFont="1" applyBorder="1" applyAlignment="1">
      <alignment horizontal="right" vertical="center"/>
    </xf>
    <xf numFmtId="0" fontId="57" fillId="0" borderId="0" xfId="38" applyFont="1" applyBorder="1" applyAlignment="1">
      <alignment horizontal="right" vertical="center"/>
    </xf>
    <xf numFmtId="0" fontId="47" fillId="0" borderId="10" xfId="0" applyFont="1" applyBorder="1" applyAlignment="1">
      <alignment horizontal="center"/>
    </xf>
    <xf numFmtId="1" fontId="46" fillId="0" borderId="14" xfId="0" applyNumberFormat="1" applyFont="1" applyBorder="1" applyAlignment="1">
      <alignment horizontal="center" vertical="center"/>
    </xf>
    <xf numFmtId="1" fontId="46" fillId="0" borderId="16" xfId="0" applyNumberFormat="1" applyFont="1" applyBorder="1" applyAlignment="1">
      <alignment horizontal="center" vertical="center"/>
    </xf>
    <xf numFmtId="4" fontId="46" fillId="0" borderId="10" xfId="0" applyNumberFormat="1" applyFont="1" applyBorder="1" applyAlignment="1">
      <alignment horizontal="left" vertical="center"/>
    </xf>
    <xf numFmtId="0" fontId="55" fillId="0" borderId="23"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47" fillId="0" borderId="13" xfId="0" applyFont="1" applyBorder="1" applyAlignment="1">
      <alignment horizontal="center" vertical="center"/>
    </xf>
    <xf numFmtId="14" fontId="47" fillId="0" borderId="11" xfId="0" applyNumberFormat="1" applyFont="1" applyBorder="1" applyAlignment="1">
      <alignment horizontal="center" vertical="center"/>
    </xf>
    <xf numFmtId="14" fontId="47" fillId="0" borderId="12" xfId="0" applyNumberFormat="1" applyFont="1" applyBorder="1" applyAlignment="1">
      <alignment horizontal="center" vertical="center"/>
    </xf>
    <xf numFmtId="170" fontId="41" fillId="0" borderId="10" xfId="0" applyNumberFormat="1" applyFont="1" applyBorder="1" applyAlignment="1">
      <alignment horizontal="center" vertical="center"/>
    </xf>
    <xf numFmtId="0" fontId="39" fillId="0" borderId="0" xfId="0" applyFont="1" applyAlignment="1">
      <alignment horizontal="center"/>
    </xf>
    <xf numFmtId="0" fontId="40" fillId="0" borderId="0" xfId="0" applyFont="1" applyBorder="1" applyAlignment="1">
      <alignment horizontal="center" vertical="top"/>
    </xf>
    <xf numFmtId="0" fontId="38" fillId="0" borderId="23" xfId="0" applyFont="1" applyBorder="1" applyAlignment="1">
      <alignment horizontal="center" vertical="center"/>
    </xf>
    <xf numFmtId="0" fontId="41" fillId="0" borderId="10"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0" xfId="0" applyFont="1" applyBorder="1" applyAlignment="1">
      <alignment horizontal="center" vertical="center"/>
    </xf>
    <xf numFmtId="170" fontId="41" fillId="0" borderId="10" xfId="0" applyNumberFormat="1" applyFont="1" applyBorder="1" applyAlignment="1">
      <alignment horizontal="center" vertical="center" wrapText="1"/>
    </xf>
    <xf numFmtId="0" fontId="0" fillId="0" borderId="32" xfId="0" applyBorder="1" applyAlignment="1">
      <alignment horizontal="center"/>
    </xf>
    <xf numFmtId="0" fontId="0" fillId="0" borderId="34" xfId="0" applyBorder="1" applyAlignment="1">
      <alignment horizontal="center"/>
    </xf>
    <xf numFmtId="0" fontId="132" fillId="59" borderId="10" xfId="29585" applyFont="1" applyFill="1" applyBorder="1" applyAlignment="1">
      <alignment horizontal="center" vertical="center" wrapText="1"/>
    </xf>
    <xf numFmtId="0" fontId="51" fillId="16" borderId="14" xfId="0" applyFont="1" applyFill="1" applyBorder="1" applyAlignment="1">
      <alignment horizontal="center" vertical="center"/>
    </xf>
    <xf numFmtId="0" fontId="51" fillId="16" borderId="14" xfId="0" applyFont="1" applyFill="1" applyBorder="1" applyAlignment="1">
      <alignment horizontal="left" vertical="center"/>
    </xf>
    <xf numFmtId="0" fontId="51" fillId="16" borderId="10" xfId="0" applyFont="1" applyFill="1" applyBorder="1"/>
    <xf numFmtId="4" fontId="51" fillId="16" borderId="10" xfId="0" applyNumberFormat="1" applyFont="1" applyFill="1" applyBorder="1" applyAlignment="1">
      <alignment horizontal="right" vertical="center"/>
    </xf>
    <xf numFmtId="0" fontId="0" fillId="16" borderId="0" xfId="0" applyFill="1"/>
  </cellXfs>
  <cellStyles count="29586">
    <cellStyle name=" 1" xfId="42"/>
    <cellStyle name=" 1 2" xfId="43"/>
    <cellStyle name=" 1 2 2" xfId="44"/>
    <cellStyle name=" 1 2 3" xfId="45"/>
    <cellStyle name=" 1 2_Заключение ТЭ (единый тариф Марха) на 2016-18" xfId="46"/>
    <cellStyle name=" 1 3" xfId="47"/>
    <cellStyle name=" 1 4" xfId="48"/>
    <cellStyle name=" 1 5" xfId="28656"/>
    <cellStyle name=" 1 6" xfId="29106"/>
    <cellStyle name=" 1_1 тх  2 квартал" xfId="49"/>
    <cellStyle name="_x000a_bidires=100_x000d_" xfId="50"/>
    <cellStyle name="%" xfId="51"/>
    <cellStyle name="%_Inputs" xfId="52"/>
    <cellStyle name="%_Inputs (const)" xfId="53"/>
    <cellStyle name="%_Inputs (const) 2" xfId="28657"/>
    <cellStyle name="%_Inputs Co" xfId="54"/>
    <cellStyle name="%_Inputs Co 2" xfId="28658"/>
    <cellStyle name="?…?ж?Ш?и [0.00]" xfId="41"/>
    <cellStyle name="?…?ж?Ш?и [0.00] 2" xfId="28659"/>
    <cellStyle name="?W??_‘O’с?р??" xfId="55"/>
    <cellStyle name="]_x000d__x000a_Zoomed=1_x000d__x000a_Row=0_x000d__x000a_Column=0_x000d__x000a_Height=0_x000d__x000a_Width=0_x000d__x000a_FontName=FoxFont_x000d__x000a_FontStyle=0_x000d__x000a_FontSize=9_x000d__x000a_PrtFontName=FoxPrin" xfId="56"/>
    <cellStyle name="_CashFlow_2007_проект_02_02_final" xfId="57"/>
    <cellStyle name="_CashFlow_2007_проект_02_02_final 2" xfId="28660"/>
    <cellStyle name="_Model_RAB Мой" xfId="58"/>
    <cellStyle name="_Model_RAB Мой 2" xfId="59"/>
    <cellStyle name="_Model_RAB Мой 2 2" xfId="28662"/>
    <cellStyle name="_Model_RAB Мой 2_OREP.KU.2011.MONTHLY.02(v0.1)" xfId="60"/>
    <cellStyle name="_Model_RAB Мой 2_OREP.KU.2011.MONTHLY.02(v0.1) 2" xfId="28663"/>
    <cellStyle name="_Model_RAB Мой 2_OREP.KU.2011.MONTHLY.02(v0.4)" xfId="61"/>
    <cellStyle name="_Model_RAB Мой 2_OREP.KU.2011.MONTHLY.02(v0.4) 2" xfId="28664"/>
    <cellStyle name="_Model_RAB Мой 2_OREP.KU.2011.MONTHLY.11(v1.4)" xfId="62"/>
    <cellStyle name="_Model_RAB Мой 2_OREP.KU.2011.MONTHLY.11(v1.4) 2" xfId="28665"/>
    <cellStyle name="_Model_RAB Мой 2_UPDATE.OREP.KU.2011.MONTHLY.02.TO.1.2" xfId="63"/>
    <cellStyle name="_Model_RAB Мой 2_UPDATE.OREP.KU.2011.MONTHLY.02.TO.1.2 2" xfId="28666"/>
    <cellStyle name="_Model_RAB Мой 3" xfId="28661"/>
    <cellStyle name="_Model_RAB Мой_46EE.2011(v1.0)" xfId="64"/>
    <cellStyle name="_Model_RAB Мой_46EE.2011(v1.0) 2" xfId="28667"/>
    <cellStyle name="_Model_RAB Мой_46EE.2011(v1.0)_46TE.2011(v1.0)" xfId="65"/>
    <cellStyle name="_Model_RAB Мой_46EE.2011(v1.0)_46TE.2011(v1.0) 2" xfId="28668"/>
    <cellStyle name="_Model_RAB Мой_46EE.2011(v1.0)_INDEX.STATION.2012(v1.0)_" xfId="66"/>
    <cellStyle name="_Model_RAB Мой_46EE.2011(v1.0)_INDEX.STATION.2012(v1.0)_ 2" xfId="28669"/>
    <cellStyle name="_Model_RAB Мой_46EE.2011(v1.0)_INDEX.STATION.2012(v2.0)" xfId="67"/>
    <cellStyle name="_Model_RAB Мой_46EE.2011(v1.0)_INDEX.STATION.2012(v2.0) 2" xfId="28670"/>
    <cellStyle name="_Model_RAB Мой_46EE.2011(v1.0)_INDEX.STATION.2012(v2.1)" xfId="68"/>
    <cellStyle name="_Model_RAB Мой_46EE.2011(v1.0)_INDEX.STATION.2012(v2.1) 2" xfId="28671"/>
    <cellStyle name="_Model_RAB Мой_46EE.2011(v1.0)_TEPLO.PREDEL.2012.M(v1.1)_test" xfId="69"/>
    <cellStyle name="_Model_RAB Мой_46EE.2011(v1.0)_TEPLO.PREDEL.2012.M(v1.1)_test 2" xfId="28672"/>
    <cellStyle name="_Model_RAB Мой_46EE.2011(v1.2)" xfId="70"/>
    <cellStyle name="_Model_RAB Мой_46EE.2011(v1.2) 2" xfId="28673"/>
    <cellStyle name="_Model_RAB Мой_46EE.2011(v1.2)_FORM5.2012(v1.0)" xfId="71"/>
    <cellStyle name="_Model_RAB Мой_46EE.2011(v1.2)_FORM5.2012(v1.0) 2" xfId="28674"/>
    <cellStyle name="_Model_RAB Мой_46EE.2011(v1.2)_OREP.INV.GEN.G(v1.0)" xfId="72"/>
    <cellStyle name="_Model_RAB Мой_46EE.2011(v1.2)_OREP.INV.GEN.G(v1.0) 2" xfId="28675"/>
    <cellStyle name="_Model_RAB Мой_46EP.2011(v2.0)" xfId="73"/>
    <cellStyle name="_Model_RAB Мой_46EP.2011(v2.0) 2" xfId="28676"/>
    <cellStyle name="_Model_RAB Мой_46EP.2012(v0.1)" xfId="74"/>
    <cellStyle name="_Model_RAB Мой_46EP.2012(v0.1) 2" xfId="28677"/>
    <cellStyle name="_Model_RAB Мой_46TE.2011(v1.0)" xfId="75"/>
    <cellStyle name="_Model_RAB Мой_46TE.2011(v1.0) 2" xfId="28678"/>
    <cellStyle name="_Model_RAB Мой_4DNS.UPDATE.EXAMPLE" xfId="76"/>
    <cellStyle name="_Model_RAB Мой_4DNS.UPDATE.EXAMPLE 2" xfId="28679"/>
    <cellStyle name="_Model_RAB Мой_ARMRAZR" xfId="77"/>
    <cellStyle name="_Model_RAB Мой_ARMRAZR 2" xfId="28680"/>
    <cellStyle name="_Model_RAB Мой_BALANCE.WARM.2010.FACT(v1.0)" xfId="78"/>
    <cellStyle name="_Model_RAB Мой_BALANCE.WARM.2010.FACT(v1.0) 2" xfId="28681"/>
    <cellStyle name="_Model_RAB Мой_BALANCE.WARM.2010.PLAN" xfId="79"/>
    <cellStyle name="_Model_RAB Мой_BALANCE.WARM.2010.PLAN 2" xfId="28682"/>
    <cellStyle name="_Model_RAB Мой_BALANCE.WARM.2010.PLAN_FORM5.2012(v1.0)" xfId="80"/>
    <cellStyle name="_Model_RAB Мой_BALANCE.WARM.2010.PLAN_FORM5.2012(v1.0) 2" xfId="28683"/>
    <cellStyle name="_Model_RAB Мой_BALANCE.WARM.2010.PLAN_OREP.INV.GEN.G(v1.0)" xfId="81"/>
    <cellStyle name="_Model_RAB Мой_BALANCE.WARM.2010.PLAN_OREP.INV.GEN.G(v1.0) 2" xfId="28684"/>
    <cellStyle name="_Model_RAB Мой_BALANCE.WARM.2011YEAR(v0.7)" xfId="82"/>
    <cellStyle name="_Model_RAB Мой_BALANCE.WARM.2011YEAR(v0.7) 2" xfId="28685"/>
    <cellStyle name="_Model_RAB Мой_BALANCE.WARM.2011YEAR(v0.7)_FORM5.2012(v1.0)" xfId="83"/>
    <cellStyle name="_Model_RAB Мой_BALANCE.WARM.2011YEAR(v0.7)_FORM5.2012(v1.0) 2" xfId="28686"/>
    <cellStyle name="_Model_RAB Мой_BALANCE.WARM.2011YEAR(v0.7)_OREP.INV.GEN.G(v1.0)" xfId="84"/>
    <cellStyle name="_Model_RAB Мой_BALANCE.WARM.2011YEAR(v0.7)_OREP.INV.GEN.G(v1.0) 2" xfId="28687"/>
    <cellStyle name="_Model_RAB Мой_BALANCE.WARM.2011YEAR.NEW.UPDATE.SCHEME" xfId="85"/>
    <cellStyle name="_Model_RAB Мой_BALANCE.WARM.2011YEAR.NEW.UPDATE.SCHEME 2" xfId="28688"/>
    <cellStyle name="_Model_RAB Мой_CALC.NORMATIV.KU(v0.2)" xfId="86"/>
    <cellStyle name="_Model_RAB Мой_CALC.NORMATIV.KU(v0.2) 2" xfId="28689"/>
    <cellStyle name="_Model_RAB Мой_EE.2REK.P2011.4.78(v0.3)" xfId="87"/>
    <cellStyle name="_Model_RAB Мой_EE.2REK.P2011.4.78(v0.3) 2" xfId="28690"/>
    <cellStyle name="_Model_RAB Мой_FORM3.1.2013(v0.2)" xfId="88"/>
    <cellStyle name="_Model_RAB Мой_FORM3.1.2013(v0.2) 2" xfId="28691"/>
    <cellStyle name="_Model_RAB Мой_FORM3.2013(v1.0)" xfId="89"/>
    <cellStyle name="_Model_RAB Мой_FORM3.2013(v1.0) 2" xfId="28692"/>
    <cellStyle name="_Model_RAB Мой_FORM3.REG(v1.0)" xfId="90"/>
    <cellStyle name="_Model_RAB Мой_FORM3.REG(v1.0) 2" xfId="28693"/>
    <cellStyle name="_Model_RAB Мой_FORM910.2012(v0.5)" xfId="91"/>
    <cellStyle name="_Model_RAB Мой_FORM910.2012(v0.5) 2" xfId="28694"/>
    <cellStyle name="_Model_RAB Мой_FORM910.2012(v0.5)_FORM5.2012(v1.0)" xfId="92"/>
    <cellStyle name="_Model_RAB Мой_FORM910.2012(v0.5)_FORM5.2012(v1.0) 2" xfId="28695"/>
    <cellStyle name="_Model_RAB Мой_FORM910.2012(v1.1)" xfId="93"/>
    <cellStyle name="_Model_RAB Мой_FORM910.2012(v1.1) 2" xfId="28696"/>
    <cellStyle name="_Model_RAB Мой_INVEST.EE.PLAN.4.78(v0.1)" xfId="94"/>
    <cellStyle name="_Model_RAB Мой_INVEST.EE.PLAN.4.78(v0.1) 2" xfId="28697"/>
    <cellStyle name="_Model_RAB Мой_INVEST.EE.PLAN.4.78(v0.3)" xfId="95"/>
    <cellStyle name="_Model_RAB Мой_INVEST.EE.PLAN.4.78(v0.3) 2" xfId="28698"/>
    <cellStyle name="_Model_RAB Мой_INVEST.EE.PLAN.4.78(v1.0)" xfId="96"/>
    <cellStyle name="_Model_RAB Мой_INVEST.EE.PLAN.4.78(v1.0) 2" xfId="28699"/>
    <cellStyle name="_Model_RAB Мой_INVEST.EE.PLAN.4.78(v1.0)_FORM11.2013" xfId="97"/>
    <cellStyle name="_Model_RAB Мой_INVEST.EE.PLAN.4.78(v1.0)_FORM11.2013 2" xfId="28700"/>
    <cellStyle name="_Model_RAB Мой_INVEST.EE.PLAN.4.78(v1.0)_PASSPORT.TEPLO.PROIZV(v2.0)" xfId="98"/>
    <cellStyle name="_Model_RAB Мой_INVEST.EE.PLAN.4.78(v1.0)_PASSPORT.TEPLO.PROIZV(v2.0) 2" xfId="28701"/>
    <cellStyle name="_Model_RAB Мой_INVEST.EE.PLAN.4.78(v1.0)_PASSPORT.TEPLO.PROIZV(v2.0)_LABOUR.7.14(v2.3)" xfId="99"/>
    <cellStyle name="_Model_RAB Мой_INVEST.EE.PLAN.4.78(v1.0)_PASSPORT.TEPLO.PROIZV(v2.0)_MWT.POTERI.SETI.2012(v0.1)" xfId="100"/>
    <cellStyle name="_Model_RAB Мой_INVEST.EE.PLAN.4.78(v1.0)_PASSPORT.TEPLO.PROIZV(v2.0)_MWT.POTERI.SETI.2012(v0.1) 2" xfId="28702"/>
    <cellStyle name="_Model_RAB Мой_INVEST.EE.PLAN.4.78(v1.0)_PASSPORT.TEPLO.PROIZV(v2.0)_PASSPORT.TEPLO.SETI(v2.0f)" xfId="101"/>
    <cellStyle name="_Model_RAB Мой_INVEST.EE.PLAN.4.78(v1.0)_PASSPORT.TEPLO.PROIZV(v2.0)_PASSPORT.TEPLO.SETI(v2.0f) 2" xfId="28703"/>
    <cellStyle name="_Model_RAB Мой_INVEST.EE.PLAN.4.78(v1.0)_PASSPORT.TEPLO.PROIZV(v2.0)_PASSPORT.TEPLO.SETI_глюк" xfId="102"/>
    <cellStyle name="_Model_RAB Мой_INVEST.EE.PLAN.4.78(v1.0)_PASSPORT.TEPLO.PROIZV(v2.0)_PASSPORT.TEPLO.SETI_глюк 2" xfId="28704"/>
    <cellStyle name="_Model_RAB Мой_INVEST.EE.PLAN.4.78(v1.0)_PASSPORT.TEPLO.SETI(v2.0f)" xfId="103"/>
    <cellStyle name="_Model_RAB Мой_INVEST.EE.PLAN.4.78(v1.0)_PASSPORT.TEPLO.SETI(v2.0f) 2" xfId="28705"/>
    <cellStyle name="_Model_RAB Мой_INVEST.EE.PLAN.4.78(v1.0)_PASSPORT.TEPLO.SETI_глюк" xfId="104"/>
    <cellStyle name="_Model_RAB Мой_INVEST.EE.PLAN.4.78(v1.0)_PASSPORT.TEPLO.SETI_глюк 2" xfId="28706"/>
    <cellStyle name="_Model_RAB Мой_INVEST.PLAN.4.78(v0.1)" xfId="105"/>
    <cellStyle name="_Model_RAB Мой_INVEST.PLAN.4.78(v0.1) 2" xfId="28707"/>
    <cellStyle name="_Model_RAB Мой_INVEST.WARM.PLAN.4.78(v0.1)" xfId="106"/>
    <cellStyle name="_Model_RAB Мой_INVEST.WARM.PLAN.4.78(v0.1) 2" xfId="28708"/>
    <cellStyle name="_Model_RAB Мой_INVEST_WARM_PLAN" xfId="107"/>
    <cellStyle name="_Model_RAB Мой_INVEST_WARM_PLAN 2" xfId="28709"/>
    <cellStyle name="_Model_RAB Мой_LABOUR.7.14(v2.3)" xfId="108"/>
    <cellStyle name="_Model_RAB Мой_NADB.JNVLP.APTEKA.2012(v1.0)_21_02_12" xfId="109"/>
    <cellStyle name="_Model_RAB Мой_NADB.JNVLP.APTEKA.2012(v1.0)_21_02_12 2" xfId="28710"/>
    <cellStyle name="_Model_RAB Мой_NADB.JNVLS.APTEKA.2011(v1.3.3)" xfId="110"/>
    <cellStyle name="_Model_RAB Мой_NADB.JNVLS.APTEKA.2011(v1.3.3) 2" xfId="28711"/>
    <cellStyle name="_Model_RAB Мой_NADB.JNVLS.APTEKA.2011(v1.3.3)_46TE.2011(v1.0)" xfId="111"/>
    <cellStyle name="_Model_RAB Мой_NADB.JNVLS.APTEKA.2011(v1.3.3)_46TE.2011(v1.0) 2" xfId="28712"/>
    <cellStyle name="_Model_RAB Мой_NADB.JNVLS.APTEKA.2011(v1.3.3)_INDEX.STATION.2012(v1.0)_" xfId="112"/>
    <cellStyle name="_Model_RAB Мой_NADB.JNVLS.APTEKA.2011(v1.3.3)_INDEX.STATION.2012(v1.0)_ 2" xfId="28713"/>
    <cellStyle name="_Model_RAB Мой_NADB.JNVLS.APTEKA.2011(v1.3.3)_INDEX.STATION.2012(v2.0)" xfId="113"/>
    <cellStyle name="_Model_RAB Мой_NADB.JNVLS.APTEKA.2011(v1.3.3)_INDEX.STATION.2012(v2.0) 2" xfId="28714"/>
    <cellStyle name="_Model_RAB Мой_NADB.JNVLS.APTEKA.2011(v1.3.3)_INDEX.STATION.2012(v2.1)" xfId="114"/>
    <cellStyle name="_Model_RAB Мой_NADB.JNVLS.APTEKA.2011(v1.3.3)_INDEX.STATION.2012(v2.1) 2" xfId="28715"/>
    <cellStyle name="_Model_RAB Мой_NADB.JNVLS.APTEKA.2011(v1.3.3)_TEPLO.PREDEL.2012.M(v1.1)_test" xfId="115"/>
    <cellStyle name="_Model_RAB Мой_NADB.JNVLS.APTEKA.2011(v1.3.3)_TEPLO.PREDEL.2012.M(v1.1)_test 2" xfId="28716"/>
    <cellStyle name="_Model_RAB Мой_NADB.JNVLS.APTEKA.2011(v1.3.4)" xfId="116"/>
    <cellStyle name="_Model_RAB Мой_NADB.JNVLS.APTEKA.2011(v1.3.4) 2" xfId="28717"/>
    <cellStyle name="_Model_RAB Мой_NADB.JNVLS.APTEKA.2011(v1.3.4)_46TE.2011(v1.0)" xfId="117"/>
    <cellStyle name="_Model_RAB Мой_NADB.JNVLS.APTEKA.2011(v1.3.4)_46TE.2011(v1.0) 2" xfId="28718"/>
    <cellStyle name="_Model_RAB Мой_NADB.JNVLS.APTEKA.2011(v1.3.4)_INDEX.STATION.2012(v1.0)_" xfId="118"/>
    <cellStyle name="_Model_RAB Мой_NADB.JNVLS.APTEKA.2011(v1.3.4)_INDEX.STATION.2012(v1.0)_ 2" xfId="28719"/>
    <cellStyle name="_Model_RAB Мой_NADB.JNVLS.APTEKA.2011(v1.3.4)_INDEX.STATION.2012(v2.0)" xfId="119"/>
    <cellStyle name="_Model_RAB Мой_NADB.JNVLS.APTEKA.2011(v1.3.4)_INDEX.STATION.2012(v2.0) 2" xfId="28720"/>
    <cellStyle name="_Model_RAB Мой_NADB.JNVLS.APTEKA.2011(v1.3.4)_INDEX.STATION.2012(v2.1)" xfId="120"/>
    <cellStyle name="_Model_RAB Мой_NADB.JNVLS.APTEKA.2011(v1.3.4)_INDEX.STATION.2012(v2.1) 2" xfId="28721"/>
    <cellStyle name="_Model_RAB Мой_NADB.JNVLS.APTEKA.2011(v1.3.4)_TEPLO.PREDEL.2012.M(v1.1)_test" xfId="121"/>
    <cellStyle name="_Model_RAB Мой_NADB.JNVLS.APTEKA.2011(v1.3.4)_TEPLO.PREDEL.2012.M(v1.1)_test 2" xfId="28722"/>
    <cellStyle name="_Model_RAB Мой_PASSPORT.TEPLO.PROIZV(v2.1)" xfId="122"/>
    <cellStyle name="_Model_RAB Мой_PASSPORT.TEPLO.PROIZV(v2.1) 2" xfId="28723"/>
    <cellStyle name="_Model_RAB Мой_PASSPORT.TEPLO.SETI(v1.0)" xfId="123"/>
    <cellStyle name="_Model_RAB Мой_PASSPORT.TEPLO.SETI(v1.0) 2" xfId="28724"/>
    <cellStyle name="_Model_RAB Мой_PR.PROG.WARM.NOTCOMBI.2012.2.16_v1.4(04.04.11) " xfId="124"/>
    <cellStyle name="_Model_RAB Мой_PR.PROG.WARM.NOTCOMBI.2012.2.16_v1.4(04.04.11)  2" xfId="125"/>
    <cellStyle name="_Model_RAB Мой_PR.PROG.WARM.NOTCOMBI.2012.2.16_v1.4(04.04.11)  3" xfId="126"/>
    <cellStyle name="_Model_RAB Мой_PR.PROG.WARM.NOTCOMBI.2012.2.16_v1.4(04.04.11) _1 тх  2 квартал" xfId="127"/>
    <cellStyle name="_Model_RAB Мой_PR.PROG.WARM.NOTCOMBI.2012.2.16_v1.4(04.04.11) _1 тх  2 квартал_тех формы-т ОК без кот. Мелиор 1-2" xfId="128"/>
    <cellStyle name="_Model_RAB Мой_PR.PROG.WARM.NOTCOMBI.2012.2.16_v1.4(04.04.11) _1 тх и 3 тх  доп котельные на 2016 год без полотенц" xfId="129"/>
    <cellStyle name="_Model_RAB Мой_PR.PROG.WARM.NOTCOMBI.2012.2.16_v1.4(04.04.11) _1 тх и 3 тх Основной тариф на 2016 год окончат вариант" xfId="130"/>
    <cellStyle name="_Model_RAB Мой_PR.PROG.WARM.NOTCOMBI.2012.2.16_v1.4(04.04.11) _1 тх и 3 тх Основной тариф на 2016 год окончат вариант_тех формы-т ОК без кот. Мелиор 1-2" xfId="131"/>
    <cellStyle name="_Model_RAB Мой_PR.PROG.WARM.NOTCOMBI.2012.2.16_v1.4(04.04.11) _1 тх и 3 тх Основной тариф+сергелях на 2016 год" xfId="132"/>
    <cellStyle name="_Model_RAB Мой_PR.PROG.WARM.NOTCOMBI.2012.2.16_v1.4(04.04.11) _1 тх и 3 тх Основной тариф+Сергелях на 2016 год  без доп кот без полотенц" xfId="133"/>
    <cellStyle name="_Model_RAB Мой_PR.PROG.WARM.NOTCOMBI.2012.2.16_v1.4(04.04.11) _1 тх и 3 тх Основной тариф+сергелях на 2016 год_тех формы-т ОК без кот. Мелиор 1-2" xfId="134"/>
    <cellStyle name="_Model_RAB Мой_PR.PROG.WARM.NOTCOMBI.2012.2.16_v1.4(04.04.11) _1 тх, 3 тх и 5 тх Основной тариф на 2016 год" xfId="135"/>
    <cellStyle name="_Model_RAB Мой_PR.PROG.WARM.NOTCOMBI.2012.2.16_v1.4(04.04.11) _1 тх, 3 тх и 5 тх Основной тариф на 2016 год_тех формы-т ОК без кот. Мелиор 1-2" xfId="136"/>
    <cellStyle name="_Model_RAB Мой_PR.PROG.WARM.NOTCOMBI.2012.2.16_v1.4(04.04.11) _12 тх Расход теплоносителя(Марха)_корр.реализация" xfId="137"/>
    <cellStyle name="_Model_RAB Мой_PR.PROG.WARM.NOTCOMBI.2012.2.16_v1.4(04.04.11) _12 тх Расход теплоносителя(осн.кот.)" xfId="138"/>
    <cellStyle name="_Model_RAB Мой_PR.PROG.WARM.NOTCOMBI.2012.2.16_v1.4(04.04.11) _12 тх Расход теплоносителя(осн.кот.)_ожидаемый_факт" xfId="139"/>
    <cellStyle name="_Model_RAB Мой_PR.PROG.WARM.NOTCOMBI.2012.2.16_v1.4(04.04.11) _12 тх Расход теплоносителя(осн.кот.)_ожидаемый_факт_тех формы-т ОК без кот. Мелиор 1-2" xfId="140"/>
    <cellStyle name="_Model_RAB Мой_PR.PROG.WARM.NOTCOMBI.2012.2.16_v1.4(04.04.11) _12 тх Расход теплоносителя(осн.кот.)_тех формы-т ОК без кот. Мелиор 1-2" xfId="141"/>
    <cellStyle name="_Model_RAB Мой_PR.PROG.WARM.NOTCOMBI.2012.2.16_v1.4(04.04.11) _5(тх) факт за 2014 год для Васильева РЭК_принятый_08_06_2015" xfId="142"/>
    <cellStyle name="_Model_RAB Мой_PR.PROG.WARM.NOTCOMBI.2012.2.16_v1.4(04.04.11) _5(тх) факт за 2014 год для Васильева РЭК_принятый_08_06_2015_тех формы-т ОК без кот. Мелиор 1-2" xfId="143"/>
    <cellStyle name="_Model_RAB Мой_PR.PROG.WARM.NOTCOMBI.2012.2.16_v1.4(04.04.11) _5(тх) факт за 2014 год на 3 тарифа" xfId="144"/>
    <cellStyle name="_Model_RAB Мой_PR.PROG.WARM.NOTCOMBI.2012.2.16_v1.4(04.04.11) _5(тх) факт за 2014 год на 3 тарифа_тех формы-т ОК без кот. Мелиор 1-2" xfId="145"/>
    <cellStyle name="_Model_RAB Мой_PR.PROG.WARM.NOTCOMBI.2012.2.16_v1.4(04.04.11) _тех форм-т (доп.кот.)_для_отправки_в_ГКЦ_РЭК" xfId="146"/>
    <cellStyle name="_Model_RAB Мой_PR.PROG.WARM.NOTCOMBI.2012.2.16_v1.4(04.04.11) _тех форм-т (доп.кот.)_для_отправки_в_ГКЦ_РЭК_тех формы-т ОК без кот. Мелиор 1-2" xfId="147"/>
    <cellStyle name="_Model_RAB Мой_PR.PROG.WARM.NOTCOMBI.2012.2.16_v1.4(04.04.11) _тех форм-т (Марха)" xfId="148"/>
    <cellStyle name="_Model_RAB Мой_PR.PROG.WARM.NOTCOMBI.2012.2.16_v1.4(04.04.11) _тех форм-т (Марха) 7тх" xfId="149"/>
    <cellStyle name="_Model_RAB Мой_PR.PROG.WARM.NOTCOMBI.2012.2.16_v1.4(04.04.11) _тех форм-т (Марха) 7тх_тех формы-т ОК без кот. Мелиор 1-2" xfId="150"/>
    <cellStyle name="_Model_RAB Мой_PR.PROG.WARM.NOTCOMBI.2012.2.16_v1.4(04.04.11) _тех форм-т (Марха)_тех формы-т ОК без кот. Мелиор 1-2" xfId="151"/>
    <cellStyle name="_Model_RAB Мой_PR.PROG.WARM.NOTCOMBI.2012.2.16_v1.4(04.04.11) _тех форм-т (Марха)-2016 (принимаемый вариант)_потери_бюджет_ук_по минпрому" xfId="152"/>
    <cellStyle name="_Model_RAB Мой_PR.PROG.WARM.NOTCOMBI.2012.2.16_v1.4(04.04.11) _тех форм-т (осн.кот.) с ИП Мизухара для ГКЦ-РЭК РС(Я)" xfId="153"/>
    <cellStyle name="_Model_RAB Мой_PR.PROG.WARM.NOTCOMBI.2012.2.16_v1.4(04.04.11) _тех форм-т (осн.кот.) с ИП Мизухара для ГКЦ-РЭК РС(Я)_тех формы-т ОК без кот. Мелиор 1-2" xfId="154"/>
    <cellStyle name="_Model_RAB Мой_PR.PROG.WARM.NOTCOMBI.2012.2.16_v1.4(04.04.11) _тех форм-т (осн.кот.) с ИП Мизухара с разбивкой по бюджетам" xfId="155"/>
    <cellStyle name="_Model_RAB Мой_PR.PROG.WARM.NOTCOMBI.2012.2.16_v1.4(04.04.11) _тех форм-т (осн.кот.) с ИП Мизухара с разбивкой по бюджетам_тех формы-т ОК без кот. Мелиор 1-2" xfId="156"/>
    <cellStyle name="_Model_RAB Мой_PR.PROG.WARM.NOTCOMBI.2012.2.16_v1.4(04.04.11) _тех форм-т (СМУ-16 + ЦТП Северный-1)_для_оправки в РЭК" xfId="157"/>
    <cellStyle name="_Model_RAB Мой_PR.PROG.WARM.NOTCOMBI.2012.2.16_v1.4(04.04.11) _тех форм-т (СМУ-16 + ЦТП Северный-1)_для_оправки в РЭК_тех формы-т ОК без кот. Мелиор 1-2" xfId="158"/>
    <cellStyle name="_Model_RAB Мой_PR.PROG.WARM.NOTCOMBI.2012.2.16_v1.4(04.04.11) _тех формы-т ОК без кот. Мелиор 1-2" xfId="159"/>
    <cellStyle name="_Model_RAB Мой_PR.PROG.WARM.NOTCOMBI.2012.2.16_v1.4(04.04.11) _тх3 Основные на 2016 год Татаринова МС 16062015" xfId="160"/>
    <cellStyle name="_Model_RAB Мой_PR.PROG.WARM.NOTCOMBI.2012.2.16_v1.4(04.04.11) _тх3 Основные на 2016 год Татаринова МС 16062015_тех формы-т ОК без кот. Мелиор 1-2" xfId="161"/>
    <cellStyle name="_Model_RAB Мой_PR.PROG.WARM.NOTCOMBI.2012.2.16_v1.4(04.04.11) _ХВО" xfId="162"/>
    <cellStyle name="_Model_RAB Мой_PR.PROG.WARM.NOTCOMBI.2012.2.16_v1.4(04.04.11) _ХВО_тех формы-т ОК без кот. Мелиор 1-2" xfId="163"/>
    <cellStyle name="_Model_RAB Мой_PR.PROG.WARM.NOTCOMBI.2012.2.16_v1.4(04.04.11) _электроэнергия план по уд.норме 2016" xfId="164"/>
    <cellStyle name="_Model_RAB Мой_PR.PROG.WARM.NOTCOMBI.2012.2.16_v1.4(04.04.11) _электроэнергия план по уд.норме 2016_тех формы-т ОК без кот. Мелиор 1-2" xfId="165"/>
    <cellStyle name="_Model_RAB Мой_PREDEL.JKH.UTV.2011(v1.0.1)" xfId="166"/>
    <cellStyle name="_Model_RAB Мой_PREDEL.JKH.UTV.2011(v1.0.1) 2" xfId="28725"/>
    <cellStyle name="_Model_RAB Мой_PREDEL.JKH.UTV.2011(v1.0.1)_46TE.2011(v1.0)" xfId="167"/>
    <cellStyle name="_Model_RAB Мой_PREDEL.JKH.UTV.2011(v1.0.1)_46TE.2011(v1.0) 2" xfId="28726"/>
    <cellStyle name="_Model_RAB Мой_PREDEL.JKH.UTV.2011(v1.0.1)_INDEX.STATION.2012(v1.0)_" xfId="168"/>
    <cellStyle name="_Model_RAB Мой_PREDEL.JKH.UTV.2011(v1.0.1)_INDEX.STATION.2012(v1.0)_ 2" xfId="28727"/>
    <cellStyle name="_Model_RAB Мой_PREDEL.JKH.UTV.2011(v1.0.1)_INDEX.STATION.2012(v2.0)" xfId="169"/>
    <cellStyle name="_Model_RAB Мой_PREDEL.JKH.UTV.2011(v1.0.1)_INDEX.STATION.2012(v2.0) 2" xfId="28728"/>
    <cellStyle name="_Model_RAB Мой_PREDEL.JKH.UTV.2011(v1.0.1)_INDEX.STATION.2012(v2.1)" xfId="170"/>
    <cellStyle name="_Model_RAB Мой_PREDEL.JKH.UTV.2011(v1.0.1)_INDEX.STATION.2012(v2.1) 2" xfId="28729"/>
    <cellStyle name="_Model_RAB Мой_PREDEL.JKH.UTV.2011(v1.0.1)_TEPLO.PREDEL.2012.M(v1.1)_test" xfId="171"/>
    <cellStyle name="_Model_RAB Мой_PREDEL.JKH.UTV.2011(v1.0.1)_TEPLO.PREDEL.2012.M(v1.1)_test 2" xfId="28730"/>
    <cellStyle name="_Model_RAB Мой_PREDEL.JKH.UTV.2011(v1.1)" xfId="172"/>
    <cellStyle name="_Model_RAB Мой_PREDEL.JKH.UTV.2011(v1.1) 2" xfId="28731"/>
    <cellStyle name="_Model_RAB Мой_PREDEL.JKH.UTV.2011(v1.1)_FORM5.2012(v1.0)" xfId="173"/>
    <cellStyle name="_Model_RAB Мой_PREDEL.JKH.UTV.2011(v1.1)_FORM5.2012(v1.0) 2" xfId="28732"/>
    <cellStyle name="_Model_RAB Мой_PREDEL.JKH.UTV.2011(v1.1)_OREP.INV.GEN.G(v1.0)" xfId="174"/>
    <cellStyle name="_Model_RAB Мой_PREDEL.JKH.UTV.2011(v1.1)_OREP.INV.GEN.G(v1.0) 2" xfId="28733"/>
    <cellStyle name="_Model_RAB Мой_REP.BLR.2012(v1.0)" xfId="175"/>
    <cellStyle name="_Model_RAB Мой_REP.BLR.2012(v1.0) 2" xfId="28734"/>
    <cellStyle name="_Model_RAB Мой_TARIFF.PEREDACHA.EE(v0.4)" xfId="176"/>
    <cellStyle name="_Model_RAB Мой_TEPLO.PREDEL.2012.M(v1.1)" xfId="177"/>
    <cellStyle name="_Model_RAB Мой_TEPLO.PREDEL.2012.M(v1.1) 2" xfId="28735"/>
    <cellStyle name="_Model_RAB Мой_TEST.TEMPLATE" xfId="178"/>
    <cellStyle name="_Model_RAB Мой_TEST.TEMPLATE 2" xfId="28736"/>
    <cellStyle name="_Model_RAB Мой_UPDATE.46EE.2011.TO.1.1" xfId="179"/>
    <cellStyle name="_Model_RAB Мой_UPDATE.46EE.2011.TO.1.1 2" xfId="28737"/>
    <cellStyle name="_Model_RAB Мой_UPDATE.46TE.2011.TO.1.1" xfId="180"/>
    <cellStyle name="_Model_RAB Мой_UPDATE.46TE.2011.TO.1.1 2" xfId="28738"/>
    <cellStyle name="_Model_RAB Мой_UPDATE.46TE.2011.TO.1.2" xfId="181"/>
    <cellStyle name="_Model_RAB Мой_UPDATE.46TE.2011.TO.1.2 2" xfId="28739"/>
    <cellStyle name="_Model_RAB Мой_UPDATE.BALANCE.WARM.2011YEAR.TO.1.1" xfId="182"/>
    <cellStyle name="_Model_RAB Мой_UPDATE.BALANCE.WARM.2011YEAR.TO.1.1 2" xfId="28740"/>
    <cellStyle name="_Model_RAB Мой_UPDATE.BALANCE.WARM.2011YEAR.TO.1.1_46TE.2011(v1.0)" xfId="183"/>
    <cellStyle name="_Model_RAB Мой_UPDATE.BALANCE.WARM.2011YEAR.TO.1.1_46TE.2011(v1.0) 2" xfId="28741"/>
    <cellStyle name="_Model_RAB Мой_UPDATE.BALANCE.WARM.2011YEAR.TO.1.1_INDEX.STATION.2012(v1.0)_" xfId="184"/>
    <cellStyle name="_Model_RAB Мой_UPDATE.BALANCE.WARM.2011YEAR.TO.1.1_INDEX.STATION.2012(v1.0)_ 2" xfId="28742"/>
    <cellStyle name="_Model_RAB Мой_UPDATE.BALANCE.WARM.2011YEAR.TO.1.1_INDEX.STATION.2012(v2.0)" xfId="185"/>
    <cellStyle name="_Model_RAB Мой_UPDATE.BALANCE.WARM.2011YEAR.TO.1.1_INDEX.STATION.2012(v2.0) 2" xfId="28743"/>
    <cellStyle name="_Model_RAB Мой_UPDATE.BALANCE.WARM.2011YEAR.TO.1.1_INDEX.STATION.2012(v2.1)" xfId="186"/>
    <cellStyle name="_Model_RAB Мой_UPDATE.BALANCE.WARM.2011YEAR.TO.1.1_INDEX.STATION.2012(v2.1) 2" xfId="28744"/>
    <cellStyle name="_Model_RAB Мой_UPDATE.BALANCE.WARM.2011YEAR.TO.1.1_OREP.KU.2011.MONTHLY.02(v1.1)" xfId="187"/>
    <cellStyle name="_Model_RAB Мой_UPDATE.BALANCE.WARM.2011YEAR.TO.1.1_OREP.KU.2011.MONTHLY.02(v1.1) 2" xfId="28745"/>
    <cellStyle name="_Model_RAB Мой_UPDATE.BALANCE.WARM.2011YEAR.TO.1.1_TEPLO.PREDEL.2012.M(v1.1)_test" xfId="188"/>
    <cellStyle name="_Model_RAB Мой_UPDATE.BALANCE.WARM.2011YEAR.TO.1.1_TEPLO.PREDEL.2012.M(v1.1)_test 2" xfId="28746"/>
    <cellStyle name="_Model_RAB Мой_UPDATE.LABOUR.7.14.TO.2.3" xfId="189"/>
    <cellStyle name="_Model_RAB Мой_UPDATE.LABOUR.7.14.TO.2.4" xfId="190"/>
    <cellStyle name="_Model_RAB Мой_UPDATE.NADB.JNVLS.APTEKA.2011.TO.1.3.4" xfId="191"/>
    <cellStyle name="_Model_RAB Мой_UPDATE.NADB.JNVLS.APTEKA.2011.TO.1.3.4 2" xfId="28747"/>
    <cellStyle name="_Model_RAB Мой_Книга2_PR.PROG.WARM.NOTCOMBI.2012.2.16_v1.4(04.04.11) " xfId="192"/>
    <cellStyle name="_Model_RAB Мой_Книга2_PR.PROG.WARM.NOTCOMBI.2012.2.16_v1.4(04.04.11)  2" xfId="193"/>
    <cellStyle name="_Model_RAB Мой_Книга2_PR.PROG.WARM.NOTCOMBI.2012.2.16_v1.4(04.04.11)  3" xfId="194"/>
    <cellStyle name="_Model_RAB Мой_Книга2_PR.PROG.WARM.NOTCOMBI.2012.2.16_v1.4(04.04.11) _1 тх  2 квартал" xfId="195"/>
    <cellStyle name="_Model_RAB Мой_Книга2_PR.PROG.WARM.NOTCOMBI.2012.2.16_v1.4(04.04.11) _1 тх  2 квартал_тех формы-т ОК без кот. Мелиор 1-2" xfId="196"/>
    <cellStyle name="_Model_RAB Мой_Книга2_PR.PROG.WARM.NOTCOMBI.2012.2.16_v1.4(04.04.11) _1 тх и 3 тх  доп котельные на 2016 год без полотенц" xfId="197"/>
    <cellStyle name="_Model_RAB Мой_Книга2_PR.PROG.WARM.NOTCOMBI.2012.2.16_v1.4(04.04.11) _1 тх и 3 тх Основной тариф на 2016 год окончат вариант" xfId="198"/>
    <cellStyle name="_Model_RAB Мой_Книга2_PR.PROG.WARM.NOTCOMBI.2012.2.16_v1.4(04.04.11) _1 тх и 3 тх Основной тариф на 2016 год окончат вариант_тех формы-т ОК без кот. Мелиор 1-2" xfId="199"/>
    <cellStyle name="_Model_RAB Мой_Книга2_PR.PROG.WARM.NOTCOMBI.2012.2.16_v1.4(04.04.11) _1 тх и 3 тх Основной тариф+сергелях на 2016 год" xfId="200"/>
    <cellStyle name="_Model_RAB Мой_Книга2_PR.PROG.WARM.NOTCOMBI.2012.2.16_v1.4(04.04.11) _1 тх и 3 тх Основной тариф+Сергелях на 2016 год  без доп кот без полотенц" xfId="201"/>
    <cellStyle name="_Model_RAB Мой_Книга2_PR.PROG.WARM.NOTCOMBI.2012.2.16_v1.4(04.04.11) _1 тх и 3 тх Основной тариф+сергелях на 2016 год_тех формы-т ОК без кот. Мелиор 1-2" xfId="202"/>
    <cellStyle name="_Model_RAB Мой_Книга2_PR.PROG.WARM.NOTCOMBI.2012.2.16_v1.4(04.04.11) _1 тх, 3 тх и 5 тх Основной тариф на 2016 год" xfId="203"/>
    <cellStyle name="_Model_RAB Мой_Книга2_PR.PROG.WARM.NOTCOMBI.2012.2.16_v1.4(04.04.11) _1 тх, 3 тх и 5 тх Основной тариф на 2016 год_тех формы-т ОК без кот. Мелиор 1-2" xfId="204"/>
    <cellStyle name="_Model_RAB Мой_Книга2_PR.PROG.WARM.NOTCOMBI.2012.2.16_v1.4(04.04.11) _12 тх Расход теплоносителя(Марха)_корр.реализация" xfId="205"/>
    <cellStyle name="_Model_RAB Мой_Книга2_PR.PROG.WARM.NOTCOMBI.2012.2.16_v1.4(04.04.11) _12 тх Расход теплоносителя(осн.кот.)" xfId="206"/>
    <cellStyle name="_Model_RAB Мой_Книга2_PR.PROG.WARM.NOTCOMBI.2012.2.16_v1.4(04.04.11) _12 тх Расход теплоносителя(осн.кот.)_ожидаемый_факт" xfId="207"/>
    <cellStyle name="_Model_RAB Мой_Книга2_PR.PROG.WARM.NOTCOMBI.2012.2.16_v1.4(04.04.11) _12 тх Расход теплоносителя(осн.кот.)_ожидаемый_факт_тех формы-т ОК без кот. Мелиор 1-2" xfId="208"/>
    <cellStyle name="_Model_RAB Мой_Книга2_PR.PROG.WARM.NOTCOMBI.2012.2.16_v1.4(04.04.11) _12 тх Расход теплоносителя(осн.кот.)_тех формы-т ОК без кот. Мелиор 1-2" xfId="209"/>
    <cellStyle name="_Model_RAB Мой_Книга2_PR.PROG.WARM.NOTCOMBI.2012.2.16_v1.4(04.04.11) _5(тх) факт за 2014 год для Васильева РЭК_принятый_08_06_2015" xfId="210"/>
    <cellStyle name="_Model_RAB Мой_Книга2_PR.PROG.WARM.NOTCOMBI.2012.2.16_v1.4(04.04.11) _5(тх) факт за 2014 год для Васильева РЭК_принятый_08_06_2015_тех формы-т ОК без кот. Мелиор 1-2" xfId="211"/>
    <cellStyle name="_Model_RAB Мой_Книга2_PR.PROG.WARM.NOTCOMBI.2012.2.16_v1.4(04.04.11) _5(тх) факт за 2014 год на 3 тарифа" xfId="212"/>
    <cellStyle name="_Model_RAB Мой_Книга2_PR.PROG.WARM.NOTCOMBI.2012.2.16_v1.4(04.04.11) _5(тх) факт за 2014 год на 3 тарифа_тех формы-т ОК без кот. Мелиор 1-2" xfId="213"/>
    <cellStyle name="_Model_RAB Мой_Книга2_PR.PROG.WARM.NOTCOMBI.2012.2.16_v1.4(04.04.11) _тех форм-т (доп.кот.)_для_отправки_в_ГКЦ_РЭК" xfId="214"/>
    <cellStyle name="_Model_RAB Мой_Книга2_PR.PROG.WARM.NOTCOMBI.2012.2.16_v1.4(04.04.11) _тех форм-т (доп.кот.)_для_отправки_в_ГКЦ_РЭК_тех формы-т ОК без кот. Мелиор 1-2" xfId="215"/>
    <cellStyle name="_Model_RAB Мой_Книга2_PR.PROG.WARM.NOTCOMBI.2012.2.16_v1.4(04.04.11) _тех форм-т (Марха)" xfId="216"/>
    <cellStyle name="_Model_RAB Мой_Книга2_PR.PROG.WARM.NOTCOMBI.2012.2.16_v1.4(04.04.11) _тех форм-т (Марха) 7тх" xfId="217"/>
    <cellStyle name="_Model_RAB Мой_Книга2_PR.PROG.WARM.NOTCOMBI.2012.2.16_v1.4(04.04.11) _тех форм-т (Марха) 7тх_тех формы-т ОК без кот. Мелиор 1-2" xfId="218"/>
    <cellStyle name="_Model_RAB Мой_Книга2_PR.PROG.WARM.NOTCOMBI.2012.2.16_v1.4(04.04.11) _тех форм-т (Марха)_тех формы-т ОК без кот. Мелиор 1-2" xfId="219"/>
    <cellStyle name="_Model_RAB Мой_Книга2_PR.PROG.WARM.NOTCOMBI.2012.2.16_v1.4(04.04.11) _тех форм-т (Марха)-2016 (принимаемый вариант)_потери_бюджет_ук_по минпрому" xfId="220"/>
    <cellStyle name="_Model_RAB Мой_Книга2_PR.PROG.WARM.NOTCOMBI.2012.2.16_v1.4(04.04.11) _тех форм-т (осн.кот.) с ИП Мизухара для ГКЦ-РЭК РС(Я)" xfId="221"/>
    <cellStyle name="_Model_RAB Мой_Книга2_PR.PROG.WARM.NOTCOMBI.2012.2.16_v1.4(04.04.11) _тех форм-т (осн.кот.) с ИП Мизухара для ГКЦ-РЭК РС(Я)_тех формы-т ОК без кот. Мелиор 1-2" xfId="222"/>
    <cellStyle name="_Model_RAB Мой_Книга2_PR.PROG.WARM.NOTCOMBI.2012.2.16_v1.4(04.04.11) _тех форм-т (осн.кот.) с ИП Мизухара с разбивкой по бюджетам" xfId="223"/>
    <cellStyle name="_Model_RAB Мой_Книга2_PR.PROG.WARM.NOTCOMBI.2012.2.16_v1.4(04.04.11) _тех форм-т (осн.кот.) с ИП Мизухара с разбивкой по бюджетам_тех формы-т ОК без кот. Мелиор 1-2" xfId="224"/>
    <cellStyle name="_Model_RAB Мой_Книга2_PR.PROG.WARM.NOTCOMBI.2012.2.16_v1.4(04.04.11) _тех форм-т (СМУ-16 + ЦТП Северный-1)_для_оправки в РЭК" xfId="225"/>
    <cellStyle name="_Model_RAB Мой_Книга2_PR.PROG.WARM.NOTCOMBI.2012.2.16_v1.4(04.04.11) _тех форм-т (СМУ-16 + ЦТП Северный-1)_для_оправки в РЭК_тех формы-т ОК без кот. Мелиор 1-2" xfId="226"/>
    <cellStyle name="_Model_RAB Мой_Книга2_PR.PROG.WARM.NOTCOMBI.2012.2.16_v1.4(04.04.11) _тех формы-т ОК без кот. Мелиор 1-2" xfId="227"/>
    <cellStyle name="_Model_RAB Мой_Книга2_PR.PROG.WARM.NOTCOMBI.2012.2.16_v1.4(04.04.11) _тх3 Основные на 2016 год Татаринова МС 16062015" xfId="228"/>
    <cellStyle name="_Model_RAB Мой_Книга2_PR.PROG.WARM.NOTCOMBI.2012.2.16_v1.4(04.04.11) _тх3 Основные на 2016 год Татаринова МС 16062015_тех формы-т ОК без кот. Мелиор 1-2" xfId="229"/>
    <cellStyle name="_Model_RAB Мой_Книга2_PR.PROG.WARM.NOTCOMBI.2012.2.16_v1.4(04.04.11) _ХВО" xfId="230"/>
    <cellStyle name="_Model_RAB Мой_Книга2_PR.PROG.WARM.NOTCOMBI.2012.2.16_v1.4(04.04.11) _ХВО_тех формы-т ОК без кот. Мелиор 1-2" xfId="231"/>
    <cellStyle name="_Model_RAB Мой_Книга2_PR.PROG.WARM.NOTCOMBI.2012.2.16_v1.4(04.04.11) _электроэнергия план по уд.норме 2016" xfId="232"/>
    <cellStyle name="_Model_RAB Мой_Книга2_PR.PROG.WARM.NOTCOMBI.2012.2.16_v1.4(04.04.11) _электроэнергия план по уд.норме 2016_тех формы-т ОК без кот. Мелиор 1-2" xfId="233"/>
    <cellStyle name="_Model_RAB Мой_Томпо" xfId="234"/>
    <cellStyle name="_Model_RAB_MRSK_svod" xfId="235"/>
    <cellStyle name="_Model_RAB_MRSK_svod 2" xfId="236"/>
    <cellStyle name="_Model_RAB_MRSK_svod 2 2" xfId="28749"/>
    <cellStyle name="_Model_RAB_MRSK_svod 2_OREP.KU.2011.MONTHLY.02(v0.1)" xfId="237"/>
    <cellStyle name="_Model_RAB_MRSK_svod 2_OREP.KU.2011.MONTHLY.02(v0.1) 2" xfId="28750"/>
    <cellStyle name="_Model_RAB_MRSK_svod 2_OREP.KU.2011.MONTHLY.02(v0.4)" xfId="238"/>
    <cellStyle name="_Model_RAB_MRSK_svod 2_OREP.KU.2011.MONTHLY.02(v0.4) 2" xfId="28751"/>
    <cellStyle name="_Model_RAB_MRSK_svod 2_OREP.KU.2011.MONTHLY.11(v1.4)" xfId="239"/>
    <cellStyle name="_Model_RAB_MRSK_svod 2_OREP.KU.2011.MONTHLY.11(v1.4) 2" xfId="28752"/>
    <cellStyle name="_Model_RAB_MRSK_svod 2_UPDATE.OREP.KU.2011.MONTHLY.02.TO.1.2" xfId="240"/>
    <cellStyle name="_Model_RAB_MRSK_svod 2_UPDATE.OREP.KU.2011.MONTHLY.02.TO.1.2 2" xfId="28753"/>
    <cellStyle name="_Model_RAB_MRSK_svod 3" xfId="28748"/>
    <cellStyle name="_Model_RAB_MRSK_svod_46EE.2011(v1.0)" xfId="241"/>
    <cellStyle name="_Model_RAB_MRSK_svod_46EE.2011(v1.0) 2" xfId="28754"/>
    <cellStyle name="_Model_RAB_MRSK_svod_46EE.2011(v1.0)_46TE.2011(v1.0)" xfId="242"/>
    <cellStyle name="_Model_RAB_MRSK_svod_46EE.2011(v1.0)_46TE.2011(v1.0) 2" xfId="28755"/>
    <cellStyle name="_Model_RAB_MRSK_svod_46EE.2011(v1.0)_INDEX.STATION.2012(v1.0)_" xfId="243"/>
    <cellStyle name="_Model_RAB_MRSK_svod_46EE.2011(v1.0)_INDEX.STATION.2012(v1.0)_ 2" xfId="28756"/>
    <cellStyle name="_Model_RAB_MRSK_svod_46EE.2011(v1.0)_INDEX.STATION.2012(v2.0)" xfId="244"/>
    <cellStyle name="_Model_RAB_MRSK_svod_46EE.2011(v1.0)_INDEX.STATION.2012(v2.0) 2" xfId="28757"/>
    <cellStyle name="_Model_RAB_MRSK_svod_46EE.2011(v1.0)_INDEX.STATION.2012(v2.1)" xfId="245"/>
    <cellStyle name="_Model_RAB_MRSK_svod_46EE.2011(v1.0)_INDEX.STATION.2012(v2.1) 2" xfId="28758"/>
    <cellStyle name="_Model_RAB_MRSK_svod_46EE.2011(v1.0)_TEPLO.PREDEL.2012.M(v1.1)_test" xfId="246"/>
    <cellStyle name="_Model_RAB_MRSK_svod_46EE.2011(v1.0)_TEPLO.PREDEL.2012.M(v1.1)_test 2" xfId="28759"/>
    <cellStyle name="_Model_RAB_MRSK_svod_46EE.2011(v1.2)" xfId="247"/>
    <cellStyle name="_Model_RAB_MRSK_svod_46EE.2011(v1.2) 2" xfId="28760"/>
    <cellStyle name="_Model_RAB_MRSK_svod_46EE.2011(v1.2)_FORM5.2012(v1.0)" xfId="248"/>
    <cellStyle name="_Model_RAB_MRSK_svod_46EE.2011(v1.2)_FORM5.2012(v1.0) 2" xfId="28761"/>
    <cellStyle name="_Model_RAB_MRSK_svod_46EE.2011(v1.2)_OREP.INV.GEN.G(v1.0)" xfId="249"/>
    <cellStyle name="_Model_RAB_MRSK_svod_46EE.2011(v1.2)_OREP.INV.GEN.G(v1.0) 2" xfId="28762"/>
    <cellStyle name="_Model_RAB_MRSK_svod_46EP.2011(v2.0)" xfId="250"/>
    <cellStyle name="_Model_RAB_MRSK_svod_46EP.2011(v2.0) 2" xfId="28763"/>
    <cellStyle name="_Model_RAB_MRSK_svod_46EP.2012(v0.1)" xfId="251"/>
    <cellStyle name="_Model_RAB_MRSK_svod_46EP.2012(v0.1) 2" xfId="28764"/>
    <cellStyle name="_Model_RAB_MRSK_svod_46TE.2011(v1.0)" xfId="252"/>
    <cellStyle name="_Model_RAB_MRSK_svod_46TE.2011(v1.0) 2" xfId="28765"/>
    <cellStyle name="_Model_RAB_MRSK_svod_4DNS.UPDATE.EXAMPLE" xfId="253"/>
    <cellStyle name="_Model_RAB_MRSK_svod_4DNS.UPDATE.EXAMPLE 2" xfId="28766"/>
    <cellStyle name="_Model_RAB_MRSK_svod_ARMRAZR" xfId="254"/>
    <cellStyle name="_Model_RAB_MRSK_svod_ARMRAZR 2" xfId="28767"/>
    <cellStyle name="_Model_RAB_MRSK_svod_BALANCE.WARM.2010.FACT(v1.0)" xfId="255"/>
    <cellStyle name="_Model_RAB_MRSK_svod_BALANCE.WARM.2010.FACT(v1.0) 2" xfId="28768"/>
    <cellStyle name="_Model_RAB_MRSK_svod_BALANCE.WARM.2010.PLAN" xfId="256"/>
    <cellStyle name="_Model_RAB_MRSK_svod_BALANCE.WARM.2010.PLAN 2" xfId="28769"/>
    <cellStyle name="_Model_RAB_MRSK_svod_BALANCE.WARM.2010.PLAN_FORM5.2012(v1.0)" xfId="257"/>
    <cellStyle name="_Model_RAB_MRSK_svod_BALANCE.WARM.2010.PLAN_FORM5.2012(v1.0) 2" xfId="28770"/>
    <cellStyle name="_Model_RAB_MRSK_svod_BALANCE.WARM.2010.PLAN_OREP.INV.GEN.G(v1.0)" xfId="258"/>
    <cellStyle name="_Model_RAB_MRSK_svod_BALANCE.WARM.2010.PLAN_OREP.INV.GEN.G(v1.0) 2" xfId="28771"/>
    <cellStyle name="_Model_RAB_MRSK_svod_BALANCE.WARM.2011YEAR(v0.7)" xfId="259"/>
    <cellStyle name="_Model_RAB_MRSK_svod_BALANCE.WARM.2011YEAR(v0.7) 2" xfId="28772"/>
    <cellStyle name="_Model_RAB_MRSK_svod_BALANCE.WARM.2011YEAR(v0.7)_FORM5.2012(v1.0)" xfId="260"/>
    <cellStyle name="_Model_RAB_MRSK_svod_BALANCE.WARM.2011YEAR(v0.7)_FORM5.2012(v1.0) 2" xfId="28773"/>
    <cellStyle name="_Model_RAB_MRSK_svod_BALANCE.WARM.2011YEAR(v0.7)_OREP.INV.GEN.G(v1.0)" xfId="261"/>
    <cellStyle name="_Model_RAB_MRSK_svod_BALANCE.WARM.2011YEAR(v0.7)_OREP.INV.GEN.G(v1.0) 2" xfId="28774"/>
    <cellStyle name="_Model_RAB_MRSK_svod_BALANCE.WARM.2011YEAR.NEW.UPDATE.SCHEME" xfId="262"/>
    <cellStyle name="_Model_RAB_MRSK_svod_BALANCE.WARM.2011YEAR.NEW.UPDATE.SCHEME 2" xfId="28775"/>
    <cellStyle name="_Model_RAB_MRSK_svod_CALC.NORMATIV.KU(v0.2)" xfId="263"/>
    <cellStyle name="_Model_RAB_MRSK_svod_CALC.NORMATIV.KU(v0.2) 2" xfId="28776"/>
    <cellStyle name="_Model_RAB_MRSK_svod_EE.2REK.P2011.4.78(v0.3)" xfId="264"/>
    <cellStyle name="_Model_RAB_MRSK_svod_EE.2REK.P2011.4.78(v0.3) 2" xfId="28777"/>
    <cellStyle name="_Model_RAB_MRSK_svod_FORM3.1.2013(v0.2)" xfId="265"/>
    <cellStyle name="_Model_RAB_MRSK_svod_FORM3.1.2013(v0.2) 2" xfId="28778"/>
    <cellStyle name="_Model_RAB_MRSK_svod_FORM3.2013(v1.0)" xfId="266"/>
    <cellStyle name="_Model_RAB_MRSK_svod_FORM3.2013(v1.0) 2" xfId="28779"/>
    <cellStyle name="_Model_RAB_MRSK_svod_FORM3.REG(v1.0)" xfId="267"/>
    <cellStyle name="_Model_RAB_MRSK_svod_FORM3.REG(v1.0) 2" xfId="28780"/>
    <cellStyle name="_Model_RAB_MRSK_svod_FORM910.2012(v0.5)" xfId="268"/>
    <cellStyle name="_Model_RAB_MRSK_svod_FORM910.2012(v0.5) 2" xfId="28781"/>
    <cellStyle name="_Model_RAB_MRSK_svod_FORM910.2012(v0.5)_FORM5.2012(v1.0)" xfId="269"/>
    <cellStyle name="_Model_RAB_MRSK_svod_FORM910.2012(v0.5)_FORM5.2012(v1.0) 2" xfId="28782"/>
    <cellStyle name="_Model_RAB_MRSK_svod_FORM910.2012(v1.1)" xfId="270"/>
    <cellStyle name="_Model_RAB_MRSK_svod_FORM910.2012(v1.1) 2" xfId="28783"/>
    <cellStyle name="_Model_RAB_MRSK_svod_INVEST.EE.PLAN.4.78(v0.1)" xfId="271"/>
    <cellStyle name="_Model_RAB_MRSK_svod_INVEST.EE.PLAN.4.78(v0.1) 2" xfId="28784"/>
    <cellStyle name="_Model_RAB_MRSK_svod_INVEST.EE.PLAN.4.78(v0.3)" xfId="272"/>
    <cellStyle name="_Model_RAB_MRSK_svod_INVEST.EE.PLAN.4.78(v0.3) 2" xfId="28785"/>
    <cellStyle name="_Model_RAB_MRSK_svod_INVEST.EE.PLAN.4.78(v1.0)" xfId="273"/>
    <cellStyle name="_Model_RAB_MRSK_svod_INVEST.EE.PLAN.4.78(v1.0) 2" xfId="28786"/>
    <cellStyle name="_Model_RAB_MRSK_svod_INVEST.EE.PLAN.4.78(v1.0)_FORM11.2013" xfId="274"/>
    <cellStyle name="_Model_RAB_MRSK_svod_INVEST.EE.PLAN.4.78(v1.0)_FORM11.2013 2" xfId="28787"/>
    <cellStyle name="_Model_RAB_MRSK_svod_INVEST.EE.PLAN.4.78(v1.0)_PASSPORT.TEPLO.PROIZV(v2.0)" xfId="275"/>
    <cellStyle name="_Model_RAB_MRSK_svod_INVEST.EE.PLAN.4.78(v1.0)_PASSPORT.TEPLO.PROIZV(v2.0) 2" xfId="28788"/>
    <cellStyle name="_Model_RAB_MRSK_svod_INVEST.EE.PLAN.4.78(v1.0)_PASSPORT.TEPLO.PROIZV(v2.0)_LABOUR.7.14(v2.3)" xfId="276"/>
    <cellStyle name="_Model_RAB_MRSK_svod_INVEST.EE.PLAN.4.78(v1.0)_PASSPORT.TEPLO.PROIZV(v2.0)_MWT.POTERI.SETI.2012(v0.1)" xfId="277"/>
    <cellStyle name="_Model_RAB_MRSK_svod_INVEST.EE.PLAN.4.78(v1.0)_PASSPORT.TEPLO.PROIZV(v2.0)_MWT.POTERI.SETI.2012(v0.1) 2" xfId="28789"/>
    <cellStyle name="_Model_RAB_MRSK_svod_INVEST.EE.PLAN.4.78(v1.0)_PASSPORT.TEPLO.PROIZV(v2.0)_PASSPORT.TEPLO.SETI(v2.0f)" xfId="278"/>
    <cellStyle name="_Model_RAB_MRSK_svod_INVEST.EE.PLAN.4.78(v1.0)_PASSPORT.TEPLO.PROIZV(v2.0)_PASSPORT.TEPLO.SETI(v2.0f) 2" xfId="28790"/>
    <cellStyle name="_Model_RAB_MRSK_svod_INVEST.EE.PLAN.4.78(v1.0)_PASSPORT.TEPLO.PROIZV(v2.0)_PASSPORT.TEPLO.SETI_глюк" xfId="279"/>
    <cellStyle name="_Model_RAB_MRSK_svod_INVEST.EE.PLAN.4.78(v1.0)_PASSPORT.TEPLO.PROIZV(v2.0)_PASSPORT.TEPLO.SETI_глюк 2" xfId="28791"/>
    <cellStyle name="_Model_RAB_MRSK_svod_INVEST.EE.PLAN.4.78(v1.0)_PASSPORT.TEPLO.SETI(v2.0f)" xfId="280"/>
    <cellStyle name="_Model_RAB_MRSK_svod_INVEST.EE.PLAN.4.78(v1.0)_PASSPORT.TEPLO.SETI(v2.0f) 2" xfId="28792"/>
    <cellStyle name="_Model_RAB_MRSK_svod_INVEST.EE.PLAN.4.78(v1.0)_PASSPORT.TEPLO.SETI_глюк" xfId="281"/>
    <cellStyle name="_Model_RAB_MRSK_svod_INVEST.EE.PLAN.4.78(v1.0)_PASSPORT.TEPLO.SETI_глюк 2" xfId="28793"/>
    <cellStyle name="_Model_RAB_MRSK_svod_INVEST.PLAN.4.78(v0.1)" xfId="282"/>
    <cellStyle name="_Model_RAB_MRSK_svod_INVEST.PLAN.4.78(v0.1) 2" xfId="28794"/>
    <cellStyle name="_Model_RAB_MRSK_svod_INVEST.WARM.PLAN.4.78(v0.1)" xfId="283"/>
    <cellStyle name="_Model_RAB_MRSK_svod_INVEST.WARM.PLAN.4.78(v0.1) 2" xfId="28795"/>
    <cellStyle name="_Model_RAB_MRSK_svod_INVEST_WARM_PLAN" xfId="284"/>
    <cellStyle name="_Model_RAB_MRSK_svod_INVEST_WARM_PLAN 2" xfId="28796"/>
    <cellStyle name="_Model_RAB_MRSK_svod_LABOUR.7.14(v2.3)" xfId="285"/>
    <cellStyle name="_Model_RAB_MRSK_svod_NADB.JNVLP.APTEKA.2012(v1.0)_21_02_12" xfId="286"/>
    <cellStyle name="_Model_RAB_MRSK_svod_NADB.JNVLP.APTEKA.2012(v1.0)_21_02_12 2" xfId="28797"/>
    <cellStyle name="_Model_RAB_MRSK_svod_NADB.JNVLS.APTEKA.2011(v1.3.3)" xfId="287"/>
    <cellStyle name="_Model_RAB_MRSK_svod_NADB.JNVLS.APTEKA.2011(v1.3.3) 2" xfId="28798"/>
    <cellStyle name="_Model_RAB_MRSK_svod_NADB.JNVLS.APTEKA.2011(v1.3.3)_46TE.2011(v1.0)" xfId="288"/>
    <cellStyle name="_Model_RAB_MRSK_svod_NADB.JNVLS.APTEKA.2011(v1.3.3)_46TE.2011(v1.0) 2" xfId="28799"/>
    <cellStyle name="_Model_RAB_MRSK_svod_NADB.JNVLS.APTEKA.2011(v1.3.3)_INDEX.STATION.2012(v1.0)_" xfId="289"/>
    <cellStyle name="_Model_RAB_MRSK_svod_NADB.JNVLS.APTEKA.2011(v1.3.3)_INDEX.STATION.2012(v1.0)_ 2" xfId="28800"/>
    <cellStyle name="_Model_RAB_MRSK_svod_NADB.JNVLS.APTEKA.2011(v1.3.3)_INDEX.STATION.2012(v2.0)" xfId="290"/>
    <cellStyle name="_Model_RAB_MRSK_svod_NADB.JNVLS.APTEKA.2011(v1.3.3)_INDEX.STATION.2012(v2.0) 2" xfId="28801"/>
    <cellStyle name="_Model_RAB_MRSK_svod_NADB.JNVLS.APTEKA.2011(v1.3.3)_INDEX.STATION.2012(v2.1)" xfId="291"/>
    <cellStyle name="_Model_RAB_MRSK_svod_NADB.JNVLS.APTEKA.2011(v1.3.3)_INDEX.STATION.2012(v2.1) 2" xfId="28802"/>
    <cellStyle name="_Model_RAB_MRSK_svod_NADB.JNVLS.APTEKA.2011(v1.3.3)_TEPLO.PREDEL.2012.M(v1.1)_test" xfId="292"/>
    <cellStyle name="_Model_RAB_MRSK_svod_NADB.JNVLS.APTEKA.2011(v1.3.3)_TEPLO.PREDEL.2012.M(v1.1)_test 2" xfId="28803"/>
    <cellStyle name="_Model_RAB_MRSK_svod_NADB.JNVLS.APTEKA.2011(v1.3.4)" xfId="293"/>
    <cellStyle name="_Model_RAB_MRSK_svod_NADB.JNVLS.APTEKA.2011(v1.3.4) 2" xfId="28804"/>
    <cellStyle name="_Model_RAB_MRSK_svod_NADB.JNVLS.APTEKA.2011(v1.3.4)_46TE.2011(v1.0)" xfId="294"/>
    <cellStyle name="_Model_RAB_MRSK_svod_NADB.JNVLS.APTEKA.2011(v1.3.4)_46TE.2011(v1.0) 2" xfId="28805"/>
    <cellStyle name="_Model_RAB_MRSK_svod_NADB.JNVLS.APTEKA.2011(v1.3.4)_INDEX.STATION.2012(v1.0)_" xfId="295"/>
    <cellStyle name="_Model_RAB_MRSK_svod_NADB.JNVLS.APTEKA.2011(v1.3.4)_INDEX.STATION.2012(v1.0)_ 2" xfId="28806"/>
    <cellStyle name="_Model_RAB_MRSK_svod_NADB.JNVLS.APTEKA.2011(v1.3.4)_INDEX.STATION.2012(v2.0)" xfId="296"/>
    <cellStyle name="_Model_RAB_MRSK_svod_NADB.JNVLS.APTEKA.2011(v1.3.4)_INDEX.STATION.2012(v2.0) 2" xfId="28807"/>
    <cellStyle name="_Model_RAB_MRSK_svod_NADB.JNVLS.APTEKA.2011(v1.3.4)_INDEX.STATION.2012(v2.1)" xfId="297"/>
    <cellStyle name="_Model_RAB_MRSK_svod_NADB.JNVLS.APTEKA.2011(v1.3.4)_INDEX.STATION.2012(v2.1) 2" xfId="28808"/>
    <cellStyle name="_Model_RAB_MRSK_svod_NADB.JNVLS.APTEKA.2011(v1.3.4)_TEPLO.PREDEL.2012.M(v1.1)_test" xfId="298"/>
    <cellStyle name="_Model_RAB_MRSK_svod_NADB.JNVLS.APTEKA.2011(v1.3.4)_TEPLO.PREDEL.2012.M(v1.1)_test 2" xfId="28809"/>
    <cellStyle name="_Model_RAB_MRSK_svod_PASSPORT.TEPLO.PROIZV(v2.1)" xfId="299"/>
    <cellStyle name="_Model_RAB_MRSK_svod_PASSPORT.TEPLO.PROIZV(v2.1) 2" xfId="28810"/>
    <cellStyle name="_Model_RAB_MRSK_svod_PASSPORT.TEPLO.SETI(v1.0)" xfId="300"/>
    <cellStyle name="_Model_RAB_MRSK_svod_PASSPORT.TEPLO.SETI(v1.0) 2" xfId="28811"/>
    <cellStyle name="_Model_RAB_MRSK_svod_PR.PROG.WARM.NOTCOMBI.2012.2.16_v1.4(04.04.11) " xfId="301"/>
    <cellStyle name="_Model_RAB_MRSK_svod_PR.PROG.WARM.NOTCOMBI.2012.2.16_v1.4(04.04.11)  2" xfId="302"/>
    <cellStyle name="_Model_RAB_MRSK_svod_PR.PROG.WARM.NOTCOMBI.2012.2.16_v1.4(04.04.11)  3" xfId="303"/>
    <cellStyle name="_Model_RAB_MRSK_svod_PR.PROG.WARM.NOTCOMBI.2012.2.16_v1.4(04.04.11) _1 тх  2 квартал" xfId="304"/>
    <cellStyle name="_Model_RAB_MRSK_svod_PR.PROG.WARM.NOTCOMBI.2012.2.16_v1.4(04.04.11) _1 тх  2 квартал_тех формы-т ОК без кот. Мелиор 1-2" xfId="305"/>
    <cellStyle name="_Model_RAB_MRSK_svod_PR.PROG.WARM.NOTCOMBI.2012.2.16_v1.4(04.04.11) _1 тх и 3 тх  доп котельные на 2016 год без полотенц" xfId="306"/>
    <cellStyle name="_Model_RAB_MRSK_svod_PR.PROG.WARM.NOTCOMBI.2012.2.16_v1.4(04.04.11) _1 тх и 3 тх Основной тариф на 2016 год окончат вариант" xfId="307"/>
    <cellStyle name="_Model_RAB_MRSK_svod_PR.PROG.WARM.NOTCOMBI.2012.2.16_v1.4(04.04.11) _1 тх и 3 тх Основной тариф на 2016 год окончат вариант_тех формы-т ОК без кот. Мелиор 1-2" xfId="308"/>
    <cellStyle name="_Model_RAB_MRSK_svod_PR.PROG.WARM.NOTCOMBI.2012.2.16_v1.4(04.04.11) _1 тх и 3 тх Основной тариф+сергелях на 2016 год" xfId="309"/>
    <cellStyle name="_Model_RAB_MRSK_svod_PR.PROG.WARM.NOTCOMBI.2012.2.16_v1.4(04.04.11) _1 тх и 3 тх Основной тариф+Сергелях на 2016 год  без доп кот без полотенц" xfId="310"/>
    <cellStyle name="_Model_RAB_MRSK_svod_PR.PROG.WARM.NOTCOMBI.2012.2.16_v1.4(04.04.11) _1 тх и 3 тх Основной тариф+сергелях на 2016 год_тех формы-т ОК без кот. Мелиор 1-2" xfId="311"/>
    <cellStyle name="_Model_RAB_MRSK_svod_PR.PROG.WARM.NOTCOMBI.2012.2.16_v1.4(04.04.11) _1 тх, 3 тх и 5 тх Основной тариф на 2016 год" xfId="312"/>
    <cellStyle name="_Model_RAB_MRSK_svod_PR.PROG.WARM.NOTCOMBI.2012.2.16_v1.4(04.04.11) _1 тх, 3 тх и 5 тх Основной тариф на 2016 год_тех формы-т ОК без кот. Мелиор 1-2" xfId="313"/>
    <cellStyle name="_Model_RAB_MRSK_svod_PR.PROG.WARM.NOTCOMBI.2012.2.16_v1.4(04.04.11) _12 тх Расход теплоносителя(Марха)_корр.реализация" xfId="314"/>
    <cellStyle name="_Model_RAB_MRSK_svod_PR.PROG.WARM.NOTCOMBI.2012.2.16_v1.4(04.04.11) _12 тх Расход теплоносителя(осн.кот.)" xfId="315"/>
    <cellStyle name="_Model_RAB_MRSK_svod_PR.PROG.WARM.NOTCOMBI.2012.2.16_v1.4(04.04.11) _12 тх Расход теплоносителя(осн.кот.)_ожидаемый_факт" xfId="316"/>
    <cellStyle name="_Model_RAB_MRSK_svod_PR.PROG.WARM.NOTCOMBI.2012.2.16_v1.4(04.04.11) _12 тх Расход теплоносителя(осн.кот.)_ожидаемый_факт_тех формы-т ОК без кот. Мелиор 1-2" xfId="317"/>
    <cellStyle name="_Model_RAB_MRSK_svod_PR.PROG.WARM.NOTCOMBI.2012.2.16_v1.4(04.04.11) _12 тх Расход теплоносителя(осн.кот.)_тех формы-т ОК без кот. Мелиор 1-2" xfId="318"/>
    <cellStyle name="_Model_RAB_MRSK_svod_PR.PROG.WARM.NOTCOMBI.2012.2.16_v1.4(04.04.11) _5(тх) факт за 2014 год для Васильева РЭК_принятый_08_06_2015" xfId="319"/>
    <cellStyle name="_Model_RAB_MRSK_svod_PR.PROG.WARM.NOTCOMBI.2012.2.16_v1.4(04.04.11) _5(тх) факт за 2014 год для Васильева РЭК_принятый_08_06_2015_тех формы-т ОК без кот. Мелиор 1-2" xfId="320"/>
    <cellStyle name="_Model_RAB_MRSK_svod_PR.PROG.WARM.NOTCOMBI.2012.2.16_v1.4(04.04.11) _5(тх) факт за 2014 год на 3 тарифа" xfId="321"/>
    <cellStyle name="_Model_RAB_MRSK_svod_PR.PROG.WARM.NOTCOMBI.2012.2.16_v1.4(04.04.11) _5(тх) факт за 2014 год на 3 тарифа_тех формы-т ОК без кот. Мелиор 1-2" xfId="322"/>
    <cellStyle name="_Model_RAB_MRSK_svod_PR.PROG.WARM.NOTCOMBI.2012.2.16_v1.4(04.04.11) _тех форм-т (доп.кот.)_для_отправки_в_ГКЦ_РЭК" xfId="323"/>
    <cellStyle name="_Model_RAB_MRSK_svod_PR.PROG.WARM.NOTCOMBI.2012.2.16_v1.4(04.04.11) _тех форм-т (доп.кот.)_для_отправки_в_ГКЦ_РЭК_тех формы-т ОК без кот. Мелиор 1-2" xfId="324"/>
    <cellStyle name="_Model_RAB_MRSK_svod_PR.PROG.WARM.NOTCOMBI.2012.2.16_v1.4(04.04.11) _тех форм-т (Марха)" xfId="325"/>
    <cellStyle name="_Model_RAB_MRSK_svod_PR.PROG.WARM.NOTCOMBI.2012.2.16_v1.4(04.04.11) _тех форм-т (Марха) 7тх" xfId="326"/>
    <cellStyle name="_Model_RAB_MRSK_svod_PR.PROG.WARM.NOTCOMBI.2012.2.16_v1.4(04.04.11) _тех форм-т (Марха) 7тх_тех формы-т ОК без кот. Мелиор 1-2" xfId="327"/>
    <cellStyle name="_Model_RAB_MRSK_svod_PR.PROG.WARM.NOTCOMBI.2012.2.16_v1.4(04.04.11) _тех форм-т (Марха)_тех формы-т ОК без кот. Мелиор 1-2" xfId="328"/>
    <cellStyle name="_Model_RAB_MRSK_svod_PR.PROG.WARM.NOTCOMBI.2012.2.16_v1.4(04.04.11) _тех форм-т (Марха)-2016 (принимаемый вариант)_потери_бюджет_ук_по минпрому" xfId="329"/>
    <cellStyle name="_Model_RAB_MRSK_svod_PR.PROG.WARM.NOTCOMBI.2012.2.16_v1.4(04.04.11) _тех форм-т (осн.кот.) с ИП Мизухара для ГКЦ-РЭК РС(Я)" xfId="330"/>
    <cellStyle name="_Model_RAB_MRSK_svod_PR.PROG.WARM.NOTCOMBI.2012.2.16_v1.4(04.04.11) _тех форм-т (осн.кот.) с ИП Мизухара для ГКЦ-РЭК РС(Я)_тех формы-т ОК без кот. Мелиор 1-2" xfId="331"/>
    <cellStyle name="_Model_RAB_MRSK_svod_PR.PROG.WARM.NOTCOMBI.2012.2.16_v1.4(04.04.11) _тех форм-т (осн.кот.) с ИП Мизухара с разбивкой по бюджетам" xfId="332"/>
    <cellStyle name="_Model_RAB_MRSK_svod_PR.PROG.WARM.NOTCOMBI.2012.2.16_v1.4(04.04.11) _тех форм-т (осн.кот.) с ИП Мизухара с разбивкой по бюджетам_тех формы-т ОК без кот. Мелиор 1-2" xfId="333"/>
    <cellStyle name="_Model_RAB_MRSK_svod_PR.PROG.WARM.NOTCOMBI.2012.2.16_v1.4(04.04.11) _тех форм-т (СМУ-16 + ЦТП Северный-1)_для_оправки в РЭК" xfId="334"/>
    <cellStyle name="_Model_RAB_MRSK_svod_PR.PROG.WARM.NOTCOMBI.2012.2.16_v1.4(04.04.11) _тех форм-т (СМУ-16 + ЦТП Северный-1)_для_оправки в РЭК_тех формы-т ОК без кот. Мелиор 1-2" xfId="335"/>
    <cellStyle name="_Model_RAB_MRSK_svod_PR.PROG.WARM.NOTCOMBI.2012.2.16_v1.4(04.04.11) _тех формы-т ОК без кот. Мелиор 1-2" xfId="336"/>
    <cellStyle name="_Model_RAB_MRSK_svod_PR.PROG.WARM.NOTCOMBI.2012.2.16_v1.4(04.04.11) _тх3 Основные на 2016 год Татаринова МС 16062015" xfId="337"/>
    <cellStyle name="_Model_RAB_MRSK_svod_PR.PROG.WARM.NOTCOMBI.2012.2.16_v1.4(04.04.11) _тх3 Основные на 2016 год Татаринова МС 16062015_тех формы-т ОК без кот. Мелиор 1-2" xfId="338"/>
    <cellStyle name="_Model_RAB_MRSK_svod_PR.PROG.WARM.NOTCOMBI.2012.2.16_v1.4(04.04.11) _ХВО" xfId="339"/>
    <cellStyle name="_Model_RAB_MRSK_svod_PR.PROG.WARM.NOTCOMBI.2012.2.16_v1.4(04.04.11) _ХВО_тех формы-т ОК без кот. Мелиор 1-2" xfId="340"/>
    <cellStyle name="_Model_RAB_MRSK_svod_PR.PROG.WARM.NOTCOMBI.2012.2.16_v1.4(04.04.11) _электроэнергия план по уд.норме 2016" xfId="341"/>
    <cellStyle name="_Model_RAB_MRSK_svod_PR.PROG.WARM.NOTCOMBI.2012.2.16_v1.4(04.04.11) _электроэнергия план по уд.норме 2016_тех формы-т ОК без кот. Мелиор 1-2" xfId="342"/>
    <cellStyle name="_Model_RAB_MRSK_svod_PREDEL.JKH.UTV.2011(v1.0.1)" xfId="343"/>
    <cellStyle name="_Model_RAB_MRSK_svod_PREDEL.JKH.UTV.2011(v1.0.1) 2" xfId="28812"/>
    <cellStyle name="_Model_RAB_MRSK_svod_PREDEL.JKH.UTV.2011(v1.0.1)_46TE.2011(v1.0)" xfId="344"/>
    <cellStyle name="_Model_RAB_MRSK_svod_PREDEL.JKH.UTV.2011(v1.0.1)_46TE.2011(v1.0) 2" xfId="28813"/>
    <cellStyle name="_Model_RAB_MRSK_svod_PREDEL.JKH.UTV.2011(v1.0.1)_INDEX.STATION.2012(v1.0)_" xfId="345"/>
    <cellStyle name="_Model_RAB_MRSK_svod_PREDEL.JKH.UTV.2011(v1.0.1)_INDEX.STATION.2012(v1.0)_ 2" xfId="28814"/>
    <cellStyle name="_Model_RAB_MRSK_svod_PREDEL.JKH.UTV.2011(v1.0.1)_INDEX.STATION.2012(v2.0)" xfId="346"/>
    <cellStyle name="_Model_RAB_MRSK_svod_PREDEL.JKH.UTV.2011(v1.0.1)_INDEX.STATION.2012(v2.0) 2" xfId="28815"/>
    <cellStyle name="_Model_RAB_MRSK_svod_PREDEL.JKH.UTV.2011(v1.0.1)_INDEX.STATION.2012(v2.1)" xfId="347"/>
    <cellStyle name="_Model_RAB_MRSK_svod_PREDEL.JKH.UTV.2011(v1.0.1)_INDEX.STATION.2012(v2.1) 2" xfId="28816"/>
    <cellStyle name="_Model_RAB_MRSK_svod_PREDEL.JKH.UTV.2011(v1.0.1)_TEPLO.PREDEL.2012.M(v1.1)_test" xfId="348"/>
    <cellStyle name="_Model_RAB_MRSK_svod_PREDEL.JKH.UTV.2011(v1.0.1)_TEPLO.PREDEL.2012.M(v1.1)_test 2" xfId="28817"/>
    <cellStyle name="_Model_RAB_MRSK_svod_PREDEL.JKH.UTV.2011(v1.1)" xfId="349"/>
    <cellStyle name="_Model_RAB_MRSK_svod_PREDEL.JKH.UTV.2011(v1.1) 2" xfId="28818"/>
    <cellStyle name="_Model_RAB_MRSK_svod_PREDEL.JKH.UTV.2011(v1.1)_FORM5.2012(v1.0)" xfId="350"/>
    <cellStyle name="_Model_RAB_MRSK_svod_PREDEL.JKH.UTV.2011(v1.1)_FORM5.2012(v1.0) 2" xfId="28819"/>
    <cellStyle name="_Model_RAB_MRSK_svod_PREDEL.JKH.UTV.2011(v1.1)_OREP.INV.GEN.G(v1.0)" xfId="351"/>
    <cellStyle name="_Model_RAB_MRSK_svod_PREDEL.JKH.UTV.2011(v1.1)_OREP.INV.GEN.G(v1.0) 2" xfId="28820"/>
    <cellStyle name="_Model_RAB_MRSK_svod_REP.BLR.2012(v1.0)" xfId="352"/>
    <cellStyle name="_Model_RAB_MRSK_svod_REP.BLR.2012(v1.0) 2" xfId="28821"/>
    <cellStyle name="_Model_RAB_MRSK_svod_TARIFF.PEREDACHA.EE(v0.4)" xfId="353"/>
    <cellStyle name="_Model_RAB_MRSK_svod_TEPLO.PREDEL.2012.M(v1.1)" xfId="354"/>
    <cellStyle name="_Model_RAB_MRSK_svod_TEPLO.PREDEL.2012.M(v1.1) 2" xfId="28822"/>
    <cellStyle name="_Model_RAB_MRSK_svod_TEST.TEMPLATE" xfId="355"/>
    <cellStyle name="_Model_RAB_MRSK_svod_TEST.TEMPLATE 2" xfId="28823"/>
    <cellStyle name="_Model_RAB_MRSK_svod_UPDATE.46EE.2011.TO.1.1" xfId="356"/>
    <cellStyle name="_Model_RAB_MRSK_svod_UPDATE.46EE.2011.TO.1.1 2" xfId="28824"/>
    <cellStyle name="_Model_RAB_MRSK_svod_UPDATE.46TE.2011.TO.1.1" xfId="357"/>
    <cellStyle name="_Model_RAB_MRSK_svod_UPDATE.46TE.2011.TO.1.1 2" xfId="28825"/>
    <cellStyle name="_Model_RAB_MRSK_svod_UPDATE.46TE.2011.TO.1.2" xfId="358"/>
    <cellStyle name="_Model_RAB_MRSK_svod_UPDATE.46TE.2011.TO.1.2 2" xfId="28826"/>
    <cellStyle name="_Model_RAB_MRSK_svod_UPDATE.BALANCE.WARM.2011YEAR.TO.1.1" xfId="359"/>
    <cellStyle name="_Model_RAB_MRSK_svod_UPDATE.BALANCE.WARM.2011YEAR.TO.1.1 2" xfId="28827"/>
    <cellStyle name="_Model_RAB_MRSK_svod_UPDATE.BALANCE.WARM.2011YEAR.TO.1.1_46TE.2011(v1.0)" xfId="360"/>
    <cellStyle name="_Model_RAB_MRSK_svod_UPDATE.BALANCE.WARM.2011YEAR.TO.1.1_46TE.2011(v1.0) 2" xfId="28828"/>
    <cellStyle name="_Model_RAB_MRSK_svod_UPDATE.BALANCE.WARM.2011YEAR.TO.1.1_INDEX.STATION.2012(v1.0)_" xfId="361"/>
    <cellStyle name="_Model_RAB_MRSK_svod_UPDATE.BALANCE.WARM.2011YEAR.TO.1.1_INDEX.STATION.2012(v1.0)_ 2" xfId="28829"/>
    <cellStyle name="_Model_RAB_MRSK_svod_UPDATE.BALANCE.WARM.2011YEAR.TO.1.1_INDEX.STATION.2012(v2.0)" xfId="362"/>
    <cellStyle name="_Model_RAB_MRSK_svod_UPDATE.BALANCE.WARM.2011YEAR.TO.1.1_INDEX.STATION.2012(v2.0) 2" xfId="28830"/>
    <cellStyle name="_Model_RAB_MRSK_svod_UPDATE.BALANCE.WARM.2011YEAR.TO.1.1_INDEX.STATION.2012(v2.1)" xfId="363"/>
    <cellStyle name="_Model_RAB_MRSK_svod_UPDATE.BALANCE.WARM.2011YEAR.TO.1.1_INDEX.STATION.2012(v2.1) 2" xfId="28831"/>
    <cellStyle name="_Model_RAB_MRSK_svod_UPDATE.BALANCE.WARM.2011YEAR.TO.1.1_OREP.KU.2011.MONTHLY.02(v1.1)" xfId="364"/>
    <cellStyle name="_Model_RAB_MRSK_svod_UPDATE.BALANCE.WARM.2011YEAR.TO.1.1_OREP.KU.2011.MONTHLY.02(v1.1) 2" xfId="28832"/>
    <cellStyle name="_Model_RAB_MRSK_svod_UPDATE.BALANCE.WARM.2011YEAR.TO.1.1_TEPLO.PREDEL.2012.M(v1.1)_test" xfId="365"/>
    <cellStyle name="_Model_RAB_MRSK_svod_UPDATE.BALANCE.WARM.2011YEAR.TO.1.1_TEPLO.PREDEL.2012.M(v1.1)_test 2" xfId="28833"/>
    <cellStyle name="_Model_RAB_MRSK_svod_UPDATE.LABOUR.7.14.TO.2.3" xfId="366"/>
    <cellStyle name="_Model_RAB_MRSK_svod_UPDATE.LABOUR.7.14.TO.2.4" xfId="367"/>
    <cellStyle name="_Model_RAB_MRSK_svod_UPDATE.NADB.JNVLS.APTEKA.2011.TO.1.3.4" xfId="368"/>
    <cellStyle name="_Model_RAB_MRSK_svod_UPDATE.NADB.JNVLS.APTEKA.2011.TO.1.3.4 2" xfId="28834"/>
    <cellStyle name="_Model_RAB_MRSK_svod_Книга2_PR.PROG.WARM.NOTCOMBI.2012.2.16_v1.4(04.04.11) " xfId="369"/>
    <cellStyle name="_Model_RAB_MRSK_svod_Книга2_PR.PROG.WARM.NOTCOMBI.2012.2.16_v1.4(04.04.11)  2" xfId="370"/>
    <cellStyle name="_Model_RAB_MRSK_svod_Книга2_PR.PROG.WARM.NOTCOMBI.2012.2.16_v1.4(04.04.11)  3" xfId="371"/>
    <cellStyle name="_Model_RAB_MRSK_svod_Книга2_PR.PROG.WARM.NOTCOMBI.2012.2.16_v1.4(04.04.11) _1 тх  2 квартал" xfId="372"/>
    <cellStyle name="_Model_RAB_MRSK_svod_Книга2_PR.PROG.WARM.NOTCOMBI.2012.2.16_v1.4(04.04.11) _1 тх  2 квартал_тех формы-т ОК без кот. Мелиор 1-2" xfId="373"/>
    <cellStyle name="_Model_RAB_MRSK_svod_Книга2_PR.PROG.WARM.NOTCOMBI.2012.2.16_v1.4(04.04.11) _1 тх и 3 тх  доп котельные на 2016 год без полотенц" xfId="374"/>
    <cellStyle name="_Model_RAB_MRSK_svod_Книга2_PR.PROG.WARM.NOTCOMBI.2012.2.16_v1.4(04.04.11) _1 тх и 3 тх Основной тариф на 2016 год окончат вариант" xfId="375"/>
    <cellStyle name="_Model_RAB_MRSK_svod_Книга2_PR.PROG.WARM.NOTCOMBI.2012.2.16_v1.4(04.04.11) _1 тх и 3 тх Основной тариф на 2016 год окончат вариант_тех формы-т ОК без кот. Мелиор 1-2" xfId="376"/>
    <cellStyle name="_Model_RAB_MRSK_svod_Книга2_PR.PROG.WARM.NOTCOMBI.2012.2.16_v1.4(04.04.11) _1 тх и 3 тх Основной тариф+сергелях на 2016 год" xfId="377"/>
    <cellStyle name="_Model_RAB_MRSK_svod_Книга2_PR.PROG.WARM.NOTCOMBI.2012.2.16_v1.4(04.04.11) _1 тх и 3 тх Основной тариф+Сергелях на 2016 год  без доп кот без полотенц" xfId="378"/>
    <cellStyle name="_Model_RAB_MRSK_svod_Книга2_PR.PROG.WARM.NOTCOMBI.2012.2.16_v1.4(04.04.11) _1 тх и 3 тх Основной тариф+сергелях на 2016 год_тех формы-т ОК без кот. Мелиор 1-2" xfId="379"/>
    <cellStyle name="_Model_RAB_MRSK_svod_Книга2_PR.PROG.WARM.NOTCOMBI.2012.2.16_v1.4(04.04.11) _1 тх, 3 тх и 5 тх Основной тариф на 2016 год" xfId="380"/>
    <cellStyle name="_Model_RAB_MRSK_svod_Книга2_PR.PROG.WARM.NOTCOMBI.2012.2.16_v1.4(04.04.11) _1 тх, 3 тх и 5 тх Основной тариф на 2016 год_тех формы-т ОК без кот. Мелиор 1-2" xfId="381"/>
    <cellStyle name="_Model_RAB_MRSK_svod_Книга2_PR.PROG.WARM.NOTCOMBI.2012.2.16_v1.4(04.04.11) _12 тх Расход теплоносителя(Марха)_корр.реализация" xfId="382"/>
    <cellStyle name="_Model_RAB_MRSK_svod_Книга2_PR.PROG.WARM.NOTCOMBI.2012.2.16_v1.4(04.04.11) _12 тх Расход теплоносителя(осн.кот.)" xfId="383"/>
    <cellStyle name="_Model_RAB_MRSK_svod_Книга2_PR.PROG.WARM.NOTCOMBI.2012.2.16_v1.4(04.04.11) _12 тх Расход теплоносителя(осн.кот.)_ожидаемый_факт" xfId="384"/>
    <cellStyle name="_Model_RAB_MRSK_svod_Книга2_PR.PROG.WARM.NOTCOMBI.2012.2.16_v1.4(04.04.11) _12 тх Расход теплоносителя(осн.кот.)_ожидаемый_факт_тех формы-т ОК без кот. Мелиор 1-2" xfId="385"/>
    <cellStyle name="_Model_RAB_MRSK_svod_Книга2_PR.PROG.WARM.NOTCOMBI.2012.2.16_v1.4(04.04.11) _12 тх Расход теплоносителя(осн.кот.)_тех формы-т ОК без кот. Мелиор 1-2" xfId="386"/>
    <cellStyle name="_Model_RAB_MRSK_svod_Книга2_PR.PROG.WARM.NOTCOMBI.2012.2.16_v1.4(04.04.11) _5(тх) факт за 2014 год для Васильева РЭК_принятый_08_06_2015" xfId="387"/>
    <cellStyle name="_Model_RAB_MRSK_svod_Книга2_PR.PROG.WARM.NOTCOMBI.2012.2.16_v1.4(04.04.11) _5(тх) факт за 2014 год для Васильева РЭК_принятый_08_06_2015_тех формы-т ОК без кот. Мелиор 1-2" xfId="388"/>
    <cellStyle name="_Model_RAB_MRSK_svod_Книга2_PR.PROG.WARM.NOTCOMBI.2012.2.16_v1.4(04.04.11) _5(тх) факт за 2014 год на 3 тарифа" xfId="389"/>
    <cellStyle name="_Model_RAB_MRSK_svod_Книга2_PR.PROG.WARM.NOTCOMBI.2012.2.16_v1.4(04.04.11) _5(тх) факт за 2014 год на 3 тарифа_тех формы-т ОК без кот. Мелиор 1-2" xfId="390"/>
    <cellStyle name="_Model_RAB_MRSK_svod_Книга2_PR.PROG.WARM.NOTCOMBI.2012.2.16_v1.4(04.04.11) _тех форм-т (доп.кот.)_для_отправки_в_ГКЦ_РЭК" xfId="391"/>
    <cellStyle name="_Model_RAB_MRSK_svod_Книга2_PR.PROG.WARM.NOTCOMBI.2012.2.16_v1.4(04.04.11) _тех форм-т (доп.кот.)_для_отправки_в_ГКЦ_РЭК_тех формы-т ОК без кот. Мелиор 1-2" xfId="392"/>
    <cellStyle name="_Model_RAB_MRSK_svod_Книга2_PR.PROG.WARM.NOTCOMBI.2012.2.16_v1.4(04.04.11) _тех форм-т (Марха)" xfId="393"/>
    <cellStyle name="_Model_RAB_MRSK_svod_Книга2_PR.PROG.WARM.NOTCOMBI.2012.2.16_v1.4(04.04.11) _тех форм-т (Марха) 7тх" xfId="394"/>
    <cellStyle name="_Model_RAB_MRSK_svod_Книга2_PR.PROG.WARM.NOTCOMBI.2012.2.16_v1.4(04.04.11) _тех форм-т (Марха) 7тх_тех формы-т ОК без кот. Мелиор 1-2" xfId="395"/>
    <cellStyle name="_Model_RAB_MRSK_svod_Книга2_PR.PROG.WARM.NOTCOMBI.2012.2.16_v1.4(04.04.11) _тех форм-т (Марха)_тех формы-т ОК без кот. Мелиор 1-2" xfId="396"/>
    <cellStyle name="_Model_RAB_MRSK_svod_Книга2_PR.PROG.WARM.NOTCOMBI.2012.2.16_v1.4(04.04.11) _тех форм-т (Марха)-2016 (принимаемый вариант)_потери_бюджет_ук_по минпрому" xfId="397"/>
    <cellStyle name="_Model_RAB_MRSK_svod_Книга2_PR.PROG.WARM.NOTCOMBI.2012.2.16_v1.4(04.04.11) _тех форм-т (осн.кот.) с ИП Мизухара для ГКЦ-РЭК РС(Я)" xfId="398"/>
    <cellStyle name="_Model_RAB_MRSK_svod_Книга2_PR.PROG.WARM.NOTCOMBI.2012.2.16_v1.4(04.04.11) _тех форм-т (осн.кот.) с ИП Мизухара для ГКЦ-РЭК РС(Я)_тех формы-т ОК без кот. Мелиор 1-2" xfId="399"/>
    <cellStyle name="_Model_RAB_MRSK_svod_Книга2_PR.PROG.WARM.NOTCOMBI.2012.2.16_v1.4(04.04.11) _тех форм-т (осн.кот.) с ИП Мизухара с разбивкой по бюджетам" xfId="400"/>
    <cellStyle name="_Model_RAB_MRSK_svod_Книга2_PR.PROG.WARM.NOTCOMBI.2012.2.16_v1.4(04.04.11) _тех форм-т (осн.кот.) с ИП Мизухара с разбивкой по бюджетам_тех формы-т ОК без кот. Мелиор 1-2" xfId="401"/>
    <cellStyle name="_Model_RAB_MRSK_svod_Книга2_PR.PROG.WARM.NOTCOMBI.2012.2.16_v1.4(04.04.11) _тех форм-т (СМУ-16 + ЦТП Северный-1)_для_оправки в РЭК" xfId="402"/>
    <cellStyle name="_Model_RAB_MRSK_svod_Книга2_PR.PROG.WARM.NOTCOMBI.2012.2.16_v1.4(04.04.11) _тех форм-т (СМУ-16 + ЦТП Северный-1)_для_оправки в РЭК_тех формы-т ОК без кот. Мелиор 1-2" xfId="403"/>
    <cellStyle name="_Model_RAB_MRSK_svod_Книга2_PR.PROG.WARM.NOTCOMBI.2012.2.16_v1.4(04.04.11) _тех формы-т ОК без кот. Мелиор 1-2" xfId="404"/>
    <cellStyle name="_Model_RAB_MRSK_svod_Книга2_PR.PROG.WARM.NOTCOMBI.2012.2.16_v1.4(04.04.11) _тх3 Основные на 2016 год Татаринова МС 16062015" xfId="405"/>
    <cellStyle name="_Model_RAB_MRSK_svod_Книга2_PR.PROG.WARM.NOTCOMBI.2012.2.16_v1.4(04.04.11) _тх3 Основные на 2016 год Татаринова МС 16062015_тех формы-т ОК без кот. Мелиор 1-2" xfId="406"/>
    <cellStyle name="_Model_RAB_MRSK_svod_Книга2_PR.PROG.WARM.NOTCOMBI.2012.2.16_v1.4(04.04.11) _ХВО" xfId="407"/>
    <cellStyle name="_Model_RAB_MRSK_svod_Книга2_PR.PROG.WARM.NOTCOMBI.2012.2.16_v1.4(04.04.11) _ХВО_тех формы-т ОК без кот. Мелиор 1-2" xfId="408"/>
    <cellStyle name="_Model_RAB_MRSK_svod_Книга2_PR.PROG.WARM.NOTCOMBI.2012.2.16_v1.4(04.04.11) _электроэнергия план по уд.норме 2016" xfId="409"/>
    <cellStyle name="_Model_RAB_MRSK_svod_Книга2_PR.PROG.WARM.NOTCOMBI.2012.2.16_v1.4(04.04.11) _электроэнергия план по уд.норме 2016_тех формы-т ОК без кот. Мелиор 1-2" xfId="410"/>
    <cellStyle name="_Model_RAB_MRSK_svod_Томпо" xfId="411"/>
    <cellStyle name="_Plug" xfId="412"/>
    <cellStyle name="_Plug 2" xfId="28835"/>
    <cellStyle name="_Plug_4DNS.UPDATE.EXAMPLE" xfId="413"/>
    <cellStyle name="_Plug_4DNS.UPDATE.EXAMPLE 2" xfId="28836"/>
    <cellStyle name="_Plug_Исходная вода" xfId="414"/>
    <cellStyle name="_Plug_Исходная вода 2" xfId="28837"/>
    <cellStyle name="_Plug_Котлы ТЭС" xfId="415"/>
    <cellStyle name="_Plug_Котлы ТЭС 2" xfId="28838"/>
    <cellStyle name="_Plug_ТЭЦ" xfId="416"/>
    <cellStyle name="_Plug_ТЭЦ 2" xfId="28839"/>
    <cellStyle name="_Бюджет2006_ПОКАЗАТЕЛИ СВОДНЫЕ" xfId="417"/>
    <cellStyle name="_Бюджет2006_ПОКАЗАТЕЛИ СВОДНЫЕ 2" xfId="28840"/>
    <cellStyle name="_ВО 10-11 ТЭС" xfId="418"/>
    <cellStyle name="_во 2011 АЛРОСА" xfId="419"/>
    <cellStyle name="_ВО 2012 ГУП ЖКХ в0" xfId="420"/>
    <cellStyle name="_ВО 2013 ГУП ЖКХ" xfId="421"/>
    <cellStyle name="_ВО 2013 Прочие" xfId="422"/>
    <cellStyle name="_ВО ОП ТЭС-ОТ- 2007" xfId="423"/>
    <cellStyle name="_ВО ОП ТЭС-ОТ- 2007 2" xfId="424"/>
    <cellStyle name="_ВО ОП ТЭС-ОТ- 2007 3" xfId="28841"/>
    <cellStyle name="_ВО ОП ТЭС-ОТ- 2007_Новая инструкция1_фст" xfId="425"/>
    <cellStyle name="_ВО ОП ТЭС-ОТ- 2007_Новая инструкция1_фст 2" xfId="28842"/>
    <cellStyle name="_ВС 10-11 ТЭС" xfId="426"/>
    <cellStyle name="_ВФ ОАО ТЭС-ОТ- 2009" xfId="427"/>
    <cellStyle name="_ВФ ОАО ТЭС-ОТ- 2009 2" xfId="428"/>
    <cellStyle name="_ВФ ОАО ТЭС-ОТ- 2009 3" xfId="28843"/>
    <cellStyle name="_ВФ ОАО ТЭС-ОТ- 2009_Новая инструкция1_фст" xfId="429"/>
    <cellStyle name="_ВФ ОАО ТЭС-ОТ- 2009_Новая инструкция1_фст 2" xfId="28844"/>
    <cellStyle name="_ВФ ТЭС  ОТ 2009 год" xfId="430"/>
    <cellStyle name="_выручка по присоединениям2" xfId="431"/>
    <cellStyle name="_выручка по присоединениям2 2" xfId="28845"/>
    <cellStyle name="_выручка по присоединениям2_Новая инструкция1_фст" xfId="432"/>
    <cellStyle name="_выручка по присоединениям2_Новая инструкция1_фст 2" xfId="28846"/>
    <cellStyle name="_ГУП ЖКХ РС (Я) 10-11 ВС" xfId="433"/>
    <cellStyle name="_Договор аренды ЯЭ с р=_windows-1251_Q_=E0=E7=E1=E8=E2=EA=EE=E9=2Ex" xfId="434"/>
    <cellStyle name="_Договор аренды ЯЭ с разбивкой" xfId="435"/>
    <cellStyle name="_Договор аренды ЯЭ с разбивкой 2" xfId="436"/>
    <cellStyle name="_Договор аренды ЯЭ с разбивкой 3" xfId="28847"/>
    <cellStyle name="_Договор аренды ЯЭ с разбивкой_Новая инструкция1_фст" xfId="437"/>
    <cellStyle name="_Договор аренды ЯЭ с разбивкой_Новая инструкция1_фст 2" xfId="28848"/>
    <cellStyle name="_Защита ФЗП" xfId="438"/>
    <cellStyle name="_Защита ФЗП 2" xfId="28849"/>
    <cellStyle name="_Исходные данные для модели" xfId="439"/>
    <cellStyle name="_Исходные данные для модели 2" xfId="28850"/>
    <cellStyle name="_Исходные данные для модели_Новая инструкция1_фст" xfId="440"/>
    <cellStyle name="_Исходные данные для модели_Новая инструкция1_фст 2" xfId="28851"/>
    <cellStyle name="_Книга1" xfId="441"/>
    <cellStyle name="_Книга1_тех формы-т ОК без кот. Мелиор 1-2" xfId="442"/>
    <cellStyle name="_Консолидация-2008-проект-new" xfId="443"/>
    <cellStyle name="_Консолидация-2008-проект-new 2" xfId="28852"/>
    <cellStyle name="_Материалы по воде" xfId="444"/>
    <cellStyle name="_МОДЕЛЬ_1 (2)" xfId="445"/>
    <cellStyle name="_МОДЕЛЬ_1 (2) 2" xfId="446"/>
    <cellStyle name="_МОДЕЛЬ_1 (2) 2 2" xfId="28854"/>
    <cellStyle name="_МОДЕЛЬ_1 (2) 2_OREP.KU.2011.MONTHLY.02(v0.1)" xfId="447"/>
    <cellStyle name="_МОДЕЛЬ_1 (2) 2_OREP.KU.2011.MONTHLY.02(v0.1) 2" xfId="28855"/>
    <cellStyle name="_МОДЕЛЬ_1 (2) 2_OREP.KU.2011.MONTHLY.02(v0.4)" xfId="448"/>
    <cellStyle name="_МОДЕЛЬ_1 (2) 2_OREP.KU.2011.MONTHLY.02(v0.4) 2" xfId="28856"/>
    <cellStyle name="_МОДЕЛЬ_1 (2) 2_OREP.KU.2011.MONTHLY.11(v1.4)" xfId="449"/>
    <cellStyle name="_МОДЕЛЬ_1 (2) 2_OREP.KU.2011.MONTHLY.11(v1.4) 2" xfId="28857"/>
    <cellStyle name="_МОДЕЛЬ_1 (2) 2_UPDATE.OREP.KU.2011.MONTHLY.02.TO.1.2" xfId="450"/>
    <cellStyle name="_МОДЕЛЬ_1 (2) 2_UPDATE.OREP.KU.2011.MONTHLY.02.TO.1.2 2" xfId="28858"/>
    <cellStyle name="_МОДЕЛЬ_1 (2) 3" xfId="28853"/>
    <cellStyle name="_МОДЕЛЬ_1 (2)_46EE.2011(v1.0)" xfId="451"/>
    <cellStyle name="_МОДЕЛЬ_1 (2)_46EE.2011(v1.0) 2" xfId="28859"/>
    <cellStyle name="_МОДЕЛЬ_1 (2)_46EE.2011(v1.0)_46TE.2011(v1.0)" xfId="452"/>
    <cellStyle name="_МОДЕЛЬ_1 (2)_46EE.2011(v1.0)_46TE.2011(v1.0) 2" xfId="28860"/>
    <cellStyle name="_МОДЕЛЬ_1 (2)_46EE.2011(v1.0)_INDEX.STATION.2012(v1.0)_" xfId="453"/>
    <cellStyle name="_МОДЕЛЬ_1 (2)_46EE.2011(v1.0)_INDEX.STATION.2012(v1.0)_ 2" xfId="28861"/>
    <cellStyle name="_МОДЕЛЬ_1 (2)_46EE.2011(v1.0)_INDEX.STATION.2012(v2.0)" xfId="454"/>
    <cellStyle name="_МОДЕЛЬ_1 (2)_46EE.2011(v1.0)_INDEX.STATION.2012(v2.0) 2" xfId="28862"/>
    <cellStyle name="_МОДЕЛЬ_1 (2)_46EE.2011(v1.0)_INDEX.STATION.2012(v2.1)" xfId="455"/>
    <cellStyle name="_МОДЕЛЬ_1 (2)_46EE.2011(v1.0)_INDEX.STATION.2012(v2.1) 2" xfId="28863"/>
    <cellStyle name="_МОДЕЛЬ_1 (2)_46EE.2011(v1.0)_TEPLO.PREDEL.2012.M(v1.1)_test" xfId="456"/>
    <cellStyle name="_МОДЕЛЬ_1 (2)_46EE.2011(v1.0)_TEPLO.PREDEL.2012.M(v1.1)_test 2" xfId="28864"/>
    <cellStyle name="_МОДЕЛЬ_1 (2)_46EE.2011(v1.2)" xfId="457"/>
    <cellStyle name="_МОДЕЛЬ_1 (2)_46EE.2011(v1.2) 2" xfId="28865"/>
    <cellStyle name="_МОДЕЛЬ_1 (2)_46EE.2011(v1.2)_FORM5.2012(v1.0)" xfId="458"/>
    <cellStyle name="_МОДЕЛЬ_1 (2)_46EE.2011(v1.2)_FORM5.2012(v1.0) 2" xfId="28866"/>
    <cellStyle name="_МОДЕЛЬ_1 (2)_46EE.2011(v1.2)_OREP.INV.GEN.G(v1.0)" xfId="459"/>
    <cellStyle name="_МОДЕЛЬ_1 (2)_46EE.2011(v1.2)_OREP.INV.GEN.G(v1.0) 2" xfId="28867"/>
    <cellStyle name="_МОДЕЛЬ_1 (2)_46EP.2011(v2.0)" xfId="460"/>
    <cellStyle name="_МОДЕЛЬ_1 (2)_46EP.2011(v2.0) 2" xfId="28868"/>
    <cellStyle name="_МОДЕЛЬ_1 (2)_46EP.2012(v0.1)" xfId="461"/>
    <cellStyle name="_МОДЕЛЬ_1 (2)_46EP.2012(v0.1) 2" xfId="28869"/>
    <cellStyle name="_МОДЕЛЬ_1 (2)_46TE.2011(v1.0)" xfId="462"/>
    <cellStyle name="_МОДЕЛЬ_1 (2)_46TE.2011(v1.0) 2" xfId="28870"/>
    <cellStyle name="_МОДЕЛЬ_1 (2)_4DNS.UPDATE.EXAMPLE" xfId="463"/>
    <cellStyle name="_МОДЕЛЬ_1 (2)_4DNS.UPDATE.EXAMPLE 2" xfId="28871"/>
    <cellStyle name="_МОДЕЛЬ_1 (2)_ARMRAZR" xfId="464"/>
    <cellStyle name="_МОДЕЛЬ_1 (2)_ARMRAZR 2" xfId="28872"/>
    <cellStyle name="_МОДЕЛЬ_1 (2)_BALANCE.WARM.2010.FACT(v1.0)" xfId="465"/>
    <cellStyle name="_МОДЕЛЬ_1 (2)_BALANCE.WARM.2010.FACT(v1.0) 2" xfId="28873"/>
    <cellStyle name="_МОДЕЛЬ_1 (2)_BALANCE.WARM.2010.PLAN" xfId="466"/>
    <cellStyle name="_МОДЕЛЬ_1 (2)_BALANCE.WARM.2010.PLAN 2" xfId="28874"/>
    <cellStyle name="_МОДЕЛЬ_1 (2)_BALANCE.WARM.2010.PLAN_FORM5.2012(v1.0)" xfId="467"/>
    <cellStyle name="_МОДЕЛЬ_1 (2)_BALANCE.WARM.2010.PLAN_FORM5.2012(v1.0) 2" xfId="28875"/>
    <cellStyle name="_МОДЕЛЬ_1 (2)_BALANCE.WARM.2010.PLAN_OREP.INV.GEN.G(v1.0)" xfId="468"/>
    <cellStyle name="_МОДЕЛЬ_1 (2)_BALANCE.WARM.2010.PLAN_OREP.INV.GEN.G(v1.0) 2" xfId="28876"/>
    <cellStyle name="_МОДЕЛЬ_1 (2)_BALANCE.WARM.2011YEAR(v0.7)" xfId="469"/>
    <cellStyle name="_МОДЕЛЬ_1 (2)_BALANCE.WARM.2011YEAR(v0.7) 2" xfId="28877"/>
    <cellStyle name="_МОДЕЛЬ_1 (2)_BALANCE.WARM.2011YEAR(v0.7)_FORM5.2012(v1.0)" xfId="470"/>
    <cellStyle name="_МОДЕЛЬ_1 (2)_BALANCE.WARM.2011YEAR(v0.7)_FORM5.2012(v1.0) 2" xfId="28878"/>
    <cellStyle name="_МОДЕЛЬ_1 (2)_BALANCE.WARM.2011YEAR(v0.7)_OREP.INV.GEN.G(v1.0)" xfId="471"/>
    <cellStyle name="_МОДЕЛЬ_1 (2)_BALANCE.WARM.2011YEAR(v0.7)_OREP.INV.GEN.G(v1.0) 2" xfId="28879"/>
    <cellStyle name="_МОДЕЛЬ_1 (2)_BALANCE.WARM.2011YEAR.NEW.UPDATE.SCHEME" xfId="472"/>
    <cellStyle name="_МОДЕЛЬ_1 (2)_BALANCE.WARM.2011YEAR.NEW.UPDATE.SCHEME 2" xfId="28880"/>
    <cellStyle name="_МОДЕЛЬ_1 (2)_CALC.NORMATIV.KU(v0.2)" xfId="473"/>
    <cellStyle name="_МОДЕЛЬ_1 (2)_CALC.NORMATIV.KU(v0.2) 2" xfId="28881"/>
    <cellStyle name="_МОДЕЛЬ_1 (2)_EE.2REK.P2011.4.78(v0.3)" xfId="474"/>
    <cellStyle name="_МОДЕЛЬ_1 (2)_EE.2REK.P2011.4.78(v0.3) 2" xfId="28882"/>
    <cellStyle name="_МОДЕЛЬ_1 (2)_FORM3.1.2013(v0.2)" xfId="475"/>
    <cellStyle name="_МОДЕЛЬ_1 (2)_FORM3.1.2013(v0.2) 2" xfId="28883"/>
    <cellStyle name="_МОДЕЛЬ_1 (2)_FORM3.2013(v1.0)" xfId="476"/>
    <cellStyle name="_МОДЕЛЬ_1 (2)_FORM3.2013(v1.0) 2" xfId="28884"/>
    <cellStyle name="_МОДЕЛЬ_1 (2)_FORM3.REG(v1.0)" xfId="477"/>
    <cellStyle name="_МОДЕЛЬ_1 (2)_FORM3.REG(v1.0) 2" xfId="28885"/>
    <cellStyle name="_МОДЕЛЬ_1 (2)_FORM910.2012(v0.5)" xfId="478"/>
    <cellStyle name="_МОДЕЛЬ_1 (2)_FORM910.2012(v0.5) 2" xfId="28886"/>
    <cellStyle name="_МОДЕЛЬ_1 (2)_FORM910.2012(v0.5)_FORM5.2012(v1.0)" xfId="479"/>
    <cellStyle name="_МОДЕЛЬ_1 (2)_FORM910.2012(v0.5)_FORM5.2012(v1.0) 2" xfId="28887"/>
    <cellStyle name="_МОДЕЛЬ_1 (2)_FORM910.2012(v1.1)" xfId="480"/>
    <cellStyle name="_МОДЕЛЬ_1 (2)_FORM910.2012(v1.1) 2" xfId="28888"/>
    <cellStyle name="_МОДЕЛЬ_1 (2)_INVEST.EE.PLAN.4.78(v0.1)" xfId="481"/>
    <cellStyle name="_МОДЕЛЬ_1 (2)_INVEST.EE.PLAN.4.78(v0.1) 2" xfId="28889"/>
    <cellStyle name="_МОДЕЛЬ_1 (2)_INVEST.EE.PLAN.4.78(v0.3)" xfId="482"/>
    <cellStyle name="_МОДЕЛЬ_1 (2)_INVEST.EE.PLAN.4.78(v0.3) 2" xfId="28890"/>
    <cellStyle name="_МОДЕЛЬ_1 (2)_INVEST.EE.PLAN.4.78(v1.0)" xfId="483"/>
    <cellStyle name="_МОДЕЛЬ_1 (2)_INVEST.EE.PLAN.4.78(v1.0) 2" xfId="28891"/>
    <cellStyle name="_МОДЕЛЬ_1 (2)_INVEST.EE.PLAN.4.78(v1.0)_FORM11.2013" xfId="484"/>
    <cellStyle name="_МОДЕЛЬ_1 (2)_INVEST.EE.PLAN.4.78(v1.0)_FORM11.2013 2" xfId="28892"/>
    <cellStyle name="_МОДЕЛЬ_1 (2)_INVEST.EE.PLAN.4.78(v1.0)_PASSPORT.TEPLO.PROIZV(v2.0)" xfId="485"/>
    <cellStyle name="_МОДЕЛЬ_1 (2)_INVEST.EE.PLAN.4.78(v1.0)_PASSPORT.TEPLO.PROIZV(v2.0) 2" xfId="28893"/>
    <cellStyle name="_МОДЕЛЬ_1 (2)_INVEST.EE.PLAN.4.78(v1.0)_PASSPORT.TEPLO.PROIZV(v2.0)_LABOUR.7.14(v2.3)" xfId="486"/>
    <cellStyle name="_МОДЕЛЬ_1 (2)_INVEST.EE.PLAN.4.78(v1.0)_PASSPORT.TEPLO.PROIZV(v2.0)_MWT.POTERI.SETI.2012(v0.1)" xfId="487"/>
    <cellStyle name="_МОДЕЛЬ_1 (2)_INVEST.EE.PLAN.4.78(v1.0)_PASSPORT.TEPLO.PROIZV(v2.0)_MWT.POTERI.SETI.2012(v0.1) 2" xfId="28894"/>
    <cellStyle name="_МОДЕЛЬ_1 (2)_INVEST.EE.PLAN.4.78(v1.0)_PASSPORT.TEPLO.PROIZV(v2.0)_PASSPORT.TEPLO.SETI(v2.0f)" xfId="488"/>
    <cellStyle name="_МОДЕЛЬ_1 (2)_INVEST.EE.PLAN.4.78(v1.0)_PASSPORT.TEPLO.PROIZV(v2.0)_PASSPORT.TEPLO.SETI(v2.0f) 2" xfId="28895"/>
    <cellStyle name="_МОДЕЛЬ_1 (2)_INVEST.EE.PLAN.4.78(v1.0)_PASSPORT.TEPLO.PROIZV(v2.0)_PASSPORT.TEPLO.SETI_глюк" xfId="489"/>
    <cellStyle name="_МОДЕЛЬ_1 (2)_INVEST.EE.PLAN.4.78(v1.0)_PASSPORT.TEPLO.PROIZV(v2.0)_PASSPORT.TEPLO.SETI_глюк 2" xfId="28896"/>
    <cellStyle name="_МОДЕЛЬ_1 (2)_INVEST.EE.PLAN.4.78(v1.0)_PASSPORT.TEPLO.SETI(v2.0f)" xfId="490"/>
    <cellStyle name="_МОДЕЛЬ_1 (2)_INVEST.EE.PLAN.4.78(v1.0)_PASSPORT.TEPLO.SETI(v2.0f) 2" xfId="28897"/>
    <cellStyle name="_МОДЕЛЬ_1 (2)_INVEST.EE.PLAN.4.78(v1.0)_PASSPORT.TEPLO.SETI_глюк" xfId="491"/>
    <cellStyle name="_МОДЕЛЬ_1 (2)_INVEST.EE.PLAN.4.78(v1.0)_PASSPORT.TEPLO.SETI_глюк 2" xfId="28898"/>
    <cellStyle name="_МОДЕЛЬ_1 (2)_INVEST.PLAN.4.78(v0.1)" xfId="492"/>
    <cellStyle name="_МОДЕЛЬ_1 (2)_INVEST.PLAN.4.78(v0.1) 2" xfId="28899"/>
    <cellStyle name="_МОДЕЛЬ_1 (2)_INVEST.WARM.PLAN.4.78(v0.1)" xfId="493"/>
    <cellStyle name="_МОДЕЛЬ_1 (2)_INVEST.WARM.PLAN.4.78(v0.1) 2" xfId="28900"/>
    <cellStyle name="_МОДЕЛЬ_1 (2)_INVEST_WARM_PLAN" xfId="494"/>
    <cellStyle name="_МОДЕЛЬ_1 (2)_INVEST_WARM_PLAN 2" xfId="28901"/>
    <cellStyle name="_МОДЕЛЬ_1 (2)_LABOUR.7.14(v2.3)" xfId="495"/>
    <cellStyle name="_МОДЕЛЬ_1 (2)_NADB.JNVLP.APTEKA.2012(v1.0)_21_02_12" xfId="496"/>
    <cellStyle name="_МОДЕЛЬ_1 (2)_NADB.JNVLP.APTEKA.2012(v1.0)_21_02_12 2" xfId="28902"/>
    <cellStyle name="_МОДЕЛЬ_1 (2)_NADB.JNVLS.APTEKA.2011(v1.3.3)" xfId="497"/>
    <cellStyle name="_МОДЕЛЬ_1 (2)_NADB.JNVLS.APTEKA.2011(v1.3.3) 2" xfId="28903"/>
    <cellStyle name="_МОДЕЛЬ_1 (2)_NADB.JNVLS.APTEKA.2011(v1.3.3)_46TE.2011(v1.0)" xfId="498"/>
    <cellStyle name="_МОДЕЛЬ_1 (2)_NADB.JNVLS.APTEKA.2011(v1.3.3)_46TE.2011(v1.0) 2" xfId="28904"/>
    <cellStyle name="_МОДЕЛЬ_1 (2)_NADB.JNVLS.APTEKA.2011(v1.3.3)_INDEX.STATION.2012(v1.0)_" xfId="499"/>
    <cellStyle name="_МОДЕЛЬ_1 (2)_NADB.JNVLS.APTEKA.2011(v1.3.3)_INDEX.STATION.2012(v1.0)_ 2" xfId="28905"/>
    <cellStyle name="_МОДЕЛЬ_1 (2)_NADB.JNVLS.APTEKA.2011(v1.3.3)_INDEX.STATION.2012(v2.0)" xfId="500"/>
    <cellStyle name="_МОДЕЛЬ_1 (2)_NADB.JNVLS.APTEKA.2011(v1.3.3)_INDEX.STATION.2012(v2.0) 2" xfId="28906"/>
    <cellStyle name="_МОДЕЛЬ_1 (2)_NADB.JNVLS.APTEKA.2011(v1.3.3)_INDEX.STATION.2012(v2.1)" xfId="501"/>
    <cellStyle name="_МОДЕЛЬ_1 (2)_NADB.JNVLS.APTEKA.2011(v1.3.3)_INDEX.STATION.2012(v2.1) 2" xfId="28907"/>
    <cellStyle name="_МОДЕЛЬ_1 (2)_NADB.JNVLS.APTEKA.2011(v1.3.3)_TEPLO.PREDEL.2012.M(v1.1)_test" xfId="502"/>
    <cellStyle name="_МОДЕЛЬ_1 (2)_NADB.JNVLS.APTEKA.2011(v1.3.3)_TEPLO.PREDEL.2012.M(v1.1)_test 2" xfId="28908"/>
    <cellStyle name="_МОДЕЛЬ_1 (2)_NADB.JNVLS.APTEKA.2011(v1.3.4)" xfId="503"/>
    <cellStyle name="_МОДЕЛЬ_1 (2)_NADB.JNVLS.APTEKA.2011(v1.3.4) 2" xfId="28909"/>
    <cellStyle name="_МОДЕЛЬ_1 (2)_NADB.JNVLS.APTEKA.2011(v1.3.4)_46TE.2011(v1.0)" xfId="504"/>
    <cellStyle name="_МОДЕЛЬ_1 (2)_NADB.JNVLS.APTEKA.2011(v1.3.4)_46TE.2011(v1.0) 2" xfId="28910"/>
    <cellStyle name="_МОДЕЛЬ_1 (2)_NADB.JNVLS.APTEKA.2011(v1.3.4)_INDEX.STATION.2012(v1.0)_" xfId="505"/>
    <cellStyle name="_МОДЕЛЬ_1 (2)_NADB.JNVLS.APTEKA.2011(v1.3.4)_INDEX.STATION.2012(v1.0)_ 2" xfId="28911"/>
    <cellStyle name="_МОДЕЛЬ_1 (2)_NADB.JNVLS.APTEKA.2011(v1.3.4)_INDEX.STATION.2012(v2.0)" xfId="506"/>
    <cellStyle name="_МОДЕЛЬ_1 (2)_NADB.JNVLS.APTEKA.2011(v1.3.4)_INDEX.STATION.2012(v2.0) 2" xfId="28912"/>
    <cellStyle name="_МОДЕЛЬ_1 (2)_NADB.JNVLS.APTEKA.2011(v1.3.4)_INDEX.STATION.2012(v2.1)" xfId="507"/>
    <cellStyle name="_МОДЕЛЬ_1 (2)_NADB.JNVLS.APTEKA.2011(v1.3.4)_INDEX.STATION.2012(v2.1) 2" xfId="28913"/>
    <cellStyle name="_МОДЕЛЬ_1 (2)_NADB.JNVLS.APTEKA.2011(v1.3.4)_TEPLO.PREDEL.2012.M(v1.1)_test" xfId="508"/>
    <cellStyle name="_МОДЕЛЬ_1 (2)_NADB.JNVLS.APTEKA.2011(v1.3.4)_TEPLO.PREDEL.2012.M(v1.1)_test 2" xfId="28914"/>
    <cellStyle name="_МОДЕЛЬ_1 (2)_PASSPORT.TEPLO.PROIZV(v2.1)" xfId="509"/>
    <cellStyle name="_МОДЕЛЬ_1 (2)_PASSPORT.TEPLO.PROIZV(v2.1) 2" xfId="28915"/>
    <cellStyle name="_МОДЕЛЬ_1 (2)_PASSPORT.TEPLO.SETI(v1.0)" xfId="510"/>
    <cellStyle name="_МОДЕЛЬ_1 (2)_PASSPORT.TEPLO.SETI(v1.0) 2" xfId="28916"/>
    <cellStyle name="_МОДЕЛЬ_1 (2)_PR.PROG.WARM.NOTCOMBI.2012.2.16_v1.4(04.04.11) " xfId="511"/>
    <cellStyle name="_МОДЕЛЬ_1 (2)_PR.PROG.WARM.NOTCOMBI.2012.2.16_v1.4(04.04.11)  2" xfId="512"/>
    <cellStyle name="_МОДЕЛЬ_1 (2)_PR.PROG.WARM.NOTCOMBI.2012.2.16_v1.4(04.04.11)  3" xfId="513"/>
    <cellStyle name="_МОДЕЛЬ_1 (2)_PR.PROG.WARM.NOTCOMBI.2012.2.16_v1.4(04.04.11) _1 тх  2 квартал" xfId="514"/>
    <cellStyle name="_МОДЕЛЬ_1 (2)_PR.PROG.WARM.NOTCOMBI.2012.2.16_v1.4(04.04.11) _1 тх  2 квартал_тех формы-т ОК без кот. Мелиор 1-2" xfId="515"/>
    <cellStyle name="_МОДЕЛЬ_1 (2)_PR.PROG.WARM.NOTCOMBI.2012.2.16_v1.4(04.04.11) _1 тх и 3 тх  доп котельные на 2016 год без полотенц" xfId="516"/>
    <cellStyle name="_МОДЕЛЬ_1 (2)_PR.PROG.WARM.NOTCOMBI.2012.2.16_v1.4(04.04.11) _1 тх и 3 тх Основной тариф на 2016 год окончат вариант" xfId="517"/>
    <cellStyle name="_МОДЕЛЬ_1 (2)_PR.PROG.WARM.NOTCOMBI.2012.2.16_v1.4(04.04.11) _1 тх и 3 тх Основной тариф на 2016 год окончат вариант_тех формы-т ОК без кот. Мелиор 1-2" xfId="518"/>
    <cellStyle name="_МОДЕЛЬ_1 (2)_PR.PROG.WARM.NOTCOMBI.2012.2.16_v1.4(04.04.11) _1 тх и 3 тх Основной тариф+сергелях на 2016 год" xfId="519"/>
    <cellStyle name="_МОДЕЛЬ_1 (2)_PR.PROG.WARM.NOTCOMBI.2012.2.16_v1.4(04.04.11) _1 тх и 3 тх Основной тариф+Сергелях на 2016 год  без доп кот без полотенц" xfId="520"/>
    <cellStyle name="_МОДЕЛЬ_1 (2)_PR.PROG.WARM.NOTCOMBI.2012.2.16_v1.4(04.04.11) _1 тх и 3 тх Основной тариф+сергелях на 2016 год_тех формы-т ОК без кот. Мелиор 1-2" xfId="521"/>
    <cellStyle name="_МОДЕЛЬ_1 (2)_PR.PROG.WARM.NOTCOMBI.2012.2.16_v1.4(04.04.11) _1 тх, 3 тх и 5 тх Основной тариф на 2016 год" xfId="522"/>
    <cellStyle name="_МОДЕЛЬ_1 (2)_PR.PROG.WARM.NOTCOMBI.2012.2.16_v1.4(04.04.11) _1 тх, 3 тх и 5 тх Основной тариф на 2016 год_тех формы-т ОК без кот. Мелиор 1-2" xfId="523"/>
    <cellStyle name="_МОДЕЛЬ_1 (2)_PR.PROG.WARM.NOTCOMBI.2012.2.16_v1.4(04.04.11) _12 тх Расход теплоносителя(Марха)_корр.реализация" xfId="524"/>
    <cellStyle name="_МОДЕЛЬ_1 (2)_PR.PROG.WARM.NOTCOMBI.2012.2.16_v1.4(04.04.11) _12 тх Расход теплоносителя(осн.кот.)" xfId="525"/>
    <cellStyle name="_МОДЕЛЬ_1 (2)_PR.PROG.WARM.NOTCOMBI.2012.2.16_v1.4(04.04.11) _12 тх Расход теплоносителя(осн.кот.)_ожидаемый_факт" xfId="526"/>
    <cellStyle name="_МОДЕЛЬ_1 (2)_PR.PROG.WARM.NOTCOMBI.2012.2.16_v1.4(04.04.11) _12 тх Расход теплоносителя(осн.кот.)_ожидаемый_факт_тех формы-т ОК без кот. Мелиор 1-2" xfId="527"/>
    <cellStyle name="_МОДЕЛЬ_1 (2)_PR.PROG.WARM.NOTCOMBI.2012.2.16_v1.4(04.04.11) _12 тх Расход теплоносителя(осн.кот.)_тех формы-т ОК без кот. Мелиор 1-2" xfId="528"/>
    <cellStyle name="_МОДЕЛЬ_1 (2)_PR.PROG.WARM.NOTCOMBI.2012.2.16_v1.4(04.04.11) _5(тх) факт за 2014 год для Васильева РЭК_принятый_08_06_2015" xfId="529"/>
    <cellStyle name="_МОДЕЛЬ_1 (2)_PR.PROG.WARM.NOTCOMBI.2012.2.16_v1.4(04.04.11) _5(тх) факт за 2014 год для Васильева РЭК_принятый_08_06_2015_тех формы-т ОК без кот. Мелиор 1-2" xfId="530"/>
    <cellStyle name="_МОДЕЛЬ_1 (2)_PR.PROG.WARM.NOTCOMBI.2012.2.16_v1.4(04.04.11) _5(тх) факт за 2014 год на 3 тарифа" xfId="531"/>
    <cellStyle name="_МОДЕЛЬ_1 (2)_PR.PROG.WARM.NOTCOMBI.2012.2.16_v1.4(04.04.11) _5(тх) факт за 2014 год на 3 тарифа_тех формы-т ОК без кот. Мелиор 1-2" xfId="532"/>
    <cellStyle name="_МОДЕЛЬ_1 (2)_PR.PROG.WARM.NOTCOMBI.2012.2.16_v1.4(04.04.11) _тех форм-т (доп.кот.)_для_отправки_в_ГКЦ_РЭК" xfId="533"/>
    <cellStyle name="_МОДЕЛЬ_1 (2)_PR.PROG.WARM.NOTCOMBI.2012.2.16_v1.4(04.04.11) _тех форм-т (доп.кот.)_для_отправки_в_ГКЦ_РЭК_тех формы-т ОК без кот. Мелиор 1-2" xfId="534"/>
    <cellStyle name="_МОДЕЛЬ_1 (2)_PR.PROG.WARM.NOTCOMBI.2012.2.16_v1.4(04.04.11) _тех форм-т (Марха)" xfId="535"/>
    <cellStyle name="_МОДЕЛЬ_1 (2)_PR.PROG.WARM.NOTCOMBI.2012.2.16_v1.4(04.04.11) _тех форм-т (Марха) 7тх" xfId="536"/>
    <cellStyle name="_МОДЕЛЬ_1 (2)_PR.PROG.WARM.NOTCOMBI.2012.2.16_v1.4(04.04.11) _тех форм-т (Марха) 7тх_тех формы-т ОК без кот. Мелиор 1-2" xfId="537"/>
    <cellStyle name="_МОДЕЛЬ_1 (2)_PR.PROG.WARM.NOTCOMBI.2012.2.16_v1.4(04.04.11) _тех форм-т (Марха)_тех формы-т ОК без кот. Мелиор 1-2" xfId="538"/>
    <cellStyle name="_МОДЕЛЬ_1 (2)_PR.PROG.WARM.NOTCOMBI.2012.2.16_v1.4(04.04.11) _тех форм-т (Марха)-2016 (принимаемый вариант)_потери_бюджет_ук_по минпрому" xfId="539"/>
    <cellStyle name="_МОДЕЛЬ_1 (2)_PR.PROG.WARM.NOTCOMBI.2012.2.16_v1.4(04.04.11) _тех форм-т (осн.кот.) с ИП Мизухара для ГКЦ-РЭК РС(Я)" xfId="540"/>
    <cellStyle name="_МОДЕЛЬ_1 (2)_PR.PROG.WARM.NOTCOMBI.2012.2.16_v1.4(04.04.11) _тех форм-т (осн.кот.) с ИП Мизухара для ГКЦ-РЭК РС(Я)_тех формы-т ОК без кот. Мелиор 1-2" xfId="541"/>
    <cellStyle name="_МОДЕЛЬ_1 (2)_PR.PROG.WARM.NOTCOMBI.2012.2.16_v1.4(04.04.11) _тех форм-т (осн.кот.) с ИП Мизухара с разбивкой по бюджетам" xfId="542"/>
    <cellStyle name="_МОДЕЛЬ_1 (2)_PR.PROG.WARM.NOTCOMBI.2012.2.16_v1.4(04.04.11) _тех форм-т (осн.кот.) с ИП Мизухара с разбивкой по бюджетам_тех формы-т ОК без кот. Мелиор 1-2" xfId="543"/>
    <cellStyle name="_МОДЕЛЬ_1 (2)_PR.PROG.WARM.NOTCOMBI.2012.2.16_v1.4(04.04.11) _тех форм-т (СМУ-16 + ЦТП Северный-1)_для_оправки в РЭК" xfId="544"/>
    <cellStyle name="_МОДЕЛЬ_1 (2)_PR.PROG.WARM.NOTCOMBI.2012.2.16_v1.4(04.04.11) _тех форм-т (СМУ-16 + ЦТП Северный-1)_для_оправки в РЭК_тех формы-т ОК без кот. Мелиор 1-2" xfId="545"/>
    <cellStyle name="_МОДЕЛЬ_1 (2)_PR.PROG.WARM.NOTCOMBI.2012.2.16_v1.4(04.04.11) _тех формы-т ОК без кот. Мелиор 1-2" xfId="546"/>
    <cellStyle name="_МОДЕЛЬ_1 (2)_PR.PROG.WARM.NOTCOMBI.2012.2.16_v1.4(04.04.11) _тх3 Основные на 2016 год Татаринова МС 16062015" xfId="547"/>
    <cellStyle name="_МОДЕЛЬ_1 (2)_PR.PROG.WARM.NOTCOMBI.2012.2.16_v1.4(04.04.11) _тх3 Основные на 2016 год Татаринова МС 16062015_тех формы-т ОК без кот. Мелиор 1-2" xfId="548"/>
    <cellStyle name="_МОДЕЛЬ_1 (2)_PR.PROG.WARM.NOTCOMBI.2012.2.16_v1.4(04.04.11) _ХВО" xfId="549"/>
    <cellStyle name="_МОДЕЛЬ_1 (2)_PR.PROG.WARM.NOTCOMBI.2012.2.16_v1.4(04.04.11) _ХВО_тех формы-т ОК без кот. Мелиор 1-2" xfId="550"/>
    <cellStyle name="_МОДЕЛЬ_1 (2)_PR.PROG.WARM.NOTCOMBI.2012.2.16_v1.4(04.04.11) _электроэнергия план по уд.норме 2016" xfId="551"/>
    <cellStyle name="_МОДЕЛЬ_1 (2)_PR.PROG.WARM.NOTCOMBI.2012.2.16_v1.4(04.04.11) _электроэнергия план по уд.норме 2016_тех формы-т ОК без кот. Мелиор 1-2" xfId="552"/>
    <cellStyle name="_МОДЕЛЬ_1 (2)_PREDEL.JKH.UTV.2011(v1.0.1)" xfId="553"/>
    <cellStyle name="_МОДЕЛЬ_1 (2)_PREDEL.JKH.UTV.2011(v1.0.1) 2" xfId="28917"/>
    <cellStyle name="_МОДЕЛЬ_1 (2)_PREDEL.JKH.UTV.2011(v1.0.1)_46TE.2011(v1.0)" xfId="554"/>
    <cellStyle name="_МОДЕЛЬ_1 (2)_PREDEL.JKH.UTV.2011(v1.0.1)_46TE.2011(v1.0) 2" xfId="28918"/>
    <cellStyle name="_МОДЕЛЬ_1 (2)_PREDEL.JKH.UTV.2011(v1.0.1)_INDEX.STATION.2012(v1.0)_" xfId="555"/>
    <cellStyle name="_МОДЕЛЬ_1 (2)_PREDEL.JKH.UTV.2011(v1.0.1)_INDEX.STATION.2012(v1.0)_ 2" xfId="28919"/>
    <cellStyle name="_МОДЕЛЬ_1 (2)_PREDEL.JKH.UTV.2011(v1.0.1)_INDEX.STATION.2012(v2.0)" xfId="556"/>
    <cellStyle name="_МОДЕЛЬ_1 (2)_PREDEL.JKH.UTV.2011(v1.0.1)_INDEX.STATION.2012(v2.0) 2" xfId="28920"/>
    <cellStyle name="_МОДЕЛЬ_1 (2)_PREDEL.JKH.UTV.2011(v1.0.1)_INDEX.STATION.2012(v2.1)" xfId="557"/>
    <cellStyle name="_МОДЕЛЬ_1 (2)_PREDEL.JKH.UTV.2011(v1.0.1)_INDEX.STATION.2012(v2.1) 2" xfId="28921"/>
    <cellStyle name="_МОДЕЛЬ_1 (2)_PREDEL.JKH.UTV.2011(v1.0.1)_TEPLO.PREDEL.2012.M(v1.1)_test" xfId="558"/>
    <cellStyle name="_МОДЕЛЬ_1 (2)_PREDEL.JKH.UTV.2011(v1.0.1)_TEPLO.PREDEL.2012.M(v1.1)_test 2" xfId="28922"/>
    <cellStyle name="_МОДЕЛЬ_1 (2)_PREDEL.JKH.UTV.2011(v1.1)" xfId="559"/>
    <cellStyle name="_МОДЕЛЬ_1 (2)_PREDEL.JKH.UTV.2011(v1.1) 2" xfId="28923"/>
    <cellStyle name="_МОДЕЛЬ_1 (2)_PREDEL.JKH.UTV.2011(v1.1)_FORM5.2012(v1.0)" xfId="560"/>
    <cellStyle name="_МОДЕЛЬ_1 (2)_PREDEL.JKH.UTV.2011(v1.1)_FORM5.2012(v1.0) 2" xfId="28924"/>
    <cellStyle name="_МОДЕЛЬ_1 (2)_PREDEL.JKH.UTV.2011(v1.1)_OREP.INV.GEN.G(v1.0)" xfId="561"/>
    <cellStyle name="_МОДЕЛЬ_1 (2)_PREDEL.JKH.UTV.2011(v1.1)_OREP.INV.GEN.G(v1.0) 2" xfId="28925"/>
    <cellStyle name="_МОДЕЛЬ_1 (2)_REP.BLR.2012(v1.0)" xfId="562"/>
    <cellStyle name="_МОДЕЛЬ_1 (2)_REP.BLR.2012(v1.0) 2" xfId="28926"/>
    <cellStyle name="_МОДЕЛЬ_1 (2)_TARIFF.PEREDACHA.EE(v0.4)" xfId="563"/>
    <cellStyle name="_МОДЕЛЬ_1 (2)_TEPLO.PREDEL.2012.M(v1.1)" xfId="564"/>
    <cellStyle name="_МОДЕЛЬ_1 (2)_TEPLO.PREDEL.2012.M(v1.1) 2" xfId="28927"/>
    <cellStyle name="_МОДЕЛЬ_1 (2)_TEST.TEMPLATE" xfId="565"/>
    <cellStyle name="_МОДЕЛЬ_1 (2)_TEST.TEMPLATE 2" xfId="28928"/>
    <cellStyle name="_МОДЕЛЬ_1 (2)_UPDATE.46EE.2011.TO.1.1" xfId="566"/>
    <cellStyle name="_МОДЕЛЬ_1 (2)_UPDATE.46EE.2011.TO.1.1 2" xfId="28929"/>
    <cellStyle name="_МОДЕЛЬ_1 (2)_UPDATE.46TE.2011.TO.1.1" xfId="567"/>
    <cellStyle name="_МОДЕЛЬ_1 (2)_UPDATE.46TE.2011.TO.1.1 2" xfId="28930"/>
    <cellStyle name="_МОДЕЛЬ_1 (2)_UPDATE.46TE.2011.TO.1.2" xfId="568"/>
    <cellStyle name="_МОДЕЛЬ_1 (2)_UPDATE.46TE.2011.TO.1.2 2" xfId="28931"/>
    <cellStyle name="_МОДЕЛЬ_1 (2)_UPDATE.BALANCE.WARM.2011YEAR.TO.1.1" xfId="569"/>
    <cellStyle name="_МОДЕЛЬ_1 (2)_UPDATE.BALANCE.WARM.2011YEAR.TO.1.1 2" xfId="28932"/>
    <cellStyle name="_МОДЕЛЬ_1 (2)_UPDATE.BALANCE.WARM.2011YEAR.TO.1.1_46TE.2011(v1.0)" xfId="570"/>
    <cellStyle name="_МОДЕЛЬ_1 (2)_UPDATE.BALANCE.WARM.2011YEAR.TO.1.1_46TE.2011(v1.0) 2" xfId="28933"/>
    <cellStyle name="_МОДЕЛЬ_1 (2)_UPDATE.BALANCE.WARM.2011YEAR.TO.1.1_INDEX.STATION.2012(v1.0)_" xfId="571"/>
    <cellStyle name="_МОДЕЛЬ_1 (2)_UPDATE.BALANCE.WARM.2011YEAR.TO.1.1_INDEX.STATION.2012(v1.0)_ 2" xfId="28934"/>
    <cellStyle name="_МОДЕЛЬ_1 (2)_UPDATE.BALANCE.WARM.2011YEAR.TO.1.1_INDEX.STATION.2012(v2.0)" xfId="572"/>
    <cellStyle name="_МОДЕЛЬ_1 (2)_UPDATE.BALANCE.WARM.2011YEAR.TO.1.1_INDEX.STATION.2012(v2.0) 2" xfId="28935"/>
    <cellStyle name="_МОДЕЛЬ_1 (2)_UPDATE.BALANCE.WARM.2011YEAR.TO.1.1_INDEX.STATION.2012(v2.1)" xfId="573"/>
    <cellStyle name="_МОДЕЛЬ_1 (2)_UPDATE.BALANCE.WARM.2011YEAR.TO.1.1_INDEX.STATION.2012(v2.1) 2" xfId="28936"/>
    <cellStyle name="_МОДЕЛЬ_1 (2)_UPDATE.BALANCE.WARM.2011YEAR.TO.1.1_OREP.KU.2011.MONTHLY.02(v1.1)" xfId="574"/>
    <cellStyle name="_МОДЕЛЬ_1 (2)_UPDATE.BALANCE.WARM.2011YEAR.TO.1.1_OREP.KU.2011.MONTHLY.02(v1.1) 2" xfId="28937"/>
    <cellStyle name="_МОДЕЛЬ_1 (2)_UPDATE.BALANCE.WARM.2011YEAR.TO.1.1_TEPLO.PREDEL.2012.M(v1.1)_test" xfId="575"/>
    <cellStyle name="_МОДЕЛЬ_1 (2)_UPDATE.BALANCE.WARM.2011YEAR.TO.1.1_TEPLO.PREDEL.2012.M(v1.1)_test 2" xfId="28938"/>
    <cellStyle name="_МОДЕЛЬ_1 (2)_UPDATE.LABOUR.7.14.TO.2.3" xfId="576"/>
    <cellStyle name="_МОДЕЛЬ_1 (2)_UPDATE.LABOUR.7.14.TO.2.4" xfId="577"/>
    <cellStyle name="_МОДЕЛЬ_1 (2)_UPDATE.NADB.JNVLS.APTEKA.2011.TO.1.3.4" xfId="578"/>
    <cellStyle name="_МОДЕЛЬ_1 (2)_UPDATE.NADB.JNVLS.APTEKA.2011.TO.1.3.4 2" xfId="28939"/>
    <cellStyle name="_МОДЕЛЬ_1 (2)_Книга2_PR.PROG.WARM.NOTCOMBI.2012.2.16_v1.4(04.04.11) " xfId="579"/>
    <cellStyle name="_МОДЕЛЬ_1 (2)_Книга2_PR.PROG.WARM.NOTCOMBI.2012.2.16_v1.4(04.04.11)  2" xfId="580"/>
    <cellStyle name="_МОДЕЛЬ_1 (2)_Книга2_PR.PROG.WARM.NOTCOMBI.2012.2.16_v1.4(04.04.11)  3" xfId="581"/>
    <cellStyle name="_МОДЕЛЬ_1 (2)_Книга2_PR.PROG.WARM.NOTCOMBI.2012.2.16_v1.4(04.04.11) _1 тх  2 квартал" xfId="582"/>
    <cellStyle name="_МОДЕЛЬ_1 (2)_Книга2_PR.PROG.WARM.NOTCOMBI.2012.2.16_v1.4(04.04.11) _1 тх  2 квартал_тех формы-т ОК без кот. Мелиор 1-2" xfId="583"/>
    <cellStyle name="_МОДЕЛЬ_1 (2)_Книга2_PR.PROG.WARM.NOTCOMBI.2012.2.16_v1.4(04.04.11) _1 тх и 3 тх  доп котельные на 2016 год без полотенц" xfId="584"/>
    <cellStyle name="_МОДЕЛЬ_1 (2)_Книга2_PR.PROG.WARM.NOTCOMBI.2012.2.16_v1.4(04.04.11) _1 тх и 3 тх Основной тариф на 2016 год окончат вариант" xfId="585"/>
    <cellStyle name="_МОДЕЛЬ_1 (2)_Книга2_PR.PROG.WARM.NOTCOMBI.2012.2.16_v1.4(04.04.11) _1 тх и 3 тх Основной тариф на 2016 год окончат вариант_тех формы-т ОК без кот. Мелиор 1-2" xfId="586"/>
    <cellStyle name="_МОДЕЛЬ_1 (2)_Книга2_PR.PROG.WARM.NOTCOMBI.2012.2.16_v1.4(04.04.11) _1 тх и 3 тх Основной тариф+сергелях на 2016 год" xfId="587"/>
    <cellStyle name="_МОДЕЛЬ_1 (2)_Книга2_PR.PROG.WARM.NOTCOMBI.2012.2.16_v1.4(04.04.11) _1 тх и 3 тх Основной тариф+Сергелях на 2016 год  без доп кот без полотенц" xfId="588"/>
    <cellStyle name="_МОДЕЛЬ_1 (2)_Книга2_PR.PROG.WARM.NOTCOMBI.2012.2.16_v1.4(04.04.11) _1 тх и 3 тх Основной тариф+сергелях на 2016 год_тех формы-т ОК без кот. Мелиор 1-2" xfId="589"/>
    <cellStyle name="_МОДЕЛЬ_1 (2)_Книга2_PR.PROG.WARM.NOTCOMBI.2012.2.16_v1.4(04.04.11) _1 тх, 3 тх и 5 тх Основной тариф на 2016 год" xfId="590"/>
    <cellStyle name="_МОДЕЛЬ_1 (2)_Книга2_PR.PROG.WARM.NOTCOMBI.2012.2.16_v1.4(04.04.11) _1 тх, 3 тх и 5 тх Основной тариф на 2016 год_тех формы-т ОК без кот. Мелиор 1-2" xfId="591"/>
    <cellStyle name="_МОДЕЛЬ_1 (2)_Книга2_PR.PROG.WARM.NOTCOMBI.2012.2.16_v1.4(04.04.11) _12 тх Расход теплоносителя(Марха)_корр.реализация" xfId="592"/>
    <cellStyle name="_МОДЕЛЬ_1 (2)_Книга2_PR.PROG.WARM.NOTCOMBI.2012.2.16_v1.4(04.04.11) _12 тх Расход теплоносителя(осн.кот.)" xfId="593"/>
    <cellStyle name="_МОДЕЛЬ_1 (2)_Книга2_PR.PROG.WARM.NOTCOMBI.2012.2.16_v1.4(04.04.11) _12 тх Расход теплоносителя(осн.кот.)_ожидаемый_факт" xfId="594"/>
    <cellStyle name="_МОДЕЛЬ_1 (2)_Книга2_PR.PROG.WARM.NOTCOMBI.2012.2.16_v1.4(04.04.11) _12 тх Расход теплоносителя(осн.кот.)_ожидаемый_факт_тех формы-т ОК без кот. Мелиор 1-2" xfId="595"/>
    <cellStyle name="_МОДЕЛЬ_1 (2)_Книга2_PR.PROG.WARM.NOTCOMBI.2012.2.16_v1.4(04.04.11) _12 тх Расход теплоносителя(осн.кот.)_тех формы-т ОК без кот. Мелиор 1-2" xfId="596"/>
    <cellStyle name="_МОДЕЛЬ_1 (2)_Книга2_PR.PROG.WARM.NOTCOMBI.2012.2.16_v1.4(04.04.11) _5(тх) факт за 2014 год для Васильева РЭК_принятый_08_06_2015" xfId="597"/>
    <cellStyle name="_МОДЕЛЬ_1 (2)_Книга2_PR.PROG.WARM.NOTCOMBI.2012.2.16_v1.4(04.04.11) _5(тх) факт за 2014 год для Васильева РЭК_принятый_08_06_2015_тех формы-т ОК без кот. Мелиор 1-2" xfId="598"/>
    <cellStyle name="_МОДЕЛЬ_1 (2)_Книга2_PR.PROG.WARM.NOTCOMBI.2012.2.16_v1.4(04.04.11) _5(тх) факт за 2014 год на 3 тарифа" xfId="599"/>
    <cellStyle name="_МОДЕЛЬ_1 (2)_Книга2_PR.PROG.WARM.NOTCOMBI.2012.2.16_v1.4(04.04.11) _5(тх) факт за 2014 год на 3 тарифа_тех формы-т ОК без кот. Мелиор 1-2" xfId="600"/>
    <cellStyle name="_МОДЕЛЬ_1 (2)_Книга2_PR.PROG.WARM.NOTCOMBI.2012.2.16_v1.4(04.04.11) _тех форм-т (доп.кот.)_для_отправки_в_ГКЦ_РЭК" xfId="601"/>
    <cellStyle name="_МОДЕЛЬ_1 (2)_Книга2_PR.PROG.WARM.NOTCOMBI.2012.2.16_v1.4(04.04.11) _тех форм-т (доп.кот.)_для_отправки_в_ГКЦ_РЭК_тех формы-т ОК без кот. Мелиор 1-2" xfId="602"/>
    <cellStyle name="_МОДЕЛЬ_1 (2)_Книга2_PR.PROG.WARM.NOTCOMBI.2012.2.16_v1.4(04.04.11) _тех форм-т (Марха)" xfId="603"/>
    <cellStyle name="_МОДЕЛЬ_1 (2)_Книга2_PR.PROG.WARM.NOTCOMBI.2012.2.16_v1.4(04.04.11) _тех форм-т (Марха) 7тх" xfId="604"/>
    <cellStyle name="_МОДЕЛЬ_1 (2)_Книга2_PR.PROG.WARM.NOTCOMBI.2012.2.16_v1.4(04.04.11) _тех форм-т (Марха) 7тх_тех формы-т ОК без кот. Мелиор 1-2" xfId="605"/>
    <cellStyle name="_МОДЕЛЬ_1 (2)_Книга2_PR.PROG.WARM.NOTCOMBI.2012.2.16_v1.4(04.04.11) _тех форм-т (Марха)_тех формы-т ОК без кот. Мелиор 1-2" xfId="606"/>
    <cellStyle name="_МОДЕЛЬ_1 (2)_Книга2_PR.PROG.WARM.NOTCOMBI.2012.2.16_v1.4(04.04.11) _тех форм-т (Марха)-2016 (принимаемый вариант)_потери_бюджет_ук_по минпрому" xfId="607"/>
    <cellStyle name="_МОДЕЛЬ_1 (2)_Книга2_PR.PROG.WARM.NOTCOMBI.2012.2.16_v1.4(04.04.11) _тех форм-т (осн.кот.) с ИП Мизухара для ГКЦ-РЭК РС(Я)" xfId="608"/>
    <cellStyle name="_МОДЕЛЬ_1 (2)_Книга2_PR.PROG.WARM.NOTCOMBI.2012.2.16_v1.4(04.04.11) _тех форм-т (осн.кот.) с ИП Мизухара для ГКЦ-РЭК РС(Я)_тех формы-т ОК без кот. Мелиор 1-2" xfId="609"/>
    <cellStyle name="_МОДЕЛЬ_1 (2)_Книга2_PR.PROG.WARM.NOTCOMBI.2012.2.16_v1.4(04.04.11) _тех форм-т (осн.кот.) с ИП Мизухара с разбивкой по бюджетам" xfId="610"/>
    <cellStyle name="_МОДЕЛЬ_1 (2)_Книга2_PR.PROG.WARM.NOTCOMBI.2012.2.16_v1.4(04.04.11) _тех форм-т (осн.кот.) с ИП Мизухара с разбивкой по бюджетам_тех формы-т ОК без кот. Мелиор 1-2" xfId="611"/>
    <cellStyle name="_МОДЕЛЬ_1 (2)_Книга2_PR.PROG.WARM.NOTCOMBI.2012.2.16_v1.4(04.04.11) _тех форм-т (СМУ-16 + ЦТП Северный-1)_для_оправки в РЭК" xfId="612"/>
    <cellStyle name="_МОДЕЛЬ_1 (2)_Книга2_PR.PROG.WARM.NOTCOMBI.2012.2.16_v1.4(04.04.11) _тех форм-т (СМУ-16 + ЦТП Северный-1)_для_оправки в РЭК_тех формы-т ОК без кот. Мелиор 1-2" xfId="613"/>
    <cellStyle name="_МОДЕЛЬ_1 (2)_Книга2_PR.PROG.WARM.NOTCOMBI.2012.2.16_v1.4(04.04.11) _тех формы-т ОК без кот. Мелиор 1-2" xfId="614"/>
    <cellStyle name="_МОДЕЛЬ_1 (2)_Книга2_PR.PROG.WARM.NOTCOMBI.2012.2.16_v1.4(04.04.11) _тх3 Основные на 2016 год Татаринова МС 16062015" xfId="615"/>
    <cellStyle name="_МОДЕЛЬ_1 (2)_Книга2_PR.PROG.WARM.NOTCOMBI.2012.2.16_v1.4(04.04.11) _тх3 Основные на 2016 год Татаринова МС 16062015_тех формы-т ОК без кот. Мелиор 1-2" xfId="616"/>
    <cellStyle name="_МОДЕЛЬ_1 (2)_Книга2_PR.PROG.WARM.NOTCOMBI.2012.2.16_v1.4(04.04.11) _ХВО" xfId="617"/>
    <cellStyle name="_МОДЕЛЬ_1 (2)_Книга2_PR.PROG.WARM.NOTCOMBI.2012.2.16_v1.4(04.04.11) _ХВО_тех формы-т ОК без кот. Мелиор 1-2" xfId="618"/>
    <cellStyle name="_МОДЕЛЬ_1 (2)_Книга2_PR.PROG.WARM.NOTCOMBI.2012.2.16_v1.4(04.04.11) _электроэнергия план по уд.норме 2016" xfId="619"/>
    <cellStyle name="_МОДЕЛЬ_1 (2)_Книга2_PR.PROG.WARM.NOTCOMBI.2012.2.16_v1.4(04.04.11) _электроэнергия план по уд.норме 2016_тех формы-т ОК без кот. Мелиор 1-2" xfId="620"/>
    <cellStyle name="_МОДЕЛЬ_1 (2)_Томпо" xfId="621"/>
    <cellStyle name="_НВВ 2009 постатейно свод по филиалам_09_02_09" xfId="622"/>
    <cellStyle name="_НВВ 2009 постатейно свод по филиалам_09_02_09 2" xfId="28940"/>
    <cellStyle name="_НВВ 2009 постатейно свод по филиалам_09_02_09_Новая инструкция1_фст" xfId="623"/>
    <cellStyle name="_НВВ 2009 постатейно свод по филиалам_09_02_09_Новая инструкция1_фст 2" xfId="28941"/>
    <cellStyle name="_НВВ 2009 постатейно свод по филиалам_для Валентина" xfId="624"/>
    <cellStyle name="_НВВ 2009 постатейно свод по филиалам_для Валентина 2" xfId="28942"/>
    <cellStyle name="_НВВ 2009 постатейно свод по филиалам_для Валентина_Новая инструкция1_фст" xfId="625"/>
    <cellStyle name="_НВВ 2009 постатейно свод по филиалам_для Валентина_Новая инструкция1_фст 2" xfId="28943"/>
    <cellStyle name="_Оймякон ВОС 2009" xfId="626"/>
    <cellStyle name="_Омск" xfId="627"/>
    <cellStyle name="_Омск 2" xfId="28944"/>
    <cellStyle name="_Омск_Новая инструкция1_фст" xfId="628"/>
    <cellStyle name="_Омск_Новая инструкция1_фст 2" xfId="28945"/>
    <cellStyle name="_ООО УК РемСодДом" xfId="629"/>
    <cellStyle name="_ОП ТЭС  ОТ 2008   от 08.02" xfId="630"/>
    <cellStyle name="_ОТ ИД 2009" xfId="631"/>
    <cellStyle name="_ОТ ИД 2009 2" xfId="632"/>
    <cellStyle name="_ОТ ИД 2009 3" xfId="28946"/>
    <cellStyle name="_ОТ ИД 2009_Новая инструкция1_фст" xfId="633"/>
    <cellStyle name="_ОТ ИД 2009_Новая инструкция1_фст 2" xfId="28947"/>
    <cellStyle name="_план ОТ 2009 с разбивкой" xfId="634"/>
    <cellStyle name="_пр 5 тариф RAB" xfId="635"/>
    <cellStyle name="_пр 5 тариф RAB 2" xfId="636"/>
    <cellStyle name="_пр 5 тариф RAB 2 2" xfId="28949"/>
    <cellStyle name="_пр 5 тариф RAB 2_OREP.KU.2011.MONTHLY.02(v0.1)" xfId="637"/>
    <cellStyle name="_пр 5 тариф RAB 2_OREP.KU.2011.MONTHLY.02(v0.1) 2" xfId="28950"/>
    <cellStyle name="_пр 5 тариф RAB 2_OREP.KU.2011.MONTHLY.02(v0.4)" xfId="638"/>
    <cellStyle name="_пр 5 тариф RAB 2_OREP.KU.2011.MONTHLY.02(v0.4) 2" xfId="28951"/>
    <cellStyle name="_пр 5 тариф RAB 2_OREP.KU.2011.MONTHLY.11(v1.4)" xfId="639"/>
    <cellStyle name="_пр 5 тариф RAB 2_OREP.KU.2011.MONTHLY.11(v1.4) 2" xfId="28952"/>
    <cellStyle name="_пр 5 тариф RAB 2_UPDATE.OREP.KU.2011.MONTHLY.02.TO.1.2" xfId="640"/>
    <cellStyle name="_пр 5 тариф RAB 2_UPDATE.OREP.KU.2011.MONTHLY.02.TO.1.2 2" xfId="28953"/>
    <cellStyle name="_пр 5 тариф RAB 3" xfId="28948"/>
    <cellStyle name="_пр 5 тариф RAB_46EE.2011(v1.0)" xfId="641"/>
    <cellStyle name="_пр 5 тариф RAB_46EE.2011(v1.0) 2" xfId="28954"/>
    <cellStyle name="_пр 5 тариф RAB_46EE.2011(v1.0)_46TE.2011(v1.0)" xfId="642"/>
    <cellStyle name="_пр 5 тариф RAB_46EE.2011(v1.0)_46TE.2011(v1.0) 2" xfId="28955"/>
    <cellStyle name="_пр 5 тариф RAB_46EE.2011(v1.0)_INDEX.STATION.2012(v1.0)_" xfId="643"/>
    <cellStyle name="_пр 5 тариф RAB_46EE.2011(v1.0)_INDEX.STATION.2012(v1.0)_ 2" xfId="28956"/>
    <cellStyle name="_пр 5 тариф RAB_46EE.2011(v1.0)_INDEX.STATION.2012(v2.0)" xfId="644"/>
    <cellStyle name="_пр 5 тариф RAB_46EE.2011(v1.0)_INDEX.STATION.2012(v2.0) 2" xfId="28957"/>
    <cellStyle name="_пр 5 тариф RAB_46EE.2011(v1.0)_INDEX.STATION.2012(v2.1)" xfId="645"/>
    <cellStyle name="_пр 5 тариф RAB_46EE.2011(v1.0)_INDEX.STATION.2012(v2.1) 2" xfId="28958"/>
    <cellStyle name="_пр 5 тариф RAB_46EE.2011(v1.0)_TEPLO.PREDEL.2012.M(v1.1)_test" xfId="646"/>
    <cellStyle name="_пр 5 тариф RAB_46EE.2011(v1.0)_TEPLO.PREDEL.2012.M(v1.1)_test 2" xfId="28959"/>
    <cellStyle name="_пр 5 тариф RAB_46EE.2011(v1.2)" xfId="647"/>
    <cellStyle name="_пр 5 тариф RAB_46EE.2011(v1.2) 2" xfId="28960"/>
    <cellStyle name="_пр 5 тариф RAB_46EE.2011(v1.2)_FORM5.2012(v1.0)" xfId="648"/>
    <cellStyle name="_пр 5 тариф RAB_46EE.2011(v1.2)_FORM5.2012(v1.0) 2" xfId="28961"/>
    <cellStyle name="_пр 5 тариф RAB_46EE.2011(v1.2)_OREP.INV.GEN.G(v1.0)" xfId="649"/>
    <cellStyle name="_пр 5 тариф RAB_46EE.2011(v1.2)_OREP.INV.GEN.G(v1.0) 2" xfId="28962"/>
    <cellStyle name="_пр 5 тариф RAB_46EP.2011(v2.0)" xfId="650"/>
    <cellStyle name="_пр 5 тариф RAB_46EP.2011(v2.0) 2" xfId="28963"/>
    <cellStyle name="_пр 5 тариф RAB_46EP.2012(v0.1)" xfId="651"/>
    <cellStyle name="_пр 5 тариф RAB_46EP.2012(v0.1) 2" xfId="28964"/>
    <cellStyle name="_пр 5 тариф RAB_46TE.2011(v1.0)" xfId="652"/>
    <cellStyle name="_пр 5 тариф RAB_46TE.2011(v1.0) 2" xfId="28965"/>
    <cellStyle name="_пр 5 тариф RAB_4DNS.UPDATE.EXAMPLE" xfId="653"/>
    <cellStyle name="_пр 5 тариф RAB_4DNS.UPDATE.EXAMPLE 2" xfId="28966"/>
    <cellStyle name="_пр 5 тариф RAB_ARMRAZR" xfId="654"/>
    <cellStyle name="_пр 5 тариф RAB_ARMRAZR 2" xfId="28967"/>
    <cellStyle name="_пр 5 тариф RAB_BALANCE.WARM.2010.FACT(v1.0)" xfId="655"/>
    <cellStyle name="_пр 5 тариф RAB_BALANCE.WARM.2010.FACT(v1.0) 2" xfId="28968"/>
    <cellStyle name="_пр 5 тариф RAB_BALANCE.WARM.2010.PLAN" xfId="656"/>
    <cellStyle name="_пр 5 тариф RAB_BALANCE.WARM.2010.PLAN 2" xfId="28969"/>
    <cellStyle name="_пр 5 тариф RAB_BALANCE.WARM.2010.PLAN_FORM5.2012(v1.0)" xfId="657"/>
    <cellStyle name="_пр 5 тариф RAB_BALANCE.WARM.2010.PLAN_FORM5.2012(v1.0) 2" xfId="28970"/>
    <cellStyle name="_пр 5 тариф RAB_BALANCE.WARM.2010.PLAN_OREP.INV.GEN.G(v1.0)" xfId="658"/>
    <cellStyle name="_пр 5 тариф RAB_BALANCE.WARM.2010.PLAN_OREP.INV.GEN.G(v1.0) 2" xfId="28971"/>
    <cellStyle name="_пр 5 тариф RAB_BALANCE.WARM.2011YEAR(v0.7)" xfId="659"/>
    <cellStyle name="_пр 5 тариф RAB_BALANCE.WARM.2011YEAR(v0.7) 2" xfId="28972"/>
    <cellStyle name="_пр 5 тариф RAB_BALANCE.WARM.2011YEAR(v0.7)_FORM5.2012(v1.0)" xfId="660"/>
    <cellStyle name="_пр 5 тариф RAB_BALANCE.WARM.2011YEAR(v0.7)_FORM5.2012(v1.0) 2" xfId="28973"/>
    <cellStyle name="_пр 5 тариф RAB_BALANCE.WARM.2011YEAR(v0.7)_OREP.INV.GEN.G(v1.0)" xfId="661"/>
    <cellStyle name="_пр 5 тариф RAB_BALANCE.WARM.2011YEAR(v0.7)_OREP.INV.GEN.G(v1.0) 2" xfId="28974"/>
    <cellStyle name="_пр 5 тариф RAB_BALANCE.WARM.2011YEAR.NEW.UPDATE.SCHEME" xfId="662"/>
    <cellStyle name="_пр 5 тариф RAB_BALANCE.WARM.2011YEAR.NEW.UPDATE.SCHEME 2" xfId="28975"/>
    <cellStyle name="_пр 5 тариф RAB_CALC.NORMATIV.KU(v0.2)" xfId="663"/>
    <cellStyle name="_пр 5 тариф RAB_CALC.NORMATIV.KU(v0.2) 2" xfId="28976"/>
    <cellStyle name="_пр 5 тариф RAB_EE.2REK.P2011.4.78(v0.3)" xfId="664"/>
    <cellStyle name="_пр 5 тариф RAB_EE.2REK.P2011.4.78(v0.3) 2" xfId="28977"/>
    <cellStyle name="_пр 5 тариф RAB_FORM3.1.2013(v0.2)" xfId="665"/>
    <cellStyle name="_пр 5 тариф RAB_FORM3.1.2013(v0.2) 2" xfId="28978"/>
    <cellStyle name="_пр 5 тариф RAB_FORM3.2013(v1.0)" xfId="666"/>
    <cellStyle name="_пр 5 тариф RAB_FORM3.2013(v1.0) 2" xfId="28979"/>
    <cellStyle name="_пр 5 тариф RAB_FORM3.REG(v1.0)" xfId="667"/>
    <cellStyle name="_пр 5 тариф RAB_FORM3.REG(v1.0) 2" xfId="28980"/>
    <cellStyle name="_пр 5 тариф RAB_FORM910.2012(v0.5)" xfId="668"/>
    <cellStyle name="_пр 5 тариф RAB_FORM910.2012(v0.5) 2" xfId="28981"/>
    <cellStyle name="_пр 5 тариф RAB_FORM910.2012(v0.5)_FORM5.2012(v1.0)" xfId="669"/>
    <cellStyle name="_пр 5 тариф RAB_FORM910.2012(v0.5)_FORM5.2012(v1.0) 2" xfId="28982"/>
    <cellStyle name="_пр 5 тариф RAB_FORM910.2012(v1.1)" xfId="670"/>
    <cellStyle name="_пр 5 тариф RAB_FORM910.2012(v1.1) 2" xfId="28983"/>
    <cellStyle name="_пр 5 тариф RAB_INVEST.EE.PLAN.4.78(v0.1)" xfId="671"/>
    <cellStyle name="_пр 5 тариф RAB_INVEST.EE.PLAN.4.78(v0.1) 2" xfId="28984"/>
    <cellStyle name="_пр 5 тариф RAB_INVEST.EE.PLAN.4.78(v0.3)" xfId="672"/>
    <cellStyle name="_пр 5 тариф RAB_INVEST.EE.PLAN.4.78(v0.3) 2" xfId="28985"/>
    <cellStyle name="_пр 5 тариф RAB_INVEST.EE.PLAN.4.78(v1.0)" xfId="673"/>
    <cellStyle name="_пр 5 тариф RAB_INVEST.EE.PLAN.4.78(v1.0) 2" xfId="28986"/>
    <cellStyle name="_пр 5 тариф RAB_INVEST.EE.PLAN.4.78(v1.0)_FORM11.2013" xfId="674"/>
    <cellStyle name="_пр 5 тариф RAB_INVEST.EE.PLAN.4.78(v1.0)_FORM11.2013 2" xfId="28987"/>
    <cellStyle name="_пр 5 тариф RAB_INVEST.EE.PLAN.4.78(v1.0)_PASSPORT.TEPLO.PROIZV(v2.0)" xfId="675"/>
    <cellStyle name="_пр 5 тариф RAB_INVEST.EE.PLAN.4.78(v1.0)_PASSPORT.TEPLO.PROIZV(v2.0) 2" xfId="28988"/>
    <cellStyle name="_пр 5 тариф RAB_INVEST.EE.PLAN.4.78(v1.0)_PASSPORT.TEPLO.PROIZV(v2.0)_LABOUR.7.14(v2.3)" xfId="676"/>
    <cellStyle name="_пр 5 тариф RAB_INVEST.EE.PLAN.4.78(v1.0)_PASSPORT.TEPLO.PROIZV(v2.0)_MWT.POTERI.SETI.2012(v0.1)" xfId="677"/>
    <cellStyle name="_пр 5 тариф RAB_INVEST.EE.PLAN.4.78(v1.0)_PASSPORT.TEPLO.PROIZV(v2.0)_MWT.POTERI.SETI.2012(v0.1) 2" xfId="28989"/>
    <cellStyle name="_пр 5 тариф RAB_INVEST.EE.PLAN.4.78(v1.0)_PASSPORT.TEPLO.PROIZV(v2.0)_PASSPORT.TEPLO.SETI(v2.0f)" xfId="678"/>
    <cellStyle name="_пр 5 тариф RAB_INVEST.EE.PLAN.4.78(v1.0)_PASSPORT.TEPLO.PROIZV(v2.0)_PASSPORT.TEPLO.SETI(v2.0f) 2" xfId="28990"/>
    <cellStyle name="_пр 5 тариф RAB_INVEST.EE.PLAN.4.78(v1.0)_PASSPORT.TEPLO.PROIZV(v2.0)_PASSPORT.TEPLO.SETI_глюк" xfId="679"/>
    <cellStyle name="_пр 5 тариф RAB_INVEST.EE.PLAN.4.78(v1.0)_PASSPORT.TEPLO.PROIZV(v2.0)_PASSPORT.TEPLO.SETI_глюк 2" xfId="28991"/>
    <cellStyle name="_пр 5 тариф RAB_INVEST.EE.PLAN.4.78(v1.0)_PASSPORT.TEPLO.SETI(v2.0f)" xfId="680"/>
    <cellStyle name="_пр 5 тариф RAB_INVEST.EE.PLAN.4.78(v1.0)_PASSPORT.TEPLO.SETI(v2.0f) 2" xfId="28992"/>
    <cellStyle name="_пр 5 тариф RAB_INVEST.EE.PLAN.4.78(v1.0)_PASSPORT.TEPLO.SETI_глюк" xfId="681"/>
    <cellStyle name="_пр 5 тариф RAB_INVEST.EE.PLAN.4.78(v1.0)_PASSPORT.TEPLO.SETI_глюк 2" xfId="28993"/>
    <cellStyle name="_пр 5 тариф RAB_INVEST.PLAN.4.78(v0.1)" xfId="682"/>
    <cellStyle name="_пр 5 тариф RAB_INVEST.PLAN.4.78(v0.1) 2" xfId="28994"/>
    <cellStyle name="_пр 5 тариф RAB_INVEST.WARM.PLAN.4.78(v0.1)" xfId="683"/>
    <cellStyle name="_пр 5 тариф RAB_INVEST.WARM.PLAN.4.78(v0.1) 2" xfId="28995"/>
    <cellStyle name="_пр 5 тариф RAB_INVEST_WARM_PLAN" xfId="684"/>
    <cellStyle name="_пр 5 тариф RAB_INVEST_WARM_PLAN 2" xfId="28996"/>
    <cellStyle name="_пр 5 тариф RAB_LABOUR.7.14(v2.3)" xfId="685"/>
    <cellStyle name="_пр 5 тариф RAB_NADB.JNVLP.APTEKA.2012(v1.0)_21_02_12" xfId="686"/>
    <cellStyle name="_пр 5 тариф RAB_NADB.JNVLP.APTEKA.2012(v1.0)_21_02_12 2" xfId="28997"/>
    <cellStyle name="_пр 5 тариф RAB_NADB.JNVLS.APTEKA.2011(v1.3.3)" xfId="687"/>
    <cellStyle name="_пр 5 тариф RAB_NADB.JNVLS.APTEKA.2011(v1.3.3) 2" xfId="28998"/>
    <cellStyle name="_пр 5 тариф RAB_NADB.JNVLS.APTEKA.2011(v1.3.3)_46TE.2011(v1.0)" xfId="688"/>
    <cellStyle name="_пр 5 тариф RAB_NADB.JNVLS.APTEKA.2011(v1.3.3)_46TE.2011(v1.0) 2" xfId="28999"/>
    <cellStyle name="_пр 5 тариф RAB_NADB.JNVLS.APTEKA.2011(v1.3.3)_INDEX.STATION.2012(v1.0)_" xfId="689"/>
    <cellStyle name="_пр 5 тариф RAB_NADB.JNVLS.APTEKA.2011(v1.3.3)_INDEX.STATION.2012(v1.0)_ 2" xfId="29000"/>
    <cellStyle name="_пр 5 тариф RAB_NADB.JNVLS.APTEKA.2011(v1.3.3)_INDEX.STATION.2012(v2.0)" xfId="690"/>
    <cellStyle name="_пр 5 тариф RAB_NADB.JNVLS.APTEKA.2011(v1.3.3)_INDEX.STATION.2012(v2.0) 2" xfId="29001"/>
    <cellStyle name="_пр 5 тариф RAB_NADB.JNVLS.APTEKA.2011(v1.3.3)_INDEX.STATION.2012(v2.1)" xfId="691"/>
    <cellStyle name="_пр 5 тариф RAB_NADB.JNVLS.APTEKA.2011(v1.3.3)_INDEX.STATION.2012(v2.1) 2" xfId="29002"/>
    <cellStyle name="_пр 5 тариф RAB_NADB.JNVLS.APTEKA.2011(v1.3.3)_TEPLO.PREDEL.2012.M(v1.1)_test" xfId="692"/>
    <cellStyle name="_пр 5 тариф RAB_NADB.JNVLS.APTEKA.2011(v1.3.3)_TEPLO.PREDEL.2012.M(v1.1)_test 2" xfId="29003"/>
    <cellStyle name="_пр 5 тариф RAB_NADB.JNVLS.APTEKA.2011(v1.3.4)" xfId="693"/>
    <cellStyle name="_пр 5 тариф RAB_NADB.JNVLS.APTEKA.2011(v1.3.4) 2" xfId="29004"/>
    <cellStyle name="_пр 5 тариф RAB_NADB.JNVLS.APTEKA.2011(v1.3.4)_46TE.2011(v1.0)" xfId="694"/>
    <cellStyle name="_пр 5 тариф RAB_NADB.JNVLS.APTEKA.2011(v1.3.4)_46TE.2011(v1.0) 2" xfId="29005"/>
    <cellStyle name="_пр 5 тариф RAB_NADB.JNVLS.APTEKA.2011(v1.3.4)_INDEX.STATION.2012(v1.0)_" xfId="695"/>
    <cellStyle name="_пр 5 тариф RAB_NADB.JNVLS.APTEKA.2011(v1.3.4)_INDEX.STATION.2012(v1.0)_ 2" xfId="29006"/>
    <cellStyle name="_пр 5 тариф RAB_NADB.JNVLS.APTEKA.2011(v1.3.4)_INDEX.STATION.2012(v2.0)" xfId="696"/>
    <cellStyle name="_пр 5 тариф RAB_NADB.JNVLS.APTEKA.2011(v1.3.4)_INDEX.STATION.2012(v2.0) 2" xfId="29007"/>
    <cellStyle name="_пр 5 тариф RAB_NADB.JNVLS.APTEKA.2011(v1.3.4)_INDEX.STATION.2012(v2.1)" xfId="697"/>
    <cellStyle name="_пр 5 тариф RAB_NADB.JNVLS.APTEKA.2011(v1.3.4)_INDEX.STATION.2012(v2.1) 2" xfId="29008"/>
    <cellStyle name="_пр 5 тариф RAB_NADB.JNVLS.APTEKA.2011(v1.3.4)_TEPLO.PREDEL.2012.M(v1.1)_test" xfId="698"/>
    <cellStyle name="_пр 5 тариф RAB_NADB.JNVLS.APTEKA.2011(v1.3.4)_TEPLO.PREDEL.2012.M(v1.1)_test 2" xfId="29009"/>
    <cellStyle name="_пр 5 тариф RAB_PASSPORT.TEPLO.PROIZV(v2.1)" xfId="699"/>
    <cellStyle name="_пр 5 тариф RAB_PASSPORT.TEPLO.PROIZV(v2.1) 2" xfId="29010"/>
    <cellStyle name="_пр 5 тариф RAB_PASSPORT.TEPLO.SETI(v1.0)" xfId="700"/>
    <cellStyle name="_пр 5 тариф RAB_PASSPORT.TEPLO.SETI(v1.0) 2" xfId="29011"/>
    <cellStyle name="_пр 5 тариф RAB_PR.PROG.WARM.NOTCOMBI.2012.2.16_v1.4(04.04.11) " xfId="701"/>
    <cellStyle name="_пр 5 тариф RAB_PR.PROG.WARM.NOTCOMBI.2012.2.16_v1.4(04.04.11)  2" xfId="702"/>
    <cellStyle name="_пр 5 тариф RAB_PR.PROG.WARM.NOTCOMBI.2012.2.16_v1.4(04.04.11)  3" xfId="703"/>
    <cellStyle name="_пр 5 тариф RAB_PR.PROG.WARM.NOTCOMBI.2012.2.16_v1.4(04.04.11) _1 тх  2 квартал" xfId="704"/>
    <cellStyle name="_пр 5 тариф RAB_PR.PROG.WARM.NOTCOMBI.2012.2.16_v1.4(04.04.11) _1 тх  2 квартал_тех формы-т ОК без кот. Мелиор 1-2" xfId="705"/>
    <cellStyle name="_пр 5 тариф RAB_PR.PROG.WARM.NOTCOMBI.2012.2.16_v1.4(04.04.11) _1 тх и 3 тх  доп котельные на 2016 год без полотенц" xfId="706"/>
    <cellStyle name="_пр 5 тариф RAB_PR.PROG.WARM.NOTCOMBI.2012.2.16_v1.4(04.04.11) _1 тх и 3 тх Основной тариф на 2016 год окончат вариант" xfId="707"/>
    <cellStyle name="_пр 5 тариф RAB_PR.PROG.WARM.NOTCOMBI.2012.2.16_v1.4(04.04.11) _1 тх и 3 тх Основной тариф на 2016 год окончат вариант_тех формы-т ОК без кот. Мелиор 1-2" xfId="708"/>
    <cellStyle name="_пр 5 тариф RAB_PR.PROG.WARM.NOTCOMBI.2012.2.16_v1.4(04.04.11) _1 тх и 3 тх Основной тариф+сергелях на 2016 год" xfId="709"/>
    <cellStyle name="_пр 5 тариф RAB_PR.PROG.WARM.NOTCOMBI.2012.2.16_v1.4(04.04.11) _1 тх и 3 тх Основной тариф+Сергелях на 2016 год  без доп кот без полотенц" xfId="710"/>
    <cellStyle name="_пр 5 тариф RAB_PR.PROG.WARM.NOTCOMBI.2012.2.16_v1.4(04.04.11) _1 тх и 3 тх Основной тариф+сергелях на 2016 год_тех формы-т ОК без кот. Мелиор 1-2" xfId="711"/>
    <cellStyle name="_пр 5 тариф RAB_PR.PROG.WARM.NOTCOMBI.2012.2.16_v1.4(04.04.11) _1 тх, 3 тх и 5 тх Основной тариф на 2016 год" xfId="712"/>
    <cellStyle name="_пр 5 тариф RAB_PR.PROG.WARM.NOTCOMBI.2012.2.16_v1.4(04.04.11) _1 тх, 3 тх и 5 тх Основной тариф на 2016 год_тех формы-т ОК без кот. Мелиор 1-2" xfId="713"/>
    <cellStyle name="_пр 5 тариф RAB_PR.PROG.WARM.NOTCOMBI.2012.2.16_v1.4(04.04.11) _12 тх Расход теплоносителя(Марха)_корр.реализация" xfId="714"/>
    <cellStyle name="_пр 5 тариф RAB_PR.PROG.WARM.NOTCOMBI.2012.2.16_v1.4(04.04.11) _12 тх Расход теплоносителя(осн.кот.)" xfId="715"/>
    <cellStyle name="_пр 5 тариф RAB_PR.PROG.WARM.NOTCOMBI.2012.2.16_v1.4(04.04.11) _12 тх Расход теплоносителя(осн.кот.)_ожидаемый_факт" xfId="716"/>
    <cellStyle name="_пр 5 тариф RAB_PR.PROG.WARM.NOTCOMBI.2012.2.16_v1.4(04.04.11) _12 тх Расход теплоносителя(осн.кот.)_ожидаемый_факт_тех формы-т ОК без кот. Мелиор 1-2" xfId="717"/>
    <cellStyle name="_пр 5 тариф RAB_PR.PROG.WARM.NOTCOMBI.2012.2.16_v1.4(04.04.11) _12 тх Расход теплоносителя(осн.кот.)_тех формы-т ОК без кот. Мелиор 1-2" xfId="718"/>
    <cellStyle name="_пр 5 тариф RAB_PR.PROG.WARM.NOTCOMBI.2012.2.16_v1.4(04.04.11) _5(тх) факт за 2014 год для Васильева РЭК_принятый_08_06_2015" xfId="719"/>
    <cellStyle name="_пр 5 тариф RAB_PR.PROG.WARM.NOTCOMBI.2012.2.16_v1.4(04.04.11) _5(тх) факт за 2014 год для Васильева РЭК_принятый_08_06_2015_тех формы-т ОК без кот. Мелиор 1-2" xfId="720"/>
    <cellStyle name="_пр 5 тариф RAB_PR.PROG.WARM.NOTCOMBI.2012.2.16_v1.4(04.04.11) _5(тх) факт за 2014 год на 3 тарифа" xfId="721"/>
    <cellStyle name="_пр 5 тариф RAB_PR.PROG.WARM.NOTCOMBI.2012.2.16_v1.4(04.04.11) _5(тх) факт за 2014 год на 3 тарифа_тех формы-т ОК без кот. Мелиор 1-2" xfId="722"/>
    <cellStyle name="_пр 5 тариф RAB_PR.PROG.WARM.NOTCOMBI.2012.2.16_v1.4(04.04.11) _тех форм-т (доп.кот.)_для_отправки_в_ГКЦ_РЭК" xfId="723"/>
    <cellStyle name="_пр 5 тариф RAB_PR.PROG.WARM.NOTCOMBI.2012.2.16_v1.4(04.04.11) _тех форм-т (доп.кот.)_для_отправки_в_ГКЦ_РЭК_тех формы-т ОК без кот. Мелиор 1-2" xfId="724"/>
    <cellStyle name="_пр 5 тариф RAB_PR.PROG.WARM.NOTCOMBI.2012.2.16_v1.4(04.04.11) _тех форм-т (Марха)" xfId="725"/>
    <cellStyle name="_пр 5 тариф RAB_PR.PROG.WARM.NOTCOMBI.2012.2.16_v1.4(04.04.11) _тех форм-т (Марха) 7тх" xfId="726"/>
    <cellStyle name="_пр 5 тариф RAB_PR.PROG.WARM.NOTCOMBI.2012.2.16_v1.4(04.04.11) _тех форм-т (Марха) 7тх_тех формы-т ОК без кот. Мелиор 1-2" xfId="727"/>
    <cellStyle name="_пр 5 тариф RAB_PR.PROG.WARM.NOTCOMBI.2012.2.16_v1.4(04.04.11) _тех форм-т (Марха)_тех формы-т ОК без кот. Мелиор 1-2" xfId="728"/>
    <cellStyle name="_пр 5 тариф RAB_PR.PROG.WARM.NOTCOMBI.2012.2.16_v1.4(04.04.11) _тех форм-т (Марха)-2016 (принимаемый вариант)_потери_бюджет_ук_по минпрому" xfId="729"/>
    <cellStyle name="_пр 5 тариф RAB_PR.PROG.WARM.NOTCOMBI.2012.2.16_v1.4(04.04.11) _тех форм-т (осн.кот.) с ИП Мизухара для ГКЦ-РЭК РС(Я)" xfId="730"/>
    <cellStyle name="_пр 5 тариф RAB_PR.PROG.WARM.NOTCOMBI.2012.2.16_v1.4(04.04.11) _тех форм-т (осн.кот.) с ИП Мизухара для ГКЦ-РЭК РС(Я)_тех формы-т ОК без кот. Мелиор 1-2" xfId="731"/>
    <cellStyle name="_пр 5 тариф RAB_PR.PROG.WARM.NOTCOMBI.2012.2.16_v1.4(04.04.11) _тех форм-т (осн.кот.) с ИП Мизухара с разбивкой по бюджетам" xfId="732"/>
    <cellStyle name="_пр 5 тариф RAB_PR.PROG.WARM.NOTCOMBI.2012.2.16_v1.4(04.04.11) _тех форм-т (осн.кот.) с ИП Мизухара с разбивкой по бюджетам_тех формы-т ОК без кот. Мелиор 1-2" xfId="733"/>
    <cellStyle name="_пр 5 тариф RAB_PR.PROG.WARM.NOTCOMBI.2012.2.16_v1.4(04.04.11) _тех форм-т (СМУ-16 + ЦТП Северный-1)_для_оправки в РЭК" xfId="734"/>
    <cellStyle name="_пр 5 тариф RAB_PR.PROG.WARM.NOTCOMBI.2012.2.16_v1.4(04.04.11) _тех форм-т (СМУ-16 + ЦТП Северный-1)_для_оправки в РЭК_тех формы-т ОК без кот. Мелиор 1-2" xfId="735"/>
    <cellStyle name="_пр 5 тариф RAB_PR.PROG.WARM.NOTCOMBI.2012.2.16_v1.4(04.04.11) _тех формы-т ОК без кот. Мелиор 1-2" xfId="736"/>
    <cellStyle name="_пр 5 тариф RAB_PR.PROG.WARM.NOTCOMBI.2012.2.16_v1.4(04.04.11) _тх3 Основные на 2016 год Татаринова МС 16062015" xfId="737"/>
    <cellStyle name="_пр 5 тариф RAB_PR.PROG.WARM.NOTCOMBI.2012.2.16_v1.4(04.04.11) _тх3 Основные на 2016 год Татаринова МС 16062015_тех формы-т ОК без кот. Мелиор 1-2" xfId="738"/>
    <cellStyle name="_пр 5 тариф RAB_PR.PROG.WARM.NOTCOMBI.2012.2.16_v1.4(04.04.11) _ХВО" xfId="739"/>
    <cellStyle name="_пр 5 тариф RAB_PR.PROG.WARM.NOTCOMBI.2012.2.16_v1.4(04.04.11) _ХВО_тех формы-т ОК без кот. Мелиор 1-2" xfId="740"/>
    <cellStyle name="_пр 5 тариф RAB_PR.PROG.WARM.NOTCOMBI.2012.2.16_v1.4(04.04.11) _электроэнергия план по уд.норме 2016" xfId="741"/>
    <cellStyle name="_пр 5 тариф RAB_PR.PROG.WARM.NOTCOMBI.2012.2.16_v1.4(04.04.11) _электроэнергия план по уд.норме 2016_тех формы-т ОК без кот. Мелиор 1-2" xfId="742"/>
    <cellStyle name="_пр 5 тариф RAB_PREDEL.JKH.UTV.2011(v1.0.1)" xfId="743"/>
    <cellStyle name="_пр 5 тариф RAB_PREDEL.JKH.UTV.2011(v1.0.1) 2" xfId="29012"/>
    <cellStyle name="_пр 5 тариф RAB_PREDEL.JKH.UTV.2011(v1.0.1)_46TE.2011(v1.0)" xfId="744"/>
    <cellStyle name="_пр 5 тариф RAB_PREDEL.JKH.UTV.2011(v1.0.1)_46TE.2011(v1.0) 2" xfId="29013"/>
    <cellStyle name="_пр 5 тариф RAB_PREDEL.JKH.UTV.2011(v1.0.1)_INDEX.STATION.2012(v1.0)_" xfId="745"/>
    <cellStyle name="_пр 5 тариф RAB_PREDEL.JKH.UTV.2011(v1.0.1)_INDEX.STATION.2012(v1.0)_ 2" xfId="29014"/>
    <cellStyle name="_пр 5 тариф RAB_PREDEL.JKH.UTV.2011(v1.0.1)_INDEX.STATION.2012(v2.0)" xfId="746"/>
    <cellStyle name="_пр 5 тариф RAB_PREDEL.JKH.UTV.2011(v1.0.1)_INDEX.STATION.2012(v2.0) 2" xfId="29015"/>
    <cellStyle name="_пр 5 тариф RAB_PREDEL.JKH.UTV.2011(v1.0.1)_INDEX.STATION.2012(v2.1)" xfId="747"/>
    <cellStyle name="_пр 5 тариф RAB_PREDEL.JKH.UTV.2011(v1.0.1)_INDEX.STATION.2012(v2.1) 2" xfId="29016"/>
    <cellStyle name="_пр 5 тариф RAB_PREDEL.JKH.UTV.2011(v1.0.1)_TEPLO.PREDEL.2012.M(v1.1)_test" xfId="748"/>
    <cellStyle name="_пр 5 тариф RAB_PREDEL.JKH.UTV.2011(v1.0.1)_TEPLO.PREDEL.2012.M(v1.1)_test 2" xfId="29017"/>
    <cellStyle name="_пр 5 тариф RAB_PREDEL.JKH.UTV.2011(v1.1)" xfId="749"/>
    <cellStyle name="_пр 5 тариф RAB_PREDEL.JKH.UTV.2011(v1.1) 2" xfId="29018"/>
    <cellStyle name="_пр 5 тариф RAB_PREDEL.JKH.UTV.2011(v1.1)_FORM5.2012(v1.0)" xfId="750"/>
    <cellStyle name="_пр 5 тариф RAB_PREDEL.JKH.UTV.2011(v1.1)_FORM5.2012(v1.0) 2" xfId="29019"/>
    <cellStyle name="_пр 5 тариф RAB_PREDEL.JKH.UTV.2011(v1.1)_OREP.INV.GEN.G(v1.0)" xfId="751"/>
    <cellStyle name="_пр 5 тариф RAB_PREDEL.JKH.UTV.2011(v1.1)_OREP.INV.GEN.G(v1.0) 2" xfId="29020"/>
    <cellStyle name="_пр 5 тариф RAB_REP.BLR.2012(v1.0)" xfId="752"/>
    <cellStyle name="_пр 5 тариф RAB_REP.BLR.2012(v1.0) 2" xfId="29021"/>
    <cellStyle name="_пр 5 тариф RAB_TARIFF.PEREDACHA.EE(v0.4)" xfId="753"/>
    <cellStyle name="_пр 5 тариф RAB_TEPLO.PREDEL.2012.M(v1.1)" xfId="754"/>
    <cellStyle name="_пр 5 тариф RAB_TEPLO.PREDEL.2012.M(v1.1) 2" xfId="29022"/>
    <cellStyle name="_пр 5 тариф RAB_TEST.TEMPLATE" xfId="755"/>
    <cellStyle name="_пр 5 тариф RAB_TEST.TEMPLATE 2" xfId="29023"/>
    <cellStyle name="_пр 5 тариф RAB_UPDATE.46EE.2011.TO.1.1" xfId="756"/>
    <cellStyle name="_пр 5 тариф RAB_UPDATE.46EE.2011.TO.1.1 2" xfId="29024"/>
    <cellStyle name="_пр 5 тариф RAB_UPDATE.46TE.2011.TO.1.1" xfId="757"/>
    <cellStyle name="_пр 5 тариф RAB_UPDATE.46TE.2011.TO.1.1 2" xfId="29025"/>
    <cellStyle name="_пр 5 тариф RAB_UPDATE.46TE.2011.TO.1.2" xfId="758"/>
    <cellStyle name="_пр 5 тариф RAB_UPDATE.46TE.2011.TO.1.2 2" xfId="29026"/>
    <cellStyle name="_пр 5 тариф RAB_UPDATE.BALANCE.WARM.2011YEAR.TO.1.1" xfId="759"/>
    <cellStyle name="_пр 5 тариф RAB_UPDATE.BALANCE.WARM.2011YEAR.TO.1.1 2" xfId="29027"/>
    <cellStyle name="_пр 5 тариф RAB_UPDATE.BALANCE.WARM.2011YEAR.TO.1.1_46TE.2011(v1.0)" xfId="760"/>
    <cellStyle name="_пр 5 тариф RAB_UPDATE.BALANCE.WARM.2011YEAR.TO.1.1_46TE.2011(v1.0) 2" xfId="29028"/>
    <cellStyle name="_пр 5 тариф RAB_UPDATE.BALANCE.WARM.2011YEAR.TO.1.1_INDEX.STATION.2012(v1.0)_" xfId="761"/>
    <cellStyle name="_пр 5 тариф RAB_UPDATE.BALANCE.WARM.2011YEAR.TO.1.1_INDEX.STATION.2012(v1.0)_ 2" xfId="29029"/>
    <cellStyle name="_пр 5 тариф RAB_UPDATE.BALANCE.WARM.2011YEAR.TO.1.1_INDEX.STATION.2012(v2.0)" xfId="762"/>
    <cellStyle name="_пр 5 тариф RAB_UPDATE.BALANCE.WARM.2011YEAR.TO.1.1_INDEX.STATION.2012(v2.0) 2" xfId="29030"/>
    <cellStyle name="_пр 5 тариф RAB_UPDATE.BALANCE.WARM.2011YEAR.TO.1.1_INDEX.STATION.2012(v2.1)" xfId="763"/>
    <cellStyle name="_пр 5 тариф RAB_UPDATE.BALANCE.WARM.2011YEAR.TO.1.1_INDEX.STATION.2012(v2.1) 2" xfId="29031"/>
    <cellStyle name="_пр 5 тариф RAB_UPDATE.BALANCE.WARM.2011YEAR.TO.1.1_OREP.KU.2011.MONTHLY.02(v1.1)" xfId="764"/>
    <cellStyle name="_пр 5 тариф RAB_UPDATE.BALANCE.WARM.2011YEAR.TO.1.1_OREP.KU.2011.MONTHLY.02(v1.1) 2" xfId="29032"/>
    <cellStyle name="_пр 5 тариф RAB_UPDATE.BALANCE.WARM.2011YEAR.TO.1.1_TEPLO.PREDEL.2012.M(v1.1)_test" xfId="765"/>
    <cellStyle name="_пр 5 тариф RAB_UPDATE.BALANCE.WARM.2011YEAR.TO.1.1_TEPLO.PREDEL.2012.M(v1.1)_test 2" xfId="29033"/>
    <cellStyle name="_пр 5 тариф RAB_UPDATE.LABOUR.7.14.TO.2.3" xfId="766"/>
    <cellStyle name="_пр 5 тариф RAB_UPDATE.LABOUR.7.14.TO.2.4" xfId="767"/>
    <cellStyle name="_пр 5 тариф RAB_UPDATE.NADB.JNVLS.APTEKA.2011.TO.1.3.4" xfId="768"/>
    <cellStyle name="_пр 5 тариф RAB_UPDATE.NADB.JNVLS.APTEKA.2011.TO.1.3.4 2" xfId="29034"/>
    <cellStyle name="_пр 5 тариф RAB_Книга2_PR.PROG.WARM.NOTCOMBI.2012.2.16_v1.4(04.04.11) " xfId="769"/>
    <cellStyle name="_пр 5 тариф RAB_Книга2_PR.PROG.WARM.NOTCOMBI.2012.2.16_v1.4(04.04.11)  2" xfId="770"/>
    <cellStyle name="_пр 5 тариф RAB_Книга2_PR.PROG.WARM.NOTCOMBI.2012.2.16_v1.4(04.04.11)  3" xfId="771"/>
    <cellStyle name="_пр 5 тариф RAB_Книга2_PR.PROG.WARM.NOTCOMBI.2012.2.16_v1.4(04.04.11) _1 тх  2 квартал" xfId="772"/>
    <cellStyle name="_пр 5 тариф RAB_Книга2_PR.PROG.WARM.NOTCOMBI.2012.2.16_v1.4(04.04.11) _1 тх  2 квартал_тех формы-т ОК без кот. Мелиор 1-2" xfId="773"/>
    <cellStyle name="_пр 5 тариф RAB_Книга2_PR.PROG.WARM.NOTCOMBI.2012.2.16_v1.4(04.04.11) _1 тх и 3 тх  доп котельные на 2016 год без полотенц" xfId="774"/>
    <cellStyle name="_пр 5 тариф RAB_Книга2_PR.PROG.WARM.NOTCOMBI.2012.2.16_v1.4(04.04.11) _1 тх и 3 тх Основной тариф на 2016 год окончат вариант" xfId="775"/>
    <cellStyle name="_пр 5 тариф RAB_Книга2_PR.PROG.WARM.NOTCOMBI.2012.2.16_v1.4(04.04.11) _1 тх и 3 тх Основной тариф на 2016 год окончат вариант_тех формы-т ОК без кот. Мелиор 1-2" xfId="776"/>
    <cellStyle name="_пр 5 тариф RAB_Книга2_PR.PROG.WARM.NOTCOMBI.2012.2.16_v1.4(04.04.11) _1 тх и 3 тх Основной тариф+сергелях на 2016 год" xfId="777"/>
    <cellStyle name="_пр 5 тариф RAB_Книга2_PR.PROG.WARM.NOTCOMBI.2012.2.16_v1.4(04.04.11) _1 тх и 3 тх Основной тариф+Сергелях на 2016 год  без доп кот без полотенц" xfId="778"/>
    <cellStyle name="_пр 5 тариф RAB_Книга2_PR.PROG.WARM.NOTCOMBI.2012.2.16_v1.4(04.04.11) _1 тх и 3 тх Основной тариф+сергелях на 2016 год_тех формы-т ОК без кот. Мелиор 1-2" xfId="779"/>
    <cellStyle name="_пр 5 тариф RAB_Книга2_PR.PROG.WARM.NOTCOMBI.2012.2.16_v1.4(04.04.11) _1 тх, 3 тх и 5 тх Основной тариф на 2016 год" xfId="780"/>
    <cellStyle name="_пр 5 тариф RAB_Книга2_PR.PROG.WARM.NOTCOMBI.2012.2.16_v1.4(04.04.11) _1 тх, 3 тх и 5 тх Основной тариф на 2016 год_тех формы-т ОК без кот. Мелиор 1-2" xfId="781"/>
    <cellStyle name="_пр 5 тариф RAB_Книга2_PR.PROG.WARM.NOTCOMBI.2012.2.16_v1.4(04.04.11) _12 тх Расход теплоносителя(Марха)_корр.реализация" xfId="782"/>
    <cellStyle name="_пр 5 тариф RAB_Книга2_PR.PROG.WARM.NOTCOMBI.2012.2.16_v1.4(04.04.11) _12 тх Расход теплоносителя(осн.кот.)" xfId="783"/>
    <cellStyle name="_пр 5 тариф RAB_Книга2_PR.PROG.WARM.NOTCOMBI.2012.2.16_v1.4(04.04.11) _12 тх Расход теплоносителя(осн.кот.)_ожидаемый_факт" xfId="784"/>
    <cellStyle name="_пр 5 тариф RAB_Книга2_PR.PROG.WARM.NOTCOMBI.2012.2.16_v1.4(04.04.11) _12 тх Расход теплоносителя(осн.кот.)_ожидаемый_факт_тех формы-т ОК без кот. Мелиор 1-2" xfId="785"/>
    <cellStyle name="_пр 5 тариф RAB_Книга2_PR.PROG.WARM.NOTCOMBI.2012.2.16_v1.4(04.04.11) _12 тх Расход теплоносителя(осн.кот.)_тех формы-т ОК без кот. Мелиор 1-2" xfId="786"/>
    <cellStyle name="_пр 5 тариф RAB_Книга2_PR.PROG.WARM.NOTCOMBI.2012.2.16_v1.4(04.04.11) _5(тх) факт за 2014 год для Васильева РЭК_принятый_08_06_2015" xfId="787"/>
    <cellStyle name="_пр 5 тариф RAB_Книга2_PR.PROG.WARM.NOTCOMBI.2012.2.16_v1.4(04.04.11) _5(тх) факт за 2014 год для Васильева РЭК_принятый_08_06_2015_тех формы-т ОК без кот. Мелиор 1-2" xfId="788"/>
    <cellStyle name="_пр 5 тариф RAB_Книга2_PR.PROG.WARM.NOTCOMBI.2012.2.16_v1.4(04.04.11) _5(тх) факт за 2014 год на 3 тарифа" xfId="789"/>
    <cellStyle name="_пр 5 тариф RAB_Книга2_PR.PROG.WARM.NOTCOMBI.2012.2.16_v1.4(04.04.11) _5(тх) факт за 2014 год на 3 тарифа_тех формы-т ОК без кот. Мелиор 1-2" xfId="790"/>
    <cellStyle name="_пр 5 тариф RAB_Книга2_PR.PROG.WARM.NOTCOMBI.2012.2.16_v1.4(04.04.11) _тех форм-т (доп.кот.)_для_отправки_в_ГКЦ_РЭК" xfId="791"/>
    <cellStyle name="_пр 5 тариф RAB_Книга2_PR.PROG.WARM.NOTCOMBI.2012.2.16_v1.4(04.04.11) _тех форм-т (доп.кот.)_для_отправки_в_ГКЦ_РЭК_тех формы-т ОК без кот. Мелиор 1-2" xfId="792"/>
    <cellStyle name="_пр 5 тариф RAB_Книга2_PR.PROG.WARM.NOTCOMBI.2012.2.16_v1.4(04.04.11) _тех форм-т (Марха)" xfId="793"/>
    <cellStyle name="_пр 5 тариф RAB_Книга2_PR.PROG.WARM.NOTCOMBI.2012.2.16_v1.4(04.04.11) _тех форм-т (Марха) 7тх" xfId="794"/>
    <cellStyle name="_пр 5 тариф RAB_Книга2_PR.PROG.WARM.NOTCOMBI.2012.2.16_v1.4(04.04.11) _тех форм-т (Марха) 7тх_тех формы-т ОК без кот. Мелиор 1-2" xfId="795"/>
    <cellStyle name="_пр 5 тариф RAB_Книга2_PR.PROG.WARM.NOTCOMBI.2012.2.16_v1.4(04.04.11) _тех форм-т (Марха)_тех формы-т ОК без кот. Мелиор 1-2" xfId="796"/>
    <cellStyle name="_пр 5 тариф RAB_Книга2_PR.PROG.WARM.NOTCOMBI.2012.2.16_v1.4(04.04.11) _тех форм-т (Марха)-2016 (принимаемый вариант)_потери_бюджет_ук_по минпрому" xfId="797"/>
    <cellStyle name="_пр 5 тариф RAB_Книга2_PR.PROG.WARM.NOTCOMBI.2012.2.16_v1.4(04.04.11) _тех форм-т (осн.кот.) с ИП Мизухара для ГКЦ-РЭК РС(Я)" xfId="798"/>
    <cellStyle name="_пр 5 тариф RAB_Книга2_PR.PROG.WARM.NOTCOMBI.2012.2.16_v1.4(04.04.11) _тех форм-т (осн.кот.) с ИП Мизухара для ГКЦ-РЭК РС(Я)_тех формы-т ОК без кот. Мелиор 1-2" xfId="799"/>
    <cellStyle name="_пр 5 тариф RAB_Книга2_PR.PROG.WARM.NOTCOMBI.2012.2.16_v1.4(04.04.11) _тех форм-т (осн.кот.) с ИП Мизухара с разбивкой по бюджетам" xfId="800"/>
    <cellStyle name="_пр 5 тариф RAB_Книга2_PR.PROG.WARM.NOTCOMBI.2012.2.16_v1.4(04.04.11) _тех форм-т (осн.кот.) с ИП Мизухара с разбивкой по бюджетам_тех формы-т ОК без кот. Мелиор 1-2" xfId="801"/>
    <cellStyle name="_пр 5 тариф RAB_Книга2_PR.PROG.WARM.NOTCOMBI.2012.2.16_v1.4(04.04.11) _тех форм-т (СМУ-16 + ЦТП Северный-1)_для_оправки в РЭК" xfId="802"/>
    <cellStyle name="_пр 5 тариф RAB_Книга2_PR.PROG.WARM.NOTCOMBI.2012.2.16_v1.4(04.04.11) _тех форм-т (СМУ-16 + ЦТП Северный-1)_для_оправки в РЭК_тех формы-т ОК без кот. Мелиор 1-2" xfId="803"/>
    <cellStyle name="_пр 5 тариф RAB_Книга2_PR.PROG.WARM.NOTCOMBI.2012.2.16_v1.4(04.04.11) _тех формы-т ОК без кот. Мелиор 1-2" xfId="804"/>
    <cellStyle name="_пр 5 тариф RAB_Книга2_PR.PROG.WARM.NOTCOMBI.2012.2.16_v1.4(04.04.11) _тх3 Основные на 2016 год Татаринова МС 16062015" xfId="805"/>
    <cellStyle name="_пр 5 тариф RAB_Книга2_PR.PROG.WARM.NOTCOMBI.2012.2.16_v1.4(04.04.11) _тх3 Основные на 2016 год Татаринова МС 16062015_тех формы-т ОК без кот. Мелиор 1-2" xfId="806"/>
    <cellStyle name="_пр 5 тариф RAB_Книга2_PR.PROG.WARM.NOTCOMBI.2012.2.16_v1.4(04.04.11) _ХВО" xfId="807"/>
    <cellStyle name="_пр 5 тариф RAB_Книга2_PR.PROG.WARM.NOTCOMBI.2012.2.16_v1.4(04.04.11) _ХВО_тех формы-т ОК без кот. Мелиор 1-2" xfId="808"/>
    <cellStyle name="_пр 5 тариф RAB_Книга2_PR.PROG.WARM.NOTCOMBI.2012.2.16_v1.4(04.04.11) _электроэнергия план по уд.норме 2016" xfId="809"/>
    <cellStyle name="_пр 5 тариф RAB_Книга2_PR.PROG.WARM.NOTCOMBI.2012.2.16_v1.4(04.04.11) _электроэнергия план по уд.норме 2016_тех формы-т ОК без кот. Мелиор 1-2" xfId="810"/>
    <cellStyle name="_пр 5 тариф RAB_Томпо" xfId="811"/>
    <cellStyle name="_Предожение _ДБП_2009 г ( согласованные БП)  (2)" xfId="812"/>
    <cellStyle name="_Предожение _ДБП_2009 г ( согласованные БП)  (2) 2" xfId="29035"/>
    <cellStyle name="_Предожение _ДБП_2009 г ( согласованные БП)  (2)_Новая инструкция1_фст" xfId="813"/>
    <cellStyle name="_Предожение _ДБП_2009 г ( согласованные БП)  (2)_Новая инструкция1_фст 2" xfId="29036"/>
    <cellStyle name="_Приложение 2 0806 факт" xfId="814"/>
    <cellStyle name="_Приложение 2 0806 факт 2" xfId="29037"/>
    <cellStyle name="_Приложение МТС-3-КС" xfId="815"/>
    <cellStyle name="_Приложение МТС-3-КС 2" xfId="29038"/>
    <cellStyle name="_Приложение МТС-3-КС_Новая инструкция1_фст" xfId="816"/>
    <cellStyle name="_Приложение МТС-3-КС_Новая инструкция1_фст 2" xfId="29039"/>
    <cellStyle name="_Приложение-МТС--2-1" xfId="817"/>
    <cellStyle name="_Приложение-МТС--2-1 2" xfId="29040"/>
    <cellStyle name="_Приложение-МТС--2-1_Новая инструкция1_фст" xfId="818"/>
    <cellStyle name="_Приложение-МТС--2-1_Новая инструкция1_фст 2" xfId="29041"/>
    <cellStyle name="_Расчет  спецодежды с разбивкой" xfId="819"/>
    <cellStyle name="_Расчет RAB_22072008" xfId="820"/>
    <cellStyle name="_Расчет RAB_22072008 2" xfId="821"/>
    <cellStyle name="_Расчет RAB_22072008 2 2" xfId="29043"/>
    <cellStyle name="_Расчет RAB_22072008 2_OREP.KU.2011.MONTHLY.02(v0.1)" xfId="822"/>
    <cellStyle name="_Расчет RAB_22072008 2_OREP.KU.2011.MONTHLY.02(v0.1) 2" xfId="29044"/>
    <cellStyle name="_Расчет RAB_22072008 2_OREP.KU.2011.MONTHLY.02(v0.4)" xfId="823"/>
    <cellStyle name="_Расчет RAB_22072008 2_OREP.KU.2011.MONTHLY.02(v0.4) 2" xfId="29045"/>
    <cellStyle name="_Расчет RAB_22072008 2_OREP.KU.2011.MONTHLY.11(v1.4)" xfId="824"/>
    <cellStyle name="_Расчет RAB_22072008 2_OREP.KU.2011.MONTHLY.11(v1.4) 2" xfId="29046"/>
    <cellStyle name="_Расчет RAB_22072008 2_UPDATE.OREP.KU.2011.MONTHLY.02.TO.1.2" xfId="825"/>
    <cellStyle name="_Расчет RAB_22072008 2_UPDATE.OREP.KU.2011.MONTHLY.02.TO.1.2 2" xfId="29047"/>
    <cellStyle name="_Расчет RAB_22072008 3" xfId="29042"/>
    <cellStyle name="_Расчет RAB_22072008_46EE.2011(v1.0)" xfId="826"/>
    <cellStyle name="_Расчет RAB_22072008_46EE.2011(v1.0) 2" xfId="29048"/>
    <cellStyle name="_Расчет RAB_22072008_46EE.2011(v1.0)_46TE.2011(v1.0)" xfId="827"/>
    <cellStyle name="_Расчет RAB_22072008_46EE.2011(v1.0)_46TE.2011(v1.0) 2" xfId="29049"/>
    <cellStyle name="_Расчет RAB_22072008_46EE.2011(v1.0)_INDEX.STATION.2012(v1.0)_" xfId="828"/>
    <cellStyle name="_Расчет RAB_22072008_46EE.2011(v1.0)_INDEX.STATION.2012(v1.0)_ 2" xfId="29050"/>
    <cellStyle name="_Расчет RAB_22072008_46EE.2011(v1.0)_INDEX.STATION.2012(v2.0)" xfId="829"/>
    <cellStyle name="_Расчет RAB_22072008_46EE.2011(v1.0)_INDEX.STATION.2012(v2.0) 2" xfId="29051"/>
    <cellStyle name="_Расчет RAB_22072008_46EE.2011(v1.0)_INDEX.STATION.2012(v2.1)" xfId="830"/>
    <cellStyle name="_Расчет RAB_22072008_46EE.2011(v1.0)_INDEX.STATION.2012(v2.1) 2" xfId="29052"/>
    <cellStyle name="_Расчет RAB_22072008_46EE.2011(v1.0)_TEPLO.PREDEL.2012.M(v1.1)_test" xfId="831"/>
    <cellStyle name="_Расчет RAB_22072008_46EE.2011(v1.0)_TEPLO.PREDEL.2012.M(v1.1)_test 2" xfId="29053"/>
    <cellStyle name="_Расчет RAB_22072008_46EE.2011(v1.2)" xfId="832"/>
    <cellStyle name="_Расчет RAB_22072008_46EE.2011(v1.2) 2" xfId="29054"/>
    <cellStyle name="_Расчет RAB_22072008_46EE.2011(v1.2)_FORM5.2012(v1.0)" xfId="833"/>
    <cellStyle name="_Расчет RAB_22072008_46EE.2011(v1.2)_FORM5.2012(v1.0) 2" xfId="29055"/>
    <cellStyle name="_Расчет RAB_22072008_46EE.2011(v1.2)_OREP.INV.GEN.G(v1.0)" xfId="834"/>
    <cellStyle name="_Расчет RAB_22072008_46EE.2011(v1.2)_OREP.INV.GEN.G(v1.0) 2" xfId="29056"/>
    <cellStyle name="_Расчет RAB_22072008_46EP.2011(v2.0)" xfId="835"/>
    <cellStyle name="_Расчет RAB_22072008_46EP.2011(v2.0) 2" xfId="29057"/>
    <cellStyle name="_Расчет RAB_22072008_46EP.2012(v0.1)" xfId="836"/>
    <cellStyle name="_Расчет RAB_22072008_46EP.2012(v0.1) 2" xfId="29058"/>
    <cellStyle name="_Расчет RAB_22072008_46TE.2011(v1.0)" xfId="837"/>
    <cellStyle name="_Расчет RAB_22072008_46TE.2011(v1.0) 2" xfId="29059"/>
    <cellStyle name="_Расчет RAB_22072008_4DNS.UPDATE.EXAMPLE" xfId="838"/>
    <cellStyle name="_Расчет RAB_22072008_4DNS.UPDATE.EXAMPLE 2" xfId="29060"/>
    <cellStyle name="_Расчет RAB_22072008_ARMRAZR" xfId="839"/>
    <cellStyle name="_Расчет RAB_22072008_ARMRAZR 2" xfId="29061"/>
    <cellStyle name="_Расчет RAB_22072008_BALANCE.WARM.2010.FACT(v1.0)" xfId="840"/>
    <cellStyle name="_Расчет RAB_22072008_BALANCE.WARM.2010.FACT(v1.0) 2" xfId="29062"/>
    <cellStyle name="_Расчет RAB_22072008_BALANCE.WARM.2010.PLAN" xfId="841"/>
    <cellStyle name="_Расчет RAB_22072008_BALANCE.WARM.2010.PLAN 2" xfId="29063"/>
    <cellStyle name="_Расчет RAB_22072008_BALANCE.WARM.2010.PLAN_FORM5.2012(v1.0)" xfId="842"/>
    <cellStyle name="_Расчет RAB_22072008_BALANCE.WARM.2010.PLAN_FORM5.2012(v1.0) 2" xfId="29064"/>
    <cellStyle name="_Расчет RAB_22072008_BALANCE.WARM.2010.PLAN_OREP.INV.GEN.G(v1.0)" xfId="843"/>
    <cellStyle name="_Расчет RAB_22072008_BALANCE.WARM.2010.PLAN_OREP.INV.GEN.G(v1.0) 2" xfId="29065"/>
    <cellStyle name="_Расчет RAB_22072008_BALANCE.WARM.2011YEAR(v0.7)" xfId="844"/>
    <cellStyle name="_Расчет RAB_22072008_BALANCE.WARM.2011YEAR(v0.7) 2" xfId="29066"/>
    <cellStyle name="_Расчет RAB_22072008_BALANCE.WARM.2011YEAR(v0.7)_FORM5.2012(v1.0)" xfId="845"/>
    <cellStyle name="_Расчет RAB_22072008_BALANCE.WARM.2011YEAR(v0.7)_FORM5.2012(v1.0) 2" xfId="29067"/>
    <cellStyle name="_Расчет RAB_22072008_BALANCE.WARM.2011YEAR(v0.7)_OREP.INV.GEN.G(v1.0)" xfId="846"/>
    <cellStyle name="_Расчет RAB_22072008_BALANCE.WARM.2011YEAR(v0.7)_OREP.INV.GEN.G(v1.0) 2" xfId="29068"/>
    <cellStyle name="_Расчет RAB_22072008_BALANCE.WARM.2011YEAR.NEW.UPDATE.SCHEME" xfId="847"/>
    <cellStyle name="_Расчет RAB_22072008_BALANCE.WARM.2011YEAR.NEW.UPDATE.SCHEME 2" xfId="29069"/>
    <cellStyle name="_Расчет RAB_22072008_CALC.NORMATIV.KU(v0.2)" xfId="848"/>
    <cellStyle name="_Расчет RAB_22072008_CALC.NORMATIV.KU(v0.2) 2" xfId="29070"/>
    <cellStyle name="_Расчет RAB_22072008_EE.2REK.P2011.4.78(v0.3)" xfId="849"/>
    <cellStyle name="_Расчет RAB_22072008_EE.2REK.P2011.4.78(v0.3) 2" xfId="29071"/>
    <cellStyle name="_Расчет RAB_22072008_FORM3.1.2013(v0.2)" xfId="850"/>
    <cellStyle name="_Расчет RAB_22072008_FORM3.1.2013(v0.2) 2" xfId="29072"/>
    <cellStyle name="_Расчет RAB_22072008_FORM3.2013(v1.0)" xfId="851"/>
    <cellStyle name="_Расчет RAB_22072008_FORM3.2013(v1.0) 2" xfId="29073"/>
    <cellStyle name="_Расчет RAB_22072008_FORM3.REG(v1.0)" xfId="852"/>
    <cellStyle name="_Расчет RAB_22072008_FORM3.REG(v1.0) 2" xfId="29074"/>
    <cellStyle name="_Расчет RAB_22072008_FORM910.2012(v0.5)" xfId="853"/>
    <cellStyle name="_Расчет RAB_22072008_FORM910.2012(v0.5) 2" xfId="29075"/>
    <cellStyle name="_Расчет RAB_22072008_FORM910.2012(v0.5)_FORM5.2012(v1.0)" xfId="854"/>
    <cellStyle name="_Расчет RAB_22072008_FORM910.2012(v0.5)_FORM5.2012(v1.0) 2" xfId="29076"/>
    <cellStyle name="_Расчет RAB_22072008_FORM910.2012(v1.1)" xfId="855"/>
    <cellStyle name="_Расчет RAB_22072008_FORM910.2012(v1.1) 2" xfId="29077"/>
    <cellStyle name="_Расчет RAB_22072008_INVEST.EE.PLAN.4.78(v0.1)" xfId="856"/>
    <cellStyle name="_Расчет RAB_22072008_INVEST.EE.PLAN.4.78(v0.1) 2" xfId="29078"/>
    <cellStyle name="_Расчет RAB_22072008_INVEST.EE.PLAN.4.78(v0.3)" xfId="857"/>
    <cellStyle name="_Расчет RAB_22072008_INVEST.EE.PLAN.4.78(v0.3) 2" xfId="29079"/>
    <cellStyle name="_Расчет RAB_22072008_INVEST.EE.PLAN.4.78(v1.0)" xfId="858"/>
    <cellStyle name="_Расчет RAB_22072008_INVEST.EE.PLAN.4.78(v1.0) 2" xfId="29080"/>
    <cellStyle name="_Расчет RAB_22072008_INVEST.EE.PLAN.4.78(v1.0)_FORM11.2013" xfId="859"/>
    <cellStyle name="_Расчет RAB_22072008_INVEST.EE.PLAN.4.78(v1.0)_FORM11.2013 2" xfId="29081"/>
    <cellStyle name="_Расчет RAB_22072008_INVEST.EE.PLAN.4.78(v1.0)_PASSPORT.TEPLO.PROIZV(v2.0)" xfId="860"/>
    <cellStyle name="_Расчет RAB_22072008_INVEST.EE.PLAN.4.78(v1.0)_PASSPORT.TEPLO.PROIZV(v2.0) 2" xfId="29082"/>
    <cellStyle name="_Расчет RAB_22072008_INVEST.EE.PLAN.4.78(v1.0)_PASSPORT.TEPLO.PROIZV(v2.0)_LABOUR.7.14(v2.3)" xfId="861"/>
    <cellStyle name="_Расчет RAB_22072008_INVEST.EE.PLAN.4.78(v1.0)_PASSPORT.TEPLO.PROIZV(v2.0)_MWT.POTERI.SETI.2012(v0.1)" xfId="862"/>
    <cellStyle name="_Расчет RAB_22072008_INVEST.EE.PLAN.4.78(v1.0)_PASSPORT.TEPLO.PROIZV(v2.0)_MWT.POTERI.SETI.2012(v0.1) 2" xfId="29083"/>
    <cellStyle name="_Расчет RAB_22072008_INVEST.EE.PLAN.4.78(v1.0)_PASSPORT.TEPLO.PROIZV(v2.0)_PASSPORT.TEPLO.SETI(v2.0f)" xfId="863"/>
    <cellStyle name="_Расчет RAB_22072008_INVEST.EE.PLAN.4.78(v1.0)_PASSPORT.TEPLO.PROIZV(v2.0)_PASSPORT.TEPLO.SETI(v2.0f) 2" xfId="29084"/>
    <cellStyle name="_Расчет RAB_22072008_INVEST.EE.PLAN.4.78(v1.0)_PASSPORT.TEPLO.PROIZV(v2.0)_PASSPORT.TEPLO.SETI_глюк" xfId="864"/>
    <cellStyle name="_Расчет RAB_22072008_INVEST.EE.PLAN.4.78(v1.0)_PASSPORT.TEPLO.PROIZV(v2.0)_PASSPORT.TEPLO.SETI_глюк 2" xfId="29085"/>
    <cellStyle name="_Расчет RAB_22072008_INVEST.EE.PLAN.4.78(v1.0)_PASSPORT.TEPLO.SETI(v2.0f)" xfId="865"/>
    <cellStyle name="_Расчет RAB_22072008_INVEST.EE.PLAN.4.78(v1.0)_PASSPORT.TEPLO.SETI(v2.0f) 2" xfId="29086"/>
    <cellStyle name="_Расчет RAB_22072008_INVEST.EE.PLAN.4.78(v1.0)_PASSPORT.TEPLO.SETI_глюк" xfId="866"/>
    <cellStyle name="_Расчет RAB_22072008_INVEST.EE.PLAN.4.78(v1.0)_PASSPORT.TEPLO.SETI_глюк 2" xfId="29087"/>
    <cellStyle name="_Расчет RAB_22072008_INVEST.PLAN.4.78(v0.1)" xfId="867"/>
    <cellStyle name="_Расчет RAB_22072008_INVEST.PLAN.4.78(v0.1) 2" xfId="29088"/>
    <cellStyle name="_Расчет RAB_22072008_INVEST.WARM.PLAN.4.78(v0.1)" xfId="868"/>
    <cellStyle name="_Расчет RAB_22072008_INVEST.WARM.PLAN.4.78(v0.1) 2" xfId="29089"/>
    <cellStyle name="_Расчет RAB_22072008_INVEST_WARM_PLAN" xfId="869"/>
    <cellStyle name="_Расчет RAB_22072008_INVEST_WARM_PLAN 2" xfId="29090"/>
    <cellStyle name="_Расчет RAB_22072008_LABOUR.7.14(v2.3)" xfId="870"/>
    <cellStyle name="_Расчет RAB_22072008_NADB.JNVLP.APTEKA.2012(v1.0)_21_02_12" xfId="871"/>
    <cellStyle name="_Расчет RAB_22072008_NADB.JNVLP.APTEKA.2012(v1.0)_21_02_12 2" xfId="29091"/>
    <cellStyle name="_Расчет RAB_22072008_NADB.JNVLS.APTEKA.2011(v1.3.3)" xfId="872"/>
    <cellStyle name="_Расчет RAB_22072008_NADB.JNVLS.APTEKA.2011(v1.3.3) 2" xfId="29092"/>
    <cellStyle name="_Расчет RAB_22072008_NADB.JNVLS.APTEKA.2011(v1.3.3)_46TE.2011(v1.0)" xfId="873"/>
    <cellStyle name="_Расчет RAB_22072008_NADB.JNVLS.APTEKA.2011(v1.3.3)_46TE.2011(v1.0) 2" xfId="29093"/>
    <cellStyle name="_Расчет RAB_22072008_NADB.JNVLS.APTEKA.2011(v1.3.3)_INDEX.STATION.2012(v1.0)_" xfId="874"/>
    <cellStyle name="_Расчет RAB_22072008_NADB.JNVLS.APTEKA.2011(v1.3.3)_INDEX.STATION.2012(v1.0)_ 2" xfId="29094"/>
    <cellStyle name="_Расчет RAB_22072008_NADB.JNVLS.APTEKA.2011(v1.3.3)_INDEX.STATION.2012(v2.0)" xfId="875"/>
    <cellStyle name="_Расчет RAB_22072008_NADB.JNVLS.APTEKA.2011(v1.3.3)_INDEX.STATION.2012(v2.0) 2" xfId="29095"/>
    <cellStyle name="_Расчет RAB_22072008_NADB.JNVLS.APTEKA.2011(v1.3.3)_INDEX.STATION.2012(v2.1)" xfId="876"/>
    <cellStyle name="_Расчет RAB_22072008_NADB.JNVLS.APTEKA.2011(v1.3.3)_INDEX.STATION.2012(v2.1) 2" xfId="29096"/>
    <cellStyle name="_Расчет RAB_22072008_NADB.JNVLS.APTEKA.2011(v1.3.3)_TEPLO.PREDEL.2012.M(v1.1)_test" xfId="877"/>
    <cellStyle name="_Расчет RAB_22072008_NADB.JNVLS.APTEKA.2011(v1.3.3)_TEPLO.PREDEL.2012.M(v1.1)_test 2" xfId="29097"/>
    <cellStyle name="_Расчет RAB_22072008_NADB.JNVLS.APTEKA.2011(v1.3.4)" xfId="878"/>
    <cellStyle name="_Расчет RAB_22072008_NADB.JNVLS.APTEKA.2011(v1.3.4) 2" xfId="29098"/>
    <cellStyle name="_Расчет RAB_22072008_NADB.JNVLS.APTEKA.2011(v1.3.4)_46TE.2011(v1.0)" xfId="879"/>
    <cellStyle name="_Расчет RAB_22072008_NADB.JNVLS.APTEKA.2011(v1.3.4)_46TE.2011(v1.0) 2" xfId="29099"/>
    <cellStyle name="_Расчет RAB_22072008_NADB.JNVLS.APTEKA.2011(v1.3.4)_INDEX.STATION.2012(v1.0)_" xfId="880"/>
    <cellStyle name="_Расчет RAB_22072008_NADB.JNVLS.APTEKA.2011(v1.3.4)_INDEX.STATION.2012(v1.0)_ 2" xfId="29100"/>
    <cellStyle name="_Расчет RAB_22072008_NADB.JNVLS.APTEKA.2011(v1.3.4)_INDEX.STATION.2012(v2.0)" xfId="881"/>
    <cellStyle name="_Расчет RAB_22072008_NADB.JNVLS.APTEKA.2011(v1.3.4)_INDEX.STATION.2012(v2.0) 2" xfId="29101"/>
    <cellStyle name="_Расчет RAB_22072008_NADB.JNVLS.APTEKA.2011(v1.3.4)_INDEX.STATION.2012(v2.1)" xfId="882"/>
    <cellStyle name="_Расчет RAB_22072008_NADB.JNVLS.APTEKA.2011(v1.3.4)_INDEX.STATION.2012(v2.1) 2" xfId="29102"/>
    <cellStyle name="_Расчет RAB_22072008_NADB.JNVLS.APTEKA.2011(v1.3.4)_TEPLO.PREDEL.2012.M(v1.1)_test" xfId="883"/>
    <cellStyle name="_Расчет RAB_22072008_NADB.JNVLS.APTEKA.2011(v1.3.4)_TEPLO.PREDEL.2012.M(v1.1)_test 2" xfId="29103"/>
    <cellStyle name="_Расчет RAB_22072008_PASSPORT.TEPLO.PROIZV(v2.1)" xfId="884"/>
    <cellStyle name="_Расчет RAB_22072008_PASSPORT.TEPLO.PROIZV(v2.1) 2" xfId="29104"/>
    <cellStyle name="_Расчет RAB_22072008_PASSPORT.TEPLO.SETI(v1.0)" xfId="885"/>
    <cellStyle name="_Расчет RAB_22072008_PASSPORT.TEPLO.SETI(v1.0) 2" xfId="29105"/>
    <cellStyle name="_Расчет RAB_22072008_PR.PROG.WARM.NOTCOMBI.2012.2.16_v1.4(04.04.11) " xfId="886"/>
    <cellStyle name="_Расчет RAB_22072008_PR.PROG.WARM.NOTCOMBI.2012.2.16_v1.4(04.04.11)  2" xfId="887"/>
    <cellStyle name="_Расчет RAB_22072008_PR.PROG.WARM.NOTCOMBI.2012.2.16_v1.4(04.04.11)  3" xfId="888"/>
    <cellStyle name="_Расчет RAB_22072008_PR.PROG.WARM.NOTCOMBI.2012.2.16_v1.4(04.04.11) _1 тх  2 квартал" xfId="889"/>
    <cellStyle name="_Расчет RAB_22072008_PR.PROG.WARM.NOTCOMBI.2012.2.16_v1.4(04.04.11) _1 тх  2 квартал_тех формы-т ОК без кот. Мелиор 1-2" xfId="890"/>
    <cellStyle name="_Расчет RAB_22072008_PR.PROG.WARM.NOTCOMBI.2012.2.16_v1.4(04.04.11) _1 тх и 3 тх  доп котельные на 2016 год без полотенц" xfId="891"/>
    <cellStyle name="_Расчет RAB_22072008_PR.PROG.WARM.NOTCOMBI.2012.2.16_v1.4(04.04.11) _1 тх и 3 тх Основной тариф на 2016 год окончат вариант" xfId="892"/>
    <cellStyle name="_Расчет RAB_22072008_PR.PROG.WARM.NOTCOMBI.2012.2.16_v1.4(04.04.11) _1 тх и 3 тх Основной тариф на 2016 год окончат вариант_тех формы-т ОК без кот. Мелиор 1-2" xfId="893"/>
    <cellStyle name="_Расчет RAB_22072008_PR.PROG.WARM.NOTCOMBI.2012.2.16_v1.4(04.04.11) _1 тх и 3 тх Основной тариф+сергелях на 2016 год" xfId="894"/>
    <cellStyle name="_Расчет RAB_22072008_PR.PROG.WARM.NOTCOMBI.2012.2.16_v1.4(04.04.11) _1 тх и 3 тх Основной тариф+Сергелях на 2016 год  без доп кот без полотенц" xfId="895"/>
    <cellStyle name="_Расчет RAB_22072008_PR.PROG.WARM.NOTCOMBI.2012.2.16_v1.4(04.04.11) _1 тх и 3 тх Основной тариф+сергелях на 2016 год_тех формы-т ОК без кот. Мелиор 1-2" xfId="896"/>
    <cellStyle name="_Расчет RAB_22072008_PR.PROG.WARM.NOTCOMBI.2012.2.16_v1.4(04.04.11) _1 тх, 3 тх и 5 тх Основной тариф на 2016 год" xfId="897"/>
    <cellStyle name="_Расчет RAB_22072008_PR.PROG.WARM.NOTCOMBI.2012.2.16_v1.4(04.04.11) _1 тх, 3 тх и 5 тх Основной тариф на 2016 год_тех формы-т ОК без кот. Мелиор 1-2" xfId="898"/>
    <cellStyle name="_Расчет RAB_22072008_PR.PROG.WARM.NOTCOMBI.2012.2.16_v1.4(04.04.11) _12 тх Расход теплоносителя(Марха)_корр.реализация" xfId="899"/>
    <cellStyle name="_Расчет RAB_22072008_PR.PROG.WARM.NOTCOMBI.2012.2.16_v1.4(04.04.11) _12 тх Расход теплоносителя(осн.кот.)" xfId="900"/>
    <cellStyle name="_Расчет RAB_22072008_PR.PROG.WARM.NOTCOMBI.2012.2.16_v1.4(04.04.11) _12 тх Расход теплоносителя(осн.кот.)_ожидаемый_факт" xfId="901"/>
    <cellStyle name="_Расчет RAB_22072008_PR.PROG.WARM.NOTCOMBI.2012.2.16_v1.4(04.04.11) _12 тх Расход теплоносителя(осн.кот.)_ожидаемый_факт_тех формы-т ОК без кот. Мелиор 1-2" xfId="902"/>
    <cellStyle name="_Расчет RAB_22072008_PR.PROG.WARM.NOTCOMBI.2012.2.16_v1.4(04.04.11) _12 тх Расход теплоносителя(осн.кот.)_тех формы-т ОК без кот. Мелиор 1-2" xfId="903"/>
    <cellStyle name="_Расчет RAB_22072008_PR.PROG.WARM.NOTCOMBI.2012.2.16_v1.4(04.04.11) _5(тх) факт за 2014 год для Васильева РЭК_принятый_08_06_2015" xfId="904"/>
    <cellStyle name="_Расчет RAB_22072008_PR.PROG.WARM.NOTCOMBI.2012.2.16_v1.4(04.04.11) _5(тх) факт за 2014 год для Васильева РЭК_принятый_08_06_2015_тех формы-т ОК без кот. Мелиор 1-2" xfId="905"/>
    <cellStyle name="_Расчет RAB_22072008_PR.PROG.WARM.NOTCOMBI.2012.2.16_v1.4(04.04.11) _5(тх) факт за 2014 год на 3 тарифа" xfId="906"/>
    <cellStyle name="_Расчет RAB_22072008_PR.PROG.WARM.NOTCOMBI.2012.2.16_v1.4(04.04.11) _5(тх) факт за 2014 год на 3 тарифа_тех формы-т ОК без кот. Мелиор 1-2" xfId="907"/>
    <cellStyle name="_Расчет RAB_22072008_PR.PROG.WARM.NOTCOMBI.2012.2.16_v1.4(04.04.11) _тех форм-т (доп.кот.)_для_отправки_в_ГКЦ_РЭК" xfId="908"/>
    <cellStyle name="_Расчет RAB_22072008_PR.PROG.WARM.NOTCOMBI.2012.2.16_v1.4(04.04.11) _тех форм-т (доп.кот.)_для_отправки_в_ГКЦ_РЭК_тех формы-т ОК без кот. Мелиор 1-2" xfId="909"/>
    <cellStyle name="_Расчет RAB_22072008_PR.PROG.WARM.NOTCOMBI.2012.2.16_v1.4(04.04.11) _тех форм-т (Марха)" xfId="910"/>
    <cellStyle name="_Расчет RAB_22072008_PR.PROG.WARM.NOTCOMBI.2012.2.16_v1.4(04.04.11) _тех форм-т (Марха) 7тх" xfId="911"/>
    <cellStyle name="_Расчет RAB_22072008_PR.PROG.WARM.NOTCOMBI.2012.2.16_v1.4(04.04.11) _тех форм-т (Марха) 7тх_тех формы-т ОК без кот. Мелиор 1-2" xfId="912"/>
    <cellStyle name="_Расчет RAB_22072008_PR.PROG.WARM.NOTCOMBI.2012.2.16_v1.4(04.04.11) _тех форм-т (Марха)_тех формы-т ОК без кот. Мелиор 1-2" xfId="913"/>
    <cellStyle name="_Расчет RAB_22072008_PR.PROG.WARM.NOTCOMBI.2012.2.16_v1.4(04.04.11) _тех форм-т (Марха)-2016 (принимаемый вариант)_потери_бюджет_ук_по минпрому" xfId="914"/>
    <cellStyle name="_Расчет RAB_22072008_PR.PROG.WARM.NOTCOMBI.2012.2.16_v1.4(04.04.11) _тех форм-т (осн.кот.) с ИП Мизухара для ГКЦ-РЭК РС(Я)" xfId="915"/>
    <cellStyle name="_Расчет RAB_22072008_PR.PROG.WARM.NOTCOMBI.2012.2.16_v1.4(04.04.11) _тех форм-т (осн.кот.) с ИП Мизухара для ГКЦ-РЭК РС(Я)_тех формы-т ОК без кот. Мелиор 1-2" xfId="916"/>
    <cellStyle name="_Расчет RAB_22072008_PR.PROG.WARM.NOTCOMBI.2012.2.16_v1.4(04.04.11) _тех форм-т (осн.кот.) с ИП Мизухара с разбивкой по бюджетам" xfId="917"/>
    <cellStyle name="_Расчет RAB_22072008_PR.PROG.WARM.NOTCOMBI.2012.2.16_v1.4(04.04.11) _тех форм-т (осн.кот.) с ИП Мизухара с разбивкой по бюджетам_тех формы-т ОК без кот. Мелиор 1-2" xfId="918"/>
    <cellStyle name="_Расчет RAB_22072008_PR.PROG.WARM.NOTCOMBI.2012.2.16_v1.4(04.04.11) _тех форм-т (СМУ-16 + ЦТП Северный-1)_для_оправки в РЭК" xfId="919"/>
    <cellStyle name="_Расчет RAB_22072008_PR.PROG.WARM.NOTCOMBI.2012.2.16_v1.4(04.04.11) _тех форм-т (СМУ-16 + ЦТП Северный-1)_для_оправки в РЭК_тех формы-т ОК без кот. Мелиор 1-2" xfId="920"/>
    <cellStyle name="_Расчет RAB_22072008_PR.PROG.WARM.NOTCOMBI.2012.2.16_v1.4(04.04.11) _тех формы-т ОК без кот. Мелиор 1-2" xfId="921"/>
    <cellStyle name="_Расчет RAB_22072008_PR.PROG.WARM.NOTCOMBI.2012.2.16_v1.4(04.04.11) _тх3 Основные на 2016 год Татаринова МС 16062015" xfId="922"/>
    <cellStyle name="_Расчет RAB_22072008_PR.PROG.WARM.NOTCOMBI.2012.2.16_v1.4(04.04.11) _тх3 Основные на 2016 год Татаринова МС 16062015_тех формы-т ОК без кот. Мелиор 1-2" xfId="923"/>
    <cellStyle name="_Расчет RAB_22072008_PR.PROG.WARM.NOTCOMBI.2012.2.16_v1.4(04.04.11) _ХВО" xfId="924"/>
    <cellStyle name="_Расчет RAB_22072008_PR.PROG.WARM.NOTCOMBI.2012.2.16_v1.4(04.04.11) _ХВО_тех формы-т ОК без кот. Мелиор 1-2" xfId="925"/>
    <cellStyle name="_Расчет RAB_22072008_PR.PROG.WARM.NOTCOMBI.2012.2.16_v1.4(04.04.11) _электроэнергия план по уд.норме 2016" xfId="926"/>
    <cellStyle name="_Расчет RAB_22072008_PR.PROG.WARM.NOTCOMBI.2012.2.16_v1.4(04.04.11) _электроэнергия план по уд.норме 2016_тех формы-т ОК без кот. Мелиор 1-2" xfId="927"/>
    <cellStyle name="_Расчет RAB_22072008_PREDEL.JKH.UTV.2011(v1.0.1)" xfId="928"/>
    <cellStyle name="_Расчет RAB_22072008_PREDEL.JKH.UTV.2011(v1.0.1) 2" xfId="29107"/>
    <cellStyle name="_Расчет RAB_22072008_PREDEL.JKH.UTV.2011(v1.0.1)_46TE.2011(v1.0)" xfId="929"/>
    <cellStyle name="_Расчет RAB_22072008_PREDEL.JKH.UTV.2011(v1.0.1)_46TE.2011(v1.0) 2" xfId="29108"/>
    <cellStyle name="_Расчет RAB_22072008_PREDEL.JKH.UTV.2011(v1.0.1)_INDEX.STATION.2012(v1.0)_" xfId="930"/>
    <cellStyle name="_Расчет RAB_22072008_PREDEL.JKH.UTV.2011(v1.0.1)_INDEX.STATION.2012(v1.0)_ 2" xfId="29109"/>
    <cellStyle name="_Расчет RAB_22072008_PREDEL.JKH.UTV.2011(v1.0.1)_INDEX.STATION.2012(v2.0)" xfId="931"/>
    <cellStyle name="_Расчет RAB_22072008_PREDEL.JKH.UTV.2011(v1.0.1)_INDEX.STATION.2012(v2.0) 2" xfId="29110"/>
    <cellStyle name="_Расчет RAB_22072008_PREDEL.JKH.UTV.2011(v1.0.1)_INDEX.STATION.2012(v2.1)" xfId="932"/>
    <cellStyle name="_Расчет RAB_22072008_PREDEL.JKH.UTV.2011(v1.0.1)_INDEX.STATION.2012(v2.1) 2" xfId="29111"/>
    <cellStyle name="_Расчет RAB_22072008_PREDEL.JKH.UTV.2011(v1.0.1)_TEPLO.PREDEL.2012.M(v1.1)_test" xfId="933"/>
    <cellStyle name="_Расчет RAB_22072008_PREDEL.JKH.UTV.2011(v1.0.1)_TEPLO.PREDEL.2012.M(v1.1)_test 2" xfId="29112"/>
    <cellStyle name="_Расчет RAB_22072008_PREDEL.JKH.UTV.2011(v1.1)" xfId="934"/>
    <cellStyle name="_Расчет RAB_22072008_PREDEL.JKH.UTV.2011(v1.1) 2" xfId="29113"/>
    <cellStyle name="_Расчет RAB_22072008_PREDEL.JKH.UTV.2011(v1.1)_FORM5.2012(v1.0)" xfId="935"/>
    <cellStyle name="_Расчет RAB_22072008_PREDEL.JKH.UTV.2011(v1.1)_FORM5.2012(v1.0) 2" xfId="29114"/>
    <cellStyle name="_Расчет RAB_22072008_PREDEL.JKH.UTV.2011(v1.1)_OREP.INV.GEN.G(v1.0)" xfId="936"/>
    <cellStyle name="_Расчет RAB_22072008_PREDEL.JKH.UTV.2011(v1.1)_OREP.INV.GEN.G(v1.0) 2" xfId="29115"/>
    <cellStyle name="_Расчет RAB_22072008_REP.BLR.2012(v1.0)" xfId="937"/>
    <cellStyle name="_Расчет RAB_22072008_REP.BLR.2012(v1.0) 2" xfId="29116"/>
    <cellStyle name="_Расчет RAB_22072008_TARIFF.PEREDACHA.EE(v0.4)" xfId="938"/>
    <cellStyle name="_Расчет RAB_22072008_TEPLO.PREDEL.2012.M(v1.1)" xfId="939"/>
    <cellStyle name="_Расчет RAB_22072008_TEPLO.PREDEL.2012.M(v1.1) 2" xfId="29117"/>
    <cellStyle name="_Расчет RAB_22072008_TEST.TEMPLATE" xfId="940"/>
    <cellStyle name="_Расчет RAB_22072008_TEST.TEMPLATE 2" xfId="29118"/>
    <cellStyle name="_Расчет RAB_22072008_UPDATE.46EE.2011.TO.1.1" xfId="941"/>
    <cellStyle name="_Расчет RAB_22072008_UPDATE.46EE.2011.TO.1.1 2" xfId="29119"/>
    <cellStyle name="_Расчет RAB_22072008_UPDATE.46TE.2011.TO.1.1" xfId="942"/>
    <cellStyle name="_Расчет RAB_22072008_UPDATE.46TE.2011.TO.1.1 2" xfId="29120"/>
    <cellStyle name="_Расчет RAB_22072008_UPDATE.46TE.2011.TO.1.2" xfId="943"/>
    <cellStyle name="_Расчет RAB_22072008_UPDATE.46TE.2011.TO.1.2 2" xfId="29121"/>
    <cellStyle name="_Расчет RAB_22072008_UPDATE.BALANCE.WARM.2011YEAR.TO.1.1" xfId="944"/>
    <cellStyle name="_Расчет RAB_22072008_UPDATE.BALANCE.WARM.2011YEAR.TO.1.1 2" xfId="29122"/>
    <cellStyle name="_Расчет RAB_22072008_UPDATE.BALANCE.WARM.2011YEAR.TO.1.1_46TE.2011(v1.0)" xfId="945"/>
    <cellStyle name="_Расчет RAB_22072008_UPDATE.BALANCE.WARM.2011YEAR.TO.1.1_46TE.2011(v1.0) 2" xfId="29123"/>
    <cellStyle name="_Расчет RAB_22072008_UPDATE.BALANCE.WARM.2011YEAR.TO.1.1_INDEX.STATION.2012(v1.0)_" xfId="946"/>
    <cellStyle name="_Расчет RAB_22072008_UPDATE.BALANCE.WARM.2011YEAR.TO.1.1_INDEX.STATION.2012(v1.0)_ 2" xfId="29124"/>
    <cellStyle name="_Расчет RAB_22072008_UPDATE.BALANCE.WARM.2011YEAR.TO.1.1_INDEX.STATION.2012(v2.0)" xfId="947"/>
    <cellStyle name="_Расчет RAB_22072008_UPDATE.BALANCE.WARM.2011YEAR.TO.1.1_INDEX.STATION.2012(v2.0) 2" xfId="29125"/>
    <cellStyle name="_Расчет RAB_22072008_UPDATE.BALANCE.WARM.2011YEAR.TO.1.1_INDEX.STATION.2012(v2.1)" xfId="948"/>
    <cellStyle name="_Расчет RAB_22072008_UPDATE.BALANCE.WARM.2011YEAR.TO.1.1_INDEX.STATION.2012(v2.1) 2" xfId="29126"/>
    <cellStyle name="_Расчет RAB_22072008_UPDATE.BALANCE.WARM.2011YEAR.TO.1.1_OREP.KU.2011.MONTHLY.02(v1.1)" xfId="949"/>
    <cellStyle name="_Расчет RAB_22072008_UPDATE.BALANCE.WARM.2011YEAR.TO.1.1_OREP.KU.2011.MONTHLY.02(v1.1) 2" xfId="29127"/>
    <cellStyle name="_Расчет RAB_22072008_UPDATE.BALANCE.WARM.2011YEAR.TO.1.1_TEPLO.PREDEL.2012.M(v1.1)_test" xfId="950"/>
    <cellStyle name="_Расчет RAB_22072008_UPDATE.BALANCE.WARM.2011YEAR.TO.1.1_TEPLO.PREDEL.2012.M(v1.1)_test 2" xfId="29128"/>
    <cellStyle name="_Расчет RAB_22072008_UPDATE.LABOUR.7.14.TO.2.3" xfId="951"/>
    <cellStyle name="_Расчет RAB_22072008_UPDATE.LABOUR.7.14.TO.2.4" xfId="952"/>
    <cellStyle name="_Расчет RAB_22072008_UPDATE.NADB.JNVLS.APTEKA.2011.TO.1.3.4" xfId="953"/>
    <cellStyle name="_Расчет RAB_22072008_UPDATE.NADB.JNVLS.APTEKA.2011.TO.1.3.4 2" xfId="29129"/>
    <cellStyle name="_Расчет RAB_22072008_Книга2_PR.PROG.WARM.NOTCOMBI.2012.2.16_v1.4(04.04.11) " xfId="954"/>
    <cellStyle name="_Расчет RAB_22072008_Книга2_PR.PROG.WARM.NOTCOMBI.2012.2.16_v1.4(04.04.11)  2" xfId="955"/>
    <cellStyle name="_Расчет RAB_22072008_Книга2_PR.PROG.WARM.NOTCOMBI.2012.2.16_v1.4(04.04.11)  3" xfId="956"/>
    <cellStyle name="_Расчет RAB_22072008_Книга2_PR.PROG.WARM.NOTCOMBI.2012.2.16_v1.4(04.04.11) _1 тх  2 квартал" xfId="957"/>
    <cellStyle name="_Расчет RAB_22072008_Книга2_PR.PROG.WARM.NOTCOMBI.2012.2.16_v1.4(04.04.11) _1 тх  2 квартал_тех формы-т ОК без кот. Мелиор 1-2" xfId="958"/>
    <cellStyle name="_Расчет RAB_22072008_Книга2_PR.PROG.WARM.NOTCOMBI.2012.2.16_v1.4(04.04.11) _1 тх и 3 тх  доп котельные на 2016 год без полотенц" xfId="959"/>
    <cellStyle name="_Расчет RAB_22072008_Книга2_PR.PROG.WARM.NOTCOMBI.2012.2.16_v1.4(04.04.11) _1 тх и 3 тх Основной тариф на 2016 год окончат вариант" xfId="960"/>
    <cellStyle name="_Расчет RAB_22072008_Книга2_PR.PROG.WARM.NOTCOMBI.2012.2.16_v1.4(04.04.11) _1 тх и 3 тх Основной тариф на 2016 год окончат вариант_тех формы-т ОК без кот. Мелиор 1-2" xfId="961"/>
    <cellStyle name="_Расчет RAB_22072008_Книга2_PR.PROG.WARM.NOTCOMBI.2012.2.16_v1.4(04.04.11) _1 тх и 3 тх Основной тариф+сергелях на 2016 год" xfId="962"/>
    <cellStyle name="_Расчет RAB_22072008_Книга2_PR.PROG.WARM.NOTCOMBI.2012.2.16_v1.4(04.04.11) _1 тх и 3 тх Основной тариф+Сергелях на 2016 год  без доп кот без полотенц" xfId="963"/>
    <cellStyle name="_Расчет RAB_22072008_Книга2_PR.PROG.WARM.NOTCOMBI.2012.2.16_v1.4(04.04.11) _1 тх и 3 тх Основной тариф+сергелях на 2016 год_тех формы-т ОК без кот. Мелиор 1-2" xfId="964"/>
    <cellStyle name="_Расчет RAB_22072008_Книга2_PR.PROG.WARM.NOTCOMBI.2012.2.16_v1.4(04.04.11) _1 тх, 3 тх и 5 тх Основной тариф на 2016 год" xfId="965"/>
    <cellStyle name="_Расчет RAB_22072008_Книга2_PR.PROG.WARM.NOTCOMBI.2012.2.16_v1.4(04.04.11) _1 тх, 3 тх и 5 тх Основной тариф на 2016 год_тех формы-т ОК без кот. Мелиор 1-2" xfId="966"/>
    <cellStyle name="_Расчет RAB_22072008_Книга2_PR.PROG.WARM.NOTCOMBI.2012.2.16_v1.4(04.04.11) _12 тх Расход теплоносителя(Марха)_корр.реализация" xfId="967"/>
    <cellStyle name="_Расчет RAB_22072008_Книга2_PR.PROG.WARM.NOTCOMBI.2012.2.16_v1.4(04.04.11) _12 тх Расход теплоносителя(осн.кот.)" xfId="968"/>
    <cellStyle name="_Расчет RAB_22072008_Книга2_PR.PROG.WARM.NOTCOMBI.2012.2.16_v1.4(04.04.11) _12 тх Расход теплоносителя(осн.кот.)_ожидаемый_факт" xfId="969"/>
    <cellStyle name="_Расчет RAB_22072008_Книга2_PR.PROG.WARM.NOTCOMBI.2012.2.16_v1.4(04.04.11) _12 тх Расход теплоносителя(осн.кот.)_ожидаемый_факт_тех формы-т ОК без кот. Мелиор 1-2" xfId="970"/>
    <cellStyle name="_Расчет RAB_22072008_Книга2_PR.PROG.WARM.NOTCOMBI.2012.2.16_v1.4(04.04.11) _12 тх Расход теплоносителя(осн.кот.)_тех формы-т ОК без кот. Мелиор 1-2" xfId="971"/>
    <cellStyle name="_Расчет RAB_22072008_Книга2_PR.PROG.WARM.NOTCOMBI.2012.2.16_v1.4(04.04.11) _5(тх) факт за 2014 год для Васильева РЭК_принятый_08_06_2015" xfId="972"/>
    <cellStyle name="_Расчет RAB_22072008_Книга2_PR.PROG.WARM.NOTCOMBI.2012.2.16_v1.4(04.04.11) _5(тх) факт за 2014 год для Васильева РЭК_принятый_08_06_2015_тех формы-т ОК без кот. Мелиор 1-2" xfId="973"/>
    <cellStyle name="_Расчет RAB_22072008_Книга2_PR.PROG.WARM.NOTCOMBI.2012.2.16_v1.4(04.04.11) _5(тх) факт за 2014 год на 3 тарифа" xfId="974"/>
    <cellStyle name="_Расчет RAB_22072008_Книга2_PR.PROG.WARM.NOTCOMBI.2012.2.16_v1.4(04.04.11) _5(тх) факт за 2014 год на 3 тарифа_тех формы-т ОК без кот. Мелиор 1-2" xfId="975"/>
    <cellStyle name="_Расчет RAB_22072008_Книга2_PR.PROG.WARM.NOTCOMBI.2012.2.16_v1.4(04.04.11) _тех форм-т (доп.кот.)_для_отправки_в_ГКЦ_РЭК" xfId="976"/>
    <cellStyle name="_Расчет RAB_22072008_Книга2_PR.PROG.WARM.NOTCOMBI.2012.2.16_v1.4(04.04.11) _тех форм-т (доп.кот.)_для_отправки_в_ГКЦ_РЭК_тех формы-т ОК без кот. Мелиор 1-2" xfId="977"/>
    <cellStyle name="_Расчет RAB_22072008_Книга2_PR.PROG.WARM.NOTCOMBI.2012.2.16_v1.4(04.04.11) _тех форм-т (Марха)" xfId="978"/>
    <cellStyle name="_Расчет RAB_22072008_Книга2_PR.PROG.WARM.NOTCOMBI.2012.2.16_v1.4(04.04.11) _тех форм-т (Марха) 7тх" xfId="979"/>
    <cellStyle name="_Расчет RAB_22072008_Книга2_PR.PROG.WARM.NOTCOMBI.2012.2.16_v1.4(04.04.11) _тех форм-т (Марха) 7тх_тех формы-т ОК без кот. Мелиор 1-2" xfId="980"/>
    <cellStyle name="_Расчет RAB_22072008_Книга2_PR.PROG.WARM.NOTCOMBI.2012.2.16_v1.4(04.04.11) _тех форм-т (Марха)_тех формы-т ОК без кот. Мелиор 1-2" xfId="981"/>
    <cellStyle name="_Расчет RAB_22072008_Книга2_PR.PROG.WARM.NOTCOMBI.2012.2.16_v1.4(04.04.11) _тех форм-т (Марха)-2016 (принимаемый вариант)_потери_бюджет_ук_по минпрому" xfId="982"/>
    <cellStyle name="_Расчет RAB_22072008_Книга2_PR.PROG.WARM.NOTCOMBI.2012.2.16_v1.4(04.04.11) _тех форм-т (осн.кот.) с ИП Мизухара для ГКЦ-РЭК РС(Я)" xfId="983"/>
    <cellStyle name="_Расчет RAB_22072008_Книга2_PR.PROG.WARM.NOTCOMBI.2012.2.16_v1.4(04.04.11) _тех форм-т (осн.кот.) с ИП Мизухара для ГКЦ-РЭК РС(Я)_тех формы-т ОК без кот. Мелиор 1-2" xfId="984"/>
    <cellStyle name="_Расчет RAB_22072008_Книга2_PR.PROG.WARM.NOTCOMBI.2012.2.16_v1.4(04.04.11) _тех форм-т (осн.кот.) с ИП Мизухара с разбивкой по бюджетам" xfId="985"/>
    <cellStyle name="_Расчет RAB_22072008_Книга2_PR.PROG.WARM.NOTCOMBI.2012.2.16_v1.4(04.04.11) _тех форм-т (осн.кот.) с ИП Мизухара с разбивкой по бюджетам_тех формы-т ОК без кот. Мелиор 1-2" xfId="986"/>
    <cellStyle name="_Расчет RAB_22072008_Книга2_PR.PROG.WARM.NOTCOMBI.2012.2.16_v1.4(04.04.11) _тех форм-т (СМУ-16 + ЦТП Северный-1)_для_оправки в РЭК" xfId="987"/>
    <cellStyle name="_Расчет RAB_22072008_Книга2_PR.PROG.WARM.NOTCOMBI.2012.2.16_v1.4(04.04.11) _тех форм-т (СМУ-16 + ЦТП Северный-1)_для_оправки в РЭК_тех формы-т ОК без кот. Мелиор 1-2" xfId="988"/>
    <cellStyle name="_Расчет RAB_22072008_Книга2_PR.PROG.WARM.NOTCOMBI.2012.2.16_v1.4(04.04.11) _тех формы-т ОК без кот. Мелиор 1-2" xfId="989"/>
    <cellStyle name="_Расчет RAB_22072008_Книга2_PR.PROG.WARM.NOTCOMBI.2012.2.16_v1.4(04.04.11) _тх3 Основные на 2016 год Татаринова МС 16062015" xfId="990"/>
    <cellStyle name="_Расчет RAB_22072008_Книга2_PR.PROG.WARM.NOTCOMBI.2012.2.16_v1.4(04.04.11) _тх3 Основные на 2016 год Татаринова МС 16062015_тех формы-т ОК без кот. Мелиор 1-2" xfId="991"/>
    <cellStyle name="_Расчет RAB_22072008_Книга2_PR.PROG.WARM.NOTCOMBI.2012.2.16_v1.4(04.04.11) _ХВО" xfId="992"/>
    <cellStyle name="_Расчет RAB_22072008_Книга2_PR.PROG.WARM.NOTCOMBI.2012.2.16_v1.4(04.04.11) _ХВО_тех формы-т ОК без кот. Мелиор 1-2" xfId="993"/>
    <cellStyle name="_Расчет RAB_22072008_Книга2_PR.PROG.WARM.NOTCOMBI.2012.2.16_v1.4(04.04.11) _электроэнергия план по уд.норме 2016" xfId="994"/>
    <cellStyle name="_Расчет RAB_22072008_Книга2_PR.PROG.WARM.NOTCOMBI.2012.2.16_v1.4(04.04.11) _электроэнергия план по уд.норме 2016_тех формы-т ОК без кот. Мелиор 1-2" xfId="995"/>
    <cellStyle name="_Расчет RAB_22072008_Томпо" xfId="996"/>
    <cellStyle name="_Расчет RAB_Лен и МОЭСК_с 2010 года_14.04.2009_со сглаж_version 3.0_без ФСК" xfId="997"/>
    <cellStyle name="_Расчет RAB_Лен и МОЭСК_с 2010 года_14.04.2009_со сглаж_version 3.0_без ФСК 2" xfId="998"/>
    <cellStyle name="_Расчет RAB_Лен и МОЭСК_с 2010 года_14.04.2009_со сглаж_version 3.0_без ФСК 2 2" xfId="29132"/>
    <cellStyle name="_Расчет RAB_Лен и МОЭСК_с 2010 года_14.04.2009_со сглаж_version 3.0_без ФСК 2_OREP.KU.2011.MONTHLY.02(v0.1)" xfId="999"/>
    <cellStyle name="_Расчет RAB_Лен и МОЭСК_с 2010 года_14.04.2009_со сглаж_version 3.0_без ФСК 2_OREP.KU.2011.MONTHLY.02(v0.1) 2" xfId="29133"/>
    <cellStyle name="_Расчет RAB_Лен и МОЭСК_с 2010 года_14.04.2009_со сглаж_version 3.0_без ФСК 2_OREP.KU.2011.MONTHLY.02(v0.4)" xfId="1000"/>
    <cellStyle name="_Расчет RAB_Лен и МОЭСК_с 2010 года_14.04.2009_со сглаж_version 3.0_без ФСК 2_OREP.KU.2011.MONTHLY.02(v0.4) 2" xfId="29134"/>
    <cellStyle name="_Расчет RAB_Лен и МОЭСК_с 2010 года_14.04.2009_со сглаж_version 3.0_без ФСК 2_OREP.KU.2011.MONTHLY.11(v1.4)" xfId="1001"/>
    <cellStyle name="_Расчет RAB_Лен и МОЭСК_с 2010 года_14.04.2009_со сглаж_version 3.0_без ФСК 2_OREP.KU.2011.MONTHLY.11(v1.4) 2" xfId="29135"/>
    <cellStyle name="_Расчет RAB_Лен и МОЭСК_с 2010 года_14.04.2009_со сглаж_version 3.0_без ФСК 2_UPDATE.OREP.KU.2011.MONTHLY.02.TO.1.2" xfId="1002"/>
    <cellStyle name="_Расчет RAB_Лен и МОЭСК_с 2010 года_14.04.2009_со сглаж_version 3.0_без ФСК 2_UPDATE.OREP.KU.2011.MONTHLY.02.TO.1.2 2" xfId="29136"/>
    <cellStyle name="_Расчет RAB_Лен и МОЭСК_с 2010 года_14.04.2009_со сглаж_version 3.0_без ФСК 3" xfId="29131"/>
    <cellStyle name="_Расчет RAB_Лен и МОЭСК_с 2010 года_14.04.2009_со сглаж_version 3.0_без ФСК_46EE.2011(v1.0)" xfId="1003"/>
    <cellStyle name="_Расчет RAB_Лен и МОЭСК_с 2010 года_14.04.2009_со сглаж_version 3.0_без ФСК_46EE.2011(v1.0) 2" xfId="29137"/>
    <cellStyle name="_Расчет RAB_Лен и МОЭСК_с 2010 года_14.04.2009_со сглаж_version 3.0_без ФСК_46EE.2011(v1.0)_46TE.2011(v1.0)" xfId="1004"/>
    <cellStyle name="_Расчет RAB_Лен и МОЭСК_с 2010 года_14.04.2009_со сглаж_version 3.0_без ФСК_46EE.2011(v1.0)_46TE.2011(v1.0) 2" xfId="29138"/>
    <cellStyle name="_Расчет RAB_Лен и МОЭСК_с 2010 года_14.04.2009_со сглаж_version 3.0_без ФСК_46EE.2011(v1.0)_INDEX.STATION.2012(v1.0)_" xfId="1005"/>
    <cellStyle name="_Расчет RAB_Лен и МОЭСК_с 2010 года_14.04.2009_со сглаж_version 3.0_без ФСК_46EE.2011(v1.0)_INDEX.STATION.2012(v1.0)_ 2" xfId="29139"/>
    <cellStyle name="_Расчет RAB_Лен и МОЭСК_с 2010 года_14.04.2009_со сглаж_version 3.0_без ФСК_46EE.2011(v1.0)_INDEX.STATION.2012(v2.0)" xfId="1006"/>
    <cellStyle name="_Расчет RAB_Лен и МОЭСК_с 2010 года_14.04.2009_со сглаж_version 3.0_без ФСК_46EE.2011(v1.0)_INDEX.STATION.2012(v2.0) 2" xfId="29140"/>
    <cellStyle name="_Расчет RAB_Лен и МОЭСК_с 2010 года_14.04.2009_со сглаж_version 3.0_без ФСК_46EE.2011(v1.0)_INDEX.STATION.2012(v2.1)" xfId="1007"/>
    <cellStyle name="_Расчет RAB_Лен и МОЭСК_с 2010 года_14.04.2009_со сглаж_version 3.0_без ФСК_46EE.2011(v1.0)_INDEX.STATION.2012(v2.1) 2" xfId="29141"/>
    <cellStyle name="_Расчет RAB_Лен и МОЭСК_с 2010 года_14.04.2009_со сглаж_version 3.0_без ФСК_46EE.2011(v1.0)_TEPLO.PREDEL.2012.M(v1.1)_test" xfId="1008"/>
    <cellStyle name="_Расчет RAB_Лен и МОЭСК_с 2010 года_14.04.2009_со сглаж_version 3.0_без ФСК_46EE.2011(v1.0)_TEPLO.PREDEL.2012.M(v1.1)_test 2" xfId="29142"/>
    <cellStyle name="_Расчет RAB_Лен и МОЭСК_с 2010 года_14.04.2009_со сглаж_version 3.0_без ФСК_46EE.2011(v1.2)" xfId="1009"/>
    <cellStyle name="_Расчет RAB_Лен и МОЭСК_с 2010 года_14.04.2009_со сглаж_version 3.0_без ФСК_46EE.2011(v1.2) 2" xfId="29143"/>
    <cellStyle name="_Расчет RAB_Лен и МОЭСК_с 2010 года_14.04.2009_со сглаж_version 3.0_без ФСК_46EE.2011(v1.2)_FORM5.2012(v1.0)" xfId="1010"/>
    <cellStyle name="_Расчет RAB_Лен и МОЭСК_с 2010 года_14.04.2009_со сглаж_version 3.0_без ФСК_46EE.2011(v1.2)_FORM5.2012(v1.0) 2" xfId="29144"/>
    <cellStyle name="_Расчет RAB_Лен и МОЭСК_с 2010 года_14.04.2009_со сглаж_version 3.0_без ФСК_46EE.2011(v1.2)_OREP.INV.GEN.G(v1.0)" xfId="1011"/>
    <cellStyle name="_Расчет RAB_Лен и МОЭСК_с 2010 года_14.04.2009_со сглаж_version 3.0_без ФСК_46EE.2011(v1.2)_OREP.INV.GEN.G(v1.0) 2" xfId="29145"/>
    <cellStyle name="_Расчет RAB_Лен и МОЭСК_с 2010 года_14.04.2009_со сглаж_version 3.0_без ФСК_46EP.2011(v2.0)" xfId="1012"/>
    <cellStyle name="_Расчет RAB_Лен и МОЭСК_с 2010 года_14.04.2009_со сглаж_version 3.0_без ФСК_46EP.2011(v2.0) 2" xfId="29146"/>
    <cellStyle name="_Расчет RAB_Лен и МОЭСК_с 2010 года_14.04.2009_со сглаж_version 3.0_без ФСК_46EP.2012(v0.1)" xfId="1013"/>
    <cellStyle name="_Расчет RAB_Лен и МОЭСК_с 2010 года_14.04.2009_со сглаж_version 3.0_без ФСК_46EP.2012(v0.1) 2" xfId="29147"/>
    <cellStyle name="_Расчет RAB_Лен и МОЭСК_с 2010 года_14.04.2009_со сглаж_version 3.0_без ФСК_46TE.2011(v1.0)" xfId="1014"/>
    <cellStyle name="_Расчет RAB_Лен и МОЭСК_с 2010 года_14.04.2009_со сглаж_version 3.0_без ФСК_46TE.2011(v1.0) 2" xfId="29148"/>
    <cellStyle name="_Расчет RAB_Лен и МОЭСК_с 2010 года_14.04.2009_со сглаж_version 3.0_без ФСК_4DNS.UPDATE.EXAMPLE" xfId="1015"/>
    <cellStyle name="_Расчет RAB_Лен и МОЭСК_с 2010 года_14.04.2009_со сглаж_version 3.0_без ФСК_4DNS.UPDATE.EXAMPLE 2" xfId="29149"/>
    <cellStyle name="_Расчет RAB_Лен и МОЭСК_с 2010 года_14.04.2009_со сглаж_version 3.0_без ФСК_ARMRAZR" xfId="1016"/>
    <cellStyle name="_Расчет RAB_Лен и МОЭСК_с 2010 года_14.04.2009_со сглаж_version 3.0_без ФСК_ARMRAZR 2" xfId="29150"/>
    <cellStyle name="_Расчет RAB_Лен и МОЭСК_с 2010 года_14.04.2009_со сглаж_version 3.0_без ФСК_BALANCE.WARM.2010.FACT(v1.0)" xfId="1017"/>
    <cellStyle name="_Расчет RAB_Лен и МОЭСК_с 2010 года_14.04.2009_со сглаж_version 3.0_без ФСК_BALANCE.WARM.2010.FACT(v1.0) 2" xfId="29151"/>
    <cellStyle name="_Расчет RAB_Лен и МОЭСК_с 2010 года_14.04.2009_со сглаж_version 3.0_без ФСК_BALANCE.WARM.2010.PLAN" xfId="1018"/>
    <cellStyle name="_Расчет RAB_Лен и МОЭСК_с 2010 года_14.04.2009_со сглаж_version 3.0_без ФСК_BALANCE.WARM.2010.PLAN 2" xfId="29152"/>
    <cellStyle name="_Расчет RAB_Лен и МОЭСК_с 2010 года_14.04.2009_со сглаж_version 3.0_без ФСК_BALANCE.WARM.2010.PLAN_FORM5.2012(v1.0)" xfId="1019"/>
    <cellStyle name="_Расчет RAB_Лен и МОЭСК_с 2010 года_14.04.2009_со сглаж_version 3.0_без ФСК_BALANCE.WARM.2010.PLAN_FORM5.2012(v1.0) 2" xfId="29153"/>
    <cellStyle name="_Расчет RAB_Лен и МОЭСК_с 2010 года_14.04.2009_со сглаж_version 3.0_без ФСК_BALANCE.WARM.2010.PLAN_OREP.INV.GEN.G(v1.0)" xfId="1020"/>
    <cellStyle name="_Расчет RAB_Лен и МОЭСК_с 2010 года_14.04.2009_со сглаж_version 3.0_без ФСК_BALANCE.WARM.2010.PLAN_OREP.INV.GEN.G(v1.0) 2" xfId="29154"/>
    <cellStyle name="_Расчет RAB_Лен и МОЭСК_с 2010 года_14.04.2009_со сглаж_version 3.0_без ФСК_BALANCE.WARM.2011YEAR(v0.7)" xfId="1021"/>
    <cellStyle name="_Расчет RAB_Лен и МОЭСК_с 2010 года_14.04.2009_со сглаж_version 3.0_без ФСК_BALANCE.WARM.2011YEAR(v0.7) 2" xfId="29155"/>
    <cellStyle name="_Расчет RAB_Лен и МОЭСК_с 2010 года_14.04.2009_со сглаж_version 3.0_без ФСК_BALANCE.WARM.2011YEAR(v0.7)_FORM5.2012(v1.0)" xfId="1022"/>
    <cellStyle name="_Расчет RAB_Лен и МОЭСК_с 2010 года_14.04.2009_со сглаж_version 3.0_без ФСК_BALANCE.WARM.2011YEAR(v0.7)_FORM5.2012(v1.0) 2" xfId="29156"/>
    <cellStyle name="_Расчет RAB_Лен и МОЭСК_с 2010 года_14.04.2009_со сглаж_version 3.0_без ФСК_BALANCE.WARM.2011YEAR(v0.7)_OREP.INV.GEN.G(v1.0)" xfId="1023"/>
    <cellStyle name="_Расчет RAB_Лен и МОЭСК_с 2010 года_14.04.2009_со сглаж_version 3.0_без ФСК_BALANCE.WARM.2011YEAR(v0.7)_OREP.INV.GEN.G(v1.0) 2" xfId="29157"/>
    <cellStyle name="_Расчет RAB_Лен и МОЭСК_с 2010 года_14.04.2009_со сглаж_version 3.0_без ФСК_BALANCE.WARM.2011YEAR.NEW.UPDATE.SCHEME" xfId="1024"/>
    <cellStyle name="_Расчет RAB_Лен и МОЭСК_с 2010 года_14.04.2009_со сглаж_version 3.0_без ФСК_BALANCE.WARM.2011YEAR.NEW.UPDATE.SCHEME 2" xfId="29158"/>
    <cellStyle name="_Расчет RAB_Лен и МОЭСК_с 2010 года_14.04.2009_со сглаж_version 3.0_без ФСК_CALC.NORMATIV.KU(v0.2)" xfId="1025"/>
    <cellStyle name="_Расчет RAB_Лен и МОЭСК_с 2010 года_14.04.2009_со сглаж_version 3.0_без ФСК_CALC.NORMATIV.KU(v0.2) 2" xfId="29159"/>
    <cellStyle name="_Расчет RAB_Лен и МОЭСК_с 2010 года_14.04.2009_со сглаж_version 3.0_без ФСК_EE.2REK.P2011.4.78(v0.3)" xfId="1026"/>
    <cellStyle name="_Расчет RAB_Лен и МОЭСК_с 2010 года_14.04.2009_со сглаж_version 3.0_без ФСК_EE.2REK.P2011.4.78(v0.3) 2" xfId="29160"/>
    <cellStyle name="_Расчет RAB_Лен и МОЭСК_с 2010 года_14.04.2009_со сглаж_version 3.0_без ФСК_FORM3.1.2013(v0.2)" xfId="1027"/>
    <cellStyle name="_Расчет RAB_Лен и МОЭСК_с 2010 года_14.04.2009_со сглаж_version 3.0_без ФСК_FORM3.1.2013(v0.2) 2" xfId="29161"/>
    <cellStyle name="_Расчет RAB_Лен и МОЭСК_с 2010 года_14.04.2009_со сглаж_version 3.0_без ФСК_FORM3.2013(v1.0)" xfId="1028"/>
    <cellStyle name="_Расчет RAB_Лен и МОЭСК_с 2010 года_14.04.2009_со сглаж_version 3.0_без ФСК_FORM3.2013(v1.0) 2" xfId="29162"/>
    <cellStyle name="_Расчет RAB_Лен и МОЭСК_с 2010 года_14.04.2009_со сглаж_version 3.0_без ФСК_FORM3.REG(v1.0)" xfId="1029"/>
    <cellStyle name="_Расчет RAB_Лен и МОЭСК_с 2010 года_14.04.2009_со сглаж_version 3.0_без ФСК_FORM3.REG(v1.0) 2" xfId="29163"/>
    <cellStyle name="_Расчет RAB_Лен и МОЭСК_с 2010 года_14.04.2009_со сглаж_version 3.0_без ФСК_FORM910.2012(v0.5)" xfId="1030"/>
    <cellStyle name="_Расчет RAB_Лен и МОЭСК_с 2010 года_14.04.2009_со сглаж_version 3.0_без ФСК_FORM910.2012(v0.5) 2" xfId="29164"/>
    <cellStyle name="_Расчет RAB_Лен и МОЭСК_с 2010 года_14.04.2009_со сглаж_version 3.0_без ФСК_FORM910.2012(v0.5)_FORM5.2012(v1.0)" xfId="1031"/>
    <cellStyle name="_Расчет RAB_Лен и МОЭСК_с 2010 года_14.04.2009_со сглаж_version 3.0_без ФСК_FORM910.2012(v0.5)_FORM5.2012(v1.0) 2" xfId="29165"/>
    <cellStyle name="_Расчет RAB_Лен и МОЭСК_с 2010 года_14.04.2009_со сглаж_version 3.0_без ФСК_FORM910.2012(v1.1)" xfId="1032"/>
    <cellStyle name="_Расчет RAB_Лен и МОЭСК_с 2010 года_14.04.2009_со сглаж_version 3.0_без ФСК_FORM910.2012(v1.1) 2" xfId="29166"/>
    <cellStyle name="_Расчет RAB_Лен и МОЭСК_с 2010 года_14.04.2009_со сглаж_version 3.0_без ФСК_INVEST.EE.PLAN.4.78(v0.1)" xfId="1033"/>
    <cellStyle name="_Расчет RAB_Лен и МОЭСК_с 2010 года_14.04.2009_со сглаж_version 3.0_без ФСК_INVEST.EE.PLAN.4.78(v0.1) 2" xfId="29167"/>
    <cellStyle name="_Расчет RAB_Лен и МОЭСК_с 2010 года_14.04.2009_со сглаж_version 3.0_без ФСК_INVEST.EE.PLAN.4.78(v0.3)" xfId="1034"/>
    <cellStyle name="_Расчет RAB_Лен и МОЭСК_с 2010 года_14.04.2009_со сглаж_version 3.0_без ФСК_INVEST.EE.PLAN.4.78(v0.3) 2" xfId="29168"/>
    <cellStyle name="_Расчет RAB_Лен и МОЭСК_с 2010 года_14.04.2009_со сглаж_version 3.0_без ФСК_INVEST.EE.PLAN.4.78(v1.0)" xfId="1035"/>
    <cellStyle name="_Расчет RAB_Лен и МОЭСК_с 2010 года_14.04.2009_со сглаж_version 3.0_без ФСК_INVEST.EE.PLAN.4.78(v1.0) 2" xfId="29169"/>
    <cellStyle name="_Расчет RAB_Лен и МОЭСК_с 2010 года_14.04.2009_со сглаж_version 3.0_без ФСК_INVEST.EE.PLAN.4.78(v1.0)_FORM11.2013" xfId="1036"/>
    <cellStyle name="_Расчет RAB_Лен и МОЭСК_с 2010 года_14.04.2009_со сглаж_version 3.0_без ФСК_INVEST.EE.PLAN.4.78(v1.0)_FORM11.2013 2" xfId="29170"/>
    <cellStyle name="_Расчет RAB_Лен и МОЭСК_с 2010 года_14.04.2009_со сглаж_version 3.0_без ФСК_INVEST.EE.PLAN.4.78(v1.0)_PASSPORT.TEPLO.PROIZV(v2.0)" xfId="1037"/>
    <cellStyle name="_Расчет RAB_Лен и МОЭСК_с 2010 года_14.04.2009_со сглаж_version 3.0_без ФСК_INVEST.EE.PLAN.4.78(v1.0)_PASSPORT.TEPLO.PROIZV(v2.0) 2" xfId="29171"/>
    <cellStyle name="_Расчет RAB_Лен и МОЭСК_с 2010 года_14.04.2009_со сглаж_version 3.0_без ФСК_INVEST.EE.PLAN.4.78(v1.0)_PASSPORT.TEPLO.PROIZV(v2.0)_LABOUR.7.14(v2.3)" xfId="1038"/>
    <cellStyle name="_Расчет RAB_Лен и МОЭСК_с 2010 года_14.04.2009_со сглаж_version 3.0_без ФСК_INVEST.EE.PLAN.4.78(v1.0)_PASSPORT.TEPLO.PROIZV(v2.0)_MWT.POTERI.SETI.2012(v0.1)" xfId="1039"/>
    <cellStyle name="_Расчет RAB_Лен и МОЭСК_с 2010 года_14.04.2009_со сглаж_version 3.0_без ФСК_INVEST.EE.PLAN.4.78(v1.0)_PASSPORT.TEPLO.PROIZV(v2.0)_MWT.POTERI.SETI.2012(v0.1) 2" xfId="29172"/>
    <cellStyle name="_Расчет RAB_Лен и МОЭСК_с 2010 года_14.04.2009_со сглаж_version 3.0_без ФСК_INVEST.EE.PLAN.4.78(v1.0)_PASSPORT.TEPLO.PROIZV(v2.0)_PASSPORT.TEPLO.SETI(v2.0f)" xfId="1040"/>
    <cellStyle name="_Расчет RAB_Лен и МОЭСК_с 2010 года_14.04.2009_со сглаж_version 3.0_без ФСК_INVEST.EE.PLAN.4.78(v1.0)_PASSPORT.TEPLO.PROIZV(v2.0)_PASSPORT.TEPLO.SETI(v2.0f) 2" xfId="29173"/>
    <cellStyle name="_Расчет RAB_Лен и МОЭСК_с 2010 года_14.04.2009_со сглаж_version 3.0_без ФСК_INVEST.EE.PLAN.4.78(v1.0)_PASSPORT.TEPLO.PROIZV(v2.0)_PASSPORT.TEPLO.SETI_глюк" xfId="1041"/>
    <cellStyle name="_Расчет RAB_Лен и МОЭСК_с 2010 года_14.04.2009_со сглаж_version 3.0_без ФСК_INVEST.EE.PLAN.4.78(v1.0)_PASSPORT.TEPLO.PROIZV(v2.0)_PASSPORT.TEPLO.SETI_глюк 2" xfId="29174"/>
    <cellStyle name="_Расчет RAB_Лен и МОЭСК_с 2010 года_14.04.2009_со сглаж_version 3.0_без ФСК_INVEST.EE.PLAN.4.78(v1.0)_PASSPORT.TEPLO.SETI(v2.0f)" xfId="1042"/>
    <cellStyle name="_Расчет RAB_Лен и МОЭСК_с 2010 года_14.04.2009_со сглаж_version 3.0_без ФСК_INVEST.EE.PLAN.4.78(v1.0)_PASSPORT.TEPLO.SETI(v2.0f) 2" xfId="29175"/>
    <cellStyle name="_Расчет RAB_Лен и МОЭСК_с 2010 года_14.04.2009_со сглаж_version 3.0_без ФСК_INVEST.EE.PLAN.4.78(v1.0)_PASSPORT.TEPLO.SETI_глюк" xfId="1043"/>
    <cellStyle name="_Расчет RAB_Лен и МОЭСК_с 2010 года_14.04.2009_со сглаж_version 3.0_без ФСК_INVEST.EE.PLAN.4.78(v1.0)_PASSPORT.TEPLO.SETI_глюк 2" xfId="29176"/>
    <cellStyle name="_Расчет RAB_Лен и МОЭСК_с 2010 года_14.04.2009_со сглаж_version 3.0_без ФСК_INVEST.PLAN.4.78(v0.1)" xfId="1044"/>
    <cellStyle name="_Расчет RAB_Лен и МОЭСК_с 2010 года_14.04.2009_со сглаж_version 3.0_без ФСК_INVEST.PLAN.4.78(v0.1) 2" xfId="29177"/>
    <cellStyle name="_Расчет RAB_Лен и МОЭСК_с 2010 года_14.04.2009_со сглаж_version 3.0_без ФСК_INVEST.WARM.PLAN.4.78(v0.1)" xfId="1045"/>
    <cellStyle name="_Расчет RAB_Лен и МОЭСК_с 2010 года_14.04.2009_со сглаж_version 3.0_без ФСК_INVEST.WARM.PLAN.4.78(v0.1) 2" xfId="29178"/>
    <cellStyle name="_Расчет RAB_Лен и МОЭСК_с 2010 года_14.04.2009_со сглаж_version 3.0_без ФСК_INVEST_WARM_PLAN" xfId="1046"/>
    <cellStyle name="_Расчет RAB_Лен и МОЭСК_с 2010 года_14.04.2009_со сглаж_version 3.0_без ФСК_INVEST_WARM_PLAN 2" xfId="29179"/>
    <cellStyle name="_Расчет RAB_Лен и МОЭСК_с 2010 года_14.04.2009_со сглаж_version 3.0_без ФСК_LABOUR.7.14(v2.3)" xfId="1047"/>
    <cellStyle name="_Расчет RAB_Лен и МОЭСК_с 2010 года_14.04.2009_со сглаж_version 3.0_без ФСК_NADB.JNVLP.APTEKA.2012(v1.0)_21_02_12" xfId="1048"/>
    <cellStyle name="_Расчет RAB_Лен и МОЭСК_с 2010 года_14.04.2009_со сглаж_version 3.0_без ФСК_NADB.JNVLP.APTEKA.2012(v1.0)_21_02_12 2" xfId="29180"/>
    <cellStyle name="_Расчет RAB_Лен и МОЭСК_с 2010 года_14.04.2009_со сглаж_version 3.0_без ФСК_NADB.JNVLS.APTEKA.2011(v1.3.3)" xfId="1049"/>
    <cellStyle name="_Расчет RAB_Лен и МОЭСК_с 2010 года_14.04.2009_со сглаж_version 3.0_без ФСК_NADB.JNVLS.APTEKA.2011(v1.3.3) 2" xfId="29181"/>
    <cellStyle name="_Расчет RAB_Лен и МОЭСК_с 2010 года_14.04.2009_со сглаж_version 3.0_без ФСК_NADB.JNVLS.APTEKA.2011(v1.3.3)_46TE.2011(v1.0)" xfId="1050"/>
    <cellStyle name="_Расчет RAB_Лен и МОЭСК_с 2010 года_14.04.2009_со сглаж_version 3.0_без ФСК_NADB.JNVLS.APTEKA.2011(v1.3.3)_46TE.2011(v1.0) 2" xfId="29182"/>
    <cellStyle name="_Расчет RAB_Лен и МОЭСК_с 2010 года_14.04.2009_со сглаж_version 3.0_без ФСК_NADB.JNVLS.APTEKA.2011(v1.3.3)_INDEX.STATION.2012(v1.0)_" xfId="1051"/>
    <cellStyle name="_Расчет RAB_Лен и МОЭСК_с 2010 года_14.04.2009_со сглаж_version 3.0_без ФСК_NADB.JNVLS.APTEKA.2011(v1.3.3)_INDEX.STATION.2012(v1.0)_ 2" xfId="29183"/>
    <cellStyle name="_Расчет RAB_Лен и МОЭСК_с 2010 года_14.04.2009_со сглаж_version 3.0_без ФСК_NADB.JNVLS.APTEKA.2011(v1.3.3)_INDEX.STATION.2012(v2.0)" xfId="1052"/>
    <cellStyle name="_Расчет RAB_Лен и МОЭСК_с 2010 года_14.04.2009_со сглаж_version 3.0_без ФСК_NADB.JNVLS.APTEKA.2011(v1.3.3)_INDEX.STATION.2012(v2.0) 2" xfId="29184"/>
    <cellStyle name="_Расчет RAB_Лен и МОЭСК_с 2010 года_14.04.2009_со сглаж_version 3.0_без ФСК_NADB.JNVLS.APTEKA.2011(v1.3.3)_INDEX.STATION.2012(v2.1)" xfId="1053"/>
    <cellStyle name="_Расчет RAB_Лен и МОЭСК_с 2010 года_14.04.2009_со сглаж_version 3.0_без ФСК_NADB.JNVLS.APTEKA.2011(v1.3.3)_INDEX.STATION.2012(v2.1) 2" xfId="29185"/>
    <cellStyle name="_Расчет RAB_Лен и МОЭСК_с 2010 года_14.04.2009_со сглаж_version 3.0_без ФСК_NADB.JNVLS.APTEKA.2011(v1.3.3)_TEPLO.PREDEL.2012.M(v1.1)_test" xfId="1054"/>
    <cellStyle name="_Расчет RAB_Лен и МОЭСК_с 2010 года_14.04.2009_со сглаж_version 3.0_без ФСК_NADB.JNVLS.APTEKA.2011(v1.3.3)_TEPLO.PREDEL.2012.M(v1.1)_test 2" xfId="29186"/>
    <cellStyle name="_Расчет RAB_Лен и МОЭСК_с 2010 года_14.04.2009_со сглаж_version 3.0_без ФСК_NADB.JNVLS.APTEKA.2011(v1.3.4)" xfId="1055"/>
    <cellStyle name="_Расчет RAB_Лен и МОЭСК_с 2010 года_14.04.2009_со сглаж_version 3.0_без ФСК_NADB.JNVLS.APTEKA.2011(v1.3.4) 2" xfId="29187"/>
    <cellStyle name="_Расчет RAB_Лен и МОЭСК_с 2010 года_14.04.2009_со сглаж_version 3.0_без ФСК_NADB.JNVLS.APTEKA.2011(v1.3.4)_46TE.2011(v1.0)" xfId="1056"/>
    <cellStyle name="_Расчет RAB_Лен и МОЭСК_с 2010 года_14.04.2009_со сглаж_version 3.0_без ФСК_NADB.JNVLS.APTEKA.2011(v1.3.4)_46TE.2011(v1.0) 2" xfId="29188"/>
    <cellStyle name="_Расчет RAB_Лен и МОЭСК_с 2010 года_14.04.2009_со сглаж_version 3.0_без ФСК_NADB.JNVLS.APTEKA.2011(v1.3.4)_INDEX.STATION.2012(v1.0)_" xfId="1057"/>
    <cellStyle name="_Расчет RAB_Лен и МОЭСК_с 2010 года_14.04.2009_со сглаж_version 3.0_без ФСК_NADB.JNVLS.APTEKA.2011(v1.3.4)_INDEX.STATION.2012(v1.0)_ 2" xfId="29189"/>
    <cellStyle name="_Расчет RAB_Лен и МОЭСК_с 2010 года_14.04.2009_со сглаж_version 3.0_без ФСК_NADB.JNVLS.APTEKA.2011(v1.3.4)_INDEX.STATION.2012(v2.0)" xfId="1058"/>
    <cellStyle name="_Расчет RAB_Лен и МОЭСК_с 2010 года_14.04.2009_со сглаж_version 3.0_без ФСК_NADB.JNVLS.APTEKA.2011(v1.3.4)_INDEX.STATION.2012(v2.0) 2" xfId="29190"/>
    <cellStyle name="_Расчет RAB_Лен и МОЭСК_с 2010 года_14.04.2009_со сглаж_version 3.0_без ФСК_NADB.JNVLS.APTEKA.2011(v1.3.4)_INDEX.STATION.2012(v2.1)" xfId="1059"/>
    <cellStyle name="_Расчет RAB_Лен и МОЭСК_с 2010 года_14.04.2009_со сглаж_version 3.0_без ФСК_NADB.JNVLS.APTEKA.2011(v1.3.4)_INDEX.STATION.2012(v2.1) 2" xfId="29191"/>
    <cellStyle name="_Расчет RAB_Лен и МОЭСК_с 2010 года_14.04.2009_со сглаж_version 3.0_без ФСК_NADB.JNVLS.APTEKA.2011(v1.3.4)_TEPLO.PREDEL.2012.M(v1.1)_test" xfId="1060"/>
    <cellStyle name="_Расчет RAB_Лен и МОЭСК_с 2010 года_14.04.2009_со сглаж_version 3.0_без ФСК_NADB.JNVLS.APTEKA.2011(v1.3.4)_TEPLO.PREDEL.2012.M(v1.1)_test 2" xfId="29192"/>
    <cellStyle name="_Расчет RAB_Лен и МОЭСК_с 2010 года_14.04.2009_со сглаж_version 3.0_без ФСК_PASSPORT.TEPLO.PROIZV(v2.1)" xfId="1061"/>
    <cellStyle name="_Расчет RAB_Лен и МОЭСК_с 2010 года_14.04.2009_со сглаж_version 3.0_без ФСК_PASSPORT.TEPLO.PROIZV(v2.1) 2" xfId="29193"/>
    <cellStyle name="_Расчет RAB_Лен и МОЭСК_с 2010 года_14.04.2009_со сглаж_version 3.0_без ФСК_PASSPORT.TEPLO.SETI(v1.0)" xfId="1062"/>
    <cellStyle name="_Расчет RAB_Лен и МОЭСК_с 2010 года_14.04.2009_со сглаж_version 3.0_без ФСК_PASSPORT.TEPLO.SETI(v1.0) 2" xfId="29194"/>
    <cellStyle name="_Расчет RAB_Лен и МОЭСК_с 2010 года_14.04.2009_со сглаж_version 3.0_без ФСК_PR.PROG.WARM.NOTCOMBI.2012.2.16_v1.4(04.04.11) " xfId="1063"/>
    <cellStyle name="_Расчет RAB_Лен и МОЭСК_с 2010 года_14.04.2009_со сглаж_version 3.0_без ФСК_PR.PROG.WARM.NOTCOMBI.2012.2.16_v1.4(04.04.11)  2" xfId="1064"/>
    <cellStyle name="_Расчет RAB_Лен и МОЭСК_с 2010 года_14.04.2009_со сглаж_version 3.0_без ФСК_PR.PROG.WARM.NOTCOMBI.2012.2.16_v1.4(04.04.11)  3" xfId="1065"/>
    <cellStyle name="_Расчет RAB_Лен и МОЭСК_с 2010 года_14.04.2009_со сглаж_version 3.0_без ФСК_PR.PROG.WARM.NOTCOMBI.2012.2.16_v1.4(04.04.11) _1 тх  2 квартал" xfId="1066"/>
    <cellStyle name="_Расчет RAB_Лен и МОЭСК_с 2010 года_14.04.2009_со сглаж_version 3.0_без ФСК_PR.PROG.WARM.NOTCOMBI.2012.2.16_v1.4(04.04.11) _1 тх  2 квартал_тех формы-т ОК без кот. Мелиор 1-2" xfId="1067"/>
    <cellStyle name="_Расчет RAB_Лен и МОЭСК_с 2010 года_14.04.2009_со сглаж_version 3.0_без ФСК_PR.PROG.WARM.NOTCOMBI.2012.2.16_v1.4(04.04.11) _1 тх и 3 тх  доп котельные на 2016 год без полотенц" xfId="1068"/>
    <cellStyle name="_Расчет RAB_Лен и МОЭСК_с 2010 года_14.04.2009_со сглаж_version 3.0_без ФСК_PR.PROG.WARM.NOTCOMBI.2012.2.16_v1.4(04.04.11) _1 тх и 3 тх Основной тариф на 2016 год окончат вариант" xfId="1069"/>
    <cellStyle name="_Расчет RAB_Лен и МОЭСК_с 2010 года_14.04.2009_со сглаж_version 3.0_без ФСК_PR.PROG.WARM.NOTCOMBI.2012.2.16_v1.4(04.04.11) _1 тх и 3 тх Основной тариф на 2016 год окончат вариант_тех формы-т ОК без кот. Мелиор 1-2" xfId="1070"/>
    <cellStyle name="_Расчет RAB_Лен и МОЭСК_с 2010 года_14.04.2009_со сглаж_version 3.0_без ФСК_PR.PROG.WARM.NOTCOMBI.2012.2.16_v1.4(04.04.11) _1 тх и 3 тх Основной тариф+сергелях на 2016 год" xfId="1071"/>
    <cellStyle name="_Расчет RAB_Лен и МОЭСК_с 2010 года_14.04.2009_со сглаж_version 3.0_без ФСК_PR.PROG.WARM.NOTCOMBI.2012.2.16_v1.4(04.04.11) _1 тх и 3 тх Основной тариф+Сергелях на 2016 год  без доп кот без полотенц" xfId="1072"/>
    <cellStyle name="_Расчет RAB_Лен и МОЭСК_с 2010 года_14.04.2009_со сглаж_version 3.0_без ФСК_PR.PROG.WARM.NOTCOMBI.2012.2.16_v1.4(04.04.11) _1 тх и 3 тх Основной тариф+сергелях на 2016 год_тех формы-т ОК без кот. Мелиор 1-2" xfId="1073"/>
    <cellStyle name="_Расчет RAB_Лен и МОЭСК_с 2010 года_14.04.2009_со сглаж_version 3.0_без ФСК_PR.PROG.WARM.NOTCOMBI.2012.2.16_v1.4(04.04.11) _1 тх, 3 тх и 5 тх Основной тариф на 2016 год" xfId="1074"/>
    <cellStyle name="_Расчет RAB_Лен и МОЭСК_с 2010 года_14.04.2009_со сглаж_version 3.0_без ФСК_PR.PROG.WARM.NOTCOMBI.2012.2.16_v1.4(04.04.11) _1 тх, 3 тх и 5 тх Основной тариф на 2016 год_тех формы-т ОК без кот. Мелиор 1-2" xfId="1075"/>
    <cellStyle name="_Расчет RAB_Лен и МОЭСК_с 2010 года_14.04.2009_со сглаж_version 3.0_без ФСК_PR.PROG.WARM.NOTCOMBI.2012.2.16_v1.4(04.04.11) _12 тх Расход теплоносителя(Марха)_корр.реализация" xfId="1076"/>
    <cellStyle name="_Расчет RAB_Лен и МОЭСК_с 2010 года_14.04.2009_со сглаж_version 3.0_без ФСК_PR.PROG.WARM.NOTCOMBI.2012.2.16_v1.4(04.04.11) _12 тх Расход теплоносителя(осн.кот.)" xfId="1077"/>
    <cellStyle name="_Расчет RAB_Лен и МОЭСК_с 2010 года_14.04.2009_со сглаж_version 3.0_без ФСК_PR.PROG.WARM.NOTCOMBI.2012.2.16_v1.4(04.04.11) _12 тх Расход теплоносителя(осн.кот.)_ожидаемый_факт" xfId="1078"/>
    <cellStyle name="_Расчет RAB_Лен и МОЭСК_с 2010 года_14.04.2009_со сглаж_version 3.0_без ФСК_PR.PROG.WARM.NOTCOMBI.2012.2.16_v1.4(04.04.11) _12 тх Расход теплоносителя(осн.кот.)_ожидаемый_факт_тех формы-т ОК без кот. Мелиор 1-2" xfId="1079"/>
    <cellStyle name="_Расчет RAB_Лен и МОЭСК_с 2010 года_14.04.2009_со сглаж_version 3.0_без ФСК_PR.PROG.WARM.NOTCOMBI.2012.2.16_v1.4(04.04.11) _12 тх Расход теплоносителя(осн.кот.)_тех формы-т ОК без кот. Мелиор 1-2" xfId="1080"/>
    <cellStyle name="_Расчет RAB_Лен и МОЭСК_с 2010 года_14.04.2009_со сглаж_version 3.0_без ФСК_PR.PROG.WARM.NOTCOMBI.2012.2.16_v1.4(04.04.11) _5(тх) факт за 2014 год для Васильева РЭК_принятый_08_06_2015" xfId="1081"/>
    <cellStyle name="_Расчет RAB_Лен и МОЭСК_с 2010 года_14.04.2009_со сглаж_version 3.0_без ФСК_PR.PROG.WARM.NOTCOMBI.2012.2.16_v1.4(04.04.11) _5(тх) факт за 2014 год для Васильева РЭК_принятый_08_06_2015_тех формы-т ОК без кот. Мелиор 1-2" xfId="1082"/>
    <cellStyle name="_Расчет RAB_Лен и МОЭСК_с 2010 года_14.04.2009_со сглаж_version 3.0_без ФСК_PR.PROG.WARM.NOTCOMBI.2012.2.16_v1.4(04.04.11) _5(тх) факт за 2014 год на 3 тарифа" xfId="1083"/>
    <cellStyle name="_Расчет RAB_Лен и МОЭСК_с 2010 года_14.04.2009_со сглаж_version 3.0_без ФСК_PR.PROG.WARM.NOTCOMBI.2012.2.16_v1.4(04.04.11) _5(тх) факт за 2014 год на 3 тарифа_тех формы-т ОК без кот. Мелиор 1-2" xfId="1084"/>
    <cellStyle name="_Расчет RAB_Лен и МОЭСК_с 2010 года_14.04.2009_со сглаж_version 3.0_без ФСК_PR.PROG.WARM.NOTCOMBI.2012.2.16_v1.4(04.04.11) _тех форм-т (доп.кот.)_для_отправки_в_ГКЦ_РЭК" xfId="1085"/>
    <cellStyle name="_Расчет RAB_Лен и МОЭСК_с 2010 года_14.04.2009_со сглаж_version 3.0_без ФСК_PR.PROG.WARM.NOTCOMBI.2012.2.16_v1.4(04.04.11) _тех форм-т (доп.кот.)_для_отправки_в_ГКЦ_РЭК_тех формы-т ОК без кот. Мелиор 1-2" xfId="1086"/>
    <cellStyle name="_Расчет RAB_Лен и МОЭСК_с 2010 года_14.04.2009_со сглаж_version 3.0_без ФСК_PR.PROG.WARM.NOTCOMBI.2012.2.16_v1.4(04.04.11) _тех форм-т (Марха)" xfId="1087"/>
    <cellStyle name="_Расчет RAB_Лен и МОЭСК_с 2010 года_14.04.2009_со сглаж_version 3.0_без ФСК_PR.PROG.WARM.NOTCOMBI.2012.2.16_v1.4(04.04.11) _тех форм-т (Марха) 7тх" xfId="1088"/>
    <cellStyle name="_Расчет RAB_Лен и МОЭСК_с 2010 года_14.04.2009_со сглаж_version 3.0_без ФСК_PR.PROG.WARM.NOTCOMBI.2012.2.16_v1.4(04.04.11) _тех форм-т (Марха) 7тх_тех формы-т ОК без кот. Мелиор 1-2" xfId="1089"/>
    <cellStyle name="_Расчет RAB_Лен и МОЭСК_с 2010 года_14.04.2009_со сглаж_version 3.0_без ФСК_PR.PROG.WARM.NOTCOMBI.2012.2.16_v1.4(04.04.11) _тех форм-т (Марха)_тех формы-т ОК без кот. Мелиор 1-2" xfId="1090"/>
    <cellStyle name="_Расчет RAB_Лен и МОЭСК_с 2010 года_14.04.2009_со сглаж_version 3.0_без ФСК_PR.PROG.WARM.NOTCOMBI.2012.2.16_v1.4(04.04.11) _тех форм-т (Марха)-2016 (принимаемый вариант)_потери_бюджет_ук_по минпрому" xfId="1091"/>
    <cellStyle name="_Расчет RAB_Лен и МОЭСК_с 2010 года_14.04.2009_со сглаж_version 3.0_без ФСК_PR.PROG.WARM.NOTCOMBI.2012.2.16_v1.4(04.04.11) _тех форм-т (осн.кот.) с ИП Мизухара для ГКЦ-РЭК РС(Я)" xfId="1092"/>
    <cellStyle name="_Расчет RAB_Лен и МОЭСК_с 2010 года_14.04.2009_со сглаж_version 3.0_без ФСК_PR.PROG.WARM.NOTCOMBI.2012.2.16_v1.4(04.04.11) _тех форм-т (осн.кот.) с ИП Мизухара для ГКЦ-РЭК РС(Я)_тех формы-т ОК без кот. Мелиор 1-2" xfId="1093"/>
    <cellStyle name="_Расчет RAB_Лен и МОЭСК_с 2010 года_14.04.2009_со сглаж_version 3.0_без ФСК_PR.PROG.WARM.NOTCOMBI.2012.2.16_v1.4(04.04.11) _тех форм-т (осн.кот.) с ИП Мизухара с разбивкой по бюджетам" xfId="1094"/>
    <cellStyle name="_Расчет RAB_Лен и МОЭСК_с 2010 года_14.04.2009_со сглаж_version 3.0_без ФСК_PR.PROG.WARM.NOTCOMBI.2012.2.16_v1.4(04.04.11) _тех форм-т (осн.кот.) с ИП Мизухара с разбивкой по бюджетам_тех формы-т ОК без кот. Мелиор 1-2" xfId="1095"/>
    <cellStyle name="_Расчет RAB_Лен и МОЭСК_с 2010 года_14.04.2009_со сглаж_version 3.0_без ФСК_PR.PROG.WARM.NOTCOMBI.2012.2.16_v1.4(04.04.11) _тех форм-т (СМУ-16 + ЦТП Северный-1)_для_оправки в РЭК" xfId="1096"/>
    <cellStyle name="_Расчет RAB_Лен и МОЭСК_с 2010 года_14.04.2009_со сглаж_version 3.0_без ФСК_PR.PROG.WARM.NOTCOMBI.2012.2.16_v1.4(04.04.11) _тех форм-т (СМУ-16 + ЦТП Северный-1)_для_оправки в РЭК_тех формы-т ОК без кот. Мелиор 1-2" xfId="1097"/>
    <cellStyle name="_Расчет RAB_Лен и МОЭСК_с 2010 года_14.04.2009_со сглаж_version 3.0_без ФСК_PR.PROG.WARM.NOTCOMBI.2012.2.16_v1.4(04.04.11) _тех формы-т ОК без кот. Мелиор 1-2" xfId="1098"/>
    <cellStyle name="_Расчет RAB_Лен и МОЭСК_с 2010 года_14.04.2009_со сглаж_version 3.0_без ФСК_PR.PROG.WARM.NOTCOMBI.2012.2.16_v1.4(04.04.11) _тх3 Основные на 2016 год Татаринова МС 16062015" xfId="1099"/>
    <cellStyle name="_Расчет RAB_Лен и МОЭСК_с 2010 года_14.04.2009_со сглаж_version 3.0_без ФСК_PR.PROG.WARM.NOTCOMBI.2012.2.16_v1.4(04.04.11) _тх3 Основные на 2016 год Татаринова МС 16062015_тех формы-т ОК без кот. Мелиор 1-2" xfId="1100"/>
    <cellStyle name="_Расчет RAB_Лен и МОЭСК_с 2010 года_14.04.2009_со сглаж_version 3.0_без ФСК_PR.PROG.WARM.NOTCOMBI.2012.2.16_v1.4(04.04.11) _ХВО" xfId="1101"/>
    <cellStyle name="_Расчет RAB_Лен и МОЭСК_с 2010 года_14.04.2009_со сглаж_version 3.0_без ФСК_PR.PROG.WARM.NOTCOMBI.2012.2.16_v1.4(04.04.11) _ХВО_тех формы-т ОК без кот. Мелиор 1-2" xfId="1102"/>
    <cellStyle name="_Расчет RAB_Лен и МОЭСК_с 2010 года_14.04.2009_со сглаж_version 3.0_без ФСК_PR.PROG.WARM.NOTCOMBI.2012.2.16_v1.4(04.04.11) _электроэнергия план по уд.норме 2016" xfId="1103"/>
    <cellStyle name="_Расчет RAB_Лен и МОЭСК_с 2010 года_14.04.2009_со сглаж_version 3.0_без ФСК_PR.PROG.WARM.NOTCOMBI.2012.2.16_v1.4(04.04.11) _электроэнергия план по уд.норме 2016_тех формы-т ОК без кот. Мелиор 1-2" xfId="1104"/>
    <cellStyle name="_Расчет RAB_Лен и МОЭСК_с 2010 года_14.04.2009_со сглаж_version 3.0_без ФСК_PREDEL.JKH.UTV.2011(v1.0.1)" xfId="1105"/>
    <cellStyle name="_Расчет RAB_Лен и МОЭСК_с 2010 года_14.04.2009_со сглаж_version 3.0_без ФСК_PREDEL.JKH.UTV.2011(v1.0.1) 2" xfId="29196"/>
    <cellStyle name="_Расчет RAB_Лен и МОЭСК_с 2010 года_14.04.2009_со сглаж_version 3.0_без ФСК_PREDEL.JKH.UTV.2011(v1.0.1)_46TE.2011(v1.0)" xfId="1106"/>
    <cellStyle name="_Расчет RAB_Лен и МОЭСК_с 2010 года_14.04.2009_со сглаж_version 3.0_без ФСК_PREDEL.JKH.UTV.2011(v1.0.1)_46TE.2011(v1.0) 2" xfId="29197"/>
    <cellStyle name="_Расчет RAB_Лен и МОЭСК_с 2010 года_14.04.2009_со сглаж_version 3.0_без ФСК_PREDEL.JKH.UTV.2011(v1.0.1)_INDEX.STATION.2012(v1.0)_" xfId="1107"/>
    <cellStyle name="_Расчет RAB_Лен и МОЭСК_с 2010 года_14.04.2009_со сглаж_version 3.0_без ФСК_PREDEL.JKH.UTV.2011(v1.0.1)_INDEX.STATION.2012(v1.0)_ 2" xfId="29198"/>
    <cellStyle name="_Расчет RAB_Лен и МОЭСК_с 2010 года_14.04.2009_со сглаж_version 3.0_без ФСК_PREDEL.JKH.UTV.2011(v1.0.1)_INDEX.STATION.2012(v2.0)" xfId="1108"/>
    <cellStyle name="_Расчет RAB_Лен и МОЭСК_с 2010 года_14.04.2009_со сглаж_version 3.0_без ФСК_PREDEL.JKH.UTV.2011(v1.0.1)_INDEX.STATION.2012(v2.0) 2" xfId="29199"/>
    <cellStyle name="_Расчет RAB_Лен и МОЭСК_с 2010 года_14.04.2009_со сглаж_version 3.0_без ФСК_PREDEL.JKH.UTV.2011(v1.0.1)_INDEX.STATION.2012(v2.1)" xfId="1109"/>
    <cellStyle name="_Расчет RAB_Лен и МОЭСК_с 2010 года_14.04.2009_со сглаж_version 3.0_без ФСК_PREDEL.JKH.UTV.2011(v1.0.1)_INDEX.STATION.2012(v2.1) 2" xfId="29200"/>
    <cellStyle name="_Расчет RAB_Лен и МОЭСК_с 2010 года_14.04.2009_со сглаж_version 3.0_без ФСК_PREDEL.JKH.UTV.2011(v1.0.1)_TEPLO.PREDEL.2012.M(v1.1)_test" xfId="1110"/>
    <cellStyle name="_Расчет RAB_Лен и МОЭСК_с 2010 года_14.04.2009_со сглаж_version 3.0_без ФСК_PREDEL.JKH.UTV.2011(v1.0.1)_TEPLO.PREDEL.2012.M(v1.1)_test 2" xfId="29201"/>
    <cellStyle name="_Расчет RAB_Лен и МОЭСК_с 2010 года_14.04.2009_со сглаж_version 3.0_без ФСК_PREDEL.JKH.UTV.2011(v1.1)" xfId="1111"/>
    <cellStyle name="_Расчет RAB_Лен и МОЭСК_с 2010 года_14.04.2009_со сглаж_version 3.0_без ФСК_PREDEL.JKH.UTV.2011(v1.1) 2" xfId="29202"/>
    <cellStyle name="_Расчет RAB_Лен и МОЭСК_с 2010 года_14.04.2009_со сглаж_version 3.0_без ФСК_PREDEL.JKH.UTV.2011(v1.1)_FORM5.2012(v1.0)" xfId="1112"/>
    <cellStyle name="_Расчет RAB_Лен и МОЭСК_с 2010 года_14.04.2009_со сглаж_version 3.0_без ФСК_PREDEL.JKH.UTV.2011(v1.1)_FORM5.2012(v1.0) 2" xfId="29203"/>
    <cellStyle name="_Расчет RAB_Лен и МОЭСК_с 2010 года_14.04.2009_со сглаж_version 3.0_без ФСК_PREDEL.JKH.UTV.2011(v1.1)_OREP.INV.GEN.G(v1.0)" xfId="1113"/>
    <cellStyle name="_Расчет RAB_Лен и МОЭСК_с 2010 года_14.04.2009_со сглаж_version 3.0_без ФСК_PREDEL.JKH.UTV.2011(v1.1)_OREP.INV.GEN.G(v1.0) 2" xfId="29204"/>
    <cellStyle name="_Расчет RAB_Лен и МОЭСК_с 2010 года_14.04.2009_со сглаж_version 3.0_без ФСК_REP.BLR.2012(v1.0)" xfId="1114"/>
    <cellStyle name="_Расчет RAB_Лен и МОЭСК_с 2010 года_14.04.2009_со сглаж_version 3.0_без ФСК_REP.BLR.2012(v1.0) 2" xfId="29205"/>
    <cellStyle name="_Расчет RAB_Лен и МОЭСК_с 2010 года_14.04.2009_со сглаж_version 3.0_без ФСК_TARIFF.PEREDACHA.EE(v0.4)" xfId="1115"/>
    <cellStyle name="_Расчет RAB_Лен и МОЭСК_с 2010 года_14.04.2009_со сглаж_version 3.0_без ФСК_TEPLO.PREDEL.2012.M(v1.1)" xfId="1116"/>
    <cellStyle name="_Расчет RAB_Лен и МОЭСК_с 2010 года_14.04.2009_со сглаж_version 3.0_без ФСК_TEPLO.PREDEL.2012.M(v1.1) 2" xfId="29206"/>
    <cellStyle name="_Расчет RAB_Лен и МОЭСК_с 2010 года_14.04.2009_со сглаж_version 3.0_без ФСК_TEST.TEMPLATE" xfId="1117"/>
    <cellStyle name="_Расчет RAB_Лен и МОЭСК_с 2010 года_14.04.2009_со сглаж_version 3.0_без ФСК_TEST.TEMPLATE 2" xfId="29207"/>
    <cellStyle name="_Расчет RAB_Лен и МОЭСК_с 2010 года_14.04.2009_со сглаж_version 3.0_без ФСК_UPDATE.46EE.2011.TO.1.1" xfId="1118"/>
    <cellStyle name="_Расчет RAB_Лен и МОЭСК_с 2010 года_14.04.2009_со сглаж_version 3.0_без ФСК_UPDATE.46EE.2011.TO.1.1 2" xfId="29208"/>
    <cellStyle name="_Расчет RAB_Лен и МОЭСК_с 2010 года_14.04.2009_со сглаж_version 3.0_без ФСК_UPDATE.46TE.2011.TO.1.1" xfId="1119"/>
    <cellStyle name="_Расчет RAB_Лен и МОЭСК_с 2010 года_14.04.2009_со сглаж_version 3.0_без ФСК_UPDATE.46TE.2011.TO.1.1 2" xfId="29209"/>
    <cellStyle name="_Расчет RAB_Лен и МОЭСК_с 2010 года_14.04.2009_со сглаж_version 3.0_без ФСК_UPDATE.46TE.2011.TO.1.2" xfId="1120"/>
    <cellStyle name="_Расчет RAB_Лен и МОЭСК_с 2010 года_14.04.2009_со сглаж_version 3.0_без ФСК_UPDATE.46TE.2011.TO.1.2 2" xfId="29210"/>
    <cellStyle name="_Расчет RAB_Лен и МОЭСК_с 2010 года_14.04.2009_со сглаж_version 3.0_без ФСК_UPDATE.BALANCE.WARM.2011YEAR.TO.1.1" xfId="1121"/>
    <cellStyle name="_Расчет RAB_Лен и МОЭСК_с 2010 года_14.04.2009_со сглаж_version 3.0_без ФСК_UPDATE.BALANCE.WARM.2011YEAR.TO.1.1 2" xfId="29211"/>
    <cellStyle name="_Расчет RAB_Лен и МОЭСК_с 2010 года_14.04.2009_со сглаж_version 3.0_без ФСК_UPDATE.BALANCE.WARM.2011YEAR.TO.1.1_46TE.2011(v1.0)" xfId="1122"/>
    <cellStyle name="_Расчет RAB_Лен и МОЭСК_с 2010 года_14.04.2009_со сглаж_version 3.0_без ФСК_UPDATE.BALANCE.WARM.2011YEAR.TO.1.1_46TE.2011(v1.0) 2" xfId="29212"/>
    <cellStyle name="_Расчет RAB_Лен и МОЭСК_с 2010 года_14.04.2009_со сглаж_version 3.0_без ФСК_UPDATE.BALANCE.WARM.2011YEAR.TO.1.1_INDEX.STATION.2012(v1.0)_" xfId="1123"/>
    <cellStyle name="_Расчет RAB_Лен и МОЭСК_с 2010 года_14.04.2009_со сглаж_version 3.0_без ФСК_UPDATE.BALANCE.WARM.2011YEAR.TO.1.1_INDEX.STATION.2012(v1.0)_ 2" xfId="29213"/>
    <cellStyle name="_Расчет RAB_Лен и МОЭСК_с 2010 года_14.04.2009_со сглаж_version 3.0_без ФСК_UPDATE.BALANCE.WARM.2011YEAR.TO.1.1_INDEX.STATION.2012(v2.0)" xfId="1124"/>
    <cellStyle name="_Расчет RAB_Лен и МОЭСК_с 2010 года_14.04.2009_со сглаж_version 3.0_без ФСК_UPDATE.BALANCE.WARM.2011YEAR.TO.1.1_INDEX.STATION.2012(v2.0) 2" xfId="29214"/>
    <cellStyle name="_Расчет RAB_Лен и МОЭСК_с 2010 года_14.04.2009_со сглаж_version 3.0_без ФСК_UPDATE.BALANCE.WARM.2011YEAR.TO.1.1_INDEX.STATION.2012(v2.1)" xfId="1125"/>
    <cellStyle name="_Расчет RAB_Лен и МОЭСК_с 2010 года_14.04.2009_со сглаж_version 3.0_без ФСК_UPDATE.BALANCE.WARM.2011YEAR.TO.1.1_INDEX.STATION.2012(v2.1) 2" xfId="29215"/>
    <cellStyle name="_Расчет RAB_Лен и МОЭСК_с 2010 года_14.04.2009_со сглаж_version 3.0_без ФСК_UPDATE.BALANCE.WARM.2011YEAR.TO.1.1_OREP.KU.2011.MONTHLY.02(v1.1)" xfId="1126"/>
    <cellStyle name="_Расчет RAB_Лен и МОЭСК_с 2010 года_14.04.2009_со сглаж_version 3.0_без ФСК_UPDATE.BALANCE.WARM.2011YEAR.TO.1.1_OREP.KU.2011.MONTHLY.02(v1.1) 2" xfId="29216"/>
    <cellStyle name="_Расчет RAB_Лен и МОЭСК_с 2010 года_14.04.2009_со сглаж_version 3.0_без ФСК_UPDATE.BALANCE.WARM.2011YEAR.TO.1.1_TEPLO.PREDEL.2012.M(v1.1)_test" xfId="1127"/>
    <cellStyle name="_Расчет RAB_Лен и МОЭСК_с 2010 года_14.04.2009_со сглаж_version 3.0_без ФСК_UPDATE.BALANCE.WARM.2011YEAR.TO.1.1_TEPLO.PREDEL.2012.M(v1.1)_test 2" xfId="29217"/>
    <cellStyle name="_Расчет RAB_Лен и МОЭСК_с 2010 года_14.04.2009_со сглаж_version 3.0_без ФСК_UPDATE.LABOUR.7.14.TO.2.3" xfId="1128"/>
    <cellStyle name="_Расчет RAB_Лен и МОЭСК_с 2010 года_14.04.2009_со сглаж_version 3.0_без ФСК_UPDATE.LABOUR.7.14.TO.2.4" xfId="1129"/>
    <cellStyle name="_Расчет RAB_Лен и МОЭСК_с 2010 года_14.04.2009_со сглаж_version 3.0_без ФСК_UPDATE.NADB.JNVLS.APTEKA.2011.TO.1.3.4" xfId="1130"/>
    <cellStyle name="_Расчет RAB_Лен и МОЭСК_с 2010 года_14.04.2009_со сглаж_version 3.0_без ФСК_UPDATE.NADB.JNVLS.APTEKA.2011.TO.1.3.4 2" xfId="29218"/>
    <cellStyle name="_Расчет RAB_Лен и МОЭСК_с 2010 года_14.04.2009_со сглаж_version 3.0_без ФСК_Книга2_PR.PROG.WARM.NOTCOMBI.2012.2.16_v1.4(04.04.11) " xfId="1131"/>
    <cellStyle name="_Расчет RAB_Лен и МОЭСК_с 2010 года_14.04.2009_со сглаж_version 3.0_без ФСК_Книга2_PR.PROG.WARM.NOTCOMBI.2012.2.16_v1.4(04.04.11)  2" xfId="1132"/>
    <cellStyle name="_Расчет RAB_Лен и МОЭСК_с 2010 года_14.04.2009_со сглаж_version 3.0_без ФСК_Книга2_PR.PROG.WARM.NOTCOMBI.2012.2.16_v1.4(04.04.11)  3" xfId="1133"/>
    <cellStyle name="_Расчет RAB_Лен и МОЭСК_с 2010 года_14.04.2009_со сглаж_version 3.0_без ФСК_Книга2_PR.PROG.WARM.NOTCOMBI.2012.2.16_v1.4(04.04.11) _1 тх  2 квартал" xfId="1134"/>
    <cellStyle name="_Расчет RAB_Лен и МОЭСК_с 2010 года_14.04.2009_со сглаж_version 3.0_без ФСК_Книга2_PR.PROG.WARM.NOTCOMBI.2012.2.16_v1.4(04.04.11) _1 тх  2 квартал_тех формы-т ОК без кот. Мелиор 1-2" xfId="1135"/>
    <cellStyle name="_Расчет RAB_Лен и МОЭСК_с 2010 года_14.04.2009_со сглаж_version 3.0_без ФСК_Книга2_PR.PROG.WARM.NOTCOMBI.2012.2.16_v1.4(04.04.11) _1 тх и 3 тх  доп котельные на 2016 год без полотенц" xfId="1136"/>
    <cellStyle name="_Расчет RAB_Лен и МОЭСК_с 2010 года_14.04.2009_со сглаж_version 3.0_без ФСК_Книга2_PR.PROG.WARM.NOTCOMBI.2012.2.16_v1.4(04.04.11) _1 тх и 3 тх Основной тариф на 2016 год окончат вариант" xfId="1137"/>
    <cellStyle name="_Расчет RAB_Лен и МОЭСК_с 2010 года_14.04.2009_со сглаж_version 3.0_без ФСК_Книга2_PR.PROG.WARM.NOTCOMBI.2012.2.16_v1.4(04.04.11) _1 тх и 3 тх Основной тариф на 2016 год окончат вариант_тех формы-т ОК без кот. Мелиор 1-2" xfId="1138"/>
    <cellStyle name="_Расчет RAB_Лен и МОЭСК_с 2010 года_14.04.2009_со сглаж_version 3.0_без ФСК_Книга2_PR.PROG.WARM.NOTCOMBI.2012.2.16_v1.4(04.04.11) _1 тх и 3 тх Основной тариф+сергелях на 2016 год" xfId="1139"/>
    <cellStyle name="_Расчет RAB_Лен и МОЭСК_с 2010 года_14.04.2009_со сглаж_version 3.0_без ФСК_Книга2_PR.PROG.WARM.NOTCOMBI.2012.2.16_v1.4(04.04.11) _1 тх и 3 тх Основной тариф+Сергелях на 2016 год  без доп кот без полотенц" xfId="1140"/>
    <cellStyle name="_Расчет RAB_Лен и МОЭСК_с 2010 года_14.04.2009_со сглаж_version 3.0_без ФСК_Книга2_PR.PROG.WARM.NOTCOMBI.2012.2.16_v1.4(04.04.11) _1 тх и 3 тх Основной тариф+сергелях на 2016 год_тех формы-т ОК без кот. Мелиор 1-2" xfId="1141"/>
    <cellStyle name="_Расчет RAB_Лен и МОЭСК_с 2010 года_14.04.2009_со сглаж_version 3.0_без ФСК_Книга2_PR.PROG.WARM.NOTCOMBI.2012.2.16_v1.4(04.04.11) _1 тх, 3 тх и 5 тх Основной тариф на 2016 год" xfId="1142"/>
    <cellStyle name="_Расчет RAB_Лен и МОЭСК_с 2010 года_14.04.2009_со сглаж_version 3.0_без ФСК_Книга2_PR.PROG.WARM.NOTCOMBI.2012.2.16_v1.4(04.04.11) _1 тх, 3 тх и 5 тх Основной тариф на 2016 год_тех формы-т ОК без кот. Мелиор 1-2" xfId="1143"/>
    <cellStyle name="_Расчет RAB_Лен и МОЭСК_с 2010 года_14.04.2009_со сглаж_version 3.0_без ФСК_Книга2_PR.PROG.WARM.NOTCOMBI.2012.2.16_v1.4(04.04.11) _12 тх Расход теплоносителя(Марха)_корр.реализация" xfId="1144"/>
    <cellStyle name="_Расчет RAB_Лен и МОЭСК_с 2010 года_14.04.2009_со сглаж_version 3.0_без ФСК_Книга2_PR.PROG.WARM.NOTCOMBI.2012.2.16_v1.4(04.04.11) _12 тх Расход теплоносителя(осн.кот.)" xfId="1145"/>
    <cellStyle name="_Расчет RAB_Лен и МОЭСК_с 2010 года_14.04.2009_со сглаж_version 3.0_без ФСК_Книга2_PR.PROG.WARM.NOTCOMBI.2012.2.16_v1.4(04.04.11) _12 тх Расход теплоносителя(осн.кот.)_ожидаемый_факт" xfId="1146"/>
    <cellStyle name="_Расчет RAB_Лен и МОЭСК_с 2010 года_14.04.2009_со сглаж_version 3.0_без ФСК_Книга2_PR.PROG.WARM.NOTCOMBI.2012.2.16_v1.4(04.04.11) _12 тх Расход теплоносителя(осн.кот.)_ожидаемый_факт_тех формы-т ОК без кот. Мелиор 1-2" xfId="1147"/>
    <cellStyle name="_Расчет RAB_Лен и МОЭСК_с 2010 года_14.04.2009_со сглаж_version 3.0_без ФСК_Книга2_PR.PROG.WARM.NOTCOMBI.2012.2.16_v1.4(04.04.11) _12 тх Расход теплоносителя(осн.кот.)_тех формы-т ОК без кот. Мелиор 1-2" xfId="1148"/>
    <cellStyle name="_Расчет RAB_Лен и МОЭСК_с 2010 года_14.04.2009_со сглаж_version 3.0_без ФСК_Книга2_PR.PROG.WARM.NOTCOMBI.2012.2.16_v1.4(04.04.11) _5(тх) факт за 2014 год для Васильева РЭК_принятый_08_06_2015" xfId="1149"/>
    <cellStyle name="_Расчет RAB_Лен и МОЭСК_с 2010 года_14.04.2009_со сглаж_version 3.0_без ФСК_Книга2_PR.PROG.WARM.NOTCOMBI.2012.2.16_v1.4(04.04.11) _5(тх) факт за 2014 год для Васильева РЭК_принятый_08_06_2015_тех формы-т ОК без кот. Мелиор 1-2" xfId="1150"/>
    <cellStyle name="_Расчет RAB_Лен и МОЭСК_с 2010 года_14.04.2009_со сглаж_version 3.0_без ФСК_Книга2_PR.PROG.WARM.NOTCOMBI.2012.2.16_v1.4(04.04.11) _5(тх) факт за 2014 год на 3 тарифа" xfId="1151"/>
    <cellStyle name="_Расчет RAB_Лен и МОЭСК_с 2010 года_14.04.2009_со сглаж_version 3.0_без ФСК_Книга2_PR.PROG.WARM.NOTCOMBI.2012.2.16_v1.4(04.04.11) _5(тх) факт за 2014 год на 3 тарифа_тех формы-т ОК без кот. Мелиор 1-2" xfId="1152"/>
    <cellStyle name="_Расчет RAB_Лен и МОЭСК_с 2010 года_14.04.2009_со сглаж_version 3.0_без ФСК_Книга2_PR.PROG.WARM.NOTCOMBI.2012.2.16_v1.4(04.04.11) _тех форм-т (доп.кот.)_для_отправки_в_ГКЦ_РЭК" xfId="1153"/>
    <cellStyle name="_Расчет RAB_Лен и МОЭСК_с 2010 года_14.04.2009_со сглаж_version 3.0_без ФСК_Книга2_PR.PROG.WARM.NOTCOMBI.2012.2.16_v1.4(04.04.11) _тех форм-т (доп.кот.)_для_отправки_в_ГКЦ_РЭК_тех формы-т ОК без кот. Мелиор 1-2" xfId="1154"/>
    <cellStyle name="_Расчет RAB_Лен и МОЭСК_с 2010 года_14.04.2009_со сглаж_version 3.0_без ФСК_Книга2_PR.PROG.WARM.NOTCOMBI.2012.2.16_v1.4(04.04.11) _тех форм-т (Марха)" xfId="1155"/>
    <cellStyle name="_Расчет RAB_Лен и МОЭСК_с 2010 года_14.04.2009_со сглаж_version 3.0_без ФСК_Книга2_PR.PROG.WARM.NOTCOMBI.2012.2.16_v1.4(04.04.11) _тех форм-т (Марха) 7тх" xfId="1156"/>
    <cellStyle name="_Расчет RAB_Лен и МОЭСК_с 2010 года_14.04.2009_со сглаж_version 3.0_без ФСК_Книга2_PR.PROG.WARM.NOTCOMBI.2012.2.16_v1.4(04.04.11) _тех форм-т (Марха) 7тх_тех формы-т ОК без кот. Мелиор 1-2" xfId="1157"/>
    <cellStyle name="_Расчет RAB_Лен и МОЭСК_с 2010 года_14.04.2009_со сглаж_version 3.0_без ФСК_Книга2_PR.PROG.WARM.NOTCOMBI.2012.2.16_v1.4(04.04.11) _тех форм-т (Марха)_тех формы-т ОК без кот. Мелиор 1-2" xfId="1158"/>
    <cellStyle name="_Расчет RAB_Лен и МОЭСК_с 2010 года_14.04.2009_со сглаж_version 3.0_без ФСК_Книга2_PR.PROG.WARM.NOTCOMBI.2012.2.16_v1.4(04.04.11) _тех форм-т (Марха)-2016 (принимаемый вариант)_потери_бюджет_ук_по минпрому" xfId="1159"/>
    <cellStyle name="_Расчет RAB_Лен и МОЭСК_с 2010 года_14.04.2009_со сглаж_version 3.0_без ФСК_Книга2_PR.PROG.WARM.NOTCOMBI.2012.2.16_v1.4(04.04.11) _тех форм-т (осн.кот.) с ИП Мизухара для ГКЦ-РЭК РС(Я)" xfId="1160"/>
    <cellStyle name="_Расчет RAB_Лен и МОЭСК_с 2010 года_14.04.2009_со сглаж_version 3.0_без ФСК_Книга2_PR.PROG.WARM.NOTCOMBI.2012.2.16_v1.4(04.04.11) _тех форм-т (осн.кот.) с ИП Мизухара для ГКЦ-РЭК РС(Я)_тех формы-т ОК без кот. Мелиор 1-2" xfId="1161"/>
    <cellStyle name="_Расчет RAB_Лен и МОЭСК_с 2010 года_14.04.2009_со сглаж_version 3.0_без ФСК_Книга2_PR.PROG.WARM.NOTCOMBI.2012.2.16_v1.4(04.04.11) _тех форм-т (осн.кот.) с ИП Мизухара с разбивкой по бюджетам" xfId="1162"/>
    <cellStyle name="_Расчет RAB_Лен и МОЭСК_с 2010 года_14.04.2009_со сглаж_version 3.0_без ФСК_Книга2_PR.PROG.WARM.NOTCOMBI.2012.2.16_v1.4(04.04.11) _тех форм-т (осн.кот.) с ИП Мизухара с разбивкой по бюджетам_тех формы-т ОК без кот. Мелиор 1-2" xfId="1163"/>
    <cellStyle name="_Расчет RAB_Лен и МОЭСК_с 2010 года_14.04.2009_со сглаж_version 3.0_без ФСК_Книга2_PR.PROG.WARM.NOTCOMBI.2012.2.16_v1.4(04.04.11) _тех форм-т (СМУ-16 + ЦТП Северный-1)_для_оправки в РЭК" xfId="1164"/>
    <cellStyle name="_Расчет RAB_Лен и МОЭСК_с 2010 года_14.04.2009_со сглаж_version 3.0_без ФСК_Книга2_PR.PROG.WARM.NOTCOMBI.2012.2.16_v1.4(04.04.11) _тех форм-т (СМУ-16 + ЦТП Северный-1)_для_оправки в РЭК_тех формы-т ОК без кот. Мелиор 1-2" xfId="1165"/>
    <cellStyle name="_Расчет RAB_Лен и МОЭСК_с 2010 года_14.04.2009_со сглаж_version 3.0_без ФСК_Книга2_PR.PROG.WARM.NOTCOMBI.2012.2.16_v1.4(04.04.11) _тех формы-т ОК без кот. Мелиор 1-2" xfId="1166"/>
    <cellStyle name="_Расчет RAB_Лен и МОЭСК_с 2010 года_14.04.2009_со сглаж_version 3.0_без ФСК_Книга2_PR.PROG.WARM.NOTCOMBI.2012.2.16_v1.4(04.04.11) _тх3 Основные на 2016 год Татаринова МС 16062015" xfId="1167"/>
    <cellStyle name="_Расчет RAB_Лен и МОЭСК_с 2010 года_14.04.2009_со сглаж_version 3.0_без ФСК_Книга2_PR.PROG.WARM.NOTCOMBI.2012.2.16_v1.4(04.04.11) _тх3 Основные на 2016 год Татаринова МС 16062015_тех формы-т ОК без кот. Мелиор 1-2" xfId="1168"/>
    <cellStyle name="_Расчет RAB_Лен и МОЭСК_с 2010 года_14.04.2009_со сглаж_version 3.0_без ФСК_Книга2_PR.PROG.WARM.NOTCOMBI.2012.2.16_v1.4(04.04.11) _ХВО" xfId="1169"/>
    <cellStyle name="_Расчет RAB_Лен и МОЭСК_с 2010 года_14.04.2009_со сглаж_version 3.0_без ФСК_Книга2_PR.PROG.WARM.NOTCOMBI.2012.2.16_v1.4(04.04.11) _ХВО_тех формы-т ОК без кот. Мелиор 1-2" xfId="1170"/>
    <cellStyle name="_Расчет RAB_Лен и МОЭСК_с 2010 года_14.04.2009_со сглаж_version 3.0_без ФСК_Книга2_PR.PROG.WARM.NOTCOMBI.2012.2.16_v1.4(04.04.11) _электроэнергия план по уд.норме 2016" xfId="1171"/>
    <cellStyle name="_Расчет RAB_Лен и МОЭСК_с 2010 года_14.04.2009_со сглаж_version 3.0_без ФСК_Книга2_PR.PROG.WARM.NOTCOMBI.2012.2.16_v1.4(04.04.11) _электроэнергия план по уд.норме 2016_тех формы-т ОК без кот. Мелиор 1-2" xfId="1172"/>
    <cellStyle name="_Расчет RAB_Лен и МОЭСК_с 2010 года_14.04.2009_со сглаж_version 3.0_без ФСК_Томпо" xfId="1173"/>
    <cellStyle name="_РАСЧЕТ АМОРТИЗАЦИИ на 2007г. по ОАО ДГК " xfId="1174"/>
    <cellStyle name="_РАСЧЕТ АМОРТИЗАЦИИ на 2007г. по ОАО ДГК  2" xfId="1175"/>
    <cellStyle name="_РАСЧЕТ АМОРТИЗАЦИИ на 2007г. по ОАО ДГК _1 тх  2 квартал" xfId="1176"/>
    <cellStyle name="_РАСЧЕТ АМОРТИЗАЦИИ на 2007г. по ОАО ДГК _1 тх  2 квартал_тех формы-т ОК без кот. Мелиор 1-2" xfId="1177"/>
    <cellStyle name="_РАСЧЕТ АМОРТИЗАЦИИ на 2007г. по ОАО ДГК _1 тх и 3 тх  доп котельные на 2016 год без полотенц" xfId="1178"/>
    <cellStyle name="_РАСЧЕТ АМОРТИЗАЦИИ на 2007г. по ОАО ДГК _1 тх и 3 тх Основной тариф на 2016 год окончат вариант" xfId="1179"/>
    <cellStyle name="_РАСЧЕТ АМОРТИЗАЦИИ на 2007г. по ОАО ДГК _1 тх и 3 тх Основной тариф на 2016 год окончат вариант_тех формы-т ОК без кот. Мелиор 1-2" xfId="1180"/>
    <cellStyle name="_РАСЧЕТ АМОРТИЗАЦИИ на 2007г. по ОАО ДГК _1 тх и 3 тх Основной тариф+сергелях на 2016 год" xfId="1181"/>
    <cellStyle name="_РАСЧЕТ АМОРТИЗАЦИИ на 2007г. по ОАО ДГК _1 тх и 3 тх Основной тариф+Сергелях на 2016 год  без доп кот без полотенц" xfId="1182"/>
    <cellStyle name="_РАСЧЕТ АМОРТИЗАЦИИ на 2007г. по ОАО ДГК _1 тх и 3 тх Основной тариф+сергелях на 2016 год_тех формы-т ОК без кот. Мелиор 1-2" xfId="1183"/>
    <cellStyle name="_РАСЧЕТ АМОРТИЗАЦИИ на 2007г. по ОАО ДГК _1 тх, 3 тх и 5 тх Основной тариф на 2016 год" xfId="1184"/>
    <cellStyle name="_РАСЧЕТ АМОРТИЗАЦИИ на 2007г. по ОАО ДГК _1 тх, 3 тх и 5 тх Основной тариф на 2016 год_тех формы-т ОК без кот. Мелиор 1-2" xfId="1185"/>
    <cellStyle name="_РАСЧЕТ АМОРТИЗАЦИИ на 2007г. по ОАО ДГК _тех формы-т ОК без кот. Мелиор 1-2" xfId="1186"/>
    <cellStyle name="_РАСЧЕТ АМОРТИЗАЦИИ на 2007г. по ОАО ДГК _тх3 Основные на 2016 год Татаринова МС 16062015" xfId="1187"/>
    <cellStyle name="_РАСЧЕТ АМОРТИЗАЦИИ на 2007г. по ОАО ДГК _тх3 Основные на 2016 год Татаринова МС 16062015_тех формы-т ОК без кот. Мелиор 1-2" xfId="1188"/>
    <cellStyle name="_расчет спецодежды с разбивкой 1" xfId="1189"/>
    <cellStyle name="_Сахаэнерго 10-11 ВС" xfId="1190"/>
    <cellStyle name="_Свод по ИПР (2)" xfId="1191"/>
    <cellStyle name="_Свод по ИПР (2) 2" xfId="29220"/>
    <cellStyle name="_Свод по ИПР (2)_Новая инструкция1_фст" xfId="1192"/>
    <cellStyle name="_Свод по ИПР (2)_Новая инструкция1_фст 2" xfId="29221"/>
    <cellStyle name="_Справочник затрат_ЛХ_20.10.05" xfId="1193"/>
    <cellStyle name="_Справочник затрат_ЛХ_20.10.05 2" xfId="29222"/>
    <cellStyle name="_таблицы для расчетов28-04-08_2006-2009_прибыль корр_по ИА" xfId="1194"/>
    <cellStyle name="_таблицы для расчетов28-04-08_2006-2009_прибыль корр_по ИА 2" xfId="29223"/>
    <cellStyle name="_таблицы для расчетов28-04-08_2006-2009_прибыль корр_по ИА_Новая инструкция1_фст" xfId="1195"/>
    <cellStyle name="_таблицы для расчетов28-04-08_2006-2009_прибыль корр_по ИА_Новая инструкция1_фст 2" xfId="29224"/>
    <cellStyle name="_таблицы для расчетов28-04-08_2006-2009с ИА" xfId="1196"/>
    <cellStyle name="_таблицы для расчетов28-04-08_2006-2009с ИА 2" xfId="29225"/>
    <cellStyle name="_таблицы для расчетов28-04-08_2006-2009с ИА_Новая инструкция1_фст" xfId="1197"/>
    <cellStyle name="_таблицы для расчетов28-04-08_2006-2009с ИА_Новая инструкция1_фст 2" xfId="29226"/>
    <cellStyle name="_УЯФ ТЭС  ОТ 2009 год" xfId="1198"/>
    <cellStyle name="_Форма 6  РТК.xls(отчет по Адр пр. ЛО)" xfId="1199"/>
    <cellStyle name="_Форма 6  РТК.xls(отчет по Адр пр. ЛО) 2" xfId="29227"/>
    <cellStyle name="_Форма 6  РТК.xls(отчет по Адр пр. ЛО)_Новая инструкция1_фст" xfId="1200"/>
    <cellStyle name="_Форма 6  РТК.xls(отчет по Адр пр. ЛО)_Новая инструкция1_фст 2" xfId="29228"/>
    <cellStyle name="_Формат разбивки по МРСК_РСК" xfId="1201"/>
    <cellStyle name="_Формат разбивки по МРСК_РСК 2" xfId="29229"/>
    <cellStyle name="_Формат разбивки по МРСК_РСК_Новая инструкция1_фст" xfId="1202"/>
    <cellStyle name="_Формат разбивки по МРСК_РСК_Новая инструкция1_фст 2" xfId="29230"/>
    <cellStyle name="_Формат_для Согласования" xfId="1203"/>
    <cellStyle name="_Формат_для Согласования 2" xfId="29231"/>
    <cellStyle name="_Формат_для Согласования_Новая инструкция1_фст" xfId="1204"/>
    <cellStyle name="_Формат_для Согласования_Новая инструкция1_фст 2" xfId="29232"/>
    <cellStyle name="_ХХХ Прил 2 Формы бюджетных документов 2007" xfId="1205"/>
    <cellStyle name="_ХХХ Прил 2 Формы бюджетных документов 2007 2" xfId="29233"/>
    <cellStyle name="_ХХХ Прил 2 Формы бюджетных документов 2007_1(труд)" xfId="1206"/>
    <cellStyle name="_ХХХ Прил 2 Формы бюджетных документов 2007_3(труд)" xfId="1207"/>
    <cellStyle name="_экон.форм-вс.рабочий 2" xfId="1208"/>
    <cellStyle name="_экон.форм-т ВО 1 с разбивкой" xfId="1209"/>
    <cellStyle name="_экон.форм-т ВО 1 с разбивкой 2" xfId="1210"/>
    <cellStyle name="_экон.форм-т ВО 1 с разбивкой 3" xfId="29234"/>
    <cellStyle name="_экон.форм-т ВО 1 с разбивкой_Новая инструкция1_фст" xfId="1211"/>
    <cellStyle name="_экон.форм-т ВО 1 с разбивкой_Новая инструкция1_фст 2" xfId="29235"/>
    <cellStyle name="_экон.форм-т. рабочий 2" xfId="1212"/>
    <cellStyle name="’К‰Э [0.00]" xfId="1213"/>
    <cellStyle name="’К‰Э [0.00] 2" xfId="1214"/>
    <cellStyle name="’К‰Э [0.00] 3" xfId="29236"/>
    <cellStyle name="”€ќђќ‘ћ‚›‰" xfId="1215"/>
    <cellStyle name="”€ќђќ‘ћ‚›‰ 2" xfId="1216"/>
    <cellStyle name="”€ќђќ‘ћ‚›‰ 2 2" xfId="1217"/>
    <cellStyle name="”€ќђќ‘ћ‚›‰ 3" xfId="1218"/>
    <cellStyle name="”€ќђќ‘ћ‚›‰ 3 2" xfId="1219"/>
    <cellStyle name="”€ќђќ‘ћ‚›‰ 4" xfId="1220"/>
    <cellStyle name="”€ќђќ‘ћ‚›‰ 5" xfId="1221"/>
    <cellStyle name="”€ќђќ‘ћ‚›‰ 6" xfId="29237"/>
    <cellStyle name="”€ќђќ‘ћ‚›‰_Свод_экспертных" xfId="1222"/>
    <cellStyle name="”€љ‘€ђћ‚ђќќ›‰" xfId="1223"/>
    <cellStyle name="”€љ‘€ђћ‚ђќќ›‰ 2" xfId="1224"/>
    <cellStyle name="”€љ‘€ђћ‚ђќќ›‰ 2 2" xfId="1225"/>
    <cellStyle name="”€љ‘€ђћ‚ђќќ›‰ 3" xfId="1226"/>
    <cellStyle name="”€љ‘€ђћ‚ђќќ›‰ 3 2" xfId="1227"/>
    <cellStyle name="”€љ‘€ђћ‚ђќќ›‰ 4" xfId="1228"/>
    <cellStyle name="”€љ‘€ђћ‚ђќќ›‰ 5" xfId="1229"/>
    <cellStyle name="”€љ‘€ђћ‚ђќќ›‰ 6" xfId="29238"/>
    <cellStyle name="”€љ‘€ђћ‚ђќќ›‰_Свод_экспертных" xfId="1230"/>
    <cellStyle name="”ќђќ‘ћ‚›‰" xfId="1231"/>
    <cellStyle name="”ќђќ‘ћ‚›‰ 10" xfId="1232"/>
    <cellStyle name="”ќђќ‘ћ‚›‰ 11" xfId="1233"/>
    <cellStyle name="”ќђќ‘ћ‚›‰ 12" xfId="1234"/>
    <cellStyle name="”ќђќ‘ћ‚›‰ 13" xfId="1235"/>
    <cellStyle name="”ќђќ‘ћ‚›‰ 13 2" xfId="1236"/>
    <cellStyle name="”ќђќ‘ћ‚›‰ 14" xfId="1237"/>
    <cellStyle name="”ќђќ‘ћ‚›‰ 15" xfId="1238"/>
    <cellStyle name="”ќђќ‘ћ‚›‰ 16" xfId="1239"/>
    <cellStyle name="”ќђќ‘ћ‚›‰ 17" xfId="1240"/>
    <cellStyle name="”ќђќ‘ћ‚›‰ 18" xfId="1241"/>
    <cellStyle name="”ќђќ‘ћ‚›‰ 19" xfId="1242"/>
    <cellStyle name="”ќђќ‘ћ‚›‰ 2" xfId="1243"/>
    <cellStyle name="”ќђќ‘ћ‚›‰ 2 10" xfId="1244"/>
    <cellStyle name="”ќђќ‘ћ‚›‰ 2 11" xfId="1245"/>
    <cellStyle name="”ќђќ‘ћ‚›‰ 2 12" xfId="1246"/>
    <cellStyle name="”ќђќ‘ћ‚›‰ 2 13" xfId="1247"/>
    <cellStyle name="”ќђќ‘ћ‚›‰ 2 14" xfId="1248"/>
    <cellStyle name="”ќђќ‘ћ‚›‰ 2 2" xfId="1249"/>
    <cellStyle name="”ќђќ‘ћ‚›‰ 2 2 10" xfId="1250"/>
    <cellStyle name="”ќђќ‘ћ‚›‰ 2 2 11" xfId="1251"/>
    <cellStyle name="”ќђќ‘ћ‚›‰ 2 2 12" xfId="1252"/>
    <cellStyle name="”ќђќ‘ћ‚›‰ 2 2 13" xfId="1253"/>
    <cellStyle name="”ќђќ‘ћ‚›‰ 2 2 14" xfId="1254"/>
    <cellStyle name="”ќђќ‘ћ‚›‰ 2 2 2" xfId="1255"/>
    <cellStyle name="”ќђќ‘ћ‚›‰ 2 2 2 2" xfId="1256"/>
    <cellStyle name="”ќђќ‘ћ‚›‰ 2 2 2 2 2" xfId="1257"/>
    <cellStyle name="”ќђќ‘ћ‚›‰ 2 2 2 2 3" xfId="1258"/>
    <cellStyle name="”ќђќ‘ћ‚›‰ 2 2 2 2 4" xfId="1259"/>
    <cellStyle name="”ќђќ‘ћ‚›‰ 2 2 2 2 5" xfId="1260"/>
    <cellStyle name="”ќђќ‘ћ‚›‰ 2 2 2 2 6" xfId="1261"/>
    <cellStyle name="”ќђќ‘ћ‚›‰ 2 2 2 2 7" xfId="1262"/>
    <cellStyle name="”ќђќ‘ћ‚›‰ 2 2 2 3" xfId="1263"/>
    <cellStyle name="”ќђќ‘ћ‚›‰ 2 2 2 4" xfId="1264"/>
    <cellStyle name="”ќђќ‘ћ‚›‰ 2 2 2 5" xfId="1265"/>
    <cellStyle name="”ќђќ‘ћ‚›‰ 2 2 2 6" xfId="1266"/>
    <cellStyle name="”ќђќ‘ћ‚›‰ 2 2 2 7" xfId="1267"/>
    <cellStyle name="”ќђќ‘ћ‚›‰ 2 2 2 8" xfId="1268"/>
    <cellStyle name="”ќђќ‘ћ‚›‰ 2 2 2 9" xfId="1269"/>
    <cellStyle name="”ќђќ‘ћ‚›‰ 2 2 3" xfId="1270"/>
    <cellStyle name="”ќђќ‘ћ‚›‰ 2 2 4" xfId="1271"/>
    <cellStyle name="”ќђќ‘ћ‚›‰ 2 2 5" xfId="1272"/>
    <cellStyle name="”ќђќ‘ћ‚›‰ 2 2 6" xfId="1273"/>
    <cellStyle name="”ќђќ‘ћ‚›‰ 2 2 7" xfId="1274"/>
    <cellStyle name="”ќђќ‘ћ‚›‰ 2 2 8" xfId="1275"/>
    <cellStyle name="”ќђќ‘ћ‚›‰ 2 2 8 2" xfId="1276"/>
    <cellStyle name="”ќђќ‘ћ‚›‰ 2 2 8 3" xfId="1277"/>
    <cellStyle name="”ќђќ‘ћ‚›‰ 2 2 8 4" xfId="1278"/>
    <cellStyle name="”ќђќ‘ћ‚›‰ 2 2 8 5" xfId="1279"/>
    <cellStyle name="”ќђќ‘ћ‚›‰ 2 2 8 6" xfId="1280"/>
    <cellStyle name="”ќђќ‘ћ‚›‰ 2 2 8 7" xfId="1281"/>
    <cellStyle name="”ќђќ‘ћ‚›‰ 2 2 9" xfId="1282"/>
    <cellStyle name="”ќђќ‘ћ‚›‰ 2 3" xfId="1283"/>
    <cellStyle name="”ќђќ‘ћ‚›‰ 2 4" xfId="1284"/>
    <cellStyle name="”ќђќ‘ћ‚›‰ 2 5" xfId="1285"/>
    <cellStyle name="”ќђќ‘ћ‚›‰ 2 6" xfId="1286"/>
    <cellStyle name="”ќђќ‘ћ‚›‰ 2 7" xfId="1287"/>
    <cellStyle name="”ќђќ‘ћ‚›‰ 2 8" xfId="1288"/>
    <cellStyle name="”ќђќ‘ћ‚›‰ 2 8 2" xfId="1289"/>
    <cellStyle name="”ќђќ‘ћ‚›‰ 2 8 3" xfId="1290"/>
    <cellStyle name="”ќђќ‘ћ‚›‰ 2 8 4" xfId="1291"/>
    <cellStyle name="”ќђќ‘ћ‚›‰ 2 8 5" xfId="1292"/>
    <cellStyle name="”ќђќ‘ћ‚›‰ 2 8 6" xfId="1293"/>
    <cellStyle name="”ќђќ‘ћ‚›‰ 2 8 7" xfId="1294"/>
    <cellStyle name="”ќђќ‘ћ‚›‰ 2 9" xfId="1295"/>
    <cellStyle name="”ќђќ‘ћ‚›‰ 20" xfId="1296"/>
    <cellStyle name="”ќђќ‘ћ‚›‰ 21" xfId="1297"/>
    <cellStyle name="”ќђќ‘ћ‚›‰ 22" xfId="1298"/>
    <cellStyle name="”ќђќ‘ћ‚›‰ 23" xfId="1299"/>
    <cellStyle name="”ќђќ‘ћ‚›‰ 24" xfId="1300"/>
    <cellStyle name="”ќђќ‘ћ‚›‰ 25" xfId="1301"/>
    <cellStyle name="”ќђќ‘ћ‚›‰ 26" xfId="1302"/>
    <cellStyle name="”ќђќ‘ћ‚›‰ 27" xfId="1303"/>
    <cellStyle name="”ќђќ‘ћ‚›‰ 28" xfId="1304"/>
    <cellStyle name="”ќђќ‘ћ‚›‰ 29" xfId="1305"/>
    <cellStyle name="”ќђќ‘ћ‚›‰ 3" xfId="1306"/>
    <cellStyle name="”ќђќ‘ћ‚›‰ 30" xfId="1307"/>
    <cellStyle name="”ќђќ‘ћ‚›‰ 31" xfId="1308"/>
    <cellStyle name="”ќђќ‘ћ‚›‰ 32" xfId="1309"/>
    <cellStyle name="”ќђќ‘ћ‚›‰ 33" xfId="1310"/>
    <cellStyle name="”ќђќ‘ћ‚›‰ 34" xfId="1311"/>
    <cellStyle name="”ќђќ‘ћ‚›‰ 35" xfId="1312"/>
    <cellStyle name="”ќђќ‘ћ‚›‰ 36" xfId="1313"/>
    <cellStyle name="”ќђќ‘ћ‚›‰ 37" xfId="1314"/>
    <cellStyle name="”ќђќ‘ћ‚›‰ 38" xfId="1315"/>
    <cellStyle name="”ќђќ‘ћ‚›‰ 38 2" xfId="1316"/>
    <cellStyle name="”ќђќ‘ћ‚›‰ 38 3" xfId="1317"/>
    <cellStyle name="”ќђќ‘ћ‚›‰ 38 4" xfId="1318"/>
    <cellStyle name="”ќђќ‘ћ‚›‰ 38 5" xfId="1319"/>
    <cellStyle name="”ќђќ‘ћ‚›‰ 38 6" xfId="1320"/>
    <cellStyle name="”ќђќ‘ћ‚›‰ 38 7" xfId="1321"/>
    <cellStyle name="”ќђќ‘ћ‚›‰ 39" xfId="1322"/>
    <cellStyle name="”ќђќ‘ћ‚›‰ 4" xfId="1323"/>
    <cellStyle name="”ќђќ‘ћ‚›‰ 40" xfId="1324"/>
    <cellStyle name="”ќђќ‘ћ‚›‰ 41" xfId="1325"/>
    <cellStyle name="”ќђќ‘ћ‚›‰ 42" xfId="1326"/>
    <cellStyle name="”ќђќ‘ћ‚›‰ 43" xfId="1327"/>
    <cellStyle name="”ќђќ‘ћ‚›‰ 44" xfId="1328"/>
    <cellStyle name="”ќђќ‘ћ‚›‰ 45" xfId="1329"/>
    <cellStyle name="”ќђќ‘ћ‚›‰ 46" xfId="1330"/>
    <cellStyle name="”ќђќ‘ћ‚›‰ 47" xfId="1331"/>
    <cellStyle name="”ќђќ‘ћ‚›‰ 48" xfId="1332"/>
    <cellStyle name="”ќђќ‘ћ‚›‰ 49" xfId="29239"/>
    <cellStyle name="”ќђќ‘ћ‚›‰ 5" xfId="1333"/>
    <cellStyle name="”ќђќ‘ћ‚›‰ 6" xfId="1334"/>
    <cellStyle name="”ќђќ‘ћ‚›‰ 7" xfId="1335"/>
    <cellStyle name="”ќђќ‘ћ‚›‰ 8" xfId="1336"/>
    <cellStyle name="”ќђќ‘ћ‚›‰ 9" xfId="1337"/>
    <cellStyle name="”ќђќ‘ћ‚›‰_М Канг АДС" xfId="1338"/>
    <cellStyle name="”љ‘ђћ‚ђќќ›‰" xfId="1339"/>
    <cellStyle name="”љ‘ђћ‚ђќќ›‰ 10" xfId="1340"/>
    <cellStyle name="”љ‘ђћ‚ђќќ›‰ 11" xfId="1341"/>
    <cellStyle name="”љ‘ђћ‚ђќќ›‰ 12" xfId="1342"/>
    <cellStyle name="”љ‘ђћ‚ђќќ›‰ 13" xfId="1343"/>
    <cellStyle name="”љ‘ђћ‚ђќќ›‰ 13 2" xfId="1344"/>
    <cellStyle name="”љ‘ђћ‚ђќќ›‰ 14" xfId="1345"/>
    <cellStyle name="”љ‘ђћ‚ђќќ›‰ 15" xfId="1346"/>
    <cellStyle name="”љ‘ђћ‚ђќќ›‰ 16" xfId="1347"/>
    <cellStyle name="”љ‘ђћ‚ђќќ›‰ 17" xfId="1348"/>
    <cellStyle name="”љ‘ђћ‚ђќќ›‰ 18" xfId="1349"/>
    <cellStyle name="”љ‘ђћ‚ђќќ›‰ 19" xfId="1350"/>
    <cellStyle name="”љ‘ђћ‚ђќќ›‰ 2" xfId="1351"/>
    <cellStyle name="”љ‘ђћ‚ђќќ›‰ 2 10" xfId="1352"/>
    <cellStyle name="”љ‘ђћ‚ђќќ›‰ 2 11" xfId="1353"/>
    <cellStyle name="”љ‘ђћ‚ђќќ›‰ 2 12" xfId="1354"/>
    <cellStyle name="”љ‘ђћ‚ђќќ›‰ 2 13" xfId="1355"/>
    <cellStyle name="”љ‘ђћ‚ђќќ›‰ 2 14" xfId="1356"/>
    <cellStyle name="”љ‘ђћ‚ђќќ›‰ 2 2" xfId="1357"/>
    <cellStyle name="”љ‘ђћ‚ђќќ›‰ 2 2 10" xfId="1358"/>
    <cellStyle name="”љ‘ђћ‚ђќќ›‰ 2 2 11" xfId="1359"/>
    <cellStyle name="”љ‘ђћ‚ђќќ›‰ 2 2 12" xfId="1360"/>
    <cellStyle name="”љ‘ђћ‚ђќќ›‰ 2 2 13" xfId="1361"/>
    <cellStyle name="”љ‘ђћ‚ђќќ›‰ 2 2 14" xfId="1362"/>
    <cellStyle name="”љ‘ђћ‚ђќќ›‰ 2 2 2" xfId="1363"/>
    <cellStyle name="”љ‘ђћ‚ђќќ›‰ 2 2 2 2" xfId="1364"/>
    <cellStyle name="”љ‘ђћ‚ђќќ›‰ 2 2 2 2 2" xfId="1365"/>
    <cellStyle name="”љ‘ђћ‚ђќќ›‰ 2 2 2 2 3" xfId="1366"/>
    <cellStyle name="”љ‘ђћ‚ђќќ›‰ 2 2 2 2 4" xfId="1367"/>
    <cellStyle name="”љ‘ђћ‚ђќќ›‰ 2 2 2 2 5" xfId="1368"/>
    <cellStyle name="”љ‘ђћ‚ђќќ›‰ 2 2 2 2 6" xfId="1369"/>
    <cellStyle name="”љ‘ђћ‚ђќќ›‰ 2 2 2 2 7" xfId="1370"/>
    <cellStyle name="”љ‘ђћ‚ђќќ›‰ 2 2 2 3" xfId="1371"/>
    <cellStyle name="”љ‘ђћ‚ђќќ›‰ 2 2 2 4" xfId="1372"/>
    <cellStyle name="”љ‘ђћ‚ђќќ›‰ 2 2 2 5" xfId="1373"/>
    <cellStyle name="”љ‘ђћ‚ђќќ›‰ 2 2 2 6" xfId="1374"/>
    <cellStyle name="”љ‘ђћ‚ђќќ›‰ 2 2 2 7" xfId="1375"/>
    <cellStyle name="”љ‘ђћ‚ђќќ›‰ 2 2 2 8" xfId="1376"/>
    <cellStyle name="”љ‘ђћ‚ђќќ›‰ 2 2 2 9" xfId="1377"/>
    <cellStyle name="”љ‘ђћ‚ђќќ›‰ 2 2 3" xfId="1378"/>
    <cellStyle name="”љ‘ђћ‚ђќќ›‰ 2 2 4" xfId="1379"/>
    <cellStyle name="”љ‘ђћ‚ђќќ›‰ 2 2 5" xfId="1380"/>
    <cellStyle name="”љ‘ђћ‚ђќќ›‰ 2 2 6" xfId="1381"/>
    <cellStyle name="”љ‘ђћ‚ђќќ›‰ 2 2 7" xfId="1382"/>
    <cellStyle name="”љ‘ђћ‚ђќќ›‰ 2 2 8" xfId="1383"/>
    <cellStyle name="”љ‘ђћ‚ђќќ›‰ 2 2 8 2" xfId="1384"/>
    <cellStyle name="”љ‘ђћ‚ђќќ›‰ 2 2 8 3" xfId="1385"/>
    <cellStyle name="”љ‘ђћ‚ђќќ›‰ 2 2 8 4" xfId="1386"/>
    <cellStyle name="”љ‘ђћ‚ђќќ›‰ 2 2 8 5" xfId="1387"/>
    <cellStyle name="”љ‘ђћ‚ђќќ›‰ 2 2 8 6" xfId="1388"/>
    <cellStyle name="”љ‘ђћ‚ђќќ›‰ 2 2 8 7" xfId="1389"/>
    <cellStyle name="”љ‘ђћ‚ђќќ›‰ 2 2 9" xfId="1390"/>
    <cellStyle name="”љ‘ђћ‚ђќќ›‰ 2 3" xfId="1391"/>
    <cellStyle name="”љ‘ђћ‚ђќќ›‰ 2 4" xfId="1392"/>
    <cellStyle name="”љ‘ђћ‚ђќќ›‰ 2 5" xfId="1393"/>
    <cellStyle name="”љ‘ђћ‚ђќќ›‰ 2 6" xfId="1394"/>
    <cellStyle name="”љ‘ђћ‚ђќќ›‰ 2 7" xfId="1395"/>
    <cellStyle name="”љ‘ђћ‚ђќќ›‰ 2 8" xfId="1396"/>
    <cellStyle name="”љ‘ђћ‚ђќќ›‰ 2 8 2" xfId="1397"/>
    <cellStyle name="”љ‘ђћ‚ђќќ›‰ 2 8 3" xfId="1398"/>
    <cellStyle name="”љ‘ђћ‚ђќќ›‰ 2 8 4" xfId="1399"/>
    <cellStyle name="”љ‘ђћ‚ђќќ›‰ 2 8 5" xfId="1400"/>
    <cellStyle name="”љ‘ђћ‚ђќќ›‰ 2 8 6" xfId="1401"/>
    <cellStyle name="”љ‘ђћ‚ђќќ›‰ 2 8 7" xfId="1402"/>
    <cellStyle name="”љ‘ђћ‚ђќќ›‰ 2 9" xfId="1403"/>
    <cellStyle name="”љ‘ђћ‚ђќќ›‰ 20" xfId="1404"/>
    <cellStyle name="”љ‘ђћ‚ђќќ›‰ 21" xfId="1405"/>
    <cellStyle name="”љ‘ђћ‚ђќќ›‰ 22" xfId="1406"/>
    <cellStyle name="”љ‘ђћ‚ђќќ›‰ 23" xfId="1407"/>
    <cellStyle name="”љ‘ђћ‚ђќќ›‰ 24" xfId="1408"/>
    <cellStyle name="”љ‘ђћ‚ђќќ›‰ 25" xfId="1409"/>
    <cellStyle name="”љ‘ђћ‚ђќќ›‰ 26" xfId="1410"/>
    <cellStyle name="”љ‘ђћ‚ђќќ›‰ 27" xfId="1411"/>
    <cellStyle name="”љ‘ђћ‚ђќќ›‰ 28" xfId="1412"/>
    <cellStyle name="”љ‘ђћ‚ђќќ›‰ 29" xfId="1413"/>
    <cellStyle name="”љ‘ђћ‚ђќќ›‰ 3" xfId="1414"/>
    <cellStyle name="”љ‘ђћ‚ђќќ›‰ 30" xfId="1415"/>
    <cellStyle name="”љ‘ђћ‚ђќќ›‰ 31" xfId="1416"/>
    <cellStyle name="”љ‘ђћ‚ђќќ›‰ 32" xfId="1417"/>
    <cellStyle name="”љ‘ђћ‚ђќќ›‰ 33" xfId="1418"/>
    <cellStyle name="”љ‘ђћ‚ђќќ›‰ 34" xfId="1419"/>
    <cellStyle name="”љ‘ђћ‚ђќќ›‰ 35" xfId="1420"/>
    <cellStyle name="”љ‘ђћ‚ђќќ›‰ 36" xfId="1421"/>
    <cellStyle name="”љ‘ђћ‚ђќќ›‰ 37" xfId="1422"/>
    <cellStyle name="”љ‘ђћ‚ђќќ›‰ 38" xfId="1423"/>
    <cellStyle name="”љ‘ђћ‚ђќќ›‰ 38 2" xfId="1424"/>
    <cellStyle name="”љ‘ђћ‚ђќќ›‰ 38 3" xfId="1425"/>
    <cellStyle name="”љ‘ђћ‚ђќќ›‰ 38 4" xfId="1426"/>
    <cellStyle name="”љ‘ђћ‚ђќќ›‰ 38 5" xfId="1427"/>
    <cellStyle name="”љ‘ђћ‚ђќќ›‰ 38 6" xfId="1428"/>
    <cellStyle name="”љ‘ђћ‚ђќќ›‰ 38 7" xfId="1429"/>
    <cellStyle name="”љ‘ђћ‚ђќќ›‰ 39" xfId="1430"/>
    <cellStyle name="”љ‘ђћ‚ђќќ›‰ 4" xfId="1431"/>
    <cellStyle name="”љ‘ђћ‚ђќќ›‰ 40" xfId="1432"/>
    <cellStyle name="”љ‘ђћ‚ђќќ›‰ 41" xfId="1433"/>
    <cellStyle name="”љ‘ђћ‚ђќќ›‰ 42" xfId="1434"/>
    <cellStyle name="”љ‘ђћ‚ђќќ›‰ 43" xfId="1435"/>
    <cellStyle name="”љ‘ђћ‚ђќќ›‰ 44" xfId="1436"/>
    <cellStyle name="”љ‘ђћ‚ђќќ›‰ 45" xfId="1437"/>
    <cellStyle name="”љ‘ђћ‚ђќќ›‰ 46" xfId="1438"/>
    <cellStyle name="”љ‘ђћ‚ђќќ›‰ 47" xfId="1439"/>
    <cellStyle name="”љ‘ђћ‚ђќќ›‰ 48" xfId="1440"/>
    <cellStyle name="”љ‘ђћ‚ђќќ›‰ 49" xfId="29240"/>
    <cellStyle name="”љ‘ђћ‚ђќќ›‰ 5" xfId="1441"/>
    <cellStyle name="”љ‘ђћ‚ђќќ›‰ 6" xfId="1442"/>
    <cellStyle name="”љ‘ђћ‚ђќќ›‰ 7" xfId="1443"/>
    <cellStyle name="”љ‘ђћ‚ђќќ›‰ 8" xfId="1444"/>
    <cellStyle name="”љ‘ђћ‚ђќќ›‰ 9" xfId="1445"/>
    <cellStyle name="”љ‘ђћ‚ђќќ›‰_М Канг АДС" xfId="1446"/>
    <cellStyle name="„…ќ…†ќ›‰" xfId="1447"/>
    <cellStyle name="„…ќ…†ќ›‰ 10" xfId="1448"/>
    <cellStyle name="„…ќ…†ќ›‰ 11" xfId="1449"/>
    <cellStyle name="„…ќ…†ќ›‰ 12" xfId="1450"/>
    <cellStyle name="„…ќ…†ќ›‰ 13" xfId="1451"/>
    <cellStyle name="„…ќ…†ќ›‰ 13 2" xfId="1452"/>
    <cellStyle name="„…ќ…†ќ›‰ 14" xfId="1453"/>
    <cellStyle name="„…ќ…†ќ›‰ 15" xfId="1454"/>
    <cellStyle name="„…ќ…†ќ›‰ 16" xfId="1455"/>
    <cellStyle name="„…ќ…†ќ›‰ 17" xfId="1456"/>
    <cellStyle name="„…ќ…†ќ›‰ 18" xfId="1457"/>
    <cellStyle name="„…ќ…†ќ›‰ 19" xfId="1458"/>
    <cellStyle name="„…ќ…†ќ›‰ 2" xfId="1459"/>
    <cellStyle name="„…ќ…†ќ›‰ 2 10" xfId="1460"/>
    <cellStyle name="„…ќ…†ќ›‰ 2 11" xfId="1461"/>
    <cellStyle name="„…ќ…†ќ›‰ 2 12" xfId="1462"/>
    <cellStyle name="„…ќ…†ќ›‰ 2 13" xfId="1463"/>
    <cellStyle name="„…ќ…†ќ›‰ 2 14" xfId="1464"/>
    <cellStyle name="„…ќ…†ќ›‰ 2 2" xfId="1465"/>
    <cellStyle name="„…ќ…†ќ›‰ 2 2 10" xfId="1466"/>
    <cellStyle name="„…ќ…†ќ›‰ 2 2 11" xfId="1467"/>
    <cellStyle name="„…ќ…†ќ›‰ 2 2 12" xfId="1468"/>
    <cellStyle name="„…ќ…†ќ›‰ 2 2 13" xfId="1469"/>
    <cellStyle name="„…ќ…†ќ›‰ 2 2 14" xfId="1470"/>
    <cellStyle name="„…ќ…†ќ›‰ 2 2 2" xfId="1471"/>
    <cellStyle name="„…ќ…†ќ›‰ 2 2 2 2" xfId="1472"/>
    <cellStyle name="„…ќ…†ќ›‰ 2 2 2 2 2" xfId="1473"/>
    <cellStyle name="„…ќ…†ќ›‰ 2 2 2 2 3" xfId="1474"/>
    <cellStyle name="„…ќ…†ќ›‰ 2 2 2 2 4" xfId="1475"/>
    <cellStyle name="„…ќ…†ќ›‰ 2 2 2 2 5" xfId="1476"/>
    <cellStyle name="„…ќ…†ќ›‰ 2 2 2 2 6" xfId="1477"/>
    <cellStyle name="„…ќ…†ќ›‰ 2 2 2 2 7" xfId="1478"/>
    <cellStyle name="„…ќ…†ќ›‰ 2 2 2 3" xfId="1479"/>
    <cellStyle name="„…ќ…†ќ›‰ 2 2 2 4" xfId="1480"/>
    <cellStyle name="„…ќ…†ќ›‰ 2 2 2 5" xfId="1481"/>
    <cellStyle name="„…ќ…†ќ›‰ 2 2 2 6" xfId="1482"/>
    <cellStyle name="„…ќ…†ќ›‰ 2 2 2 7" xfId="1483"/>
    <cellStyle name="„…ќ…†ќ›‰ 2 2 2 8" xfId="1484"/>
    <cellStyle name="„…ќ…†ќ›‰ 2 2 2 9" xfId="1485"/>
    <cellStyle name="„…ќ…†ќ›‰ 2 2 3" xfId="1486"/>
    <cellStyle name="„…ќ…†ќ›‰ 2 2 4" xfId="1487"/>
    <cellStyle name="„…ќ…†ќ›‰ 2 2 5" xfId="1488"/>
    <cellStyle name="„…ќ…†ќ›‰ 2 2 6" xfId="1489"/>
    <cellStyle name="„…ќ…†ќ›‰ 2 2 7" xfId="1490"/>
    <cellStyle name="„…ќ…†ќ›‰ 2 2 8" xfId="1491"/>
    <cellStyle name="„…ќ…†ќ›‰ 2 2 8 2" xfId="1492"/>
    <cellStyle name="„…ќ…†ќ›‰ 2 2 8 3" xfId="1493"/>
    <cellStyle name="„…ќ…†ќ›‰ 2 2 8 4" xfId="1494"/>
    <cellStyle name="„…ќ…†ќ›‰ 2 2 8 5" xfId="1495"/>
    <cellStyle name="„…ќ…†ќ›‰ 2 2 8 6" xfId="1496"/>
    <cellStyle name="„…ќ…†ќ›‰ 2 2 8 7" xfId="1497"/>
    <cellStyle name="„…ќ…†ќ›‰ 2 2 9" xfId="1498"/>
    <cellStyle name="„…ќ…†ќ›‰ 2 3" xfId="1499"/>
    <cellStyle name="„…ќ…†ќ›‰ 2 4" xfId="1500"/>
    <cellStyle name="„…ќ…†ќ›‰ 2 5" xfId="1501"/>
    <cellStyle name="„…ќ…†ќ›‰ 2 6" xfId="1502"/>
    <cellStyle name="„…ќ…†ќ›‰ 2 7" xfId="1503"/>
    <cellStyle name="„…ќ…†ќ›‰ 2 8" xfId="1504"/>
    <cellStyle name="„…ќ…†ќ›‰ 2 8 2" xfId="1505"/>
    <cellStyle name="„…ќ…†ќ›‰ 2 8 3" xfId="1506"/>
    <cellStyle name="„…ќ…†ќ›‰ 2 8 4" xfId="1507"/>
    <cellStyle name="„…ќ…†ќ›‰ 2 8 5" xfId="1508"/>
    <cellStyle name="„…ќ…†ќ›‰ 2 8 6" xfId="1509"/>
    <cellStyle name="„…ќ…†ќ›‰ 2 8 7" xfId="1510"/>
    <cellStyle name="„…ќ…†ќ›‰ 2 9" xfId="1511"/>
    <cellStyle name="„…ќ…†ќ›‰ 20" xfId="1512"/>
    <cellStyle name="„…ќ…†ќ›‰ 21" xfId="1513"/>
    <cellStyle name="„…ќ…†ќ›‰ 22" xfId="1514"/>
    <cellStyle name="„…ќ…†ќ›‰ 23" xfId="1515"/>
    <cellStyle name="„…ќ…†ќ›‰ 24" xfId="1516"/>
    <cellStyle name="„…ќ…†ќ›‰ 25" xfId="1517"/>
    <cellStyle name="„…ќ…†ќ›‰ 26" xfId="1518"/>
    <cellStyle name="„…ќ…†ќ›‰ 27" xfId="1519"/>
    <cellStyle name="„…ќ…†ќ›‰ 28" xfId="1520"/>
    <cellStyle name="„…ќ…†ќ›‰ 29" xfId="1521"/>
    <cellStyle name="„…ќ…†ќ›‰ 3" xfId="1522"/>
    <cellStyle name="„…ќ…†ќ›‰ 30" xfId="1523"/>
    <cellStyle name="„…ќ…†ќ›‰ 31" xfId="1524"/>
    <cellStyle name="„…ќ…†ќ›‰ 32" xfId="1525"/>
    <cellStyle name="„…ќ…†ќ›‰ 33" xfId="1526"/>
    <cellStyle name="„…ќ…†ќ›‰ 34" xfId="1527"/>
    <cellStyle name="„…ќ…†ќ›‰ 35" xfId="1528"/>
    <cellStyle name="„…ќ…†ќ›‰ 36" xfId="1529"/>
    <cellStyle name="„…ќ…†ќ›‰ 37" xfId="1530"/>
    <cellStyle name="„…ќ…†ќ›‰ 38" xfId="1531"/>
    <cellStyle name="„…ќ…†ќ›‰ 38 2" xfId="1532"/>
    <cellStyle name="„…ќ…†ќ›‰ 38 3" xfId="1533"/>
    <cellStyle name="„…ќ…†ќ›‰ 38 4" xfId="1534"/>
    <cellStyle name="„…ќ…†ќ›‰ 38 5" xfId="1535"/>
    <cellStyle name="„…ќ…†ќ›‰ 38 6" xfId="1536"/>
    <cellStyle name="„…ќ…†ќ›‰ 38 7" xfId="1537"/>
    <cellStyle name="„…ќ…†ќ›‰ 39" xfId="1538"/>
    <cellStyle name="„…ќ…†ќ›‰ 4" xfId="1539"/>
    <cellStyle name="„…ќ…†ќ›‰ 40" xfId="1540"/>
    <cellStyle name="„…ќ…†ќ›‰ 41" xfId="1541"/>
    <cellStyle name="„…ќ…†ќ›‰ 42" xfId="1542"/>
    <cellStyle name="„…ќ…†ќ›‰ 43" xfId="1543"/>
    <cellStyle name="„…ќ…†ќ›‰ 44" xfId="1544"/>
    <cellStyle name="„…ќ…†ќ›‰ 45" xfId="1545"/>
    <cellStyle name="„…ќ…†ќ›‰ 46" xfId="1546"/>
    <cellStyle name="„…ќ…†ќ›‰ 47" xfId="1547"/>
    <cellStyle name="„…ќ…†ќ›‰ 48" xfId="1548"/>
    <cellStyle name="„…ќ…†ќ›‰ 49" xfId="29241"/>
    <cellStyle name="„…ќ…†ќ›‰ 5" xfId="1549"/>
    <cellStyle name="„…ќ…†ќ›‰ 6" xfId="1550"/>
    <cellStyle name="„…ќ…†ќ›‰ 7" xfId="1551"/>
    <cellStyle name="„…ќ…†ќ›‰ 8" xfId="1552"/>
    <cellStyle name="„…ќ…†ќ›‰ 9" xfId="1553"/>
    <cellStyle name="„…ќ…†ќ›‰_М Канг АДС" xfId="1554"/>
    <cellStyle name="„ђ’ђ" xfId="1555"/>
    <cellStyle name="„ђ’ђ 2" xfId="1556"/>
    <cellStyle name="„ђ’ђ_тех формы-т ОК без кот. Мелиор 1-2" xfId="1557"/>
    <cellStyle name="€’ћѓћ‚›‰" xfId="1558"/>
    <cellStyle name="€’ћѓћ‚›‰ 2" xfId="1559"/>
    <cellStyle name="€’ћѓћ‚›‰ 2 2" xfId="1560"/>
    <cellStyle name="€’ћѓћ‚›‰ 2 2 2" xfId="1561"/>
    <cellStyle name="€’ћѓћ‚›‰ 2 3" xfId="1562"/>
    <cellStyle name="€’ћѓћ‚›‰ 2 3 2" xfId="1563"/>
    <cellStyle name="€’ћѓћ‚›‰ 2 4" xfId="1564"/>
    <cellStyle name="€’ћѓћ‚›‰ 2 5" xfId="1565"/>
    <cellStyle name="€’ћѓћ‚›‰ 3" xfId="1566"/>
    <cellStyle name="€’ћѓћ‚›‰ 3 2" xfId="1567"/>
    <cellStyle name="€’ћѓћ‚›‰ 3 2 2" xfId="1568"/>
    <cellStyle name="€’ћѓћ‚›‰ 3 3" xfId="1569"/>
    <cellStyle name="€’ћѓћ‚›‰ 3 3 2" xfId="1570"/>
    <cellStyle name="€’ћѓћ‚›‰ 3 4" xfId="1571"/>
    <cellStyle name="€’ћѓћ‚›‰ 3 5" xfId="1572"/>
    <cellStyle name="€’ћѓћ‚›‰ 4" xfId="1573"/>
    <cellStyle name="€’ћѓћ‚›‰ 5" xfId="1574"/>
    <cellStyle name="€’ћѓћ‚›‰ 6" xfId="29242"/>
    <cellStyle name="€’ћѓћ‚›‰_инструкция к ФОТ" xfId="1575"/>
    <cellStyle name="‡ђѓћ‹ћ‚ћљ1" xfId="1576"/>
    <cellStyle name="‡ђѓћ‹ћ‚ћљ1 10" xfId="1577"/>
    <cellStyle name="‡ђѓћ‹ћ‚ћљ1 11" xfId="1578"/>
    <cellStyle name="‡ђѓћ‹ћ‚ћљ1 12" xfId="1579"/>
    <cellStyle name="‡ђѓћ‹ћ‚ћљ1 13" xfId="1580"/>
    <cellStyle name="‡ђѓћ‹ћ‚ћљ1 13 2" xfId="1581"/>
    <cellStyle name="‡ђѓћ‹ћ‚ћљ1 14" xfId="1582"/>
    <cellStyle name="‡ђѓћ‹ћ‚ћљ1 15" xfId="1583"/>
    <cellStyle name="‡ђѓћ‹ћ‚ћљ1 16" xfId="1584"/>
    <cellStyle name="‡ђѓћ‹ћ‚ћљ1 17" xfId="1585"/>
    <cellStyle name="‡ђѓћ‹ћ‚ћљ1 18" xfId="1586"/>
    <cellStyle name="‡ђѓћ‹ћ‚ћљ1 19" xfId="1587"/>
    <cellStyle name="‡ђѓћ‹ћ‚ћљ1 2" xfId="1588"/>
    <cellStyle name="‡ђѓћ‹ћ‚ћљ1 2 10" xfId="1589"/>
    <cellStyle name="‡ђѓћ‹ћ‚ћљ1 2 11" xfId="1590"/>
    <cellStyle name="‡ђѓћ‹ћ‚ћљ1 2 12" xfId="1591"/>
    <cellStyle name="‡ђѓћ‹ћ‚ћљ1 2 13" xfId="1592"/>
    <cellStyle name="‡ђѓћ‹ћ‚ћљ1 2 14" xfId="1593"/>
    <cellStyle name="‡ђѓћ‹ћ‚ћљ1 2 2" xfId="1594"/>
    <cellStyle name="‡ђѓћ‹ћ‚ћљ1 2 2 10" xfId="1595"/>
    <cellStyle name="‡ђѓћ‹ћ‚ћљ1 2 2 11" xfId="1596"/>
    <cellStyle name="‡ђѓћ‹ћ‚ћљ1 2 2 12" xfId="1597"/>
    <cellStyle name="‡ђѓћ‹ћ‚ћљ1 2 2 13" xfId="1598"/>
    <cellStyle name="‡ђѓћ‹ћ‚ћљ1 2 2 14" xfId="1599"/>
    <cellStyle name="‡ђѓћ‹ћ‚ћљ1 2 2 2" xfId="1600"/>
    <cellStyle name="‡ђѓћ‹ћ‚ћљ1 2 2 2 2" xfId="1601"/>
    <cellStyle name="‡ђѓћ‹ћ‚ћљ1 2 2 2 2 2" xfId="1602"/>
    <cellStyle name="‡ђѓћ‹ћ‚ћљ1 2 2 2 2 3" xfId="1603"/>
    <cellStyle name="‡ђѓћ‹ћ‚ћљ1 2 2 2 2 4" xfId="1604"/>
    <cellStyle name="‡ђѓћ‹ћ‚ћљ1 2 2 2 2 5" xfId="1605"/>
    <cellStyle name="‡ђѓћ‹ћ‚ћљ1 2 2 2 2 6" xfId="1606"/>
    <cellStyle name="‡ђѓћ‹ћ‚ћљ1 2 2 2 2 7" xfId="1607"/>
    <cellStyle name="‡ђѓћ‹ћ‚ћљ1 2 2 2 3" xfId="1608"/>
    <cellStyle name="‡ђѓћ‹ћ‚ћљ1 2 2 2 4" xfId="1609"/>
    <cellStyle name="‡ђѓћ‹ћ‚ћљ1 2 2 2 5" xfId="1610"/>
    <cellStyle name="‡ђѓћ‹ћ‚ћљ1 2 2 2 6" xfId="1611"/>
    <cellStyle name="‡ђѓћ‹ћ‚ћљ1 2 2 2 7" xfId="1612"/>
    <cellStyle name="‡ђѓћ‹ћ‚ћљ1 2 2 2 8" xfId="1613"/>
    <cellStyle name="‡ђѓћ‹ћ‚ћљ1 2 2 2 9" xfId="1614"/>
    <cellStyle name="‡ђѓћ‹ћ‚ћљ1 2 2 3" xfId="1615"/>
    <cellStyle name="‡ђѓћ‹ћ‚ћљ1 2 2 4" xfId="1616"/>
    <cellStyle name="‡ђѓћ‹ћ‚ћљ1 2 2 5" xfId="1617"/>
    <cellStyle name="‡ђѓћ‹ћ‚ћљ1 2 2 6" xfId="1618"/>
    <cellStyle name="‡ђѓћ‹ћ‚ћљ1 2 2 7" xfId="1619"/>
    <cellStyle name="‡ђѓћ‹ћ‚ћљ1 2 2 8" xfId="1620"/>
    <cellStyle name="‡ђѓћ‹ћ‚ћљ1 2 2 8 2" xfId="1621"/>
    <cellStyle name="‡ђѓћ‹ћ‚ћљ1 2 2 8 3" xfId="1622"/>
    <cellStyle name="‡ђѓћ‹ћ‚ћљ1 2 2 8 4" xfId="1623"/>
    <cellStyle name="‡ђѓћ‹ћ‚ћљ1 2 2 8 5" xfId="1624"/>
    <cellStyle name="‡ђѓћ‹ћ‚ћљ1 2 2 8 6" xfId="1625"/>
    <cellStyle name="‡ђѓћ‹ћ‚ћљ1 2 2 8 7" xfId="1626"/>
    <cellStyle name="‡ђѓћ‹ћ‚ћљ1 2 2 9" xfId="1627"/>
    <cellStyle name="‡ђѓћ‹ћ‚ћљ1 2 3" xfId="1628"/>
    <cellStyle name="‡ђѓћ‹ћ‚ћљ1 2 4" xfId="1629"/>
    <cellStyle name="‡ђѓћ‹ћ‚ћљ1 2 5" xfId="1630"/>
    <cellStyle name="‡ђѓћ‹ћ‚ћљ1 2 6" xfId="1631"/>
    <cellStyle name="‡ђѓћ‹ћ‚ћљ1 2 7" xfId="1632"/>
    <cellStyle name="‡ђѓћ‹ћ‚ћљ1 2 8" xfId="1633"/>
    <cellStyle name="‡ђѓћ‹ћ‚ћљ1 2 8 2" xfId="1634"/>
    <cellStyle name="‡ђѓћ‹ћ‚ћљ1 2 8 3" xfId="1635"/>
    <cellStyle name="‡ђѓћ‹ћ‚ћљ1 2 8 4" xfId="1636"/>
    <cellStyle name="‡ђѓћ‹ћ‚ћљ1 2 8 5" xfId="1637"/>
    <cellStyle name="‡ђѓћ‹ћ‚ћљ1 2 8 6" xfId="1638"/>
    <cellStyle name="‡ђѓћ‹ћ‚ћљ1 2 8 7" xfId="1639"/>
    <cellStyle name="‡ђѓћ‹ћ‚ћљ1 2 9" xfId="1640"/>
    <cellStyle name="‡ђѓћ‹ћ‚ћљ1 20" xfId="1641"/>
    <cellStyle name="‡ђѓћ‹ћ‚ћљ1 21" xfId="1642"/>
    <cellStyle name="‡ђѓћ‹ћ‚ћљ1 22" xfId="1643"/>
    <cellStyle name="‡ђѓћ‹ћ‚ћљ1 23" xfId="1644"/>
    <cellStyle name="‡ђѓћ‹ћ‚ћљ1 24" xfId="1645"/>
    <cellStyle name="‡ђѓћ‹ћ‚ћљ1 25" xfId="1646"/>
    <cellStyle name="‡ђѓћ‹ћ‚ћљ1 26" xfId="1647"/>
    <cellStyle name="‡ђѓћ‹ћ‚ћљ1 27" xfId="1648"/>
    <cellStyle name="‡ђѓћ‹ћ‚ћљ1 28" xfId="1649"/>
    <cellStyle name="‡ђѓћ‹ћ‚ћљ1 29" xfId="1650"/>
    <cellStyle name="‡ђѓћ‹ћ‚ћљ1 3" xfId="1651"/>
    <cellStyle name="‡ђѓћ‹ћ‚ћљ1 30" xfId="1652"/>
    <cellStyle name="‡ђѓћ‹ћ‚ћљ1 31" xfId="1653"/>
    <cellStyle name="‡ђѓћ‹ћ‚ћљ1 32" xfId="1654"/>
    <cellStyle name="‡ђѓћ‹ћ‚ћљ1 33" xfId="1655"/>
    <cellStyle name="‡ђѓћ‹ћ‚ћљ1 34" xfId="1656"/>
    <cellStyle name="‡ђѓћ‹ћ‚ћљ1 35" xfId="1657"/>
    <cellStyle name="‡ђѓћ‹ћ‚ћљ1 36" xfId="1658"/>
    <cellStyle name="‡ђѓћ‹ћ‚ћљ1 37" xfId="1659"/>
    <cellStyle name="‡ђѓћ‹ћ‚ћљ1 38" xfId="1660"/>
    <cellStyle name="‡ђѓћ‹ћ‚ћљ1 38 2" xfId="1661"/>
    <cellStyle name="‡ђѓћ‹ћ‚ћљ1 38 3" xfId="1662"/>
    <cellStyle name="‡ђѓћ‹ћ‚ћљ1 38 4" xfId="1663"/>
    <cellStyle name="‡ђѓћ‹ћ‚ћљ1 38 5" xfId="1664"/>
    <cellStyle name="‡ђѓћ‹ћ‚ћљ1 38 6" xfId="1665"/>
    <cellStyle name="‡ђѓћ‹ћ‚ћљ1 38 7" xfId="1666"/>
    <cellStyle name="‡ђѓћ‹ћ‚ћљ1 39" xfId="1667"/>
    <cellStyle name="‡ђѓћ‹ћ‚ћљ1 4" xfId="1668"/>
    <cellStyle name="‡ђѓћ‹ћ‚ћљ1 40" xfId="1669"/>
    <cellStyle name="‡ђѓћ‹ћ‚ћљ1 41" xfId="1670"/>
    <cellStyle name="‡ђѓћ‹ћ‚ћљ1 42" xfId="1671"/>
    <cellStyle name="‡ђѓћ‹ћ‚ћљ1 43" xfId="1672"/>
    <cellStyle name="‡ђѓћ‹ћ‚ћљ1 44" xfId="1673"/>
    <cellStyle name="‡ђѓћ‹ћ‚ћљ1 45" xfId="1674"/>
    <cellStyle name="‡ђѓћ‹ћ‚ћљ1 46" xfId="1675"/>
    <cellStyle name="‡ђѓћ‹ћ‚ћљ1 47" xfId="1676"/>
    <cellStyle name="‡ђѓћ‹ћ‚ћљ1 48" xfId="1677"/>
    <cellStyle name="‡ђѓћ‹ћ‚ћљ1 49" xfId="29243"/>
    <cellStyle name="‡ђѓћ‹ћ‚ћљ1 5" xfId="1678"/>
    <cellStyle name="‡ђѓћ‹ћ‚ћљ1 6" xfId="1679"/>
    <cellStyle name="‡ђѓћ‹ћ‚ћљ1 7" xfId="1680"/>
    <cellStyle name="‡ђѓћ‹ћ‚ћљ1 8" xfId="1681"/>
    <cellStyle name="‡ђѓћ‹ћ‚ћљ1 9" xfId="1682"/>
    <cellStyle name="‡ђѓћ‹ћ‚ћљ1_М Канг АДС" xfId="1683"/>
    <cellStyle name="‡ђѓћ‹ћ‚ћљ2" xfId="1684"/>
    <cellStyle name="‡ђѓћ‹ћ‚ћљ2 10" xfId="1685"/>
    <cellStyle name="‡ђѓћ‹ћ‚ћљ2 11" xfId="1686"/>
    <cellStyle name="‡ђѓћ‹ћ‚ћљ2 12" xfId="1687"/>
    <cellStyle name="‡ђѓћ‹ћ‚ћљ2 13" xfId="1688"/>
    <cellStyle name="‡ђѓћ‹ћ‚ћљ2 13 2" xfId="1689"/>
    <cellStyle name="‡ђѓћ‹ћ‚ћљ2 14" xfId="1690"/>
    <cellStyle name="‡ђѓћ‹ћ‚ћљ2 15" xfId="1691"/>
    <cellStyle name="‡ђѓћ‹ћ‚ћљ2 16" xfId="1692"/>
    <cellStyle name="‡ђѓћ‹ћ‚ћљ2 17" xfId="1693"/>
    <cellStyle name="‡ђѓћ‹ћ‚ћљ2 18" xfId="1694"/>
    <cellStyle name="‡ђѓћ‹ћ‚ћљ2 19" xfId="1695"/>
    <cellStyle name="‡ђѓћ‹ћ‚ћљ2 2" xfId="1696"/>
    <cellStyle name="‡ђѓћ‹ћ‚ћљ2 2 10" xfId="1697"/>
    <cellStyle name="‡ђѓћ‹ћ‚ћљ2 2 11" xfId="1698"/>
    <cellStyle name="‡ђѓћ‹ћ‚ћљ2 2 12" xfId="1699"/>
    <cellStyle name="‡ђѓћ‹ћ‚ћљ2 2 13" xfId="1700"/>
    <cellStyle name="‡ђѓћ‹ћ‚ћљ2 2 14" xfId="1701"/>
    <cellStyle name="‡ђѓћ‹ћ‚ћљ2 2 2" xfId="1702"/>
    <cellStyle name="‡ђѓћ‹ћ‚ћљ2 2 2 10" xfId="1703"/>
    <cellStyle name="‡ђѓћ‹ћ‚ћљ2 2 2 11" xfId="1704"/>
    <cellStyle name="‡ђѓћ‹ћ‚ћљ2 2 2 12" xfId="1705"/>
    <cellStyle name="‡ђѓћ‹ћ‚ћљ2 2 2 13" xfId="1706"/>
    <cellStyle name="‡ђѓћ‹ћ‚ћљ2 2 2 14" xfId="1707"/>
    <cellStyle name="‡ђѓћ‹ћ‚ћљ2 2 2 2" xfId="1708"/>
    <cellStyle name="‡ђѓћ‹ћ‚ћљ2 2 2 2 2" xfId="1709"/>
    <cellStyle name="‡ђѓћ‹ћ‚ћљ2 2 2 2 2 2" xfId="1710"/>
    <cellStyle name="‡ђѓћ‹ћ‚ћљ2 2 2 2 2 3" xfId="1711"/>
    <cellStyle name="‡ђѓћ‹ћ‚ћљ2 2 2 2 2 4" xfId="1712"/>
    <cellStyle name="‡ђѓћ‹ћ‚ћљ2 2 2 2 2 5" xfId="1713"/>
    <cellStyle name="‡ђѓћ‹ћ‚ћљ2 2 2 2 2 6" xfId="1714"/>
    <cellStyle name="‡ђѓћ‹ћ‚ћљ2 2 2 2 2 7" xfId="1715"/>
    <cellStyle name="‡ђѓћ‹ћ‚ћљ2 2 2 2 3" xfId="1716"/>
    <cellStyle name="‡ђѓћ‹ћ‚ћљ2 2 2 2 4" xfId="1717"/>
    <cellStyle name="‡ђѓћ‹ћ‚ћљ2 2 2 2 5" xfId="1718"/>
    <cellStyle name="‡ђѓћ‹ћ‚ћљ2 2 2 2 6" xfId="1719"/>
    <cellStyle name="‡ђѓћ‹ћ‚ћљ2 2 2 2 7" xfId="1720"/>
    <cellStyle name="‡ђѓћ‹ћ‚ћљ2 2 2 2 8" xfId="1721"/>
    <cellStyle name="‡ђѓћ‹ћ‚ћљ2 2 2 2 9" xfId="1722"/>
    <cellStyle name="‡ђѓћ‹ћ‚ћљ2 2 2 3" xfId="1723"/>
    <cellStyle name="‡ђѓћ‹ћ‚ћљ2 2 2 4" xfId="1724"/>
    <cellStyle name="‡ђѓћ‹ћ‚ћљ2 2 2 5" xfId="1725"/>
    <cellStyle name="‡ђѓћ‹ћ‚ћљ2 2 2 6" xfId="1726"/>
    <cellStyle name="‡ђѓћ‹ћ‚ћљ2 2 2 7" xfId="1727"/>
    <cellStyle name="‡ђѓћ‹ћ‚ћљ2 2 2 8" xfId="1728"/>
    <cellStyle name="‡ђѓћ‹ћ‚ћљ2 2 2 8 2" xfId="1729"/>
    <cellStyle name="‡ђѓћ‹ћ‚ћљ2 2 2 8 3" xfId="1730"/>
    <cellStyle name="‡ђѓћ‹ћ‚ћљ2 2 2 8 4" xfId="1731"/>
    <cellStyle name="‡ђѓћ‹ћ‚ћљ2 2 2 8 5" xfId="1732"/>
    <cellStyle name="‡ђѓћ‹ћ‚ћљ2 2 2 8 6" xfId="1733"/>
    <cellStyle name="‡ђѓћ‹ћ‚ћљ2 2 2 8 7" xfId="1734"/>
    <cellStyle name="‡ђѓћ‹ћ‚ћљ2 2 2 9" xfId="1735"/>
    <cellStyle name="‡ђѓћ‹ћ‚ћљ2 2 3" xfId="1736"/>
    <cellStyle name="‡ђѓћ‹ћ‚ћљ2 2 4" xfId="1737"/>
    <cellStyle name="‡ђѓћ‹ћ‚ћљ2 2 5" xfId="1738"/>
    <cellStyle name="‡ђѓћ‹ћ‚ћљ2 2 6" xfId="1739"/>
    <cellStyle name="‡ђѓћ‹ћ‚ћљ2 2 7" xfId="1740"/>
    <cellStyle name="‡ђѓћ‹ћ‚ћљ2 2 8" xfId="1741"/>
    <cellStyle name="‡ђѓћ‹ћ‚ћљ2 2 8 2" xfId="1742"/>
    <cellStyle name="‡ђѓћ‹ћ‚ћљ2 2 8 3" xfId="1743"/>
    <cellStyle name="‡ђѓћ‹ћ‚ћљ2 2 8 4" xfId="1744"/>
    <cellStyle name="‡ђѓћ‹ћ‚ћљ2 2 8 5" xfId="1745"/>
    <cellStyle name="‡ђѓћ‹ћ‚ћљ2 2 8 6" xfId="1746"/>
    <cellStyle name="‡ђѓћ‹ћ‚ћљ2 2 8 7" xfId="1747"/>
    <cellStyle name="‡ђѓћ‹ћ‚ћљ2 2 9" xfId="1748"/>
    <cellStyle name="‡ђѓћ‹ћ‚ћљ2 20" xfId="1749"/>
    <cellStyle name="‡ђѓћ‹ћ‚ћљ2 21" xfId="1750"/>
    <cellStyle name="‡ђѓћ‹ћ‚ћљ2 22" xfId="1751"/>
    <cellStyle name="‡ђѓћ‹ћ‚ћљ2 23" xfId="1752"/>
    <cellStyle name="‡ђѓћ‹ћ‚ћљ2 24" xfId="1753"/>
    <cellStyle name="‡ђѓћ‹ћ‚ћљ2 25" xfId="1754"/>
    <cellStyle name="‡ђѓћ‹ћ‚ћљ2 26" xfId="1755"/>
    <cellStyle name="‡ђѓћ‹ћ‚ћљ2 27" xfId="1756"/>
    <cellStyle name="‡ђѓћ‹ћ‚ћљ2 28" xfId="1757"/>
    <cellStyle name="‡ђѓћ‹ћ‚ћљ2 29" xfId="1758"/>
    <cellStyle name="‡ђѓћ‹ћ‚ћљ2 3" xfId="1759"/>
    <cellStyle name="‡ђѓћ‹ћ‚ћљ2 30" xfId="1760"/>
    <cellStyle name="‡ђѓћ‹ћ‚ћљ2 31" xfId="1761"/>
    <cellStyle name="‡ђѓћ‹ћ‚ћљ2 32" xfId="1762"/>
    <cellStyle name="‡ђѓћ‹ћ‚ћљ2 33" xfId="1763"/>
    <cellStyle name="‡ђѓћ‹ћ‚ћљ2 34" xfId="1764"/>
    <cellStyle name="‡ђѓћ‹ћ‚ћљ2 35" xfId="1765"/>
    <cellStyle name="‡ђѓћ‹ћ‚ћљ2 36" xfId="1766"/>
    <cellStyle name="‡ђѓћ‹ћ‚ћљ2 37" xfId="1767"/>
    <cellStyle name="‡ђѓћ‹ћ‚ћљ2 38" xfId="1768"/>
    <cellStyle name="‡ђѓћ‹ћ‚ћљ2 38 2" xfId="1769"/>
    <cellStyle name="‡ђѓћ‹ћ‚ћљ2 38 3" xfId="1770"/>
    <cellStyle name="‡ђѓћ‹ћ‚ћљ2 38 4" xfId="1771"/>
    <cellStyle name="‡ђѓћ‹ћ‚ћљ2 38 5" xfId="1772"/>
    <cellStyle name="‡ђѓћ‹ћ‚ћљ2 38 6" xfId="1773"/>
    <cellStyle name="‡ђѓћ‹ћ‚ћљ2 38 7" xfId="1774"/>
    <cellStyle name="‡ђѓћ‹ћ‚ћљ2 39" xfId="1775"/>
    <cellStyle name="‡ђѓћ‹ћ‚ћљ2 4" xfId="1776"/>
    <cellStyle name="‡ђѓћ‹ћ‚ћљ2 40" xfId="1777"/>
    <cellStyle name="‡ђѓћ‹ћ‚ћљ2 41" xfId="1778"/>
    <cellStyle name="‡ђѓћ‹ћ‚ћљ2 42" xfId="1779"/>
    <cellStyle name="‡ђѓћ‹ћ‚ћљ2 43" xfId="1780"/>
    <cellStyle name="‡ђѓћ‹ћ‚ћљ2 44" xfId="1781"/>
    <cellStyle name="‡ђѓћ‹ћ‚ћљ2 45" xfId="1782"/>
    <cellStyle name="‡ђѓћ‹ћ‚ћљ2 46" xfId="1783"/>
    <cellStyle name="‡ђѓћ‹ћ‚ћљ2 47" xfId="1784"/>
    <cellStyle name="‡ђѓћ‹ћ‚ћљ2 48" xfId="1785"/>
    <cellStyle name="‡ђѓћ‹ћ‚ћљ2 49" xfId="29244"/>
    <cellStyle name="‡ђѓћ‹ћ‚ћљ2 5" xfId="1786"/>
    <cellStyle name="‡ђѓћ‹ћ‚ћљ2 6" xfId="1787"/>
    <cellStyle name="‡ђѓћ‹ћ‚ћљ2 7" xfId="1788"/>
    <cellStyle name="‡ђѓћ‹ћ‚ћљ2 8" xfId="1789"/>
    <cellStyle name="‡ђѓћ‹ћ‚ћљ2 9" xfId="1790"/>
    <cellStyle name="‡ђѓћ‹ћ‚ћљ2_М Канг АДС" xfId="1791"/>
    <cellStyle name="’ћѓћ‚›‰" xfId="1792"/>
    <cellStyle name="’ћѓћ‚›‰ 10" xfId="1793"/>
    <cellStyle name="’ћѓћ‚›‰ 11" xfId="1794"/>
    <cellStyle name="’ћѓћ‚›‰ 12" xfId="1795"/>
    <cellStyle name="’ћѓћ‚›‰ 13" xfId="1796"/>
    <cellStyle name="’ћѓћ‚›‰ 13 2" xfId="1797"/>
    <cellStyle name="’ћѓћ‚›‰ 14" xfId="1798"/>
    <cellStyle name="’ћѓћ‚›‰ 14 2" xfId="1799"/>
    <cellStyle name="’ћѓћ‚›‰ 14 3" xfId="1800"/>
    <cellStyle name="’ћѓћ‚›‰ 14 4" xfId="1801"/>
    <cellStyle name="’ћѓћ‚›‰ 14 5" xfId="1802"/>
    <cellStyle name="’ћѓћ‚›‰ 14 6" xfId="1803"/>
    <cellStyle name="’ћѓћ‚›‰ 15" xfId="1804"/>
    <cellStyle name="’ћѓћ‚›‰ 15 2" xfId="1805"/>
    <cellStyle name="’ћѓћ‚›‰ 16" xfId="1806"/>
    <cellStyle name="’ћѓћ‚›‰ 17" xfId="1807"/>
    <cellStyle name="’ћѓћ‚›‰ 18" xfId="1808"/>
    <cellStyle name="’ћѓћ‚›‰ 19" xfId="1809"/>
    <cellStyle name="’ћѓћ‚›‰ 2" xfId="1810"/>
    <cellStyle name="’ћѓћ‚›‰ 2 10" xfId="1811"/>
    <cellStyle name="’ћѓћ‚›‰ 2 10 2" xfId="1812"/>
    <cellStyle name="’ћѓћ‚›‰ 2 11" xfId="1813"/>
    <cellStyle name="’ћѓћ‚›‰ 2 11 2" xfId="1814"/>
    <cellStyle name="’ћѓћ‚›‰ 2 12" xfId="1815"/>
    <cellStyle name="’ћѓћ‚›‰ 2 12 2" xfId="1816"/>
    <cellStyle name="’ћѓћ‚›‰ 2 13" xfId="1817"/>
    <cellStyle name="’ћѓћ‚›‰ 2 13 2" xfId="1818"/>
    <cellStyle name="’ћѓћ‚›‰ 2 14" xfId="1819"/>
    <cellStyle name="’ћѓћ‚›‰ 2 14 2" xfId="1820"/>
    <cellStyle name="’ћѓћ‚›‰ 2 2" xfId="1821"/>
    <cellStyle name="’ћѓћ‚›‰ 2 2 10" xfId="1822"/>
    <cellStyle name="’ћѓћ‚›‰ 2 2 11" xfId="1823"/>
    <cellStyle name="’ћѓћ‚›‰ 2 2 12" xfId="1824"/>
    <cellStyle name="’ћѓћ‚›‰ 2 2 13" xfId="1825"/>
    <cellStyle name="’ћѓћ‚›‰ 2 2 14" xfId="1826"/>
    <cellStyle name="’ћѓћ‚›‰ 2 2 2" xfId="1827"/>
    <cellStyle name="’ћѓћ‚›‰ 2 2 2 2" xfId="1828"/>
    <cellStyle name="’ћѓћ‚›‰ 2 2 2 2 2" xfId="1829"/>
    <cellStyle name="’ћѓћ‚›‰ 2 2 2 2 3" xfId="1830"/>
    <cellStyle name="’ћѓћ‚›‰ 2 2 2 2 4" xfId="1831"/>
    <cellStyle name="’ћѓћ‚›‰ 2 2 2 2 5" xfId="1832"/>
    <cellStyle name="’ћѓћ‚›‰ 2 2 2 2 6" xfId="1833"/>
    <cellStyle name="’ћѓћ‚›‰ 2 2 2 2 7" xfId="1834"/>
    <cellStyle name="’ћѓћ‚›‰ 2 2 2 2 8" xfId="1835"/>
    <cellStyle name="’ћѓћ‚›‰ 2 2 2 3" xfId="1836"/>
    <cellStyle name="’ћѓћ‚›‰ 2 2 2 4" xfId="1837"/>
    <cellStyle name="’ћѓћ‚›‰ 2 2 2 5" xfId="1838"/>
    <cellStyle name="’ћѓћ‚›‰ 2 2 2 5 2" xfId="1839"/>
    <cellStyle name="’ћѓћ‚›‰ 2 2 2 6" xfId="1840"/>
    <cellStyle name="’ћѓћ‚›‰ 2 2 2 6 2" xfId="1841"/>
    <cellStyle name="’ћѓћ‚›‰ 2 2 2 7" xfId="1842"/>
    <cellStyle name="’ћѓћ‚›‰ 2 2 2 7 2" xfId="1843"/>
    <cellStyle name="’ћѓћ‚›‰ 2 2 2 8" xfId="1844"/>
    <cellStyle name="’ћѓћ‚›‰ 2 2 2 8 2" xfId="1845"/>
    <cellStyle name="’ћѓћ‚›‰ 2 2 2 9" xfId="1846"/>
    <cellStyle name="’ћѓћ‚›‰ 2 2 2 9 2" xfId="1847"/>
    <cellStyle name="’ћѓћ‚›‰ 2 2 3" xfId="1848"/>
    <cellStyle name="’ћѓћ‚›‰ 2 2 4" xfId="1849"/>
    <cellStyle name="’ћѓћ‚›‰ 2 2 5" xfId="1850"/>
    <cellStyle name="’ћѓћ‚›‰ 2 2 6" xfId="1851"/>
    <cellStyle name="’ћѓћ‚›‰ 2 2 7" xfId="1852"/>
    <cellStyle name="’ћѓћ‚›‰ 2 2 8" xfId="1853"/>
    <cellStyle name="’ћѓћ‚›‰ 2 2 8 2" xfId="1854"/>
    <cellStyle name="’ћѓћ‚›‰ 2 2 8 2 2" xfId="1855"/>
    <cellStyle name="’ћѓћ‚›‰ 2 2 8 3" xfId="1856"/>
    <cellStyle name="’ћѓћ‚›‰ 2 2 8 3 2" xfId="1857"/>
    <cellStyle name="’ћѓћ‚›‰ 2 2 8 4" xfId="1858"/>
    <cellStyle name="’ћѓћ‚›‰ 2 2 8 4 2" xfId="1859"/>
    <cellStyle name="’ћѓћ‚›‰ 2 2 8 5" xfId="1860"/>
    <cellStyle name="’ћѓћ‚›‰ 2 2 8 5 2" xfId="1861"/>
    <cellStyle name="’ћѓћ‚›‰ 2 2 8 6" xfId="1862"/>
    <cellStyle name="’ћѓћ‚›‰ 2 2 8 6 2" xfId="1863"/>
    <cellStyle name="’ћѓћ‚›‰ 2 2 8 7" xfId="1864"/>
    <cellStyle name="’ћѓћ‚›‰ 2 2 8 7 2" xfId="1865"/>
    <cellStyle name="’ћѓћ‚›‰ 2 2 9" xfId="1866"/>
    <cellStyle name="’ћѓћ‚›‰ 2 2 9 2" xfId="1867"/>
    <cellStyle name="’ћѓћ‚›‰ 2 3" xfId="1868"/>
    <cellStyle name="’ћѓћ‚›‰ 2 4" xfId="1869"/>
    <cellStyle name="’ћѓћ‚›‰ 2 4 2" xfId="1870"/>
    <cellStyle name="’ћѓћ‚›‰ 2 5" xfId="1871"/>
    <cellStyle name="’ћѓћ‚›‰ 2 5 2" xfId="1872"/>
    <cellStyle name="’ћѓћ‚›‰ 2 6" xfId="1873"/>
    <cellStyle name="’ћѓћ‚›‰ 2 6 2" xfId="1874"/>
    <cellStyle name="’ћѓћ‚›‰ 2 7" xfId="1875"/>
    <cellStyle name="’ћѓћ‚›‰ 2 7 2" xfId="1876"/>
    <cellStyle name="’ћѓћ‚›‰ 2 8" xfId="1877"/>
    <cellStyle name="’ћѓћ‚›‰ 2 8 2" xfId="1878"/>
    <cellStyle name="’ћѓћ‚›‰ 2 8 3" xfId="1879"/>
    <cellStyle name="’ћѓћ‚›‰ 2 8 4" xfId="1880"/>
    <cellStyle name="’ћѓћ‚›‰ 2 8 5" xfId="1881"/>
    <cellStyle name="’ћѓћ‚›‰ 2 8 6" xfId="1882"/>
    <cellStyle name="’ћѓћ‚›‰ 2 8 7" xfId="1883"/>
    <cellStyle name="’ћѓћ‚›‰ 2 8 8" xfId="1884"/>
    <cellStyle name="’ћѓћ‚›‰ 2 9" xfId="1885"/>
    <cellStyle name="’ћѓћ‚›‰ 20" xfId="1886"/>
    <cellStyle name="’ћѓћ‚›‰ 21" xfId="1887"/>
    <cellStyle name="’ћѓћ‚›‰ 22" xfId="1888"/>
    <cellStyle name="’ћѓћ‚›‰ 23" xfId="1889"/>
    <cellStyle name="’ћѓћ‚›‰ 24" xfId="1890"/>
    <cellStyle name="’ћѓћ‚›‰ 25" xfId="1891"/>
    <cellStyle name="’ћѓћ‚›‰ 26" xfId="1892"/>
    <cellStyle name="’ћѓћ‚›‰ 27" xfId="1893"/>
    <cellStyle name="’ћѓћ‚›‰ 28" xfId="1894"/>
    <cellStyle name="’ћѓћ‚›‰ 29" xfId="1895"/>
    <cellStyle name="’ћѓћ‚›‰ 3" xfId="1896"/>
    <cellStyle name="’ћѓћ‚›‰ 30" xfId="1897"/>
    <cellStyle name="’ћѓћ‚›‰ 31" xfId="1898"/>
    <cellStyle name="’ћѓћ‚›‰ 32" xfId="1899"/>
    <cellStyle name="’ћѓћ‚›‰ 33" xfId="1900"/>
    <cellStyle name="’ћѓћ‚›‰ 34" xfId="1901"/>
    <cellStyle name="’ћѓћ‚›‰ 35" xfId="1902"/>
    <cellStyle name="’ћѓћ‚›‰ 36" xfId="1903"/>
    <cellStyle name="’ћѓћ‚›‰ 37" xfId="1904"/>
    <cellStyle name="’ћѓћ‚›‰ 38" xfId="1905"/>
    <cellStyle name="’ћѓћ‚›‰ 38 2" xfId="1906"/>
    <cellStyle name="’ћѓћ‚›‰ 38 2 2" xfId="1907"/>
    <cellStyle name="’ћѓћ‚›‰ 38 3" xfId="1908"/>
    <cellStyle name="’ћѓћ‚›‰ 38 3 2" xfId="1909"/>
    <cellStyle name="’ћѓћ‚›‰ 38 4" xfId="1910"/>
    <cellStyle name="’ћѓћ‚›‰ 38 4 2" xfId="1911"/>
    <cellStyle name="’ћѓћ‚›‰ 38 5" xfId="1912"/>
    <cellStyle name="’ћѓћ‚›‰ 38 5 2" xfId="1913"/>
    <cellStyle name="’ћѓћ‚›‰ 38 6" xfId="1914"/>
    <cellStyle name="’ћѓћ‚›‰ 38 6 2" xfId="1915"/>
    <cellStyle name="’ћѓћ‚›‰ 38 7" xfId="1916"/>
    <cellStyle name="’ћѓћ‚›‰ 38 7 2" xfId="1917"/>
    <cellStyle name="’ћѓћ‚›‰ 39" xfId="1918"/>
    <cellStyle name="’ћѓћ‚›‰ 39 2" xfId="1919"/>
    <cellStyle name="’ћѓћ‚›‰ 4" xfId="1920"/>
    <cellStyle name="’ћѓћ‚›‰ 40" xfId="1921"/>
    <cellStyle name="’ћѓћ‚›‰ 41" xfId="1922"/>
    <cellStyle name="’ћѓћ‚›‰ 42" xfId="1923"/>
    <cellStyle name="’ћѓћ‚›‰ 43" xfId="1924"/>
    <cellStyle name="’ћѓћ‚›‰ 44" xfId="1925"/>
    <cellStyle name="’ћѓћ‚›‰ 45" xfId="1926"/>
    <cellStyle name="’ћѓћ‚›‰ 46" xfId="1927"/>
    <cellStyle name="’ћѓћ‚›‰ 47" xfId="1928"/>
    <cellStyle name="’ћѓћ‚›‰ 48" xfId="1929"/>
    <cellStyle name="’ћѓћ‚›‰ 49" xfId="1930"/>
    <cellStyle name="’ћѓћ‚›‰ 5" xfId="1931"/>
    <cellStyle name="’ћѓћ‚›‰ 50" xfId="29245"/>
    <cellStyle name="’ћѓћ‚›‰ 6" xfId="1932"/>
    <cellStyle name="’ћѓћ‚›‰ 7" xfId="1933"/>
    <cellStyle name="’ћѓћ‚›‰ 8" xfId="1934"/>
    <cellStyle name="’ћѓћ‚›‰ 9" xfId="1935"/>
    <cellStyle name="’ћѓћ‚›‰_Абый 2013" xfId="1936"/>
    <cellStyle name="1Normal" xfId="1937"/>
    <cellStyle name="1Normal 2" xfId="29246"/>
    <cellStyle name="20% - Accent1" xfId="1938"/>
    <cellStyle name="20% - Accent1 10" xfId="1939"/>
    <cellStyle name="20% - Accent1 11" xfId="1940"/>
    <cellStyle name="20% - Accent1 12" xfId="1941"/>
    <cellStyle name="20% - Accent1 13" xfId="1942"/>
    <cellStyle name="20% - Accent1 14" xfId="1943"/>
    <cellStyle name="20% - Accent1 15" xfId="1944"/>
    <cellStyle name="20% - Accent1 16" xfId="1945"/>
    <cellStyle name="20% - Accent1 17" xfId="29247"/>
    <cellStyle name="20% - Accent1 2" xfId="1946"/>
    <cellStyle name="20% - Accent1 2 2" xfId="29248"/>
    <cellStyle name="20% - Accent1 3" xfId="1947"/>
    <cellStyle name="20% - Accent1 3 2" xfId="29249"/>
    <cellStyle name="20% - Accent1 4" xfId="1948"/>
    <cellStyle name="20% - Accent1 5" xfId="1949"/>
    <cellStyle name="20% - Accent1 6" xfId="1950"/>
    <cellStyle name="20% - Accent1 7" xfId="1951"/>
    <cellStyle name="20% - Accent1 8" xfId="1952"/>
    <cellStyle name="20% - Accent1 9" xfId="1953"/>
    <cellStyle name="20% - Accent1_46EE.2011(v1.0)" xfId="1954"/>
    <cellStyle name="20% - Accent2" xfId="1955"/>
    <cellStyle name="20% - Accent2 10" xfId="1956"/>
    <cellStyle name="20% - Accent2 11" xfId="1957"/>
    <cellStyle name="20% - Accent2 12" xfId="1958"/>
    <cellStyle name="20% - Accent2 13" xfId="1959"/>
    <cellStyle name="20% - Accent2 14" xfId="1960"/>
    <cellStyle name="20% - Accent2 15" xfId="1961"/>
    <cellStyle name="20% - Accent2 16" xfId="1962"/>
    <cellStyle name="20% - Accent2 17" xfId="29250"/>
    <cellStyle name="20% - Accent2 2" xfId="1963"/>
    <cellStyle name="20% - Accent2 2 2" xfId="29251"/>
    <cellStyle name="20% - Accent2 3" xfId="1964"/>
    <cellStyle name="20% - Accent2 3 2" xfId="29252"/>
    <cellStyle name="20% - Accent2 4" xfId="1965"/>
    <cellStyle name="20% - Accent2 5" xfId="1966"/>
    <cellStyle name="20% - Accent2 6" xfId="1967"/>
    <cellStyle name="20% - Accent2 7" xfId="1968"/>
    <cellStyle name="20% - Accent2 8" xfId="1969"/>
    <cellStyle name="20% - Accent2 9" xfId="1970"/>
    <cellStyle name="20% - Accent2_46EE.2011(v1.0)" xfId="1971"/>
    <cellStyle name="20% - Accent3" xfId="1972"/>
    <cellStyle name="20% - Accent3 10" xfId="1973"/>
    <cellStyle name="20% - Accent3 11" xfId="1974"/>
    <cellStyle name="20% - Accent3 12" xfId="1975"/>
    <cellStyle name="20% - Accent3 13" xfId="1976"/>
    <cellStyle name="20% - Accent3 14" xfId="1977"/>
    <cellStyle name="20% - Accent3 15" xfId="1978"/>
    <cellStyle name="20% - Accent3 16" xfId="1979"/>
    <cellStyle name="20% - Accent3 17" xfId="29253"/>
    <cellStyle name="20% - Accent3 2" xfId="1980"/>
    <cellStyle name="20% - Accent3 2 2" xfId="29254"/>
    <cellStyle name="20% - Accent3 3" xfId="1981"/>
    <cellStyle name="20% - Accent3 3 2" xfId="29255"/>
    <cellStyle name="20% - Accent3 4" xfId="1982"/>
    <cellStyle name="20% - Accent3 5" xfId="1983"/>
    <cellStyle name="20% - Accent3 6" xfId="1984"/>
    <cellStyle name="20% - Accent3 7" xfId="1985"/>
    <cellStyle name="20% - Accent3 8" xfId="1986"/>
    <cellStyle name="20% - Accent3 9" xfId="1987"/>
    <cellStyle name="20% - Accent3_46EE.2011(v1.0)" xfId="1988"/>
    <cellStyle name="20% - Accent4" xfId="1989"/>
    <cellStyle name="20% - Accent4 10" xfId="1990"/>
    <cellStyle name="20% - Accent4 11" xfId="1991"/>
    <cellStyle name="20% - Accent4 12" xfId="1992"/>
    <cellStyle name="20% - Accent4 13" xfId="1993"/>
    <cellStyle name="20% - Accent4 14" xfId="1994"/>
    <cellStyle name="20% - Accent4 15" xfId="1995"/>
    <cellStyle name="20% - Accent4 16" xfId="1996"/>
    <cellStyle name="20% - Accent4 17" xfId="29256"/>
    <cellStyle name="20% - Accent4 2" xfId="1997"/>
    <cellStyle name="20% - Accent4 2 2" xfId="29257"/>
    <cellStyle name="20% - Accent4 3" xfId="1998"/>
    <cellStyle name="20% - Accent4 3 2" xfId="29258"/>
    <cellStyle name="20% - Accent4 4" xfId="1999"/>
    <cellStyle name="20% - Accent4 5" xfId="2000"/>
    <cellStyle name="20% - Accent4 6" xfId="2001"/>
    <cellStyle name="20% - Accent4 7" xfId="2002"/>
    <cellStyle name="20% - Accent4 8" xfId="2003"/>
    <cellStyle name="20% - Accent4 9" xfId="2004"/>
    <cellStyle name="20% - Accent4_46EE.2011(v1.0)" xfId="2005"/>
    <cellStyle name="20% - Accent5" xfId="2006"/>
    <cellStyle name="20% - Accent5 10" xfId="2007"/>
    <cellStyle name="20% - Accent5 11" xfId="2008"/>
    <cellStyle name="20% - Accent5 12" xfId="2009"/>
    <cellStyle name="20% - Accent5 13" xfId="2010"/>
    <cellStyle name="20% - Accent5 14" xfId="2011"/>
    <cellStyle name="20% - Accent5 15" xfId="2012"/>
    <cellStyle name="20% - Accent5 16" xfId="2013"/>
    <cellStyle name="20% - Accent5 17" xfId="29259"/>
    <cellStyle name="20% - Accent5 2" xfId="2014"/>
    <cellStyle name="20% - Accent5 2 2" xfId="29260"/>
    <cellStyle name="20% - Accent5 3" xfId="2015"/>
    <cellStyle name="20% - Accent5 3 2" xfId="29261"/>
    <cellStyle name="20% - Accent5 4" xfId="2016"/>
    <cellStyle name="20% - Accent5 5" xfId="2017"/>
    <cellStyle name="20% - Accent5 6" xfId="2018"/>
    <cellStyle name="20% - Accent5 7" xfId="2019"/>
    <cellStyle name="20% - Accent5 8" xfId="2020"/>
    <cellStyle name="20% - Accent5 9" xfId="2021"/>
    <cellStyle name="20% - Accent5_46EE.2011(v1.0)" xfId="2022"/>
    <cellStyle name="20% - Accent6" xfId="2023"/>
    <cellStyle name="20% - Accent6 10" xfId="2024"/>
    <cellStyle name="20% - Accent6 11" xfId="2025"/>
    <cellStyle name="20% - Accent6 12" xfId="2026"/>
    <cellStyle name="20% - Accent6 13" xfId="2027"/>
    <cellStyle name="20% - Accent6 14" xfId="2028"/>
    <cellStyle name="20% - Accent6 15" xfId="2029"/>
    <cellStyle name="20% - Accent6 16" xfId="2030"/>
    <cellStyle name="20% - Accent6 17" xfId="29262"/>
    <cellStyle name="20% - Accent6 2" xfId="2031"/>
    <cellStyle name="20% - Accent6 2 2" xfId="29263"/>
    <cellStyle name="20% - Accent6 3" xfId="2032"/>
    <cellStyle name="20% - Accent6 3 2" xfId="29264"/>
    <cellStyle name="20% - Accent6 4" xfId="2033"/>
    <cellStyle name="20% - Accent6 5" xfId="2034"/>
    <cellStyle name="20% - Accent6 6" xfId="2035"/>
    <cellStyle name="20% - Accent6 7" xfId="2036"/>
    <cellStyle name="20% - Accent6 8" xfId="2037"/>
    <cellStyle name="20% - Accent6 9" xfId="2038"/>
    <cellStyle name="20% - Accent6_46EE.2011(v1.0)" xfId="2039"/>
    <cellStyle name="20% — акцент1" xfId="2040"/>
    <cellStyle name="20% - Акцент1 10" xfId="2041"/>
    <cellStyle name="20% - Акцент1 10 10" xfId="2042"/>
    <cellStyle name="20% - Акцент1 10 11" xfId="2043"/>
    <cellStyle name="20% - Акцент1 10 12" xfId="2044"/>
    <cellStyle name="20% - Акцент1 10 13" xfId="2045"/>
    <cellStyle name="20% - Акцент1 10 14" xfId="2046"/>
    <cellStyle name="20% - Акцент1 10 15" xfId="2047"/>
    <cellStyle name="20% - Акцент1 10 16" xfId="2048"/>
    <cellStyle name="20% - Акцент1 10 17" xfId="29265"/>
    <cellStyle name="20% - Акцент1 10 2" xfId="2049"/>
    <cellStyle name="20% - Акцент1 10 3" xfId="2050"/>
    <cellStyle name="20% - Акцент1 10 4" xfId="2051"/>
    <cellStyle name="20% - Акцент1 10 5" xfId="2052"/>
    <cellStyle name="20% - Акцент1 10 6" xfId="2053"/>
    <cellStyle name="20% - Акцент1 10 7" xfId="2054"/>
    <cellStyle name="20% - Акцент1 10 8" xfId="2055"/>
    <cellStyle name="20% - Акцент1 10 9" xfId="2056"/>
    <cellStyle name="20% - Акцент1 100" xfId="2057"/>
    <cellStyle name="20% - Акцент1 100 2" xfId="2058"/>
    <cellStyle name="20% - Акцент1 101" xfId="2059"/>
    <cellStyle name="20% - Акцент1 101 2" xfId="2060"/>
    <cellStyle name="20% - Акцент1 102" xfId="2061"/>
    <cellStyle name="20% - Акцент1 102 2" xfId="2062"/>
    <cellStyle name="20% - Акцент1 103" xfId="2063"/>
    <cellStyle name="20% - Акцент1 103 2" xfId="2064"/>
    <cellStyle name="20% - Акцент1 104" xfId="2065"/>
    <cellStyle name="20% - Акцент1 104 2" xfId="2066"/>
    <cellStyle name="20% - Акцент1 105" xfId="2067"/>
    <cellStyle name="20% - Акцент1 105 2" xfId="2068"/>
    <cellStyle name="20% - Акцент1 106" xfId="2069"/>
    <cellStyle name="20% - Акцент1 106 2" xfId="2070"/>
    <cellStyle name="20% - Акцент1 107" xfId="2071"/>
    <cellStyle name="20% - Акцент1 107 2" xfId="2072"/>
    <cellStyle name="20% - Акцент1 108" xfId="2073"/>
    <cellStyle name="20% - Акцент1 108 2" xfId="2074"/>
    <cellStyle name="20% - Акцент1 109" xfId="2075"/>
    <cellStyle name="20% - Акцент1 109 2" xfId="2076"/>
    <cellStyle name="20% - Акцент1 11" xfId="2077"/>
    <cellStyle name="20% - Акцент1 11 10" xfId="2078"/>
    <cellStyle name="20% - Акцент1 11 11" xfId="2079"/>
    <cellStyle name="20% - Акцент1 11 12" xfId="2080"/>
    <cellStyle name="20% - Акцент1 11 13" xfId="2081"/>
    <cellStyle name="20% - Акцент1 11 14" xfId="2082"/>
    <cellStyle name="20% - Акцент1 11 15" xfId="2083"/>
    <cellStyle name="20% - Акцент1 11 16" xfId="2084"/>
    <cellStyle name="20% - Акцент1 11 2" xfId="2085"/>
    <cellStyle name="20% - Акцент1 11 3" xfId="2086"/>
    <cellStyle name="20% - Акцент1 11 4" xfId="2087"/>
    <cellStyle name="20% - Акцент1 11 5" xfId="2088"/>
    <cellStyle name="20% - Акцент1 11 6" xfId="2089"/>
    <cellStyle name="20% - Акцент1 11 7" xfId="2090"/>
    <cellStyle name="20% - Акцент1 11 8" xfId="2091"/>
    <cellStyle name="20% - Акцент1 11 9" xfId="2092"/>
    <cellStyle name="20% - Акцент1 110" xfId="2093"/>
    <cellStyle name="20% - Акцент1 110 2" xfId="2094"/>
    <cellStyle name="20% - Акцент1 111" xfId="2095"/>
    <cellStyle name="20% - Акцент1 111 2" xfId="2096"/>
    <cellStyle name="20% - Акцент1 112" xfId="2097"/>
    <cellStyle name="20% - Акцент1 112 2" xfId="2098"/>
    <cellStyle name="20% - Акцент1 113" xfId="2099"/>
    <cellStyle name="20% - Акцент1 113 2" xfId="2100"/>
    <cellStyle name="20% - Акцент1 114" xfId="2101"/>
    <cellStyle name="20% - Акцент1 114 2" xfId="2102"/>
    <cellStyle name="20% - Акцент1 115" xfId="2103"/>
    <cellStyle name="20% - Акцент1 115 2" xfId="2104"/>
    <cellStyle name="20% - Акцент1 116" xfId="2105"/>
    <cellStyle name="20% - Акцент1 116 2" xfId="2106"/>
    <cellStyle name="20% - Акцент1 117" xfId="2107"/>
    <cellStyle name="20% - Акцент1 117 2" xfId="2108"/>
    <cellStyle name="20% - Акцент1 118" xfId="2109"/>
    <cellStyle name="20% - Акцент1 118 2" xfId="2110"/>
    <cellStyle name="20% - Акцент1 119" xfId="2111"/>
    <cellStyle name="20% - Акцент1 119 2" xfId="2112"/>
    <cellStyle name="20% - Акцент1 12" xfId="2113"/>
    <cellStyle name="20% - Акцент1 12 10" xfId="2114"/>
    <cellStyle name="20% - Акцент1 12 11" xfId="2115"/>
    <cellStyle name="20% - Акцент1 12 12" xfId="2116"/>
    <cellStyle name="20% - Акцент1 12 13" xfId="2117"/>
    <cellStyle name="20% - Акцент1 12 14" xfId="2118"/>
    <cellStyle name="20% - Акцент1 12 15" xfId="2119"/>
    <cellStyle name="20% - Акцент1 12 16" xfId="2120"/>
    <cellStyle name="20% - Акцент1 12 2" xfId="2121"/>
    <cellStyle name="20% - Акцент1 12 3" xfId="2122"/>
    <cellStyle name="20% - Акцент1 12 4" xfId="2123"/>
    <cellStyle name="20% - Акцент1 12 5" xfId="2124"/>
    <cellStyle name="20% - Акцент1 12 6" xfId="2125"/>
    <cellStyle name="20% - Акцент1 12 7" xfId="2126"/>
    <cellStyle name="20% - Акцент1 12 8" xfId="2127"/>
    <cellStyle name="20% - Акцент1 12 9" xfId="2128"/>
    <cellStyle name="20% - Акцент1 120" xfId="2129"/>
    <cellStyle name="20% - Акцент1 120 2" xfId="2130"/>
    <cellStyle name="20% - Акцент1 121" xfId="2131"/>
    <cellStyle name="20% - Акцент1 121 2" xfId="2132"/>
    <cellStyle name="20% - Акцент1 122" xfId="2133"/>
    <cellStyle name="20% - Акцент1 122 2" xfId="2134"/>
    <cellStyle name="20% - Акцент1 123" xfId="2135"/>
    <cellStyle name="20% - Акцент1 123 2" xfId="2136"/>
    <cellStyle name="20% - Акцент1 124" xfId="2137"/>
    <cellStyle name="20% - Акцент1 124 2" xfId="2138"/>
    <cellStyle name="20% - Акцент1 125" xfId="2139"/>
    <cellStyle name="20% - Акцент1 125 2" xfId="2140"/>
    <cellStyle name="20% - Акцент1 126" xfId="2141"/>
    <cellStyle name="20% - Акцент1 126 2" xfId="2142"/>
    <cellStyle name="20% - Акцент1 127" xfId="2143"/>
    <cellStyle name="20% - Акцент1 127 2" xfId="2144"/>
    <cellStyle name="20% - Акцент1 128" xfId="2145"/>
    <cellStyle name="20% - Акцент1 128 2" xfId="2146"/>
    <cellStyle name="20% - Акцент1 129" xfId="2147"/>
    <cellStyle name="20% - Акцент1 129 2" xfId="2148"/>
    <cellStyle name="20% - Акцент1 13" xfId="2149"/>
    <cellStyle name="20% - Акцент1 13 10" xfId="2150"/>
    <cellStyle name="20% - Акцент1 13 11" xfId="2151"/>
    <cellStyle name="20% - Акцент1 13 12" xfId="2152"/>
    <cellStyle name="20% - Акцент1 13 13" xfId="2153"/>
    <cellStyle name="20% - Акцент1 13 14" xfId="2154"/>
    <cellStyle name="20% - Акцент1 13 15" xfId="2155"/>
    <cellStyle name="20% - Акцент1 13 16" xfId="2156"/>
    <cellStyle name="20% - Акцент1 13 2" xfId="2157"/>
    <cellStyle name="20% - Акцент1 13 3" xfId="2158"/>
    <cellStyle name="20% - Акцент1 13 4" xfId="2159"/>
    <cellStyle name="20% - Акцент1 13 5" xfId="2160"/>
    <cellStyle name="20% - Акцент1 13 6" xfId="2161"/>
    <cellStyle name="20% - Акцент1 13 7" xfId="2162"/>
    <cellStyle name="20% - Акцент1 13 8" xfId="2163"/>
    <cellStyle name="20% - Акцент1 13 9" xfId="2164"/>
    <cellStyle name="20% - Акцент1 130" xfId="2165"/>
    <cellStyle name="20% - Акцент1 130 2" xfId="2166"/>
    <cellStyle name="20% - Акцент1 131" xfId="2167"/>
    <cellStyle name="20% - Акцент1 131 2" xfId="2168"/>
    <cellStyle name="20% - Акцент1 132" xfId="2169"/>
    <cellStyle name="20% - Акцент1 132 2" xfId="2170"/>
    <cellStyle name="20% - Акцент1 133" xfId="2171"/>
    <cellStyle name="20% - Акцент1 133 2" xfId="2172"/>
    <cellStyle name="20% - Акцент1 134" xfId="2173"/>
    <cellStyle name="20% - Акцент1 134 2" xfId="2174"/>
    <cellStyle name="20% - Акцент1 135" xfId="2175"/>
    <cellStyle name="20% - Акцент1 135 2" xfId="2176"/>
    <cellStyle name="20% - Акцент1 136" xfId="2177"/>
    <cellStyle name="20% - Акцент1 136 2" xfId="2178"/>
    <cellStyle name="20% - Акцент1 137" xfId="2179"/>
    <cellStyle name="20% - Акцент1 137 2" xfId="2180"/>
    <cellStyle name="20% - Акцент1 138" xfId="2181"/>
    <cellStyle name="20% - Акцент1 138 2" xfId="2182"/>
    <cellStyle name="20% - Акцент1 139" xfId="2183"/>
    <cellStyle name="20% - Акцент1 139 2" xfId="2184"/>
    <cellStyle name="20% - Акцент1 14" xfId="2185"/>
    <cellStyle name="20% - Акцент1 14 10" xfId="2186"/>
    <cellStyle name="20% - Акцент1 14 11" xfId="2187"/>
    <cellStyle name="20% - Акцент1 14 12" xfId="2188"/>
    <cellStyle name="20% - Акцент1 14 13" xfId="2189"/>
    <cellStyle name="20% - Акцент1 14 14" xfId="2190"/>
    <cellStyle name="20% - Акцент1 14 15" xfId="2191"/>
    <cellStyle name="20% - Акцент1 14 16" xfId="2192"/>
    <cellStyle name="20% - Акцент1 14 2" xfId="2193"/>
    <cellStyle name="20% - Акцент1 14 3" xfId="2194"/>
    <cellStyle name="20% - Акцент1 14 4" xfId="2195"/>
    <cellStyle name="20% - Акцент1 14 5" xfId="2196"/>
    <cellStyle name="20% - Акцент1 14 6" xfId="2197"/>
    <cellStyle name="20% - Акцент1 14 7" xfId="2198"/>
    <cellStyle name="20% - Акцент1 14 8" xfId="2199"/>
    <cellStyle name="20% - Акцент1 14 9" xfId="2200"/>
    <cellStyle name="20% - Акцент1 140" xfId="2201"/>
    <cellStyle name="20% - Акцент1 140 2" xfId="2202"/>
    <cellStyle name="20% - Акцент1 141" xfId="2203"/>
    <cellStyle name="20% - Акцент1 141 2" xfId="2204"/>
    <cellStyle name="20% - Акцент1 142" xfId="2205"/>
    <cellStyle name="20% - Акцент1 142 2" xfId="2206"/>
    <cellStyle name="20% - Акцент1 143" xfId="2207"/>
    <cellStyle name="20% - Акцент1 143 2" xfId="2208"/>
    <cellStyle name="20% - Акцент1 144" xfId="2209"/>
    <cellStyle name="20% - Акцент1 144 2" xfId="2210"/>
    <cellStyle name="20% - Акцент1 145" xfId="2211"/>
    <cellStyle name="20% - Акцент1 145 2" xfId="2212"/>
    <cellStyle name="20% - Акцент1 146" xfId="2213"/>
    <cellStyle name="20% - Акцент1 146 2" xfId="2214"/>
    <cellStyle name="20% - Акцент1 147" xfId="2215"/>
    <cellStyle name="20% - Акцент1 147 2" xfId="2216"/>
    <cellStyle name="20% - Акцент1 148" xfId="2217"/>
    <cellStyle name="20% - Акцент1 148 2" xfId="2218"/>
    <cellStyle name="20% - Акцент1 149" xfId="2219"/>
    <cellStyle name="20% - Акцент1 149 2" xfId="2220"/>
    <cellStyle name="20% - Акцент1 15" xfId="2221"/>
    <cellStyle name="20% - Акцент1 15 10" xfId="2222"/>
    <cellStyle name="20% - Акцент1 15 11" xfId="2223"/>
    <cellStyle name="20% - Акцент1 15 12" xfId="2224"/>
    <cellStyle name="20% - Акцент1 15 13" xfId="2225"/>
    <cellStyle name="20% - Акцент1 15 14" xfId="2226"/>
    <cellStyle name="20% - Акцент1 15 15" xfId="2227"/>
    <cellStyle name="20% - Акцент1 15 16" xfId="2228"/>
    <cellStyle name="20% - Акцент1 15 2" xfId="2229"/>
    <cellStyle name="20% - Акцент1 15 3" xfId="2230"/>
    <cellStyle name="20% - Акцент1 15 4" xfId="2231"/>
    <cellStyle name="20% - Акцент1 15 5" xfId="2232"/>
    <cellStyle name="20% - Акцент1 15 6" xfId="2233"/>
    <cellStyle name="20% - Акцент1 15 7" xfId="2234"/>
    <cellStyle name="20% - Акцент1 15 8" xfId="2235"/>
    <cellStyle name="20% - Акцент1 15 9" xfId="2236"/>
    <cellStyle name="20% - Акцент1 150" xfId="2237"/>
    <cellStyle name="20% - Акцент1 150 2" xfId="2238"/>
    <cellStyle name="20% - Акцент1 151" xfId="2239"/>
    <cellStyle name="20% - Акцент1 151 2" xfId="2240"/>
    <cellStyle name="20% - Акцент1 152" xfId="2241"/>
    <cellStyle name="20% - Акцент1 152 2" xfId="2242"/>
    <cellStyle name="20% - Акцент1 16" xfId="2243"/>
    <cellStyle name="20% - Акцент1 16 10" xfId="2244"/>
    <cellStyle name="20% - Акцент1 16 11" xfId="2245"/>
    <cellStyle name="20% - Акцент1 16 12" xfId="2246"/>
    <cellStyle name="20% - Акцент1 16 13" xfId="2247"/>
    <cellStyle name="20% - Акцент1 16 14" xfId="2248"/>
    <cellStyle name="20% - Акцент1 16 15" xfId="2249"/>
    <cellStyle name="20% - Акцент1 16 16" xfId="2250"/>
    <cellStyle name="20% - Акцент1 16 2" xfId="2251"/>
    <cellStyle name="20% - Акцент1 16 3" xfId="2252"/>
    <cellStyle name="20% - Акцент1 16 4" xfId="2253"/>
    <cellStyle name="20% - Акцент1 16 5" xfId="2254"/>
    <cellStyle name="20% - Акцент1 16 6" xfId="2255"/>
    <cellStyle name="20% - Акцент1 16 7" xfId="2256"/>
    <cellStyle name="20% - Акцент1 16 8" xfId="2257"/>
    <cellStyle name="20% - Акцент1 16 9" xfId="2258"/>
    <cellStyle name="20% - Акцент1 17" xfId="2259"/>
    <cellStyle name="20% - Акцент1 17 10" xfId="2260"/>
    <cellStyle name="20% - Акцент1 17 11" xfId="2261"/>
    <cellStyle name="20% - Акцент1 17 12" xfId="2262"/>
    <cellStyle name="20% - Акцент1 17 13" xfId="2263"/>
    <cellStyle name="20% - Акцент1 17 14" xfId="2264"/>
    <cellStyle name="20% - Акцент1 17 15" xfId="2265"/>
    <cellStyle name="20% - Акцент1 17 16" xfId="2266"/>
    <cellStyle name="20% - Акцент1 17 2" xfId="2267"/>
    <cellStyle name="20% - Акцент1 17 3" xfId="2268"/>
    <cellStyle name="20% - Акцент1 17 4" xfId="2269"/>
    <cellStyle name="20% - Акцент1 17 5" xfId="2270"/>
    <cellStyle name="20% - Акцент1 17 6" xfId="2271"/>
    <cellStyle name="20% - Акцент1 17 7" xfId="2272"/>
    <cellStyle name="20% - Акцент1 17 8" xfId="2273"/>
    <cellStyle name="20% - Акцент1 17 9" xfId="2274"/>
    <cellStyle name="20% - Акцент1 18" xfId="2275"/>
    <cellStyle name="20% - Акцент1 18 10" xfId="2276"/>
    <cellStyle name="20% - Акцент1 18 11" xfId="2277"/>
    <cellStyle name="20% - Акцент1 18 12" xfId="2278"/>
    <cellStyle name="20% - Акцент1 18 13" xfId="2279"/>
    <cellStyle name="20% - Акцент1 18 14" xfId="2280"/>
    <cellStyle name="20% - Акцент1 18 15" xfId="2281"/>
    <cellStyle name="20% - Акцент1 18 16" xfId="2282"/>
    <cellStyle name="20% - Акцент1 18 2" xfId="2283"/>
    <cellStyle name="20% - Акцент1 18 3" xfId="2284"/>
    <cellStyle name="20% - Акцент1 18 4" xfId="2285"/>
    <cellStyle name="20% - Акцент1 18 5" xfId="2286"/>
    <cellStyle name="20% - Акцент1 18 6" xfId="2287"/>
    <cellStyle name="20% - Акцент1 18 7" xfId="2288"/>
    <cellStyle name="20% - Акцент1 18 8" xfId="2289"/>
    <cellStyle name="20% - Акцент1 18 9" xfId="2290"/>
    <cellStyle name="20% - Акцент1 19" xfId="2291"/>
    <cellStyle name="20% - Акцент1 19 10" xfId="2292"/>
    <cellStyle name="20% - Акцент1 19 11" xfId="2293"/>
    <cellStyle name="20% - Акцент1 19 12" xfId="2294"/>
    <cellStyle name="20% - Акцент1 19 13" xfId="2295"/>
    <cellStyle name="20% - Акцент1 19 14" xfId="2296"/>
    <cellStyle name="20% - Акцент1 19 15" xfId="2297"/>
    <cellStyle name="20% - Акцент1 19 16" xfId="2298"/>
    <cellStyle name="20% - Акцент1 19 2" xfId="2299"/>
    <cellStyle name="20% - Акцент1 19 3" xfId="2300"/>
    <cellStyle name="20% - Акцент1 19 4" xfId="2301"/>
    <cellStyle name="20% - Акцент1 19 5" xfId="2302"/>
    <cellStyle name="20% - Акцент1 19 6" xfId="2303"/>
    <cellStyle name="20% - Акцент1 19 7" xfId="2304"/>
    <cellStyle name="20% - Акцент1 19 8" xfId="2305"/>
    <cellStyle name="20% - Акцент1 19 9" xfId="2306"/>
    <cellStyle name="20% - Акцент1 2" xfId="2307"/>
    <cellStyle name="20% - Акцент1 2 10" xfId="2308"/>
    <cellStyle name="20% - Акцент1 2 11" xfId="2309"/>
    <cellStyle name="20% - Акцент1 2 12" xfId="2310"/>
    <cellStyle name="20% - Акцент1 2 13" xfId="2311"/>
    <cellStyle name="20% - Акцент1 2 14" xfId="2312"/>
    <cellStyle name="20% - Акцент1 2 14 2" xfId="2313"/>
    <cellStyle name="20% - Акцент1 2 14 3" xfId="2314"/>
    <cellStyle name="20% - Акцент1 2 15" xfId="2315"/>
    <cellStyle name="20% - Акцент1 2 15 2" xfId="2316"/>
    <cellStyle name="20% - Акцент1 2 16" xfId="2317"/>
    <cellStyle name="20% - Акцент1 2 16 2" xfId="2318"/>
    <cellStyle name="20% - Акцент1 2 17" xfId="2319"/>
    <cellStyle name="20% - Акцент1 2 17 2" xfId="2320"/>
    <cellStyle name="20% - Акцент1 2 18" xfId="2321"/>
    <cellStyle name="20% - Акцент1 2 18 2" xfId="2322"/>
    <cellStyle name="20% - Акцент1 2 19" xfId="2323"/>
    <cellStyle name="20% - Акцент1 2 19 2" xfId="2324"/>
    <cellStyle name="20% - Акцент1 2 2" xfId="2325"/>
    <cellStyle name="20% - Акцент1 2 2 2" xfId="29267"/>
    <cellStyle name="20% - Акцент1 2 20" xfId="2326"/>
    <cellStyle name="20% - Акцент1 2 20 2" xfId="2327"/>
    <cellStyle name="20% - Акцент1 2 21" xfId="2328"/>
    <cellStyle name="20% - Акцент1 2 21 2" xfId="2329"/>
    <cellStyle name="20% - Акцент1 2 22" xfId="29266"/>
    <cellStyle name="20% - Акцент1 2 3" xfId="2330"/>
    <cellStyle name="20% - Акцент1 2 3 2" xfId="29268"/>
    <cellStyle name="20% - Акцент1 2 4" xfId="2331"/>
    <cellStyle name="20% - Акцент1 2 5" xfId="2332"/>
    <cellStyle name="20% - Акцент1 2 6" xfId="2333"/>
    <cellStyle name="20% - Акцент1 2 7" xfId="2334"/>
    <cellStyle name="20% - Акцент1 2 8" xfId="2335"/>
    <cellStyle name="20% - Акцент1 2 9" xfId="2336"/>
    <cellStyle name="20% - Акцент1 2_46EE.2011(v1.0)" xfId="2337"/>
    <cellStyle name="20% - Акцент1 20" xfId="2338"/>
    <cellStyle name="20% - Акцент1 20 10" xfId="2339"/>
    <cellStyle name="20% - Акцент1 20 11" xfId="2340"/>
    <cellStyle name="20% - Акцент1 20 12" xfId="2341"/>
    <cellStyle name="20% - Акцент1 20 13" xfId="2342"/>
    <cellStyle name="20% - Акцент1 20 14" xfId="2343"/>
    <cellStyle name="20% - Акцент1 20 15" xfId="2344"/>
    <cellStyle name="20% - Акцент1 20 16" xfId="2345"/>
    <cellStyle name="20% - Акцент1 20 2" xfId="2346"/>
    <cellStyle name="20% - Акцент1 20 3" xfId="2347"/>
    <cellStyle name="20% - Акцент1 20 4" xfId="2348"/>
    <cellStyle name="20% - Акцент1 20 5" xfId="2349"/>
    <cellStyle name="20% - Акцент1 20 6" xfId="2350"/>
    <cellStyle name="20% - Акцент1 20 7" xfId="2351"/>
    <cellStyle name="20% - Акцент1 20 8" xfId="2352"/>
    <cellStyle name="20% - Акцент1 20 9" xfId="2353"/>
    <cellStyle name="20% - Акцент1 21" xfId="2354"/>
    <cellStyle name="20% - Акцент1 21 2" xfId="2355"/>
    <cellStyle name="20% - Акцент1 21 3" xfId="2356"/>
    <cellStyle name="20% - Акцент1 21 3 2" xfId="2357"/>
    <cellStyle name="20% - Акцент1 21 3 2 2" xfId="2358"/>
    <cellStyle name="20% - Акцент1 21 3 3" xfId="2359"/>
    <cellStyle name="20% - Акцент1 21 4" xfId="2360"/>
    <cellStyle name="20% - Акцент1 21 4 2" xfId="2361"/>
    <cellStyle name="20% - Акцент1 21 5" xfId="2362"/>
    <cellStyle name="20% - Акцент1 21 6" xfId="2363"/>
    <cellStyle name="20% - Акцент1 21 7" xfId="2364"/>
    <cellStyle name="20% - Акцент1 21 8" xfId="2365"/>
    <cellStyle name="20% - Акцент1 22" xfId="2366"/>
    <cellStyle name="20% - Акцент1 22 2" xfId="2367"/>
    <cellStyle name="20% - Акцент1 22 3" xfId="2368"/>
    <cellStyle name="20% - Акцент1 23" xfId="2369"/>
    <cellStyle name="20% - Акцент1 23 2" xfId="2370"/>
    <cellStyle name="20% - Акцент1 24" xfId="2371"/>
    <cellStyle name="20% - Акцент1 24 2" xfId="2372"/>
    <cellStyle name="20% - Акцент1 24 2 2" xfId="2373"/>
    <cellStyle name="20% - Акцент1 25" xfId="2374"/>
    <cellStyle name="20% - Акцент1 25 2" xfId="2375"/>
    <cellStyle name="20% - Акцент1 26" xfId="2376"/>
    <cellStyle name="20% - Акцент1 26 2" xfId="2377"/>
    <cellStyle name="20% - Акцент1 27" xfId="2378"/>
    <cellStyle name="20% - Акцент1 27 2" xfId="2379"/>
    <cellStyle name="20% - Акцент1 28" xfId="2380"/>
    <cellStyle name="20% - Акцент1 28 2" xfId="2381"/>
    <cellStyle name="20% - Акцент1 29" xfId="2382"/>
    <cellStyle name="20% - Акцент1 29 2" xfId="2383"/>
    <cellStyle name="20% - Акцент1 3" xfId="2384"/>
    <cellStyle name="20% - Акцент1 3 10" xfId="2385"/>
    <cellStyle name="20% - Акцент1 3 11" xfId="2386"/>
    <cellStyle name="20% - Акцент1 3 12" xfId="2387"/>
    <cellStyle name="20% - Акцент1 3 13" xfId="2388"/>
    <cellStyle name="20% - Акцент1 3 14" xfId="2389"/>
    <cellStyle name="20% - Акцент1 3 14 2" xfId="2390"/>
    <cellStyle name="20% - Акцент1 3 15" xfId="2391"/>
    <cellStyle name="20% - Акцент1 3 15 2" xfId="2392"/>
    <cellStyle name="20% - Акцент1 3 16" xfId="2393"/>
    <cellStyle name="20% - Акцент1 3 16 2" xfId="2394"/>
    <cellStyle name="20% - Акцент1 3 17" xfId="2395"/>
    <cellStyle name="20% - Акцент1 3 17 2" xfId="2396"/>
    <cellStyle name="20% - Акцент1 3 18" xfId="2397"/>
    <cellStyle name="20% - Акцент1 3 18 2" xfId="2398"/>
    <cellStyle name="20% - Акцент1 3 19" xfId="2399"/>
    <cellStyle name="20% - Акцент1 3 2" xfId="2400"/>
    <cellStyle name="20% - Акцент1 3 2 2" xfId="29270"/>
    <cellStyle name="20% - Акцент1 3 20" xfId="2401"/>
    <cellStyle name="20% - Акцент1 3 21" xfId="2402"/>
    <cellStyle name="20% - Акцент1 3 22" xfId="29269"/>
    <cellStyle name="20% - Акцент1 3 3" xfId="2403"/>
    <cellStyle name="20% - Акцент1 3 3 2" xfId="2404"/>
    <cellStyle name="20% - Акцент1 3 3 3" xfId="29271"/>
    <cellStyle name="20% - Акцент1 3 4" xfId="2405"/>
    <cellStyle name="20% - Акцент1 3 5" xfId="2406"/>
    <cellStyle name="20% - Акцент1 3 6" xfId="2407"/>
    <cellStyle name="20% - Акцент1 3 7" xfId="2408"/>
    <cellStyle name="20% - Акцент1 3 8" xfId="2409"/>
    <cellStyle name="20% - Акцент1 3 9" xfId="2410"/>
    <cellStyle name="20% - Акцент1 3_46EE.2011(v1.0)" xfId="2411"/>
    <cellStyle name="20% - Акцент1 30" xfId="2412"/>
    <cellStyle name="20% - Акцент1 30 2" xfId="2413"/>
    <cellStyle name="20% - Акцент1 31" xfId="2414"/>
    <cellStyle name="20% - Акцент1 31 2" xfId="2415"/>
    <cellStyle name="20% - Акцент1 32" xfId="2416"/>
    <cellStyle name="20% - Акцент1 32 2" xfId="2417"/>
    <cellStyle name="20% - Акцент1 33" xfId="2418"/>
    <cellStyle name="20% - Акцент1 33 2" xfId="2419"/>
    <cellStyle name="20% - Акцент1 34" xfId="2420"/>
    <cellStyle name="20% - Акцент1 34 2" xfId="2421"/>
    <cellStyle name="20% - Акцент1 35" xfId="2422"/>
    <cellStyle name="20% - Акцент1 35 2" xfId="2423"/>
    <cellStyle name="20% - Акцент1 36" xfId="2424"/>
    <cellStyle name="20% - Акцент1 36 2" xfId="2425"/>
    <cellStyle name="20% - Акцент1 37" xfId="2426"/>
    <cellStyle name="20% - Акцент1 37 2" xfId="2427"/>
    <cellStyle name="20% - Акцент1 38" xfId="2428"/>
    <cellStyle name="20% - Акцент1 38 2" xfId="2429"/>
    <cellStyle name="20% - Акцент1 39" xfId="2430"/>
    <cellStyle name="20% - Акцент1 39 2" xfId="2431"/>
    <cellStyle name="20% - Акцент1 4" xfId="2432"/>
    <cellStyle name="20% - Акцент1 4 10" xfId="2433"/>
    <cellStyle name="20% - Акцент1 4 11" xfId="2434"/>
    <cellStyle name="20% - Акцент1 4 12" xfId="2435"/>
    <cellStyle name="20% - Акцент1 4 13" xfId="2436"/>
    <cellStyle name="20% - Акцент1 4 14" xfId="2437"/>
    <cellStyle name="20% - Акцент1 4 14 2" xfId="2438"/>
    <cellStyle name="20% - Акцент1 4 15" xfId="2439"/>
    <cellStyle name="20% - Акцент1 4 15 2" xfId="2440"/>
    <cellStyle name="20% - Акцент1 4 16" xfId="2441"/>
    <cellStyle name="20% - Акцент1 4 16 2" xfId="2442"/>
    <cellStyle name="20% - Акцент1 4 17" xfId="2443"/>
    <cellStyle name="20% - Акцент1 4 17 2" xfId="2444"/>
    <cellStyle name="20% - Акцент1 4 18" xfId="2445"/>
    <cellStyle name="20% - Акцент1 4 18 2" xfId="2446"/>
    <cellStyle name="20% - Акцент1 4 19" xfId="2447"/>
    <cellStyle name="20% - Акцент1 4 2" xfId="2448"/>
    <cellStyle name="20% - Акцент1 4 2 2" xfId="29273"/>
    <cellStyle name="20% - Акцент1 4 20" xfId="2449"/>
    <cellStyle name="20% - Акцент1 4 21" xfId="2450"/>
    <cellStyle name="20% - Акцент1 4 22" xfId="29272"/>
    <cellStyle name="20% - Акцент1 4 3" xfId="2451"/>
    <cellStyle name="20% - Акцент1 4 3 2" xfId="2452"/>
    <cellStyle name="20% - Акцент1 4 3 3" xfId="29274"/>
    <cellStyle name="20% - Акцент1 4 4" xfId="2453"/>
    <cellStyle name="20% - Акцент1 4 5" xfId="2454"/>
    <cellStyle name="20% - Акцент1 4 6" xfId="2455"/>
    <cellStyle name="20% - Акцент1 4 7" xfId="2456"/>
    <cellStyle name="20% - Акцент1 4 8" xfId="2457"/>
    <cellStyle name="20% - Акцент1 4 9" xfId="2458"/>
    <cellStyle name="20% - Акцент1 4_46EE.2011(v1.0)" xfId="2459"/>
    <cellStyle name="20% - Акцент1 40" xfId="2460"/>
    <cellStyle name="20% - Акцент1 40 2" xfId="2461"/>
    <cellStyle name="20% - Акцент1 41" xfId="2462"/>
    <cellStyle name="20% - Акцент1 41 2" xfId="2463"/>
    <cellStyle name="20% - Акцент1 42" xfId="2464"/>
    <cellStyle name="20% - Акцент1 42 2" xfId="2465"/>
    <cellStyle name="20% - Акцент1 43" xfId="2466"/>
    <cellStyle name="20% - Акцент1 43 2" xfId="2467"/>
    <cellStyle name="20% - Акцент1 44" xfId="2468"/>
    <cellStyle name="20% - Акцент1 44 2" xfId="2469"/>
    <cellStyle name="20% - Акцент1 45" xfId="2470"/>
    <cellStyle name="20% - Акцент1 45 2" xfId="2471"/>
    <cellStyle name="20% - Акцент1 46" xfId="2472"/>
    <cellStyle name="20% - Акцент1 46 2" xfId="2473"/>
    <cellStyle name="20% - Акцент1 47" xfId="2474"/>
    <cellStyle name="20% - Акцент1 47 2" xfId="2475"/>
    <cellStyle name="20% - Акцент1 48" xfId="2476"/>
    <cellStyle name="20% - Акцент1 48 2" xfId="2477"/>
    <cellStyle name="20% - Акцент1 49" xfId="2478"/>
    <cellStyle name="20% - Акцент1 49 2" xfId="2479"/>
    <cellStyle name="20% - Акцент1 5" xfId="2480"/>
    <cellStyle name="20% - Акцент1 5 10" xfId="2481"/>
    <cellStyle name="20% - Акцент1 5 11" xfId="2482"/>
    <cellStyle name="20% - Акцент1 5 12" xfId="2483"/>
    <cellStyle name="20% - Акцент1 5 13" xfId="2484"/>
    <cellStyle name="20% - Акцент1 5 14" xfId="2485"/>
    <cellStyle name="20% - Акцент1 5 14 2" xfId="2486"/>
    <cellStyle name="20% - Акцент1 5 15" xfId="2487"/>
    <cellStyle name="20% - Акцент1 5 15 2" xfId="2488"/>
    <cellStyle name="20% - Акцент1 5 16" xfId="2489"/>
    <cellStyle name="20% - Акцент1 5 16 2" xfId="2490"/>
    <cellStyle name="20% - Акцент1 5 17" xfId="2491"/>
    <cellStyle name="20% - Акцент1 5 17 2" xfId="2492"/>
    <cellStyle name="20% - Акцент1 5 18" xfId="2493"/>
    <cellStyle name="20% - Акцент1 5 18 2" xfId="2494"/>
    <cellStyle name="20% - Акцент1 5 19" xfId="2495"/>
    <cellStyle name="20% - Акцент1 5 2" xfId="2496"/>
    <cellStyle name="20% - Акцент1 5 2 2" xfId="29276"/>
    <cellStyle name="20% - Акцент1 5 20" xfId="2497"/>
    <cellStyle name="20% - Акцент1 5 21" xfId="2498"/>
    <cellStyle name="20% - Акцент1 5 22" xfId="29275"/>
    <cellStyle name="20% - Акцент1 5 3" xfId="2499"/>
    <cellStyle name="20% - Акцент1 5 3 2" xfId="2500"/>
    <cellStyle name="20% - Акцент1 5 3 3" xfId="29277"/>
    <cellStyle name="20% - Акцент1 5 4" xfId="2501"/>
    <cellStyle name="20% - Акцент1 5 5" xfId="2502"/>
    <cellStyle name="20% - Акцент1 5 6" xfId="2503"/>
    <cellStyle name="20% - Акцент1 5 7" xfId="2504"/>
    <cellStyle name="20% - Акцент1 5 8" xfId="2505"/>
    <cellStyle name="20% - Акцент1 5 9" xfId="2506"/>
    <cellStyle name="20% - Акцент1 5_46EE.2011(v1.0)" xfId="2507"/>
    <cellStyle name="20% - Акцент1 50" xfId="2508"/>
    <cellStyle name="20% - Акцент1 50 2" xfId="2509"/>
    <cellStyle name="20% - Акцент1 51" xfId="2510"/>
    <cellStyle name="20% - Акцент1 51 2" xfId="2511"/>
    <cellStyle name="20% - Акцент1 52" xfId="2512"/>
    <cellStyle name="20% - Акцент1 52 2" xfId="2513"/>
    <cellStyle name="20% - Акцент1 53" xfId="2514"/>
    <cellStyle name="20% - Акцент1 53 2" xfId="2515"/>
    <cellStyle name="20% - Акцент1 54" xfId="2516"/>
    <cellStyle name="20% - Акцент1 54 2" xfId="2517"/>
    <cellStyle name="20% - Акцент1 55" xfId="2518"/>
    <cellStyle name="20% - Акцент1 55 2" xfId="2519"/>
    <cellStyle name="20% - Акцент1 56" xfId="2520"/>
    <cellStyle name="20% - Акцент1 56 2" xfId="2521"/>
    <cellStyle name="20% - Акцент1 57" xfId="2522"/>
    <cellStyle name="20% - Акцент1 57 2" xfId="2523"/>
    <cellStyle name="20% - Акцент1 58" xfId="2524"/>
    <cellStyle name="20% - Акцент1 58 2" xfId="2525"/>
    <cellStyle name="20% - Акцент1 59" xfId="2526"/>
    <cellStyle name="20% - Акцент1 59 2" xfId="2527"/>
    <cellStyle name="20% - Акцент1 6" xfId="2528"/>
    <cellStyle name="20% - Акцент1 6 10" xfId="2529"/>
    <cellStyle name="20% - Акцент1 6 11" xfId="2530"/>
    <cellStyle name="20% - Акцент1 6 12" xfId="2531"/>
    <cellStyle name="20% - Акцент1 6 13" xfId="2532"/>
    <cellStyle name="20% - Акцент1 6 14" xfId="2533"/>
    <cellStyle name="20% - Акцент1 6 14 2" xfId="2534"/>
    <cellStyle name="20% - Акцент1 6 15" xfId="2535"/>
    <cellStyle name="20% - Акцент1 6 15 2" xfId="2536"/>
    <cellStyle name="20% - Акцент1 6 16" xfId="2537"/>
    <cellStyle name="20% - Акцент1 6 16 2" xfId="2538"/>
    <cellStyle name="20% - Акцент1 6 17" xfId="2539"/>
    <cellStyle name="20% - Акцент1 6 17 2" xfId="2540"/>
    <cellStyle name="20% - Акцент1 6 18" xfId="2541"/>
    <cellStyle name="20% - Акцент1 6 18 2" xfId="2542"/>
    <cellStyle name="20% - Акцент1 6 19" xfId="2543"/>
    <cellStyle name="20% - Акцент1 6 2" xfId="2544"/>
    <cellStyle name="20% - Акцент1 6 2 2" xfId="29279"/>
    <cellStyle name="20% - Акцент1 6 20" xfId="2545"/>
    <cellStyle name="20% - Акцент1 6 21" xfId="2546"/>
    <cellStyle name="20% - Акцент1 6 22" xfId="29278"/>
    <cellStyle name="20% - Акцент1 6 3" xfId="2547"/>
    <cellStyle name="20% - Акцент1 6 3 2" xfId="2548"/>
    <cellStyle name="20% - Акцент1 6 3 3" xfId="29280"/>
    <cellStyle name="20% - Акцент1 6 4" xfId="2549"/>
    <cellStyle name="20% - Акцент1 6 5" xfId="2550"/>
    <cellStyle name="20% - Акцент1 6 6" xfId="2551"/>
    <cellStyle name="20% - Акцент1 6 7" xfId="2552"/>
    <cellStyle name="20% - Акцент1 6 8" xfId="2553"/>
    <cellStyle name="20% - Акцент1 6 9" xfId="2554"/>
    <cellStyle name="20% - Акцент1 6_46EE.2011(v1.0)" xfId="2555"/>
    <cellStyle name="20% - Акцент1 60" xfId="2556"/>
    <cellStyle name="20% - Акцент1 60 2" xfId="2557"/>
    <cellStyle name="20% - Акцент1 61" xfId="2558"/>
    <cellStyle name="20% - Акцент1 61 2" xfId="2559"/>
    <cellStyle name="20% - Акцент1 62" xfId="2560"/>
    <cellStyle name="20% - Акцент1 62 2" xfId="2561"/>
    <cellStyle name="20% - Акцент1 63" xfId="2562"/>
    <cellStyle name="20% - Акцент1 63 2" xfId="2563"/>
    <cellStyle name="20% - Акцент1 64" xfId="2564"/>
    <cellStyle name="20% - Акцент1 64 2" xfId="2565"/>
    <cellStyle name="20% - Акцент1 65" xfId="2566"/>
    <cellStyle name="20% - Акцент1 65 2" xfId="2567"/>
    <cellStyle name="20% - Акцент1 66" xfId="2568"/>
    <cellStyle name="20% - Акцент1 66 2" xfId="2569"/>
    <cellStyle name="20% - Акцент1 67" xfId="2570"/>
    <cellStyle name="20% - Акцент1 67 2" xfId="2571"/>
    <cellStyle name="20% - Акцент1 68" xfId="2572"/>
    <cellStyle name="20% - Акцент1 68 2" xfId="2573"/>
    <cellStyle name="20% - Акцент1 69" xfId="2574"/>
    <cellStyle name="20% - Акцент1 69 2" xfId="2575"/>
    <cellStyle name="20% - Акцент1 7" xfId="2576"/>
    <cellStyle name="20% - Акцент1 7 10" xfId="2577"/>
    <cellStyle name="20% - Акцент1 7 11" xfId="2578"/>
    <cellStyle name="20% - Акцент1 7 12" xfId="2579"/>
    <cellStyle name="20% - Акцент1 7 13" xfId="2580"/>
    <cellStyle name="20% - Акцент1 7 14" xfId="2581"/>
    <cellStyle name="20% - Акцент1 7 14 2" xfId="2582"/>
    <cellStyle name="20% - Акцент1 7 15" xfId="2583"/>
    <cellStyle name="20% - Акцент1 7 15 2" xfId="2584"/>
    <cellStyle name="20% - Акцент1 7 16" xfId="2585"/>
    <cellStyle name="20% - Акцент1 7 16 2" xfId="2586"/>
    <cellStyle name="20% - Акцент1 7 17" xfId="2587"/>
    <cellStyle name="20% - Акцент1 7 17 2" xfId="2588"/>
    <cellStyle name="20% - Акцент1 7 18" xfId="2589"/>
    <cellStyle name="20% - Акцент1 7 18 2" xfId="2590"/>
    <cellStyle name="20% - Акцент1 7 19" xfId="2591"/>
    <cellStyle name="20% - Акцент1 7 2" xfId="2592"/>
    <cellStyle name="20% - Акцент1 7 2 2" xfId="29282"/>
    <cellStyle name="20% - Акцент1 7 20" xfId="2593"/>
    <cellStyle name="20% - Акцент1 7 21" xfId="2594"/>
    <cellStyle name="20% - Акцент1 7 22" xfId="29281"/>
    <cellStyle name="20% - Акцент1 7 3" xfId="2595"/>
    <cellStyle name="20% - Акцент1 7 3 2" xfId="2596"/>
    <cellStyle name="20% - Акцент1 7 3 3" xfId="29283"/>
    <cellStyle name="20% - Акцент1 7 4" xfId="2597"/>
    <cellStyle name="20% - Акцент1 7 5" xfId="2598"/>
    <cellStyle name="20% - Акцент1 7 6" xfId="2599"/>
    <cellStyle name="20% - Акцент1 7 7" xfId="2600"/>
    <cellStyle name="20% - Акцент1 7 8" xfId="2601"/>
    <cellStyle name="20% - Акцент1 7 9" xfId="2602"/>
    <cellStyle name="20% - Акцент1 7_46EE.2011(v1.0)" xfId="2603"/>
    <cellStyle name="20% - Акцент1 70" xfId="2604"/>
    <cellStyle name="20% - Акцент1 70 2" xfId="2605"/>
    <cellStyle name="20% - Акцент1 71" xfId="2606"/>
    <cellStyle name="20% - Акцент1 71 2" xfId="2607"/>
    <cellStyle name="20% - Акцент1 72" xfId="2608"/>
    <cellStyle name="20% - Акцент1 72 2" xfId="2609"/>
    <cellStyle name="20% - Акцент1 73" xfId="2610"/>
    <cellStyle name="20% - Акцент1 73 2" xfId="2611"/>
    <cellStyle name="20% - Акцент1 74" xfId="2612"/>
    <cellStyle name="20% - Акцент1 74 2" xfId="2613"/>
    <cellStyle name="20% - Акцент1 75" xfId="2614"/>
    <cellStyle name="20% - Акцент1 75 2" xfId="2615"/>
    <cellStyle name="20% - Акцент1 76" xfId="2616"/>
    <cellStyle name="20% - Акцент1 76 2" xfId="2617"/>
    <cellStyle name="20% - Акцент1 77" xfId="2618"/>
    <cellStyle name="20% - Акцент1 77 2" xfId="2619"/>
    <cellStyle name="20% - Акцент1 78" xfId="2620"/>
    <cellStyle name="20% - Акцент1 78 2" xfId="2621"/>
    <cellStyle name="20% - Акцент1 79" xfId="2622"/>
    <cellStyle name="20% - Акцент1 79 2" xfId="2623"/>
    <cellStyle name="20% - Акцент1 8" xfId="2624"/>
    <cellStyle name="20% - Акцент1 8 10" xfId="2625"/>
    <cellStyle name="20% - Акцент1 8 11" xfId="2626"/>
    <cellStyle name="20% - Акцент1 8 12" xfId="2627"/>
    <cellStyle name="20% - Акцент1 8 13" xfId="2628"/>
    <cellStyle name="20% - Акцент1 8 14" xfId="2629"/>
    <cellStyle name="20% - Акцент1 8 14 2" xfId="2630"/>
    <cellStyle name="20% - Акцент1 8 15" xfId="2631"/>
    <cellStyle name="20% - Акцент1 8 15 2" xfId="2632"/>
    <cellStyle name="20% - Акцент1 8 16" xfId="2633"/>
    <cellStyle name="20% - Акцент1 8 16 2" xfId="2634"/>
    <cellStyle name="20% - Акцент1 8 17" xfId="2635"/>
    <cellStyle name="20% - Акцент1 8 17 2" xfId="2636"/>
    <cellStyle name="20% - Акцент1 8 18" xfId="2637"/>
    <cellStyle name="20% - Акцент1 8 18 2" xfId="2638"/>
    <cellStyle name="20% - Акцент1 8 19" xfId="2639"/>
    <cellStyle name="20% - Акцент1 8 2" xfId="2640"/>
    <cellStyle name="20% - Акцент1 8 2 2" xfId="29285"/>
    <cellStyle name="20% - Акцент1 8 20" xfId="2641"/>
    <cellStyle name="20% - Акцент1 8 21" xfId="2642"/>
    <cellStyle name="20% - Акцент1 8 22" xfId="29284"/>
    <cellStyle name="20% - Акцент1 8 3" xfId="2643"/>
    <cellStyle name="20% - Акцент1 8 3 2" xfId="2644"/>
    <cellStyle name="20% - Акцент1 8 3 3" xfId="29286"/>
    <cellStyle name="20% - Акцент1 8 4" xfId="2645"/>
    <cellStyle name="20% - Акцент1 8 5" xfId="2646"/>
    <cellStyle name="20% - Акцент1 8 6" xfId="2647"/>
    <cellStyle name="20% - Акцент1 8 7" xfId="2648"/>
    <cellStyle name="20% - Акцент1 8 8" xfId="2649"/>
    <cellStyle name="20% - Акцент1 8 9" xfId="2650"/>
    <cellStyle name="20% - Акцент1 8_46EE.2011(v1.0)" xfId="2651"/>
    <cellStyle name="20% - Акцент1 80" xfId="2652"/>
    <cellStyle name="20% - Акцент1 80 2" xfId="2653"/>
    <cellStyle name="20% - Акцент1 81" xfId="2654"/>
    <cellStyle name="20% - Акцент1 81 2" xfId="2655"/>
    <cellStyle name="20% - Акцент1 82" xfId="2656"/>
    <cellStyle name="20% - Акцент1 82 2" xfId="2657"/>
    <cellStyle name="20% - Акцент1 83" xfId="2658"/>
    <cellStyle name="20% - Акцент1 83 2" xfId="2659"/>
    <cellStyle name="20% - Акцент1 84" xfId="2660"/>
    <cellStyle name="20% - Акцент1 84 2" xfId="2661"/>
    <cellStyle name="20% - Акцент1 85" xfId="2662"/>
    <cellStyle name="20% - Акцент1 85 2" xfId="2663"/>
    <cellStyle name="20% - Акцент1 86" xfId="2664"/>
    <cellStyle name="20% - Акцент1 86 2" xfId="2665"/>
    <cellStyle name="20% - Акцент1 87" xfId="2666"/>
    <cellStyle name="20% - Акцент1 87 2" xfId="2667"/>
    <cellStyle name="20% - Акцент1 88" xfId="2668"/>
    <cellStyle name="20% - Акцент1 88 2" xfId="2669"/>
    <cellStyle name="20% - Акцент1 89" xfId="2670"/>
    <cellStyle name="20% - Акцент1 89 2" xfId="2671"/>
    <cellStyle name="20% - Акцент1 9" xfId="2672"/>
    <cellStyle name="20% - Акцент1 9 10" xfId="2673"/>
    <cellStyle name="20% - Акцент1 9 11" xfId="2674"/>
    <cellStyle name="20% - Акцент1 9 12" xfId="2675"/>
    <cellStyle name="20% - Акцент1 9 13" xfId="2676"/>
    <cellStyle name="20% - Акцент1 9 14" xfId="2677"/>
    <cellStyle name="20% - Акцент1 9 14 2" xfId="2678"/>
    <cellStyle name="20% - Акцент1 9 15" xfId="2679"/>
    <cellStyle name="20% - Акцент1 9 15 2" xfId="2680"/>
    <cellStyle name="20% - Акцент1 9 16" xfId="2681"/>
    <cellStyle name="20% - Акцент1 9 16 2" xfId="2682"/>
    <cellStyle name="20% - Акцент1 9 17" xfId="2683"/>
    <cellStyle name="20% - Акцент1 9 17 2" xfId="2684"/>
    <cellStyle name="20% - Акцент1 9 18" xfId="2685"/>
    <cellStyle name="20% - Акцент1 9 18 2" xfId="2686"/>
    <cellStyle name="20% - Акцент1 9 19" xfId="2687"/>
    <cellStyle name="20% - Акцент1 9 2" xfId="2688"/>
    <cellStyle name="20% - Акцент1 9 2 2" xfId="29288"/>
    <cellStyle name="20% - Акцент1 9 20" xfId="2689"/>
    <cellStyle name="20% - Акцент1 9 21" xfId="2690"/>
    <cellStyle name="20% - Акцент1 9 22" xfId="29287"/>
    <cellStyle name="20% - Акцент1 9 3" xfId="2691"/>
    <cellStyle name="20% - Акцент1 9 3 2" xfId="2692"/>
    <cellStyle name="20% - Акцент1 9 3 3" xfId="29289"/>
    <cellStyle name="20% - Акцент1 9 4" xfId="2693"/>
    <cellStyle name="20% - Акцент1 9 5" xfId="2694"/>
    <cellStyle name="20% - Акцент1 9 6" xfId="2695"/>
    <cellStyle name="20% - Акцент1 9 7" xfId="2696"/>
    <cellStyle name="20% - Акцент1 9 8" xfId="2697"/>
    <cellStyle name="20% - Акцент1 9 9" xfId="2698"/>
    <cellStyle name="20% - Акцент1 9_46EE.2011(v1.0)" xfId="2699"/>
    <cellStyle name="20% - Акцент1 90" xfId="2700"/>
    <cellStyle name="20% - Акцент1 90 2" xfId="2701"/>
    <cellStyle name="20% - Акцент1 91" xfId="2702"/>
    <cellStyle name="20% - Акцент1 91 2" xfId="2703"/>
    <cellStyle name="20% - Акцент1 92" xfId="2704"/>
    <cellStyle name="20% - Акцент1 92 2" xfId="2705"/>
    <cellStyle name="20% - Акцент1 93" xfId="2706"/>
    <cellStyle name="20% - Акцент1 93 2" xfId="2707"/>
    <cellStyle name="20% - Акцент1 94" xfId="2708"/>
    <cellStyle name="20% - Акцент1 94 2" xfId="2709"/>
    <cellStyle name="20% - Акцент1 95" xfId="2710"/>
    <cellStyle name="20% - Акцент1 95 2" xfId="2711"/>
    <cellStyle name="20% - Акцент1 96" xfId="2712"/>
    <cellStyle name="20% - Акцент1 96 2" xfId="2713"/>
    <cellStyle name="20% - Акцент1 97" xfId="2714"/>
    <cellStyle name="20% - Акцент1 97 2" xfId="2715"/>
    <cellStyle name="20% - Акцент1 98" xfId="2716"/>
    <cellStyle name="20% - Акцент1 98 2" xfId="2717"/>
    <cellStyle name="20% - Акцент1 99" xfId="2718"/>
    <cellStyle name="20% - Акцент1 99 2" xfId="2719"/>
    <cellStyle name="20% — акцент1_5(тх) факт за 2014 год для Васильева РЭК_принятый_08_06_2015" xfId="2720"/>
    <cellStyle name="20% — акцент2" xfId="2721"/>
    <cellStyle name="20% - Акцент2 10" xfId="2722"/>
    <cellStyle name="20% - Акцент2 10 10" xfId="2723"/>
    <cellStyle name="20% - Акцент2 10 11" xfId="2724"/>
    <cellStyle name="20% - Акцент2 10 12" xfId="2725"/>
    <cellStyle name="20% - Акцент2 10 13" xfId="2726"/>
    <cellStyle name="20% - Акцент2 10 14" xfId="2727"/>
    <cellStyle name="20% - Акцент2 10 15" xfId="2728"/>
    <cellStyle name="20% - Акцент2 10 16" xfId="2729"/>
    <cellStyle name="20% - Акцент2 10 17" xfId="29290"/>
    <cellStyle name="20% - Акцент2 10 2" xfId="2730"/>
    <cellStyle name="20% - Акцент2 10 3" xfId="2731"/>
    <cellStyle name="20% - Акцент2 10 4" xfId="2732"/>
    <cellStyle name="20% - Акцент2 10 5" xfId="2733"/>
    <cellStyle name="20% - Акцент2 10 6" xfId="2734"/>
    <cellStyle name="20% - Акцент2 10 7" xfId="2735"/>
    <cellStyle name="20% - Акцент2 10 8" xfId="2736"/>
    <cellStyle name="20% - Акцент2 10 9" xfId="2737"/>
    <cellStyle name="20% - Акцент2 100" xfId="2738"/>
    <cellStyle name="20% - Акцент2 100 2" xfId="2739"/>
    <cellStyle name="20% - Акцент2 101" xfId="2740"/>
    <cellStyle name="20% - Акцент2 101 2" xfId="2741"/>
    <cellStyle name="20% - Акцент2 102" xfId="2742"/>
    <cellStyle name="20% - Акцент2 102 2" xfId="2743"/>
    <cellStyle name="20% - Акцент2 103" xfId="2744"/>
    <cellStyle name="20% - Акцент2 103 2" xfId="2745"/>
    <cellStyle name="20% - Акцент2 104" xfId="2746"/>
    <cellStyle name="20% - Акцент2 104 2" xfId="2747"/>
    <cellStyle name="20% - Акцент2 105" xfId="2748"/>
    <cellStyle name="20% - Акцент2 105 2" xfId="2749"/>
    <cellStyle name="20% - Акцент2 106" xfId="2750"/>
    <cellStyle name="20% - Акцент2 106 2" xfId="2751"/>
    <cellStyle name="20% - Акцент2 107" xfId="2752"/>
    <cellStyle name="20% - Акцент2 107 2" xfId="2753"/>
    <cellStyle name="20% - Акцент2 108" xfId="2754"/>
    <cellStyle name="20% - Акцент2 108 2" xfId="2755"/>
    <cellStyle name="20% - Акцент2 109" xfId="2756"/>
    <cellStyle name="20% - Акцент2 109 2" xfId="2757"/>
    <cellStyle name="20% - Акцент2 11" xfId="2758"/>
    <cellStyle name="20% - Акцент2 11 10" xfId="2759"/>
    <cellStyle name="20% - Акцент2 11 11" xfId="2760"/>
    <cellStyle name="20% - Акцент2 11 12" xfId="2761"/>
    <cellStyle name="20% - Акцент2 11 13" xfId="2762"/>
    <cellStyle name="20% - Акцент2 11 14" xfId="2763"/>
    <cellStyle name="20% - Акцент2 11 15" xfId="2764"/>
    <cellStyle name="20% - Акцент2 11 16" xfId="2765"/>
    <cellStyle name="20% - Акцент2 11 2" xfId="2766"/>
    <cellStyle name="20% - Акцент2 11 3" xfId="2767"/>
    <cellStyle name="20% - Акцент2 11 4" xfId="2768"/>
    <cellStyle name="20% - Акцент2 11 5" xfId="2769"/>
    <cellStyle name="20% - Акцент2 11 6" xfId="2770"/>
    <cellStyle name="20% - Акцент2 11 7" xfId="2771"/>
    <cellStyle name="20% - Акцент2 11 8" xfId="2772"/>
    <cellStyle name="20% - Акцент2 11 9" xfId="2773"/>
    <cellStyle name="20% - Акцент2 110" xfId="2774"/>
    <cellStyle name="20% - Акцент2 110 2" xfId="2775"/>
    <cellStyle name="20% - Акцент2 111" xfId="2776"/>
    <cellStyle name="20% - Акцент2 111 2" xfId="2777"/>
    <cellStyle name="20% - Акцент2 112" xfId="2778"/>
    <cellStyle name="20% - Акцент2 112 2" xfId="2779"/>
    <cellStyle name="20% - Акцент2 113" xfId="2780"/>
    <cellStyle name="20% - Акцент2 113 2" xfId="2781"/>
    <cellStyle name="20% - Акцент2 114" xfId="2782"/>
    <cellStyle name="20% - Акцент2 114 2" xfId="2783"/>
    <cellStyle name="20% - Акцент2 115" xfId="2784"/>
    <cellStyle name="20% - Акцент2 115 2" xfId="2785"/>
    <cellStyle name="20% - Акцент2 116" xfId="2786"/>
    <cellStyle name="20% - Акцент2 116 2" xfId="2787"/>
    <cellStyle name="20% - Акцент2 117" xfId="2788"/>
    <cellStyle name="20% - Акцент2 117 2" xfId="2789"/>
    <cellStyle name="20% - Акцент2 118" xfId="2790"/>
    <cellStyle name="20% - Акцент2 118 2" xfId="2791"/>
    <cellStyle name="20% - Акцент2 119" xfId="2792"/>
    <cellStyle name="20% - Акцент2 119 2" xfId="2793"/>
    <cellStyle name="20% - Акцент2 12" xfId="2794"/>
    <cellStyle name="20% - Акцент2 12 10" xfId="2795"/>
    <cellStyle name="20% - Акцент2 12 11" xfId="2796"/>
    <cellStyle name="20% - Акцент2 12 12" xfId="2797"/>
    <cellStyle name="20% - Акцент2 12 13" xfId="2798"/>
    <cellStyle name="20% - Акцент2 12 14" xfId="2799"/>
    <cellStyle name="20% - Акцент2 12 15" xfId="2800"/>
    <cellStyle name="20% - Акцент2 12 16" xfId="2801"/>
    <cellStyle name="20% - Акцент2 12 2" xfId="2802"/>
    <cellStyle name="20% - Акцент2 12 3" xfId="2803"/>
    <cellStyle name="20% - Акцент2 12 4" xfId="2804"/>
    <cellStyle name="20% - Акцент2 12 5" xfId="2805"/>
    <cellStyle name="20% - Акцент2 12 6" xfId="2806"/>
    <cellStyle name="20% - Акцент2 12 7" xfId="2807"/>
    <cellStyle name="20% - Акцент2 12 8" xfId="2808"/>
    <cellStyle name="20% - Акцент2 12 9" xfId="2809"/>
    <cellStyle name="20% - Акцент2 120" xfId="2810"/>
    <cellStyle name="20% - Акцент2 120 2" xfId="2811"/>
    <cellStyle name="20% - Акцент2 121" xfId="2812"/>
    <cellStyle name="20% - Акцент2 121 2" xfId="2813"/>
    <cellStyle name="20% - Акцент2 122" xfId="2814"/>
    <cellStyle name="20% - Акцент2 122 2" xfId="2815"/>
    <cellStyle name="20% - Акцент2 123" xfId="2816"/>
    <cellStyle name="20% - Акцент2 123 2" xfId="2817"/>
    <cellStyle name="20% - Акцент2 124" xfId="2818"/>
    <cellStyle name="20% - Акцент2 124 2" xfId="2819"/>
    <cellStyle name="20% - Акцент2 125" xfId="2820"/>
    <cellStyle name="20% - Акцент2 125 2" xfId="2821"/>
    <cellStyle name="20% - Акцент2 126" xfId="2822"/>
    <cellStyle name="20% - Акцент2 126 2" xfId="2823"/>
    <cellStyle name="20% - Акцент2 127" xfId="2824"/>
    <cellStyle name="20% - Акцент2 127 2" xfId="2825"/>
    <cellStyle name="20% - Акцент2 128" xfId="2826"/>
    <cellStyle name="20% - Акцент2 128 2" xfId="2827"/>
    <cellStyle name="20% - Акцент2 129" xfId="2828"/>
    <cellStyle name="20% - Акцент2 129 2" xfId="2829"/>
    <cellStyle name="20% - Акцент2 13" xfId="2830"/>
    <cellStyle name="20% - Акцент2 13 10" xfId="2831"/>
    <cellStyle name="20% - Акцент2 13 11" xfId="2832"/>
    <cellStyle name="20% - Акцент2 13 12" xfId="2833"/>
    <cellStyle name="20% - Акцент2 13 13" xfId="2834"/>
    <cellStyle name="20% - Акцент2 13 14" xfId="2835"/>
    <cellStyle name="20% - Акцент2 13 15" xfId="2836"/>
    <cellStyle name="20% - Акцент2 13 16" xfId="2837"/>
    <cellStyle name="20% - Акцент2 13 2" xfId="2838"/>
    <cellStyle name="20% - Акцент2 13 3" xfId="2839"/>
    <cellStyle name="20% - Акцент2 13 4" xfId="2840"/>
    <cellStyle name="20% - Акцент2 13 5" xfId="2841"/>
    <cellStyle name="20% - Акцент2 13 6" xfId="2842"/>
    <cellStyle name="20% - Акцент2 13 7" xfId="2843"/>
    <cellStyle name="20% - Акцент2 13 8" xfId="2844"/>
    <cellStyle name="20% - Акцент2 13 9" xfId="2845"/>
    <cellStyle name="20% - Акцент2 130" xfId="2846"/>
    <cellStyle name="20% - Акцент2 130 2" xfId="2847"/>
    <cellStyle name="20% - Акцент2 131" xfId="2848"/>
    <cellStyle name="20% - Акцент2 131 2" xfId="2849"/>
    <cellStyle name="20% - Акцент2 132" xfId="2850"/>
    <cellStyle name="20% - Акцент2 132 2" xfId="2851"/>
    <cellStyle name="20% - Акцент2 133" xfId="2852"/>
    <cellStyle name="20% - Акцент2 133 2" xfId="2853"/>
    <cellStyle name="20% - Акцент2 134" xfId="2854"/>
    <cellStyle name="20% - Акцент2 134 2" xfId="2855"/>
    <cellStyle name="20% - Акцент2 135" xfId="2856"/>
    <cellStyle name="20% - Акцент2 135 2" xfId="2857"/>
    <cellStyle name="20% - Акцент2 136" xfId="2858"/>
    <cellStyle name="20% - Акцент2 136 2" xfId="2859"/>
    <cellStyle name="20% - Акцент2 137" xfId="2860"/>
    <cellStyle name="20% - Акцент2 137 2" xfId="2861"/>
    <cellStyle name="20% - Акцент2 138" xfId="2862"/>
    <cellStyle name="20% - Акцент2 138 2" xfId="2863"/>
    <cellStyle name="20% - Акцент2 139" xfId="2864"/>
    <cellStyle name="20% - Акцент2 139 2" xfId="2865"/>
    <cellStyle name="20% - Акцент2 14" xfId="2866"/>
    <cellStyle name="20% - Акцент2 14 10" xfId="2867"/>
    <cellStyle name="20% - Акцент2 14 11" xfId="2868"/>
    <cellStyle name="20% - Акцент2 14 12" xfId="2869"/>
    <cellStyle name="20% - Акцент2 14 13" xfId="2870"/>
    <cellStyle name="20% - Акцент2 14 14" xfId="2871"/>
    <cellStyle name="20% - Акцент2 14 15" xfId="2872"/>
    <cellStyle name="20% - Акцент2 14 16" xfId="2873"/>
    <cellStyle name="20% - Акцент2 14 2" xfId="2874"/>
    <cellStyle name="20% - Акцент2 14 3" xfId="2875"/>
    <cellStyle name="20% - Акцент2 14 4" xfId="2876"/>
    <cellStyle name="20% - Акцент2 14 5" xfId="2877"/>
    <cellStyle name="20% - Акцент2 14 6" xfId="2878"/>
    <cellStyle name="20% - Акцент2 14 7" xfId="2879"/>
    <cellStyle name="20% - Акцент2 14 8" xfId="2880"/>
    <cellStyle name="20% - Акцент2 14 9" xfId="2881"/>
    <cellStyle name="20% - Акцент2 140" xfId="2882"/>
    <cellStyle name="20% - Акцент2 140 2" xfId="2883"/>
    <cellStyle name="20% - Акцент2 141" xfId="2884"/>
    <cellStyle name="20% - Акцент2 141 2" xfId="2885"/>
    <cellStyle name="20% - Акцент2 142" xfId="2886"/>
    <cellStyle name="20% - Акцент2 142 2" xfId="2887"/>
    <cellStyle name="20% - Акцент2 143" xfId="2888"/>
    <cellStyle name="20% - Акцент2 143 2" xfId="2889"/>
    <cellStyle name="20% - Акцент2 144" xfId="2890"/>
    <cellStyle name="20% - Акцент2 144 2" xfId="2891"/>
    <cellStyle name="20% - Акцент2 145" xfId="2892"/>
    <cellStyle name="20% - Акцент2 145 2" xfId="2893"/>
    <cellStyle name="20% - Акцент2 146" xfId="2894"/>
    <cellStyle name="20% - Акцент2 146 2" xfId="2895"/>
    <cellStyle name="20% - Акцент2 147" xfId="2896"/>
    <cellStyle name="20% - Акцент2 147 2" xfId="2897"/>
    <cellStyle name="20% - Акцент2 148" xfId="2898"/>
    <cellStyle name="20% - Акцент2 148 2" xfId="2899"/>
    <cellStyle name="20% - Акцент2 149" xfId="2900"/>
    <cellStyle name="20% - Акцент2 149 2" xfId="2901"/>
    <cellStyle name="20% - Акцент2 15" xfId="2902"/>
    <cellStyle name="20% - Акцент2 15 10" xfId="2903"/>
    <cellStyle name="20% - Акцент2 15 11" xfId="2904"/>
    <cellStyle name="20% - Акцент2 15 12" xfId="2905"/>
    <cellStyle name="20% - Акцент2 15 13" xfId="2906"/>
    <cellStyle name="20% - Акцент2 15 14" xfId="2907"/>
    <cellStyle name="20% - Акцент2 15 15" xfId="2908"/>
    <cellStyle name="20% - Акцент2 15 16" xfId="2909"/>
    <cellStyle name="20% - Акцент2 15 2" xfId="2910"/>
    <cellStyle name="20% - Акцент2 15 3" xfId="2911"/>
    <cellStyle name="20% - Акцент2 15 4" xfId="2912"/>
    <cellStyle name="20% - Акцент2 15 5" xfId="2913"/>
    <cellStyle name="20% - Акцент2 15 6" xfId="2914"/>
    <cellStyle name="20% - Акцент2 15 7" xfId="2915"/>
    <cellStyle name="20% - Акцент2 15 8" xfId="2916"/>
    <cellStyle name="20% - Акцент2 15 9" xfId="2917"/>
    <cellStyle name="20% - Акцент2 150" xfId="2918"/>
    <cellStyle name="20% - Акцент2 150 2" xfId="2919"/>
    <cellStyle name="20% - Акцент2 151" xfId="2920"/>
    <cellStyle name="20% - Акцент2 151 2" xfId="2921"/>
    <cellStyle name="20% - Акцент2 152" xfId="2922"/>
    <cellStyle name="20% - Акцент2 152 2" xfId="2923"/>
    <cellStyle name="20% - Акцент2 16" xfId="2924"/>
    <cellStyle name="20% - Акцент2 16 10" xfId="2925"/>
    <cellStyle name="20% - Акцент2 16 11" xfId="2926"/>
    <cellStyle name="20% - Акцент2 16 12" xfId="2927"/>
    <cellStyle name="20% - Акцент2 16 13" xfId="2928"/>
    <cellStyle name="20% - Акцент2 16 14" xfId="2929"/>
    <cellStyle name="20% - Акцент2 16 15" xfId="2930"/>
    <cellStyle name="20% - Акцент2 16 16" xfId="2931"/>
    <cellStyle name="20% - Акцент2 16 2" xfId="2932"/>
    <cellStyle name="20% - Акцент2 16 3" xfId="2933"/>
    <cellStyle name="20% - Акцент2 16 4" xfId="2934"/>
    <cellStyle name="20% - Акцент2 16 5" xfId="2935"/>
    <cellStyle name="20% - Акцент2 16 6" xfId="2936"/>
    <cellStyle name="20% - Акцент2 16 7" xfId="2937"/>
    <cellStyle name="20% - Акцент2 16 8" xfId="2938"/>
    <cellStyle name="20% - Акцент2 16 9" xfId="2939"/>
    <cellStyle name="20% - Акцент2 17" xfId="2940"/>
    <cellStyle name="20% - Акцент2 17 10" xfId="2941"/>
    <cellStyle name="20% - Акцент2 17 11" xfId="2942"/>
    <cellStyle name="20% - Акцент2 17 12" xfId="2943"/>
    <cellStyle name="20% - Акцент2 17 13" xfId="2944"/>
    <cellStyle name="20% - Акцент2 17 14" xfId="2945"/>
    <cellStyle name="20% - Акцент2 17 15" xfId="2946"/>
    <cellStyle name="20% - Акцент2 17 16" xfId="2947"/>
    <cellStyle name="20% - Акцент2 17 2" xfId="2948"/>
    <cellStyle name="20% - Акцент2 17 3" xfId="2949"/>
    <cellStyle name="20% - Акцент2 17 4" xfId="2950"/>
    <cellStyle name="20% - Акцент2 17 5" xfId="2951"/>
    <cellStyle name="20% - Акцент2 17 6" xfId="2952"/>
    <cellStyle name="20% - Акцент2 17 7" xfId="2953"/>
    <cellStyle name="20% - Акцент2 17 8" xfId="2954"/>
    <cellStyle name="20% - Акцент2 17 9" xfId="2955"/>
    <cellStyle name="20% - Акцент2 18" xfId="2956"/>
    <cellStyle name="20% - Акцент2 18 10" xfId="2957"/>
    <cellStyle name="20% - Акцент2 18 11" xfId="2958"/>
    <cellStyle name="20% - Акцент2 18 12" xfId="2959"/>
    <cellStyle name="20% - Акцент2 18 13" xfId="2960"/>
    <cellStyle name="20% - Акцент2 18 14" xfId="2961"/>
    <cellStyle name="20% - Акцент2 18 15" xfId="2962"/>
    <cellStyle name="20% - Акцент2 18 16" xfId="2963"/>
    <cellStyle name="20% - Акцент2 18 2" xfId="2964"/>
    <cellStyle name="20% - Акцент2 18 3" xfId="2965"/>
    <cellStyle name="20% - Акцент2 18 4" xfId="2966"/>
    <cellStyle name="20% - Акцент2 18 5" xfId="2967"/>
    <cellStyle name="20% - Акцент2 18 6" xfId="2968"/>
    <cellStyle name="20% - Акцент2 18 7" xfId="2969"/>
    <cellStyle name="20% - Акцент2 18 8" xfId="2970"/>
    <cellStyle name="20% - Акцент2 18 9" xfId="2971"/>
    <cellStyle name="20% - Акцент2 19" xfId="2972"/>
    <cellStyle name="20% - Акцент2 19 10" xfId="2973"/>
    <cellStyle name="20% - Акцент2 19 11" xfId="2974"/>
    <cellStyle name="20% - Акцент2 19 12" xfId="2975"/>
    <cellStyle name="20% - Акцент2 19 13" xfId="2976"/>
    <cellStyle name="20% - Акцент2 19 14" xfId="2977"/>
    <cellStyle name="20% - Акцент2 19 15" xfId="2978"/>
    <cellStyle name="20% - Акцент2 19 16" xfId="2979"/>
    <cellStyle name="20% - Акцент2 19 2" xfId="2980"/>
    <cellStyle name="20% - Акцент2 19 3" xfId="2981"/>
    <cellStyle name="20% - Акцент2 19 4" xfId="2982"/>
    <cellStyle name="20% - Акцент2 19 5" xfId="2983"/>
    <cellStyle name="20% - Акцент2 19 6" xfId="2984"/>
    <cellStyle name="20% - Акцент2 19 7" xfId="2985"/>
    <cellStyle name="20% - Акцент2 19 8" xfId="2986"/>
    <cellStyle name="20% - Акцент2 19 9" xfId="2987"/>
    <cellStyle name="20% - Акцент2 2" xfId="2988"/>
    <cellStyle name="20% - Акцент2 2 10" xfId="2989"/>
    <cellStyle name="20% - Акцент2 2 11" xfId="2990"/>
    <cellStyle name="20% - Акцент2 2 12" xfId="2991"/>
    <cellStyle name="20% - Акцент2 2 13" xfId="2992"/>
    <cellStyle name="20% - Акцент2 2 14" xfId="2993"/>
    <cellStyle name="20% - Акцент2 2 14 2" xfId="2994"/>
    <cellStyle name="20% - Акцент2 2 14 3" xfId="2995"/>
    <cellStyle name="20% - Акцент2 2 15" xfId="2996"/>
    <cellStyle name="20% - Акцент2 2 15 2" xfId="2997"/>
    <cellStyle name="20% - Акцент2 2 16" xfId="2998"/>
    <cellStyle name="20% - Акцент2 2 16 2" xfId="2999"/>
    <cellStyle name="20% - Акцент2 2 17" xfId="3000"/>
    <cellStyle name="20% - Акцент2 2 17 2" xfId="3001"/>
    <cellStyle name="20% - Акцент2 2 18" xfId="3002"/>
    <cellStyle name="20% - Акцент2 2 18 2" xfId="3003"/>
    <cellStyle name="20% - Акцент2 2 19" xfId="3004"/>
    <cellStyle name="20% - Акцент2 2 19 2" xfId="3005"/>
    <cellStyle name="20% - Акцент2 2 2" xfId="3006"/>
    <cellStyle name="20% - Акцент2 2 2 2" xfId="29292"/>
    <cellStyle name="20% - Акцент2 2 20" xfId="3007"/>
    <cellStyle name="20% - Акцент2 2 20 2" xfId="3008"/>
    <cellStyle name="20% - Акцент2 2 21" xfId="3009"/>
    <cellStyle name="20% - Акцент2 2 21 2" xfId="3010"/>
    <cellStyle name="20% - Акцент2 2 22" xfId="29291"/>
    <cellStyle name="20% - Акцент2 2 3" xfId="3011"/>
    <cellStyle name="20% - Акцент2 2 3 2" xfId="29293"/>
    <cellStyle name="20% - Акцент2 2 4" xfId="3012"/>
    <cellStyle name="20% - Акцент2 2 5" xfId="3013"/>
    <cellStyle name="20% - Акцент2 2 6" xfId="3014"/>
    <cellStyle name="20% - Акцент2 2 7" xfId="3015"/>
    <cellStyle name="20% - Акцент2 2 8" xfId="3016"/>
    <cellStyle name="20% - Акцент2 2 9" xfId="3017"/>
    <cellStyle name="20% - Акцент2 2_46EE.2011(v1.0)" xfId="3018"/>
    <cellStyle name="20% - Акцент2 20" xfId="3019"/>
    <cellStyle name="20% - Акцент2 20 10" xfId="3020"/>
    <cellStyle name="20% - Акцент2 20 11" xfId="3021"/>
    <cellStyle name="20% - Акцент2 20 12" xfId="3022"/>
    <cellStyle name="20% - Акцент2 20 13" xfId="3023"/>
    <cellStyle name="20% - Акцент2 20 14" xfId="3024"/>
    <cellStyle name="20% - Акцент2 20 15" xfId="3025"/>
    <cellStyle name="20% - Акцент2 20 16" xfId="3026"/>
    <cellStyle name="20% - Акцент2 20 2" xfId="3027"/>
    <cellStyle name="20% - Акцент2 20 3" xfId="3028"/>
    <cellStyle name="20% - Акцент2 20 4" xfId="3029"/>
    <cellStyle name="20% - Акцент2 20 5" xfId="3030"/>
    <cellStyle name="20% - Акцент2 20 6" xfId="3031"/>
    <cellStyle name="20% - Акцент2 20 7" xfId="3032"/>
    <cellStyle name="20% - Акцент2 20 8" xfId="3033"/>
    <cellStyle name="20% - Акцент2 20 9" xfId="3034"/>
    <cellStyle name="20% - Акцент2 21" xfId="3035"/>
    <cellStyle name="20% - Акцент2 21 2" xfId="3036"/>
    <cellStyle name="20% - Акцент2 21 3" xfId="3037"/>
    <cellStyle name="20% - Акцент2 21 4" xfId="3038"/>
    <cellStyle name="20% - Акцент2 21 5" xfId="3039"/>
    <cellStyle name="20% - Акцент2 21 6" xfId="3040"/>
    <cellStyle name="20% - Акцент2 21 7" xfId="3041"/>
    <cellStyle name="20% - Акцент2 22" xfId="3042"/>
    <cellStyle name="20% - Акцент2 22 2" xfId="3043"/>
    <cellStyle name="20% - Акцент2 22 3" xfId="3044"/>
    <cellStyle name="20% - Акцент2 23" xfId="3045"/>
    <cellStyle name="20% - Акцент2 23 2" xfId="3046"/>
    <cellStyle name="20% - Акцент2 24" xfId="3047"/>
    <cellStyle name="20% - Акцент2 24 2" xfId="3048"/>
    <cellStyle name="20% - Акцент2 24 2 2" xfId="3049"/>
    <cellStyle name="20% - Акцент2 25" xfId="3050"/>
    <cellStyle name="20% - Акцент2 25 2" xfId="3051"/>
    <cellStyle name="20% - Акцент2 26" xfId="3052"/>
    <cellStyle name="20% - Акцент2 26 2" xfId="3053"/>
    <cellStyle name="20% - Акцент2 27" xfId="3054"/>
    <cellStyle name="20% - Акцент2 27 2" xfId="3055"/>
    <cellStyle name="20% - Акцент2 28" xfId="3056"/>
    <cellStyle name="20% - Акцент2 28 2" xfId="3057"/>
    <cellStyle name="20% - Акцент2 29" xfId="3058"/>
    <cellStyle name="20% - Акцент2 29 2" xfId="3059"/>
    <cellStyle name="20% - Акцент2 3" xfId="3060"/>
    <cellStyle name="20% - Акцент2 3 10" xfId="3061"/>
    <cellStyle name="20% - Акцент2 3 11" xfId="3062"/>
    <cellStyle name="20% - Акцент2 3 12" xfId="3063"/>
    <cellStyle name="20% - Акцент2 3 13" xfId="3064"/>
    <cellStyle name="20% - Акцент2 3 14" xfId="3065"/>
    <cellStyle name="20% - Акцент2 3 14 2" xfId="3066"/>
    <cellStyle name="20% - Акцент2 3 15" xfId="3067"/>
    <cellStyle name="20% - Акцент2 3 15 2" xfId="3068"/>
    <cellStyle name="20% - Акцент2 3 16" xfId="3069"/>
    <cellStyle name="20% - Акцент2 3 16 2" xfId="3070"/>
    <cellStyle name="20% - Акцент2 3 17" xfId="3071"/>
    <cellStyle name="20% - Акцент2 3 17 2" xfId="3072"/>
    <cellStyle name="20% - Акцент2 3 18" xfId="3073"/>
    <cellStyle name="20% - Акцент2 3 18 2" xfId="3074"/>
    <cellStyle name="20% - Акцент2 3 19" xfId="3075"/>
    <cellStyle name="20% - Акцент2 3 2" xfId="3076"/>
    <cellStyle name="20% - Акцент2 3 2 2" xfId="29295"/>
    <cellStyle name="20% - Акцент2 3 20" xfId="3077"/>
    <cellStyle name="20% - Акцент2 3 21" xfId="3078"/>
    <cellStyle name="20% - Акцент2 3 22" xfId="29294"/>
    <cellStyle name="20% - Акцент2 3 3" xfId="3079"/>
    <cellStyle name="20% - Акцент2 3 3 2" xfId="3080"/>
    <cellStyle name="20% - Акцент2 3 3 3" xfId="29296"/>
    <cellStyle name="20% - Акцент2 3 4" xfId="3081"/>
    <cellStyle name="20% - Акцент2 3 5" xfId="3082"/>
    <cellStyle name="20% - Акцент2 3 6" xfId="3083"/>
    <cellStyle name="20% - Акцент2 3 7" xfId="3084"/>
    <cellStyle name="20% - Акцент2 3 8" xfId="3085"/>
    <cellStyle name="20% - Акцент2 3 9" xfId="3086"/>
    <cellStyle name="20% - Акцент2 3_46EE.2011(v1.0)" xfId="3087"/>
    <cellStyle name="20% - Акцент2 30" xfId="3088"/>
    <cellStyle name="20% - Акцент2 30 2" xfId="3089"/>
    <cellStyle name="20% - Акцент2 31" xfId="3090"/>
    <cellStyle name="20% - Акцент2 31 2" xfId="3091"/>
    <cellStyle name="20% - Акцент2 32" xfId="3092"/>
    <cellStyle name="20% - Акцент2 32 2" xfId="3093"/>
    <cellStyle name="20% - Акцент2 33" xfId="3094"/>
    <cellStyle name="20% - Акцент2 33 2" xfId="3095"/>
    <cellStyle name="20% - Акцент2 34" xfId="3096"/>
    <cellStyle name="20% - Акцент2 34 2" xfId="3097"/>
    <cellStyle name="20% - Акцент2 35" xfId="3098"/>
    <cellStyle name="20% - Акцент2 35 2" xfId="3099"/>
    <cellStyle name="20% - Акцент2 36" xfId="3100"/>
    <cellStyle name="20% - Акцент2 36 2" xfId="3101"/>
    <cellStyle name="20% - Акцент2 37" xfId="3102"/>
    <cellStyle name="20% - Акцент2 37 2" xfId="3103"/>
    <cellStyle name="20% - Акцент2 38" xfId="3104"/>
    <cellStyle name="20% - Акцент2 38 2" xfId="3105"/>
    <cellStyle name="20% - Акцент2 39" xfId="3106"/>
    <cellStyle name="20% - Акцент2 39 2" xfId="3107"/>
    <cellStyle name="20% - Акцент2 4" xfId="3108"/>
    <cellStyle name="20% - Акцент2 4 10" xfId="3109"/>
    <cellStyle name="20% - Акцент2 4 11" xfId="3110"/>
    <cellStyle name="20% - Акцент2 4 12" xfId="3111"/>
    <cellStyle name="20% - Акцент2 4 13" xfId="3112"/>
    <cellStyle name="20% - Акцент2 4 14" xfId="3113"/>
    <cellStyle name="20% - Акцент2 4 14 2" xfId="3114"/>
    <cellStyle name="20% - Акцент2 4 15" xfId="3115"/>
    <cellStyle name="20% - Акцент2 4 15 2" xfId="3116"/>
    <cellStyle name="20% - Акцент2 4 16" xfId="3117"/>
    <cellStyle name="20% - Акцент2 4 16 2" xfId="3118"/>
    <cellStyle name="20% - Акцент2 4 17" xfId="3119"/>
    <cellStyle name="20% - Акцент2 4 17 2" xfId="3120"/>
    <cellStyle name="20% - Акцент2 4 18" xfId="3121"/>
    <cellStyle name="20% - Акцент2 4 18 2" xfId="3122"/>
    <cellStyle name="20% - Акцент2 4 19" xfId="3123"/>
    <cellStyle name="20% - Акцент2 4 2" xfId="3124"/>
    <cellStyle name="20% - Акцент2 4 2 2" xfId="29298"/>
    <cellStyle name="20% - Акцент2 4 20" xfId="3125"/>
    <cellStyle name="20% - Акцент2 4 21" xfId="3126"/>
    <cellStyle name="20% - Акцент2 4 22" xfId="29297"/>
    <cellStyle name="20% - Акцент2 4 3" xfId="3127"/>
    <cellStyle name="20% - Акцент2 4 3 2" xfId="3128"/>
    <cellStyle name="20% - Акцент2 4 3 3" xfId="29299"/>
    <cellStyle name="20% - Акцент2 4 4" xfId="3129"/>
    <cellStyle name="20% - Акцент2 4 5" xfId="3130"/>
    <cellStyle name="20% - Акцент2 4 6" xfId="3131"/>
    <cellStyle name="20% - Акцент2 4 7" xfId="3132"/>
    <cellStyle name="20% - Акцент2 4 8" xfId="3133"/>
    <cellStyle name="20% - Акцент2 4 9" xfId="3134"/>
    <cellStyle name="20% - Акцент2 4_46EE.2011(v1.0)" xfId="3135"/>
    <cellStyle name="20% - Акцент2 40" xfId="3136"/>
    <cellStyle name="20% - Акцент2 40 2" xfId="3137"/>
    <cellStyle name="20% - Акцент2 41" xfId="3138"/>
    <cellStyle name="20% - Акцент2 41 2" xfId="3139"/>
    <cellStyle name="20% - Акцент2 42" xfId="3140"/>
    <cellStyle name="20% - Акцент2 42 2" xfId="3141"/>
    <cellStyle name="20% - Акцент2 43" xfId="3142"/>
    <cellStyle name="20% - Акцент2 43 2" xfId="3143"/>
    <cellStyle name="20% - Акцент2 44" xfId="3144"/>
    <cellStyle name="20% - Акцент2 44 2" xfId="3145"/>
    <cellStyle name="20% - Акцент2 45" xfId="3146"/>
    <cellStyle name="20% - Акцент2 45 2" xfId="3147"/>
    <cellStyle name="20% - Акцент2 46" xfId="3148"/>
    <cellStyle name="20% - Акцент2 46 2" xfId="3149"/>
    <cellStyle name="20% - Акцент2 47" xfId="3150"/>
    <cellStyle name="20% - Акцент2 47 2" xfId="3151"/>
    <cellStyle name="20% - Акцент2 48" xfId="3152"/>
    <cellStyle name="20% - Акцент2 48 2" xfId="3153"/>
    <cellStyle name="20% - Акцент2 49" xfId="3154"/>
    <cellStyle name="20% - Акцент2 49 2" xfId="3155"/>
    <cellStyle name="20% - Акцент2 5" xfId="3156"/>
    <cellStyle name="20% - Акцент2 5 10" xfId="3157"/>
    <cellStyle name="20% - Акцент2 5 11" xfId="3158"/>
    <cellStyle name="20% - Акцент2 5 12" xfId="3159"/>
    <cellStyle name="20% - Акцент2 5 13" xfId="3160"/>
    <cellStyle name="20% - Акцент2 5 14" xfId="3161"/>
    <cellStyle name="20% - Акцент2 5 14 2" xfId="3162"/>
    <cellStyle name="20% - Акцент2 5 15" xfId="3163"/>
    <cellStyle name="20% - Акцент2 5 15 2" xfId="3164"/>
    <cellStyle name="20% - Акцент2 5 16" xfId="3165"/>
    <cellStyle name="20% - Акцент2 5 16 2" xfId="3166"/>
    <cellStyle name="20% - Акцент2 5 17" xfId="3167"/>
    <cellStyle name="20% - Акцент2 5 17 2" xfId="3168"/>
    <cellStyle name="20% - Акцент2 5 18" xfId="3169"/>
    <cellStyle name="20% - Акцент2 5 18 2" xfId="3170"/>
    <cellStyle name="20% - Акцент2 5 19" xfId="3171"/>
    <cellStyle name="20% - Акцент2 5 2" xfId="3172"/>
    <cellStyle name="20% - Акцент2 5 2 2" xfId="29301"/>
    <cellStyle name="20% - Акцент2 5 20" xfId="3173"/>
    <cellStyle name="20% - Акцент2 5 21" xfId="3174"/>
    <cellStyle name="20% - Акцент2 5 22" xfId="29300"/>
    <cellStyle name="20% - Акцент2 5 3" xfId="3175"/>
    <cellStyle name="20% - Акцент2 5 3 2" xfId="3176"/>
    <cellStyle name="20% - Акцент2 5 3 3" xfId="29302"/>
    <cellStyle name="20% - Акцент2 5 4" xfId="3177"/>
    <cellStyle name="20% - Акцент2 5 5" xfId="3178"/>
    <cellStyle name="20% - Акцент2 5 6" xfId="3179"/>
    <cellStyle name="20% - Акцент2 5 7" xfId="3180"/>
    <cellStyle name="20% - Акцент2 5 8" xfId="3181"/>
    <cellStyle name="20% - Акцент2 5 9" xfId="3182"/>
    <cellStyle name="20% - Акцент2 5_46EE.2011(v1.0)" xfId="3183"/>
    <cellStyle name="20% - Акцент2 50" xfId="3184"/>
    <cellStyle name="20% - Акцент2 50 2" xfId="3185"/>
    <cellStyle name="20% - Акцент2 51" xfId="3186"/>
    <cellStyle name="20% - Акцент2 51 2" xfId="3187"/>
    <cellStyle name="20% - Акцент2 52" xfId="3188"/>
    <cellStyle name="20% - Акцент2 52 2" xfId="3189"/>
    <cellStyle name="20% - Акцент2 53" xfId="3190"/>
    <cellStyle name="20% - Акцент2 53 2" xfId="3191"/>
    <cellStyle name="20% - Акцент2 54" xfId="3192"/>
    <cellStyle name="20% - Акцент2 54 2" xfId="3193"/>
    <cellStyle name="20% - Акцент2 55" xfId="3194"/>
    <cellStyle name="20% - Акцент2 55 2" xfId="3195"/>
    <cellStyle name="20% - Акцент2 56" xfId="3196"/>
    <cellStyle name="20% - Акцент2 56 2" xfId="3197"/>
    <cellStyle name="20% - Акцент2 57" xfId="3198"/>
    <cellStyle name="20% - Акцент2 57 2" xfId="3199"/>
    <cellStyle name="20% - Акцент2 58" xfId="3200"/>
    <cellStyle name="20% - Акцент2 58 2" xfId="3201"/>
    <cellStyle name="20% - Акцент2 59" xfId="3202"/>
    <cellStyle name="20% - Акцент2 59 2" xfId="3203"/>
    <cellStyle name="20% - Акцент2 6" xfId="3204"/>
    <cellStyle name="20% - Акцент2 6 10" xfId="3205"/>
    <cellStyle name="20% - Акцент2 6 11" xfId="3206"/>
    <cellStyle name="20% - Акцент2 6 12" xfId="3207"/>
    <cellStyle name="20% - Акцент2 6 13" xfId="3208"/>
    <cellStyle name="20% - Акцент2 6 14" xfId="3209"/>
    <cellStyle name="20% - Акцент2 6 14 2" xfId="3210"/>
    <cellStyle name="20% - Акцент2 6 15" xfId="3211"/>
    <cellStyle name="20% - Акцент2 6 15 2" xfId="3212"/>
    <cellStyle name="20% - Акцент2 6 16" xfId="3213"/>
    <cellStyle name="20% - Акцент2 6 16 2" xfId="3214"/>
    <cellStyle name="20% - Акцент2 6 17" xfId="3215"/>
    <cellStyle name="20% - Акцент2 6 17 2" xfId="3216"/>
    <cellStyle name="20% - Акцент2 6 18" xfId="3217"/>
    <cellStyle name="20% - Акцент2 6 18 2" xfId="3218"/>
    <cellStyle name="20% - Акцент2 6 19" xfId="3219"/>
    <cellStyle name="20% - Акцент2 6 2" xfId="3220"/>
    <cellStyle name="20% - Акцент2 6 2 2" xfId="29304"/>
    <cellStyle name="20% - Акцент2 6 20" xfId="3221"/>
    <cellStyle name="20% - Акцент2 6 21" xfId="3222"/>
    <cellStyle name="20% - Акцент2 6 22" xfId="29303"/>
    <cellStyle name="20% - Акцент2 6 3" xfId="3223"/>
    <cellStyle name="20% - Акцент2 6 3 2" xfId="3224"/>
    <cellStyle name="20% - Акцент2 6 3 3" xfId="29305"/>
    <cellStyle name="20% - Акцент2 6 4" xfId="3225"/>
    <cellStyle name="20% - Акцент2 6 5" xfId="3226"/>
    <cellStyle name="20% - Акцент2 6 6" xfId="3227"/>
    <cellStyle name="20% - Акцент2 6 7" xfId="3228"/>
    <cellStyle name="20% - Акцент2 6 8" xfId="3229"/>
    <cellStyle name="20% - Акцент2 6 9" xfId="3230"/>
    <cellStyle name="20% - Акцент2 6_46EE.2011(v1.0)" xfId="3231"/>
    <cellStyle name="20% - Акцент2 60" xfId="3232"/>
    <cellStyle name="20% - Акцент2 60 2" xfId="3233"/>
    <cellStyle name="20% - Акцент2 61" xfId="3234"/>
    <cellStyle name="20% - Акцент2 61 2" xfId="3235"/>
    <cellStyle name="20% - Акцент2 62" xfId="3236"/>
    <cellStyle name="20% - Акцент2 62 2" xfId="3237"/>
    <cellStyle name="20% - Акцент2 63" xfId="3238"/>
    <cellStyle name="20% - Акцент2 63 2" xfId="3239"/>
    <cellStyle name="20% - Акцент2 64" xfId="3240"/>
    <cellStyle name="20% - Акцент2 64 2" xfId="3241"/>
    <cellStyle name="20% - Акцент2 65" xfId="3242"/>
    <cellStyle name="20% - Акцент2 65 2" xfId="3243"/>
    <cellStyle name="20% - Акцент2 66" xfId="3244"/>
    <cellStyle name="20% - Акцент2 66 2" xfId="3245"/>
    <cellStyle name="20% - Акцент2 67" xfId="3246"/>
    <cellStyle name="20% - Акцент2 67 2" xfId="3247"/>
    <cellStyle name="20% - Акцент2 68" xfId="3248"/>
    <cellStyle name="20% - Акцент2 68 2" xfId="3249"/>
    <cellStyle name="20% - Акцент2 69" xfId="3250"/>
    <cellStyle name="20% - Акцент2 69 2" xfId="3251"/>
    <cellStyle name="20% - Акцент2 7" xfId="3252"/>
    <cellStyle name="20% - Акцент2 7 10" xfId="3253"/>
    <cellStyle name="20% - Акцент2 7 11" xfId="3254"/>
    <cellStyle name="20% - Акцент2 7 12" xfId="3255"/>
    <cellStyle name="20% - Акцент2 7 13" xfId="3256"/>
    <cellStyle name="20% - Акцент2 7 14" xfId="3257"/>
    <cellStyle name="20% - Акцент2 7 14 2" xfId="3258"/>
    <cellStyle name="20% - Акцент2 7 15" xfId="3259"/>
    <cellStyle name="20% - Акцент2 7 15 2" xfId="3260"/>
    <cellStyle name="20% - Акцент2 7 16" xfId="3261"/>
    <cellStyle name="20% - Акцент2 7 16 2" xfId="3262"/>
    <cellStyle name="20% - Акцент2 7 17" xfId="3263"/>
    <cellStyle name="20% - Акцент2 7 17 2" xfId="3264"/>
    <cellStyle name="20% - Акцент2 7 18" xfId="3265"/>
    <cellStyle name="20% - Акцент2 7 18 2" xfId="3266"/>
    <cellStyle name="20% - Акцент2 7 19" xfId="3267"/>
    <cellStyle name="20% - Акцент2 7 2" xfId="3268"/>
    <cellStyle name="20% - Акцент2 7 2 2" xfId="29307"/>
    <cellStyle name="20% - Акцент2 7 20" xfId="3269"/>
    <cellStyle name="20% - Акцент2 7 21" xfId="3270"/>
    <cellStyle name="20% - Акцент2 7 22" xfId="29306"/>
    <cellStyle name="20% - Акцент2 7 3" xfId="3271"/>
    <cellStyle name="20% - Акцент2 7 3 2" xfId="3272"/>
    <cellStyle name="20% - Акцент2 7 3 3" xfId="29308"/>
    <cellStyle name="20% - Акцент2 7 4" xfId="3273"/>
    <cellStyle name="20% - Акцент2 7 5" xfId="3274"/>
    <cellStyle name="20% - Акцент2 7 6" xfId="3275"/>
    <cellStyle name="20% - Акцент2 7 7" xfId="3276"/>
    <cellStyle name="20% - Акцент2 7 8" xfId="3277"/>
    <cellStyle name="20% - Акцент2 7 9" xfId="3278"/>
    <cellStyle name="20% - Акцент2 7_46EE.2011(v1.0)" xfId="3279"/>
    <cellStyle name="20% - Акцент2 70" xfId="3280"/>
    <cellStyle name="20% - Акцент2 70 2" xfId="3281"/>
    <cellStyle name="20% - Акцент2 71" xfId="3282"/>
    <cellStyle name="20% - Акцент2 71 2" xfId="3283"/>
    <cellStyle name="20% - Акцент2 72" xfId="3284"/>
    <cellStyle name="20% - Акцент2 72 2" xfId="3285"/>
    <cellStyle name="20% - Акцент2 73" xfId="3286"/>
    <cellStyle name="20% - Акцент2 73 2" xfId="3287"/>
    <cellStyle name="20% - Акцент2 74" xfId="3288"/>
    <cellStyle name="20% - Акцент2 74 2" xfId="3289"/>
    <cellStyle name="20% - Акцент2 75" xfId="3290"/>
    <cellStyle name="20% - Акцент2 75 2" xfId="3291"/>
    <cellStyle name="20% - Акцент2 76" xfId="3292"/>
    <cellStyle name="20% - Акцент2 76 2" xfId="3293"/>
    <cellStyle name="20% - Акцент2 77" xfId="3294"/>
    <cellStyle name="20% - Акцент2 77 2" xfId="3295"/>
    <cellStyle name="20% - Акцент2 78" xfId="3296"/>
    <cellStyle name="20% - Акцент2 78 2" xfId="3297"/>
    <cellStyle name="20% - Акцент2 79" xfId="3298"/>
    <cellStyle name="20% - Акцент2 79 2" xfId="3299"/>
    <cellStyle name="20% - Акцент2 8" xfId="3300"/>
    <cellStyle name="20% - Акцент2 8 10" xfId="3301"/>
    <cellStyle name="20% - Акцент2 8 11" xfId="3302"/>
    <cellStyle name="20% - Акцент2 8 12" xfId="3303"/>
    <cellStyle name="20% - Акцент2 8 13" xfId="3304"/>
    <cellStyle name="20% - Акцент2 8 14" xfId="3305"/>
    <cellStyle name="20% - Акцент2 8 14 2" xfId="3306"/>
    <cellStyle name="20% - Акцент2 8 15" xfId="3307"/>
    <cellStyle name="20% - Акцент2 8 15 2" xfId="3308"/>
    <cellStyle name="20% - Акцент2 8 16" xfId="3309"/>
    <cellStyle name="20% - Акцент2 8 16 2" xfId="3310"/>
    <cellStyle name="20% - Акцент2 8 17" xfId="3311"/>
    <cellStyle name="20% - Акцент2 8 17 2" xfId="3312"/>
    <cellStyle name="20% - Акцент2 8 18" xfId="3313"/>
    <cellStyle name="20% - Акцент2 8 18 2" xfId="3314"/>
    <cellStyle name="20% - Акцент2 8 19" xfId="3315"/>
    <cellStyle name="20% - Акцент2 8 2" xfId="3316"/>
    <cellStyle name="20% - Акцент2 8 2 2" xfId="29310"/>
    <cellStyle name="20% - Акцент2 8 20" xfId="3317"/>
    <cellStyle name="20% - Акцент2 8 21" xfId="3318"/>
    <cellStyle name="20% - Акцент2 8 22" xfId="29309"/>
    <cellStyle name="20% - Акцент2 8 3" xfId="3319"/>
    <cellStyle name="20% - Акцент2 8 3 2" xfId="3320"/>
    <cellStyle name="20% - Акцент2 8 3 3" xfId="29311"/>
    <cellStyle name="20% - Акцент2 8 4" xfId="3321"/>
    <cellStyle name="20% - Акцент2 8 5" xfId="3322"/>
    <cellStyle name="20% - Акцент2 8 6" xfId="3323"/>
    <cellStyle name="20% - Акцент2 8 7" xfId="3324"/>
    <cellStyle name="20% - Акцент2 8 8" xfId="3325"/>
    <cellStyle name="20% - Акцент2 8 9" xfId="3326"/>
    <cellStyle name="20% - Акцент2 8_46EE.2011(v1.0)" xfId="3327"/>
    <cellStyle name="20% - Акцент2 80" xfId="3328"/>
    <cellStyle name="20% - Акцент2 80 2" xfId="3329"/>
    <cellStyle name="20% - Акцент2 81" xfId="3330"/>
    <cellStyle name="20% - Акцент2 81 2" xfId="3331"/>
    <cellStyle name="20% - Акцент2 82" xfId="3332"/>
    <cellStyle name="20% - Акцент2 82 2" xfId="3333"/>
    <cellStyle name="20% - Акцент2 83" xfId="3334"/>
    <cellStyle name="20% - Акцент2 83 2" xfId="3335"/>
    <cellStyle name="20% - Акцент2 84" xfId="3336"/>
    <cellStyle name="20% - Акцент2 84 2" xfId="3337"/>
    <cellStyle name="20% - Акцент2 85" xfId="3338"/>
    <cellStyle name="20% - Акцент2 85 2" xfId="3339"/>
    <cellStyle name="20% - Акцент2 86" xfId="3340"/>
    <cellStyle name="20% - Акцент2 86 2" xfId="3341"/>
    <cellStyle name="20% - Акцент2 87" xfId="3342"/>
    <cellStyle name="20% - Акцент2 87 2" xfId="3343"/>
    <cellStyle name="20% - Акцент2 88" xfId="3344"/>
    <cellStyle name="20% - Акцент2 88 2" xfId="3345"/>
    <cellStyle name="20% - Акцент2 89" xfId="3346"/>
    <cellStyle name="20% - Акцент2 89 2" xfId="3347"/>
    <cellStyle name="20% - Акцент2 9" xfId="3348"/>
    <cellStyle name="20% - Акцент2 9 10" xfId="3349"/>
    <cellStyle name="20% - Акцент2 9 11" xfId="3350"/>
    <cellStyle name="20% - Акцент2 9 12" xfId="3351"/>
    <cellStyle name="20% - Акцент2 9 13" xfId="3352"/>
    <cellStyle name="20% - Акцент2 9 14" xfId="3353"/>
    <cellStyle name="20% - Акцент2 9 14 2" xfId="3354"/>
    <cellStyle name="20% - Акцент2 9 15" xfId="3355"/>
    <cellStyle name="20% - Акцент2 9 15 2" xfId="3356"/>
    <cellStyle name="20% - Акцент2 9 16" xfId="3357"/>
    <cellStyle name="20% - Акцент2 9 16 2" xfId="3358"/>
    <cellStyle name="20% - Акцент2 9 17" xfId="3359"/>
    <cellStyle name="20% - Акцент2 9 17 2" xfId="3360"/>
    <cellStyle name="20% - Акцент2 9 18" xfId="3361"/>
    <cellStyle name="20% - Акцент2 9 18 2" xfId="3362"/>
    <cellStyle name="20% - Акцент2 9 19" xfId="3363"/>
    <cellStyle name="20% - Акцент2 9 2" xfId="3364"/>
    <cellStyle name="20% - Акцент2 9 2 2" xfId="29313"/>
    <cellStyle name="20% - Акцент2 9 20" xfId="3365"/>
    <cellStyle name="20% - Акцент2 9 21" xfId="3366"/>
    <cellStyle name="20% - Акцент2 9 22" xfId="29312"/>
    <cellStyle name="20% - Акцент2 9 3" xfId="3367"/>
    <cellStyle name="20% - Акцент2 9 3 2" xfId="3368"/>
    <cellStyle name="20% - Акцент2 9 3 3" xfId="29314"/>
    <cellStyle name="20% - Акцент2 9 4" xfId="3369"/>
    <cellStyle name="20% - Акцент2 9 5" xfId="3370"/>
    <cellStyle name="20% - Акцент2 9 6" xfId="3371"/>
    <cellStyle name="20% - Акцент2 9 7" xfId="3372"/>
    <cellStyle name="20% - Акцент2 9 8" xfId="3373"/>
    <cellStyle name="20% - Акцент2 9 9" xfId="3374"/>
    <cellStyle name="20% - Акцент2 9_46EE.2011(v1.0)" xfId="3375"/>
    <cellStyle name="20% - Акцент2 90" xfId="3376"/>
    <cellStyle name="20% - Акцент2 90 2" xfId="3377"/>
    <cellStyle name="20% - Акцент2 91" xfId="3378"/>
    <cellStyle name="20% - Акцент2 91 2" xfId="3379"/>
    <cellStyle name="20% - Акцент2 92" xfId="3380"/>
    <cellStyle name="20% - Акцент2 92 2" xfId="3381"/>
    <cellStyle name="20% - Акцент2 93" xfId="3382"/>
    <cellStyle name="20% - Акцент2 93 2" xfId="3383"/>
    <cellStyle name="20% - Акцент2 94" xfId="3384"/>
    <cellStyle name="20% - Акцент2 94 2" xfId="3385"/>
    <cellStyle name="20% - Акцент2 95" xfId="3386"/>
    <cellStyle name="20% - Акцент2 95 2" xfId="3387"/>
    <cellStyle name="20% - Акцент2 96" xfId="3388"/>
    <cellStyle name="20% - Акцент2 96 2" xfId="3389"/>
    <cellStyle name="20% - Акцент2 97" xfId="3390"/>
    <cellStyle name="20% - Акцент2 97 2" xfId="3391"/>
    <cellStyle name="20% - Акцент2 98" xfId="3392"/>
    <cellStyle name="20% - Акцент2 98 2" xfId="3393"/>
    <cellStyle name="20% - Акцент2 99" xfId="3394"/>
    <cellStyle name="20% - Акцент2 99 2" xfId="3395"/>
    <cellStyle name="20% — акцент2_5(тх) факт за 2014 год для Васильева РЭК_принятый_08_06_2015" xfId="3396"/>
    <cellStyle name="20% — акцент3" xfId="3397"/>
    <cellStyle name="20% - Акцент3 10" xfId="3398"/>
    <cellStyle name="20% - Акцент3 10 10" xfId="3399"/>
    <cellStyle name="20% - Акцент3 10 11" xfId="3400"/>
    <cellStyle name="20% - Акцент3 10 12" xfId="3401"/>
    <cellStyle name="20% - Акцент3 10 13" xfId="3402"/>
    <cellStyle name="20% - Акцент3 10 14" xfId="3403"/>
    <cellStyle name="20% - Акцент3 10 15" xfId="3404"/>
    <cellStyle name="20% - Акцент3 10 16" xfId="3405"/>
    <cellStyle name="20% - Акцент3 10 17" xfId="29315"/>
    <cellStyle name="20% - Акцент3 10 2" xfId="3406"/>
    <cellStyle name="20% - Акцент3 10 3" xfId="3407"/>
    <cellStyle name="20% - Акцент3 10 4" xfId="3408"/>
    <cellStyle name="20% - Акцент3 10 5" xfId="3409"/>
    <cellStyle name="20% - Акцент3 10 6" xfId="3410"/>
    <cellStyle name="20% - Акцент3 10 7" xfId="3411"/>
    <cellStyle name="20% - Акцент3 10 8" xfId="3412"/>
    <cellStyle name="20% - Акцент3 10 9" xfId="3413"/>
    <cellStyle name="20% - Акцент3 100" xfId="3414"/>
    <cellStyle name="20% - Акцент3 100 2" xfId="3415"/>
    <cellStyle name="20% - Акцент3 101" xfId="3416"/>
    <cellStyle name="20% - Акцент3 101 2" xfId="3417"/>
    <cellStyle name="20% - Акцент3 102" xfId="3418"/>
    <cellStyle name="20% - Акцент3 102 2" xfId="3419"/>
    <cellStyle name="20% - Акцент3 103" xfId="3420"/>
    <cellStyle name="20% - Акцент3 103 2" xfId="3421"/>
    <cellStyle name="20% - Акцент3 104" xfId="3422"/>
    <cellStyle name="20% - Акцент3 104 2" xfId="3423"/>
    <cellStyle name="20% - Акцент3 105" xfId="3424"/>
    <cellStyle name="20% - Акцент3 105 2" xfId="3425"/>
    <cellStyle name="20% - Акцент3 106" xfId="3426"/>
    <cellStyle name="20% - Акцент3 106 2" xfId="3427"/>
    <cellStyle name="20% - Акцент3 107" xfId="3428"/>
    <cellStyle name="20% - Акцент3 107 2" xfId="3429"/>
    <cellStyle name="20% - Акцент3 108" xfId="3430"/>
    <cellStyle name="20% - Акцент3 108 2" xfId="3431"/>
    <cellStyle name="20% - Акцент3 109" xfId="3432"/>
    <cellStyle name="20% - Акцент3 109 2" xfId="3433"/>
    <cellStyle name="20% - Акцент3 11" xfId="3434"/>
    <cellStyle name="20% - Акцент3 11 10" xfId="3435"/>
    <cellStyle name="20% - Акцент3 11 11" xfId="3436"/>
    <cellStyle name="20% - Акцент3 11 12" xfId="3437"/>
    <cellStyle name="20% - Акцент3 11 13" xfId="3438"/>
    <cellStyle name="20% - Акцент3 11 14" xfId="3439"/>
    <cellStyle name="20% - Акцент3 11 15" xfId="3440"/>
    <cellStyle name="20% - Акцент3 11 16" xfId="3441"/>
    <cellStyle name="20% - Акцент3 11 2" xfId="3442"/>
    <cellStyle name="20% - Акцент3 11 3" xfId="3443"/>
    <cellStyle name="20% - Акцент3 11 4" xfId="3444"/>
    <cellStyle name="20% - Акцент3 11 5" xfId="3445"/>
    <cellStyle name="20% - Акцент3 11 6" xfId="3446"/>
    <cellStyle name="20% - Акцент3 11 7" xfId="3447"/>
    <cellStyle name="20% - Акцент3 11 8" xfId="3448"/>
    <cellStyle name="20% - Акцент3 11 9" xfId="3449"/>
    <cellStyle name="20% - Акцент3 110" xfId="3450"/>
    <cellStyle name="20% - Акцент3 110 2" xfId="3451"/>
    <cellStyle name="20% - Акцент3 111" xfId="3452"/>
    <cellStyle name="20% - Акцент3 111 2" xfId="3453"/>
    <cellStyle name="20% - Акцент3 112" xfId="3454"/>
    <cellStyle name="20% - Акцент3 112 2" xfId="3455"/>
    <cellStyle name="20% - Акцент3 113" xfId="3456"/>
    <cellStyle name="20% - Акцент3 113 2" xfId="3457"/>
    <cellStyle name="20% - Акцент3 114" xfId="3458"/>
    <cellStyle name="20% - Акцент3 114 2" xfId="3459"/>
    <cellStyle name="20% - Акцент3 115" xfId="3460"/>
    <cellStyle name="20% - Акцент3 115 2" xfId="3461"/>
    <cellStyle name="20% - Акцент3 116" xfId="3462"/>
    <cellStyle name="20% - Акцент3 116 2" xfId="3463"/>
    <cellStyle name="20% - Акцент3 117" xfId="3464"/>
    <cellStyle name="20% - Акцент3 117 2" xfId="3465"/>
    <cellStyle name="20% - Акцент3 118" xfId="3466"/>
    <cellStyle name="20% - Акцент3 118 2" xfId="3467"/>
    <cellStyle name="20% - Акцент3 119" xfId="3468"/>
    <cellStyle name="20% - Акцент3 119 2" xfId="3469"/>
    <cellStyle name="20% - Акцент3 12" xfId="3470"/>
    <cellStyle name="20% - Акцент3 12 10" xfId="3471"/>
    <cellStyle name="20% - Акцент3 12 11" xfId="3472"/>
    <cellStyle name="20% - Акцент3 12 12" xfId="3473"/>
    <cellStyle name="20% - Акцент3 12 13" xfId="3474"/>
    <cellStyle name="20% - Акцент3 12 14" xfId="3475"/>
    <cellStyle name="20% - Акцент3 12 15" xfId="3476"/>
    <cellStyle name="20% - Акцент3 12 16" xfId="3477"/>
    <cellStyle name="20% - Акцент3 12 2" xfId="3478"/>
    <cellStyle name="20% - Акцент3 12 3" xfId="3479"/>
    <cellStyle name="20% - Акцент3 12 4" xfId="3480"/>
    <cellStyle name="20% - Акцент3 12 5" xfId="3481"/>
    <cellStyle name="20% - Акцент3 12 6" xfId="3482"/>
    <cellStyle name="20% - Акцент3 12 7" xfId="3483"/>
    <cellStyle name="20% - Акцент3 12 8" xfId="3484"/>
    <cellStyle name="20% - Акцент3 12 9" xfId="3485"/>
    <cellStyle name="20% - Акцент3 120" xfId="3486"/>
    <cellStyle name="20% - Акцент3 120 2" xfId="3487"/>
    <cellStyle name="20% - Акцент3 121" xfId="3488"/>
    <cellStyle name="20% - Акцент3 121 2" xfId="3489"/>
    <cellStyle name="20% - Акцент3 122" xfId="3490"/>
    <cellStyle name="20% - Акцент3 122 2" xfId="3491"/>
    <cellStyle name="20% - Акцент3 123" xfId="3492"/>
    <cellStyle name="20% - Акцент3 123 2" xfId="3493"/>
    <cellStyle name="20% - Акцент3 124" xfId="3494"/>
    <cellStyle name="20% - Акцент3 124 2" xfId="3495"/>
    <cellStyle name="20% - Акцент3 125" xfId="3496"/>
    <cellStyle name="20% - Акцент3 125 2" xfId="3497"/>
    <cellStyle name="20% - Акцент3 126" xfId="3498"/>
    <cellStyle name="20% - Акцент3 126 2" xfId="3499"/>
    <cellStyle name="20% - Акцент3 127" xfId="3500"/>
    <cellStyle name="20% - Акцент3 127 2" xfId="3501"/>
    <cellStyle name="20% - Акцент3 128" xfId="3502"/>
    <cellStyle name="20% - Акцент3 128 2" xfId="3503"/>
    <cellStyle name="20% - Акцент3 129" xfId="3504"/>
    <cellStyle name="20% - Акцент3 129 2" xfId="3505"/>
    <cellStyle name="20% - Акцент3 13" xfId="3506"/>
    <cellStyle name="20% - Акцент3 13 10" xfId="3507"/>
    <cellStyle name="20% - Акцент3 13 11" xfId="3508"/>
    <cellStyle name="20% - Акцент3 13 12" xfId="3509"/>
    <cellStyle name="20% - Акцент3 13 13" xfId="3510"/>
    <cellStyle name="20% - Акцент3 13 14" xfId="3511"/>
    <cellStyle name="20% - Акцент3 13 15" xfId="3512"/>
    <cellStyle name="20% - Акцент3 13 16" xfId="3513"/>
    <cellStyle name="20% - Акцент3 13 2" xfId="3514"/>
    <cellStyle name="20% - Акцент3 13 3" xfId="3515"/>
    <cellStyle name="20% - Акцент3 13 4" xfId="3516"/>
    <cellStyle name="20% - Акцент3 13 5" xfId="3517"/>
    <cellStyle name="20% - Акцент3 13 6" xfId="3518"/>
    <cellStyle name="20% - Акцент3 13 7" xfId="3519"/>
    <cellStyle name="20% - Акцент3 13 8" xfId="3520"/>
    <cellStyle name="20% - Акцент3 13 9" xfId="3521"/>
    <cellStyle name="20% - Акцент3 130" xfId="3522"/>
    <cellStyle name="20% - Акцент3 130 2" xfId="3523"/>
    <cellStyle name="20% - Акцент3 131" xfId="3524"/>
    <cellStyle name="20% - Акцент3 131 2" xfId="3525"/>
    <cellStyle name="20% - Акцент3 132" xfId="3526"/>
    <cellStyle name="20% - Акцент3 132 2" xfId="3527"/>
    <cellStyle name="20% - Акцент3 133" xfId="3528"/>
    <cellStyle name="20% - Акцент3 133 2" xfId="3529"/>
    <cellStyle name="20% - Акцент3 134" xfId="3530"/>
    <cellStyle name="20% - Акцент3 134 2" xfId="3531"/>
    <cellStyle name="20% - Акцент3 135" xfId="3532"/>
    <cellStyle name="20% - Акцент3 135 2" xfId="3533"/>
    <cellStyle name="20% - Акцент3 136" xfId="3534"/>
    <cellStyle name="20% - Акцент3 136 2" xfId="3535"/>
    <cellStyle name="20% - Акцент3 137" xfId="3536"/>
    <cellStyle name="20% - Акцент3 137 2" xfId="3537"/>
    <cellStyle name="20% - Акцент3 138" xfId="3538"/>
    <cellStyle name="20% - Акцент3 138 2" xfId="3539"/>
    <cellStyle name="20% - Акцент3 139" xfId="3540"/>
    <cellStyle name="20% - Акцент3 139 2" xfId="3541"/>
    <cellStyle name="20% - Акцент3 14" xfId="3542"/>
    <cellStyle name="20% - Акцент3 14 10" xfId="3543"/>
    <cellStyle name="20% - Акцент3 14 11" xfId="3544"/>
    <cellStyle name="20% - Акцент3 14 12" xfId="3545"/>
    <cellStyle name="20% - Акцент3 14 13" xfId="3546"/>
    <cellStyle name="20% - Акцент3 14 14" xfId="3547"/>
    <cellStyle name="20% - Акцент3 14 15" xfId="3548"/>
    <cellStyle name="20% - Акцент3 14 16" xfId="3549"/>
    <cellStyle name="20% - Акцент3 14 2" xfId="3550"/>
    <cellStyle name="20% - Акцент3 14 3" xfId="3551"/>
    <cellStyle name="20% - Акцент3 14 4" xfId="3552"/>
    <cellStyle name="20% - Акцент3 14 5" xfId="3553"/>
    <cellStyle name="20% - Акцент3 14 6" xfId="3554"/>
    <cellStyle name="20% - Акцент3 14 7" xfId="3555"/>
    <cellStyle name="20% - Акцент3 14 8" xfId="3556"/>
    <cellStyle name="20% - Акцент3 14 9" xfId="3557"/>
    <cellStyle name="20% - Акцент3 140" xfId="3558"/>
    <cellStyle name="20% - Акцент3 140 2" xfId="3559"/>
    <cellStyle name="20% - Акцент3 141" xfId="3560"/>
    <cellStyle name="20% - Акцент3 141 2" xfId="3561"/>
    <cellStyle name="20% - Акцент3 142" xfId="3562"/>
    <cellStyle name="20% - Акцент3 142 2" xfId="3563"/>
    <cellStyle name="20% - Акцент3 143" xfId="3564"/>
    <cellStyle name="20% - Акцент3 143 2" xfId="3565"/>
    <cellStyle name="20% - Акцент3 144" xfId="3566"/>
    <cellStyle name="20% - Акцент3 144 2" xfId="3567"/>
    <cellStyle name="20% - Акцент3 145" xfId="3568"/>
    <cellStyle name="20% - Акцент3 145 2" xfId="3569"/>
    <cellStyle name="20% - Акцент3 146" xfId="3570"/>
    <cellStyle name="20% - Акцент3 146 2" xfId="3571"/>
    <cellStyle name="20% - Акцент3 147" xfId="3572"/>
    <cellStyle name="20% - Акцент3 147 2" xfId="3573"/>
    <cellStyle name="20% - Акцент3 148" xfId="3574"/>
    <cellStyle name="20% - Акцент3 148 2" xfId="3575"/>
    <cellStyle name="20% - Акцент3 149" xfId="3576"/>
    <cellStyle name="20% - Акцент3 149 2" xfId="3577"/>
    <cellStyle name="20% - Акцент3 15" xfId="3578"/>
    <cellStyle name="20% - Акцент3 15 10" xfId="3579"/>
    <cellStyle name="20% - Акцент3 15 11" xfId="3580"/>
    <cellStyle name="20% - Акцент3 15 12" xfId="3581"/>
    <cellStyle name="20% - Акцент3 15 13" xfId="3582"/>
    <cellStyle name="20% - Акцент3 15 14" xfId="3583"/>
    <cellStyle name="20% - Акцент3 15 15" xfId="3584"/>
    <cellStyle name="20% - Акцент3 15 16" xfId="3585"/>
    <cellStyle name="20% - Акцент3 15 2" xfId="3586"/>
    <cellStyle name="20% - Акцент3 15 3" xfId="3587"/>
    <cellStyle name="20% - Акцент3 15 4" xfId="3588"/>
    <cellStyle name="20% - Акцент3 15 5" xfId="3589"/>
    <cellStyle name="20% - Акцент3 15 6" xfId="3590"/>
    <cellStyle name="20% - Акцент3 15 7" xfId="3591"/>
    <cellStyle name="20% - Акцент3 15 8" xfId="3592"/>
    <cellStyle name="20% - Акцент3 15 9" xfId="3593"/>
    <cellStyle name="20% - Акцент3 150" xfId="3594"/>
    <cellStyle name="20% - Акцент3 150 2" xfId="3595"/>
    <cellStyle name="20% - Акцент3 151" xfId="3596"/>
    <cellStyle name="20% - Акцент3 151 2" xfId="3597"/>
    <cellStyle name="20% - Акцент3 152" xfId="3598"/>
    <cellStyle name="20% - Акцент3 152 2" xfId="3599"/>
    <cellStyle name="20% - Акцент3 16" xfId="3600"/>
    <cellStyle name="20% - Акцент3 16 10" xfId="3601"/>
    <cellStyle name="20% - Акцент3 16 11" xfId="3602"/>
    <cellStyle name="20% - Акцент3 16 12" xfId="3603"/>
    <cellStyle name="20% - Акцент3 16 13" xfId="3604"/>
    <cellStyle name="20% - Акцент3 16 14" xfId="3605"/>
    <cellStyle name="20% - Акцент3 16 15" xfId="3606"/>
    <cellStyle name="20% - Акцент3 16 16" xfId="3607"/>
    <cellStyle name="20% - Акцент3 16 2" xfId="3608"/>
    <cellStyle name="20% - Акцент3 16 3" xfId="3609"/>
    <cellStyle name="20% - Акцент3 16 4" xfId="3610"/>
    <cellStyle name="20% - Акцент3 16 5" xfId="3611"/>
    <cellStyle name="20% - Акцент3 16 6" xfId="3612"/>
    <cellStyle name="20% - Акцент3 16 7" xfId="3613"/>
    <cellStyle name="20% - Акцент3 16 8" xfId="3614"/>
    <cellStyle name="20% - Акцент3 16 9" xfId="3615"/>
    <cellStyle name="20% - Акцент3 17" xfId="3616"/>
    <cellStyle name="20% - Акцент3 17 10" xfId="3617"/>
    <cellStyle name="20% - Акцент3 17 11" xfId="3618"/>
    <cellStyle name="20% - Акцент3 17 12" xfId="3619"/>
    <cellStyle name="20% - Акцент3 17 13" xfId="3620"/>
    <cellStyle name="20% - Акцент3 17 14" xfId="3621"/>
    <cellStyle name="20% - Акцент3 17 15" xfId="3622"/>
    <cellStyle name="20% - Акцент3 17 16" xfId="3623"/>
    <cellStyle name="20% - Акцент3 17 2" xfId="3624"/>
    <cellStyle name="20% - Акцент3 17 3" xfId="3625"/>
    <cellStyle name="20% - Акцент3 17 4" xfId="3626"/>
    <cellStyle name="20% - Акцент3 17 5" xfId="3627"/>
    <cellStyle name="20% - Акцент3 17 6" xfId="3628"/>
    <cellStyle name="20% - Акцент3 17 7" xfId="3629"/>
    <cellStyle name="20% - Акцент3 17 8" xfId="3630"/>
    <cellStyle name="20% - Акцент3 17 9" xfId="3631"/>
    <cellStyle name="20% - Акцент3 18" xfId="3632"/>
    <cellStyle name="20% - Акцент3 18 10" xfId="3633"/>
    <cellStyle name="20% - Акцент3 18 11" xfId="3634"/>
    <cellStyle name="20% - Акцент3 18 12" xfId="3635"/>
    <cellStyle name="20% - Акцент3 18 13" xfId="3636"/>
    <cellStyle name="20% - Акцент3 18 14" xfId="3637"/>
    <cellStyle name="20% - Акцент3 18 15" xfId="3638"/>
    <cellStyle name="20% - Акцент3 18 16" xfId="3639"/>
    <cellStyle name="20% - Акцент3 18 2" xfId="3640"/>
    <cellStyle name="20% - Акцент3 18 3" xfId="3641"/>
    <cellStyle name="20% - Акцент3 18 4" xfId="3642"/>
    <cellStyle name="20% - Акцент3 18 5" xfId="3643"/>
    <cellStyle name="20% - Акцент3 18 6" xfId="3644"/>
    <cellStyle name="20% - Акцент3 18 7" xfId="3645"/>
    <cellStyle name="20% - Акцент3 18 8" xfId="3646"/>
    <cellStyle name="20% - Акцент3 18 9" xfId="3647"/>
    <cellStyle name="20% - Акцент3 19" xfId="3648"/>
    <cellStyle name="20% - Акцент3 19 10" xfId="3649"/>
    <cellStyle name="20% - Акцент3 19 11" xfId="3650"/>
    <cellStyle name="20% - Акцент3 19 12" xfId="3651"/>
    <cellStyle name="20% - Акцент3 19 13" xfId="3652"/>
    <cellStyle name="20% - Акцент3 19 14" xfId="3653"/>
    <cellStyle name="20% - Акцент3 19 15" xfId="3654"/>
    <cellStyle name="20% - Акцент3 19 16" xfId="3655"/>
    <cellStyle name="20% - Акцент3 19 2" xfId="3656"/>
    <cellStyle name="20% - Акцент3 19 3" xfId="3657"/>
    <cellStyle name="20% - Акцент3 19 4" xfId="3658"/>
    <cellStyle name="20% - Акцент3 19 5" xfId="3659"/>
    <cellStyle name="20% - Акцент3 19 6" xfId="3660"/>
    <cellStyle name="20% - Акцент3 19 7" xfId="3661"/>
    <cellStyle name="20% - Акцент3 19 8" xfId="3662"/>
    <cellStyle name="20% - Акцент3 19 9" xfId="3663"/>
    <cellStyle name="20% - Акцент3 2" xfId="3664"/>
    <cellStyle name="20% - Акцент3 2 10" xfId="3665"/>
    <cellStyle name="20% - Акцент3 2 11" xfId="3666"/>
    <cellStyle name="20% - Акцент3 2 12" xfId="3667"/>
    <cellStyle name="20% - Акцент3 2 13" xfId="3668"/>
    <cellStyle name="20% - Акцент3 2 14" xfId="3669"/>
    <cellStyle name="20% - Акцент3 2 14 2" xfId="3670"/>
    <cellStyle name="20% - Акцент3 2 14 3" xfId="3671"/>
    <cellStyle name="20% - Акцент3 2 15" xfId="3672"/>
    <cellStyle name="20% - Акцент3 2 15 2" xfId="3673"/>
    <cellStyle name="20% - Акцент3 2 16" xfId="3674"/>
    <cellStyle name="20% - Акцент3 2 16 2" xfId="3675"/>
    <cellStyle name="20% - Акцент3 2 17" xfId="3676"/>
    <cellStyle name="20% - Акцент3 2 17 2" xfId="3677"/>
    <cellStyle name="20% - Акцент3 2 18" xfId="3678"/>
    <cellStyle name="20% - Акцент3 2 18 2" xfId="3679"/>
    <cellStyle name="20% - Акцент3 2 19" xfId="3680"/>
    <cellStyle name="20% - Акцент3 2 19 2" xfId="3681"/>
    <cellStyle name="20% - Акцент3 2 2" xfId="3682"/>
    <cellStyle name="20% - Акцент3 2 2 2" xfId="29317"/>
    <cellStyle name="20% - Акцент3 2 20" xfId="3683"/>
    <cellStyle name="20% - Акцент3 2 20 2" xfId="3684"/>
    <cellStyle name="20% - Акцент3 2 21" xfId="3685"/>
    <cellStyle name="20% - Акцент3 2 21 2" xfId="3686"/>
    <cellStyle name="20% - Акцент3 2 22" xfId="29316"/>
    <cellStyle name="20% - Акцент3 2 3" xfId="3687"/>
    <cellStyle name="20% - Акцент3 2 3 2" xfId="29318"/>
    <cellStyle name="20% - Акцент3 2 4" xfId="3688"/>
    <cellStyle name="20% - Акцент3 2 5" xfId="3689"/>
    <cellStyle name="20% - Акцент3 2 6" xfId="3690"/>
    <cellStyle name="20% - Акцент3 2 7" xfId="3691"/>
    <cellStyle name="20% - Акцент3 2 8" xfId="3692"/>
    <cellStyle name="20% - Акцент3 2 9" xfId="3693"/>
    <cellStyle name="20% - Акцент3 2_46EE.2011(v1.0)" xfId="3694"/>
    <cellStyle name="20% - Акцент3 20" xfId="3695"/>
    <cellStyle name="20% - Акцент3 20 10" xfId="3696"/>
    <cellStyle name="20% - Акцент3 20 11" xfId="3697"/>
    <cellStyle name="20% - Акцент3 20 12" xfId="3698"/>
    <cellStyle name="20% - Акцент3 20 13" xfId="3699"/>
    <cellStyle name="20% - Акцент3 20 14" xfId="3700"/>
    <cellStyle name="20% - Акцент3 20 15" xfId="3701"/>
    <cellStyle name="20% - Акцент3 20 16" xfId="3702"/>
    <cellStyle name="20% - Акцент3 20 2" xfId="3703"/>
    <cellStyle name="20% - Акцент3 20 3" xfId="3704"/>
    <cellStyle name="20% - Акцент3 20 4" xfId="3705"/>
    <cellStyle name="20% - Акцент3 20 5" xfId="3706"/>
    <cellStyle name="20% - Акцент3 20 6" xfId="3707"/>
    <cellStyle name="20% - Акцент3 20 7" xfId="3708"/>
    <cellStyle name="20% - Акцент3 20 8" xfId="3709"/>
    <cellStyle name="20% - Акцент3 20 9" xfId="3710"/>
    <cellStyle name="20% - Акцент3 21" xfId="3711"/>
    <cellStyle name="20% - Акцент3 21 2" xfId="3712"/>
    <cellStyle name="20% - Акцент3 21 3" xfId="3713"/>
    <cellStyle name="20% - Акцент3 21 4" xfId="3714"/>
    <cellStyle name="20% - Акцент3 21 5" xfId="3715"/>
    <cellStyle name="20% - Акцент3 21 6" xfId="3716"/>
    <cellStyle name="20% - Акцент3 21 7" xfId="3717"/>
    <cellStyle name="20% - Акцент3 22" xfId="3718"/>
    <cellStyle name="20% - Акцент3 22 2" xfId="3719"/>
    <cellStyle name="20% - Акцент3 22 3" xfId="3720"/>
    <cellStyle name="20% - Акцент3 23" xfId="3721"/>
    <cellStyle name="20% - Акцент3 23 2" xfId="3722"/>
    <cellStyle name="20% - Акцент3 24" xfId="3723"/>
    <cellStyle name="20% - Акцент3 24 2" xfId="3724"/>
    <cellStyle name="20% - Акцент3 24 2 2" xfId="3725"/>
    <cellStyle name="20% - Акцент3 25" xfId="3726"/>
    <cellStyle name="20% - Акцент3 25 2" xfId="3727"/>
    <cellStyle name="20% - Акцент3 26" xfId="3728"/>
    <cellStyle name="20% - Акцент3 26 2" xfId="3729"/>
    <cellStyle name="20% - Акцент3 27" xfId="3730"/>
    <cellStyle name="20% - Акцент3 27 2" xfId="3731"/>
    <cellStyle name="20% - Акцент3 28" xfId="3732"/>
    <cellStyle name="20% - Акцент3 28 2" xfId="3733"/>
    <cellStyle name="20% - Акцент3 29" xfId="3734"/>
    <cellStyle name="20% - Акцент3 29 2" xfId="3735"/>
    <cellStyle name="20% - Акцент3 3" xfId="3736"/>
    <cellStyle name="20% - Акцент3 3 10" xfId="3737"/>
    <cellStyle name="20% - Акцент3 3 11" xfId="3738"/>
    <cellStyle name="20% - Акцент3 3 12" xfId="3739"/>
    <cellStyle name="20% - Акцент3 3 13" xfId="3740"/>
    <cellStyle name="20% - Акцент3 3 14" xfId="3741"/>
    <cellStyle name="20% - Акцент3 3 14 2" xfId="3742"/>
    <cellStyle name="20% - Акцент3 3 15" xfId="3743"/>
    <cellStyle name="20% - Акцент3 3 15 2" xfId="3744"/>
    <cellStyle name="20% - Акцент3 3 16" xfId="3745"/>
    <cellStyle name="20% - Акцент3 3 16 2" xfId="3746"/>
    <cellStyle name="20% - Акцент3 3 17" xfId="3747"/>
    <cellStyle name="20% - Акцент3 3 17 2" xfId="3748"/>
    <cellStyle name="20% - Акцент3 3 18" xfId="3749"/>
    <cellStyle name="20% - Акцент3 3 18 2" xfId="3750"/>
    <cellStyle name="20% - Акцент3 3 19" xfId="3751"/>
    <cellStyle name="20% - Акцент3 3 2" xfId="3752"/>
    <cellStyle name="20% - Акцент3 3 2 2" xfId="29320"/>
    <cellStyle name="20% - Акцент3 3 20" xfId="3753"/>
    <cellStyle name="20% - Акцент3 3 21" xfId="3754"/>
    <cellStyle name="20% - Акцент3 3 22" xfId="29319"/>
    <cellStyle name="20% - Акцент3 3 3" xfId="3755"/>
    <cellStyle name="20% - Акцент3 3 3 2" xfId="3756"/>
    <cellStyle name="20% - Акцент3 3 3 3" xfId="29321"/>
    <cellStyle name="20% - Акцент3 3 4" xfId="3757"/>
    <cellStyle name="20% - Акцент3 3 5" xfId="3758"/>
    <cellStyle name="20% - Акцент3 3 6" xfId="3759"/>
    <cellStyle name="20% - Акцент3 3 7" xfId="3760"/>
    <cellStyle name="20% - Акцент3 3 8" xfId="3761"/>
    <cellStyle name="20% - Акцент3 3 9" xfId="3762"/>
    <cellStyle name="20% - Акцент3 3_46EE.2011(v1.0)" xfId="3763"/>
    <cellStyle name="20% - Акцент3 30" xfId="3764"/>
    <cellStyle name="20% - Акцент3 30 2" xfId="3765"/>
    <cellStyle name="20% - Акцент3 31" xfId="3766"/>
    <cellStyle name="20% - Акцент3 31 2" xfId="3767"/>
    <cellStyle name="20% - Акцент3 32" xfId="3768"/>
    <cellStyle name="20% - Акцент3 32 2" xfId="3769"/>
    <cellStyle name="20% - Акцент3 33" xfId="3770"/>
    <cellStyle name="20% - Акцент3 33 2" xfId="3771"/>
    <cellStyle name="20% - Акцент3 34" xfId="3772"/>
    <cellStyle name="20% - Акцент3 34 2" xfId="3773"/>
    <cellStyle name="20% - Акцент3 35" xfId="3774"/>
    <cellStyle name="20% - Акцент3 35 2" xfId="3775"/>
    <cellStyle name="20% - Акцент3 36" xfId="3776"/>
    <cellStyle name="20% - Акцент3 36 2" xfId="3777"/>
    <cellStyle name="20% - Акцент3 37" xfId="3778"/>
    <cellStyle name="20% - Акцент3 37 2" xfId="3779"/>
    <cellStyle name="20% - Акцент3 38" xfId="3780"/>
    <cellStyle name="20% - Акцент3 38 2" xfId="3781"/>
    <cellStyle name="20% - Акцент3 39" xfId="3782"/>
    <cellStyle name="20% - Акцент3 39 2" xfId="3783"/>
    <cellStyle name="20% - Акцент3 4" xfId="3784"/>
    <cellStyle name="20% - Акцент3 4 10" xfId="3785"/>
    <cellStyle name="20% - Акцент3 4 11" xfId="3786"/>
    <cellStyle name="20% - Акцент3 4 12" xfId="3787"/>
    <cellStyle name="20% - Акцент3 4 13" xfId="3788"/>
    <cellStyle name="20% - Акцент3 4 14" xfId="3789"/>
    <cellStyle name="20% - Акцент3 4 14 2" xfId="3790"/>
    <cellStyle name="20% - Акцент3 4 15" xfId="3791"/>
    <cellStyle name="20% - Акцент3 4 15 2" xfId="3792"/>
    <cellStyle name="20% - Акцент3 4 16" xfId="3793"/>
    <cellStyle name="20% - Акцент3 4 16 2" xfId="3794"/>
    <cellStyle name="20% - Акцент3 4 17" xfId="3795"/>
    <cellStyle name="20% - Акцент3 4 17 2" xfId="3796"/>
    <cellStyle name="20% - Акцент3 4 18" xfId="3797"/>
    <cellStyle name="20% - Акцент3 4 18 2" xfId="3798"/>
    <cellStyle name="20% - Акцент3 4 19" xfId="3799"/>
    <cellStyle name="20% - Акцент3 4 2" xfId="3800"/>
    <cellStyle name="20% - Акцент3 4 2 2" xfId="29323"/>
    <cellStyle name="20% - Акцент3 4 20" xfId="3801"/>
    <cellStyle name="20% - Акцент3 4 21" xfId="3802"/>
    <cellStyle name="20% - Акцент3 4 22" xfId="29322"/>
    <cellStyle name="20% - Акцент3 4 3" xfId="3803"/>
    <cellStyle name="20% - Акцент3 4 3 2" xfId="3804"/>
    <cellStyle name="20% - Акцент3 4 3 3" xfId="29324"/>
    <cellStyle name="20% - Акцент3 4 4" xfId="3805"/>
    <cellStyle name="20% - Акцент3 4 5" xfId="3806"/>
    <cellStyle name="20% - Акцент3 4 6" xfId="3807"/>
    <cellStyle name="20% - Акцент3 4 7" xfId="3808"/>
    <cellStyle name="20% - Акцент3 4 8" xfId="3809"/>
    <cellStyle name="20% - Акцент3 4 9" xfId="3810"/>
    <cellStyle name="20% - Акцент3 4_46EE.2011(v1.0)" xfId="3811"/>
    <cellStyle name="20% - Акцент3 40" xfId="3812"/>
    <cellStyle name="20% - Акцент3 40 2" xfId="3813"/>
    <cellStyle name="20% - Акцент3 41" xfId="3814"/>
    <cellStyle name="20% - Акцент3 41 2" xfId="3815"/>
    <cellStyle name="20% - Акцент3 42" xfId="3816"/>
    <cellStyle name="20% - Акцент3 42 2" xfId="3817"/>
    <cellStyle name="20% - Акцент3 43" xfId="3818"/>
    <cellStyle name="20% - Акцент3 43 2" xfId="3819"/>
    <cellStyle name="20% - Акцент3 44" xfId="3820"/>
    <cellStyle name="20% - Акцент3 44 2" xfId="3821"/>
    <cellStyle name="20% - Акцент3 45" xfId="3822"/>
    <cellStyle name="20% - Акцент3 45 2" xfId="3823"/>
    <cellStyle name="20% - Акцент3 46" xfId="3824"/>
    <cellStyle name="20% - Акцент3 46 2" xfId="3825"/>
    <cellStyle name="20% - Акцент3 47" xfId="3826"/>
    <cellStyle name="20% - Акцент3 47 2" xfId="3827"/>
    <cellStyle name="20% - Акцент3 48" xfId="3828"/>
    <cellStyle name="20% - Акцент3 48 2" xfId="3829"/>
    <cellStyle name="20% - Акцент3 49" xfId="3830"/>
    <cellStyle name="20% - Акцент3 49 2" xfId="3831"/>
    <cellStyle name="20% - Акцент3 5" xfId="3832"/>
    <cellStyle name="20% - Акцент3 5 10" xfId="3833"/>
    <cellStyle name="20% - Акцент3 5 11" xfId="3834"/>
    <cellStyle name="20% - Акцент3 5 12" xfId="3835"/>
    <cellStyle name="20% - Акцент3 5 13" xfId="3836"/>
    <cellStyle name="20% - Акцент3 5 14" xfId="3837"/>
    <cellStyle name="20% - Акцент3 5 14 2" xfId="3838"/>
    <cellStyle name="20% - Акцент3 5 15" xfId="3839"/>
    <cellStyle name="20% - Акцент3 5 15 2" xfId="3840"/>
    <cellStyle name="20% - Акцент3 5 16" xfId="3841"/>
    <cellStyle name="20% - Акцент3 5 16 2" xfId="3842"/>
    <cellStyle name="20% - Акцент3 5 17" xfId="3843"/>
    <cellStyle name="20% - Акцент3 5 17 2" xfId="3844"/>
    <cellStyle name="20% - Акцент3 5 18" xfId="3845"/>
    <cellStyle name="20% - Акцент3 5 18 2" xfId="3846"/>
    <cellStyle name="20% - Акцент3 5 19" xfId="3847"/>
    <cellStyle name="20% - Акцент3 5 2" xfId="3848"/>
    <cellStyle name="20% - Акцент3 5 2 2" xfId="29326"/>
    <cellStyle name="20% - Акцент3 5 20" xfId="3849"/>
    <cellStyle name="20% - Акцент3 5 21" xfId="3850"/>
    <cellStyle name="20% - Акцент3 5 22" xfId="29325"/>
    <cellStyle name="20% - Акцент3 5 3" xfId="3851"/>
    <cellStyle name="20% - Акцент3 5 3 2" xfId="3852"/>
    <cellStyle name="20% - Акцент3 5 3 3" xfId="29327"/>
    <cellStyle name="20% - Акцент3 5 4" xfId="3853"/>
    <cellStyle name="20% - Акцент3 5 5" xfId="3854"/>
    <cellStyle name="20% - Акцент3 5 6" xfId="3855"/>
    <cellStyle name="20% - Акцент3 5 7" xfId="3856"/>
    <cellStyle name="20% - Акцент3 5 8" xfId="3857"/>
    <cellStyle name="20% - Акцент3 5 9" xfId="3858"/>
    <cellStyle name="20% - Акцент3 5_46EE.2011(v1.0)" xfId="3859"/>
    <cellStyle name="20% - Акцент3 50" xfId="3860"/>
    <cellStyle name="20% - Акцент3 50 2" xfId="3861"/>
    <cellStyle name="20% - Акцент3 51" xfId="3862"/>
    <cellStyle name="20% - Акцент3 51 2" xfId="3863"/>
    <cellStyle name="20% - Акцент3 52" xfId="3864"/>
    <cellStyle name="20% - Акцент3 52 2" xfId="3865"/>
    <cellStyle name="20% - Акцент3 53" xfId="3866"/>
    <cellStyle name="20% - Акцент3 53 2" xfId="3867"/>
    <cellStyle name="20% - Акцент3 54" xfId="3868"/>
    <cellStyle name="20% - Акцент3 54 2" xfId="3869"/>
    <cellStyle name="20% - Акцент3 55" xfId="3870"/>
    <cellStyle name="20% - Акцент3 55 2" xfId="3871"/>
    <cellStyle name="20% - Акцент3 56" xfId="3872"/>
    <cellStyle name="20% - Акцент3 56 2" xfId="3873"/>
    <cellStyle name="20% - Акцент3 57" xfId="3874"/>
    <cellStyle name="20% - Акцент3 57 2" xfId="3875"/>
    <cellStyle name="20% - Акцент3 58" xfId="3876"/>
    <cellStyle name="20% - Акцент3 58 2" xfId="3877"/>
    <cellStyle name="20% - Акцент3 59" xfId="3878"/>
    <cellStyle name="20% - Акцент3 59 2" xfId="3879"/>
    <cellStyle name="20% - Акцент3 6" xfId="3880"/>
    <cellStyle name="20% - Акцент3 6 10" xfId="3881"/>
    <cellStyle name="20% - Акцент3 6 11" xfId="3882"/>
    <cellStyle name="20% - Акцент3 6 12" xfId="3883"/>
    <cellStyle name="20% - Акцент3 6 13" xfId="3884"/>
    <cellStyle name="20% - Акцент3 6 14" xfId="3885"/>
    <cellStyle name="20% - Акцент3 6 14 2" xfId="3886"/>
    <cellStyle name="20% - Акцент3 6 15" xfId="3887"/>
    <cellStyle name="20% - Акцент3 6 15 2" xfId="3888"/>
    <cellStyle name="20% - Акцент3 6 16" xfId="3889"/>
    <cellStyle name="20% - Акцент3 6 16 2" xfId="3890"/>
    <cellStyle name="20% - Акцент3 6 17" xfId="3891"/>
    <cellStyle name="20% - Акцент3 6 17 2" xfId="3892"/>
    <cellStyle name="20% - Акцент3 6 18" xfId="3893"/>
    <cellStyle name="20% - Акцент3 6 18 2" xfId="3894"/>
    <cellStyle name="20% - Акцент3 6 19" xfId="3895"/>
    <cellStyle name="20% - Акцент3 6 2" xfId="3896"/>
    <cellStyle name="20% - Акцент3 6 2 2" xfId="29329"/>
    <cellStyle name="20% - Акцент3 6 20" xfId="3897"/>
    <cellStyle name="20% - Акцент3 6 21" xfId="3898"/>
    <cellStyle name="20% - Акцент3 6 22" xfId="29328"/>
    <cellStyle name="20% - Акцент3 6 3" xfId="3899"/>
    <cellStyle name="20% - Акцент3 6 3 2" xfId="3900"/>
    <cellStyle name="20% - Акцент3 6 3 3" xfId="29330"/>
    <cellStyle name="20% - Акцент3 6 4" xfId="3901"/>
    <cellStyle name="20% - Акцент3 6 5" xfId="3902"/>
    <cellStyle name="20% - Акцент3 6 6" xfId="3903"/>
    <cellStyle name="20% - Акцент3 6 7" xfId="3904"/>
    <cellStyle name="20% - Акцент3 6 8" xfId="3905"/>
    <cellStyle name="20% - Акцент3 6 9" xfId="3906"/>
    <cellStyle name="20% - Акцент3 6_46EE.2011(v1.0)" xfId="3907"/>
    <cellStyle name="20% - Акцент3 60" xfId="3908"/>
    <cellStyle name="20% - Акцент3 60 2" xfId="3909"/>
    <cellStyle name="20% - Акцент3 61" xfId="3910"/>
    <cellStyle name="20% - Акцент3 61 2" xfId="3911"/>
    <cellStyle name="20% - Акцент3 62" xfId="3912"/>
    <cellStyle name="20% - Акцент3 62 2" xfId="3913"/>
    <cellStyle name="20% - Акцент3 63" xfId="3914"/>
    <cellStyle name="20% - Акцент3 63 2" xfId="3915"/>
    <cellStyle name="20% - Акцент3 64" xfId="3916"/>
    <cellStyle name="20% - Акцент3 64 2" xfId="3917"/>
    <cellStyle name="20% - Акцент3 65" xfId="3918"/>
    <cellStyle name="20% - Акцент3 65 2" xfId="3919"/>
    <cellStyle name="20% - Акцент3 66" xfId="3920"/>
    <cellStyle name="20% - Акцент3 66 2" xfId="3921"/>
    <cellStyle name="20% - Акцент3 67" xfId="3922"/>
    <cellStyle name="20% - Акцент3 67 2" xfId="3923"/>
    <cellStyle name="20% - Акцент3 68" xfId="3924"/>
    <cellStyle name="20% - Акцент3 68 2" xfId="3925"/>
    <cellStyle name="20% - Акцент3 69" xfId="3926"/>
    <cellStyle name="20% - Акцент3 69 2" xfId="3927"/>
    <cellStyle name="20% - Акцент3 7" xfId="3928"/>
    <cellStyle name="20% - Акцент3 7 10" xfId="3929"/>
    <cellStyle name="20% - Акцент3 7 11" xfId="3930"/>
    <cellStyle name="20% - Акцент3 7 12" xfId="3931"/>
    <cellStyle name="20% - Акцент3 7 13" xfId="3932"/>
    <cellStyle name="20% - Акцент3 7 14" xfId="3933"/>
    <cellStyle name="20% - Акцент3 7 14 2" xfId="3934"/>
    <cellStyle name="20% - Акцент3 7 15" xfId="3935"/>
    <cellStyle name="20% - Акцент3 7 15 2" xfId="3936"/>
    <cellStyle name="20% - Акцент3 7 16" xfId="3937"/>
    <cellStyle name="20% - Акцент3 7 16 2" xfId="3938"/>
    <cellStyle name="20% - Акцент3 7 17" xfId="3939"/>
    <cellStyle name="20% - Акцент3 7 17 2" xfId="3940"/>
    <cellStyle name="20% - Акцент3 7 18" xfId="3941"/>
    <cellStyle name="20% - Акцент3 7 18 2" xfId="3942"/>
    <cellStyle name="20% - Акцент3 7 19" xfId="3943"/>
    <cellStyle name="20% - Акцент3 7 2" xfId="3944"/>
    <cellStyle name="20% - Акцент3 7 2 2" xfId="29332"/>
    <cellStyle name="20% - Акцент3 7 20" xfId="3945"/>
    <cellStyle name="20% - Акцент3 7 21" xfId="3946"/>
    <cellStyle name="20% - Акцент3 7 22" xfId="29331"/>
    <cellStyle name="20% - Акцент3 7 3" xfId="3947"/>
    <cellStyle name="20% - Акцент3 7 3 2" xfId="3948"/>
    <cellStyle name="20% - Акцент3 7 3 3" xfId="29333"/>
    <cellStyle name="20% - Акцент3 7 4" xfId="3949"/>
    <cellStyle name="20% - Акцент3 7 5" xfId="3950"/>
    <cellStyle name="20% - Акцент3 7 6" xfId="3951"/>
    <cellStyle name="20% - Акцент3 7 7" xfId="3952"/>
    <cellStyle name="20% - Акцент3 7 8" xfId="3953"/>
    <cellStyle name="20% - Акцент3 7 9" xfId="3954"/>
    <cellStyle name="20% - Акцент3 7_46EE.2011(v1.0)" xfId="3955"/>
    <cellStyle name="20% - Акцент3 70" xfId="3956"/>
    <cellStyle name="20% - Акцент3 70 2" xfId="3957"/>
    <cellStyle name="20% - Акцент3 71" xfId="3958"/>
    <cellStyle name="20% - Акцент3 71 2" xfId="3959"/>
    <cellStyle name="20% - Акцент3 72" xfId="3960"/>
    <cellStyle name="20% - Акцент3 72 2" xfId="3961"/>
    <cellStyle name="20% - Акцент3 73" xfId="3962"/>
    <cellStyle name="20% - Акцент3 73 2" xfId="3963"/>
    <cellStyle name="20% - Акцент3 74" xfId="3964"/>
    <cellStyle name="20% - Акцент3 74 2" xfId="3965"/>
    <cellStyle name="20% - Акцент3 75" xfId="3966"/>
    <cellStyle name="20% - Акцент3 75 2" xfId="3967"/>
    <cellStyle name="20% - Акцент3 76" xfId="3968"/>
    <cellStyle name="20% - Акцент3 76 2" xfId="3969"/>
    <cellStyle name="20% - Акцент3 77" xfId="3970"/>
    <cellStyle name="20% - Акцент3 77 2" xfId="3971"/>
    <cellStyle name="20% - Акцент3 78" xfId="3972"/>
    <cellStyle name="20% - Акцент3 78 2" xfId="3973"/>
    <cellStyle name="20% - Акцент3 79" xfId="3974"/>
    <cellStyle name="20% - Акцент3 79 2" xfId="3975"/>
    <cellStyle name="20% - Акцент3 8" xfId="3976"/>
    <cellStyle name="20% - Акцент3 8 10" xfId="3977"/>
    <cellStyle name="20% - Акцент3 8 11" xfId="3978"/>
    <cellStyle name="20% - Акцент3 8 12" xfId="3979"/>
    <cellStyle name="20% - Акцент3 8 13" xfId="3980"/>
    <cellStyle name="20% - Акцент3 8 14" xfId="3981"/>
    <cellStyle name="20% - Акцент3 8 14 2" xfId="3982"/>
    <cellStyle name="20% - Акцент3 8 15" xfId="3983"/>
    <cellStyle name="20% - Акцент3 8 15 2" xfId="3984"/>
    <cellStyle name="20% - Акцент3 8 16" xfId="3985"/>
    <cellStyle name="20% - Акцент3 8 16 2" xfId="3986"/>
    <cellStyle name="20% - Акцент3 8 17" xfId="3987"/>
    <cellStyle name="20% - Акцент3 8 17 2" xfId="3988"/>
    <cellStyle name="20% - Акцент3 8 18" xfId="3989"/>
    <cellStyle name="20% - Акцент3 8 18 2" xfId="3990"/>
    <cellStyle name="20% - Акцент3 8 19" xfId="3991"/>
    <cellStyle name="20% - Акцент3 8 2" xfId="3992"/>
    <cellStyle name="20% - Акцент3 8 2 2" xfId="29335"/>
    <cellStyle name="20% - Акцент3 8 20" xfId="3993"/>
    <cellStyle name="20% - Акцент3 8 21" xfId="3994"/>
    <cellStyle name="20% - Акцент3 8 22" xfId="29334"/>
    <cellStyle name="20% - Акцент3 8 3" xfId="3995"/>
    <cellStyle name="20% - Акцент3 8 3 2" xfId="3996"/>
    <cellStyle name="20% - Акцент3 8 3 3" xfId="29336"/>
    <cellStyle name="20% - Акцент3 8 4" xfId="3997"/>
    <cellStyle name="20% - Акцент3 8 5" xfId="3998"/>
    <cellStyle name="20% - Акцент3 8 6" xfId="3999"/>
    <cellStyle name="20% - Акцент3 8 7" xfId="4000"/>
    <cellStyle name="20% - Акцент3 8 8" xfId="4001"/>
    <cellStyle name="20% - Акцент3 8 9" xfId="4002"/>
    <cellStyle name="20% - Акцент3 8_46EE.2011(v1.0)" xfId="4003"/>
    <cellStyle name="20% - Акцент3 80" xfId="4004"/>
    <cellStyle name="20% - Акцент3 80 2" xfId="4005"/>
    <cellStyle name="20% - Акцент3 81" xfId="4006"/>
    <cellStyle name="20% - Акцент3 81 2" xfId="4007"/>
    <cellStyle name="20% - Акцент3 82" xfId="4008"/>
    <cellStyle name="20% - Акцент3 82 2" xfId="4009"/>
    <cellStyle name="20% - Акцент3 83" xfId="4010"/>
    <cellStyle name="20% - Акцент3 83 2" xfId="4011"/>
    <cellStyle name="20% - Акцент3 84" xfId="4012"/>
    <cellStyle name="20% - Акцент3 84 2" xfId="4013"/>
    <cellStyle name="20% - Акцент3 85" xfId="4014"/>
    <cellStyle name="20% - Акцент3 85 2" xfId="4015"/>
    <cellStyle name="20% - Акцент3 86" xfId="4016"/>
    <cellStyle name="20% - Акцент3 86 2" xfId="4017"/>
    <cellStyle name="20% - Акцент3 87" xfId="4018"/>
    <cellStyle name="20% - Акцент3 87 2" xfId="4019"/>
    <cellStyle name="20% - Акцент3 88" xfId="4020"/>
    <cellStyle name="20% - Акцент3 88 2" xfId="4021"/>
    <cellStyle name="20% - Акцент3 89" xfId="4022"/>
    <cellStyle name="20% - Акцент3 89 2" xfId="4023"/>
    <cellStyle name="20% - Акцент3 9" xfId="4024"/>
    <cellStyle name="20% - Акцент3 9 10" xfId="4025"/>
    <cellStyle name="20% - Акцент3 9 11" xfId="4026"/>
    <cellStyle name="20% - Акцент3 9 12" xfId="4027"/>
    <cellStyle name="20% - Акцент3 9 13" xfId="4028"/>
    <cellStyle name="20% - Акцент3 9 14" xfId="4029"/>
    <cellStyle name="20% - Акцент3 9 14 2" xfId="4030"/>
    <cellStyle name="20% - Акцент3 9 15" xfId="4031"/>
    <cellStyle name="20% - Акцент3 9 15 2" xfId="4032"/>
    <cellStyle name="20% - Акцент3 9 16" xfId="4033"/>
    <cellStyle name="20% - Акцент3 9 16 2" xfId="4034"/>
    <cellStyle name="20% - Акцент3 9 17" xfId="4035"/>
    <cellStyle name="20% - Акцент3 9 17 2" xfId="4036"/>
    <cellStyle name="20% - Акцент3 9 18" xfId="4037"/>
    <cellStyle name="20% - Акцент3 9 18 2" xfId="4038"/>
    <cellStyle name="20% - Акцент3 9 19" xfId="4039"/>
    <cellStyle name="20% - Акцент3 9 2" xfId="4040"/>
    <cellStyle name="20% - Акцент3 9 2 2" xfId="29338"/>
    <cellStyle name="20% - Акцент3 9 20" xfId="4041"/>
    <cellStyle name="20% - Акцент3 9 21" xfId="4042"/>
    <cellStyle name="20% - Акцент3 9 22" xfId="29337"/>
    <cellStyle name="20% - Акцент3 9 3" xfId="4043"/>
    <cellStyle name="20% - Акцент3 9 3 2" xfId="4044"/>
    <cellStyle name="20% - Акцент3 9 3 3" xfId="29339"/>
    <cellStyle name="20% - Акцент3 9 4" xfId="4045"/>
    <cellStyle name="20% - Акцент3 9 5" xfId="4046"/>
    <cellStyle name="20% - Акцент3 9 6" xfId="4047"/>
    <cellStyle name="20% - Акцент3 9 7" xfId="4048"/>
    <cellStyle name="20% - Акцент3 9 8" xfId="4049"/>
    <cellStyle name="20% - Акцент3 9 9" xfId="4050"/>
    <cellStyle name="20% - Акцент3 9_46EE.2011(v1.0)" xfId="4051"/>
    <cellStyle name="20% - Акцент3 90" xfId="4052"/>
    <cellStyle name="20% - Акцент3 90 2" xfId="4053"/>
    <cellStyle name="20% - Акцент3 91" xfId="4054"/>
    <cellStyle name="20% - Акцент3 91 2" xfId="4055"/>
    <cellStyle name="20% - Акцент3 92" xfId="4056"/>
    <cellStyle name="20% - Акцент3 92 2" xfId="4057"/>
    <cellStyle name="20% - Акцент3 93" xfId="4058"/>
    <cellStyle name="20% - Акцент3 93 2" xfId="4059"/>
    <cellStyle name="20% - Акцент3 94" xfId="4060"/>
    <cellStyle name="20% - Акцент3 94 2" xfId="4061"/>
    <cellStyle name="20% - Акцент3 95" xfId="4062"/>
    <cellStyle name="20% - Акцент3 95 2" xfId="4063"/>
    <cellStyle name="20% - Акцент3 96" xfId="4064"/>
    <cellStyle name="20% - Акцент3 96 2" xfId="4065"/>
    <cellStyle name="20% - Акцент3 97" xfId="4066"/>
    <cellStyle name="20% - Акцент3 97 2" xfId="4067"/>
    <cellStyle name="20% - Акцент3 98" xfId="4068"/>
    <cellStyle name="20% - Акцент3 98 2" xfId="4069"/>
    <cellStyle name="20% - Акцент3 99" xfId="4070"/>
    <cellStyle name="20% - Акцент3 99 2" xfId="4071"/>
    <cellStyle name="20% — акцент3_5(тх) факт за 2014 год для Васильева РЭК_принятый_08_06_2015" xfId="4072"/>
    <cellStyle name="20% — акцент4" xfId="4073"/>
    <cellStyle name="20% - Акцент4 10" xfId="4074"/>
    <cellStyle name="20% - Акцент4 10 10" xfId="4075"/>
    <cellStyle name="20% - Акцент4 10 11" xfId="4076"/>
    <cellStyle name="20% - Акцент4 10 12" xfId="4077"/>
    <cellStyle name="20% - Акцент4 10 13" xfId="4078"/>
    <cellStyle name="20% - Акцент4 10 14" xfId="4079"/>
    <cellStyle name="20% - Акцент4 10 15" xfId="4080"/>
    <cellStyle name="20% - Акцент4 10 16" xfId="4081"/>
    <cellStyle name="20% - Акцент4 10 17" xfId="29340"/>
    <cellStyle name="20% - Акцент4 10 2" xfId="4082"/>
    <cellStyle name="20% - Акцент4 10 3" xfId="4083"/>
    <cellStyle name="20% - Акцент4 10 4" xfId="4084"/>
    <cellStyle name="20% - Акцент4 10 5" xfId="4085"/>
    <cellStyle name="20% - Акцент4 10 6" xfId="4086"/>
    <cellStyle name="20% - Акцент4 10 7" xfId="4087"/>
    <cellStyle name="20% - Акцент4 10 8" xfId="4088"/>
    <cellStyle name="20% - Акцент4 10 9" xfId="4089"/>
    <cellStyle name="20% - Акцент4 100" xfId="4090"/>
    <cellStyle name="20% - Акцент4 100 2" xfId="4091"/>
    <cellStyle name="20% - Акцент4 101" xfId="4092"/>
    <cellStyle name="20% - Акцент4 101 2" xfId="4093"/>
    <cellStyle name="20% - Акцент4 102" xfId="4094"/>
    <cellStyle name="20% - Акцент4 102 2" xfId="4095"/>
    <cellStyle name="20% - Акцент4 103" xfId="4096"/>
    <cellStyle name="20% - Акцент4 103 2" xfId="4097"/>
    <cellStyle name="20% - Акцент4 104" xfId="4098"/>
    <cellStyle name="20% - Акцент4 104 2" xfId="4099"/>
    <cellStyle name="20% - Акцент4 105" xfId="4100"/>
    <cellStyle name="20% - Акцент4 105 2" xfId="4101"/>
    <cellStyle name="20% - Акцент4 106" xfId="4102"/>
    <cellStyle name="20% - Акцент4 106 2" xfId="4103"/>
    <cellStyle name="20% - Акцент4 107" xfId="4104"/>
    <cellStyle name="20% - Акцент4 107 2" xfId="4105"/>
    <cellStyle name="20% - Акцент4 108" xfId="4106"/>
    <cellStyle name="20% - Акцент4 108 2" xfId="4107"/>
    <cellStyle name="20% - Акцент4 109" xfId="4108"/>
    <cellStyle name="20% - Акцент4 109 2" xfId="4109"/>
    <cellStyle name="20% - Акцент4 11" xfId="4110"/>
    <cellStyle name="20% - Акцент4 11 10" xfId="4111"/>
    <cellStyle name="20% - Акцент4 11 11" xfId="4112"/>
    <cellStyle name="20% - Акцент4 11 12" xfId="4113"/>
    <cellStyle name="20% - Акцент4 11 13" xfId="4114"/>
    <cellStyle name="20% - Акцент4 11 14" xfId="4115"/>
    <cellStyle name="20% - Акцент4 11 15" xfId="4116"/>
    <cellStyle name="20% - Акцент4 11 16" xfId="4117"/>
    <cellStyle name="20% - Акцент4 11 2" xfId="4118"/>
    <cellStyle name="20% - Акцент4 11 3" xfId="4119"/>
    <cellStyle name="20% - Акцент4 11 4" xfId="4120"/>
    <cellStyle name="20% - Акцент4 11 5" xfId="4121"/>
    <cellStyle name="20% - Акцент4 11 6" xfId="4122"/>
    <cellStyle name="20% - Акцент4 11 7" xfId="4123"/>
    <cellStyle name="20% - Акцент4 11 8" xfId="4124"/>
    <cellStyle name="20% - Акцент4 11 9" xfId="4125"/>
    <cellStyle name="20% - Акцент4 110" xfId="4126"/>
    <cellStyle name="20% - Акцент4 110 2" xfId="4127"/>
    <cellStyle name="20% - Акцент4 111" xfId="4128"/>
    <cellStyle name="20% - Акцент4 111 2" xfId="4129"/>
    <cellStyle name="20% - Акцент4 112" xfId="4130"/>
    <cellStyle name="20% - Акцент4 112 2" xfId="4131"/>
    <cellStyle name="20% - Акцент4 113" xfId="4132"/>
    <cellStyle name="20% - Акцент4 113 2" xfId="4133"/>
    <cellStyle name="20% - Акцент4 114" xfId="4134"/>
    <cellStyle name="20% - Акцент4 114 2" xfId="4135"/>
    <cellStyle name="20% - Акцент4 115" xfId="4136"/>
    <cellStyle name="20% - Акцент4 115 2" xfId="4137"/>
    <cellStyle name="20% - Акцент4 116" xfId="4138"/>
    <cellStyle name="20% - Акцент4 116 2" xfId="4139"/>
    <cellStyle name="20% - Акцент4 117" xfId="4140"/>
    <cellStyle name="20% - Акцент4 117 2" xfId="4141"/>
    <cellStyle name="20% - Акцент4 118" xfId="4142"/>
    <cellStyle name="20% - Акцент4 118 2" xfId="4143"/>
    <cellStyle name="20% - Акцент4 119" xfId="4144"/>
    <cellStyle name="20% - Акцент4 119 2" xfId="4145"/>
    <cellStyle name="20% - Акцент4 12" xfId="4146"/>
    <cellStyle name="20% - Акцент4 12 10" xfId="4147"/>
    <cellStyle name="20% - Акцент4 12 11" xfId="4148"/>
    <cellStyle name="20% - Акцент4 12 12" xfId="4149"/>
    <cellStyle name="20% - Акцент4 12 13" xfId="4150"/>
    <cellStyle name="20% - Акцент4 12 14" xfId="4151"/>
    <cellStyle name="20% - Акцент4 12 15" xfId="4152"/>
    <cellStyle name="20% - Акцент4 12 16" xfId="4153"/>
    <cellStyle name="20% - Акцент4 12 2" xfId="4154"/>
    <cellStyle name="20% - Акцент4 12 3" xfId="4155"/>
    <cellStyle name="20% - Акцент4 12 4" xfId="4156"/>
    <cellStyle name="20% - Акцент4 12 5" xfId="4157"/>
    <cellStyle name="20% - Акцент4 12 6" xfId="4158"/>
    <cellStyle name="20% - Акцент4 12 7" xfId="4159"/>
    <cellStyle name="20% - Акцент4 12 8" xfId="4160"/>
    <cellStyle name="20% - Акцент4 12 9" xfId="4161"/>
    <cellStyle name="20% - Акцент4 120" xfId="4162"/>
    <cellStyle name="20% - Акцент4 120 2" xfId="4163"/>
    <cellStyle name="20% - Акцент4 121" xfId="4164"/>
    <cellStyle name="20% - Акцент4 121 2" xfId="4165"/>
    <cellStyle name="20% - Акцент4 122" xfId="4166"/>
    <cellStyle name="20% - Акцент4 122 2" xfId="4167"/>
    <cellStyle name="20% - Акцент4 123" xfId="4168"/>
    <cellStyle name="20% - Акцент4 123 2" xfId="4169"/>
    <cellStyle name="20% - Акцент4 124" xfId="4170"/>
    <cellStyle name="20% - Акцент4 124 2" xfId="4171"/>
    <cellStyle name="20% - Акцент4 125" xfId="4172"/>
    <cellStyle name="20% - Акцент4 125 2" xfId="4173"/>
    <cellStyle name="20% - Акцент4 126" xfId="4174"/>
    <cellStyle name="20% - Акцент4 126 2" xfId="4175"/>
    <cellStyle name="20% - Акцент4 127" xfId="4176"/>
    <cellStyle name="20% - Акцент4 127 2" xfId="4177"/>
    <cellStyle name="20% - Акцент4 128" xfId="4178"/>
    <cellStyle name="20% - Акцент4 128 2" xfId="4179"/>
    <cellStyle name="20% - Акцент4 129" xfId="4180"/>
    <cellStyle name="20% - Акцент4 129 2" xfId="4181"/>
    <cellStyle name="20% - Акцент4 13" xfId="4182"/>
    <cellStyle name="20% - Акцент4 13 10" xfId="4183"/>
    <cellStyle name="20% - Акцент4 13 11" xfId="4184"/>
    <cellStyle name="20% - Акцент4 13 12" xfId="4185"/>
    <cellStyle name="20% - Акцент4 13 13" xfId="4186"/>
    <cellStyle name="20% - Акцент4 13 14" xfId="4187"/>
    <cellStyle name="20% - Акцент4 13 15" xfId="4188"/>
    <cellStyle name="20% - Акцент4 13 16" xfId="4189"/>
    <cellStyle name="20% - Акцент4 13 2" xfId="4190"/>
    <cellStyle name="20% - Акцент4 13 3" xfId="4191"/>
    <cellStyle name="20% - Акцент4 13 4" xfId="4192"/>
    <cellStyle name="20% - Акцент4 13 5" xfId="4193"/>
    <cellStyle name="20% - Акцент4 13 6" xfId="4194"/>
    <cellStyle name="20% - Акцент4 13 7" xfId="4195"/>
    <cellStyle name="20% - Акцент4 13 8" xfId="4196"/>
    <cellStyle name="20% - Акцент4 13 9" xfId="4197"/>
    <cellStyle name="20% - Акцент4 130" xfId="4198"/>
    <cellStyle name="20% - Акцент4 130 2" xfId="4199"/>
    <cellStyle name="20% - Акцент4 131" xfId="4200"/>
    <cellStyle name="20% - Акцент4 131 2" xfId="4201"/>
    <cellStyle name="20% - Акцент4 132" xfId="4202"/>
    <cellStyle name="20% - Акцент4 132 2" xfId="4203"/>
    <cellStyle name="20% - Акцент4 133" xfId="4204"/>
    <cellStyle name="20% - Акцент4 133 2" xfId="4205"/>
    <cellStyle name="20% - Акцент4 134" xfId="4206"/>
    <cellStyle name="20% - Акцент4 134 2" xfId="4207"/>
    <cellStyle name="20% - Акцент4 135" xfId="4208"/>
    <cellStyle name="20% - Акцент4 135 2" xfId="4209"/>
    <cellStyle name="20% - Акцент4 136" xfId="4210"/>
    <cellStyle name="20% - Акцент4 136 2" xfId="4211"/>
    <cellStyle name="20% - Акцент4 137" xfId="4212"/>
    <cellStyle name="20% - Акцент4 137 2" xfId="4213"/>
    <cellStyle name="20% - Акцент4 138" xfId="4214"/>
    <cellStyle name="20% - Акцент4 138 2" xfId="4215"/>
    <cellStyle name="20% - Акцент4 139" xfId="4216"/>
    <cellStyle name="20% - Акцент4 139 2" xfId="4217"/>
    <cellStyle name="20% - Акцент4 14" xfId="4218"/>
    <cellStyle name="20% - Акцент4 14 10" xfId="4219"/>
    <cellStyle name="20% - Акцент4 14 11" xfId="4220"/>
    <cellStyle name="20% - Акцент4 14 12" xfId="4221"/>
    <cellStyle name="20% - Акцент4 14 13" xfId="4222"/>
    <cellStyle name="20% - Акцент4 14 14" xfId="4223"/>
    <cellStyle name="20% - Акцент4 14 15" xfId="4224"/>
    <cellStyle name="20% - Акцент4 14 16" xfId="4225"/>
    <cellStyle name="20% - Акцент4 14 2" xfId="4226"/>
    <cellStyle name="20% - Акцент4 14 3" xfId="4227"/>
    <cellStyle name="20% - Акцент4 14 4" xfId="4228"/>
    <cellStyle name="20% - Акцент4 14 5" xfId="4229"/>
    <cellStyle name="20% - Акцент4 14 6" xfId="4230"/>
    <cellStyle name="20% - Акцент4 14 7" xfId="4231"/>
    <cellStyle name="20% - Акцент4 14 8" xfId="4232"/>
    <cellStyle name="20% - Акцент4 14 9" xfId="4233"/>
    <cellStyle name="20% - Акцент4 140" xfId="4234"/>
    <cellStyle name="20% - Акцент4 140 2" xfId="4235"/>
    <cellStyle name="20% - Акцент4 141" xfId="4236"/>
    <cellStyle name="20% - Акцент4 141 2" xfId="4237"/>
    <cellStyle name="20% - Акцент4 142" xfId="4238"/>
    <cellStyle name="20% - Акцент4 142 2" xfId="4239"/>
    <cellStyle name="20% - Акцент4 143" xfId="4240"/>
    <cellStyle name="20% - Акцент4 143 2" xfId="4241"/>
    <cellStyle name="20% - Акцент4 144" xfId="4242"/>
    <cellStyle name="20% - Акцент4 144 2" xfId="4243"/>
    <cellStyle name="20% - Акцент4 145" xfId="4244"/>
    <cellStyle name="20% - Акцент4 145 2" xfId="4245"/>
    <cellStyle name="20% - Акцент4 146" xfId="4246"/>
    <cellStyle name="20% - Акцент4 146 2" xfId="4247"/>
    <cellStyle name="20% - Акцент4 147" xfId="4248"/>
    <cellStyle name="20% - Акцент4 147 2" xfId="4249"/>
    <cellStyle name="20% - Акцент4 148" xfId="4250"/>
    <cellStyle name="20% - Акцент4 148 2" xfId="4251"/>
    <cellStyle name="20% - Акцент4 149" xfId="4252"/>
    <cellStyle name="20% - Акцент4 149 2" xfId="4253"/>
    <cellStyle name="20% - Акцент4 15" xfId="4254"/>
    <cellStyle name="20% - Акцент4 15 10" xfId="4255"/>
    <cellStyle name="20% - Акцент4 15 11" xfId="4256"/>
    <cellStyle name="20% - Акцент4 15 12" xfId="4257"/>
    <cellStyle name="20% - Акцент4 15 13" xfId="4258"/>
    <cellStyle name="20% - Акцент4 15 14" xfId="4259"/>
    <cellStyle name="20% - Акцент4 15 15" xfId="4260"/>
    <cellStyle name="20% - Акцент4 15 16" xfId="4261"/>
    <cellStyle name="20% - Акцент4 15 2" xfId="4262"/>
    <cellStyle name="20% - Акцент4 15 3" xfId="4263"/>
    <cellStyle name="20% - Акцент4 15 4" xfId="4264"/>
    <cellStyle name="20% - Акцент4 15 5" xfId="4265"/>
    <cellStyle name="20% - Акцент4 15 6" xfId="4266"/>
    <cellStyle name="20% - Акцент4 15 7" xfId="4267"/>
    <cellStyle name="20% - Акцент4 15 8" xfId="4268"/>
    <cellStyle name="20% - Акцент4 15 9" xfId="4269"/>
    <cellStyle name="20% - Акцент4 150" xfId="4270"/>
    <cellStyle name="20% - Акцент4 150 2" xfId="4271"/>
    <cellStyle name="20% - Акцент4 151" xfId="4272"/>
    <cellStyle name="20% - Акцент4 151 2" xfId="4273"/>
    <cellStyle name="20% - Акцент4 152" xfId="4274"/>
    <cellStyle name="20% - Акцент4 152 2" xfId="4275"/>
    <cellStyle name="20% - Акцент4 16" xfId="4276"/>
    <cellStyle name="20% - Акцент4 16 10" xfId="4277"/>
    <cellStyle name="20% - Акцент4 16 11" xfId="4278"/>
    <cellStyle name="20% - Акцент4 16 12" xfId="4279"/>
    <cellStyle name="20% - Акцент4 16 13" xfId="4280"/>
    <cellStyle name="20% - Акцент4 16 14" xfId="4281"/>
    <cellStyle name="20% - Акцент4 16 15" xfId="4282"/>
    <cellStyle name="20% - Акцент4 16 16" xfId="4283"/>
    <cellStyle name="20% - Акцент4 16 2" xfId="4284"/>
    <cellStyle name="20% - Акцент4 16 3" xfId="4285"/>
    <cellStyle name="20% - Акцент4 16 4" xfId="4286"/>
    <cellStyle name="20% - Акцент4 16 5" xfId="4287"/>
    <cellStyle name="20% - Акцент4 16 6" xfId="4288"/>
    <cellStyle name="20% - Акцент4 16 7" xfId="4289"/>
    <cellStyle name="20% - Акцент4 16 8" xfId="4290"/>
    <cellStyle name="20% - Акцент4 16 9" xfId="4291"/>
    <cellStyle name="20% - Акцент4 17" xfId="4292"/>
    <cellStyle name="20% - Акцент4 17 10" xfId="4293"/>
    <cellStyle name="20% - Акцент4 17 11" xfId="4294"/>
    <cellStyle name="20% - Акцент4 17 12" xfId="4295"/>
    <cellStyle name="20% - Акцент4 17 13" xfId="4296"/>
    <cellStyle name="20% - Акцент4 17 14" xfId="4297"/>
    <cellStyle name="20% - Акцент4 17 15" xfId="4298"/>
    <cellStyle name="20% - Акцент4 17 16" xfId="4299"/>
    <cellStyle name="20% - Акцент4 17 2" xfId="4300"/>
    <cellStyle name="20% - Акцент4 17 3" xfId="4301"/>
    <cellStyle name="20% - Акцент4 17 4" xfId="4302"/>
    <cellStyle name="20% - Акцент4 17 5" xfId="4303"/>
    <cellStyle name="20% - Акцент4 17 6" xfId="4304"/>
    <cellStyle name="20% - Акцент4 17 7" xfId="4305"/>
    <cellStyle name="20% - Акцент4 17 8" xfId="4306"/>
    <cellStyle name="20% - Акцент4 17 9" xfId="4307"/>
    <cellStyle name="20% - Акцент4 18" xfId="4308"/>
    <cellStyle name="20% - Акцент4 18 10" xfId="4309"/>
    <cellStyle name="20% - Акцент4 18 11" xfId="4310"/>
    <cellStyle name="20% - Акцент4 18 12" xfId="4311"/>
    <cellStyle name="20% - Акцент4 18 13" xfId="4312"/>
    <cellStyle name="20% - Акцент4 18 14" xfId="4313"/>
    <cellStyle name="20% - Акцент4 18 15" xfId="4314"/>
    <cellStyle name="20% - Акцент4 18 16" xfId="4315"/>
    <cellStyle name="20% - Акцент4 18 2" xfId="4316"/>
    <cellStyle name="20% - Акцент4 18 3" xfId="4317"/>
    <cellStyle name="20% - Акцент4 18 4" xfId="4318"/>
    <cellStyle name="20% - Акцент4 18 5" xfId="4319"/>
    <cellStyle name="20% - Акцент4 18 6" xfId="4320"/>
    <cellStyle name="20% - Акцент4 18 7" xfId="4321"/>
    <cellStyle name="20% - Акцент4 18 8" xfId="4322"/>
    <cellStyle name="20% - Акцент4 18 9" xfId="4323"/>
    <cellStyle name="20% - Акцент4 19" xfId="4324"/>
    <cellStyle name="20% - Акцент4 19 10" xfId="4325"/>
    <cellStyle name="20% - Акцент4 19 11" xfId="4326"/>
    <cellStyle name="20% - Акцент4 19 12" xfId="4327"/>
    <cellStyle name="20% - Акцент4 19 13" xfId="4328"/>
    <cellStyle name="20% - Акцент4 19 14" xfId="4329"/>
    <cellStyle name="20% - Акцент4 19 15" xfId="4330"/>
    <cellStyle name="20% - Акцент4 19 16" xfId="4331"/>
    <cellStyle name="20% - Акцент4 19 2" xfId="4332"/>
    <cellStyle name="20% - Акцент4 19 3" xfId="4333"/>
    <cellStyle name="20% - Акцент4 19 4" xfId="4334"/>
    <cellStyle name="20% - Акцент4 19 5" xfId="4335"/>
    <cellStyle name="20% - Акцент4 19 6" xfId="4336"/>
    <cellStyle name="20% - Акцент4 19 7" xfId="4337"/>
    <cellStyle name="20% - Акцент4 19 8" xfId="4338"/>
    <cellStyle name="20% - Акцент4 19 9" xfId="4339"/>
    <cellStyle name="20% - Акцент4 2" xfId="4340"/>
    <cellStyle name="20% - Акцент4 2 10" xfId="4341"/>
    <cellStyle name="20% - Акцент4 2 11" xfId="4342"/>
    <cellStyle name="20% - Акцент4 2 12" xfId="4343"/>
    <cellStyle name="20% - Акцент4 2 13" xfId="4344"/>
    <cellStyle name="20% - Акцент4 2 14" xfId="4345"/>
    <cellStyle name="20% - Акцент4 2 14 2" xfId="4346"/>
    <cellStyle name="20% - Акцент4 2 14 3" xfId="4347"/>
    <cellStyle name="20% - Акцент4 2 15" xfId="4348"/>
    <cellStyle name="20% - Акцент4 2 15 2" xfId="4349"/>
    <cellStyle name="20% - Акцент4 2 16" xfId="4350"/>
    <cellStyle name="20% - Акцент4 2 16 2" xfId="4351"/>
    <cellStyle name="20% - Акцент4 2 17" xfId="4352"/>
    <cellStyle name="20% - Акцент4 2 17 2" xfId="4353"/>
    <cellStyle name="20% - Акцент4 2 18" xfId="4354"/>
    <cellStyle name="20% - Акцент4 2 18 2" xfId="4355"/>
    <cellStyle name="20% - Акцент4 2 19" xfId="4356"/>
    <cellStyle name="20% - Акцент4 2 19 2" xfId="4357"/>
    <cellStyle name="20% - Акцент4 2 2" xfId="4358"/>
    <cellStyle name="20% - Акцент4 2 2 2" xfId="29342"/>
    <cellStyle name="20% - Акцент4 2 20" xfId="4359"/>
    <cellStyle name="20% - Акцент4 2 20 2" xfId="4360"/>
    <cellStyle name="20% - Акцент4 2 21" xfId="4361"/>
    <cellStyle name="20% - Акцент4 2 21 2" xfId="4362"/>
    <cellStyle name="20% - Акцент4 2 22" xfId="29341"/>
    <cellStyle name="20% - Акцент4 2 3" xfId="4363"/>
    <cellStyle name="20% - Акцент4 2 3 2" xfId="29343"/>
    <cellStyle name="20% - Акцент4 2 4" xfId="4364"/>
    <cellStyle name="20% - Акцент4 2 5" xfId="4365"/>
    <cellStyle name="20% - Акцент4 2 6" xfId="4366"/>
    <cellStyle name="20% - Акцент4 2 7" xfId="4367"/>
    <cellStyle name="20% - Акцент4 2 8" xfId="4368"/>
    <cellStyle name="20% - Акцент4 2 9" xfId="4369"/>
    <cellStyle name="20% - Акцент4 2_46EE.2011(v1.0)" xfId="4370"/>
    <cellStyle name="20% - Акцент4 20" xfId="4371"/>
    <cellStyle name="20% - Акцент4 20 10" xfId="4372"/>
    <cellStyle name="20% - Акцент4 20 11" xfId="4373"/>
    <cellStyle name="20% - Акцент4 20 12" xfId="4374"/>
    <cellStyle name="20% - Акцент4 20 13" xfId="4375"/>
    <cellStyle name="20% - Акцент4 20 14" xfId="4376"/>
    <cellStyle name="20% - Акцент4 20 15" xfId="4377"/>
    <cellStyle name="20% - Акцент4 20 16" xfId="4378"/>
    <cellStyle name="20% - Акцент4 20 2" xfId="4379"/>
    <cellStyle name="20% - Акцент4 20 3" xfId="4380"/>
    <cellStyle name="20% - Акцент4 20 4" xfId="4381"/>
    <cellStyle name="20% - Акцент4 20 5" xfId="4382"/>
    <cellStyle name="20% - Акцент4 20 6" xfId="4383"/>
    <cellStyle name="20% - Акцент4 20 7" xfId="4384"/>
    <cellStyle name="20% - Акцент4 20 8" xfId="4385"/>
    <cellStyle name="20% - Акцент4 20 9" xfId="4386"/>
    <cellStyle name="20% - Акцент4 21" xfId="4387"/>
    <cellStyle name="20% - Акцент4 21 2" xfId="4388"/>
    <cellStyle name="20% - Акцент4 21 3" xfId="4389"/>
    <cellStyle name="20% - Акцент4 21 4" xfId="4390"/>
    <cellStyle name="20% - Акцент4 21 5" xfId="4391"/>
    <cellStyle name="20% - Акцент4 21 6" xfId="4392"/>
    <cellStyle name="20% - Акцент4 21 7" xfId="4393"/>
    <cellStyle name="20% - Акцент4 22" xfId="4394"/>
    <cellStyle name="20% - Акцент4 22 2" xfId="4395"/>
    <cellStyle name="20% - Акцент4 22 3" xfId="4396"/>
    <cellStyle name="20% - Акцент4 23" xfId="4397"/>
    <cellStyle name="20% - Акцент4 23 2" xfId="4398"/>
    <cellStyle name="20% - Акцент4 24" xfId="4399"/>
    <cellStyle name="20% - Акцент4 24 2" xfId="4400"/>
    <cellStyle name="20% - Акцент4 24 2 2" xfId="4401"/>
    <cellStyle name="20% - Акцент4 25" xfId="4402"/>
    <cellStyle name="20% - Акцент4 25 2" xfId="4403"/>
    <cellStyle name="20% - Акцент4 26" xfId="4404"/>
    <cellStyle name="20% - Акцент4 26 2" xfId="4405"/>
    <cellStyle name="20% - Акцент4 27" xfId="4406"/>
    <cellStyle name="20% - Акцент4 27 2" xfId="4407"/>
    <cellStyle name="20% - Акцент4 28" xfId="4408"/>
    <cellStyle name="20% - Акцент4 28 2" xfId="4409"/>
    <cellStyle name="20% - Акцент4 29" xfId="4410"/>
    <cellStyle name="20% - Акцент4 29 2" xfId="4411"/>
    <cellStyle name="20% - Акцент4 3" xfId="4412"/>
    <cellStyle name="20% - Акцент4 3 10" xfId="4413"/>
    <cellStyle name="20% - Акцент4 3 11" xfId="4414"/>
    <cellStyle name="20% - Акцент4 3 12" xfId="4415"/>
    <cellStyle name="20% - Акцент4 3 13" xfId="4416"/>
    <cellStyle name="20% - Акцент4 3 14" xfId="4417"/>
    <cellStyle name="20% - Акцент4 3 14 2" xfId="4418"/>
    <cellStyle name="20% - Акцент4 3 15" xfId="4419"/>
    <cellStyle name="20% - Акцент4 3 15 2" xfId="4420"/>
    <cellStyle name="20% - Акцент4 3 16" xfId="4421"/>
    <cellStyle name="20% - Акцент4 3 16 2" xfId="4422"/>
    <cellStyle name="20% - Акцент4 3 17" xfId="4423"/>
    <cellStyle name="20% - Акцент4 3 17 2" xfId="4424"/>
    <cellStyle name="20% - Акцент4 3 18" xfId="4425"/>
    <cellStyle name="20% - Акцент4 3 18 2" xfId="4426"/>
    <cellStyle name="20% - Акцент4 3 19" xfId="4427"/>
    <cellStyle name="20% - Акцент4 3 2" xfId="4428"/>
    <cellStyle name="20% - Акцент4 3 2 2" xfId="29345"/>
    <cellStyle name="20% - Акцент4 3 20" xfId="4429"/>
    <cellStyle name="20% - Акцент4 3 21" xfId="4430"/>
    <cellStyle name="20% - Акцент4 3 22" xfId="29344"/>
    <cellStyle name="20% - Акцент4 3 3" xfId="4431"/>
    <cellStyle name="20% - Акцент4 3 3 2" xfId="4432"/>
    <cellStyle name="20% - Акцент4 3 3 3" xfId="29346"/>
    <cellStyle name="20% - Акцент4 3 4" xfId="4433"/>
    <cellStyle name="20% - Акцент4 3 5" xfId="4434"/>
    <cellStyle name="20% - Акцент4 3 6" xfId="4435"/>
    <cellStyle name="20% - Акцент4 3 7" xfId="4436"/>
    <cellStyle name="20% - Акцент4 3 8" xfId="4437"/>
    <cellStyle name="20% - Акцент4 3 9" xfId="4438"/>
    <cellStyle name="20% - Акцент4 3_46EE.2011(v1.0)" xfId="4439"/>
    <cellStyle name="20% - Акцент4 30" xfId="4440"/>
    <cellStyle name="20% - Акцент4 30 2" xfId="4441"/>
    <cellStyle name="20% - Акцент4 31" xfId="4442"/>
    <cellStyle name="20% - Акцент4 31 2" xfId="4443"/>
    <cellStyle name="20% - Акцент4 32" xfId="4444"/>
    <cellStyle name="20% - Акцент4 32 2" xfId="4445"/>
    <cellStyle name="20% - Акцент4 33" xfId="4446"/>
    <cellStyle name="20% - Акцент4 33 2" xfId="4447"/>
    <cellStyle name="20% - Акцент4 34" xfId="4448"/>
    <cellStyle name="20% - Акцент4 34 2" xfId="4449"/>
    <cellStyle name="20% - Акцент4 35" xfId="4450"/>
    <cellStyle name="20% - Акцент4 35 2" xfId="4451"/>
    <cellStyle name="20% - Акцент4 36" xfId="4452"/>
    <cellStyle name="20% - Акцент4 36 2" xfId="4453"/>
    <cellStyle name="20% - Акцент4 37" xfId="4454"/>
    <cellStyle name="20% - Акцент4 37 2" xfId="4455"/>
    <cellStyle name="20% - Акцент4 38" xfId="4456"/>
    <cellStyle name="20% - Акцент4 38 2" xfId="4457"/>
    <cellStyle name="20% - Акцент4 39" xfId="4458"/>
    <cellStyle name="20% - Акцент4 39 2" xfId="4459"/>
    <cellStyle name="20% - Акцент4 4" xfId="4460"/>
    <cellStyle name="20% - Акцент4 4 10" xfId="4461"/>
    <cellStyle name="20% - Акцент4 4 11" xfId="4462"/>
    <cellStyle name="20% - Акцент4 4 12" xfId="4463"/>
    <cellStyle name="20% - Акцент4 4 13" xfId="4464"/>
    <cellStyle name="20% - Акцент4 4 14" xfId="4465"/>
    <cellStyle name="20% - Акцент4 4 14 2" xfId="4466"/>
    <cellStyle name="20% - Акцент4 4 15" xfId="4467"/>
    <cellStyle name="20% - Акцент4 4 15 2" xfId="4468"/>
    <cellStyle name="20% - Акцент4 4 16" xfId="4469"/>
    <cellStyle name="20% - Акцент4 4 16 2" xfId="4470"/>
    <cellStyle name="20% - Акцент4 4 17" xfId="4471"/>
    <cellStyle name="20% - Акцент4 4 17 2" xfId="4472"/>
    <cellStyle name="20% - Акцент4 4 18" xfId="4473"/>
    <cellStyle name="20% - Акцент4 4 18 2" xfId="4474"/>
    <cellStyle name="20% - Акцент4 4 19" xfId="4475"/>
    <cellStyle name="20% - Акцент4 4 2" xfId="4476"/>
    <cellStyle name="20% - Акцент4 4 2 2" xfId="29348"/>
    <cellStyle name="20% - Акцент4 4 20" xfId="4477"/>
    <cellStyle name="20% - Акцент4 4 21" xfId="4478"/>
    <cellStyle name="20% - Акцент4 4 22" xfId="29347"/>
    <cellStyle name="20% - Акцент4 4 3" xfId="4479"/>
    <cellStyle name="20% - Акцент4 4 3 2" xfId="4480"/>
    <cellStyle name="20% - Акцент4 4 3 3" xfId="29349"/>
    <cellStyle name="20% - Акцент4 4 4" xfId="4481"/>
    <cellStyle name="20% - Акцент4 4 5" xfId="4482"/>
    <cellStyle name="20% - Акцент4 4 6" xfId="4483"/>
    <cellStyle name="20% - Акцент4 4 7" xfId="4484"/>
    <cellStyle name="20% - Акцент4 4 8" xfId="4485"/>
    <cellStyle name="20% - Акцент4 4 9" xfId="4486"/>
    <cellStyle name="20% - Акцент4 4_46EE.2011(v1.0)" xfId="4487"/>
    <cellStyle name="20% - Акцент4 40" xfId="4488"/>
    <cellStyle name="20% - Акцент4 40 2" xfId="4489"/>
    <cellStyle name="20% - Акцент4 41" xfId="4490"/>
    <cellStyle name="20% - Акцент4 41 2" xfId="4491"/>
    <cellStyle name="20% - Акцент4 42" xfId="4492"/>
    <cellStyle name="20% - Акцент4 42 2" xfId="4493"/>
    <cellStyle name="20% - Акцент4 43" xfId="4494"/>
    <cellStyle name="20% - Акцент4 43 2" xfId="4495"/>
    <cellStyle name="20% - Акцент4 44" xfId="4496"/>
    <cellStyle name="20% - Акцент4 44 2" xfId="4497"/>
    <cellStyle name="20% - Акцент4 45" xfId="4498"/>
    <cellStyle name="20% - Акцент4 45 2" xfId="4499"/>
    <cellStyle name="20% - Акцент4 46" xfId="4500"/>
    <cellStyle name="20% - Акцент4 46 2" xfId="4501"/>
    <cellStyle name="20% - Акцент4 47" xfId="4502"/>
    <cellStyle name="20% - Акцент4 47 2" xfId="4503"/>
    <cellStyle name="20% - Акцент4 48" xfId="4504"/>
    <cellStyle name="20% - Акцент4 48 2" xfId="4505"/>
    <cellStyle name="20% - Акцент4 49" xfId="4506"/>
    <cellStyle name="20% - Акцент4 49 2" xfId="4507"/>
    <cellStyle name="20% - Акцент4 5" xfId="4508"/>
    <cellStyle name="20% - Акцент4 5 10" xfId="4509"/>
    <cellStyle name="20% - Акцент4 5 11" xfId="4510"/>
    <cellStyle name="20% - Акцент4 5 12" xfId="4511"/>
    <cellStyle name="20% - Акцент4 5 13" xfId="4512"/>
    <cellStyle name="20% - Акцент4 5 14" xfId="4513"/>
    <cellStyle name="20% - Акцент4 5 14 2" xfId="4514"/>
    <cellStyle name="20% - Акцент4 5 15" xfId="4515"/>
    <cellStyle name="20% - Акцент4 5 15 2" xfId="4516"/>
    <cellStyle name="20% - Акцент4 5 16" xfId="4517"/>
    <cellStyle name="20% - Акцент4 5 16 2" xfId="4518"/>
    <cellStyle name="20% - Акцент4 5 17" xfId="4519"/>
    <cellStyle name="20% - Акцент4 5 17 2" xfId="4520"/>
    <cellStyle name="20% - Акцент4 5 18" xfId="4521"/>
    <cellStyle name="20% - Акцент4 5 18 2" xfId="4522"/>
    <cellStyle name="20% - Акцент4 5 19" xfId="4523"/>
    <cellStyle name="20% - Акцент4 5 2" xfId="4524"/>
    <cellStyle name="20% - Акцент4 5 2 2" xfId="29351"/>
    <cellStyle name="20% - Акцент4 5 20" xfId="4525"/>
    <cellStyle name="20% - Акцент4 5 21" xfId="4526"/>
    <cellStyle name="20% - Акцент4 5 22" xfId="29350"/>
    <cellStyle name="20% - Акцент4 5 3" xfId="4527"/>
    <cellStyle name="20% - Акцент4 5 3 2" xfId="4528"/>
    <cellStyle name="20% - Акцент4 5 3 3" xfId="29352"/>
    <cellStyle name="20% - Акцент4 5 4" xfId="4529"/>
    <cellStyle name="20% - Акцент4 5 5" xfId="4530"/>
    <cellStyle name="20% - Акцент4 5 6" xfId="4531"/>
    <cellStyle name="20% - Акцент4 5 7" xfId="4532"/>
    <cellStyle name="20% - Акцент4 5 8" xfId="4533"/>
    <cellStyle name="20% - Акцент4 5 9" xfId="4534"/>
    <cellStyle name="20% - Акцент4 5_46EE.2011(v1.0)" xfId="4535"/>
    <cellStyle name="20% - Акцент4 50" xfId="4536"/>
    <cellStyle name="20% - Акцент4 50 2" xfId="4537"/>
    <cellStyle name="20% - Акцент4 51" xfId="4538"/>
    <cellStyle name="20% - Акцент4 51 2" xfId="4539"/>
    <cellStyle name="20% - Акцент4 52" xfId="4540"/>
    <cellStyle name="20% - Акцент4 52 2" xfId="4541"/>
    <cellStyle name="20% - Акцент4 53" xfId="4542"/>
    <cellStyle name="20% - Акцент4 53 2" xfId="4543"/>
    <cellStyle name="20% - Акцент4 54" xfId="4544"/>
    <cellStyle name="20% - Акцент4 54 2" xfId="4545"/>
    <cellStyle name="20% - Акцент4 55" xfId="4546"/>
    <cellStyle name="20% - Акцент4 55 2" xfId="4547"/>
    <cellStyle name="20% - Акцент4 56" xfId="4548"/>
    <cellStyle name="20% - Акцент4 56 2" xfId="4549"/>
    <cellStyle name="20% - Акцент4 57" xfId="4550"/>
    <cellStyle name="20% - Акцент4 57 2" xfId="4551"/>
    <cellStyle name="20% - Акцент4 58" xfId="4552"/>
    <cellStyle name="20% - Акцент4 58 2" xfId="4553"/>
    <cellStyle name="20% - Акцент4 59" xfId="4554"/>
    <cellStyle name="20% - Акцент4 59 2" xfId="4555"/>
    <cellStyle name="20% - Акцент4 6" xfId="4556"/>
    <cellStyle name="20% - Акцент4 6 10" xfId="4557"/>
    <cellStyle name="20% - Акцент4 6 11" xfId="4558"/>
    <cellStyle name="20% - Акцент4 6 12" xfId="4559"/>
    <cellStyle name="20% - Акцент4 6 13" xfId="4560"/>
    <cellStyle name="20% - Акцент4 6 14" xfId="4561"/>
    <cellStyle name="20% - Акцент4 6 14 2" xfId="4562"/>
    <cellStyle name="20% - Акцент4 6 15" xfId="4563"/>
    <cellStyle name="20% - Акцент4 6 15 2" xfId="4564"/>
    <cellStyle name="20% - Акцент4 6 16" xfId="4565"/>
    <cellStyle name="20% - Акцент4 6 16 2" xfId="4566"/>
    <cellStyle name="20% - Акцент4 6 17" xfId="4567"/>
    <cellStyle name="20% - Акцент4 6 17 2" xfId="4568"/>
    <cellStyle name="20% - Акцент4 6 18" xfId="4569"/>
    <cellStyle name="20% - Акцент4 6 18 2" xfId="4570"/>
    <cellStyle name="20% - Акцент4 6 19" xfId="4571"/>
    <cellStyle name="20% - Акцент4 6 2" xfId="4572"/>
    <cellStyle name="20% - Акцент4 6 2 2" xfId="29354"/>
    <cellStyle name="20% - Акцент4 6 20" xfId="4573"/>
    <cellStyle name="20% - Акцент4 6 21" xfId="4574"/>
    <cellStyle name="20% - Акцент4 6 22" xfId="29353"/>
    <cellStyle name="20% - Акцент4 6 3" xfId="4575"/>
    <cellStyle name="20% - Акцент4 6 3 2" xfId="4576"/>
    <cellStyle name="20% - Акцент4 6 3 3" xfId="29355"/>
    <cellStyle name="20% - Акцент4 6 4" xfId="4577"/>
    <cellStyle name="20% - Акцент4 6 5" xfId="4578"/>
    <cellStyle name="20% - Акцент4 6 6" xfId="4579"/>
    <cellStyle name="20% - Акцент4 6 7" xfId="4580"/>
    <cellStyle name="20% - Акцент4 6 8" xfId="4581"/>
    <cellStyle name="20% - Акцент4 6 9" xfId="4582"/>
    <cellStyle name="20% - Акцент4 6_46EE.2011(v1.0)" xfId="4583"/>
    <cellStyle name="20% - Акцент4 60" xfId="4584"/>
    <cellStyle name="20% - Акцент4 60 2" xfId="4585"/>
    <cellStyle name="20% - Акцент4 61" xfId="4586"/>
    <cellStyle name="20% - Акцент4 61 2" xfId="4587"/>
    <cellStyle name="20% - Акцент4 62" xfId="4588"/>
    <cellStyle name="20% - Акцент4 62 2" xfId="4589"/>
    <cellStyle name="20% - Акцент4 63" xfId="4590"/>
    <cellStyle name="20% - Акцент4 63 2" xfId="4591"/>
    <cellStyle name="20% - Акцент4 64" xfId="4592"/>
    <cellStyle name="20% - Акцент4 64 2" xfId="4593"/>
    <cellStyle name="20% - Акцент4 65" xfId="4594"/>
    <cellStyle name="20% - Акцент4 65 2" xfId="4595"/>
    <cellStyle name="20% - Акцент4 66" xfId="4596"/>
    <cellStyle name="20% - Акцент4 66 2" xfId="4597"/>
    <cellStyle name="20% - Акцент4 67" xfId="4598"/>
    <cellStyle name="20% - Акцент4 67 2" xfId="4599"/>
    <cellStyle name="20% - Акцент4 68" xfId="4600"/>
    <cellStyle name="20% - Акцент4 68 2" xfId="4601"/>
    <cellStyle name="20% - Акцент4 69" xfId="4602"/>
    <cellStyle name="20% - Акцент4 69 2" xfId="4603"/>
    <cellStyle name="20% - Акцент4 7" xfId="4604"/>
    <cellStyle name="20% - Акцент4 7 10" xfId="4605"/>
    <cellStyle name="20% - Акцент4 7 11" xfId="4606"/>
    <cellStyle name="20% - Акцент4 7 12" xfId="4607"/>
    <cellStyle name="20% - Акцент4 7 13" xfId="4608"/>
    <cellStyle name="20% - Акцент4 7 14" xfId="4609"/>
    <cellStyle name="20% - Акцент4 7 14 2" xfId="4610"/>
    <cellStyle name="20% - Акцент4 7 15" xfId="4611"/>
    <cellStyle name="20% - Акцент4 7 15 2" xfId="4612"/>
    <cellStyle name="20% - Акцент4 7 16" xfId="4613"/>
    <cellStyle name="20% - Акцент4 7 16 2" xfId="4614"/>
    <cellStyle name="20% - Акцент4 7 17" xfId="4615"/>
    <cellStyle name="20% - Акцент4 7 17 2" xfId="4616"/>
    <cellStyle name="20% - Акцент4 7 18" xfId="4617"/>
    <cellStyle name="20% - Акцент4 7 18 2" xfId="4618"/>
    <cellStyle name="20% - Акцент4 7 19" xfId="4619"/>
    <cellStyle name="20% - Акцент4 7 2" xfId="4620"/>
    <cellStyle name="20% - Акцент4 7 2 2" xfId="29357"/>
    <cellStyle name="20% - Акцент4 7 20" xfId="4621"/>
    <cellStyle name="20% - Акцент4 7 21" xfId="4622"/>
    <cellStyle name="20% - Акцент4 7 22" xfId="29356"/>
    <cellStyle name="20% - Акцент4 7 3" xfId="4623"/>
    <cellStyle name="20% - Акцент4 7 3 2" xfId="4624"/>
    <cellStyle name="20% - Акцент4 7 3 3" xfId="29358"/>
    <cellStyle name="20% - Акцент4 7 4" xfId="4625"/>
    <cellStyle name="20% - Акцент4 7 5" xfId="4626"/>
    <cellStyle name="20% - Акцент4 7 6" xfId="4627"/>
    <cellStyle name="20% - Акцент4 7 7" xfId="4628"/>
    <cellStyle name="20% - Акцент4 7 8" xfId="4629"/>
    <cellStyle name="20% - Акцент4 7 9" xfId="4630"/>
    <cellStyle name="20% - Акцент4 7_46EE.2011(v1.0)" xfId="4631"/>
    <cellStyle name="20% - Акцент4 70" xfId="4632"/>
    <cellStyle name="20% - Акцент4 70 2" xfId="4633"/>
    <cellStyle name="20% - Акцент4 71" xfId="4634"/>
    <cellStyle name="20% - Акцент4 71 2" xfId="4635"/>
    <cellStyle name="20% - Акцент4 72" xfId="4636"/>
    <cellStyle name="20% - Акцент4 72 2" xfId="4637"/>
    <cellStyle name="20% - Акцент4 73" xfId="4638"/>
    <cellStyle name="20% - Акцент4 73 2" xfId="4639"/>
    <cellStyle name="20% - Акцент4 74" xfId="4640"/>
    <cellStyle name="20% - Акцент4 74 2" xfId="4641"/>
    <cellStyle name="20% - Акцент4 75" xfId="4642"/>
    <cellStyle name="20% - Акцент4 75 2" xfId="4643"/>
    <cellStyle name="20% - Акцент4 76" xfId="4644"/>
    <cellStyle name="20% - Акцент4 76 2" xfId="4645"/>
    <cellStyle name="20% - Акцент4 77" xfId="4646"/>
    <cellStyle name="20% - Акцент4 77 2" xfId="4647"/>
    <cellStyle name="20% - Акцент4 78" xfId="4648"/>
    <cellStyle name="20% - Акцент4 78 2" xfId="4649"/>
    <cellStyle name="20% - Акцент4 79" xfId="4650"/>
    <cellStyle name="20% - Акцент4 79 2" xfId="4651"/>
    <cellStyle name="20% - Акцент4 8" xfId="4652"/>
    <cellStyle name="20% - Акцент4 8 10" xfId="4653"/>
    <cellStyle name="20% - Акцент4 8 11" xfId="4654"/>
    <cellStyle name="20% - Акцент4 8 12" xfId="4655"/>
    <cellStyle name="20% - Акцент4 8 13" xfId="4656"/>
    <cellStyle name="20% - Акцент4 8 14" xfId="4657"/>
    <cellStyle name="20% - Акцент4 8 14 2" xfId="4658"/>
    <cellStyle name="20% - Акцент4 8 15" xfId="4659"/>
    <cellStyle name="20% - Акцент4 8 15 2" xfId="4660"/>
    <cellStyle name="20% - Акцент4 8 16" xfId="4661"/>
    <cellStyle name="20% - Акцент4 8 16 2" xfId="4662"/>
    <cellStyle name="20% - Акцент4 8 17" xfId="4663"/>
    <cellStyle name="20% - Акцент4 8 17 2" xfId="4664"/>
    <cellStyle name="20% - Акцент4 8 18" xfId="4665"/>
    <cellStyle name="20% - Акцент4 8 18 2" xfId="4666"/>
    <cellStyle name="20% - Акцент4 8 19" xfId="4667"/>
    <cellStyle name="20% - Акцент4 8 2" xfId="4668"/>
    <cellStyle name="20% - Акцент4 8 2 2" xfId="29360"/>
    <cellStyle name="20% - Акцент4 8 20" xfId="4669"/>
    <cellStyle name="20% - Акцент4 8 21" xfId="4670"/>
    <cellStyle name="20% - Акцент4 8 22" xfId="29359"/>
    <cellStyle name="20% - Акцент4 8 3" xfId="4671"/>
    <cellStyle name="20% - Акцент4 8 3 2" xfId="4672"/>
    <cellStyle name="20% - Акцент4 8 3 3" xfId="29361"/>
    <cellStyle name="20% - Акцент4 8 4" xfId="4673"/>
    <cellStyle name="20% - Акцент4 8 5" xfId="4674"/>
    <cellStyle name="20% - Акцент4 8 6" xfId="4675"/>
    <cellStyle name="20% - Акцент4 8 7" xfId="4676"/>
    <cellStyle name="20% - Акцент4 8 8" xfId="4677"/>
    <cellStyle name="20% - Акцент4 8 9" xfId="4678"/>
    <cellStyle name="20% - Акцент4 8_46EE.2011(v1.0)" xfId="4679"/>
    <cellStyle name="20% - Акцент4 80" xfId="4680"/>
    <cellStyle name="20% - Акцент4 80 2" xfId="4681"/>
    <cellStyle name="20% - Акцент4 81" xfId="4682"/>
    <cellStyle name="20% - Акцент4 81 2" xfId="4683"/>
    <cellStyle name="20% - Акцент4 82" xfId="4684"/>
    <cellStyle name="20% - Акцент4 82 2" xfId="4685"/>
    <cellStyle name="20% - Акцент4 83" xfId="4686"/>
    <cellStyle name="20% - Акцент4 83 2" xfId="4687"/>
    <cellStyle name="20% - Акцент4 84" xfId="4688"/>
    <cellStyle name="20% - Акцент4 84 2" xfId="4689"/>
    <cellStyle name="20% - Акцент4 85" xfId="4690"/>
    <cellStyle name="20% - Акцент4 85 2" xfId="4691"/>
    <cellStyle name="20% - Акцент4 86" xfId="4692"/>
    <cellStyle name="20% - Акцент4 86 2" xfId="4693"/>
    <cellStyle name="20% - Акцент4 87" xfId="4694"/>
    <cellStyle name="20% - Акцент4 87 2" xfId="4695"/>
    <cellStyle name="20% - Акцент4 88" xfId="4696"/>
    <cellStyle name="20% - Акцент4 88 2" xfId="4697"/>
    <cellStyle name="20% - Акцент4 89" xfId="4698"/>
    <cellStyle name="20% - Акцент4 89 2" xfId="4699"/>
    <cellStyle name="20% - Акцент4 9" xfId="4700"/>
    <cellStyle name="20% - Акцент4 9 10" xfId="4701"/>
    <cellStyle name="20% - Акцент4 9 11" xfId="4702"/>
    <cellStyle name="20% - Акцент4 9 12" xfId="4703"/>
    <cellStyle name="20% - Акцент4 9 13" xfId="4704"/>
    <cellStyle name="20% - Акцент4 9 14" xfId="4705"/>
    <cellStyle name="20% - Акцент4 9 14 2" xfId="4706"/>
    <cellStyle name="20% - Акцент4 9 15" xfId="4707"/>
    <cellStyle name="20% - Акцент4 9 15 2" xfId="4708"/>
    <cellStyle name="20% - Акцент4 9 16" xfId="4709"/>
    <cellStyle name="20% - Акцент4 9 16 2" xfId="4710"/>
    <cellStyle name="20% - Акцент4 9 17" xfId="4711"/>
    <cellStyle name="20% - Акцент4 9 17 2" xfId="4712"/>
    <cellStyle name="20% - Акцент4 9 18" xfId="4713"/>
    <cellStyle name="20% - Акцент4 9 18 2" xfId="4714"/>
    <cellStyle name="20% - Акцент4 9 19" xfId="4715"/>
    <cellStyle name="20% - Акцент4 9 2" xfId="4716"/>
    <cellStyle name="20% - Акцент4 9 2 2" xfId="29363"/>
    <cellStyle name="20% - Акцент4 9 20" xfId="4717"/>
    <cellStyle name="20% - Акцент4 9 21" xfId="4718"/>
    <cellStyle name="20% - Акцент4 9 22" xfId="29362"/>
    <cellStyle name="20% - Акцент4 9 3" xfId="4719"/>
    <cellStyle name="20% - Акцент4 9 3 2" xfId="4720"/>
    <cellStyle name="20% - Акцент4 9 3 3" xfId="29364"/>
    <cellStyle name="20% - Акцент4 9 4" xfId="4721"/>
    <cellStyle name="20% - Акцент4 9 5" xfId="4722"/>
    <cellStyle name="20% - Акцент4 9 6" xfId="4723"/>
    <cellStyle name="20% - Акцент4 9 7" xfId="4724"/>
    <cellStyle name="20% - Акцент4 9 8" xfId="4725"/>
    <cellStyle name="20% - Акцент4 9 9" xfId="4726"/>
    <cellStyle name="20% - Акцент4 9_46EE.2011(v1.0)" xfId="4727"/>
    <cellStyle name="20% - Акцент4 90" xfId="4728"/>
    <cellStyle name="20% - Акцент4 90 2" xfId="4729"/>
    <cellStyle name="20% - Акцент4 91" xfId="4730"/>
    <cellStyle name="20% - Акцент4 91 2" xfId="4731"/>
    <cellStyle name="20% - Акцент4 92" xfId="4732"/>
    <cellStyle name="20% - Акцент4 92 2" xfId="4733"/>
    <cellStyle name="20% - Акцент4 93" xfId="4734"/>
    <cellStyle name="20% - Акцент4 93 2" xfId="4735"/>
    <cellStyle name="20% - Акцент4 94" xfId="4736"/>
    <cellStyle name="20% - Акцент4 94 2" xfId="4737"/>
    <cellStyle name="20% - Акцент4 95" xfId="4738"/>
    <cellStyle name="20% - Акцент4 95 2" xfId="4739"/>
    <cellStyle name="20% - Акцент4 96" xfId="4740"/>
    <cellStyle name="20% - Акцент4 96 2" xfId="4741"/>
    <cellStyle name="20% - Акцент4 97" xfId="4742"/>
    <cellStyle name="20% - Акцент4 97 2" xfId="4743"/>
    <cellStyle name="20% - Акцент4 98" xfId="4744"/>
    <cellStyle name="20% - Акцент4 98 2" xfId="4745"/>
    <cellStyle name="20% - Акцент4 99" xfId="4746"/>
    <cellStyle name="20% - Акцент4 99 2" xfId="4747"/>
    <cellStyle name="20% — акцент4_5(тх) факт за 2014 год для Васильева РЭК_принятый_08_06_2015" xfId="4748"/>
    <cellStyle name="20% — акцент5" xfId="4749"/>
    <cellStyle name="20% - Акцент5 10" xfId="4750"/>
    <cellStyle name="20% - Акцент5 10 10" xfId="4751"/>
    <cellStyle name="20% - Акцент5 10 11" xfId="4752"/>
    <cellStyle name="20% - Акцент5 10 12" xfId="4753"/>
    <cellStyle name="20% - Акцент5 10 13" xfId="4754"/>
    <cellStyle name="20% - Акцент5 10 14" xfId="4755"/>
    <cellStyle name="20% - Акцент5 10 15" xfId="4756"/>
    <cellStyle name="20% - Акцент5 10 16" xfId="4757"/>
    <cellStyle name="20% - Акцент5 10 17" xfId="29365"/>
    <cellStyle name="20% - Акцент5 10 2" xfId="4758"/>
    <cellStyle name="20% - Акцент5 10 3" xfId="4759"/>
    <cellStyle name="20% - Акцент5 10 4" xfId="4760"/>
    <cellStyle name="20% - Акцент5 10 5" xfId="4761"/>
    <cellStyle name="20% - Акцент5 10 6" xfId="4762"/>
    <cellStyle name="20% - Акцент5 10 7" xfId="4763"/>
    <cellStyle name="20% - Акцент5 10 8" xfId="4764"/>
    <cellStyle name="20% - Акцент5 10 9" xfId="4765"/>
    <cellStyle name="20% - Акцент5 100" xfId="4766"/>
    <cellStyle name="20% - Акцент5 100 2" xfId="4767"/>
    <cellStyle name="20% - Акцент5 101" xfId="4768"/>
    <cellStyle name="20% - Акцент5 101 2" xfId="4769"/>
    <cellStyle name="20% - Акцент5 102" xfId="4770"/>
    <cellStyle name="20% - Акцент5 102 2" xfId="4771"/>
    <cellStyle name="20% - Акцент5 103" xfId="4772"/>
    <cellStyle name="20% - Акцент5 103 2" xfId="4773"/>
    <cellStyle name="20% - Акцент5 104" xfId="4774"/>
    <cellStyle name="20% - Акцент5 104 2" xfId="4775"/>
    <cellStyle name="20% - Акцент5 105" xfId="4776"/>
    <cellStyle name="20% - Акцент5 105 2" xfId="4777"/>
    <cellStyle name="20% - Акцент5 106" xfId="4778"/>
    <cellStyle name="20% - Акцент5 106 2" xfId="4779"/>
    <cellStyle name="20% - Акцент5 107" xfId="4780"/>
    <cellStyle name="20% - Акцент5 107 2" xfId="4781"/>
    <cellStyle name="20% - Акцент5 108" xfId="4782"/>
    <cellStyle name="20% - Акцент5 108 2" xfId="4783"/>
    <cellStyle name="20% - Акцент5 109" xfId="4784"/>
    <cellStyle name="20% - Акцент5 109 2" xfId="4785"/>
    <cellStyle name="20% - Акцент5 11" xfId="4786"/>
    <cellStyle name="20% - Акцент5 11 10" xfId="4787"/>
    <cellStyle name="20% - Акцент5 11 11" xfId="4788"/>
    <cellStyle name="20% - Акцент5 11 12" xfId="4789"/>
    <cellStyle name="20% - Акцент5 11 13" xfId="4790"/>
    <cellStyle name="20% - Акцент5 11 14" xfId="4791"/>
    <cellStyle name="20% - Акцент5 11 15" xfId="4792"/>
    <cellStyle name="20% - Акцент5 11 16" xfId="4793"/>
    <cellStyle name="20% - Акцент5 11 2" xfId="4794"/>
    <cellStyle name="20% - Акцент5 11 3" xfId="4795"/>
    <cellStyle name="20% - Акцент5 11 4" xfId="4796"/>
    <cellStyle name="20% - Акцент5 11 5" xfId="4797"/>
    <cellStyle name="20% - Акцент5 11 6" xfId="4798"/>
    <cellStyle name="20% - Акцент5 11 7" xfId="4799"/>
    <cellStyle name="20% - Акцент5 11 8" xfId="4800"/>
    <cellStyle name="20% - Акцент5 11 9" xfId="4801"/>
    <cellStyle name="20% - Акцент5 110" xfId="4802"/>
    <cellStyle name="20% - Акцент5 110 2" xfId="4803"/>
    <cellStyle name="20% - Акцент5 111" xfId="4804"/>
    <cellStyle name="20% - Акцент5 111 2" xfId="4805"/>
    <cellStyle name="20% - Акцент5 112" xfId="4806"/>
    <cellStyle name="20% - Акцент5 112 2" xfId="4807"/>
    <cellStyle name="20% - Акцент5 113" xfId="4808"/>
    <cellStyle name="20% - Акцент5 113 2" xfId="4809"/>
    <cellStyle name="20% - Акцент5 114" xfId="4810"/>
    <cellStyle name="20% - Акцент5 114 2" xfId="4811"/>
    <cellStyle name="20% - Акцент5 115" xfId="4812"/>
    <cellStyle name="20% - Акцент5 115 2" xfId="4813"/>
    <cellStyle name="20% - Акцент5 116" xfId="4814"/>
    <cellStyle name="20% - Акцент5 116 2" xfId="4815"/>
    <cellStyle name="20% - Акцент5 117" xfId="4816"/>
    <cellStyle name="20% - Акцент5 117 2" xfId="4817"/>
    <cellStyle name="20% - Акцент5 118" xfId="4818"/>
    <cellStyle name="20% - Акцент5 118 2" xfId="4819"/>
    <cellStyle name="20% - Акцент5 119" xfId="4820"/>
    <cellStyle name="20% - Акцент5 119 2" xfId="4821"/>
    <cellStyle name="20% - Акцент5 12" xfId="4822"/>
    <cellStyle name="20% - Акцент5 12 10" xfId="4823"/>
    <cellStyle name="20% - Акцент5 12 11" xfId="4824"/>
    <cellStyle name="20% - Акцент5 12 12" xfId="4825"/>
    <cellStyle name="20% - Акцент5 12 13" xfId="4826"/>
    <cellStyle name="20% - Акцент5 12 14" xfId="4827"/>
    <cellStyle name="20% - Акцент5 12 15" xfId="4828"/>
    <cellStyle name="20% - Акцент5 12 16" xfId="4829"/>
    <cellStyle name="20% - Акцент5 12 2" xfId="4830"/>
    <cellStyle name="20% - Акцент5 12 3" xfId="4831"/>
    <cellStyle name="20% - Акцент5 12 4" xfId="4832"/>
    <cellStyle name="20% - Акцент5 12 5" xfId="4833"/>
    <cellStyle name="20% - Акцент5 12 6" xfId="4834"/>
    <cellStyle name="20% - Акцент5 12 7" xfId="4835"/>
    <cellStyle name="20% - Акцент5 12 8" xfId="4836"/>
    <cellStyle name="20% - Акцент5 12 9" xfId="4837"/>
    <cellStyle name="20% - Акцент5 120" xfId="4838"/>
    <cellStyle name="20% - Акцент5 120 2" xfId="4839"/>
    <cellStyle name="20% - Акцент5 121" xfId="4840"/>
    <cellStyle name="20% - Акцент5 121 2" xfId="4841"/>
    <cellStyle name="20% - Акцент5 122" xfId="4842"/>
    <cellStyle name="20% - Акцент5 122 2" xfId="4843"/>
    <cellStyle name="20% - Акцент5 123" xfId="4844"/>
    <cellStyle name="20% - Акцент5 123 2" xfId="4845"/>
    <cellStyle name="20% - Акцент5 124" xfId="4846"/>
    <cellStyle name="20% - Акцент5 124 2" xfId="4847"/>
    <cellStyle name="20% - Акцент5 125" xfId="4848"/>
    <cellStyle name="20% - Акцент5 125 2" xfId="4849"/>
    <cellStyle name="20% - Акцент5 126" xfId="4850"/>
    <cellStyle name="20% - Акцент5 126 2" xfId="4851"/>
    <cellStyle name="20% - Акцент5 127" xfId="4852"/>
    <cellStyle name="20% - Акцент5 127 2" xfId="4853"/>
    <cellStyle name="20% - Акцент5 128" xfId="4854"/>
    <cellStyle name="20% - Акцент5 128 2" xfId="4855"/>
    <cellStyle name="20% - Акцент5 129" xfId="4856"/>
    <cellStyle name="20% - Акцент5 129 2" xfId="4857"/>
    <cellStyle name="20% - Акцент5 13" xfId="4858"/>
    <cellStyle name="20% - Акцент5 13 10" xfId="4859"/>
    <cellStyle name="20% - Акцент5 13 11" xfId="4860"/>
    <cellStyle name="20% - Акцент5 13 12" xfId="4861"/>
    <cellStyle name="20% - Акцент5 13 13" xfId="4862"/>
    <cellStyle name="20% - Акцент5 13 14" xfId="4863"/>
    <cellStyle name="20% - Акцент5 13 15" xfId="4864"/>
    <cellStyle name="20% - Акцент5 13 16" xfId="4865"/>
    <cellStyle name="20% - Акцент5 13 2" xfId="4866"/>
    <cellStyle name="20% - Акцент5 13 3" xfId="4867"/>
    <cellStyle name="20% - Акцент5 13 4" xfId="4868"/>
    <cellStyle name="20% - Акцент5 13 5" xfId="4869"/>
    <cellStyle name="20% - Акцент5 13 6" xfId="4870"/>
    <cellStyle name="20% - Акцент5 13 7" xfId="4871"/>
    <cellStyle name="20% - Акцент5 13 8" xfId="4872"/>
    <cellStyle name="20% - Акцент5 13 9" xfId="4873"/>
    <cellStyle name="20% - Акцент5 130" xfId="4874"/>
    <cellStyle name="20% - Акцент5 130 2" xfId="4875"/>
    <cellStyle name="20% - Акцент5 131" xfId="4876"/>
    <cellStyle name="20% - Акцент5 131 2" xfId="4877"/>
    <cellStyle name="20% - Акцент5 132" xfId="4878"/>
    <cellStyle name="20% - Акцент5 132 2" xfId="4879"/>
    <cellStyle name="20% - Акцент5 133" xfId="4880"/>
    <cellStyle name="20% - Акцент5 133 2" xfId="4881"/>
    <cellStyle name="20% - Акцент5 134" xfId="4882"/>
    <cellStyle name="20% - Акцент5 134 2" xfId="4883"/>
    <cellStyle name="20% - Акцент5 135" xfId="4884"/>
    <cellStyle name="20% - Акцент5 135 2" xfId="4885"/>
    <cellStyle name="20% - Акцент5 136" xfId="4886"/>
    <cellStyle name="20% - Акцент5 136 2" xfId="4887"/>
    <cellStyle name="20% - Акцент5 137" xfId="4888"/>
    <cellStyle name="20% - Акцент5 137 2" xfId="4889"/>
    <cellStyle name="20% - Акцент5 138" xfId="4890"/>
    <cellStyle name="20% - Акцент5 138 2" xfId="4891"/>
    <cellStyle name="20% - Акцент5 139" xfId="4892"/>
    <cellStyle name="20% - Акцент5 139 2" xfId="4893"/>
    <cellStyle name="20% - Акцент5 14" xfId="4894"/>
    <cellStyle name="20% - Акцент5 14 10" xfId="4895"/>
    <cellStyle name="20% - Акцент5 14 11" xfId="4896"/>
    <cellStyle name="20% - Акцент5 14 12" xfId="4897"/>
    <cellStyle name="20% - Акцент5 14 13" xfId="4898"/>
    <cellStyle name="20% - Акцент5 14 14" xfId="4899"/>
    <cellStyle name="20% - Акцент5 14 15" xfId="4900"/>
    <cellStyle name="20% - Акцент5 14 16" xfId="4901"/>
    <cellStyle name="20% - Акцент5 14 2" xfId="4902"/>
    <cellStyle name="20% - Акцент5 14 3" xfId="4903"/>
    <cellStyle name="20% - Акцент5 14 4" xfId="4904"/>
    <cellStyle name="20% - Акцент5 14 5" xfId="4905"/>
    <cellStyle name="20% - Акцент5 14 6" xfId="4906"/>
    <cellStyle name="20% - Акцент5 14 7" xfId="4907"/>
    <cellStyle name="20% - Акцент5 14 8" xfId="4908"/>
    <cellStyle name="20% - Акцент5 14 9" xfId="4909"/>
    <cellStyle name="20% - Акцент5 140" xfId="4910"/>
    <cellStyle name="20% - Акцент5 140 2" xfId="4911"/>
    <cellStyle name="20% - Акцент5 141" xfId="4912"/>
    <cellStyle name="20% - Акцент5 141 2" xfId="4913"/>
    <cellStyle name="20% - Акцент5 142" xfId="4914"/>
    <cellStyle name="20% - Акцент5 142 2" xfId="4915"/>
    <cellStyle name="20% - Акцент5 143" xfId="4916"/>
    <cellStyle name="20% - Акцент5 143 2" xfId="4917"/>
    <cellStyle name="20% - Акцент5 144" xfId="4918"/>
    <cellStyle name="20% - Акцент5 144 2" xfId="4919"/>
    <cellStyle name="20% - Акцент5 145" xfId="4920"/>
    <cellStyle name="20% - Акцент5 145 2" xfId="4921"/>
    <cellStyle name="20% - Акцент5 146" xfId="4922"/>
    <cellStyle name="20% - Акцент5 146 2" xfId="4923"/>
    <cellStyle name="20% - Акцент5 147" xfId="4924"/>
    <cellStyle name="20% - Акцент5 147 2" xfId="4925"/>
    <cellStyle name="20% - Акцент5 148" xfId="4926"/>
    <cellStyle name="20% - Акцент5 148 2" xfId="4927"/>
    <cellStyle name="20% - Акцент5 149" xfId="4928"/>
    <cellStyle name="20% - Акцент5 149 2" xfId="4929"/>
    <cellStyle name="20% - Акцент5 15" xfId="4930"/>
    <cellStyle name="20% - Акцент5 15 10" xfId="4931"/>
    <cellStyle name="20% - Акцент5 15 11" xfId="4932"/>
    <cellStyle name="20% - Акцент5 15 12" xfId="4933"/>
    <cellStyle name="20% - Акцент5 15 13" xfId="4934"/>
    <cellStyle name="20% - Акцент5 15 14" xfId="4935"/>
    <cellStyle name="20% - Акцент5 15 15" xfId="4936"/>
    <cellStyle name="20% - Акцент5 15 16" xfId="4937"/>
    <cellStyle name="20% - Акцент5 15 2" xfId="4938"/>
    <cellStyle name="20% - Акцент5 15 3" xfId="4939"/>
    <cellStyle name="20% - Акцент5 15 4" xfId="4940"/>
    <cellStyle name="20% - Акцент5 15 5" xfId="4941"/>
    <cellStyle name="20% - Акцент5 15 6" xfId="4942"/>
    <cellStyle name="20% - Акцент5 15 7" xfId="4943"/>
    <cellStyle name="20% - Акцент5 15 8" xfId="4944"/>
    <cellStyle name="20% - Акцент5 15 9" xfId="4945"/>
    <cellStyle name="20% - Акцент5 150" xfId="4946"/>
    <cellStyle name="20% - Акцент5 150 2" xfId="4947"/>
    <cellStyle name="20% - Акцент5 151" xfId="4948"/>
    <cellStyle name="20% - Акцент5 151 2" xfId="4949"/>
    <cellStyle name="20% - Акцент5 152" xfId="4950"/>
    <cellStyle name="20% - Акцент5 152 2" xfId="4951"/>
    <cellStyle name="20% - Акцент5 16" xfId="4952"/>
    <cellStyle name="20% - Акцент5 16 10" xfId="4953"/>
    <cellStyle name="20% - Акцент5 16 11" xfId="4954"/>
    <cellStyle name="20% - Акцент5 16 12" xfId="4955"/>
    <cellStyle name="20% - Акцент5 16 13" xfId="4956"/>
    <cellStyle name="20% - Акцент5 16 14" xfId="4957"/>
    <cellStyle name="20% - Акцент5 16 15" xfId="4958"/>
    <cellStyle name="20% - Акцент5 16 16" xfId="4959"/>
    <cellStyle name="20% - Акцент5 16 2" xfId="4960"/>
    <cellStyle name="20% - Акцент5 16 3" xfId="4961"/>
    <cellStyle name="20% - Акцент5 16 4" xfId="4962"/>
    <cellStyle name="20% - Акцент5 16 5" xfId="4963"/>
    <cellStyle name="20% - Акцент5 16 6" xfId="4964"/>
    <cellStyle name="20% - Акцент5 16 7" xfId="4965"/>
    <cellStyle name="20% - Акцент5 16 8" xfId="4966"/>
    <cellStyle name="20% - Акцент5 16 9" xfId="4967"/>
    <cellStyle name="20% - Акцент5 17" xfId="4968"/>
    <cellStyle name="20% - Акцент5 17 10" xfId="4969"/>
    <cellStyle name="20% - Акцент5 17 11" xfId="4970"/>
    <cellStyle name="20% - Акцент5 17 12" xfId="4971"/>
    <cellStyle name="20% - Акцент5 17 13" xfId="4972"/>
    <cellStyle name="20% - Акцент5 17 14" xfId="4973"/>
    <cellStyle name="20% - Акцент5 17 15" xfId="4974"/>
    <cellStyle name="20% - Акцент5 17 16" xfId="4975"/>
    <cellStyle name="20% - Акцент5 17 2" xfId="4976"/>
    <cellStyle name="20% - Акцент5 17 3" xfId="4977"/>
    <cellStyle name="20% - Акцент5 17 4" xfId="4978"/>
    <cellStyle name="20% - Акцент5 17 5" xfId="4979"/>
    <cellStyle name="20% - Акцент5 17 6" xfId="4980"/>
    <cellStyle name="20% - Акцент5 17 7" xfId="4981"/>
    <cellStyle name="20% - Акцент5 17 8" xfId="4982"/>
    <cellStyle name="20% - Акцент5 17 9" xfId="4983"/>
    <cellStyle name="20% - Акцент5 18" xfId="4984"/>
    <cellStyle name="20% - Акцент5 18 10" xfId="4985"/>
    <cellStyle name="20% - Акцент5 18 11" xfId="4986"/>
    <cellStyle name="20% - Акцент5 18 12" xfId="4987"/>
    <cellStyle name="20% - Акцент5 18 13" xfId="4988"/>
    <cellStyle name="20% - Акцент5 18 14" xfId="4989"/>
    <cellStyle name="20% - Акцент5 18 15" xfId="4990"/>
    <cellStyle name="20% - Акцент5 18 16" xfId="4991"/>
    <cellStyle name="20% - Акцент5 18 2" xfId="4992"/>
    <cellStyle name="20% - Акцент5 18 3" xfId="4993"/>
    <cellStyle name="20% - Акцент5 18 4" xfId="4994"/>
    <cellStyle name="20% - Акцент5 18 5" xfId="4995"/>
    <cellStyle name="20% - Акцент5 18 6" xfId="4996"/>
    <cellStyle name="20% - Акцент5 18 7" xfId="4997"/>
    <cellStyle name="20% - Акцент5 18 8" xfId="4998"/>
    <cellStyle name="20% - Акцент5 18 9" xfId="4999"/>
    <cellStyle name="20% - Акцент5 19" xfId="5000"/>
    <cellStyle name="20% - Акцент5 19 10" xfId="5001"/>
    <cellStyle name="20% - Акцент5 19 11" xfId="5002"/>
    <cellStyle name="20% - Акцент5 19 12" xfId="5003"/>
    <cellStyle name="20% - Акцент5 19 13" xfId="5004"/>
    <cellStyle name="20% - Акцент5 19 14" xfId="5005"/>
    <cellStyle name="20% - Акцент5 19 15" xfId="5006"/>
    <cellStyle name="20% - Акцент5 19 16" xfId="5007"/>
    <cellStyle name="20% - Акцент5 19 2" xfId="5008"/>
    <cellStyle name="20% - Акцент5 19 3" xfId="5009"/>
    <cellStyle name="20% - Акцент5 19 4" xfId="5010"/>
    <cellStyle name="20% - Акцент5 19 5" xfId="5011"/>
    <cellStyle name="20% - Акцент5 19 6" xfId="5012"/>
    <cellStyle name="20% - Акцент5 19 7" xfId="5013"/>
    <cellStyle name="20% - Акцент5 19 8" xfId="5014"/>
    <cellStyle name="20% - Акцент5 19 9" xfId="5015"/>
    <cellStyle name="20% - Акцент5 2" xfId="5016"/>
    <cellStyle name="20% - Акцент5 2 10" xfId="5017"/>
    <cellStyle name="20% - Акцент5 2 11" xfId="5018"/>
    <cellStyle name="20% - Акцент5 2 12" xfId="5019"/>
    <cellStyle name="20% - Акцент5 2 13" xfId="5020"/>
    <cellStyle name="20% - Акцент5 2 14" xfId="5021"/>
    <cellStyle name="20% - Акцент5 2 14 2" xfId="5022"/>
    <cellStyle name="20% - Акцент5 2 14 3" xfId="5023"/>
    <cellStyle name="20% - Акцент5 2 15" xfId="5024"/>
    <cellStyle name="20% - Акцент5 2 15 2" xfId="5025"/>
    <cellStyle name="20% - Акцент5 2 16" xfId="5026"/>
    <cellStyle name="20% - Акцент5 2 16 2" xfId="5027"/>
    <cellStyle name="20% - Акцент5 2 17" xfId="5028"/>
    <cellStyle name="20% - Акцент5 2 17 2" xfId="5029"/>
    <cellStyle name="20% - Акцент5 2 18" xfId="5030"/>
    <cellStyle name="20% - Акцент5 2 18 2" xfId="5031"/>
    <cellStyle name="20% - Акцент5 2 19" xfId="5032"/>
    <cellStyle name="20% - Акцент5 2 19 2" xfId="5033"/>
    <cellStyle name="20% - Акцент5 2 2" xfId="5034"/>
    <cellStyle name="20% - Акцент5 2 2 2" xfId="29367"/>
    <cellStyle name="20% - Акцент5 2 20" xfId="5035"/>
    <cellStyle name="20% - Акцент5 2 20 2" xfId="5036"/>
    <cellStyle name="20% - Акцент5 2 21" xfId="5037"/>
    <cellStyle name="20% - Акцент5 2 21 2" xfId="5038"/>
    <cellStyle name="20% - Акцент5 2 22" xfId="29366"/>
    <cellStyle name="20% - Акцент5 2 3" xfId="5039"/>
    <cellStyle name="20% - Акцент5 2 3 2" xfId="29368"/>
    <cellStyle name="20% - Акцент5 2 4" xfId="5040"/>
    <cellStyle name="20% - Акцент5 2 5" xfId="5041"/>
    <cellStyle name="20% - Акцент5 2 6" xfId="5042"/>
    <cellStyle name="20% - Акцент5 2 7" xfId="5043"/>
    <cellStyle name="20% - Акцент5 2 8" xfId="5044"/>
    <cellStyle name="20% - Акцент5 2 9" xfId="5045"/>
    <cellStyle name="20% - Акцент5 2_46EE.2011(v1.0)" xfId="5046"/>
    <cellStyle name="20% - Акцент5 20" xfId="5047"/>
    <cellStyle name="20% - Акцент5 20 10" xfId="5048"/>
    <cellStyle name="20% - Акцент5 20 11" xfId="5049"/>
    <cellStyle name="20% - Акцент5 20 12" xfId="5050"/>
    <cellStyle name="20% - Акцент5 20 13" xfId="5051"/>
    <cellStyle name="20% - Акцент5 20 14" xfId="5052"/>
    <cellStyle name="20% - Акцент5 20 15" xfId="5053"/>
    <cellStyle name="20% - Акцент5 20 16" xfId="5054"/>
    <cellStyle name="20% - Акцент5 20 2" xfId="5055"/>
    <cellStyle name="20% - Акцент5 20 3" xfId="5056"/>
    <cellStyle name="20% - Акцент5 20 4" xfId="5057"/>
    <cellStyle name="20% - Акцент5 20 5" xfId="5058"/>
    <cellStyle name="20% - Акцент5 20 6" xfId="5059"/>
    <cellStyle name="20% - Акцент5 20 7" xfId="5060"/>
    <cellStyle name="20% - Акцент5 20 8" xfId="5061"/>
    <cellStyle name="20% - Акцент5 20 9" xfId="5062"/>
    <cellStyle name="20% - Акцент5 21" xfId="5063"/>
    <cellStyle name="20% - Акцент5 21 2" xfId="5064"/>
    <cellStyle name="20% - Акцент5 21 3" xfId="5065"/>
    <cellStyle name="20% - Акцент5 21 4" xfId="5066"/>
    <cellStyle name="20% - Акцент5 21 5" xfId="5067"/>
    <cellStyle name="20% - Акцент5 21 6" xfId="5068"/>
    <cellStyle name="20% - Акцент5 21 7" xfId="5069"/>
    <cellStyle name="20% - Акцент5 22" xfId="5070"/>
    <cellStyle name="20% - Акцент5 22 2" xfId="5071"/>
    <cellStyle name="20% - Акцент5 22 3" xfId="5072"/>
    <cellStyle name="20% - Акцент5 23" xfId="5073"/>
    <cellStyle name="20% - Акцент5 23 2" xfId="5074"/>
    <cellStyle name="20% - Акцент5 24" xfId="5075"/>
    <cellStyle name="20% - Акцент5 24 2" xfId="5076"/>
    <cellStyle name="20% - Акцент5 24 2 2" xfId="5077"/>
    <cellStyle name="20% - Акцент5 25" xfId="5078"/>
    <cellStyle name="20% - Акцент5 25 2" xfId="5079"/>
    <cellStyle name="20% - Акцент5 26" xfId="5080"/>
    <cellStyle name="20% - Акцент5 26 2" xfId="5081"/>
    <cellStyle name="20% - Акцент5 27" xfId="5082"/>
    <cellStyle name="20% - Акцент5 27 2" xfId="5083"/>
    <cellStyle name="20% - Акцент5 28" xfId="5084"/>
    <cellStyle name="20% - Акцент5 28 2" xfId="5085"/>
    <cellStyle name="20% - Акцент5 29" xfId="5086"/>
    <cellStyle name="20% - Акцент5 29 2" xfId="5087"/>
    <cellStyle name="20% - Акцент5 3" xfId="5088"/>
    <cellStyle name="20% - Акцент5 3 10" xfId="5089"/>
    <cellStyle name="20% - Акцент5 3 11" xfId="5090"/>
    <cellStyle name="20% - Акцент5 3 12" xfId="5091"/>
    <cellStyle name="20% - Акцент5 3 13" xfId="5092"/>
    <cellStyle name="20% - Акцент5 3 14" xfId="5093"/>
    <cellStyle name="20% - Акцент5 3 14 2" xfId="5094"/>
    <cellStyle name="20% - Акцент5 3 15" xfId="5095"/>
    <cellStyle name="20% - Акцент5 3 15 2" xfId="5096"/>
    <cellStyle name="20% - Акцент5 3 16" xfId="5097"/>
    <cellStyle name="20% - Акцент5 3 16 2" xfId="5098"/>
    <cellStyle name="20% - Акцент5 3 17" xfId="5099"/>
    <cellStyle name="20% - Акцент5 3 17 2" xfId="5100"/>
    <cellStyle name="20% - Акцент5 3 18" xfId="5101"/>
    <cellStyle name="20% - Акцент5 3 18 2" xfId="5102"/>
    <cellStyle name="20% - Акцент5 3 19" xfId="5103"/>
    <cellStyle name="20% - Акцент5 3 2" xfId="5104"/>
    <cellStyle name="20% - Акцент5 3 2 2" xfId="29370"/>
    <cellStyle name="20% - Акцент5 3 20" xfId="5105"/>
    <cellStyle name="20% - Акцент5 3 21" xfId="5106"/>
    <cellStyle name="20% - Акцент5 3 22" xfId="29369"/>
    <cellStyle name="20% - Акцент5 3 3" xfId="5107"/>
    <cellStyle name="20% - Акцент5 3 3 2" xfId="5108"/>
    <cellStyle name="20% - Акцент5 3 3 3" xfId="29371"/>
    <cellStyle name="20% - Акцент5 3 4" xfId="5109"/>
    <cellStyle name="20% - Акцент5 3 5" xfId="5110"/>
    <cellStyle name="20% - Акцент5 3 6" xfId="5111"/>
    <cellStyle name="20% - Акцент5 3 7" xfId="5112"/>
    <cellStyle name="20% - Акцент5 3 8" xfId="5113"/>
    <cellStyle name="20% - Акцент5 3 9" xfId="5114"/>
    <cellStyle name="20% - Акцент5 3_46EE.2011(v1.0)" xfId="5115"/>
    <cellStyle name="20% - Акцент5 30" xfId="5116"/>
    <cellStyle name="20% - Акцент5 30 2" xfId="5117"/>
    <cellStyle name="20% - Акцент5 31" xfId="5118"/>
    <cellStyle name="20% - Акцент5 31 2" xfId="5119"/>
    <cellStyle name="20% - Акцент5 32" xfId="5120"/>
    <cellStyle name="20% - Акцент5 32 2" xfId="5121"/>
    <cellStyle name="20% - Акцент5 33" xfId="5122"/>
    <cellStyle name="20% - Акцент5 33 2" xfId="5123"/>
    <cellStyle name="20% - Акцент5 34" xfId="5124"/>
    <cellStyle name="20% - Акцент5 34 2" xfId="5125"/>
    <cellStyle name="20% - Акцент5 35" xfId="5126"/>
    <cellStyle name="20% - Акцент5 35 2" xfId="5127"/>
    <cellStyle name="20% - Акцент5 36" xfId="5128"/>
    <cellStyle name="20% - Акцент5 36 2" xfId="5129"/>
    <cellStyle name="20% - Акцент5 37" xfId="5130"/>
    <cellStyle name="20% - Акцент5 37 2" xfId="5131"/>
    <cellStyle name="20% - Акцент5 38" xfId="5132"/>
    <cellStyle name="20% - Акцент5 38 2" xfId="5133"/>
    <cellStyle name="20% - Акцент5 39" xfId="5134"/>
    <cellStyle name="20% - Акцент5 39 2" xfId="5135"/>
    <cellStyle name="20% - Акцент5 4" xfId="5136"/>
    <cellStyle name="20% - Акцент5 4 10" xfId="5137"/>
    <cellStyle name="20% - Акцент5 4 11" xfId="5138"/>
    <cellStyle name="20% - Акцент5 4 12" xfId="5139"/>
    <cellStyle name="20% - Акцент5 4 13" xfId="5140"/>
    <cellStyle name="20% - Акцент5 4 14" xfId="5141"/>
    <cellStyle name="20% - Акцент5 4 14 2" xfId="5142"/>
    <cellStyle name="20% - Акцент5 4 15" xfId="5143"/>
    <cellStyle name="20% - Акцент5 4 15 2" xfId="5144"/>
    <cellStyle name="20% - Акцент5 4 16" xfId="5145"/>
    <cellStyle name="20% - Акцент5 4 16 2" xfId="5146"/>
    <cellStyle name="20% - Акцент5 4 17" xfId="5147"/>
    <cellStyle name="20% - Акцент5 4 17 2" xfId="5148"/>
    <cellStyle name="20% - Акцент5 4 18" xfId="5149"/>
    <cellStyle name="20% - Акцент5 4 18 2" xfId="5150"/>
    <cellStyle name="20% - Акцент5 4 19" xfId="5151"/>
    <cellStyle name="20% - Акцент5 4 2" xfId="5152"/>
    <cellStyle name="20% - Акцент5 4 2 2" xfId="29373"/>
    <cellStyle name="20% - Акцент5 4 20" xfId="5153"/>
    <cellStyle name="20% - Акцент5 4 21" xfId="5154"/>
    <cellStyle name="20% - Акцент5 4 22" xfId="29372"/>
    <cellStyle name="20% - Акцент5 4 3" xfId="5155"/>
    <cellStyle name="20% - Акцент5 4 3 2" xfId="5156"/>
    <cellStyle name="20% - Акцент5 4 3 3" xfId="29374"/>
    <cellStyle name="20% - Акцент5 4 4" xfId="5157"/>
    <cellStyle name="20% - Акцент5 4 5" xfId="5158"/>
    <cellStyle name="20% - Акцент5 4 6" xfId="5159"/>
    <cellStyle name="20% - Акцент5 4 7" xfId="5160"/>
    <cellStyle name="20% - Акцент5 4 8" xfId="5161"/>
    <cellStyle name="20% - Акцент5 4 9" xfId="5162"/>
    <cellStyle name="20% - Акцент5 4_46EE.2011(v1.0)" xfId="5163"/>
    <cellStyle name="20% - Акцент5 40" xfId="5164"/>
    <cellStyle name="20% - Акцент5 40 2" xfId="5165"/>
    <cellStyle name="20% - Акцент5 41" xfId="5166"/>
    <cellStyle name="20% - Акцент5 41 2" xfId="5167"/>
    <cellStyle name="20% - Акцент5 42" xfId="5168"/>
    <cellStyle name="20% - Акцент5 42 2" xfId="5169"/>
    <cellStyle name="20% - Акцент5 43" xfId="5170"/>
    <cellStyle name="20% - Акцент5 43 2" xfId="5171"/>
    <cellStyle name="20% - Акцент5 44" xfId="5172"/>
    <cellStyle name="20% - Акцент5 44 2" xfId="5173"/>
    <cellStyle name="20% - Акцент5 45" xfId="5174"/>
    <cellStyle name="20% - Акцент5 45 2" xfId="5175"/>
    <cellStyle name="20% - Акцент5 46" xfId="5176"/>
    <cellStyle name="20% - Акцент5 46 2" xfId="5177"/>
    <cellStyle name="20% - Акцент5 47" xfId="5178"/>
    <cellStyle name="20% - Акцент5 47 2" xfId="5179"/>
    <cellStyle name="20% - Акцент5 48" xfId="5180"/>
    <cellStyle name="20% - Акцент5 48 2" xfId="5181"/>
    <cellStyle name="20% - Акцент5 49" xfId="5182"/>
    <cellStyle name="20% - Акцент5 49 2" xfId="5183"/>
    <cellStyle name="20% - Акцент5 5" xfId="5184"/>
    <cellStyle name="20% - Акцент5 5 10" xfId="5185"/>
    <cellStyle name="20% - Акцент5 5 11" xfId="5186"/>
    <cellStyle name="20% - Акцент5 5 12" xfId="5187"/>
    <cellStyle name="20% - Акцент5 5 13" xfId="5188"/>
    <cellStyle name="20% - Акцент5 5 14" xfId="5189"/>
    <cellStyle name="20% - Акцент5 5 14 2" xfId="5190"/>
    <cellStyle name="20% - Акцент5 5 15" xfId="5191"/>
    <cellStyle name="20% - Акцент5 5 15 2" xfId="5192"/>
    <cellStyle name="20% - Акцент5 5 16" xfId="5193"/>
    <cellStyle name="20% - Акцент5 5 16 2" xfId="5194"/>
    <cellStyle name="20% - Акцент5 5 17" xfId="5195"/>
    <cellStyle name="20% - Акцент5 5 17 2" xfId="5196"/>
    <cellStyle name="20% - Акцент5 5 18" xfId="5197"/>
    <cellStyle name="20% - Акцент5 5 18 2" xfId="5198"/>
    <cellStyle name="20% - Акцент5 5 19" xfId="5199"/>
    <cellStyle name="20% - Акцент5 5 2" xfId="5200"/>
    <cellStyle name="20% - Акцент5 5 2 2" xfId="29376"/>
    <cellStyle name="20% - Акцент5 5 20" xfId="5201"/>
    <cellStyle name="20% - Акцент5 5 21" xfId="5202"/>
    <cellStyle name="20% - Акцент5 5 22" xfId="29375"/>
    <cellStyle name="20% - Акцент5 5 3" xfId="5203"/>
    <cellStyle name="20% - Акцент5 5 3 2" xfId="5204"/>
    <cellStyle name="20% - Акцент5 5 3 3" xfId="29377"/>
    <cellStyle name="20% - Акцент5 5 4" xfId="5205"/>
    <cellStyle name="20% - Акцент5 5 5" xfId="5206"/>
    <cellStyle name="20% - Акцент5 5 6" xfId="5207"/>
    <cellStyle name="20% - Акцент5 5 7" xfId="5208"/>
    <cellStyle name="20% - Акцент5 5 8" xfId="5209"/>
    <cellStyle name="20% - Акцент5 5 9" xfId="5210"/>
    <cellStyle name="20% - Акцент5 5_46EE.2011(v1.0)" xfId="5211"/>
    <cellStyle name="20% - Акцент5 50" xfId="5212"/>
    <cellStyle name="20% - Акцент5 50 2" xfId="5213"/>
    <cellStyle name="20% - Акцент5 51" xfId="5214"/>
    <cellStyle name="20% - Акцент5 51 2" xfId="5215"/>
    <cellStyle name="20% - Акцент5 52" xfId="5216"/>
    <cellStyle name="20% - Акцент5 52 2" xfId="5217"/>
    <cellStyle name="20% - Акцент5 53" xfId="5218"/>
    <cellStyle name="20% - Акцент5 53 2" xfId="5219"/>
    <cellStyle name="20% - Акцент5 54" xfId="5220"/>
    <cellStyle name="20% - Акцент5 54 2" xfId="5221"/>
    <cellStyle name="20% - Акцент5 55" xfId="5222"/>
    <cellStyle name="20% - Акцент5 55 2" xfId="5223"/>
    <cellStyle name="20% - Акцент5 56" xfId="5224"/>
    <cellStyle name="20% - Акцент5 56 2" xfId="5225"/>
    <cellStyle name="20% - Акцент5 57" xfId="5226"/>
    <cellStyle name="20% - Акцент5 57 2" xfId="5227"/>
    <cellStyle name="20% - Акцент5 58" xfId="5228"/>
    <cellStyle name="20% - Акцент5 58 2" xfId="5229"/>
    <cellStyle name="20% - Акцент5 59" xfId="5230"/>
    <cellStyle name="20% - Акцент5 59 2" xfId="5231"/>
    <cellStyle name="20% - Акцент5 6" xfId="5232"/>
    <cellStyle name="20% - Акцент5 6 10" xfId="5233"/>
    <cellStyle name="20% - Акцент5 6 11" xfId="5234"/>
    <cellStyle name="20% - Акцент5 6 12" xfId="5235"/>
    <cellStyle name="20% - Акцент5 6 13" xfId="5236"/>
    <cellStyle name="20% - Акцент5 6 14" xfId="5237"/>
    <cellStyle name="20% - Акцент5 6 14 2" xfId="5238"/>
    <cellStyle name="20% - Акцент5 6 15" xfId="5239"/>
    <cellStyle name="20% - Акцент5 6 15 2" xfId="5240"/>
    <cellStyle name="20% - Акцент5 6 16" xfId="5241"/>
    <cellStyle name="20% - Акцент5 6 16 2" xfId="5242"/>
    <cellStyle name="20% - Акцент5 6 17" xfId="5243"/>
    <cellStyle name="20% - Акцент5 6 17 2" xfId="5244"/>
    <cellStyle name="20% - Акцент5 6 18" xfId="5245"/>
    <cellStyle name="20% - Акцент5 6 18 2" xfId="5246"/>
    <cellStyle name="20% - Акцент5 6 19" xfId="5247"/>
    <cellStyle name="20% - Акцент5 6 2" xfId="5248"/>
    <cellStyle name="20% - Акцент5 6 2 2" xfId="29379"/>
    <cellStyle name="20% - Акцент5 6 20" xfId="5249"/>
    <cellStyle name="20% - Акцент5 6 21" xfId="5250"/>
    <cellStyle name="20% - Акцент5 6 22" xfId="29378"/>
    <cellStyle name="20% - Акцент5 6 3" xfId="5251"/>
    <cellStyle name="20% - Акцент5 6 3 2" xfId="5252"/>
    <cellStyle name="20% - Акцент5 6 3 3" xfId="29380"/>
    <cellStyle name="20% - Акцент5 6 4" xfId="5253"/>
    <cellStyle name="20% - Акцент5 6 5" xfId="5254"/>
    <cellStyle name="20% - Акцент5 6 6" xfId="5255"/>
    <cellStyle name="20% - Акцент5 6 7" xfId="5256"/>
    <cellStyle name="20% - Акцент5 6 8" xfId="5257"/>
    <cellStyle name="20% - Акцент5 6 9" xfId="5258"/>
    <cellStyle name="20% - Акцент5 6_46EE.2011(v1.0)" xfId="5259"/>
    <cellStyle name="20% - Акцент5 60" xfId="5260"/>
    <cellStyle name="20% - Акцент5 60 2" xfId="5261"/>
    <cellStyle name="20% - Акцент5 61" xfId="5262"/>
    <cellStyle name="20% - Акцент5 61 2" xfId="5263"/>
    <cellStyle name="20% - Акцент5 62" xfId="5264"/>
    <cellStyle name="20% - Акцент5 62 2" xfId="5265"/>
    <cellStyle name="20% - Акцент5 63" xfId="5266"/>
    <cellStyle name="20% - Акцент5 63 2" xfId="5267"/>
    <cellStyle name="20% - Акцент5 64" xfId="5268"/>
    <cellStyle name="20% - Акцент5 64 2" xfId="5269"/>
    <cellStyle name="20% - Акцент5 65" xfId="5270"/>
    <cellStyle name="20% - Акцент5 65 2" xfId="5271"/>
    <cellStyle name="20% - Акцент5 66" xfId="5272"/>
    <cellStyle name="20% - Акцент5 66 2" xfId="5273"/>
    <cellStyle name="20% - Акцент5 67" xfId="5274"/>
    <cellStyle name="20% - Акцент5 67 2" xfId="5275"/>
    <cellStyle name="20% - Акцент5 68" xfId="5276"/>
    <cellStyle name="20% - Акцент5 68 2" xfId="5277"/>
    <cellStyle name="20% - Акцент5 69" xfId="5278"/>
    <cellStyle name="20% - Акцент5 69 2" xfId="5279"/>
    <cellStyle name="20% - Акцент5 7" xfId="5280"/>
    <cellStyle name="20% - Акцент5 7 10" xfId="5281"/>
    <cellStyle name="20% - Акцент5 7 11" xfId="5282"/>
    <cellStyle name="20% - Акцент5 7 12" xfId="5283"/>
    <cellStyle name="20% - Акцент5 7 13" xfId="5284"/>
    <cellStyle name="20% - Акцент5 7 14" xfId="5285"/>
    <cellStyle name="20% - Акцент5 7 14 2" xfId="5286"/>
    <cellStyle name="20% - Акцент5 7 15" xfId="5287"/>
    <cellStyle name="20% - Акцент5 7 15 2" xfId="5288"/>
    <cellStyle name="20% - Акцент5 7 16" xfId="5289"/>
    <cellStyle name="20% - Акцент5 7 16 2" xfId="5290"/>
    <cellStyle name="20% - Акцент5 7 17" xfId="5291"/>
    <cellStyle name="20% - Акцент5 7 17 2" xfId="5292"/>
    <cellStyle name="20% - Акцент5 7 18" xfId="5293"/>
    <cellStyle name="20% - Акцент5 7 18 2" xfId="5294"/>
    <cellStyle name="20% - Акцент5 7 19" xfId="5295"/>
    <cellStyle name="20% - Акцент5 7 2" xfId="5296"/>
    <cellStyle name="20% - Акцент5 7 2 2" xfId="29382"/>
    <cellStyle name="20% - Акцент5 7 20" xfId="5297"/>
    <cellStyle name="20% - Акцент5 7 21" xfId="5298"/>
    <cellStyle name="20% - Акцент5 7 22" xfId="29381"/>
    <cellStyle name="20% - Акцент5 7 3" xfId="5299"/>
    <cellStyle name="20% - Акцент5 7 3 2" xfId="5300"/>
    <cellStyle name="20% - Акцент5 7 3 3" xfId="29383"/>
    <cellStyle name="20% - Акцент5 7 4" xfId="5301"/>
    <cellStyle name="20% - Акцент5 7 5" xfId="5302"/>
    <cellStyle name="20% - Акцент5 7 6" xfId="5303"/>
    <cellStyle name="20% - Акцент5 7 7" xfId="5304"/>
    <cellStyle name="20% - Акцент5 7 8" xfId="5305"/>
    <cellStyle name="20% - Акцент5 7 9" xfId="5306"/>
    <cellStyle name="20% - Акцент5 7_46EE.2011(v1.0)" xfId="5307"/>
    <cellStyle name="20% - Акцент5 70" xfId="5308"/>
    <cellStyle name="20% - Акцент5 70 2" xfId="5309"/>
    <cellStyle name="20% - Акцент5 71" xfId="5310"/>
    <cellStyle name="20% - Акцент5 71 2" xfId="5311"/>
    <cellStyle name="20% - Акцент5 72" xfId="5312"/>
    <cellStyle name="20% - Акцент5 72 2" xfId="5313"/>
    <cellStyle name="20% - Акцент5 73" xfId="5314"/>
    <cellStyle name="20% - Акцент5 73 2" xfId="5315"/>
    <cellStyle name="20% - Акцент5 74" xfId="5316"/>
    <cellStyle name="20% - Акцент5 74 2" xfId="5317"/>
    <cellStyle name="20% - Акцент5 75" xfId="5318"/>
    <cellStyle name="20% - Акцент5 75 2" xfId="5319"/>
    <cellStyle name="20% - Акцент5 76" xfId="5320"/>
    <cellStyle name="20% - Акцент5 76 2" xfId="5321"/>
    <cellStyle name="20% - Акцент5 77" xfId="5322"/>
    <cellStyle name="20% - Акцент5 77 2" xfId="5323"/>
    <cellStyle name="20% - Акцент5 78" xfId="5324"/>
    <cellStyle name="20% - Акцент5 78 2" xfId="5325"/>
    <cellStyle name="20% - Акцент5 79" xfId="5326"/>
    <cellStyle name="20% - Акцент5 79 2" xfId="5327"/>
    <cellStyle name="20% - Акцент5 8" xfId="5328"/>
    <cellStyle name="20% - Акцент5 8 10" xfId="5329"/>
    <cellStyle name="20% - Акцент5 8 11" xfId="5330"/>
    <cellStyle name="20% - Акцент5 8 12" xfId="5331"/>
    <cellStyle name="20% - Акцент5 8 13" xfId="5332"/>
    <cellStyle name="20% - Акцент5 8 14" xfId="5333"/>
    <cellStyle name="20% - Акцент5 8 14 2" xfId="5334"/>
    <cellStyle name="20% - Акцент5 8 15" xfId="5335"/>
    <cellStyle name="20% - Акцент5 8 15 2" xfId="5336"/>
    <cellStyle name="20% - Акцент5 8 16" xfId="5337"/>
    <cellStyle name="20% - Акцент5 8 16 2" xfId="5338"/>
    <cellStyle name="20% - Акцент5 8 17" xfId="5339"/>
    <cellStyle name="20% - Акцент5 8 17 2" xfId="5340"/>
    <cellStyle name="20% - Акцент5 8 18" xfId="5341"/>
    <cellStyle name="20% - Акцент5 8 18 2" xfId="5342"/>
    <cellStyle name="20% - Акцент5 8 19" xfId="5343"/>
    <cellStyle name="20% - Акцент5 8 2" xfId="5344"/>
    <cellStyle name="20% - Акцент5 8 2 2" xfId="29385"/>
    <cellStyle name="20% - Акцент5 8 20" xfId="5345"/>
    <cellStyle name="20% - Акцент5 8 21" xfId="5346"/>
    <cellStyle name="20% - Акцент5 8 22" xfId="29384"/>
    <cellStyle name="20% - Акцент5 8 3" xfId="5347"/>
    <cellStyle name="20% - Акцент5 8 3 2" xfId="5348"/>
    <cellStyle name="20% - Акцент5 8 3 3" xfId="29386"/>
    <cellStyle name="20% - Акцент5 8 4" xfId="5349"/>
    <cellStyle name="20% - Акцент5 8 5" xfId="5350"/>
    <cellStyle name="20% - Акцент5 8 6" xfId="5351"/>
    <cellStyle name="20% - Акцент5 8 7" xfId="5352"/>
    <cellStyle name="20% - Акцент5 8 8" xfId="5353"/>
    <cellStyle name="20% - Акцент5 8 9" xfId="5354"/>
    <cellStyle name="20% - Акцент5 8_46EE.2011(v1.0)" xfId="5355"/>
    <cellStyle name="20% - Акцент5 80" xfId="5356"/>
    <cellStyle name="20% - Акцент5 80 2" xfId="5357"/>
    <cellStyle name="20% - Акцент5 81" xfId="5358"/>
    <cellStyle name="20% - Акцент5 81 2" xfId="5359"/>
    <cellStyle name="20% - Акцент5 82" xfId="5360"/>
    <cellStyle name="20% - Акцент5 82 2" xfId="5361"/>
    <cellStyle name="20% - Акцент5 83" xfId="5362"/>
    <cellStyle name="20% - Акцент5 83 2" xfId="5363"/>
    <cellStyle name="20% - Акцент5 84" xfId="5364"/>
    <cellStyle name="20% - Акцент5 84 2" xfId="5365"/>
    <cellStyle name="20% - Акцент5 85" xfId="5366"/>
    <cellStyle name="20% - Акцент5 85 2" xfId="5367"/>
    <cellStyle name="20% - Акцент5 86" xfId="5368"/>
    <cellStyle name="20% - Акцент5 86 2" xfId="5369"/>
    <cellStyle name="20% - Акцент5 87" xfId="5370"/>
    <cellStyle name="20% - Акцент5 87 2" xfId="5371"/>
    <cellStyle name="20% - Акцент5 88" xfId="5372"/>
    <cellStyle name="20% - Акцент5 88 2" xfId="5373"/>
    <cellStyle name="20% - Акцент5 89" xfId="5374"/>
    <cellStyle name="20% - Акцент5 89 2" xfId="5375"/>
    <cellStyle name="20% - Акцент5 9" xfId="5376"/>
    <cellStyle name="20% - Акцент5 9 10" xfId="5377"/>
    <cellStyle name="20% - Акцент5 9 11" xfId="5378"/>
    <cellStyle name="20% - Акцент5 9 12" xfId="5379"/>
    <cellStyle name="20% - Акцент5 9 13" xfId="5380"/>
    <cellStyle name="20% - Акцент5 9 14" xfId="5381"/>
    <cellStyle name="20% - Акцент5 9 14 2" xfId="5382"/>
    <cellStyle name="20% - Акцент5 9 15" xfId="5383"/>
    <cellStyle name="20% - Акцент5 9 15 2" xfId="5384"/>
    <cellStyle name="20% - Акцент5 9 16" xfId="5385"/>
    <cellStyle name="20% - Акцент5 9 16 2" xfId="5386"/>
    <cellStyle name="20% - Акцент5 9 17" xfId="5387"/>
    <cellStyle name="20% - Акцент5 9 17 2" xfId="5388"/>
    <cellStyle name="20% - Акцент5 9 18" xfId="5389"/>
    <cellStyle name="20% - Акцент5 9 18 2" xfId="5390"/>
    <cellStyle name="20% - Акцент5 9 19" xfId="5391"/>
    <cellStyle name="20% - Акцент5 9 2" xfId="5392"/>
    <cellStyle name="20% - Акцент5 9 2 2" xfId="29388"/>
    <cellStyle name="20% - Акцент5 9 20" xfId="5393"/>
    <cellStyle name="20% - Акцент5 9 21" xfId="5394"/>
    <cellStyle name="20% - Акцент5 9 22" xfId="29387"/>
    <cellStyle name="20% - Акцент5 9 3" xfId="5395"/>
    <cellStyle name="20% - Акцент5 9 3 2" xfId="5396"/>
    <cellStyle name="20% - Акцент5 9 3 3" xfId="29389"/>
    <cellStyle name="20% - Акцент5 9 4" xfId="5397"/>
    <cellStyle name="20% - Акцент5 9 5" xfId="5398"/>
    <cellStyle name="20% - Акцент5 9 6" xfId="5399"/>
    <cellStyle name="20% - Акцент5 9 7" xfId="5400"/>
    <cellStyle name="20% - Акцент5 9 8" xfId="5401"/>
    <cellStyle name="20% - Акцент5 9 9" xfId="5402"/>
    <cellStyle name="20% - Акцент5 9_46EE.2011(v1.0)" xfId="5403"/>
    <cellStyle name="20% - Акцент5 90" xfId="5404"/>
    <cellStyle name="20% - Акцент5 90 2" xfId="5405"/>
    <cellStyle name="20% - Акцент5 91" xfId="5406"/>
    <cellStyle name="20% - Акцент5 91 2" xfId="5407"/>
    <cellStyle name="20% - Акцент5 92" xfId="5408"/>
    <cellStyle name="20% - Акцент5 92 2" xfId="5409"/>
    <cellStyle name="20% - Акцент5 93" xfId="5410"/>
    <cellStyle name="20% - Акцент5 93 2" xfId="5411"/>
    <cellStyle name="20% - Акцент5 94" xfId="5412"/>
    <cellStyle name="20% - Акцент5 94 2" xfId="5413"/>
    <cellStyle name="20% - Акцент5 95" xfId="5414"/>
    <cellStyle name="20% - Акцент5 95 2" xfId="5415"/>
    <cellStyle name="20% - Акцент5 96" xfId="5416"/>
    <cellStyle name="20% - Акцент5 96 2" xfId="5417"/>
    <cellStyle name="20% - Акцент5 97" xfId="5418"/>
    <cellStyle name="20% - Акцент5 97 2" xfId="5419"/>
    <cellStyle name="20% - Акцент5 98" xfId="5420"/>
    <cellStyle name="20% - Акцент5 98 2" xfId="5421"/>
    <cellStyle name="20% - Акцент5 99" xfId="5422"/>
    <cellStyle name="20% - Акцент5 99 2" xfId="5423"/>
    <cellStyle name="20% — акцент5_5(тх) факт за 2014 год для Васильева РЭК_принятый_08_06_2015" xfId="5424"/>
    <cellStyle name="20% — акцент6" xfId="5425"/>
    <cellStyle name="20% - Акцент6 10" xfId="5426"/>
    <cellStyle name="20% - Акцент6 10 10" xfId="5427"/>
    <cellStyle name="20% - Акцент6 10 11" xfId="5428"/>
    <cellStyle name="20% - Акцент6 10 12" xfId="5429"/>
    <cellStyle name="20% - Акцент6 10 13" xfId="5430"/>
    <cellStyle name="20% - Акцент6 10 14" xfId="5431"/>
    <cellStyle name="20% - Акцент6 10 15" xfId="5432"/>
    <cellStyle name="20% - Акцент6 10 16" xfId="5433"/>
    <cellStyle name="20% - Акцент6 10 17" xfId="29390"/>
    <cellStyle name="20% - Акцент6 10 2" xfId="5434"/>
    <cellStyle name="20% - Акцент6 10 3" xfId="5435"/>
    <cellStyle name="20% - Акцент6 10 4" xfId="5436"/>
    <cellStyle name="20% - Акцент6 10 5" xfId="5437"/>
    <cellStyle name="20% - Акцент6 10 6" xfId="5438"/>
    <cellStyle name="20% - Акцент6 10 7" xfId="5439"/>
    <cellStyle name="20% - Акцент6 10 8" xfId="5440"/>
    <cellStyle name="20% - Акцент6 10 9" xfId="5441"/>
    <cellStyle name="20% - Акцент6 100" xfId="5442"/>
    <cellStyle name="20% - Акцент6 100 2" xfId="5443"/>
    <cellStyle name="20% - Акцент6 101" xfId="5444"/>
    <cellStyle name="20% - Акцент6 101 2" xfId="5445"/>
    <cellStyle name="20% - Акцент6 102" xfId="5446"/>
    <cellStyle name="20% - Акцент6 102 2" xfId="5447"/>
    <cellStyle name="20% - Акцент6 103" xfId="5448"/>
    <cellStyle name="20% - Акцент6 103 2" xfId="5449"/>
    <cellStyle name="20% - Акцент6 104" xfId="5450"/>
    <cellStyle name="20% - Акцент6 104 2" xfId="5451"/>
    <cellStyle name="20% - Акцент6 105" xfId="5452"/>
    <cellStyle name="20% - Акцент6 105 2" xfId="5453"/>
    <cellStyle name="20% - Акцент6 106" xfId="5454"/>
    <cellStyle name="20% - Акцент6 106 2" xfId="5455"/>
    <cellStyle name="20% - Акцент6 107" xfId="5456"/>
    <cellStyle name="20% - Акцент6 107 2" xfId="5457"/>
    <cellStyle name="20% - Акцент6 108" xfId="5458"/>
    <cellStyle name="20% - Акцент6 108 2" xfId="5459"/>
    <cellStyle name="20% - Акцент6 109" xfId="5460"/>
    <cellStyle name="20% - Акцент6 109 2" xfId="5461"/>
    <cellStyle name="20% - Акцент6 11" xfId="5462"/>
    <cellStyle name="20% - Акцент6 11 10" xfId="5463"/>
    <cellStyle name="20% - Акцент6 11 11" xfId="5464"/>
    <cellStyle name="20% - Акцент6 11 12" xfId="5465"/>
    <cellStyle name="20% - Акцент6 11 13" xfId="5466"/>
    <cellStyle name="20% - Акцент6 11 14" xfId="5467"/>
    <cellStyle name="20% - Акцент6 11 15" xfId="5468"/>
    <cellStyle name="20% - Акцент6 11 16" xfId="5469"/>
    <cellStyle name="20% - Акцент6 11 2" xfId="5470"/>
    <cellStyle name="20% - Акцент6 11 3" xfId="5471"/>
    <cellStyle name="20% - Акцент6 11 4" xfId="5472"/>
    <cellStyle name="20% - Акцент6 11 5" xfId="5473"/>
    <cellStyle name="20% - Акцент6 11 6" xfId="5474"/>
    <cellStyle name="20% - Акцент6 11 7" xfId="5475"/>
    <cellStyle name="20% - Акцент6 11 8" xfId="5476"/>
    <cellStyle name="20% - Акцент6 11 9" xfId="5477"/>
    <cellStyle name="20% - Акцент6 110" xfId="5478"/>
    <cellStyle name="20% - Акцент6 110 2" xfId="5479"/>
    <cellStyle name="20% - Акцент6 111" xfId="5480"/>
    <cellStyle name="20% - Акцент6 111 2" xfId="5481"/>
    <cellStyle name="20% - Акцент6 112" xfId="5482"/>
    <cellStyle name="20% - Акцент6 112 2" xfId="5483"/>
    <cellStyle name="20% - Акцент6 113" xfId="5484"/>
    <cellStyle name="20% - Акцент6 113 2" xfId="5485"/>
    <cellStyle name="20% - Акцент6 114" xfId="5486"/>
    <cellStyle name="20% - Акцент6 114 2" xfId="5487"/>
    <cellStyle name="20% - Акцент6 115" xfId="5488"/>
    <cellStyle name="20% - Акцент6 115 2" xfId="5489"/>
    <cellStyle name="20% - Акцент6 116" xfId="5490"/>
    <cellStyle name="20% - Акцент6 116 2" xfId="5491"/>
    <cellStyle name="20% - Акцент6 117" xfId="5492"/>
    <cellStyle name="20% - Акцент6 117 2" xfId="5493"/>
    <cellStyle name="20% - Акцент6 118" xfId="5494"/>
    <cellStyle name="20% - Акцент6 118 2" xfId="5495"/>
    <cellStyle name="20% - Акцент6 119" xfId="5496"/>
    <cellStyle name="20% - Акцент6 119 2" xfId="5497"/>
    <cellStyle name="20% - Акцент6 12" xfId="5498"/>
    <cellStyle name="20% - Акцент6 12 10" xfId="5499"/>
    <cellStyle name="20% - Акцент6 12 11" xfId="5500"/>
    <cellStyle name="20% - Акцент6 12 12" xfId="5501"/>
    <cellStyle name="20% - Акцент6 12 13" xfId="5502"/>
    <cellStyle name="20% - Акцент6 12 14" xfId="5503"/>
    <cellStyle name="20% - Акцент6 12 15" xfId="5504"/>
    <cellStyle name="20% - Акцент6 12 16" xfId="5505"/>
    <cellStyle name="20% - Акцент6 12 2" xfId="5506"/>
    <cellStyle name="20% - Акцент6 12 3" xfId="5507"/>
    <cellStyle name="20% - Акцент6 12 4" xfId="5508"/>
    <cellStyle name="20% - Акцент6 12 5" xfId="5509"/>
    <cellStyle name="20% - Акцент6 12 6" xfId="5510"/>
    <cellStyle name="20% - Акцент6 12 7" xfId="5511"/>
    <cellStyle name="20% - Акцент6 12 8" xfId="5512"/>
    <cellStyle name="20% - Акцент6 12 9" xfId="5513"/>
    <cellStyle name="20% - Акцент6 120" xfId="5514"/>
    <cellStyle name="20% - Акцент6 120 2" xfId="5515"/>
    <cellStyle name="20% - Акцент6 121" xfId="5516"/>
    <cellStyle name="20% - Акцент6 121 2" xfId="5517"/>
    <cellStyle name="20% - Акцент6 122" xfId="5518"/>
    <cellStyle name="20% - Акцент6 122 2" xfId="5519"/>
    <cellStyle name="20% - Акцент6 123" xfId="5520"/>
    <cellStyle name="20% - Акцент6 123 2" xfId="5521"/>
    <cellStyle name="20% - Акцент6 124" xfId="5522"/>
    <cellStyle name="20% - Акцент6 124 2" xfId="5523"/>
    <cellStyle name="20% - Акцент6 125" xfId="5524"/>
    <cellStyle name="20% - Акцент6 125 2" xfId="5525"/>
    <cellStyle name="20% - Акцент6 126" xfId="5526"/>
    <cellStyle name="20% - Акцент6 126 2" xfId="5527"/>
    <cellStyle name="20% - Акцент6 127" xfId="5528"/>
    <cellStyle name="20% - Акцент6 127 2" xfId="5529"/>
    <cellStyle name="20% - Акцент6 128" xfId="5530"/>
    <cellStyle name="20% - Акцент6 128 2" xfId="5531"/>
    <cellStyle name="20% - Акцент6 129" xfId="5532"/>
    <cellStyle name="20% - Акцент6 129 2" xfId="5533"/>
    <cellStyle name="20% - Акцент6 13" xfId="5534"/>
    <cellStyle name="20% - Акцент6 13 10" xfId="5535"/>
    <cellStyle name="20% - Акцент6 13 11" xfId="5536"/>
    <cellStyle name="20% - Акцент6 13 12" xfId="5537"/>
    <cellStyle name="20% - Акцент6 13 13" xfId="5538"/>
    <cellStyle name="20% - Акцент6 13 14" xfId="5539"/>
    <cellStyle name="20% - Акцент6 13 15" xfId="5540"/>
    <cellStyle name="20% - Акцент6 13 16" xfId="5541"/>
    <cellStyle name="20% - Акцент6 13 2" xfId="5542"/>
    <cellStyle name="20% - Акцент6 13 3" xfId="5543"/>
    <cellStyle name="20% - Акцент6 13 4" xfId="5544"/>
    <cellStyle name="20% - Акцент6 13 5" xfId="5545"/>
    <cellStyle name="20% - Акцент6 13 6" xfId="5546"/>
    <cellStyle name="20% - Акцент6 13 7" xfId="5547"/>
    <cellStyle name="20% - Акцент6 13 8" xfId="5548"/>
    <cellStyle name="20% - Акцент6 13 9" xfId="5549"/>
    <cellStyle name="20% - Акцент6 130" xfId="5550"/>
    <cellStyle name="20% - Акцент6 130 2" xfId="5551"/>
    <cellStyle name="20% - Акцент6 131" xfId="5552"/>
    <cellStyle name="20% - Акцент6 131 2" xfId="5553"/>
    <cellStyle name="20% - Акцент6 132" xfId="5554"/>
    <cellStyle name="20% - Акцент6 132 2" xfId="5555"/>
    <cellStyle name="20% - Акцент6 133" xfId="5556"/>
    <cellStyle name="20% - Акцент6 133 2" xfId="5557"/>
    <cellStyle name="20% - Акцент6 134" xfId="5558"/>
    <cellStyle name="20% - Акцент6 134 2" xfId="5559"/>
    <cellStyle name="20% - Акцент6 135" xfId="5560"/>
    <cellStyle name="20% - Акцент6 135 2" xfId="5561"/>
    <cellStyle name="20% - Акцент6 136" xfId="5562"/>
    <cellStyle name="20% - Акцент6 136 2" xfId="5563"/>
    <cellStyle name="20% - Акцент6 137" xfId="5564"/>
    <cellStyle name="20% - Акцент6 137 2" xfId="5565"/>
    <cellStyle name="20% - Акцент6 138" xfId="5566"/>
    <cellStyle name="20% - Акцент6 138 2" xfId="5567"/>
    <cellStyle name="20% - Акцент6 139" xfId="5568"/>
    <cellStyle name="20% - Акцент6 139 2" xfId="5569"/>
    <cellStyle name="20% - Акцент6 14" xfId="5570"/>
    <cellStyle name="20% - Акцент6 14 10" xfId="5571"/>
    <cellStyle name="20% - Акцент6 14 11" xfId="5572"/>
    <cellStyle name="20% - Акцент6 14 12" xfId="5573"/>
    <cellStyle name="20% - Акцент6 14 13" xfId="5574"/>
    <cellStyle name="20% - Акцент6 14 14" xfId="5575"/>
    <cellStyle name="20% - Акцент6 14 15" xfId="5576"/>
    <cellStyle name="20% - Акцент6 14 16" xfId="5577"/>
    <cellStyle name="20% - Акцент6 14 2" xfId="5578"/>
    <cellStyle name="20% - Акцент6 14 3" xfId="5579"/>
    <cellStyle name="20% - Акцент6 14 4" xfId="5580"/>
    <cellStyle name="20% - Акцент6 14 5" xfId="5581"/>
    <cellStyle name="20% - Акцент6 14 6" xfId="5582"/>
    <cellStyle name="20% - Акцент6 14 7" xfId="5583"/>
    <cellStyle name="20% - Акцент6 14 8" xfId="5584"/>
    <cellStyle name="20% - Акцент6 14 9" xfId="5585"/>
    <cellStyle name="20% - Акцент6 140" xfId="5586"/>
    <cellStyle name="20% - Акцент6 140 2" xfId="5587"/>
    <cellStyle name="20% - Акцент6 141" xfId="5588"/>
    <cellStyle name="20% - Акцент6 141 2" xfId="5589"/>
    <cellStyle name="20% - Акцент6 142" xfId="5590"/>
    <cellStyle name="20% - Акцент6 142 2" xfId="5591"/>
    <cellStyle name="20% - Акцент6 143" xfId="5592"/>
    <cellStyle name="20% - Акцент6 143 2" xfId="5593"/>
    <cellStyle name="20% - Акцент6 144" xfId="5594"/>
    <cellStyle name="20% - Акцент6 144 2" xfId="5595"/>
    <cellStyle name="20% - Акцент6 145" xfId="5596"/>
    <cellStyle name="20% - Акцент6 145 2" xfId="5597"/>
    <cellStyle name="20% - Акцент6 146" xfId="5598"/>
    <cellStyle name="20% - Акцент6 146 2" xfId="5599"/>
    <cellStyle name="20% - Акцент6 147" xfId="5600"/>
    <cellStyle name="20% - Акцент6 147 2" xfId="5601"/>
    <cellStyle name="20% - Акцент6 148" xfId="5602"/>
    <cellStyle name="20% - Акцент6 148 2" xfId="5603"/>
    <cellStyle name="20% - Акцент6 149" xfId="5604"/>
    <cellStyle name="20% - Акцент6 149 2" xfId="5605"/>
    <cellStyle name="20% - Акцент6 15" xfId="5606"/>
    <cellStyle name="20% - Акцент6 15 10" xfId="5607"/>
    <cellStyle name="20% - Акцент6 15 11" xfId="5608"/>
    <cellStyle name="20% - Акцент6 15 12" xfId="5609"/>
    <cellStyle name="20% - Акцент6 15 13" xfId="5610"/>
    <cellStyle name="20% - Акцент6 15 14" xfId="5611"/>
    <cellStyle name="20% - Акцент6 15 15" xfId="5612"/>
    <cellStyle name="20% - Акцент6 15 16" xfId="5613"/>
    <cellStyle name="20% - Акцент6 15 2" xfId="5614"/>
    <cellStyle name="20% - Акцент6 15 3" xfId="5615"/>
    <cellStyle name="20% - Акцент6 15 4" xfId="5616"/>
    <cellStyle name="20% - Акцент6 15 5" xfId="5617"/>
    <cellStyle name="20% - Акцент6 15 6" xfId="5618"/>
    <cellStyle name="20% - Акцент6 15 7" xfId="5619"/>
    <cellStyle name="20% - Акцент6 15 8" xfId="5620"/>
    <cellStyle name="20% - Акцент6 15 9" xfId="5621"/>
    <cellStyle name="20% - Акцент6 150" xfId="5622"/>
    <cellStyle name="20% - Акцент6 150 2" xfId="5623"/>
    <cellStyle name="20% - Акцент6 151" xfId="5624"/>
    <cellStyle name="20% - Акцент6 151 2" xfId="5625"/>
    <cellStyle name="20% - Акцент6 152" xfId="5626"/>
    <cellStyle name="20% - Акцент6 152 2" xfId="5627"/>
    <cellStyle name="20% - Акцент6 16" xfId="5628"/>
    <cellStyle name="20% - Акцент6 16 10" xfId="5629"/>
    <cellStyle name="20% - Акцент6 16 11" xfId="5630"/>
    <cellStyle name="20% - Акцент6 16 12" xfId="5631"/>
    <cellStyle name="20% - Акцент6 16 13" xfId="5632"/>
    <cellStyle name="20% - Акцент6 16 14" xfId="5633"/>
    <cellStyle name="20% - Акцент6 16 15" xfId="5634"/>
    <cellStyle name="20% - Акцент6 16 16" xfId="5635"/>
    <cellStyle name="20% - Акцент6 16 2" xfId="5636"/>
    <cellStyle name="20% - Акцент6 16 3" xfId="5637"/>
    <cellStyle name="20% - Акцент6 16 4" xfId="5638"/>
    <cellStyle name="20% - Акцент6 16 5" xfId="5639"/>
    <cellStyle name="20% - Акцент6 16 6" xfId="5640"/>
    <cellStyle name="20% - Акцент6 16 7" xfId="5641"/>
    <cellStyle name="20% - Акцент6 16 8" xfId="5642"/>
    <cellStyle name="20% - Акцент6 16 9" xfId="5643"/>
    <cellStyle name="20% - Акцент6 17" xfId="5644"/>
    <cellStyle name="20% - Акцент6 17 10" xfId="5645"/>
    <cellStyle name="20% - Акцент6 17 11" xfId="5646"/>
    <cellStyle name="20% - Акцент6 17 12" xfId="5647"/>
    <cellStyle name="20% - Акцент6 17 13" xfId="5648"/>
    <cellStyle name="20% - Акцент6 17 14" xfId="5649"/>
    <cellStyle name="20% - Акцент6 17 15" xfId="5650"/>
    <cellStyle name="20% - Акцент6 17 16" xfId="5651"/>
    <cellStyle name="20% - Акцент6 17 2" xfId="5652"/>
    <cellStyle name="20% - Акцент6 17 3" xfId="5653"/>
    <cellStyle name="20% - Акцент6 17 4" xfId="5654"/>
    <cellStyle name="20% - Акцент6 17 5" xfId="5655"/>
    <cellStyle name="20% - Акцент6 17 6" xfId="5656"/>
    <cellStyle name="20% - Акцент6 17 7" xfId="5657"/>
    <cellStyle name="20% - Акцент6 17 8" xfId="5658"/>
    <cellStyle name="20% - Акцент6 17 9" xfId="5659"/>
    <cellStyle name="20% - Акцент6 18" xfId="5660"/>
    <cellStyle name="20% - Акцент6 18 10" xfId="5661"/>
    <cellStyle name="20% - Акцент6 18 11" xfId="5662"/>
    <cellStyle name="20% - Акцент6 18 12" xfId="5663"/>
    <cellStyle name="20% - Акцент6 18 13" xfId="5664"/>
    <cellStyle name="20% - Акцент6 18 14" xfId="5665"/>
    <cellStyle name="20% - Акцент6 18 15" xfId="5666"/>
    <cellStyle name="20% - Акцент6 18 16" xfId="5667"/>
    <cellStyle name="20% - Акцент6 18 2" xfId="5668"/>
    <cellStyle name="20% - Акцент6 18 3" xfId="5669"/>
    <cellStyle name="20% - Акцент6 18 4" xfId="5670"/>
    <cellStyle name="20% - Акцент6 18 5" xfId="5671"/>
    <cellStyle name="20% - Акцент6 18 6" xfId="5672"/>
    <cellStyle name="20% - Акцент6 18 7" xfId="5673"/>
    <cellStyle name="20% - Акцент6 18 8" xfId="5674"/>
    <cellStyle name="20% - Акцент6 18 9" xfId="5675"/>
    <cellStyle name="20% - Акцент6 19" xfId="5676"/>
    <cellStyle name="20% - Акцент6 19 10" xfId="5677"/>
    <cellStyle name="20% - Акцент6 19 11" xfId="5678"/>
    <cellStyle name="20% - Акцент6 19 12" xfId="5679"/>
    <cellStyle name="20% - Акцент6 19 13" xfId="5680"/>
    <cellStyle name="20% - Акцент6 19 14" xfId="5681"/>
    <cellStyle name="20% - Акцент6 19 15" xfId="5682"/>
    <cellStyle name="20% - Акцент6 19 16" xfId="5683"/>
    <cellStyle name="20% - Акцент6 19 2" xfId="5684"/>
    <cellStyle name="20% - Акцент6 19 3" xfId="5685"/>
    <cellStyle name="20% - Акцент6 19 4" xfId="5686"/>
    <cellStyle name="20% - Акцент6 19 5" xfId="5687"/>
    <cellStyle name="20% - Акцент6 19 6" xfId="5688"/>
    <cellStyle name="20% - Акцент6 19 7" xfId="5689"/>
    <cellStyle name="20% - Акцент6 19 8" xfId="5690"/>
    <cellStyle name="20% - Акцент6 19 9" xfId="5691"/>
    <cellStyle name="20% - Акцент6 2" xfId="5692"/>
    <cellStyle name="20% - Акцент6 2 10" xfId="5693"/>
    <cellStyle name="20% - Акцент6 2 11" xfId="5694"/>
    <cellStyle name="20% - Акцент6 2 12" xfId="5695"/>
    <cellStyle name="20% - Акцент6 2 13" xfId="5696"/>
    <cellStyle name="20% - Акцент6 2 14" xfId="5697"/>
    <cellStyle name="20% - Акцент6 2 14 2" xfId="5698"/>
    <cellStyle name="20% - Акцент6 2 14 3" xfId="5699"/>
    <cellStyle name="20% - Акцент6 2 15" xfId="5700"/>
    <cellStyle name="20% - Акцент6 2 15 2" xfId="5701"/>
    <cellStyle name="20% - Акцент6 2 16" xfId="5702"/>
    <cellStyle name="20% - Акцент6 2 16 2" xfId="5703"/>
    <cellStyle name="20% - Акцент6 2 17" xfId="5704"/>
    <cellStyle name="20% - Акцент6 2 17 2" xfId="5705"/>
    <cellStyle name="20% - Акцент6 2 18" xfId="5706"/>
    <cellStyle name="20% - Акцент6 2 18 2" xfId="5707"/>
    <cellStyle name="20% - Акцент6 2 19" xfId="5708"/>
    <cellStyle name="20% - Акцент6 2 19 2" xfId="5709"/>
    <cellStyle name="20% - Акцент6 2 2" xfId="5710"/>
    <cellStyle name="20% - Акцент6 2 2 2" xfId="29392"/>
    <cellStyle name="20% - Акцент6 2 20" xfId="5711"/>
    <cellStyle name="20% - Акцент6 2 20 2" xfId="5712"/>
    <cellStyle name="20% - Акцент6 2 21" xfId="5713"/>
    <cellStyle name="20% - Акцент6 2 21 2" xfId="5714"/>
    <cellStyle name="20% - Акцент6 2 22" xfId="29391"/>
    <cellStyle name="20% - Акцент6 2 3" xfId="5715"/>
    <cellStyle name="20% - Акцент6 2 3 2" xfId="29393"/>
    <cellStyle name="20% - Акцент6 2 4" xfId="5716"/>
    <cellStyle name="20% - Акцент6 2 5" xfId="5717"/>
    <cellStyle name="20% - Акцент6 2 6" xfId="5718"/>
    <cellStyle name="20% - Акцент6 2 7" xfId="5719"/>
    <cellStyle name="20% - Акцент6 2 8" xfId="5720"/>
    <cellStyle name="20% - Акцент6 2 9" xfId="5721"/>
    <cellStyle name="20% - Акцент6 2_46EE.2011(v1.0)" xfId="5722"/>
    <cellStyle name="20% - Акцент6 20" xfId="5723"/>
    <cellStyle name="20% - Акцент6 20 10" xfId="5724"/>
    <cellStyle name="20% - Акцент6 20 11" xfId="5725"/>
    <cellStyle name="20% - Акцент6 20 12" xfId="5726"/>
    <cellStyle name="20% - Акцент6 20 13" xfId="5727"/>
    <cellStyle name="20% - Акцент6 20 14" xfId="5728"/>
    <cellStyle name="20% - Акцент6 20 15" xfId="5729"/>
    <cellStyle name="20% - Акцент6 20 16" xfId="5730"/>
    <cellStyle name="20% - Акцент6 20 2" xfId="5731"/>
    <cellStyle name="20% - Акцент6 20 3" xfId="5732"/>
    <cellStyle name="20% - Акцент6 20 4" xfId="5733"/>
    <cellStyle name="20% - Акцент6 20 5" xfId="5734"/>
    <cellStyle name="20% - Акцент6 20 6" xfId="5735"/>
    <cellStyle name="20% - Акцент6 20 7" xfId="5736"/>
    <cellStyle name="20% - Акцент6 20 8" xfId="5737"/>
    <cellStyle name="20% - Акцент6 20 9" xfId="5738"/>
    <cellStyle name="20% - Акцент6 21" xfId="5739"/>
    <cellStyle name="20% - Акцент6 21 2" xfId="5740"/>
    <cellStyle name="20% - Акцент6 21 3" xfId="5741"/>
    <cellStyle name="20% - Акцент6 21 4" xfId="5742"/>
    <cellStyle name="20% - Акцент6 21 5" xfId="5743"/>
    <cellStyle name="20% - Акцент6 21 6" xfId="5744"/>
    <cellStyle name="20% - Акцент6 21 7" xfId="5745"/>
    <cellStyle name="20% - Акцент6 22" xfId="5746"/>
    <cellStyle name="20% - Акцент6 22 2" xfId="5747"/>
    <cellStyle name="20% - Акцент6 22 3" xfId="5748"/>
    <cellStyle name="20% - Акцент6 23" xfId="5749"/>
    <cellStyle name="20% - Акцент6 23 2" xfId="5750"/>
    <cellStyle name="20% - Акцент6 24" xfId="5751"/>
    <cellStyle name="20% - Акцент6 24 2" xfId="5752"/>
    <cellStyle name="20% - Акцент6 24 2 2" xfId="5753"/>
    <cellStyle name="20% - Акцент6 25" xfId="5754"/>
    <cellStyle name="20% - Акцент6 25 2" xfId="5755"/>
    <cellStyle name="20% - Акцент6 26" xfId="5756"/>
    <cellStyle name="20% - Акцент6 26 2" xfId="5757"/>
    <cellStyle name="20% - Акцент6 27" xfId="5758"/>
    <cellStyle name="20% - Акцент6 27 2" xfId="5759"/>
    <cellStyle name="20% - Акцент6 28" xfId="5760"/>
    <cellStyle name="20% - Акцент6 28 2" xfId="5761"/>
    <cellStyle name="20% - Акцент6 29" xfId="5762"/>
    <cellStyle name="20% - Акцент6 29 2" xfId="5763"/>
    <cellStyle name="20% - Акцент6 3" xfId="5764"/>
    <cellStyle name="20% - Акцент6 3 10" xfId="5765"/>
    <cellStyle name="20% - Акцент6 3 11" xfId="5766"/>
    <cellStyle name="20% - Акцент6 3 12" xfId="5767"/>
    <cellStyle name="20% - Акцент6 3 13" xfId="5768"/>
    <cellStyle name="20% - Акцент6 3 14" xfId="5769"/>
    <cellStyle name="20% - Акцент6 3 14 2" xfId="5770"/>
    <cellStyle name="20% - Акцент6 3 15" xfId="5771"/>
    <cellStyle name="20% - Акцент6 3 15 2" xfId="5772"/>
    <cellStyle name="20% - Акцент6 3 16" xfId="5773"/>
    <cellStyle name="20% - Акцент6 3 16 2" xfId="5774"/>
    <cellStyle name="20% - Акцент6 3 17" xfId="5775"/>
    <cellStyle name="20% - Акцент6 3 17 2" xfId="5776"/>
    <cellStyle name="20% - Акцент6 3 18" xfId="5777"/>
    <cellStyle name="20% - Акцент6 3 18 2" xfId="5778"/>
    <cellStyle name="20% - Акцент6 3 19" xfId="5779"/>
    <cellStyle name="20% - Акцент6 3 2" xfId="5780"/>
    <cellStyle name="20% - Акцент6 3 2 2" xfId="29395"/>
    <cellStyle name="20% - Акцент6 3 20" xfId="5781"/>
    <cellStyle name="20% - Акцент6 3 21" xfId="5782"/>
    <cellStyle name="20% - Акцент6 3 22" xfId="29394"/>
    <cellStyle name="20% - Акцент6 3 3" xfId="5783"/>
    <cellStyle name="20% - Акцент6 3 3 2" xfId="5784"/>
    <cellStyle name="20% - Акцент6 3 3 3" xfId="29396"/>
    <cellStyle name="20% - Акцент6 3 4" xfId="5785"/>
    <cellStyle name="20% - Акцент6 3 5" xfId="5786"/>
    <cellStyle name="20% - Акцент6 3 6" xfId="5787"/>
    <cellStyle name="20% - Акцент6 3 7" xfId="5788"/>
    <cellStyle name="20% - Акцент6 3 8" xfId="5789"/>
    <cellStyle name="20% - Акцент6 3 9" xfId="5790"/>
    <cellStyle name="20% - Акцент6 3_46EE.2011(v1.0)" xfId="5791"/>
    <cellStyle name="20% - Акцент6 30" xfId="5792"/>
    <cellStyle name="20% - Акцент6 30 2" xfId="5793"/>
    <cellStyle name="20% - Акцент6 31" xfId="5794"/>
    <cellStyle name="20% - Акцент6 31 2" xfId="5795"/>
    <cellStyle name="20% - Акцент6 32" xfId="5796"/>
    <cellStyle name="20% - Акцент6 32 2" xfId="5797"/>
    <cellStyle name="20% - Акцент6 33" xfId="5798"/>
    <cellStyle name="20% - Акцент6 33 2" xfId="5799"/>
    <cellStyle name="20% - Акцент6 34" xfId="5800"/>
    <cellStyle name="20% - Акцент6 34 2" xfId="5801"/>
    <cellStyle name="20% - Акцент6 35" xfId="5802"/>
    <cellStyle name="20% - Акцент6 35 2" xfId="5803"/>
    <cellStyle name="20% - Акцент6 36" xfId="5804"/>
    <cellStyle name="20% - Акцент6 36 2" xfId="5805"/>
    <cellStyle name="20% - Акцент6 37" xfId="5806"/>
    <cellStyle name="20% - Акцент6 37 2" xfId="5807"/>
    <cellStyle name="20% - Акцент6 38" xfId="5808"/>
    <cellStyle name="20% - Акцент6 38 2" xfId="5809"/>
    <cellStyle name="20% - Акцент6 39" xfId="5810"/>
    <cellStyle name="20% - Акцент6 39 2" xfId="5811"/>
    <cellStyle name="20% - Акцент6 4" xfId="5812"/>
    <cellStyle name="20% - Акцент6 4 10" xfId="5813"/>
    <cellStyle name="20% - Акцент6 4 11" xfId="5814"/>
    <cellStyle name="20% - Акцент6 4 12" xfId="5815"/>
    <cellStyle name="20% - Акцент6 4 13" xfId="5816"/>
    <cellStyle name="20% - Акцент6 4 14" xfId="5817"/>
    <cellStyle name="20% - Акцент6 4 14 2" xfId="5818"/>
    <cellStyle name="20% - Акцент6 4 15" xfId="5819"/>
    <cellStyle name="20% - Акцент6 4 15 2" xfId="5820"/>
    <cellStyle name="20% - Акцент6 4 16" xfId="5821"/>
    <cellStyle name="20% - Акцент6 4 16 2" xfId="5822"/>
    <cellStyle name="20% - Акцент6 4 17" xfId="5823"/>
    <cellStyle name="20% - Акцент6 4 17 2" xfId="5824"/>
    <cellStyle name="20% - Акцент6 4 18" xfId="5825"/>
    <cellStyle name="20% - Акцент6 4 18 2" xfId="5826"/>
    <cellStyle name="20% - Акцент6 4 19" xfId="5827"/>
    <cellStyle name="20% - Акцент6 4 2" xfId="5828"/>
    <cellStyle name="20% - Акцент6 4 2 2" xfId="29398"/>
    <cellStyle name="20% - Акцент6 4 20" xfId="5829"/>
    <cellStyle name="20% - Акцент6 4 21" xfId="5830"/>
    <cellStyle name="20% - Акцент6 4 22" xfId="29397"/>
    <cellStyle name="20% - Акцент6 4 3" xfId="5831"/>
    <cellStyle name="20% - Акцент6 4 3 2" xfId="5832"/>
    <cellStyle name="20% - Акцент6 4 3 3" xfId="29399"/>
    <cellStyle name="20% - Акцент6 4 4" xfId="5833"/>
    <cellStyle name="20% - Акцент6 4 5" xfId="5834"/>
    <cellStyle name="20% - Акцент6 4 6" xfId="5835"/>
    <cellStyle name="20% - Акцент6 4 7" xfId="5836"/>
    <cellStyle name="20% - Акцент6 4 8" xfId="5837"/>
    <cellStyle name="20% - Акцент6 4 9" xfId="5838"/>
    <cellStyle name="20% - Акцент6 4_46EE.2011(v1.0)" xfId="5839"/>
    <cellStyle name="20% - Акцент6 40" xfId="5840"/>
    <cellStyle name="20% - Акцент6 40 2" xfId="5841"/>
    <cellStyle name="20% - Акцент6 41" xfId="5842"/>
    <cellStyle name="20% - Акцент6 41 2" xfId="5843"/>
    <cellStyle name="20% - Акцент6 42" xfId="5844"/>
    <cellStyle name="20% - Акцент6 42 2" xfId="5845"/>
    <cellStyle name="20% - Акцент6 43" xfId="5846"/>
    <cellStyle name="20% - Акцент6 43 2" xfId="5847"/>
    <cellStyle name="20% - Акцент6 44" xfId="5848"/>
    <cellStyle name="20% - Акцент6 44 2" xfId="5849"/>
    <cellStyle name="20% - Акцент6 45" xfId="5850"/>
    <cellStyle name="20% - Акцент6 45 2" xfId="5851"/>
    <cellStyle name="20% - Акцент6 46" xfId="5852"/>
    <cellStyle name="20% - Акцент6 46 2" xfId="5853"/>
    <cellStyle name="20% - Акцент6 47" xfId="5854"/>
    <cellStyle name="20% - Акцент6 47 2" xfId="5855"/>
    <cellStyle name="20% - Акцент6 48" xfId="5856"/>
    <cellStyle name="20% - Акцент6 48 2" xfId="5857"/>
    <cellStyle name="20% - Акцент6 49" xfId="5858"/>
    <cellStyle name="20% - Акцент6 49 2" xfId="5859"/>
    <cellStyle name="20% - Акцент6 5" xfId="5860"/>
    <cellStyle name="20% - Акцент6 5 10" xfId="5861"/>
    <cellStyle name="20% - Акцент6 5 11" xfId="5862"/>
    <cellStyle name="20% - Акцент6 5 12" xfId="5863"/>
    <cellStyle name="20% - Акцент6 5 13" xfId="5864"/>
    <cellStyle name="20% - Акцент6 5 14" xfId="5865"/>
    <cellStyle name="20% - Акцент6 5 14 2" xfId="5866"/>
    <cellStyle name="20% - Акцент6 5 15" xfId="5867"/>
    <cellStyle name="20% - Акцент6 5 15 2" xfId="5868"/>
    <cellStyle name="20% - Акцент6 5 16" xfId="5869"/>
    <cellStyle name="20% - Акцент6 5 16 2" xfId="5870"/>
    <cellStyle name="20% - Акцент6 5 17" xfId="5871"/>
    <cellStyle name="20% - Акцент6 5 17 2" xfId="5872"/>
    <cellStyle name="20% - Акцент6 5 18" xfId="5873"/>
    <cellStyle name="20% - Акцент6 5 18 2" xfId="5874"/>
    <cellStyle name="20% - Акцент6 5 19" xfId="5875"/>
    <cellStyle name="20% - Акцент6 5 2" xfId="5876"/>
    <cellStyle name="20% - Акцент6 5 2 2" xfId="29401"/>
    <cellStyle name="20% - Акцент6 5 20" xfId="5877"/>
    <cellStyle name="20% - Акцент6 5 21" xfId="5878"/>
    <cellStyle name="20% - Акцент6 5 22" xfId="29400"/>
    <cellStyle name="20% - Акцент6 5 3" xfId="5879"/>
    <cellStyle name="20% - Акцент6 5 3 2" xfId="5880"/>
    <cellStyle name="20% - Акцент6 5 3 3" xfId="29402"/>
    <cellStyle name="20% - Акцент6 5 4" xfId="5881"/>
    <cellStyle name="20% - Акцент6 5 5" xfId="5882"/>
    <cellStyle name="20% - Акцент6 5 6" xfId="5883"/>
    <cellStyle name="20% - Акцент6 5 7" xfId="5884"/>
    <cellStyle name="20% - Акцент6 5 8" xfId="5885"/>
    <cellStyle name="20% - Акцент6 5 9" xfId="5886"/>
    <cellStyle name="20% - Акцент6 5_46EE.2011(v1.0)" xfId="5887"/>
    <cellStyle name="20% - Акцент6 50" xfId="5888"/>
    <cellStyle name="20% - Акцент6 50 2" xfId="5889"/>
    <cellStyle name="20% - Акцент6 51" xfId="5890"/>
    <cellStyle name="20% - Акцент6 51 2" xfId="5891"/>
    <cellStyle name="20% - Акцент6 52" xfId="5892"/>
    <cellStyle name="20% - Акцент6 52 2" xfId="5893"/>
    <cellStyle name="20% - Акцент6 53" xfId="5894"/>
    <cellStyle name="20% - Акцент6 53 2" xfId="5895"/>
    <cellStyle name="20% - Акцент6 54" xfId="5896"/>
    <cellStyle name="20% - Акцент6 54 2" xfId="5897"/>
    <cellStyle name="20% - Акцент6 55" xfId="5898"/>
    <cellStyle name="20% - Акцент6 55 2" xfId="5899"/>
    <cellStyle name="20% - Акцент6 56" xfId="5900"/>
    <cellStyle name="20% - Акцент6 56 2" xfId="5901"/>
    <cellStyle name="20% - Акцент6 57" xfId="5902"/>
    <cellStyle name="20% - Акцент6 57 2" xfId="5903"/>
    <cellStyle name="20% - Акцент6 58" xfId="5904"/>
    <cellStyle name="20% - Акцент6 58 2" xfId="5905"/>
    <cellStyle name="20% - Акцент6 59" xfId="5906"/>
    <cellStyle name="20% - Акцент6 59 2" xfId="5907"/>
    <cellStyle name="20% - Акцент6 6" xfId="5908"/>
    <cellStyle name="20% - Акцент6 6 10" xfId="5909"/>
    <cellStyle name="20% - Акцент6 6 11" xfId="5910"/>
    <cellStyle name="20% - Акцент6 6 12" xfId="5911"/>
    <cellStyle name="20% - Акцент6 6 13" xfId="5912"/>
    <cellStyle name="20% - Акцент6 6 14" xfId="5913"/>
    <cellStyle name="20% - Акцент6 6 14 2" xfId="5914"/>
    <cellStyle name="20% - Акцент6 6 15" xfId="5915"/>
    <cellStyle name="20% - Акцент6 6 15 2" xfId="5916"/>
    <cellStyle name="20% - Акцент6 6 16" xfId="5917"/>
    <cellStyle name="20% - Акцент6 6 16 2" xfId="5918"/>
    <cellStyle name="20% - Акцент6 6 17" xfId="5919"/>
    <cellStyle name="20% - Акцент6 6 17 2" xfId="5920"/>
    <cellStyle name="20% - Акцент6 6 18" xfId="5921"/>
    <cellStyle name="20% - Акцент6 6 18 2" xfId="5922"/>
    <cellStyle name="20% - Акцент6 6 19" xfId="5923"/>
    <cellStyle name="20% - Акцент6 6 2" xfId="5924"/>
    <cellStyle name="20% - Акцент6 6 2 2" xfId="29404"/>
    <cellStyle name="20% - Акцент6 6 20" xfId="5925"/>
    <cellStyle name="20% - Акцент6 6 21" xfId="5926"/>
    <cellStyle name="20% - Акцент6 6 22" xfId="29403"/>
    <cellStyle name="20% - Акцент6 6 3" xfId="5927"/>
    <cellStyle name="20% - Акцент6 6 3 2" xfId="5928"/>
    <cellStyle name="20% - Акцент6 6 3 3" xfId="29405"/>
    <cellStyle name="20% - Акцент6 6 4" xfId="5929"/>
    <cellStyle name="20% - Акцент6 6 5" xfId="5930"/>
    <cellStyle name="20% - Акцент6 6 6" xfId="5931"/>
    <cellStyle name="20% - Акцент6 6 7" xfId="5932"/>
    <cellStyle name="20% - Акцент6 6 8" xfId="5933"/>
    <cellStyle name="20% - Акцент6 6 9" xfId="5934"/>
    <cellStyle name="20% - Акцент6 6_46EE.2011(v1.0)" xfId="5935"/>
    <cellStyle name="20% - Акцент6 60" xfId="5936"/>
    <cellStyle name="20% - Акцент6 60 2" xfId="5937"/>
    <cellStyle name="20% - Акцент6 61" xfId="5938"/>
    <cellStyle name="20% - Акцент6 61 2" xfId="5939"/>
    <cellStyle name="20% - Акцент6 62" xfId="5940"/>
    <cellStyle name="20% - Акцент6 62 2" xfId="5941"/>
    <cellStyle name="20% - Акцент6 63" xfId="5942"/>
    <cellStyle name="20% - Акцент6 63 2" xfId="5943"/>
    <cellStyle name="20% - Акцент6 64" xfId="5944"/>
    <cellStyle name="20% - Акцент6 64 2" xfId="5945"/>
    <cellStyle name="20% - Акцент6 65" xfId="5946"/>
    <cellStyle name="20% - Акцент6 65 2" xfId="5947"/>
    <cellStyle name="20% - Акцент6 66" xfId="5948"/>
    <cellStyle name="20% - Акцент6 66 2" xfId="5949"/>
    <cellStyle name="20% - Акцент6 67" xfId="5950"/>
    <cellStyle name="20% - Акцент6 67 2" xfId="5951"/>
    <cellStyle name="20% - Акцент6 68" xfId="5952"/>
    <cellStyle name="20% - Акцент6 68 2" xfId="5953"/>
    <cellStyle name="20% - Акцент6 69" xfId="5954"/>
    <cellStyle name="20% - Акцент6 69 2" xfId="5955"/>
    <cellStyle name="20% - Акцент6 7" xfId="5956"/>
    <cellStyle name="20% - Акцент6 7 10" xfId="5957"/>
    <cellStyle name="20% - Акцент6 7 11" xfId="5958"/>
    <cellStyle name="20% - Акцент6 7 12" xfId="5959"/>
    <cellStyle name="20% - Акцент6 7 13" xfId="5960"/>
    <cellStyle name="20% - Акцент6 7 14" xfId="5961"/>
    <cellStyle name="20% - Акцент6 7 14 2" xfId="5962"/>
    <cellStyle name="20% - Акцент6 7 15" xfId="5963"/>
    <cellStyle name="20% - Акцент6 7 15 2" xfId="5964"/>
    <cellStyle name="20% - Акцент6 7 16" xfId="5965"/>
    <cellStyle name="20% - Акцент6 7 16 2" xfId="5966"/>
    <cellStyle name="20% - Акцент6 7 17" xfId="5967"/>
    <cellStyle name="20% - Акцент6 7 17 2" xfId="5968"/>
    <cellStyle name="20% - Акцент6 7 18" xfId="5969"/>
    <cellStyle name="20% - Акцент6 7 18 2" xfId="5970"/>
    <cellStyle name="20% - Акцент6 7 19" xfId="5971"/>
    <cellStyle name="20% - Акцент6 7 2" xfId="5972"/>
    <cellStyle name="20% - Акцент6 7 2 2" xfId="29407"/>
    <cellStyle name="20% - Акцент6 7 20" xfId="5973"/>
    <cellStyle name="20% - Акцент6 7 21" xfId="5974"/>
    <cellStyle name="20% - Акцент6 7 22" xfId="29406"/>
    <cellStyle name="20% - Акцент6 7 3" xfId="5975"/>
    <cellStyle name="20% - Акцент6 7 3 2" xfId="5976"/>
    <cellStyle name="20% - Акцент6 7 3 3" xfId="29408"/>
    <cellStyle name="20% - Акцент6 7 4" xfId="5977"/>
    <cellStyle name="20% - Акцент6 7 5" xfId="5978"/>
    <cellStyle name="20% - Акцент6 7 6" xfId="5979"/>
    <cellStyle name="20% - Акцент6 7 7" xfId="5980"/>
    <cellStyle name="20% - Акцент6 7 8" xfId="5981"/>
    <cellStyle name="20% - Акцент6 7 9" xfId="5982"/>
    <cellStyle name="20% - Акцент6 7_46EE.2011(v1.0)" xfId="5983"/>
    <cellStyle name="20% - Акцент6 70" xfId="5984"/>
    <cellStyle name="20% - Акцент6 70 2" xfId="5985"/>
    <cellStyle name="20% - Акцент6 71" xfId="5986"/>
    <cellStyle name="20% - Акцент6 71 2" xfId="5987"/>
    <cellStyle name="20% - Акцент6 72" xfId="5988"/>
    <cellStyle name="20% - Акцент6 72 2" xfId="5989"/>
    <cellStyle name="20% - Акцент6 73" xfId="5990"/>
    <cellStyle name="20% - Акцент6 73 2" xfId="5991"/>
    <cellStyle name="20% - Акцент6 74" xfId="5992"/>
    <cellStyle name="20% - Акцент6 74 2" xfId="5993"/>
    <cellStyle name="20% - Акцент6 75" xfId="5994"/>
    <cellStyle name="20% - Акцент6 75 2" xfId="5995"/>
    <cellStyle name="20% - Акцент6 76" xfId="5996"/>
    <cellStyle name="20% - Акцент6 76 2" xfId="5997"/>
    <cellStyle name="20% - Акцент6 77" xfId="5998"/>
    <cellStyle name="20% - Акцент6 77 2" xfId="5999"/>
    <cellStyle name="20% - Акцент6 78" xfId="6000"/>
    <cellStyle name="20% - Акцент6 78 2" xfId="6001"/>
    <cellStyle name="20% - Акцент6 79" xfId="6002"/>
    <cellStyle name="20% - Акцент6 79 2" xfId="6003"/>
    <cellStyle name="20% - Акцент6 8" xfId="6004"/>
    <cellStyle name="20% - Акцент6 8 10" xfId="6005"/>
    <cellStyle name="20% - Акцент6 8 11" xfId="6006"/>
    <cellStyle name="20% - Акцент6 8 12" xfId="6007"/>
    <cellStyle name="20% - Акцент6 8 13" xfId="6008"/>
    <cellStyle name="20% - Акцент6 8 14" xfId="6009"/>
    <cellStyle name="20% - Акцент6 8 14 2" xfId="6010"/>
    <cellStyle name="20% - Акцент6 8 15" xfId="6011"/>
    <cellStyle name="20% - Акцент6 8 15 2" xfId="6012"/>
    <cellStyle name="20% - Акцент6 8 16" xfId="6013"/>
    <cellStyle name="20% - Акцент6 8 16 2" xfId="6014"/>
    <cellStyle name="20% - Акцент6 8 17" xfId="6015"/>
    <cellStyle name="20% - Акцент6 8 17 2" xfId="6016"/>
    <cellStyle name="20% - Акцент6 8 18" xfId="6017"/>
    <cellStyle name="20% - Акцент6 8 18 2" xfId="6018"/>
    <cellStyle name="20% - Акцент6 8 19" xfId="6019"/>
    <cellStyle name="20% - Акцент6 8 2" xfId="6020"/>
    <cellStyle name="20% - Акцент6 8 2 2" xfId="29410"/>
    <cellStyle name="20% - Акцент6 8 20" xfId="6021"/>
    <cellStyle name="20% - Акцент6 8 21" xfId="6022"/>
    <cellStyle name="20% - Акцент6 8 22" xfId="29409"/>
    <cellStyle name="20% - Акцент6 8 3" xfId="6023"/>
    <cellStyle name="20% - Акцент6 8 3 2" xfId="6024"/>
    <cellStyle name="20% - Акцент6 8 3 3" xfId="29411"/>
    <cellStyle name="20% - Акцент6 8 4" xfId="6025"/>
    <cellStyle name="20% - Акцент6 8 5" xfId="6026"/>
    <cellStyle name="20% - Акцент6 8 6" xfId="6027"/>
    <cellStyle name="20% - Акцент6 8 7" xfId="6028"/>
    <cellStyle name="20% - Акцент6 8 8" xfId="6029"/>
    <cellStyle name="20% - Акцент6 8 9" xfId="6030"/>
    <cellStyle name="20% - Акцент6 8_46EE.2011(v1.0)" xfId="6031"/>
    <cellStyle name="20% - Акцент6 80" xfId="6032"/>
    <cellStyle name="20% - Акцент6 80 2" xfId="6033"/>
    <cellStyle name="20% - Акцент6 81" xfId="6034"/>
    <cellStyle name="20% - Акцент6 81 2" xfId="6035"/>
    <cellStyle name="20% - Акцент6 82" xfId="6036"/>
    <cellStyle name="20% - Акцент6 82 2" xfId="6037"/>
    <cellStyle name="20% - Акцент6 83" xfId="6038"/>
    <cellStyle name="20% - Акцент6 83 2" xfId="6039"/>
    <cellStyle name="20% - Акцент6 84" xfId="6040"/>
    <cellStyle name="20% - Акцент6 84 2" xfId="6041"/>
    <cellStyle name="20% - Акцент6 85" xfId="6042"/>
    <cellStyle name="20% - Акцент6 85 2" xfId="6043"/>
    <cellStyle name="20% - Акцент6 86" xfId="6044"/>
    <cellStyle name="20% - Акцент6 86 2" xfId="6045"/>
    <cellStyle name="20% - Акцент6 87" xfId="6046"/>
    <cellStyle name="20% - Акцент6 87 2" xfId="6047"/>
    <cellStyle name="20% - Акцент6 88" xfId="6048"/>
    <cellStyle name="20% - Акцент6 88 2" xfId="6049"/>
    <cellStyle name="20% - Акцент6 89" xfId="6050"/>
    <cellStyle name="20% - Акцент6 89 2" xfId="6051"/>
    <cellStyle name="20% - Акцент6 9" xfId="6052"/>
    <cellStyle name="20% - Акцент6 9 10" xfId="6053"/>
    <cellStyle name="20% - Акцент6 9 11" xfId="6054"/>
    <cellStyle name="20% - Акцент6 9 12" xfId="6055"/>
    <cellStyle name="20% - Акцент6 9 13" xfId="6056"/>
    <cellStyle name="20% - Акцент6 9 14" xfId="6057"/>
    <cellStyle name="20% - Акцент6 9 14 2" xfId="6058"/>
    <cellStyle name="20% - Акцент6 9 15" xfId="6059"/>
    <cellStyle name="20% - Акцент6 9 15 2" xfId="6060"/>
    <cellStyle name="20% - Акцент6 9 16" xfId="6061"/>
    <cellStyle name="20% - Акцент6 9 16 2" xfId="6062"/>
    <cellStyle name="20% - Акцент6 9 17" xfId="6063"/>
    <cellStyle name="20% - Акцент6 9 17 2" xfId="6064"/>
    <cellStyle name="20% - Акцент6 9 18" xfId="6065"/>
    <cellStyle name="20% - Акцент6 9 18 2" xfId="6066"/>
    <cellStyle name="20% - Акцент6 9 19" xfId="6067"/>
    <cellStyle name="20% - Акцент6 9 2" xfId="6068"/>
    <cellStyle name="20% - Акцент6 9 2 2" xfId="29413"/>
    <cellStyle name="20% - Акцент6 9 20" xfId="6069"/>
    <cellStyle name="20% - Акцент6 9 21" xfId="6070"/>
    <cellStyle name="20% - Акцент6 9 22" xfId="29412"/>
    <cellStyle name="20% - Акцент6 9 3" xfId="6071"/>
    <cellStyle name="20% - Акцент6 9 3 2" xfId="6072"/>
    <cellStyle name="20% - Акцент6 9 3 3" xfId="29414"/>
    <cellStyle name="20% - Акцент6 9 4" xfId="6073"/>
    <cellStyle name="20% - Акцент6 9 5" xfId="6074"/>
    <cellStyle name="20% - Акцент6 9 6" xfId="6075"/>
    <cellStyle name="20% - Акцент6 9 7" xfId="6076"/>
    <cellStyle name="20% - Акцент6 9 8" xfId="6077"/>
    <cellStyle name="20% - Акцент6 9 9" xfId="6078"/>
    <cellStyle name="20% - Акцент6 9_46EE.2011(v1.0)" xfId="6079"/>
    <cellStyle name="20% - Акцент6 90" xfId="6080"/>
    <cellStyle name="20% - Акцент6 90 2" xfId="6081"/>
    <cellStyle name="20% - Акцент6 91" xfId="6082"/>
    <cellStyle name="20% - Акцент6 91 2" xfId="6083"/>
    <cellStyle name="20% - Акцент6 92" xfId="6084"/>
    <cellStyle name="20% - Акцент6 92 2" xfId="6085"/>
    <cellStyle name="20% - Акцент6 93" xfId="6086"/>
    <cellStyle name="20% - Акцент6 93 2" xfId="6087"/>
    <cellStyle name="20% - Акцент6 94" xfId="6088"/>
    <cellStyle name="20% - Акцент6 94 2" xfId="6089"/>
    <cellStyle name="20% - Акцент6 95" xfId="6090"/>
    <cellStyle name="20% - Акцент6 95 2" xfId="6091"/>
    <cellStyle name="20% - Акцент6 96" xfId="6092"/>
    <cellStyle name="20% - Акцент6 96 2" xfId="6093"/>
    <cellStyle name="20% - Акцент6 97" xfId="6094"/>
    <cellStyle name="20% - Акцент6 97 2" xfId="6095"/>
    <cellStyle name="20% - Акцент6 98" xfId="6096"/>
    <cellStyle name="20% - Акцент6 98 2" xfId="6097"/>
    <cellStyle name="20% - Акцент6 99" xfId="6098"/>
    <cellStyle name="20% - Акцент6 99 2" xfId="6099"/>
    <cellStyle name="20% — акцент6_5(тх) факт за 2014 год для Васильева РЭК_принятый_08_06_2015" xfId="6100"/>
    <cellStyle name="40% - Accent1" xfId="6101"/>
    <cellStyle name="40% - Accent1 10" xfId="6102"/>
    <cellStyle name="40% - Accent1 11" xfId="6103"/>
    <cellStyle name="40% - Accent1 12" xfId="6104"/>
    <cellStyle name="40% - Accent1 13" xfId="6105"/>
    <cellStyle name="40% - Accent1 14" xfId="6106"/>
    <cellStyle name="40% - Accent1 15" xfId="6107"/>
    <cellStyle name="40% - Accent1 16" xfId="6108"/>
    <cellStyle name="40% - Accent1 17" xfId="29415"/>
    <cellStyle name="40% - Accent1 2" xfId="6109"/>
    <cellStyle name="40% - Accent1 2 2" xfId="29416"/>
    <cellStyle name="40% - Accent1 3" xfId="6110"/>
    <cellStyle name="40% - Accent1 3 2" xfId="29417"/>
    <cellStyle name="40% - Accent1 4" xfId="6111"/>
    <cellStyle name="40% - Accent1 5" xfId="6112"/>
    <cellStyle name="40% - Accent1 6" xfId="6113"/>
    <cellStyle name="40% - Accent1 7" xfId="6114"/>
    <cellStyle name="40% - Accent1 8" xfId="6115"/>
    <cellStyle name="40% - Accent1 9" xfId="6116"/>
    <cellStyle name="40% - Accent1_46EE.2011(v1.0)" xfId="6117"/>
    <cellStyle name="40% - Accent2" xfId="6118"/>
    <cellStyle name="40% - Accent2 10" xfId="6119"/>
    <cellStyle name="40% - Accent2 11" xfId="6120"/>
    <cellStyle name="40% - Accent2 12" xfId="6121"/>
    <cellStyle name="40% - Accent2 13" xfId="6122"/>
    <cellStyle name="40% - Accent2 14" xfId="6123"/>
    <cellStyle name="40% - Accent2 15" xfId="6124"/>
    <cellStyle name="40% - Accent2 16" xfId="6125"/>
    <cellStyle name="40% - Accent2 17" xfId="29418"/>
    <cellStyle name="40% - Accent2 2" xfId="6126"/>
    <cellStyle name="40% - Accent2 2 2" xfId="29419"/>
    <cellStyle name="40% - Accent2 3" xfId="6127"/>
    <cellStyle name="40% - Accent2 3 2" xfId="29420"/>
    <cellStyle name="40% - Accent2 4" xfId="6128"/>
    <cellStyle name="40% - Accent2 5" xfId="6129"/>
    <cellStyle name="40% - Accent2 6" xfId="6130"/>
    <cellStyle name="40% - Accent2 7" xfId="6131"/>
    <cellStyle name="40% - Accent2 8" xfId="6132"/>
    <cellStyle name="40% - Accent2 9" xfId="6133"/>
    <cellStyle name="40% - Accent2_46EE.2011(v1.0)" xfId="6134"/>
    <cellStyle name="40% - Accent3" xfId="6135"/>
    <cellStyle name="40% - Accent3 10" xfId="6136"/>
    <cellStyle name="40% - Accent3 11" xfId="6137"/>
    <cellStyle name="40% - Accent3 12" xfId="6138"/>
    <cellStyle name="40% - Accent3 13" xfId="6139"/>
    <cellStyle name="40% - Accent3 14" xfId="6140"/>
    <cellStyle name="40% - Accent3 15" xfId="6141"/>
    <cellStyle name="40% - Accent3 16" xfId="6142"/>
    <cellStyle name="40% - Accent3 17" xfId="29421"/>
    <cellStyle name="40% - Accent3 2" xfId="6143"/>
    <cellStyle name="40% - Accent3 2 2" xfId="29422"/>
    <cellStyle name="40% - Accent3 3" xfId="6144"/>
    <cellStyle name="40% - Accent3 3 2" xfId="29423"/>
    <cellStyle name="40% - Accent3 4" xfId="6145"/>
    <cellStyle name="40% - Accent3 5" xfId="6146"/>
    <cellStyle name="40% - Accent3 6" xfId="6147"/>
    <cellStyle name="40% - Accent3 7" xfId="6148"/>
    <cellStyle name="40% - Accent3 8" xfId="6149"/>
    <cellStyle name="40% - Accent3 9" xfId="6150"/>
    <cellStyle name="40% - Accent3_46EE.2011(v1.0)" xfId="6151"/>
    <cellStyle name="40% - Accent4" xfId="6152"/>
    <cellStyle name="40% - Accent4 10" xfId="6153"/>
    <cellStyle name="40% - Accent4 11" xfId="6154"/>
    <cellStyle name="40% - Accent4 12" xfId="6155"/>
    <cellStyle name="40% - Accent4 13" xfId="6156"/>
    <cellStyle name="40% - Accent4 14" xfId="6157"/>
    <cellStyle name="40% - Accent4 15" xfId="6158"/>
    <cellStyle name="40% - Accent4 16" xfId="6159"/>
    <cellStyle name="40% - Accent4 17" xfId="29424"/>
    <cellStyle name="40% - Accent4 2" xfId="6160"/>
    <cellStyle name="40% - Accent4 2 2" xfId="29425"/>
    <cellStyle name="40% - Accent4 3" xfId="6161"/>
    <cellStyle name="40% - Accent4 3 2" xfId="29426"/>
    <cellStyle name="40% - Accent4 4" xfId="6162"/>
    <cellStyle name="40% - Accent4 5" xfId="6163"/>
    <cellStyle name="40% - Accent4 6" xfId="6164"/>
    <cellStyle name="40% - Accent4 7" xfId="6165"/>
    <cellStyle name="40% - Accent4 8" xfId="6166"/>
    <cellStyle name="40% - Accent4 9" xfId="6167"/>
    <cellStyle name="40% - Accent4_46EE.2011(v1.0)" xfId="6168"/>
    <cellStyle name="40% - Accent5" xfId="6169"/>
    <cellStyle name="40% - Accent5 10" xfId="6170"/>
    <cellStyle name="40% - Accent5 11" xfId="6171"/>
    <cellStyle name="40% - Accent5 12" xfId="6172"/>
    <cellStyle name="40% - Accent5 13" xfId="6173"/>
    <cellStyle name="40% - Accent5 14" xfId="6174"/>
    <cellStyle name="40% - Accent5 15" xfId="6175"/>
    <cellStyle name="40% - Accent5 16" xfId="6176"/>
    <cellStyle name="40% - Accent5 17" xfId="29427"/>
    <cellStyle name="40% - Accent5 2" xfId="6177"/>
    <cellStyle name="40% - Accent5 2 2" xfId="29428"/>
    <cellStyle name="40% - Accent5 3" xfId="6178"/>
    <cellStyle name="40% - Accent5 3 2" xfId="29429"/>
    <cellStyle name="40% - Accent5 4" xfId="6179"/>
    <cellStyle name="40% - Accent5 5" xfId="6180"/>
    <cellStyle name="40% - Accent5 6" xfId="6181"/>
    <cellStyle name="40% - Accent5 7" xfId="6182"/>
    <cellStyle name="40% - Accent5 8" xfId="6183"/>
    <cellStyle name="40% - Accent5 9" xfId="6184"/>
    <cellStyle name="40% - Accent5_46EE.2011(v1.0)" xfId="6185"/>
    <cellStyle name="40% - Accent6" xfId="6186"/>
    <cellStyle name="40% - Accent6 10" xfId="6187"/>
    <cellStyle name="40% - Accent6 11" xfId="6188"/>
    <cellStyle name="40% - Accent6 12" xfId="6189"/>
    <cellStyle name="40% - Accent6 13" xfId="6190"/>
    <cellStyle name="40% - Accent6 14" xfId="6191"/>
    <cellStyle name="40% - Accent6 15" xfId="6192"/>
    <cellStyle name="40% - Accent6 16" xfId="6193"/>
    <cellStyle name="40% - Accent6 17" xfId="29430"/>
    <cellStyle name="40% - Accent6 2" xfId="6194"/>
    <cellStyle name="40% - Accent6 2 2" xfId="29431"/>
    <cellStyle name="40% - Accent6 3" xfId="6195"/>
    <cellStyle name="40% - Accent6 3 2" xfId="29432"/>
    <cellStyle name="40% - Accent6 4" xfId="6196"/>
    <cellStyle name="40% - Accent6 5" xfId="6197"/>
    <cellStyle name="40% - Accent6 6" xfId="6198"/>
    <cellStyle name="40% - Accent6 7" xfId="6199"/>
    <cellStyle name="40% - Accent6 8" xfId="6200"/>
    <cellStyle name="40% - Accent6 9" xfId="6201"/>
    <cellStyle name="40% - Accent6_46EE.2011(v1.0)" xfId="6202"/>
    <cellStyle name="40% — акцент1" xfId="6203"/>
    <cellStyle name="40% - Акцент1 10" xfId="6204"/>
    <cellStyle name="40% - Акцент1 10 10" xfId="6205"/>
    <cellStyle name="40% - Акцент1 10 11" xfId="6206"/>
    <cellStyle name="40% - Акцент1 10 12" xfId="6207"/>
    <cellStyle name="40% - Акцент1 10 13" xfId="6208"/>
    <cellStyle name="40% - Акцент1 10 14" xfId="6209"/>
    <cellStyle name="40% - Акцент1 10 15" xfId="6210"/>
    <cellStyle name="40% - Акцент1 10 16" xfId="6211"/>
    <cellStyle name="40% - Акцент1 10 17" xfId="29433"/>
    <cellStyle name="40% - Акцент1 10 2" xfId="6212"/>
    <cellStyle name="40% - Акцент1 10 3" xfId="6213"/>
    <cellStyle name="40% - Акцент1 10 4" xfId="6214"/>
    <cellStyle name="40% - Акцент1 10 5" xfId="6215"/>
    <cellStyle name="40% - Акцент1 10 6" xfId="6216"/>
    <cellStyle name="40% - Акцент1 10 7" xfId="6217"/>
    <cellStyle name="40% - Акцент1 10 8" xfId="6218"/>
    <cellStyle name="40% - Акцент1 10 9" xfId="6219"/>
    <cellStyle name="40% - Акцент1 100" xfId="6220"/>
    <cellStyle name="40% - Акцент1 100 2" xfId="6221"/>
    <cellStyle name="40% - Акцент1 101" xfId="6222"/>
    <cellStyle name="40% - Акцент1 101 2" xfId="6223"/>
    <cellStyle name="40% - Акцент1 102" xfId="6224"/>
    <cellStyle name="40% - Акцент1 102 2" xfId="6225"/>
    <cellStyle name="40% - Акцент1 103" xfId="6226"/>
    <cellStyle name="40% - Акцент1 103 2" xfId="6227"/>
    <cellStyle name="40% - Акцент1 104" xfId="6228"/>
    <cellStyle name="40% - Акцент1 104 2" xfId="6229"/>
    <cellStyle name="40% - Акцент1 105" xfId="6230"/>
    <cellStyle name="40% - Акцент1 105 2" xfId="6231"/>
    <cellStyle name="40% - Акцент1 106" xfId="6232"/>
    <cellStyle name="40% - Акцент1 106 2" xfId="6233"/>
    <cellStyle name="40% - Акцент1 107" xfId="6234"/>
    <cellStyle name="40% - Акцент1 107 2" xfId="6235"/>
    <cellStyle name="40% - Акцент1 108" xfId="6236"/>
    <cellStyle name="40% - Акцент1 108 2" xfId="6237"/>
    <cellStyle name="40% - Акцент1 109" xfId="6238"/>
    <cellStyle name="40% - Акцент1 109 2" xfId="6239"/>
    <cellStyle name="40% - Акцент1 11" xfId="6240"/>
    <cellStyle name="40% - Акцент1 11 10" xfId="6241"/>
    <cellStyle name="40% - Акцент1 11 11" xfId="6242"/>
    <cellStyle name="40% - Акцент1 11 12" xfId="6243"/>
    <cellStyle name="40% - Акцент1 11 13" xfId="6244"/>
    <cellStyle name="40% - Акцент1 11 14" xfId="6245"/>
    <cellStyle name="40% - Акцент1 11 15" xfId="6246"/>
    <cellStyle name="40% - Акцент1 11 16" xfId="6247"/>
    <cellStyle name="40% - Акцент1 11 2" xfId="6248"/>
    <cellStyle name="40% - Акцент1 11 3" xfId="6249"/>
    <cellStyle name="40% - Акцент1 11 4" xfId="6250"/>
    <cellStyle name="40% - Акцент1 11 5" xfId="6251"/>
    <cellStyle name="40% - Акцент1 11 6" xfId="6252"/>
    <cellStyle name="40% - Акцент1 11 7" xfId="6253"/>
    <cellStyle name="40% - Акцент1 11 8" xfId="6254"/>
    <cellStyle name="40% - Акцент1 11 9" xfId="6255"/>
    <cellStyle name="40% - Акцент1 110" xfId="6256"/>
    <cellStyle name="40% - Акцент1 110 2" xfId="6257"/>
    <cellStyle name="40% - Акцент1 111" xfId="6258"/>
    <cellStyle name="40% - Акцент1 111 2" xfId="6259"/>
    <cellStyle name="40% - Акцент1 112" xfId="6260"/>
    <cellStyle name="40% - Акцент1 112 2" xfId="6261"/>
    <cellStyle name="40% - Акцент1 113" xfId="6262"/>
    <cellStyle name="40% - Акцент1 113 2" xfId="6263"/>
    <cellStyle name="40% - Акцент1 114" xfId="6264"/>
    <cellStyle name="40% - Акцент1 114 2" xfId="6265"/>
    <cellStyle name="40% - Акцент1 115" xfId="6266"/>
    <cellStyle name="40% - Акцент1 115 2" xfId="6267"/>
    <cellStyle name="40% - Акцент1 116" xfId="6268"/>
    <cellStyle name="40% - Акцент1 116 2" xfId="6269"/>
    <cellStyle name="40% - Акцент1 117" xfId="6270"/>
    <cellStyle name="40% - Акцент1 117 2" xfId="6271"/>
    <cellStyle name="40% - Акцент1 118" xfId="6272"/>
    <cellStyle name="40% - Акцент1 118 2" xfId="6273"/>
    <cellStyle name="40% - Акцент1 119" xfId="6274"/>
    <cellStyle name="40% - Акцент1 119 2" xfId="6275"/>
    <cellStyle name="40% - Акцент1 12" xfId="6276"/>
    <cellStyle name="40% - Акцент1 12 10" xfId="6277"/>
    <cellStyle name="40% - Акцент1 12 11" xfId="6278"/>
    <cellStyle name="40% - Акцент1 12 12" xfId="6279"/>
    <cellStyle name="40% - Акцент1 12 13" xfId="6280"/>
    <cellStyle name="40% - Акцент1 12 14" xfId="6281"/>
    <cellStyle name="40% - Акцент1 12 15" xfId="6282"/>
    <cellStyle name="40% - Акцент1 12 16" xfId="6283"/>
    <cellStyle name="40% - Акцент1 12 2" xfId="6284"/>
    <cellStyle name="40% - Акцент1 12 3" xfId="6285"/>
    <cellStyle name="40% - Акцент1 12 4" xfId="6286"/>
    <cellStyle name="40% - Акцент1 12 5" xfId="6287"/>
    <cellStyle name="40% - Акцент1 12 6" xfId="6288"/>
    <cellStyle name="40% - Акцент1 12 7" xfId="6289"/>
    <cellStyle name="40% - Акцент1 12 8" xfId="6290"/>
    <cellStyle name="40% - Акцент1 12 9" xfId="6291"/>
    <cellStyle name="40% - Акцент1 120" xfId="6292"/>
    <cellStyle name="40% - Акцент1 120 2" xfId="6293"/>
    <cellStyle name="40% - Акцент1 121" xfId="6294"/>
    <cellStyle name="40% - Акцент1 121 2" xfId="6295"/>
    <cellStyle name="40% - Акцент1 122" xfId="6296"/>
    <cellStyle name="40% - Акцент1 122 2" xfId="6297"/>
    <cellStyle name="40% - Акцент1 123" xfId="6298"/>
    <cellStyle name="40% - Акцент1 123 2" xfId="6299"/>
    <cellStyle name="40% - Акцент1 124" xfId="6300"/>
    <cellStyle name="40% - Акцент1 124 2" xfId="6301"/>
    <cellStyle name="40% - Акцент1 125" xfId="6302"/>
    <cellStyle name="40% - Акцент1 125 2" xfId="6303"/>
    <cellStyle name="40% - Акцент1 126" xfId="6304"/>
    <cellStyle name="40% - Акцент1 126 2" xfId="6305"/>
    <cellStyle name="40% - Акцент1 127" xfId="6306"/>
    <cellStyle name="40% - Акцент1 127 2" xfId="6307"/>
    <cellStyle name="40% - Акцент1 128" xfId="6308"/>
    <cellStyle name="40% - Акцент1 128 2" xfId="6309"/>
    <cellStyle name="40% - Акцент1 129" xfId="6310"/>
    <cellStyle name="40% - Акцент1 129 2" xfId="6311"/>
    <cellStyle name="40% - Акцент1 13" xfId="6312"/>
    <cellStyle name="40% - Акцент1 13 10" xfId="6313"/>
    <cellStyle name="40% - Акцент1 13 11" xfId="6314"/>
    <cellStyle name="40% - Акцент1 13 12" xfId="6315"/>
    <cellStyle name="40% - Акцент1 13 13" xfId="6316"/>
    <cellStyle name="40% - Акцент1 13 14" xfId="6317"/>
    <cellStyle name="40% - Акцент1 13 15" xfId="6318"/>
    <cellStyle name="40% - Акцент1 13 16" xfId="6319"/>
    <cellStyle name="40% - Акцент1 13 2" xfId="6320"/>
    <cellStyle name="40% - Акцент1 13 3" xfId="6321"/>
    <cellStyle name="40% - Акцент1 13 4" xfId="6322"/>
    <cellStyle name="40% - Акцент1 13 5" xfId="6323"/>
    <cellStyle name="40% - Акцент1 13 6" xfId="6324"/>
    <cellStyle name="40% - Акцент1 13 7" xfId="6325"/>
    <cellStyle name="40% - Акцент1 13 8" xfId="6326"/>
    <cellStyle name="40% - Акцент1 13 9" xfId="6327"/>
    <cellStyle name="40% - Акцент1 130" xfId="6328"/>
    <cellStyle name="40% - Акцент1 130 2" xfId="6329"/>
    <cellStyle name="40% - Акцент1 131" xfId="6330"/>
    <cellStyle name="40% - Акцент1 131 2" xfId="6331"/>
    <cellStyle name="40% - Акцент1 132" xfId="6332"/>
    <cellStyle name="40% - Акцент1 132 2" xfId="6333"/>
    <cellStyle name="40% - Акцент1 133" xfId="6334"/>
    <cellStyle name="40% - Акцент1 133 2" xfId="6335"/>
    <cellStyle name="40% - Акцент1 134" xfId="6336"/>
    <cellStyle name="40% - Акцент1 134 2" xfId="6337"/>
    <cellStyle name="40% - Акцент1 135" xfId="6338"/>
    <cellStyle name="40% - Акцент1 135 2" xfId="6339"/>
    <cellStyle name="40% - Акцент1 136" xfId="6340"/>
    <cellStyle name="40% - Акцент1 136 2" xfId="6341"/>
    <cellStyle name="40% - Акцент1 137" xfId="6342"/>
    <cellStyle name="40% - Акцент1 137 2" xfId="6343"/>
    <cellStyle name="40% - Акцент1 138" xfId="6344"/>
    <cellStyle name="40% - Акцент1 138 2" xfId="6345"/>
    <cellStyle name="40% - Акцент1 139" xfId="6346"/>
    <cellStyle name="40% - Акцент1 139 2" xfId="6347"/>
    <cellStyle name="40% - Акцент1 14" xfId="6348"/>
    <cellStyle name="40% - Акцент1 14 10" xfId="6349"/>
    <cellStyle name="40% - Акцент1 14 11" xfId="6350"/>
    <cellStyle name="40% - Акцент1 14 12" xfId="6351"/>
    <cellStyle name="40% - Акцент1 14 13" xfId="6352"/>
    <cellStyle name="40% - Акцент1 14 14" xfId="6353"/>
    <cellStyle name="40% - Акцент1 14 15" xfId="6354"/>
    <cellStyle name="40% - Акцент1 14 16" xfId="6355"/>
    <cellStyle name="40% - Акцент1 14 2" xfId="6356"/>
    <cellStyle name="40% - Акцент1 14 3" xfId="6357"/>
    <cellStyle name="40% - Акцент1 14 4" xfId="6358"/>
    <cellStyle name="40% - Акцент1 14 5" xfId="6359"/>
    <cellStyle name="40% - Акцент1 14 6" xfId="6360"/>
    <cellStyle name="40% - Акцент1 14 7" xfId="6361"/>
    <cellStyle name="40% - Акцент1 14 8" xfId="6362"/>
    <cellStyle name="40% - Акцент1 14 9" xfId="6363"/>
    <cellStyle name="40% - Акцент1 140" xfId="6364"/>
    <cellStyle name="40% - Акцент1 140 2" xfId="6365"/>
    <cellStyle name="40% - Акцент1 141" xfId="6366"/>
    <cellStyle name="40% - Акцент1 141 2" xfId="6367"/>
    <cellStyle name="40% - Акцент1 142" xfId="6368"/>
    <cellStyle name="40% - Акцент1 142 2" xfId="6369"/>
    <cellStyle name="40% - Акцент1 143" xfId="6370"/>
    <cellStyle name="40% - Акцент1 143 2" xfId="6371"/>
    <cellStyle name="40% - Акцент1 144" xfId="6372"/>
    <cellStyle name="40% - Акцент1 144 2" xfId="6373"/>
    <cellStyle name="40% - Акцент1 145" xfId="6374"/>
    <cellStyle name="40% - Акцент1 145 2" xfId="6375"/>
    <cellStyle name="40% - Акцент1 146" xfId="6376"/>
    <cellStyle name="40% - Акцент1 146 2" xfId="6377"/>
    <cellStyle name="40% - Акцент1 147" xfId="6378"/>
    <cellStyle name="40% - Акцент1 147 2" xfId="6379"/>
    <cellStyle name="40% - Акцент1 148" xfId="6380"/>
    <cellStyle name="40% - Акцент1 148 2" xfId="6381"/>
    <cellStyle name="40% - Акцент1 149" xfId="6382"/>
    <cellStyle name="40% - Акцент1 149 2" xfId="6383"/>
    <cellStyle name="40% - Акцент1 15" xfId="6384"/>
    <cellStyle name="40% - Акцент1 15 10" xfId="6385"/>
    <cellStyle name="40% - Акцент1 15 11" xfId="6386"/>
    <cellStyle name="40% - Акцент1 15 12" xfId="6387"/>
    <cellStyle name="40% - Акцент1 15 13" xfId="6388"/>
    <cellStyle name="40% - Акцент1 15 14" xfId="6389"/>
    <cellStyle name="40% - Акцент1 15 15" xfId="6390"/>
    <cellStyle name="40% - Акцент1 15 16" xfId="6391"/>
    <cellStyle name="40% - Акцент1 15 2" xfId="6392"/>
    <cellStyle name="40% - Акцент1 15 3" xfId="6393"/>
    <cellStyle name="40% - Акцент1 15 4" xfId="6394"/>
    <cellStyle name="40% - Акцент1 15 5" xfId="6395"/>
    <cellStyle name="40% - Акцент1 15 6" xfId="6396"/>
    <cellStyle name="40% - Акцент1 15 7" xfId="6397"/>
    <cellStyle name="40% - Акцент1 15 8" xfId="6398"/>
    <cellStyle name="40% - Акцент1 15 9" xfId="6399"/>
    <cellStyle name="40% - Акцент1 150" xfId="6400"/>
    <cellStyle name="40% - Акцент1 150 2" xfId="6401"/>
    <cellStyle name="40% - Акцент1 151" xfId="6402"/>
    <cellStyle name="40% - Акцент1 151 2" xfId="6403"/>
    <cellStyle name="40% - Акцент1 152" xfId="6404"/>
    <cellStyle name="40% - Акцент1 152 2" xfId="6405"/>
    <cellStyle name="40% - Акцент1 16" xfId="6406"/>
    <cellStyle name="40% - Акцент1 16 10" xfId="6407"/>
    <cellStyle name="40% - Акцент1 16 11" xfId="6408"/>
    <cellStyle name="40% - Акцент1 16 12" xfId="6409"/>
    <cellStyle name="40% - Акцент1 16 13" xfId="6410"/>
    <cellStyle name="40% - Акцент1 16 14" xfId="6411"/>
    <cellStyle name="40% - Акцент1 16 15" xfId="6412"/>
    <cellStyle name="40% - Акцент1 16 16" xfId="6413"/>
    <cellStyle name="40% - Акцент1 16 2" xfId="6414"/>
    <cellStyle name="40% - Акцент1 16 3" xfId="6415"/>
    <cellStyle name="40% - Акцент1 16 4" xfId="6416"/>
    <cellStyle name="40% - Акцент1 16 5" xfId="6417"/>
    <cellStyle name="40% - Акцент1 16 6" xfId="6418"/>
    <cellStyle name="40% - Акцент1 16 7" xfId="6419"/>
    <cellStyle name="40% - Акцент1 16 8" xfId="6420"/>
    <cellStyle name="40% - Акцент1 16 9" xfId="6421"/>
    <cellStyle name="40% - Акцент1 17" xfId="6422"/>
    <cellStyle name="40% - Акцент1 17 10" xfId="6423"/>
    <cellStyle name="40% - Акцент1 17 11" xfId="6424"/>
    <cellStyle name="40% - Акцент1 17 12" xfId="6425"/>
    <cellStyle name="40% - Акцент1 17 13" xfId="6426"/>
    <cellStyle name="40% - Акцент1 17 14" xfId="6427"/>
    <cellStyle name="40% - Акцент1 17 15" xfId="6428"/>
    <cellStyle name="40% - Акцент1 17 16" xfId="6429"/>
    <cellStyle name="40% - Акцент1 17 2" xfId="6430"/>
    <cellStyle name="40% - Акцент1 17 3" xfId="6431"/>
    <cellStyle name="40% - Акцент1 17 4" xfId="6432"/>
    <cellStyle name="40% - Акцент1 17 5" xfId="6433"/>
    <cellStyle name="40% - Акцент1 17 6" xfId="6434"/>
    <cellStyle name="40% - Акцент1 17 7" xfId="6435"/>
    <cellStyle name="40% - Акцент1 17 8" xfId="6436"/>
    <cellStyle name="40% - Акцент1 17 9" xfId="6437"/>
    <cellStyle name="40% - Акцент1 18" xfId="6438"/>
    <cellStyle name="40% - Акцент1 18 10" xfId="6439"/>
    <cellStyle name="40% - Акцент1 18 11" xfId="6440"/>
    <cellStyle name="40% - Акцент1 18 12" xfId="6441"/>
    <cellStyle name="40% - Акцент1 18 13" xfId="6442"/>
    <cellStyle name="40% - Акцент1 18 14" xfId="6443"/>
    <cellStyle name="40% - Акцент1 18 15" xfId="6444"/>
    <cellStyle name="40% - Акцент1 18 16" xfId="6445"/>
    <cellStyle name="40% - Акцент1 18 2" xfId="6446"/>
    <cellStyle name="40% - Акцент1 18 3" xfId="6447"/>
    <cellStyle name="40% - Акцент1 18 4" xfId="6448"/>
    <cellStyle name="40% - Акцент1 18 5" xfId="6449"/>
    <cellStyle name="40% - Акцент1 18 6" xfId="6450"/>
    <cellStyle name="40% - Акцент1 18 7" xfId="6451"/>
    <cellStyle name="40% - Акцент1 18 8" xfId="6452"/>
    <cellStyle name="40% - Акцент1 18 9" xfId="6453"/>
    <cellStyle name="40% - Акцент1 19" xfId="6454"/>
    <cellStyle name="40% - Акцент1 19 10" xfId="6455"/>
    <cellStyle name="40% - Акцент1 19 11" xfId="6456"/>
    <cellStyle name="40% - Акцент1 19 12" xfId="6457"/>
    <cellStyle name="40% - Акцент1 19 13" xfId="6458"/>
    <cellStyle name="40% - Акцент1 19 14" xfId="6459"/>
    <cellStyle name="40% - Акцент1 19 15" xfId="6460"/>
    <cellStyle name="40% - Акцент1 19 16" xfId="6461"/>
    <cellStyle name="40% - Акцент1 19 2" xfId="6462"/>
    <cellStyle name="40% - Акцент1 19 3" xfId="6463"/>
    <cellStyle name="40% - Акцент1 19 4" xfId="6464"/>
    <cellStyle name="40% - Акцент1 19 5" xfId="6465"/>
    <cellStyle name="40% - Акцент1 19 6" xfId="6466"/>
    <cellStyle name="40% - Акцент1 19 7" xfId="6467"/>
    <cellStyle name="40% - Акцент1 19 8" xfId="6468"/>
    <cellStyle name="40% - Акцент1 19 9" xfId="6469"/>
    <cellStyle name="40% - Акцент1 2" xfId="6470"/>
    <cellStyle name="40% - Акцент1 2 10" xfId="6471"/>
    <cellStyle name="40% - Акцент1 2 11" xfId="6472"/>
    <cellStyle name="40% - Акцент1 2 12" xfId="6473"/>
    <cellStyle name="40% - Акцент1 2 13" xfId="6474"/>
    <cellStyle name="40% - Акцент1 2 14" xfId="6475"/>
    <cellStyle name="40% - Акцент1 2 14 2" xfId="6476"/>
    <cellStyle name="40% - Акцент1 2 14 3" xfId="6477"/>
    <cellStyle name="40% - Акцент1 2 15" xfId="6478"/>
    <cellStyle name="40% - Акцент1 2 15 2" xfId="6479"/>
    <cellStyle name="40% - Акцент1 2 16" xfId="6480"/>
    <cellStyle name="40% - Акцент1 2 16 2" xfId="6481"/>
    <cellStyle name="40% - Акцент1 2 17" xfId="6482"/>
    <cellStyle name="40% - Акцент1 2 17 2" xfId="6483"/>
    <cellStyle name="40% - Акцент1 2 18" xfId="6484"/>
    <cellStyle name="40% - Акцент1 2 18 2" xfId="6485"/>
    <cellStyle name="40% - Акцент1 2 19" xfId="6486"/>
    <cellStyle name="40% - Акцент1 2 19 2" xfId="6487"/>
    <cellStyle name="40% - Акцент1 2 2" xfId="6488"/>
    <cellStyle name="40% - Акцент1 2 2 2" xfId="29435"/>
    <cellStyle name="40% - Акцент1 2 20" xfId="6489"/>
    <cellStyle name="40% - Акцент1 2 20 2" xfId="6490"/>
    <cellStyle name="40% - Акцент1 2 21" xfId="6491"/>
    <cellStyle name="40% - Акцент1 2 21 2" xfId="6492"/>
    <cellStyle name="40% - Акцент1 2 22" xfId="29434"/>
    <cellStyle name="40% - Акцент1 2 3" xfId="6493"/>
    <cellStyle name="40% - Акцент1 2 3 2" xfId="29436"/>
    <cellStyle name="40% - Акцент1 2 4" xfId="6494"/>
    <cellStyle name="40% - Акцент1 2 5" xfId="6495"/>
    <cellStyle name="40% - Акцент1 2 6" xfId="6496"/>
    <cellStyle name="40% - Акцент1 2 7" xfId="6497"/>
    <cellStyle name="40% - Акцент1 2 8" xfId="6498"/>
    <cellStyle name="40% - Акцент1 2 9" xfId="6499"/>
    <cellStyle name="40% - Акцент1 2_46EE.2011(v1.0)" xfId="6500"/>
    <cellStyle name="40% - Акцент1 20" xfId="6501"/>
    <cellStyle name="40% - Акцент1 20 10" xfId="6502"/>
    <cellStyle name="40% - Акцент1 20 11" xfId="6503"/>
    <cellStyle name="40% - Акцент1 20 12" xfId="6504"/>
    <cellStyle name="40% - Акцент1 20 13" xfId="6505"/>
    <cellStyle name="40% - Акцент1 20 14" xfId="6506"/>
    <cellStyle name="40% - Акцент1 20 15" xfId="6507"/>
    <cellStyle name="40% - Акцент1 20 16" xfId="6508"/>
    <cellStyle name="40% - Акцент1 20 2" xfId="6509"/>
    <cellStyle name="40% - Акцент1 20 3" xfId="6510"/>
    <cellStyle name="40% - Акцент1 20 4" xfId="6511"/>
    <cellStyle name="40% - Акцент1 20 5" xfId="6512"/>
    <cellStyle name="40% - Акцент1 20 6" xfId="6513"/>
    <cellStyle name="40% - Акцент1 20 7" xfId="6514"/>
    <cellStyle name="40% - Акцент1 20 8" xfId="6515"/>
    <cellStyle name="40% - Акцент1 20 9" xfId="6516"/>
    <cellStyle name="40% - Акцент1 21" xfId="6517"/>
    <cellStyle name="40% - Акцент1 21 2" xfId="6518"/>
    <cellStyle name="40% - Акцент1 21 3" xfId="6519"/>
    <cellStyle name="40% - Акцент1 21 3 2" xfId="6520"/>
    <cellStyle name="40% - Акцент1 21 4" xfId="6521"/>
    <cellStyle name="40% - Акцент1 21 5" xfId="6522"/>
    <cellStyle name="40% - Акцент1 21 6" xfId="6523"/>
    <cellStyle name="40% - Акцент1 21 7" xfId="6524"/>
    <cellStyle name="40% - Акцент1 21 8" xfId="6525"/>
    <cellStyle name="40% - Акцент1 22" xfId="6526"/>
    <cellStyle name="40% - Акцент1 22 2" xfId="6527"/>
    <cellStyle name="40% - Акцент1 22 3" xfId="6528"/>
    <cellStyle name="40% - Акцент1 23" xfId="6529"/>
    <cellStyle name="40% - Акцент1 23 2" xfId="6530"/>
    <cellStyle name="40% - Акцент1 24" xfId="6531"/>
    <cellStyle name="40% - Акцент1 24 2" xfId="6532"/>
    <cellStyle name="40% - Акцент1 24 2 2" xfId="6533"/>
    <cellStyle name="40% - Акцент1 25" xfId="6534"/>
    <cellStyle name="40% - Акцент1 25 2" xfId="6535"/>
    <cellStyle name="40% - Акцент1 26" xfId="6536"/>
    <cellStyle name="40% - Акцент1 26 2" xfId="6537"/>
    <cellStyle name="40% - Акцент1 27" xfId="6538"/>
    <cellStyle name="40% - Акцент1 27 2" xfId="6539"/>
    <cellStyle name="40% - Акцент1 28" xfId="6540"/>
    <cellStyle name="40% - Акцент1 28 2" xfId="6541"/>
    <cellStyle name="40% - Акцент1 29" xfId="6542"/>
    <cellStyle name="40% - Акцент1 29 2" xfId="6543"/>
    <cellStyle name="40% - Акцент1 3" xfId="6544"/>
    <cellStyle name="40% - Акцент1 3 10" xfId="6545"/>
    <cellStyle name="40% - Акцент1 3 11" xfId="6546"/>
    <cellStyle name="40% - Акцент1 3 12" xfId="6547"/>
    <cellStyle name="40% - Акцент1 3 13" xfId="6548"/>
    <cellStyle name="40% - Акцент1 3 14" xfId="6549"/>
    <cellStyle name="40% - Акцент1 3 14 2" xfId="6550"/>
    <cellStyle name="40% - Акцент1 3 15" xfId="6551"/>
    <cellStyle name="40% - Акцент1 3 15 2" xfId="6552"/>
    <cellStyle name="40% - Акцент1 3 16" xfId="6553"/>
    <cellStyle name="40% - Акцент1 3 16 2" xfId="6554"/>
    <cellStyle name="40% - Акцент1 3 17" xfId="6555"/>
    <cellStyle name="40% - Акцент1 3 17 2" xfId="6556"/>
    <cellStyle name="40% - Акцент1 3 18" xfId="6557"/>
    <cellStyle name="40% - Акцент1 3 18 2" xfId="6558"/>
    <cellStyle name="40% - Акцент1 3 19" xfId="6559"/>
    <cellStyle name="40% - Акцент1 3 2" xfId="6560"/>
    <cellStyle name="40% - Акцент1 3 2 2" xfId="29438"/>
    <cellStyle name="40% - Акцент1 3 20" xfId="6561"/>
    <cellStyle name="40% - Акцент1 3 21" xfId="6562"/>
    <cellStyle name="40% - Акцент1 3 22" xfId="29437"/>
    <cellStyle name="40% - Акцент1 3 3" xfId="6563"/>
    <cellStyle name="40% - Акцент1 3 3 2" xfId="6564"/>
    <cellStyle name="40% - Акцент1 3 3 3" xfId="29439"/>
    <cellStyle name="40% - Акцент1 3 4" xfId="6565"/>
    <cellStyle name="40% - Акцент1 3 5" xfId="6566"/>
    <cellStyle name="40% - Акцент1 3 6" xfId="6567"/>
    <cellStyle name="40% - Акцент1 3 7" xfId="6568"/>
    <cellStyle name="40% - Акцент1 3 8" xfId="6569"/>
    <cellStyle name="40% - Акцент1 3 9" xfId="6570"/>
    <cellStyle name="40% - Акцент1 3_46EE.2011(v1.0)" xfId="6571"/>
    <cellStyle name="40% - Акцент1 30" xfId="6572"/>
    <cellStyle name="40% - Акцент1 30 2" xfId="6573"/>
    <cellStyle name="40% - Акцент1 31" xfId="6574"/>
    <cellStyle name="40% - Акцент1 31 2" xfId="6575"/>
    <cellStyle name="40% - Акцент1 32" xfId="6576"/>
    <cellStyle name="40% - Акцент1 32 2" xfId="6577"/>
    <cellStyle name="40% - Акцент1 33" xfId="6578"/>
    <cellStyle name="40% - Акцент1 33 2" xfId="6579"/>
    <cellStyle name="40% - Акцент1 34" xfId="6580"/>
    <cellStyle name="40% - Акцент1 34 2" xfId="6581"/>
    <cellStyle name="40% - Акцент1 35" xfId="6582"/>
    <cellStyle name="40% - Акцент1 35 2" xfId="6583"/>
    <cellStyle name="40% - Акцент1 36" xfId="6584"/>
    <cellStyle name="40% - Акцент1 36 2" xfId="6585"/>
    <cellStyle name="40% - Акцент1 37" xfId="6586"/>
    <cellStyle name="40% - Акцент1 37 2" xfId="6587"/>
    <cellStyle name="40% - Акцент1 38" xfId="6588"/>
    <cellStyle name="40% - Акцент1 38 2" xfId="6589"/>
    <cellStyle name="40% - Акцент1 39" xfId="6590"/>
    <cellStyle name="40% - Акцент1 39 2" xfId="6591"/>
    <cellStyle name="40% - Акцент1 4" xfId="6592"/>
    <cellStyle name="40% - Акцент1 4 10" xfId="6593"/>
    <cellStyle name="40% - Акцент1 4 11" xfId="6594"/>
    <cellStyle name="40% - Акцент1 4 12" xfId="6595"/>
    <cellStyle name="40% - Акцент1 4 13" xfId="6596"/>
    <cellStyle name="40% - Акцент1 4 14" xfId="6597"/>
    <cellStyle name="40% - Акцент1 4 14 2" xfId="6598"/>
    <cellStyle name="40% - Акцент1 4 15" xfId="6599"/>
    <cellStyle name="40% - Акцент1 4 15 2" xfId="6600"/>
    <cellStyle name="40% - Акцент1 4 16" xfId="6601"/>
    <cellStyle name="40% - Акцент1 4 16 2" xfId="6602"/>
    <cellStyle name="40% - Акцент1 4 17" xfId="6603"/>
    <cellStyle name="40% - Акцент1 4 17 2" xfId="6604"/>
    <cellStyle name="40% - Акцент1 4 18" xfId="6605"/>
    <cellStyle name="40% - Акцент1 4 18 2" xfId="6606"/>
    <cellStyle name="40% - Акцент1 4 19" xfId="6607"/>
    <cellStyle name="40% - Акцент1 4 2" xfId="6608"/>
    <cellStyle name="40% - Акцент1 4 2 2" xfId="29441"/>
    <cellStyle name="40% - Акцент1 4 20" xfId="6609"/>
    <cellStyle name="40% - Акцент1 4 21" xfId="6610"/>
    <cellStyle name="40% - Акцент1 4 22" xfId="29440"/>
    <cellStyle name="40% - Акцент1 4 3" xfId="6611"/>
    <cellStyle name="40% - Акцент1 4 3 2" xfId="6612"/>
    <cellStyle name="40% - Акцент1 4 3 3" xfId="29442"/>
    <cellStyle name="40% - Акцент1 4 4" xfId="6613"/>
    <cellStyle name="40% - Акцент1 4 5" xfId="6614"/>
    <cellStyle name="40% - Акцент1 4 6" xfId="6615"/>
    <cellStyle name="40% - Акцент1 4 7" xfId="6616"/>
    <cellStyle name="40% - Акцент1 4 8" xfId="6617"/>
    <cellStyle name="40% - Акцент1 4 9" xfId="6618"/>
    <cellStyle name="40% - Акцент1 4_46EE.2011(v1.0)" xfId="6619"/>
    <cellStyle name="40% - Акцент1 40" xfId="6620"/>
    <cellStyle name="40% - Акцент1 40 2" xfId="6621"/>
    <cellStyle name="40% - Акцент1 41" xfId="6622"/>
    <cellStyle name="40% - Акцент1 41 2" xfId="6623"/>
    <cellStyle name="40% - Акцент1 42" xfId="6624"/>
    <cellStyle name="40% - Акцент1 42 2" xfId="6625"/>
    <cellStyle name="40% - Акцент1 43" xfId="6626"/>
    <cellStyle name="40% - Акцент1 43 2" xfId="6627"/>
    <cellStyle name="40% - Акцент1 44" xfId="6628"/>
    <cellStyle name="40% - Акцент1 44 2" xfId="6629"/>
    <cellStyle name="40% - Акцент1 45" xfId="6630"/>
    <cellStyle name="40% - Акцент1 45 2" xfId="6631"/>
    <cellStyle name="40% - Акцент1 46" xfId="6632"/>
    <cellStyle name="40% - Акцент1 46 2" xfId="6633"/>
    <cellStyle name="40% - Акцент1 47" xfId="6634"/>
    <cellStyle name="40% - Акцент1 47 2" xfId="6635"/>
    <cellStyle name="40% - Акцент1 48" xfId="6636"/>
    <cellStyle name="40% - Акцент1 48 2" xfId="6637"/>
    <cellStyle name="40% - Акцент1 49" xfId="6638"/>
    <cellStyle name="40% - Акцент1 49 2" xfId="6639"/>
    <cellStyle name="40% - Акцент1 5" xfId="6640"/>
    <cellStyle name="40% - Акцент1 5 10" xfId="6641"/>
    <cellStyle name="40% - Акцент1 5 11" xfId="6642"/>
    <cellStyle name="40% - Акцент1 5 12" xfId="6643"/>
    <cellStyle name="40% - Акцент1 5 13" xfId="6644"/>
    <cellStyle name="40% - Акцент1 5 14" xfId="6645"/>
    <cellStyle name="40% - Акцент1 5 14 2" xfId="6646"/>
    <cellStyle name="40% - Акцент1 5 15" xfId="6647"/>
    <cellStyle name="40% - Акцент1 5 15 2" xfId="6648"/>
    <cellStyle name="40% - Акцент1 5 16" xfId="6649"/>
    <cellStyle name="40% - Акцент1 5 16 2" xfId="6650"/>
    <cellStyle name="40% - Акцент1 5 17" xfId="6651"/>
    <cellStyle name="40% - Акцент1 5 17 2" xfId="6652"/>
    <cellStyle name="40% - Акцент1 5 18" xfId="6653"/>
    <cellStyle name="40% - Акцент1 5 18 2" xfId="6654"/>
    <cellStyle name="40% - Акцент1 5 19" xfId="6655"/>
    <cellStyle name="40% - Акцент1 5 2" xfId="6656"/>
    <cellStyle name="40% - Акцент1 5 2 2" xfId="29444"/>
    <cellStyle name="40% - Акцент1 5 20" xfId="6657"/>
    <cellStyle name="40% - Акцент1 5 21" xfId="6658"/>
    <cellStyle name="40% - Акцент1 5 22" xfId="29443"/>
    <cellStyle name="40% - Акцент1 5 3" xfId="6659"/>
    <cellStyle name="40% - Акцент1 5 3 2" xfId="6660"/>
    <cellStyle name="40% - Акцент1 5 3 3" xfId="29445"/>
    <cellStyle name="40% - Акцент1 5 4" xfId="6661"/>
    <cellStyle name="40% - Акцент1 5 5" xfId="6662"/>
    <cellStyle name="40% - Акцент1 5 6" xfId="6663"/>
    <cellStyle name="40% - Акцент1 5 7" xfId="6664"/>
    <cellStyle name="40% - Акцент1 5 8" xfId="6665"/>
    <cellStyle name="40% - Акцент1 5 9" xfId="6666"/>
    <cellStyle name="40% - Акцент1 5_46EE.2011(v1.0)" xfId="6667"/>
    <cellStyle name="40% - Акцент1 50" xfId="6668"/>
    <cellStyle name="40% - Акцент1 50 2" xfId="6669"/>
    <cellStyle name="40% - Акцент1 51" xfId="6670"/>
    <cellStyle name="40% - Акцент1 51 2" xfId="6671"/>
    <cellStyle name="40% - Акцент1 52" xfId="6672"/>
    <cellStyle name="40% - Акцент1 52 2" xfId="6673"/>
    <cellStyle name="40% - Акцент1 53" xfId="6674"/>
    <cellStyle name="40% - Акцент1 53 2" xfId="6675"/>
    <cellStyle name="40% - Акцент1 54" xfId="6676"/>
    <cellStyle name="40% - Акцент1 54 2" xfId="6677"/>
    <cellStyle name="40% - Акцент1 55" xfId="6678"/>
    <cellStyle name="40% - Акцент1 55 2" xfId="6679"/>
    <cellStyle name="40% - Акцент1 56" xfId="6680"/>
    <cellStyle name="40% - Акцент1 56 2" xfId="6681"/>
    <cellStyle name="40% - Акцент1 57" xfId="6682"/>
    <cellStyle name="40% - Акцент1 57 2" xfId="6683"/>
    <cellStyle name="40% - Акцент1 58" xfId="6684"/>
    <cellStyle name="40% - Акцент1 58 2" xfId="6685"/>
    <cellStyle name="40% - Акцент1 59" xfId="6686"/>
    <cellStyle name="40% - Акцент1 59 2" xfId="6687"/>
    <cellStyle name="40% - Акцент1 6" xfId="6688"/>
    <cellStyle name="40% - Акцент1 6 10" xfId="6689"/>
    <cellStyle name="40% - Акцент1 6 11" xfId="6690"/>
    <cellStyle name="40% - Акцент1 6 12" xfId="6691"/>
    <cellStyle name="40% - Акцент1 6 13" xfId="6692"/>
    <cellStyle name="40% - Акцент1 6 14" xfId="6693"/>
    <cellStyle name="40% - Акцент1 6 14 2" xfId="6694"/>
    <cellStyle name="40% - Акцент1 6 15" xfId="6695"/>
    <cellStyle name="40% - Акцент1 6 15 2" xfId="6696"/>
    <cellStyle name="40% - Акцент1 6 16" xfId="6697"/>
    <cellStyle name="40% - Акцент1 6 16 2" xfId="6698"/>
    <cellStyle name="40% - Акцент1 6 17" xfId="6699"/>
    <cellStyle name="40% - Акцент1 6 17 2" xfId="6700"/>
    <cellStyle name="40% - Акцент1 6 18" xfId="6701"/>
    <cellStyle name="40% - Акцент1 6 18 2" xfId="6702"/>
    <cellStyle name="40% - Акцент1 6 19" xfId="6703"/>
    <cellStyle name="40% - Акцент1 6 2" xfId="6704"/>
    <cellStyle name="40% - Акцент1 6 2 2" xfId="29447"/>
    <cellStyle name="40% - Акцент1 6 20" xfId="6705"/>
    <cellStyle name="40% - Акцент1 6 21" xfId="6706"/>
    <cellStyle name="40% - Акцент1 6 22" xfId="29446"/>
    <cellStyle name="40% - Акцент1 6 3" xfId="6707"/>
    <cellStyle name="40% - Акцент1 6 3 2" xfId="6708"/>
    <cellStyle name="40% - Акцент1 6 3 3" xfId="29448"/>
    <cellStyle name="40% - Акцент1 6 4" xfId="6709"/>
    <cellStyle name="40% - Акцент1 6 5" xfId="6710"/>
    <cellStyle name="40% - Акцент1 6 6" xfId="6711"/>
    <cellStyle name="40% - Акцент1 6 7" xfId="6712"/>
    <cellStyle name="40% - Акцент1 6 8" xfId="6713"/>
    <cellStyle name="40% - Акцент1 6 9" xfId="6714"/>
    <cellStyle name="40% - Акцент1 6_46EE.2011(v1.0)" xfId="6715"/>
    <cellStyle name="40% - Акцент1 60" xfId="6716"/>
    <cellStyle name="40% - Акцент1 60 2" xfId="6717"/>
    <cellStyle name="40% - Акцент1 61" xfId="6718"/>
    <cellStyle name="40% - Акцент1 61 2" xfId="6719"/>
    <cellStyle name="40% - Акцент1 62" xfId="6720"/>
    <cellStyle name="40% - Акцент1 62 2" xfId="6721"/>
    <cellStyle name="40% - Акцент1 63" xfId="6722"/>
    <cellStyle name="40% - Акцент1 63 2" xfId="6723"/>
    <cellStyle name="40% - Акцент1 64" xfId="6724"/>
    <cellStyle name="40% - Акцент1 64 2" xfId="6725"/>
    <cellStyle name="40% - Акцент1 65" xfId="6726"/>
    <cellStyle name="40% - Акцент1 65 2" xfId="6727"/>
    <cellStyle name="40% - Акцент1 66" xfId="6728"/>
    <cellStyle name="40% - Акцент1 66 2" xfId="6729"/>
    <cellStyle name="40% - Акцент1 67" xfId="6730"/>
    <cellStyle name="40% - Акцент1 67 2" xfId="6731"/>
    <cellStyle name="40% - Акцент1 68" xfId="6732"/>
    <cellStyle name="40% - Акцент1 68 2" xfId="6733"/>
    <cellStyle name="40% - Акцент1 69" xfId="6734"/>
    <cellStyle name="40% - Акцент1 69 2" xfId="6735"/>
    <cellStyle name="40% - Акцент1 7" xfId="6736"/>
    <cellStyle name="40% - Акцент1 7 10" xfId="6737"/>
    <cellStyle name="40% - Акцент1 7 11" xfId="6738"/>
    <cellStyle name="40% - Акцент1 7 12" xfId="6739"/>
    <cellStyle name="40% - Акцент1 7 13" xfId="6740"/>
    <cellStyle name="40% - Акцент1 7 14" xfId="6741"/>
    <cellStyle name="40% - Акцент1 7 14 2" xfId="6742"/>
    <cellStyle name="40% - Акцент1 7 15" xfId="6743"/>
    <cellStyle name="40% - Акцент1 7 15 2" xfId="6744"/>
    <cellStyle name="40% - Акцент1 7 16" xfId="6745"/>
    <cellStyle name="40% - Акцент1 7 16 2" xfId="6746"/>
    <cellStyle name="40% - Акцент1 7 17" xfId="6747"/>
    <cellStyle name="40% - Акцент1 7 17 2" xfId="6748"/>
    <cellStyle name="40% - Акцент1 7 18" xfId="6749"/>
    <cellStyle name="40% - Акцент1 7 18 2" xfId="6750"/>
    <cellStyle name="40% - Акцент1 7 19" xfId="6751"/>
    <cellStyle name="40% - Акцент1 7 2" xfId="6752"/>
    <cellStyle name="40% - Акцент1 7 2 2" xfId="29450"/>
    <cellStyle name="40% - Акцент1 7 20" xfId="6753"/>
    <cellStyle name="40% - Акцент1 7 21" xfId="6754"/>
    <cellStyle name="40% - Акцент1 7 22" xfId="29449"/>
    <cellStyle name="40% - Акцент1 7 3" xfId="6755"/>
    <cellStyle name="40% - Акцент1 7 3 2" xfId="6756"/>
    <cellStyle name="40% - Акцент1 7 3 3" xfId="29451"/>
    <cellStyle name="40% - Акцент1 7 4" xfId="6757"/>
    <cellStyle name="40% - Акцент1 7 5" xfId="6758"/>
    <cellStyle name="40% - Акцент1 7 6" xfId="6759"/>
    <cellStyle name="40% - Акцент1 7 7" xfId="6760"/>
    <cellStyle name="40% - Акцент1 7 8" xfId="6761"/>
    <cellStyle name="40% - Акцент1 7 9" xfId="6762"/>
    <cellStyle name="40% - Акцент1 7_46EE.2011(v1.0)" xfId="6763"/>
    <cellStyle name="40% - Акцент1 70" xfId="6764"/>
    <cellStyle name="40% - Акцент1 70 2" xfId="6765"/>
    <cellStyle name="40% - Акцент1 71" xfId="6766"/>
    <cellStyle name="40% - Акцент1 71 2" xfId="6767"/>
    <cellStyle name="40% - Акцент1 72" xfId="6768"/>
    <cellStyle name="40% - Акцент1 72 2" xfId="6769"/>
    <cellStyle name="40% - Акцент1 73" xfId="6770"/>
    <cellStyle name="40% - Акцент1 73 2" xfId="6771"/>
    <cellStyle name="40% - Акцент1 74" xfId="6772"/>
    <cellStyle name="40% - Акцент1 74 2" xfId="6773"/>
    <cellStyle name="40% - Акцент1 75" xfId="6774"/>
    <cellStyle name="40% - Акцент1 75 2" xfId="6775"/>
    <cellStyle name="40% - Акцент1 76" xfId="6776"/>
    <cellStyle name="40% - Акцент1 76 2" xfId="6777"/>
    <cellStyle name="40% - Акцент1 77" xfId="6778"/>
    <cellStyle name="40% - Акцент1 77 2" xfId="6779"/>
    <cellStyle name="40% - Акцент1 78" xfId="6780"/>
    <cellStyle name="40% - Акцент1 78 2" xfId="6781"/>
    <cellStyle name="40% - Акцент1 79" xfId="6782"/>
    <cellStyle name="40% - Акцент1 79 2" xfId="6783"/>
    <cellStyle name="40% - Акцент1 8" xfId="6784"/>
    <cellStyle name="40% - Акцент1 8 10" xfId="6785"/>
    <cellStyle name="40% - Акцент1 8 11" xfId="6786"/>
    <cellStyle name="40% - Акцент1 8 12" xfId="6787"/>
    <cellStyle name="40% - Акцент1 8 13" xfId="6788"/>
    <cellStyle name="40% - Акцент1 8 14" xfId="6789"/>
    <cellStyle name="40% - Акцент1 8 14 2" xfId="6790"/>
    <cellStyle name="40% - Акцент1 8 15" xfId="6791"/>
    <cellStyle name="40% - Акцент1 8 15 2" xfId="6792"/>
    <cellStyle name="40% - Акцент1 8 16" xfId="6793"/>
    <cellStyle name="40% - Акцент1 8 16 2" xfId="6794"/>
    <cellStyle name="40% - Акцент1 8 17" xfId="6795"/>
    <cellStyle name="40% - Акцент1 8 17 2" xfId="6796"/>
    <cellStyle name="40% - Акцент1 8 18" xfId="6797"/>
    <cellStyle name="40% - Акцент1 8 18 2" xfId="6798"/>
    <cellStyle name="40% - Акцент1 8 19" xfId="6799"/>
    <cellStyle name="40% - Акцент1 8 2" xfId="6800"/>
    <cellStyle name="40% - Акцент1 8 2 2" xfId="29453"/>
    <cellStyle name="40% - Акцент1 8 20" xfId="6801"/>
    <cellStyle name="40% - Акцент1 8 21" xfId="6802"/>
    <cellStyle name="40% - Акцент1 8 22" xfId="29452"/>
    <cellStyle name="40% - Акцент1 8 3" xfId="6803"/>
    <cellStyle name="40% - Акцент1 8 3 2" xfId="6804"/>
    <cellStyle name="40% - Акцент1 8 3 3" xfId="29454"/>
    <cellStyle name="40% - Акцент1 8 4" xfId="6805"/>
    <cellStyle name="40% - Акцент1 8 5" xfId="6806"/>
    <cellStyle name="40% - Акцент1 8 6" xfId="6807"/>
    <cellStyle name="40% - Акцент1 8 7" xfId="6808"/>
    <cellStyle name="40% - Акцент1 8 8" xfId="6809"/>
    <cellStyle name="40% - Акцент1 8 9" xfId="6810"/>
    <cellStyle name="40% - Акцент1 8_46EE.2011(v1.0)" xfId="6811"/>
    <cellStyle name="40% - Акцент1 80" xfId="6812"/>
    <cellStyle name="40% - Акцент1 80 2" xfId="6813"/>
    <cellStyle name="40% - Акцент1 81" xfId="6814"/>
    <cellStyle name="40% - Акцент1 81 2" xfId="6815"/>
    <cellStyle name="40% - Акцент1 82" xfId="6816"/>
    <cellStyle name="40% - Акцент1 82 2" xfId="6817"/>
    <cellStyle name="40% - Акцент1 83" xfId="6818"/>
    <cellStyle name="40% - Акцент1 83 2" xfId="6819"/>
    <cellStyle name="40% - Акцент1 84" xfId="6820"/>
    <cellStyle name="40% - Акцент1 84 2" xfId="6821"/>
    <cellStyle name="40% - Акцент1 85" xfId="6822"/>
    <cellStyle name="40% - Акцент1 85 2" xfId="6823"/>
    <cellStyle name="40% - Акцент1 86" xfId="6824"/>
    <cellStyle name="40% - Акцент1 86 2" xfId="6825"/>
    <cellStyle name="40% - Акцент1 87" xfId="6826"/>
    <cellStyle name="40% - Акцент1 87 2" xfId="6827"/>
    <cellStyle name="40% - Акцент1 88" xfId="6828"/>
    <cellStyle name="40% - Акцент1 88 2" xfId="6829"/>
    <cellStyle name="40% - Акцент1 89" xfId="6830"/>
    <cellStyle name="40% - Акцент1 89 2" xfId="6831"/>
    <cellStyle name="40% - Акцент1 9" xfId="6832"/>
    <cellStyle name="40% - Акцент1 9 10" xfId="6833"/>
    <cellStyle name="40% - Акцент1 9 11" xfId="6834"/>
    <cellStyle name="40% - Акцент1 9 12" xfId="6835"/>
    <cellStyle name="40% - Акцент1 9 13" xfId="6836"/>
    <cellStyle name="40% - Акцент1 9 14" xfId="6837"/>
    <cellStyle name="40% - Акцент1 9 14 2" xfId="6838"/>
    <cellStyle name="40% - Акцент1 9 15" xfId="6839"/>
    <cellStyle name="40% - Акцент1 9 15 2" xfId="6840"/>
    <cellStyle name="40% - Акцент1 9 16" xfId="6841"/>
    <cellStyle name="40% - Акцент1 9 16 2" xfId="6842"/>
    <cellStyle name="40% - Акцент1 9 17" xfId="6843"/>
    <cellStyle name="40% - Акцент1 9 17 2" xfId="6844"/>
    <cellStyle name="40% - Акцент1 9 18" xfId="6845"/>
    <cellStyle name="40% - Акцент1 9 18 2" xfId="6846"/>
    <cellStyle name="40% - Акцент1 9 19" xfId="6847"/>
    <cellStyle name="40% - Акцент1 9 2" xfId="6848"/>
    <cellStyle name="40% - Акцент1 9 2 2" xfId="29456"/>
    <cellStyle name="40% - Акцент1 9 20" xfId="6849"/>
    <cellStyle name="40% - Акцент1 9 21" xfId="6850"/>
    <cellStyle name="40% - Акцент1 9 22" xfId="29455"/>
    <cellStyle name="40% - Акцент1 9 3" xfId="6851"/>
    <cellStyle name="40% - Акцент1 9 3 2" xfId="6852"/>
    <cellStyle name="40% - Акцент1 9 3 3" xfId="29457"/>
    <cellStyle name="40% - Акцент1 9 4" xfId="6853"/>
    <cellStyle name="40% - Акцент1 9 5" xfId="6854"/>
    <cellStyle name="40% - Акцент1 9 6" xfId="6855"/>
    <cellStyle name="40% - Акцент1 9 7" xfId="6856"/>
    <cellStyle name="40% - Акцент1 9 8" xfId="6857"/>
    <cellStyle name="40% - Акцент1 9 9" xfId="6858"/>
    <cellStyle name="40% - Акцент1 9_46EE.2011(v1.0)" xfId="6859"/>
    <cellStyle name="40% - Акцент1 90" xfId="6860"/>
    <cellStyle name="40% - Акцент1 90 2" xfId="6861"/>
    <cellStyle name="40% - Акцент1 91" xfId="6862"/>
    <cellStyle name="40% - Акцент1 91 2" xfId="6863"/>
    <cellStyle name="40% - Акцент1 92" xfId="6864"/>
    <cellStyle name="40% - Акцент1 92 2" xfId="6865"/>
    <cellStyle name="40% - Акцент1 93" xfId="6866"/>
    <cellStyle name="40% - Акцент1 93 2" xfId="6867"/>
    <cellStyle name="40% - Акцент1 94" xfId="6868"/>
    <cellStyle name="40% - Акцент1 94 2" xfId="6869"/>
    <cellStyle name="40% - Акцент1 95" xfId="6870"/>
    <cellStyle name="40% - Акцент1 95 2" xfId="6871"/>
    <cellStyle name="40% - Акцент1 96" xfId="6872"/>
    <cellStyle name="40% - Акцент1 96 2" xfId="6873"/>
    <cellStyle name="40% - Акцент1 97" xfId="6874"/>
    <cellStyle name="40% - Акцент1 97 2" xfId="6875"/>
    <cellStyle name="40% - Акцент1 98" xfId="6876"/>
    <cellStyle name="40% - Акцент1 98 2" xfId="6877"/>
    <cellStyle name="40% - Акцент1 99" xfId="6878"/>
    <cellStyle name="40% - Акцент1 99 2" xfId="6879"/>
    <cellStyle name="40% — акцент1_5(тх) факт за 2014 год для Васильева РЭК_принятый_08_06_2015" xfId="6880"/>
    <cellStyle name="40% — акцент2" xfId="6881"/>
    <cellStyle name="40% - Акцент2 10" xfId="6882"/>
    <cellStyle name="40% - Акцент2 10 10" xfId="6883"/>
    <cellStyle name="40% - Акцент2 10 11" xfId="6884"/>
    <cellStyle name="40% - Акцент2 10 12" xfId="6885"/>
    <cellStyle name="40% - Акцент2 10 13" xfId="6886"/>
    <cellStyle name="40% - Акцент2 10 14" xfId="6887"/>
    <cellStyle name="40% - Акцент2 10 15" xfId="6888"/>
    <cellStyle name="40% - Акцент2 10 16" xfId="6889"/>
    <cellStyle name="40% - Акцент2 10 17" xfId="29458"/>
    <cellStyle name="40% - Акцент2 10 2" xfId="6890"/>
    <cellStyle name="40% - Акцент2 10 3" xfId="6891"/>
    <cellStyle name="40% - Акцент2 10 4" xfId="6892"/>
    <cellStyle name="40% - Акцент2 10 5" xfId="6893"/>
    <cellStyle name="40% - Акцент2 10 6" xfId="6894"/>
    <cellStyle name="40% - Акцент2 10 7" xfId="6895"/>
    <cellStyle name="40% - Акцент2 10 8" xfId="6896"/>
    <cellStyle name="40% - Акцент2 10 9" xfId="6897"/>
    <cellStyle name="40% - Акцент2 100" xfId="6898"/>
    <cellStyle name="40% - Акцент2 100 2" xfId="6899"/>
    <cellStyle name="40% - Акцент2 101" xfId="6900"/>
    <cellStyle name="40% - Акцент2 101 2" xfId="6901"/>
    <cellStyle name="40% - Акцент2 102" xfId="6902"/>
    <cellStyle name="40% - Акцент2 102 2" xfId="6903"/>
    <cellStyle name="40% - Акцент2 103" xfId="6904"/>
    <cellStyle name="40% - Акцент2 103 2" xfId="6905"/>
    <cellStyle name="40% - Акцент2 104" xfId="6906"/>
    <cellStyle name="40% - Акцент2 104 2" xfId="6907"/>
    <cellStyle name="40% - Акцент2 105" xfId="6908"/>
    <cellStyle name="40% - Акцент2 105 2" xfId="6909"/>
    <cellStyle name="40% - Акцент2 106" xfId="6910"/>
    <cellStyle name="40% - Акцент2 106 2" xfId="6911"/>
    <cellStyle name="40% - Акцент2 107" xfId="6912"/>
    <cellStyle name="40% - Акцент2 107 2" xfId="6913"/>
    <cellStyle name="40% - Акцент2 108" xfId="6914"/>
    <cellStyle name="40% - Акцент2 108 2" xfId="6915"/>
    <cellStyle name="40% - Акцент2 109" xfId="6916"/>
    <cellStyle name="40% - Акцент2 109 2" xfId="6917"/>
    <cellStyle name="40% - Акцент2 11" xfId="6918"/>
    <cellStyle name="40% - Акцент2 11 10" xfId="6919"/>
    <cellStyle name="40% - Акцент2 11 11" xfId="6920"/>
    <cellStyle name="40% - Акцент2 11 12" xfId="6921"/>
    <cellStyle name="40% - Акцент2 11 13" xfId="6922"/>
    <cellStyle name="40% - Акцент2 11 14" xfId="6923"/>
    <cellStyle name="40% - Акцент2 11 15" xfId="6924"/>
    <cellStyle name="40% - Акцент2 11 16" xfId="6925"/>
    <cellStyle name="40% - Акцент2 11 2" xfId="6926"/>
    <cellStyle name="40% - Акцент2 11 3" xfId="6927"/>
    <cellStyle name="40% - Акцент2 11 4" xfId="6928"/>
    <cellStyle name="40% - Акцент2 11 5" xfId="6929"/>
    <cellStyle name="40% - Акцент2 11 6" xfId="6930"/>
    <cellStyle name="40% - Акцент2 11 7" xfId="6931"/>
    <cellStyle name="40% - Акцент2 11 8" xfId="6932"/>
    <cellStyle name="40% - Акцент2 11 9" xfId="6933"/>
    <cellStyle name="40% - Акцент2 110" xfId="6934"/>
    <cellStyle name="40% - Акцент2 110 2" xfId="6935"/>
    <cellStyle name="40% - Акцент2 111" xfId="6936"/>
    <cellStyle name="40% - Акцент2 111 2" xfId="6937"/>
    <cellStyle name="40% - Акцент2 112" xfId="6938"/>
    <cellStyle name="40% - Акцент2 112 2" xfId="6939"/>
    <cellStyle name="40% - Акцент2 113" xfId="6940"/>
    <cellStyle name="40% - Акцент2 113 2" xfId="6941"/>
    <cellStyle name="40% - Акцент2 114" xfId="6942"/>
    <cellStyle name="40% - Акцент2 114 2" xfId="6943"/>
    <cellStyle name="40% - Акцент2 115" xfId="6944"/>
    <cellStyle name="40% - Акцент2 115 2" xfId="6945"/>
    <cellStyle name="40% - Акцент2 116" xfId="6946"/>
    <cellStyle name="40% - Акцент2 116 2" xfId="6947"/>
    <cellStyle name="40% - Акцент2 117" xfId="6948"/>
    <cellStyle name="40% - Акцент2 117 2" xfId="6949"/>
    <cellStyle name="40% - Акцент2 118" xfId="6950"/>
    <cellStyle name="40% - Акцент2 118 2" xfId="6951"/>
    <cellStyle name="40% - Акцент2 119" xfId="6952"/>
    <cellStyle name="40% - Акцент2 119 2" xfId="6953"/>
    <cellStyle name="40% - Акцент2 12" xfId="6954"/>
    <cellStyle name="40% - Акцент2 12 10" xfId="6955"/>
    <cellStyle name="40% - Акцент2 12 11" xfId="6956"/>
    <cellStyle name="40% - Акцент2 12 12" xfId="6957"/>
    <cellStyle name="40% - Акцент2 12 13" xfId="6958"/>
    <cellStyle name="40% - Акцент2 12 14" xfId="6959"/>
    <cellStyle name="40% - Акцент2 12 15" xfId="6960"/>
    <cellStyle name="40% - Акцент2 12 16" xfId="6961"/>
    <cellStyle name="40% - Акцент2 12 2" xfId="6962"/>
    <cellStyle name="40% - Акцент2 12 3" xfId="6963"/>
    <cellStyle name="40% - Акцент2 12 4" xfId="6964"/>
    <cellStyle name="40% - Акцент2 12 5" xfId="6965"/>
    <cellStyle name="40% - Акцент2 12 6" xfId="6966"/>
    <cellStyle name="40% - Акцент2 12 7" xfId="6967"/>
    <cellStyle name="40% - Акцент2 12 8" xfId="6968"/>
    <cellStyle name="40% - Акцент2 12 9" xfId="6969"/>
    <cellStyle name="40% - Акцент2 120" xfId="6970"/>
    <cellStyle name="40% - Акцент2 120 2" xfId="6971"/>
    <cellStyle name="40% - Акцент2 121" xfId="6972"/>
    <cellStyle name="40% - Акцент2 121 2" xfId="6973"/>
    <cellStyle name="40% - Акцент2 122" xfId="6974"/>
    <cellStyle name="40% - Акцент2 122 2" xfId="6975"/>
    <cellStyle name="40% - Акцент2 123" xfId="6976"/>
    <cellStyle name="40% - Акцент2 123 2" xfId="6977"/>
    <cellStyle name="40% - Акцент2 124" xfId="6978"/>
    <cellStyle name="40% - Акцент2 124 2" xfId="6979"/>
    <cellStyle name="40% - Акцент2 125" xfId="6980"/>
    <cellStyle name="40% - Акцент2 125 2" xfId="6981"/>
    <cellStyle name="40% - Акцент2 126" xfId="6982"/>
    <cellStyle name="40% - Акцент2 126 2" xfId="6983"/>
    <cellStyle name="40% - Акцент2 127" xfId="6984"/>
    <cellStyle name="40% - Акцент2 127 2" xfId="6985"/>
    <cellStyle name="40% - Акцент2 128" xfId="6986"/>
    <cellStyle name="40% - Акцент2 128 2" xfId="6987"/>
    <cellStyle name="40% - Акцент2 129" xfId="6988"/>
    <cellStyle name="40% - Акцент2 129 2" xfId="6989"/>
    <cellStyle name="40% - Акцент2 13" xfId="6990"/>
    <cellStyle name="40% - Акцент2 13 10" xfId="6991"/>
    <cellStyle name="40% - Акцент2 13 11" xfId="6992"/>
    <cellStyle name="40% - Акцент2 13 12" xfId="6993"/>
    <cellStyle name="40% - Акцент2 13 13" xfId="6994"/>
    <cellStyle name="40% - Акцент2 13 14" xfId="6995"/>
    <cellStyle name="40% - Акцент2 13 15" xfId="6996"/>
    <cellStyle name="40% - Акцент2 13 16" xfId="6997"/>
    <cellStyle name="40% - Акцент2 13 2" xfId="6998"/>
    <cellStyle name="40% - Акцент2 13 3" xfId="6999"/>
    <cellStyle name="40% - Акцент2 13 4" xfId="7000"/>
    <cellStyle name="40% - Акцент2 13 5" xfId="7001"/>
    <cellStyle name="40% - Акцент2 13 6" xfId="7002"/>
    <cellStyle name="40% - Акцент2 13 7" xfId="7003"/>
    <cellStyle name="40% - Акцент2 13 8" xfId="7004"/>
    <cellStyle name="40% - Акцент2 13 9" xfId="7005"/>
    <cellStyle name="40% - Акцент2 130" xfId="7006"/>
    <cellStyle name="40% - Акцент2 130 2" xfId="7007"/>
    <cellStyle name="40% - Акцент2 131" xfId="7008"/>
    <cellStyle name="40% - Акцент2 131 2" xfId="7009"/>
    <cellStyle name="40% - Акцент2 132" xfId="7010"/>
    <cellStyle name="40% - Акцент2 132 2" xfId="7011"/>
    <cellStyle name="40% - Акцент2 133" xfId="7012"/>
    <cellStyle name="40% - Акцент2 133 2" xfId="7013"/>
    <cellStyle name="40% - Акцент2 134" xfId="7014"/>
    <cellStyle name="40% - Акцент2 134 2" xfId="7015"/>
    <cellStyle name="40% - Акцент2 135" xfId="7016"/>
    <cellStyle name="40% - Акцент2 135 2" xfId="7017"/>
    <cellStyle name="40% - Акцент2 136" xfId="7018"/>
    <cellStyle name="40% - Акцент2 136 2" xfId="7019"/>
    <cellStyle name="40% - Акцент2 137" xfId="7020"/>
    <cellStyle name="40% - Акцент2 137 2" xfId="7021"/>
    <cellStyle name="40% - Акцент2 138" xfId="7022"/>
    <cellStyle name="40% - Акцент2 138 2" xfId="7023"/>
    <cellStyle name="40% - Акцент2 139" xfId="7024"/>
    <cellStyle name="40% - Акцент2 139 2" xfId="7025"/>
    <cellStyle name="40% - Акцент2 14" xfId="7026"/>
    <cellStyle name="40% - Акцент2 14 10" xfId="7027"/>
    <cellStyle name="40% - Акцент2 14 11" xfId="7028"/>
    <cellStyle name="40% - Акцент2 14 12" xfId="7029"/>
    <cellStyle name="40% - Акцент2 14 13" xfId="7030"/>
    <cellStyle name="40% - Акцент2 14 14" xfId="7031"/>
    <cellStyle name="40% - Акцент2 14 15" xfId="7032"/>
    <cellStyle name="40% - Акцент2 14 16" xfId="7033"/>
    <cellStyle name="40% - Акцент2 14 2" xfId="7034"/>
    <cellStyle name="40% - Акцент2 14 3" xfId="7035"/>
    <cellStyle name="40% - Акцент2 14 4" xfId="7036"/>
    <cellStyle name="40% - Акцент2 14 5" xfId="7037"/>
    <cellStyle name="40% - Акцент2 14 6" xfId="7038"/>
    <cellStyle name="40% - Акцент2 14 7" xfId="7039"/>
    <cellStyle name="40% - Акцент2 14 8" xfId="7040"/>
    <cellStyle name="40% - Акцент2 14 9" xfId="7041"/>
    <cellStyle name="40% - Акцент2 140" xfId="7042"/>
    <cellStyle name="40% - Акцент2 140 2" xfId="7043"/>
    <cellStyle name="40% - Акцент2 141" xfId="7044"/>
    <cellStyle name="40% - Акцент2 141 2" xfId="7045"/>
    <cellStyle name="40% - Акцент2 142" xfId="7046"/>
    <cellStyle name="40% - Акцент2 142 2" xfId="7047"/>
    <cellStyle name="40% - Акцент2 143" xfId="7048"/>
    <cellStyle name="40% - Акцент2 143 2" xfId="7049"/>
    <cellStyle name="40% - Акцент2 144" xfId="7050"/>
    <cellStyle name="40% - Акцент2 144 2" xfId="7051"/>
    <cellStyle name="40% - Акцент2 145" xfId="7052"/>
    <cellStyle name="40% - Акцент2 145 2" xfId="7053"/>
    <cellStyle name="40% - Акцент2 146" xfId="7054"/>
    <cellStyle name="40% - Акцент2 146 2" xfId="7055"/>
    <cellStyle name="40% - Акцент2 147" xfId="7056"/>
    <cellStyle name="40% - Акцент2 147 2" xfId="7057"/>
    <cellStyle name="40% - Акцент2 148" xfId="7058"/>
    <cellStyle name="40% - Акцент2 148 2" xfId="7059"/>
    <cellStyle name="40% - Акцент2 149" xfId="7060"/>
    <cellStyle name="40% - Акцент2 149 2" xfId="7061"/>
    <cellStyle name="40% - Акцент2 15" xfId="7062"/>
    <cellStyle name="40% - Акцент2 15 10" xfId="7063"/>
    <cellStyle name="40% - Акцент2 15 11" xfId="7064"/>
    <cellStyle name="40% - Акцент2 15 12" xfId="7065"/>
    <cellStyle name="40% - Акцент2 15 13" xfId="7066"/>
    <cellStyle name="40% - Акцент2 15 14" xfId="7067"/>
    <cellStyle name="40% - Акцент2 15 15" xfId="7068"/>
    <cellStyle name="40% - Акцент2 15 16" xfId="7069"/>
    <cellStyle name="40% - Акцент2 15 2" xfId="7070"/>
    <cellStyle name="40% - Акцент2 15 3" xfId="7071"/>
    <cellStyle name="40% - Акцент2 15 4" xfId="7072"/>
    <cellStyle name="40% - Акцент2 15 5" xfId="7073"/>
    <cellStyle name="40% - Акцент2 15 6" xfId="7074"/>
    <cellStyle name="40% - Акцент2 15 7" xfId="7075"/>
    <cellStyle name="40% - Акцент2 15 8" xfId="7076"/>
    <cellStyle name="40% - Акцент2 15 9" xfId="7077"/>
    <cellStyle name="40% - Акцент2 150" xfId="7078"/>
    <cellStyle name="40% - Акцент2 150 2" xfId="7079"/>
    <cellStyle name="40% - Акцент2 151" xfId="7080"/>
    <cellStyle name="40% - Акцент2 151 2" xfId="7081"/>
    <cellStyle name="40% - Акцент2 152" xfId="7082"/>
    <cellStyle name="40% - Акцент2 152 2" xfId="7083"/>
    <cellStyle name="40% - Акцент2 16" xfId="7084"/>
    <cellStyle name="40% - Акцент2 16 10" xfId="7085"/>
    <cellStyle name="40% - Акцент2 16 11" xfId="7086"/>
    <cellStyle name="40% - Акцент2 16 12" xfId="7087"/>
    <cellStyle name="40% - Акцент2 16 13" xfId="7088"/>
    <cellStyle name="40% - Акцент2 16 14" xfId="7089"/>
    <cellStyle name="40% - Акцент2 16 15" xfId="7090"/>
    <cellStyle name="40% - Акцент2 16 16" xfId="7091"/>
    <cellStyle name="40% - Акцент2 16 2" xfId="7092"/>
    <cellStyle name="40% - Акцент2 16 3" xfId="7093"/>
    <cellStyle name="40% - Акцент2 16 4" xfId="7094"/>
    <cellStyle name="40% - Акцент2 16 5" xfId="7095"/>
    <cellStyle name="40% - Акцент2 16 6" xfId="7096"/>
    <cellStyle name="40% - Акцент2 16 7" xfId="7097"/>
    <cellStyle name="40% - Акцент2 16 8" xfId="7098"/>
    <cellStyle name="40% - Акцент2 16 9" xfId="7099"/>
    <cellStyle name="40% - Акцент2 17" xfId="7100"/>
    <cellStyle name="40% - Акцент2 17 10" xfId="7101"/>
    <cellStyle name="40% - Акцент2 17 11" xfId="7102"/>
    <cellStyle name="40% - Акцент2 17 12" xfId="7103"/>
    <cellStyle name="40% - Акцент2 17 13" xfId="7104"/>
    <cellStyle name="40% - Акцент2 17 14" xfId="7105"/>
    <cellStyle name="40% - Акцент2 17 15" xfId="7106"/>
    <cellStyle name="40% - Акцент2 17 16" xfId="7107"/>
    <cellStyle name="40% - Акцент2 17 2" xfId="7108"/>
    <cellStyle name="40% - Акцент2 17 3" xfId="7109"/>
    <cellStyle name="40% - Акцент2 17 4" xfId="7110"/>
    <cellStyle name="40% - Акцент2 17 5" xfId="7111"/>
    <cellStyle name="40% - Акцент2 17 6" xfId="7112"/>
    <cellStyle name="40% - Акцент2 17 7" xfId="7113"/>
    <cellStyle name="40% - Акцент2 17 8" xfId="7114"/>
    <cellStyle name="40% - Акцент2 17 9" xfId="7115"/>
    <cellStyle name="40% - Акцент2 18" xfId="7116"/>
    <cellStyle name="40% - Акцент2 18 10" xfId="7117"/>
    <cellStyle name="40% - Акцент2 18 11" xfId="7118"/>
    <cellStyle name="40% - Акцент2 18 12" xfId="7119"/>
    <cellStyle name="40% - Акцент2 18 13" xfId="7120"/>
    <cellStyle name="40% - Акцент2 18 14" xfId="7121"/>
    <cellStyle name="40% - Акцент2 18 15" xfId="7122"/>
    <cellStyle name="40% - Акцент2 18 16" xfId="7123"/>
    <cellStyle name="40% - Акцент2 18 2" xfId="7124"/>
    <cellStyle name="40% - Акцент2 18 3" xfId="7125"/>
    <cellStyle name="40% - Акцент2 18 4" xfId="7126"/>
    <cellStyle name="40% - Акцент2 18 5" xfId="7127"/>
    <cellStyle name="40% - Акцент2 18 6" xfId="7128"/>
    <cellStyle name="40% - Акцент2 18 7" xfId="7129"/>
    <cellStyle name="40% - Акцент2 18 8" xfId="7130"/>
    <cellStyle name="40% - Акцент2 18 9" xfId="7131"/>
    <cellStyle name="40% - Акцент2 19" xfId="7132"/>
    <cellStyle name="40% - Акцент2 19 10" xfId="7133"/>
    <cellStyle name="40% - Акцент2 19 11" xfId="7134"/>
    <cellStyle name="40% - Акцент2 19 12" xfId="7135"/>
    <cellStyle name="40% - Акцент2 19 13" xfId="7136"/>
    <cellStyle name="40% - Акцент2 19 14" xfId="7137"/>
    <cellStyle name="40% - Акцент2 19 15" xfId="7138"/>
    <cellStyle name="40% - Акцент2 19 16" xfId="7139"/>
    <cellStyle name="40% - Акцент2 19 2" xfId="7140"/>
    <cellStyle name="40% - Акцент2 19 3" xfId="7141"/>
    <cellStyle name="40% - Акцент2 19 4" xfId="7142"/>
    <cellStyle name="40% - Акцент2 19 5" xfId="7143"/>
    <cellStyle name="40% - Акцент2 19 6" xfId="7144"/>
    <cellStyle name="40% - Акцент2 19 7" xfId="7145"/>
    <cellStyle name="40% - Акцент2 19 8" xfId="7146"/>
    <cellStyle name="40% - Акцент2 19 9" xfId="7147"/>
    <cellStyle name="40% - Акцент2 2" xfId="7148"/>
    <cellStyle name="40% - Акцент2 2 10" xfId="7149"/>
    <cellStyle name="40% - Акцент2 2 11" xfId="7150"/>
    <cellStyle name="40% - Акцент2 2 12" xfId="7151"/>
    <cellStyle name="40% - Акцент2 2 13" xfId="7152"/>
    <cellStyle name="40% - Акцент2 2 14" xfId="7153"/>
    <cellStyle name="40% - Акцент2 2 14 2" xfId="7154"/>
    <cellStyle name="40% - Акцент2 2 14 3" xfId="7155"/>
    <cellStyle name="40% - Акцент2 2 15" xfId="7156"/>
    <cellStyle name="40% - Акцент2 2 15 2" xfId="7157"/>
    <cellStyle name="40% - Акцент2 2 16" xfId="7158"/>
    <cellStyle name="40% - Акцент2 2 16 2" xfId="7159"/>
    <cellStyle name="40% - Акцент2 2 17" xfId="7160"/>
    <cellStyle name="40% - Акцент2 2 17 2" xfId="7161"/>
    <cellStyle name="40% - Акцент2 2 18" xfId="7162"/>
    <cellStyle name="40% - Акцент2 2 18 2" xfId="7163"/>
    <cellStyle name="40% - Акцент2 2 19" xfId="7164"/>
    <cellStyle name="40% - Акцент2 2 19 2" xfId="7165"/>
    <cellStyle name="40% - Акцент2 2 2" xfId="7166"/>
    <cellStyle name="40% - Акцент2 2 2 2" xfId="29460"/>
    <cellStyle name="40% - Акцент2 2 20" xfId="7167"/>
    <cellStyle name="40% - Акцент2 2 20 2" xfId="7168"/>
    <cellStyle name="40% - Акцент2 2 21" xfId="7169"/>
    <cellStyle name="40% - Акцент2 2 21 2" xfId="7170"/>
    <cellStyle name="40% - Акцент2 2 22" xfId="29459"/>
    <cellStyle name="40% - Акцент2 2 3" xfId="7171"/>
    <cellStyle name="40% - Акцент2 2 3 2" xfId="29461"/>
    <cellStyle name="40% - Акцент2 2 4" xfId="7172"/>
    <cellStyle name="40% - Акцент2 2 5" xfId="7173"/>
    <cellStyle name="40% - Акцент2 2 6" xfId="7174"/>
    <cellStyle name="40% - Акцент2 2 7" xfId="7175"/>
    <cellStyle name="40% - Акцент2 2 8" xfId="7176"/>
    <cellStyle name="40% - Акцент2 2 9" xfId="7177"/>
    <cellStyle name="40% - Акцент2 2_46EE.2011(v1.0)" xfId="7178"/>
    <cellStyle name="40% - Акцент2 20" xfId="7179"/>
    <cellStyle name="40% - Акцент2 20 10" xfId="7180"/>
    <cellStyle name="40% - Акцент2 20 11" xfId="7181"/>
    <cellStyle name="40% - Акцент2 20 12" xfId="7182"/>
    <cellStyle name="40% - Акцент2 20 13" xfId="7183"/>
    <cellStyle name="40% - Акцент2 20 14" xfId="7184"/>
    <cellStyle name="40% - Акцент2 20 15" xfId="7185"/>
    <cellStyle name="40% - Акцент2 20 16" xfId="7186"/>
    <cellStyle name="40% - Акцент2 20 2" xfId="7187"/>
    <cellStyle name="40% - Акцент2 20 3" xfId="7188"/>
    <cellStyle name="40% - Акцент2 20 4" xfId="7189"/>
    <cellStyle name="40% - Акцент2 20 5" xfId="7190"/>
    <cellStyle name="40% - Акцент2 20 6" xfId="7191"/>
    <cellStyle name="40% - Акцент2 20 7" xfId="7192"/>
    <cellStyle name="40% - Акцент2 20 8" xfId="7193"/>
    <cellStyle name="40% - Акцент2 20 9" xfId="7194"/>
    <cellStyle name="40% - Акцент2 21" xfId="7195"/>
    <cellStyle name="40% - Акцент2 21 2" xfId="7196"/>
    <cellStyle name="40% - Акцент2 21 3" xfId="7197"/>
    <cellStyle name="40% - Акцент2 21 4" xfId="7198"/>
    <cellStyle name="40% - Акцент2 21 5" xfId="7199"/>
    <cellStyle name="40% - Акцент2 21 6" xfId="7200"/>
    <cellStyle name="40% - Акцент2 21 7" xfId="7201"/>
    <cellStyle name="40% - Акцент2 22" xfId="7202"/>
    <cellStyle name="40% - Акцент2 22 2" xfId="7203"/>
    <cellStyle name="40% - Акцент2 22 3" xfId="7204"/>
    <cellStyle name="40% - Акцент2 23" xfId="7205"/>
    <cellStyle name="40% - Акцент2 23 2" xfId="7206"/>
    <cellStyle name="40% - Акцент2 24" xfId="7207"/>
    <cellStyle name="40% - Акцент2 24 2" xfId="7208"/>
    <cellStyle name="40% - Акцент2 24 2 2" xfId="7209"/>
    <cellStyle name="40% - Акцент2 25" xfId="7210"/>
    <cellStyle name="40% - Акцент2 25 2" xfId="7211"/>
    <cellStyle name="40% - Акцент2 26" xfId="7212"/>
    <cellStyle name="40% - Акцент2 26 2" xfId="7213"/>
    <cellStyle name="40% - Акцент2 27" xfId="7214"/>
    <cellStyle name="40% - Акцент2 27 2" xfId="7215"/>
    <cellStyle name="40% - Акцент2 28" xfId="7216"/>
    <cellStyle name="40% - Акцент2 28 2" xfId="7217"/>
    <cellStyle name="40% - Акцент2 29" xfId="7218"/>
    <cellStyle name="40% - Акцент2 29 2" xfId="7219"/>
    <cellStyle name="40% - Акцент2 3" xfId="7220"/>
    <cellStyle name="40% - Акцент2 3 10" xfId="7221"/>
    <cellStyle name="40% - Акцент2 3 11" xfId="7222"/>
    <cellStyle name="40% - Акцент2 3 12" xfId="7223"/>
    <cellStyle name="40% - Акцент2 3 13" xfId="7224"/>
    <cellStyle name="40% - Акцент2 3 14" xfId="7225"/>
    <cellStyle name="40% - Акцент2 3 14 2" xfId="7226"/>
    <cellStyle name="40% - Акцент2 3 15" xfId="7227"/>
    <cellStyle name="40% - Акцент2 3 15 2" xfId="7228"/>
    <cellStyle name="40% - Акцент2 3 16" xfId="7229"/>
    <cellStyle name="40% - Акцент2 3 16 2" xfId="7230"/>
    <cellStyle name="40% - Акцент2 3 17" xfId="7231"/>
    <cellStyle name="40% - Акцент2 3 17 2" xfId="7232"/>
    <cellStyle name="40% - Акцент2 3 18" xfId="7233"/>
    <cellStyle name="40% - Акцент2 3 18 2" xfId="7234"/>
    <cellStyle name="40% - Акцент2 3 19" xfId="7235"/>
    <cellStyle name="40% - Акцент2 3 2" xfId="7236"/>
    <cellStyle name="40% - Акцент2 3 2 2" xfId="29463"/>
    <cellStyle name="40% - Акцент2 3 20" xfId="7237"/>
    <cellStyle name="40% - Акцент2 3 21" xfId="7238"/>
    <cellStyle name="40% - Акцент2 3 22" xfId="29462"/>
    <cellStyle name="40% - Акцент2 3 3" xfId="7239"/>
    <cellStyle name="40% - Акцент2 3 3 2" xfId="7240"/>
    <cellStyle name="40% - Акцент2 3 3 3" xfId="29464"/>
    <cellStyle name="40% - Акцент2 3 4" xfId="7241"/>
    <cellStyle name="40% - Акцент2 3 5" xfId="7242"/>
    <cellStyle name="40% - Акцент2 3 6" xfId="7243"/>
    <cellStyle name="40% - Акцент2 3 7" xfId="7244"/>
    <cellStyle name="40% - Акцент2 3 8" xfId="7245"/>
    <cellStyle name="40% - Акцент2 3 9" xfId="7246"/>
    <cellStyle name="40% - Акцент2 3_46EE.2011(v1.0)" xfId="7247"/>
    <cellStyle name="40% - Акцент2 30" xfId="7248"/>
    <cellStyle name="40% - Акцент2 30 2" xfId="7249"/>
    <cellStyle name="40% - Акцент2 31" xfId="7250"/>
    <cellStyle name="40% - Акцент2 31 2" xfId="7251"/>
    <cellStyle name="40% - Акцент2 32" xfId="7252"/>
    <cellStyle name="40% - Акцент2 32 2" xfId="7253"/>
    <cellStyle name="40% - Акцент2 33" xfId="7254"/>
    <cellStyle name="40% - Акцент2 33 2" xfId="7255"/>
    <cellStyle name="40% - Акцент2 34" xfId="7256"/>
    <cellStyle name="40% - Акцент2 34 2" xfId="7257"/>
    <cellStyle name="40% - Акцент2 35" xfId="7258"/>
    <cellStyle name="40% - Акцент2 35 2" xfId="7259"/>
    <cellStyle name="40% - Акцент2 36" xfId="7260"/>
    <cellStyle name="40% - Акцент2 36 2" xfId="7261"/>
    <cellStyle name="40% - Акцент2 37" xfId="7262"/>
    <cellStyle name="40% - Акцент2 37 2" xfId="7263"/>
    <cellStyle name="40% - Акцент2 38" xfId="7264"/>
    <cellStyle name="40% - Акцент2 38 2" xfId="7265"/>
    <cellStyle name="40% - Акцент2 39" xfId="7266"/>
    <cellStyle name="40% - Акцент2 39 2" xfId="7267"/>
    <cellStyle name="40% - Акцент2 4" xfId="7268"/>
    <cellStyle name="40% - Акцент2 4 10" xfId="7269"/>
    <cellStyle name="40% - Акцент2 4 11" xfId="7270"/>
    <cellStyle name="40% - Акцент2 4 12" xfId="7271"/>
    <cellStyle name="40% - Акцент2 4 13" xfId="7272"/>
    <cellStyle name="40% - Акцент2 4 14" xfId="7273"/>
    <cellStyle name="40% - Акцент2 4 14 2" xfId="7274"/>
    <cellStyle name="40% - Акцент2 4 15" xfId="7275"/>
    <cellStyle name="40% - Акцент2 4 15 2" xfId="7276"/>
    <cellStyle name="40% - Акцент2 4 16" xfId="7277"/>
    <cellStyle name="40% - Акцент2 4 16 2" xfId="7278"/>
    <cellStyle name="40% - Акцент2 4 17" xfId="7279"/>
    <cellStyle name="40% - Акцент2 4 17 2" xfId="7280"/>
    <cellStyle name="40% - Акцент2 4 18" xfId="7281"/>
    <cellStyle name="40% - Акцент2 4 18 2" xfId="7282"/>
    <cellStyle name="40% - Акцент2 4 19" xfId="7283"/>
    <cellStyle name="40% - Акцент2 4 2" xfId="7284"/>
    <cellStyle name="40% - Акцент2 4 2 2" xfId="29466"/>
    <cellStyle name="40% - Акцент2 4 20" xfId="7285"/>
    <cellStyle name="40% - Акцент2 4 21" xfId="7286"/>
    <cellStyle name="40% - Акцент2 4 22" xfId="29465"/>
    <cellStyle name="40% - Акцент2 4 3" xfId="7287"/>
    <cellStyle name="40% - Акцент2 4 3 2" xfId="7288"/>
    <cellStyle name="40% - Акцент2 4 3 3" xfId="29467"/>
    <cellStyle name="40% - Акцент2 4 4" xfId="7289"/>
    <cellStyle name="40% - Акцент2 4 5" xfId="7290"/>
    <cellStyle name="40% - Акцент2 4 6" xfId="7291"/>
    <cellStyle name="40% - Акцент2 4 7" xfId="7292"/>
    <cellStyle name="40% - Акцент2 4 8" xfId="7293"/>
    <cellStyle name="40% - Акцент2 4 9" xfId="7294"/>
    <cellStyle name="40% - Акцент2 4_46EE.2011(v1.0)" xfId="7295"/>
    <cellStyle name="40% - Акцент2 40" xfId="7296"/>
    <cellStyle name="40% - Акцент2 40 2" xfId="7297"/>
    <cellStyle name="40% - Акцент2 41" xfId="7298"/>
    <cellStyle name="40% - Акцент2 41 2" xfId="7299"/>
    <cellStyle name="40% - Акцент2 42" xfId="7300"/>
    <cellStyle name="40% - Акцент2 42 2" xfId="7301"/>
    <cellStyle name="40% - Акцент2 43" xfId="7302"/>
    <cellStyle name="40% - Акцент2 43 2" xfId="7303"/>
    <cellStyle name="40% - Акцент2 44" xfId="7304"/>
    <cellStyle name="40% - Акцент2 44 2" xfId="7305"/>
    <cellStyle name="40% - Акцент2 45" xfId="7306"/>
    <cellStyle name="40% - Акцент2 45 2" xfId="7307"/>
    <cellStyle name="40% - Акцент2 46" xfId="7308"/>
    <cellStyle name="40% - Акцент2 46 2" xfId="7309"/>
    <cellStyle name="40% - Акцент2 47" xfId="7310"/>
    <cellStyle name="40% - Акцент2 47 2" xfId="7311"/>
    <cellStyle name="40% - Акцент2 48" xfId="7312"/>
    <cellStyle name="40% - Акцент2 48 2" xfId="7313"/>
    <cellStyle name="40% - Акцент2 49" xfId="7314"/>
    <cellStyle name="40% - Акцент2 49 2" xfId="7315"/>
    <cellStyle name="40% - Акцент2 5" xfId="7316"/>
    <cellStyle name="40% - Акцент2 5 10" xfId="7317"/>
    <cellStyle name="40% - Акцент2 5 11" xfId="7318"/>
    <cellStyle name="40% - Акцент2 5 12" xfId="7319"/>
    <cellStyle name="40% - Акцент2 5 13" xfId="7320"/>
    <cellStyle name="40% - Акцент2 5 14" xfId="7321"/>
    <cellStyle name="40% - Акцент2 5 14 2" xfId="7322"/>
    <cellStyle name="40% - Акцент2 5 15" xfId="7323"/>
    <cellStyle name="40% - Акцент2 5 15 2" xfId="7324"/>
    <cellStyle name="40% - Акцент2 5 16" xfId="7325"/>
    <cellStyle name="40% - Акцент2 5 16 2" xfId="7326"/>
    <cellStyle name="40% - Акцент2 5 17" xfId="7327"/>
    <cellStyle name="40% - Акцент2 5 17 2" xfId="7328"/>
    <cellStyle name="40% - Акцент2 5 18" xfId="7329"/>
    <cellStyle name="40% - Акцент2 5 18 2" xfId="7330"/>
    <cellStyle name="40% - Акцент2 5 19" xfId="7331"/>
    <cellStyle name="40% - Акцент2 5 2" xfId="7332"/>
    <cellStyle name="40% - Акцент2 5 2 2" xfId="29469"/>
    <cellStyle name="40% - Акцент2 5 20" xfId="7333"/>
    <cellStyle name="40% - Акцент2 5 21" xfId="7334"/>
    <cellStyle name="40% - Акцент2 5 22" xfId="29468"/>
    <cellStyle name="40% - Акцент2 5 3" xfId="7335"/>
    <cellStyle name="40% - Акцент2 5 3 2" xfId="7336"/>
    <cellStyle name="40% - Акцент2 5 3 3" xfId="29470"/>
    <cellStyle name="40% - Акцент2 5 4" xfId="7337"/>
    <cellStyle name="40% - Акцент2 5 5" xfId="7338"/>
    <cellStyle name="40% - Акцент2 5 6" xfId="7339"/>
    <cellStyle name="40% - Акцент2 5 7" xfId="7340"/>
    <cellStyle name="40% - Акцент2 5 8" xfId="7341"/>
    <cellStyle name="40% - Акцент2 5 9" xfId="7342"/>
    <cellStyle name="40% - Акцент2 5_46EE.2011(v1.0)" xfId="7343"/>
    <cellStyle name="40% - Акцент2 50" xfId="7344"/>
    <cellStyle name="40% - Акцент2 50 2" xfId="7345"/>
    <cellStyle name="40% - Акцент2 51" xfId="7346"/>
    <cellStyle name="40% - Акцент2 51 2" xfId="7347"/>
    <cellStyle name="40% - Акцент2 52" xfId="7348"/>
    <cellStyle name="40% - Акцент2 52 2" xfId="7349"/>
    <cellStyle name="40% - Акцент2 53" xfId="7350"/>
    <cellStyle name="40% - Акцент2 53 2" xfId="7351"/>
    <cellStyle name="40% - Акцент2 54" xfId="7352"/>
    <cellStyle name="40% - Акцент2 54 2" xfId="7353"/>
    <cellStyle name="40% - Акцент2 55" xfId="7354"/>
    <cellStyle name="40% - Акцент2 55 2" xfId="7355"/>
    <cellStyle name="40% - Акцент2 56" xfId="7356"/>
    <cellStyle name="40% - Акцент2 56 2" xfId="7357"/>
    <cellStyle name="40% - Акцент2 57" xfId="7358"/>
    <cellStyle name="40% - Акцент2 57 2" xfId="7359"/>
    <cellStyle name="40% - Акцент2 58" xfId="7360"/>
    <cellStyle name="40% - Акцент2 58 2" xfId="7361"/>
    <cellStyle name="40% - Акцент2 59" xfId="7362"/>
    <cellStyle name="40% - Акцент2 59 2" xfId="7363"/>
    <cellStyle name="40% - Акцент2 6" xfId="7364"/>
    <cellStyle name="40% - Акцент2 6 10" xfId="7365"/>
    <cellStyle name="40% - Акцент2 6 11" xfId="7366"/>
    <cellStyle name="40% - Акцент2 6 12" xfId="7367"/>
    <cellStyle name="40% - Акцент2 6 13" xfId="7368"/>
    <cellStyle name="40% - Акцент2 6 14" xfId="7369"/>
    <cellStyle name="40% - Акцент2 6 14 2" xfId="7370"/>
    <cellStyle name="40% - Акцент2 6 15" xfId="7371"/>
    <cellStyle name="40% - Акцент2 6 15 2" xfId="7372"/>
    <cellStyle name="40% - Акцент2 6 16" xfId="7373"/>
    <cellStyle name="40% - Акцент2 6 16 2" xfId="7374"/>
    <cellStyle name="40% - Акцент2 6 17" xfId="7375"/>
    <cellStyle name="40% - Акцент2 6 17 2" xfId="7376"/>
    <cellStyle name="40% - Акцент2 6 18" xfId="7377"/>
    <cellStyle name="40% - Акцент2 6 18 2" xfId="7378"/>
    <cellStyle name="40% - Акцент2 6 19" xfId="7379"/>
    <cellStyle name="40% - Акцент2 6 2" xfId="7380"/>
    <cellStyle name="40% - Акцент2 6 2 2" xfId="29472"/>
    <cellStyle name="40% - Акцент2 6 20" xfId="7381"/>
    <cellStyle name="40% - Акцент2 6 21" xfId="7382"/>
    <cellStyle name="40% - Акцент2 6 22" xfId="29471"/>
    <cellStyle name="40% - Акцент2 6 3" xfId="7383"/>
    <cellStyle name="40% - Акцент2 6 3 2" xfId="7384"/>
    <cellStyle name="40% - Акцент2 6 3 3" xfId="29473"/>
    <cellStyle name="40% - Акцент2 6 4" xfId="7385"/>
    <cellStyle name="40% - Акцент2 6 5" xfId="7386"/>
    <cellStyle name="40% - Акцент2 6 6" xfId="7387"/>
    <cellStyle name="40% - Акцент2 6 7" xfId="7388"/>
    <cellStyle name="40% - Акцент2 6 8" xfId="7389"/>
    <cellStyle name="40% - Акцент2 6 9" xfId="7390"/>
    <cellStyle name="40% - Акцент2 6_46EE.2011(v1.0)" xfId="7391"/>
    <cellStyle name="40% - Акцент2 60" xfId="7392"/>
    <cellStyle name="40% - Акцент2 60 2" xfId="7393"/>
    <cellStyle name="40% - Акцент2 61" xfId="7394"/>
    <cellStyle name="40% - Акцент2 61 2" xfId="7395"/>
    <cellStyle name="40% - Акцент2 62" xfId="7396"/>
    <cellStyle name="40% - Акцент2 62 2" xfId="7397"/>
    <cellStyle name="40% - Акцент2 63" xfId="7398"/>
    <cellStyle name="40% - Акцент2 63 2" xfId="7399"/>
    <cellStyle name="40% - Акцент2 64" xfId="7400"/>
    <cellStyle name="40% - Акцент2 64 2" xfId="7401"/>
    <cellStyle name="40% - Акцент2 65" xfId="7402"/>
    <cellStyle name="40% - Акцент2 65 2" xfId="7403"/>
    <cellStyle name="40% - Акцент2 66" xfId="7404"/>
    <cellStyle name="40% - Акцент2 66 2" xfId="7405"/>
    <cellStyle name="40% - Акцент2 67" xfId="7406"/>
    <cellStyle name="40% - Акцент2 67 2" xfId="7407"/>
    <cellStyle name="40% - Акцент2 68" xfId="7408"/>
    <cellStyle name="40% - Акцент2 68 2" xfId="7409"/>
    <cellStyle name="40% - Акцент2 69" xfId="7410"/>
    <cellStyle name="40% - Акцент2 69 2" xfId="7411"/>
    <cellStyle name="40% - Акцент2 7" xfId="7412"/>
    <cellStyle name="40% - Акцент2 7 10" xfId="7413"/>
    <cellStyle name="40% - Акцент2 7 11" xfId="7414"/>
    <cellStyle name="40% - Акцент2 7 12" xfId="7415"/>
    <cellStyle name="40% - Акцент2 7 13" xfId="7416"/>
    <cellStyle name="40% - Акцент2 7 14" xfId="7417"/>
    <cellStyle name="40% - Акцент2 7 14 2" xfId="7418"/>
    <cellStyle name="40% - Акцент2 7 15" xfId="7419"/>
    <cellStyle name="40% - Акцент2 7 15 2" xfId="7420"/>
    <cellStyle name="40% - Акцент2 7 16" xfId="7421"/>
    <cellStyle name="40% - Акцент2 7 16 2" xfId="7422"/>
    <cellStyle name="40% - Акцент2 7 17" xfId="7423"/>
    <cellStyle name="40% - Акцент2 7 17 2" xfId="7424"/>
    <cellStyle name="40% - Акцент2 7 18" xfId="7425"/>
    <cellStyle name="40% - Акцент2 7 18 2" xfId="7426"/>
    <cellStyle name="40% - Акцент2 7 19" xfId="7427"/>
    <cellStyle name="40% - Акцент2 7 2" xfId="7428"/>
    <cellStyle name="40% - Акцент2 7 2 2" xfId="29475"/>
    <cellStyle name="40% - Акцент2 7 20" xfId="7429"/>
    <cellStyle name="40% - Акцент2 7 21" xfId="7430"/>
    <cellStyle name="40% - Акцент2 7 22" xfId="29474"/>
    <cellStyle name="40% - Акцент2 7 3" xfId="7431"/>
    <cellStyle name="40% - Акцент2 7 3 2" xfId="7432"/>
    <cellStyle name="40% - Акцент2 7 3 3" xfId="29476"/>
    <cellStyle name="40% - Акцент2 7 4" xfId="7433"/>
    <cellStyle name="40% - Акцент2 7 5" xfId="7434"/>
    <cellStyle name="40% - Акцент2 7 6" xfId="7435"/>
    <cellStyle name="40% - Акцент2 7 7" xfId="7436"/>
    <cellStyle name="40% - Акцент2 7 8" xfId="7437"/>
    <cellStyle name="40% - Акцент2 7 9" xfId="7438"/>
    <cellStyle name="40% - Акцент2 7_46EE.2011(v1.0)" xfId="7439"/>
    <cellStyle name="40% - Акцент2 70" xfId="7440"/>
    <cellStyle name="40% - Акцент2 70 2" xfId="7441"/>
    <cellStyle name="40% - Акцент2 71" xfId="7442"/>
    <cellStyle name="40% - Акцент2 71 2" xfId="7443"/>
    <cellStyle name="40% - Акцент2 72" xfId="7444"/>
    <cellStyle name="40% - Акцент2 72 2" xfId="7445"/>
    <cellStyle name="40% - Акцент2 73" xfId="7446"/>
    <cellStyle name="40% - Акцент2 73 2" xfId="7447"/>
    <cellStyle name="40% - Акцент2 74" xfId="7448"/>
    <cellStyle name="40% - Акцент2 74 2" xfId="7449"/>
    <cellStyle name="40% - Акцент2 75" xfId="7450"/>
    <cellStyle name="40% - Акцент2 75 2" xfId="7451"/>
    <cellStyle name="40% - Акцент2 76" xfId="7452"/>
    <cellStyle name="40% - Акцент2 76 2" xfId="7453"/>
    <cellStyle name="40% - Акцент2 77" xfId="7454"/>
    <cellStyle name="40% - Акцент2 77 2" xfId="7455"/>
    <cellStyle name="40% - Акцент2 78" xfId="7456"/>
    <cellStyle name="40% - Акцент2 78 2" xfId="7457"/>
    <cellStyle name="40% - Акцент2 79" xfId="7458"/>
    <cellStyle name="40% - Акцент2 79 2" xfId="7459"/>
    <cellStyle name="40% - Акцент2 8" xfId="7460"/>
    <cellStyle name="40% - Акцент2 8 10" xfId="7461"/>
    <cellStyle name="40% - Акцент2 8 11" xfId="7462"/>
    <cellStyle name="40% - Акцент2 8 12" xfId="7463"/>
    <cellStyle name="40% - Акцент2 8 13" xfId="7464"/>
    <cellStyle name="40% - Акцент2 8 14" xfId="7465"/>
    <cellStyle name="40% - Акцент2 8 14 2" xfId="7466"/>
    <cellStyle name="40% - Акцент2 8 15" xfId="7467"/>
    <cellStyle name="40% - Акцент2 8 15 2" xfId="7468"/>
    <cellStyle name="40% - Акцент2 8 16" xfId="7469"/>
    <cellStyle name="40% - Акцент2 8 16 2" xfId="7470"/>
    <cellStyle name="40% - Акцент2 8 17" xfId="7471"/>
    <cellStyle name="40% - Акцент2 8 17 2" xfId="7472"/>
    <cellStyle name="40% - Акцент2 8 18" xfId="7473"/>
    <cellStyle name="40% - Акцент2 8 18 2" xfId="7474"/>
    <cellStyle name="40% - Акцент2 8 19" xfId="7475"/>
    <cellStyle name="40% - Акцент2 8 2" xfId="7476"/>
    <cellStyle name="40% - Акцент2 8 2 2" xfId="29478"/>
    <cellStyle name="40% - Акцент2 8 20" xfId="7477"/>
    <cellStyle name="40% - Акцент2 8 21" xfId="7478"/>
    <cellStyle name="40% - Акцент2 8 22" xfId="29477"/>
    <cellStyle name="40% - Акцент2 8 3" xfId="7479"/>
    <cellStyle name="40% - Акцент2 8 3 2" xfId="7480"/>
    <cellStyle name="40% - Акцент2 8 3 3" xfId="29479"/>
    <cellStyle name="40% - Акцент2 8 4" xfId="7481"/>
    <cellStyle name="40% - Акцент2 8 5" xfId="7482"/>
    <cellStyle name="40% - Акцент2 8 6" xfId="7483"/>
    <cellStyle name="40% - Акцент2 8 7" xfId="7484"/>
    <cellStyle name="40% - Акцент2 8 8" xfId="7485"/>
    <cellStyle name="40% - Акцент2 8 9" xfId="7486"/>
    <cellStyle name="40% - Акцент2 8_46EE.2011(v1.0)" xfId="7487"/>
    <cellStyle name="40% - Акцент2 80" xfId="7488"/>
    <cellStyle name="40% - Акцент2 80 2" xfId="7489"/>
    <cellStyle name="40% - Акцент2 81" xfId="7490"/>
    <cellStyle name="40% - Акцент2 81 2" xfId="7491"/>
    <cellStyle name="40% - Акцент2 82" xfId="7492"/>
    <cellStyle name="40% - Акцент2 82 2" xfId="7493"/>
    <cellStyle name="40% - Акцент2 83" xfId="7494"/>
    <cellStyle name="40% - Акцент2 83 2" xfId="7495"/>
    <cellStyle name="40% - Акцент2 84" xfId="7496"/>
    <cellStyle name="40% - Акцент2 84 2" xfId="7497"/>
    <cellStyle name="40% - Акцент2 85" xfId="7498"/>
    <cellStyle name="40% - Акцент2 85 2" xfId="7499"/>
    <cellStyle name="40% - Акцент2 86" xfId="7500"/>
    <cellStyle name="40% - Акцент2 86 2" xfId="7501"/>
    <cellStyle name="40% - Акцент2 87" xfId="7502"/>
    <cellStyle name="40% - Акцент2 87 2" xfId="7503"/>
    <cellStyle name="40% - Акцент2 88" xfId="7504"/>
    <cellStyle name="40% - Акцент2 88 2" xfId="7505"/>
    <cellStyle name="40% - Акцент2 89" xfId="7506"/>
    <cellStyle name="40% - Акцент2 89 2" xfId="7507"/>
    <cellStyle name="40% - Акцент2 9" xfId="7508"/>
    <cellStyle name="40% - Акцент2 9 10" xfId="7509"/>
    <cellStyle name="40% - Акцент2 9 11" xfId="7510"/>
    <cellStyle name="40% - Акцент2 9 12" xfId="7511"/>
    <cellStyle name="40% - Акцент2 9 13" xfId="7512"/>
    <cellStyle name="40% - Акцент2 9 14" xfId="7513"/>
    <cellStyle name="40% - Акцент2 9 14 2" xfId="7514"/>
    <cellStyle name="40% - Акцент2 9 15" xfId="7515"/>
    <cellStyle name="40% - Акцент2 9 15 2" xfId="7516"/>
    <cellStyle name="40% - Акцент2 9 16" xfId="7517"/>
    <cellStyle name="40% - Акцент2 9 16 2" xfId="7518"/>
    <cellStyle name="40% - Акцент2 9 17" xfId="7519"/>
    <cellStyle name="40% - Акцент2 9 17 2" xfId="7520"/>
    <cellStyle name="40% - Акцент2 9 18" xfId="7521"/>
    <cellStyle name="40% - Акцент2 9 18 2" xfId="7522"/>
    <cellStyle name="40% - Акцент2 9 19" xfId="7523"/>
    <cellStyle name="40% - Акцент2 9 2" xfId="7524"/>
    <cellStyle name="40% - Акцент2 9 2 2" xfId="29481"/>
    <cellStyle name="40% - Акцент2 9 20" xfId="7525"/>
    <cellStyle name="40% - Акцент2 9 21" xfId="7526"/>
    <cellStyle name="40% - Акцент2 9 22" xfId="29480"/>
    <cellStyle name="40% - Акцент2 9 3" xfId="7527"/>
    <cellStyle name="40% - Акцент2 9 3 2" xfId="7528"/>
    <cellStyle name="40% - Акцент2 9 3 3" xfId="29482"/>
    <cellStyle name="40% - Акцент2 9 4" xfId="7529"/>
    <cellStyle name="40% - Акцент2 9 5" xfId="7530"/>
    <cellStyle name="40% - Акцент2 9 6" xfId="7531"/>
    <cellStyle name="40% - Акцент2 9 7" xfId="7532"/>
    <cellStyle name="40% - Акцент2 9 8" xfId="7533"/>
    <cellStyle name="40% - Акцент2 9 9" xfId="7534"/>
    <cellStyle name="40% - Акцент2 9_46EE.2011(v1.0)" xfId="7535"/>
    <cellStyle name="40% - Акцент2 90" xfId="7536"/>
    <cellStyle name="40% - Акцент2 90 2" xfId="7537"/>
    <cellStyle name="40% - Акцент2 91" xfId="7538"/>
    <cellStyle name="40% - Акцент2 91 2" xfId="7539"/>
    <cellStyle name="40% - Акцент2 92" xfId="7540"/>
    <cellStyle name="40% - Акцент2 92 2" xfId="7541"/>
    <cellStyle name="40% - Акцент2 93" xfId="7542"/>
    <cellStyle name="40% - Акцент2 93 2" xfId="7543"/>
    <cellStyle name="40% - Акцент2 94" xfId="7544"/>
    <cellStyle name="40% - Акцент2 94 2" xfId="7545"/>
    <cellStyle name="40% - Акцент2 95" xfId="7546"/>
    <cellStyle name="40% - Акцент2 95 2" xfId="7547"/>
    <cellStyle name="40% - Акцент2 96" xfId="7548"/>
    <cellStyle name="40% - Акцент2 96 2" xfId="7549"/>
    <cellStyle name="40% - Акцент2 97" xfId="7550"/>
    <cellStyle name="40% - Акцент2 97 2" xfId="7551"/>
    <cellStyle name="40% - Акцент2 98" xfId="7552"/>
    <cellStyle name="40% - Акцент2 98 2" xfId="7553"/>
    <cellStyle name="40% - Акцент2 99" xfId="7554"/>
    <cellStyle name="40% - Акцент2 99 2" xfId="7555"/>
    <cellStyle name="40% — акцент2_5(тх) факт за 2014 год для Васильева РЭК_принятый_08_06_2015" xfId="7556"/>
    <cellStyle name="40% — акцент3" xfId="7557"/>
    <cellStyle name="40% - Акцент3 10" xfId="7558"/>
    <cellStyle name="40% - Акцент3 10 10" xfId="7559"/>
    <cellStyle name="40% - Акцент3 10 11" xfId="7560"/>
    <cellStyle name="40% - Акцент3 10 12" xfId="7561"/>
    <cellStyle name="40% - Акцент3 10 13" xfId="7562"/>
    <cellStyle name="40% - Акцент3 10 14" xfId="7563"/>
    <cellStyle name="40% - Акцент3 10 15" xfId="7564"/>
    <cellStyle name="40% - Акцент3 10 16" xfId="7565"/>
    <cellStyle name="40% - Акцент3 10 17" xfId="29483"/>
    <cellStyle name="40% - Акцент3 10 2" xfId="7566"/>
    <cellStyle name="40% - Акцент3 10 3" xfId="7567"/>
    <cellStyle name="40% - Акцент3 10 4" xfId="7568"/>
    <cellStyle name="40% - Акцент3 10 5" xfId="7569"/>
    <cellStyle name="40% - Акцент3 10 6" xfId="7570"/>
    <cellStyle name="40% - Акцент3 10 7" xfId="7571"/>
    <cellStyle name="40% - Акцент3 10 8" xfId="7572"/>
    <cellStyle name="40% - Акцент3 10 9" xfId="7573"/>
    <cellStyle name="40% - Акцент3 100" xfId="7574"/>
    <cellStyle name="40% - Акцент3 100 2" xfId="7575"/>
    <cellStyle name="40% - Акцент3 101" xfId="7576"/>
    <cellStyle name="40% - Акцент3 101 2" xfId="7577"/>
    <cellStyle name="40% - Акцент3 102" xfId="7578"/>
    <cellStyle name="40% - Акцент3 102 2" xfId="7579"/>
    <cellStyle name="40% - Акцент3 103" xfId="7580"/>
    <cellStyle name="40% - Акцент3 103 2" xfId="7581"/>
    <cellStyle name="40% - Акцент3 104" xfId="7582"/>
    <cellStyle name="40% - Акцент3 104 2" xfId="7583"/>
    <cellStyle name="40% - Акцент3 105" xfId="7584"/>
    <cellStyle name="40% - Акцент3 105 2" xfId="7585"/>
    <cellStyle name="40% - Акцент3 106" xfId="7586"/>
    <cellStyle name="40% - Акцент3 106 2" xfId="7587"/>
    <cellStyle name="40% - Акцент3 107" xfId="7588"/>
    <cellStyle name="40% - Акцент3 107 2" xfId="7589"/>
    <cellStyle name="40% - Акцент3 108" xfId="7590"/>
    <cellStyle name="40% - Акцент3 108 2" xfId="7591"/>
    <cellStyle name="40% - Акцент3 109" xfId="7592"/>
    <cellStyle name="40% - Акцент3 109 2" xfId="7593"/>
    <cellStyle name="40% - Акцент3 11" xfId="7594"/>
    <cellStyle name="40% - Акцент3 11 10" xfId="7595"/>
    <cellStyle name="40% - Акцент3 11 11" xfId="7596"/>
    <cellStyle name="40% - Акцент3 11 12" xfId="7597"/>
    <cellStyle name="40% - Акцент3 11 13" xfId="7598"/>
    <cellStyle name="40% - Акцент3 11 14" xfId="7599"/>
    <cellStyle name="40% - Акцент3 11 15" xfId="7600"/>
    <cellStyle name="40% - Акцент3 11 16" xfId="7601"/>
    <cellStyle name="40% - Акцент3 11 2" xfId="7602"/>
    <cellStyle name="40% - Акцент3 11 3" xfId="7603"/>
    <cellStyle name="40% - Акцент3 11 4" xfId="7604"/>
    <cellStyle name="40% - Акцент3 11 5" xfId="7605"/>
    <cellStyle name="40% - Акцент3 11 6" xfId="7606"/>
    <cellStyle name="40% - Акцент3 11 7" xfId="7607"/>
    <cellStyle name="40% - Акцент3 11 8" xfId="7608"/>
    <cellStyle name="40% - Акцент3 11 9" xfId="7609"/>
    <cellStyle name="40% - Акцент3 110" xfId="7610"/>
    <cellStyle name="40% - Акцент3 110 2" xfId="7611"/>
    <cellStyle name="40% - Акцент3 111" xfId="7612"/>
    <cellStyle name="40% - Акцент3 111 2" xfId="7613"/>
    <cellStyle name="40% - Акцент3 112" xfId="7614"/>
    <cellStyle name="40% - Акцент3 112 2" xfId="7615"/>
    <cellStyle name="40% - Акцент3 113" xfId="7616"/>
    <cellStyle name="40% - Акцент3 113 2" xfId="7617"/>
    <cellStyle name="40% - Акцент3 114" xfId="7618"/>
    <cellStyle name="40% - Акцент3 114 2" xfId="7619"/>
    <cellStyle name="40% - Акцент3 115" xfId="7620"/>
    <cellStyle name="40% - Акцент3 115 2" xfId="7621"/>
    <cellStyle name="40% - Акцент3 116" xfId="7622"/>
    <cellStyle name="40% - Акцент3 116 2" xfId="7623"/>
    <cellStyle name="40% - Акцент3 117" xfId="7624"/>
    <cellStyle name="40% - Акцент3 117 2" xfId="7625"/>
    <cellStyle name="40% - Акцент3 118" xfId="7626"/>
    <cellStyle name="40% - Акцент3 118 2" xfId="7627"/>
    <cellStyle name="40% - Акцент3 119" xfId="7628"/>
    <cellStyle name="40% - Акцент3 119 2" xfId="7629"/>
    <cellStyle name="40% - Акцент3 12" xfId="7630"/>
    <cellStyle name="40% - Акцент3 12 10" xfId="7631"/>
    <cellStyle name="40% - Акцент3 12 11" xfId="7632"/>
    <cellStyle name="40% - Акцент3 12 12" xfId="7633"/>
    <cellStyle name="40% - Акцент3 12 13" xfId="7634"/>
    <cellStyle name="40% - Акцент3 12 14" xfId="7635"/>
    <cellStyle name="40% - Акцент3 12 15" xfId="7636"/>
    <cellStyle name="40% - Акцент3 12 16" xfId="7637"/>
    <cellStyle name="40% - Акцент3 12 2" xfId="7638"/>
    <cellStyle name="40% - Акцент3 12 3" xfId="7639"/>
    <cellStyle name="40% - Акцент3 12 4" xfId="7640"/>
    <cellStyle name="40% - Акцент3 12 5" xfId="7641"/>
    <cellStyle name="40% - Акцент3 12 6" xfId="7642"/>
    <cellStyle name="40% - Акцент3 12 7" xfId="7643"/>
    <cellStyle name="40% - Акцент3 12 8" xfId="7644"/>
    <cellStyle name="40% - Акцент3 12 9" xfId="7645"/>
    <cellStyle name="40% - Акцент3 120" xfId="7646"/>
    <cellStyle name="40% - Акцент3 120 2" xfId="7647"/>
    <cellStyle name="40% - Акцент3 121" xfId="7648"/>
    <cellStyle name="40% - Акцент3 121 2" xfId="7649"/>
    <cellStyle name="40% - Акцент3 122" xfId="7650"/>
    <cellStyle name="40% - Акцент3 122 2" xfId="7651"/>
    <cellStyle name="40% - Акцент3 123" xfId="7652"/>
    <cellStyle name="40% - Акцент3 123 2" xfId="7653"/>
    <cellStyle name="40% - Акцент3 124" xfId="7654"/>
    <cellStyle name="40% - Акцент3 124 2" xfId="7655"/>
    <cellStyle name="40% - Акцент3 125" xfId="7656"/>
    <cellStyle name="40% - Акцент3 125 2" xfId="7657"/>
    <cellStyle name="40% - Акцент3 126" xfId="7658"/>
    <cellStyle name="40% - Акцент3 126 2" xfId="7659"/>
    <cellStyle name="40% - Акцент3 127" xfId="7660"/>
    <cellStyle name="40% - Акцент3 127 2" xfId="7661"/>
    <cellStyle name="40% - Акцент3 128" xfId="7662"/>
    <cellStyle name="40% - Акцент3 128 2" xfId="7663"/>
    <cellStyle name="40% - Акцент3 129" xfId="7664"/>
    <cellStyle name="40% - Акцент3 129 2" xfId="7665"/>
    <cellStyle name="40% - Акцент3 13" xfId="7666"/>
    <cellStyle name="40% - Акцент3 13 10" xfId="7667"/>
    <cellStyle name="40% - Акцент3 13 11" xfId="7668"/>
    <cellStyle name="40% - Акцент3 13 12" xfId="7669"/>
    <cellStyle name="40% - Акцент3 13 13" xfId="7670"/>
    <cellStyle name="40% - Акцент3 13 14" xfId="7671"/>
    <cellStyle name="40% - Акцент3 13 15" xfId="7672"/>
    <cellStyle name="40% - Акцент3 13 16" xfId="7673"/>
    <cellStyle name="40% - Акцент3 13 2" xfId="7674"/>
    <cellStyle name="40% - Акцент3 13 3" xfId="7675"/>
    <cellStyle name="40% - Акцент3 13 4" xfId="7676"/>
    <cellStyle name="40% - Акцент3 13 5" xfId="7677"/>
    <cellStyle name="40% - Акцент3 13 6" xfId="7678"/>
    <cellStyle name="40% - Акцент3 13 7" xfId="7679"/>
    <cellStyle name="40% - Акцент3 13 8" xfId="7680"/>
    <cellStyle name="40% - Акцент3 13 9" xfId="7681"/>
    <cellStyle name="40% - Акцент3 130" xfId="7682"/>
    <cellStyle name="40% - Акцент3 130 2" xfId="7683"/>
    <cellStyle name="40% - Акцент3 131" xfId="7684"/>
    <cellStyle name="40% - Акцент3 131 2" xfId="7685"/>
    <cellStyle name="40% - Акцент3 132" xfId="7686"/>
    <cellStyle name="40% - Акцент3 132 2" xfId="7687"/>
    <cellStyle name="40% - Акцент3 133" xfId="7688"/>
    <cellStyle name="40% - Акцент3 133 2" xfId="7689"/>
    <cellStyle name="40% - Акцент3 134" xfId="7690"/>
    <cellStyle name="40% - Акцент3 134 2" xfId="7691"/>
    <cellStyle name="40% - Акцент3 135" xfId="7692"/>
    <cellStyle name="40% - Акцент3 135 2" xfId="7693"/>
    <cellStyle name="40% - Акцент3 136" xfId="7694"/>
    <cellStyle name="40% - Акцент3 136 2" xfId="7695"/>
    <cellStyle name="40% - Акцент3 137" xfId="7696"/>
    <cellStyle name="40% - Акцент3 137 2" xfId="7697"/>
    <cellStyle name="40% - Акцент3 138" xfId="7698"/>
    <cellStyle name="40% - Акцент3 138 2" xfId="7699"/>
    <cellStyle name="40% - Акцент3 139" xfId="7700"/>
    <cellStyle name="40% - Акцент3 139 2" xfId="7701"/>
    <cellStyle name="40% - Акцент3 14" xfId="7702"/>
    <cellStyle name="40% - Акцент3 14 10" xfId="7703"/>
    <cellStyle name="40% - Акцент3 14 11" xfId="7704"/>
    <cellStyle name="40% - Акцент3 14 12" xfId="7705"/>
    <cellStyle name="40% - Акцент3 14 13" xfId="7706"/>
    <cellStyle name="40% - Акцент3 14 14" xfId="7707"/>
    <cellStyle name="40% - Акцент3 14 15" xfId="7708"/>
    <cellStyle name="40% - Акцент3 14 16" xfId="7709"/>
    <cellStyle name="40% - Акцент3 14 2" xfId="7710"/>
    <cellStyle name="40% - Акцент3 14 3" xfId="7711"/>
    <cellStyle name="40% - Акцент3 14 4" xfId="7712"/>
    <cellStyle name="40% - Акцент3 14 5" xfId="7713"/>
    <cellStyle name="40% - Акцент3 14 6" xfId="7714"/>
    <cellStyle name="40% - Акцент3 14 7" xfId="7715"/>
    <cellStyle name="40% - Акцент3 14 8" xfId="7716"/>
    <cellStyle name="40% - Акцент3 14 9" xfId="7717"/>
    <cellStyle name="40% - Акцент3 140" xfId="7718"/>
    <cellStyle name="40% - Акцент3 140 2" xfId="7719"/>
    <cellStyle name="40% - Акцент3 141" xfId="7720"/>
    <cellStyle name="40% - Акцент3 141 2" xfId="7721"/>
    <cellStyle name="40% - Акцент3 142" xfId="7722"/>
    <cellStyle name="40% - Акцент3 142 2" xfId="7723"/>
    <cellStyle name="40% - Акцент3 143" xfId="7724"/>
    <cellStyle name="40% - Акцент3 143 2" xfId="7725"/>
    <cellStyle name="40% - Акцент3 144" xfId="7726"/>
    <cellStyle name="40% - Акцент3 144 2" xfId="7727"/>
    <cellStyle name="40% - Акцент3 145" xfId="7728"/>
    <cellStyle name="40% - Акцент3 145 2" xfId="7729"/>
    <cellStyle name="40% - Акцент3 146" xfId="7730"/>
    <cellStyle name="40% - Акцент3 146 2" xfId="7731"/>
    <cellStyle name="40% - Акцент3 147" xfId="7732"/>
    <cellStyle name="40% - Акцент3 147 2" xfId="7733"/>
    <cellStyle name="40% - Акцент3 148" xfId="7734"/>
    <cellStyle name="40% - Акцент3 148 2" xfId="7735"/>
    <cellStyle name="40% - Акцент3 149" xfId="7736"/>
    <cellStyle name="40% - Акцент3 149 2" xfId="7737"/>
    <cellStyle name="40% - Акцент3 15" xfId="7738"/>
    <cellStyle name="40% - Акцент3 15 10" xfId="7739"/>
    <cellStyle name="40% - Акцент3 15 11" xfId="7740"/>
    <cellStyle name="40% - Акцент3 15 12" xfId="7741"/>
    <cellStyle name="40% - Акцент3 15 13" xfId="7742"/>
    <cellStyle name="40% - Акцент3 15 14" xfId="7743"/>
    <cellStyle name="40% - Акцент3 15 15" xfId="7744"/>
    <cellStyle name="40% - Акцент3 15 16" xfId="7745"/>
    <cellStyle name="40% - Акцент3 15 2" xfId="7746"/>
    <cellStyle name="40% - Акцент3 15 3" xfId="7747"/>
    <cellStyle name="40% - Акцент3 15 4" xfId="7748"/>
    <cellStyle name="40% - Акцент3 15 5" xfId="7749"/>
    <cellStyle name="40% - Акцент3 15 6" xfId="7750"/>
    <cellStyle name="40% - Акцент3 15 7" xfId="7751"/>
    <cellStyle name="40% - Акцент3 15 8" xfId="7752"/>
    <cellStyle name="40% - Акцент3 15 9" xfId="7753"/>
    <cellStyle name="40% - Акцент3 150" xfId="7754"/>
    <cellStyle name="40% - Акцент3 150 2" xfId="7755"/>
    <cellStyle name="40% - Акцент3 151" xfId="7756"/>
    <cellStyle name="40% - Акцент3 151 2" xfId="7757"/>
    <cellStyle name="40% - Акцент3 152" xfId="7758"/>
    <cellStyle name="40% - Акцент3 152 2" xfId="7759"/>
    <cellStyle name="40% - Акцент3 16" xfId="7760"/>
    <cellStyle name="40% - Акцент3 16 10" xfId="7761"/>
    <cellStyle name="40% - Акцент3 16 11" xfId="7762"/>
    <cellStyle name="40% - Акцент3 16 12" xfId="7763"/>
    <cellStyle name="40% - Акцент3 16 13" xfId="7764"/>
    <cellStyle name="40% - Акцент3 16 14" xfId="7765"/>
    <cellStyle name="40% - Акцент3 16 15" xfId="7766"/>
    <cellStyle name="40% - Акцент3 16 16" xfId="7767"/>
    <cellStyle name="40% - Акцент3 16 2" xfId="7768"/>
    <cellStyle name="40% - Акцент3 16 3" xfId="7769"/>
    <cellStyle name="40% - Акцент3 16 4" xfId="7770"/>
    <cellStyle name="40% - Акцент3 16 5" xfId="7771"/>
    <cellStyle name="40% - Акцент3 16 6" xfId="7772"/>
    <cellStyle name="40% - Акцент3 16 7" xfId="7773"/>
    <cellStyle name="40% - Акцент3 16 8" xfId="7774"/>
    <cellStyle name="40% - Акцент3 16 9" xfId="7775"/>
    <cellStyle name="40% - Акцент3 17" xfId="7776"/>
    <cellStyle name="40% - Акцент3 17 10" xfId="7777"/>
    <cellStyle name="40% - Акцент3 17 11" xfId="7778"/>
    <cellStyle name="40% - Акцент3 17 12" xfId="7779"/>
    <cellStyle name="40% - Акцент3 17 13" xfId="7780"/>
    <cellStyle name="40% - Акцент3 17 14" xfId="7781"/>
    <cellStyle name="40% - Акцент3 17 15" xfId="7782"/>
    <cellStyle name="40% - Акцент3 17 16" xfId="7783"/>
    <cellStyle name="40% - Акцент3 17 2" xfId="7784"/>
    <cellStyle name="40% - Акцент3 17 3" xfId="7785"/>
    <cellStyle name="40% - Акцент3 17 4" xfId="7786"/>
    <cellStyle name="40% - Акцент3 17 5" xfId="7787"/>
    <cellStyle name="40% - Акцент3 17 6" xfId="7788"/>
    <cellStyle name="40% - Акцент3 17 7" xfId="7789"/>
    <cellStyle name="40% - Акцент3 17 8" xfId="7790"/>
    <cellStyle name="40% - Акцент3 17 9" xfId="7791"/>
    <cellStyle name="40% - Акцент3 18" xfId="7792"/>
    <cellStyle name="40% - Акцент3 18 10" xfId="7793"/>
    <cellStyle name="40% - Акцент3 18 11" xfId="7794"/>
    <cellStyle name="40% - Акцент3 18 12" xfId="7795"/>
    <cellStyle name="40% - Акцент3 18 13" xfId="7796"/>
    <cellStyle name="40% - Акцент3 18 14" xfId="7797"/>
    <cellStyle name="40% - Акцент3 18 15" xfId="7798"/>
    <cellStyle name="40% - Акцент3 18 16" xfId="7799"/>
    <cellStyle name="40% - Акцент3 18 2" xfId="7800"/>
    <cellStyle name="40% - Акцент3 18 3" xfId="7801"/>
    <cellStyle name="40% - Акцент3 18 4" xfId="7802"/>
    <cellStyle name="40% - Акцент3 18 5" xfId="7803"/>
    <cellStyle name="40% - Акцент3 18 6" xfId="7804"/>
    <cellStyle name="40% - Акцент3 18 7" xfId="7805"/>
    <cellStyle name="40% - Акцент3 18 8" xfId="7806"/>
    <cellStyle name="40% - Акцент3 18 9" xfId="7807"/>
    <cellStyle name="40% - Акцент3 19" xfId="7808"/>
    <cellStyle name="40% - Акцент3 19 10" xfId="7809"/>
    <cellStyle name="40% - Акцент3 19 11" xfId="7810"/>
    <cellStyle name="40% - Акцент3 19 12" xfId="7811"/>
    <cellStyle name="40% - Акцент3 19 13" xfId="7812"/>
    <cellStyle name="40% - Акцент3 19 14" xfId="7813"/>
    <cellStyle name="40% - Акцент3 19 15" xfId="7814"/>
    <cellStyle name="40% - Акцент3 19 16" xfId="7815"/>
    <cellStyle name="40% - Акцент3 19 2" xfId="7816"/>
    <cellStyle name="40% - Акцент3 19 3" xfId="7817"/>
    <cellStyle name="40% - Акцент3 19 4" xfId="7818"/>
    <cellStyle name="40% - Акцент3 19 5" xfId="7819"/>
    <cellStyle name="40% - Акцент3 19 6" xfId="7820"/>
    <cellStyle name="40% - Акцент3 19 7" xfId="7821"/>
    <cellStyle name="40% - Акцент3 19 8" xfId="7822"/>
    <cellStyle name="40% - Акцент3 19 9" xfId="7823"/>
    <cellStyle name="40% - Акцент3 2" xfId="7824"/>
    <cellStyle name="40% - Акцент3 2 10" xfId="7825"/>
    <cellStyle name="40% - Акцент3 2 11" xfId="7826"/>
    <cellStyle name="40% - Акцент3 2 12" xfId="7827"/>
    <cellStyle name="40% - Акцент3 2 13" xfId="7828"/>
    <cellStyle name="40% - Акцент3 2 14" xfId="7829"/>
    <cellStyle name="40% - Акцент3 2 14 2" xfId="7830"/>
    <cellStyle name="40% - Акцент3 2 14 3" xfId="7831"/>
    <cellStyle name="40% - Акцент3 2 15" xfId="7832"/>
    <cellStyle name="40% - Акцент3 2 15 2" xfId="7833"/>
    <cellStyle name="40% - Акцент3 2 16" xfId="7834"/>
    <cellStyle name="40% - Акцент3 2 16 2" xfId="7835"/>
    <cellStyle name="40% - Акцент3 2 17" xfId="7836"/>
    <cellStyle name="40% - Акцент3 2 17 2" xfId="7837"/>
    <cellStyle name="40% - Акцент3 2 18" xfId="7838"/>
    <cellStyle name="40% - Акцент3 2 18 2" xfId="7839"/>
    <cellStyle name="40% - Акцент3 2 19" xfId="7840"/>
    <cellStyle name="40% - Акцент3 2 19 2" xfId="7841"/>
    <cellStyle name="40% - Акцент3 2 2" xfId="7842"/>
    <cellStyle name="40% - Акцент3 2 2 2" xfId="7843"/>
    <cellStyle name="40% - Акцент3 2 2 2 2" xfId="7844"/>
    <cellStyle name="40% - Акцент3 2 2 2 2 2" xfId="7845"/>
    <cellStyle name="40% - Акцент3 2 2 2 2_тех формы-т ОК без кот. Мелиор 1-2" xfId="7846"/>
    <cellStyle name="40% - Акцент3 2 2 2 3" xfId="7847"/>
    <cellStyle name="40% - Акцент3 2 2 2_1 тх  2 квартал" xfId="7848"/>
    <cellStyle name="40% - Акцент3 2 2 3" xfId="7849"/>
    <cellStyle name="40% - Акцент3 2 2 3 2" xfId="7850"/>
    <cellStyle name="40% - Акцент3 2 2 3_тех формы-т ОК без кот. Мелиор 1-2" xfId="7851"/>
    <cellStyle name="40% - Акцент3 2 2 4" xfId="7852"/>
    <cellStyle name="40% - Акцент3 2 2 4 2" xfId="7853"/>
    <cellStyle name="40% - Акцент3 2 2 5" xfId="29485"/>
    <cellStyle name="40% - Акцент3 2 2 6" xfId="29569"/>
    <cellStyle name="40% - Акцент3 2 2_1 тх  2 квартал" xfId="7854"/>
    <cellStyle name="40% - Акцент3 2 20" xfId="7855"/>
    <cellStyle name="40% - Акцент3 2 20 2" xfId="7856"/>
    <cellStyle name="40% - Акцент3 2 21" xfId="7857"/>
    <cellStyle name="40% - Акцент3 2 21 2" xfId="7858"/>
    <cellStyle name="40% - Акцент3 2 22" xfId="29484"/>
    <cellStyle name="40% - Акцент3 2 23" xfId="29568"/>
    <cellStyle name="40% - Акцент3 2 3" xfId="7859"/>
    <cellStyle name="40% - Акцент3 2 3 2" xfId="7860"/>
    <cellStyle name="40% - Акцент3 2 3 2 2" xfId="7861"/>
    <cellStyle name="40% - Акцент3 2 3 2 2 2" xfId="7862"/>
    <cellStyle name="40% - Акцент3 2 3 2 2_тех формы-т ОК без кот. Мелиор 1-2" xfId="7863"/>
    <cellStyle name="40% - Акцент3 2 3 2 3" xfId="7864"/>
    <cellStyle name="40% - Акцент3 2 3 2_1 тх  2 квартал" xfId="7865"/>
    <cellStyle name="40% - Акцент3 2 3 3" xfId="7866"/>
    <cellStyle name="40% - Акцент3 2 3 3 2" xfId="7867"/>
    <cellStyle name="40% - Акцент3 2 3 3_тех формы-т ОК без кот. Мелиор 1-2" xfId="7868"/>
    <cellStyle name="40% - Акцент3 2 3 4" xfId="7869"/>
    <cellStyle name="40% - Акцент3 2 3 4 2" xfId="7870"/>
    <cellStyle name="40% - Акцент3 2 3 5" xfId="29486"/>
    <cellStyle name="40% - Акцент3 2 3 6" xfId="29570"/>
    <cellStyle name="40% - Акцент3 2 3_1 тх  2 квартал" xfId="7871"/>
    <cellStyle name="40% - Акцент3 2 4" xfId="7872"/>
    <cellStyle name="40% - Акцент3 2 4 2" xfId="7873"/>
    <cellStyle name="40% - Акцент3 2 4 2 2" xfId="7874"/>
    <cellStyle name="40% - Акцент3 2 4 2_тех формы-т ОК без кот. Мелиор 1-2" xfId="7875"/>
    <cellStyle name="40% - Акцент3 2 4_1 тх  2 квартал" xfId="7876"/>
    <cellStyle name="40% - Акцент3 2 5" xfId="7877"/>
    <cellStyle name="40% - Акцент3 2 6" xfId="7878"/>
    <cellStyle name="40% - Акцент3 2 7" xfId="7879"/>
    <cellStyle name="40% - Акцент3 2 8" xfId="7880"/>
    <cellStyle name="40% - Акцент3 2 9" xfId="7881"/>
    <cellStyle name="40% - Акцент3 2_1 тх  2 квартал" xfId="7882"/>
    <cellStyle name="40% - Акцент3 20" xfId="7883"/>
    <cellStyle name="40% - Акцент3 20 10" xfId="7884"/>
    <cellStyle name="40% - Акцент3 20 11" xfId="7885"/>
    <cellStyle name="40% - Акцент3 20 12" xfId="7886"/>
    <cellStyle name="40% - Акцент3 20 13" xfId="7887"/>
    <cellStyle name="40% - Акцент3 20 14" xfId="7888"/>
    <cellStyle name="40% - Акцент3 20 15" xfId="7889"/>
    <cellStyle name="40% - Акцент3 20 16" xfId="7890"/>
    <cellStyle name="40% - Акцент3 20 2" xfId="7891"/>
    <cellStyle name="40% - Акцент3 20 3" xfId="7892"/>
    <cellStyle name="40% - Акцент3 20 4" xfId="7893"/>
    <cellStyle name="40% - Акцент3 20 5" xfId="7894"/>
    <cellStyle name="40% - Акцент3 20 6" xfId="7895"/>
    <cellStyle name="40% - Акцент3 20 7" xfId="7896"/>
    <cellStyle name="40% - Акцент3 20 8" xfId="7897"/>
    <cellStyle name="40% - Акцент3 20 9" xfId="7898"/>
    <cellStyle name="40% - Акцент3 21" xfId="7899"/>
    <cellStyle name="40% - Акцент3 21 2" xfId="7900"/>
    <cellStyle name="40% - Акцент3 21 3" xfId="7901"/>
    <cellStyle name="40% - Акцент3 21 4" xfId="7902"/>
    <cellStyle name="40% - Акцент3 21 5" xfId="7903"/>
    <cellStyle name="40% - Акцент3 21 6" xfId="7904"/>
    <cellStyle name="40% - Акцент3 21 7" xfId="7905"/>
    <cellStyle name="40% - Акцент3 22" xfId="7906"/>
    <cellStyle name="40% - Акцент3 22 2" xfId="7907"/>
    <cellStyle name="40% - Акцент3 22 3" xfId="7908"/>
    <cellStyle name="40% - Акцент3 23" xfId="7909"/>
    <cellStyle name="40% - Акцент3 23 2" xfId="7910"/>
    <cellStyle name="40% - Акцент3 24" xfId="7911"/>
    <cellStyle name="40% - Акцент3 24 2" xfId="7912"/>
    <cellStyle name="40% - Акцент3 24 2 2" xfId="7913"/>
    <cellStyle name="40% - Акцент3 25" xfId="7914"/>
    <cellStyle name="40% - Акцент3 25 2" xfId="7915"/>
    <cellStyle name="40% - Акцент3 26" xfId="7916"/>
    <cellStyle name="40% - Акцент3 26 2" xfId="7917"/>
    <cellStyle name="40% - Акцент3 27" xfId="7918"/>
    <cellStyle name="40% - Акцент3 27 2" xfId="7919"/>
    <cellStyle name="40% - Акцент3 28" xfId="7920"/>
    <cellStyle name="40% - Акцент3 28 2" xfId="7921"/>
    <cellStyle name="40% - Акцент3 29" xfId="7922"/>
    <cellStyle name="40% - Акцент3 29 2" xfId="7923"/>
    <cellStyle name="40% - Акцент3 3" xfId="7924"/>
    <cellStyle name="40% - Акцент3 3 10" xfId="7925"/>
    <cellStyle name="40% - Акцент3 3 11" xfId="7926"/>
    <cellStyle name="40% - Акцент3 3 12" xfId="7927"/>
    <cellStyle name="40% - Акцент3 3 13" xfId="7928"/>
    <cellStyle name="40% - Акцент3 3 14" xfId="7929"/>
    <cellStyle name="40% - Акцент3 3 14 2" xfId="7930"/>
    <cellStyle name="40% - Акцент3 3 15" xfId="7931"/>
    <cellStyle name="40% - Акцент3 3 15 2" xfId="7932"/>
    <cellStyle name="40% - Акцент3 3 16" xfId="7933"/>
    <cellStyle name="40% - Акцент3 3 16 2" xfId="7934"/>
    <cellStyle name="40% - Акцент3 3 17" xfId="7935"/>
    <cellStyle name="40% - Акцент3 3 17 2" xfId="7936"/>
    <cellStyle name="40% - Акцент3 3 18" xfId="7937"/>
    <cellStyle name="40% - Акцент3 3 18 2" xfId="7938"/>
    <cellStyle name="40% - Акцент3 3 19" xfId="7939"/>
    <cellStyle name="40% - Акцент3 3 2" xfId="7940"/>
    <cellStyle name="40% - Акцент3 3 2 2" xfId="7941"/>
    <cellStyle name="40% - Акцент3 3 2 2 2" xfId="7942"/>
    <cellStyle name="40% - Акцент3 3 2 2_тех формы-т ОК без кот. Мелиор 1-2" xfId="7943"/>
    <cellStyle name="40% - Акцент3 3 2 3" xfId="7944"/>
    <cellStyle name="40% - Акцент3 3 2 3 2" xfId="7945"/>
    <cellStyle name="40% - Акцент3 3 2 4" xfId="29488"/>
    <cellStyle name="40% - Акцент3 3 2 5" xfId="29572"/>
    <cellStyle name="40% - Акцент3 3 2_1 тх  2 квартал" xfId="7946"/>
    <cellStyle name="40% - Акцент3 3 20" xfId="7947"/>
    <cellStyle name="40% - Акцент3 3 21" xfId="7948"/>
    <cellStyle name="40% - Акцент3 3 22" xfId="29487"/>
    <cellStyle name="40% - Акцент3 3 23" xfId="29571"/>
    <cellStyle name="40% - Акцент3 3 3" xfId="7949"/>
    <cellStyle name="40% - Акцент3 3 3 2" xfId="7950"/>
    <cellStyle name="40% - Акцент3 3 3 2 2" xfId="7951"/>
    <cellStyle name="40% - Акцент3 3 3 2_тех формы-т ОК без кот. Мелиор 1-2" xfId="7952"/>
    <cellStyle name="40% - Акцент3 3 3 3" xfId="7953"/>
    <cellStyle name="40% - Акцент3 3 3 3 2" xfId="7954"/>
    <cellStyle name="40% - Акцент3 3 3 4" xfId="7955"/>
    <cellStyle name="40% - Акцент3 3 3 5" xfId="29489"/>
    <cellStyle name="40% - Акцент3 3 3 6" xfId="29573"/>
    <cellStyle name="40% - Акцент3 3 3_1 тх  2 квартал" xfId="7956"/>
    <cellStyle name="40% - Акцент3 3 4" xfId="7957"/>
    <cellStyle name="40% - Акцент3 3 5" xfId="7958"/>
    <cellStyle name="40% - Акцент3 3 6" xfId="7959"/>
    <cellStyle name="40% - Акцент3 3 7" xfId="7960"/>
    <cellStyle name="40% - Акцент3 3 8" xfId="7961"/>
    <cellStyle name="40% - Акцент3 3 9" xfId="7962"/>
    <cellStyle name="40% - Акцент3 3_1 тх  2 квартал" xfId="7963"/>
    <cellStyle name="40% - Акцент3 30" xfId="7964"/>
    <cellStyle name="40% - Акцент3 30 2" xfId="7965"/>
    <cellStyle name="40% - Акцент3 31" xfId="7966"/>
    <cellStyle name="40% - Акцент3 31 2" xfId="7967"/>
    <cellStyle name="40% - Акцент3 32" xfId="7968"/>
    <cellStyle name="40% - Акцент3 32 2" xfId="7969"/>
    <cellStyle name="40% - Акцент3 33" xfId="7970"/>
    <cellStyle name="40% - Акцент3 33 2" xfId="7971"/>
    <cellStyle name="40% - Акцент3 34" xfId="7972"/>
    <cellStyle name="40% - Акцент3 34 2" xfId="7973"/>
    <cellStyle name="40% - Акцент3 35" xfId="7974"/>
    <cellStyle name="40% - Акцент3 35 2" xfId="7975"/>
    <cellStyle name="40% - Акцент3 36" xfId="7976"/>
    <cellStyle name="40% - Акцент3 36 2" xfId="7977"/>
    <cellStyle name="40% - Акцент3 37" xfId="7978"/>
    <cellStyle name="40% - Акцент3 37 2" xfId="7979"/>
    <cellStyle name="40% - Акцент3 38" xfId="7980"/>
    <cellStyle name="40% - Акцент3 38 2" xfId="7981"/>
    <cellStyle name="40% - Акцент3 39" xfId="7982"/>
    <cellStyle name="40% - Акцент3 39 2" xfId="7983"/>
    <cellStyle name="40% - Акцент3 4" xfId="7984"/>
    <cellStyle name="40% - Акцент3 4 10" xfId="7985"/>
    <cellStyle name="40% - Акцент3 4 11" xfId="7986"/>
    <cellStyle name="40% - Акцент3 4 12" xfId="7987"/>
    <cellStyle name="40% - Акцент3 4 13" xfId="7988"/>
    <cellStyle name="40% - Акцент3 4 14" xfId="7989"/>
    <cellStyle name="40% - Акцент3 4 14 2" xfId="7990"/>
    <cellStyle name="40% - Акцент3 4 15" xfId="7991"/>
    <cellStyle name="40% - Акцент3 4 15 2" xfId="7992"/>
    <cellStyle name="40% - Акцент3 4 16" xfId="7993"/>
    <cellStyle name="40% - Акцент3 4 16 2" xfId="7994"/>
    <cellStyle name="40% - Акцент3 4 17" xfId="7995"/>
    <cellStyle name="40% - Акцент3 4 17 2" xfId="7996"/>
    <cellStyle name="40% - Акцент3 4 18" xfId="7997"/>
    <cellStyle name="40% - Акцент3 4 18 2" xfId="7998"/>
    <cellStyle name="40% - Акцент3 4 19" xfId="7999"/>
    <cellStyle name="40% - Акцент3 4 2" xfId="8000"/>
    <cellStyle name="40% - Акцент3 4 2 2" xfId="8001"/>
    <cellStyle name="40% - Акцент3 4 2 2 2" xfId="8002"/>
    <cellStyle name="40% - Акцент3 4 2 2_тех формы-т ОК без кот. Мелиор 1-2" xfId="8003"/>
    <cellStyle name="40% - Акцент3 4 2 3" xfId="8004"/>
    <cellStyle name="40% - Акцент3 4 2 3 2" xfId="8005"/>
    <cellStyle name="40% - Акцент3 4 2 4" xfId="29491"/>
    <cellStyle name="40% - Акцент3 4 2 5" xfId="29575"/>
    <cellStyle name="40% - Акцент3 4 2_1 тх  2 квартал" xfId="8006"/>
    <cellStyle name="40% - Акцент3 4 20" xfId="8007"/>
    <cellStyle name="40% - Акцент3 4 21" xfId="8008"/>
    <cellStyle name="40% - Акцент3 4 22" xfId="29490"/>
    <cellStyle name="40% - Акцент3 4 23" xfId="29574"/>
    <cellStyle name="40% - Акцент3 4 3" xfId="8009"/>
    <cellStyle name="40% - Акцент3 4 3 2" xfId="8010"/>
    <cellStyle name="40% - Акцент3 4 3 2 2" xfId="8011"/>
    <cellStyle name="40% - Акцент3 4 3 2_тех формы-т ОК без кот. Мелиор 1-2" xfId="8012"/>
    <cellStyle name="40% - Акцент3 4 3 3" xfId="8013"/>
    <cellStyle name="40% - Акцент3 4 3 3 2" xfId="8014"/>
    <cellStyle name="40% - Акцент3 4 3 4" xfId="8015"/>
    <cellStyle name="40% - Акцент3 4 3 5" xfId="29492"/>
    <cellStyle name="40% - Акцент3 4 3 6" xfId="29576"/>
    <cellStyle name="40% - Акцент3 4 3_1 тх  2 квартал" xfId="8016"/>
    <cellStyle name="40% - Акцент3 4 4" xfId="8017"/>
    <cellStyle name="40% - Акцент3 4 5" xfId="8018"/>
    <cellStyle name="40% - Акцент3 4 6" xfId="8019"/>
    <cellStyle name="40% - Акцент3 4 7" xfId="8020"/>
    <cellStyle name="40% - Акцент3 4 8" xfId="8021"/>
    <cellStyle name="40% - Акцент3 4 9" xfId="8022"/>
    <cellStyle name="40% - Акцент3 4_1 тх  2 квартал" xfId="8023"/>
    <cellStyle name="40% - Акцент3 40" xfId="8024"/>
    <cellStyle name="40% - Акцент3 40 2" xfId="8025"/>
    <cellStyle name="40% - Акцент3 41" xfId="8026"/>
    <cellStyle name="40% - Акцент3 41 2" xfId="8027"/>
    <cellStyle name="40% - Акцент3 42" xfId="8028"/>
    <cellStyle name="40% - Акцент3 42 2" xfId="8029"/>
    <cellStyle name="40% - Акцент3 43" xfId="8030"/>
    <cellStyle name="40% - Акцент3 43 2" xfId="8031"/>
    <cellStyle name="40% - Акцент3 44" xfId="8032"/>
    <cellStyle name="40% - Акцент3 44 2" xfId="8033"/>
    <cellStyle name="40% - Акцент3 45" xfId="8034"/>
    <cellStyle name="40% - Акцент3 45 2" xfId="8035"/>
    <cellStyle name="40% - Акцент3 46" xfId="8036"/>
    <cellStyle name="40% - Акцент3 46 2" xfId="8037"/>
    <cellStyle name="40% - Акцент3 47" xfId="8038"/>
    <cellStyle name="40% - Акцент3 47 2" xfId="8039"/>
    <cellStyle name="40% - Акцент3 48" xfId="8040"/>
    <cellStyle name="40% - Акцент3 48 2" xfId="8041"/>
    <cellStyle name="40% - Акцент3 49" xfId="8042"/>
    <cellStyle name="40% - Акцент3 49 2" xfId="8043"/>
    <cellStyle name="40% - Акцент3 5" xfId="8044"/>
    <cellStyle name="40% - Акцент3 5 10" xfId="8045"/>
    <cellStyle name="40% - Акцент3 5 11" xfId="8046"/>
    <cellStyle name="40% - Акцент3 5 12" xfId="8047"/>
    <cellStyle name="40% - Акцент3 5 13" xfId="8048"/>
    <cellStyle name="40% - Акцент3 5 14" xfId="8049"/>
    <cellStyle name="40% - Акцент3 5 14 2" xfId="8050"/>
    <cellStyle name="40% - Акцент3 5 15" xfId="8051"/>
    <cellStyle name="40% - Акцент3 5 15 2" xfId="8052"/>
    <cellStyle name="40% - Акцент3 5 16" xfId="8053"/>
    <cellStyle name="40% - Акцент3 5 16 2" xfId="8054"/>
    <cellStyle name="40% - Акцент3 5 17" xfId="8055"/>
    <cellStyle name="40% - Акцент3 5 17 2" xfId="8056"/>
    <cellStyle name="40% - Акцент3 5 18" xfId="8057"/>
    <cellStyle name="40% - Акцент3 5 18 2" xfId="8058"/>
    <cellStyle name="40% - Акцент3 5 19" xfId="8059"/>
    <cellStyle name="40% - Акцент3 5 2" xfId="8060"/>
    <cellStyle name="40% - Акцент3 5 2 2" xfId="8061"/>
    <cellStyle name="40% - Акцент3 5 2 2 2" xfId="8062"/>
    <cellStyle name="40% - Акцент3 5 2 2_тех формы-т ОК без кот. Мелиор 1-2" xfId="8063"/>
    <cellStyle name="40% - Акцент3 5 2 3" xfId="8064"/>
    <cellStyle name="40% - Акцент3 5 2 3 2" xfId="8065"/>
    <cellStyle name="40% - Акцент3 5 2 4" xfId="29494"/>
    <cellStyle name="40% - Акцент3 5 2 5" xfId="29578"/>
    <cellStyle name="40% - Акцент3 5 2_1 тх  2 квартал" xfId="8066"/>
    <cellStyle name="40% - Акцент3 5 20" xfId="8067"/>
    <cellStyle name="40% - Акцент3 5 21" xfId="8068"/>
    <cellStyle name="40% - Акцент3 5 22" xfId="29493"/>
    <cellStyle name="40% - Акцент3 5 23" xfId="29577"/>
    <cellStyle name="40% - Акцент3 5 3" xfId="8069"/>
    <cellStyle name="40% - Акцент3 5 3 2" xfId="8070"/>
    <cellStyle name="40% - Акцент3 5 3 2 2" xfId="8071"/>
    <cellStyle name="40% - Акцент3 5 3 3" xfId="8072"/>
    <cellStyle name="40% - Акцент3 5 3 4" xfId="29495"/>
    <cellStyle name="40% - Акцент3 5 3_тех формы-т ОК без кот. Мелиор 1-2" xfId="8073"/>
    <cellStyle name="40% - Акцент3 5 4" xfId="8074"/>
    <cellStyle name="40% - Акцент3 5 5" xfId="8075"/>
    <cellStyle name="40% - Акцент3 5 6" xfId="8076"/>
    <cellStyle name="40% - Акцент3 5 7" xfId="8077"/>
    <cellStyle name="40% - Акцент3 5 8" xfId="8078"/>
    <cellStyle name="40% - Акцент3 5 9" xfId="8079"/>
    <cellStyle name="40% - Акцент3 5_1 тх  2 квартал" xfId="8080"/>
    <cellStyle name="40% - Акцент3 50" xfId="8081"/>
    <cellStyle name="40% - Акцент3 50 2" xfId="8082"/>
    <cellStyle name="40% - Акцент3 51" xfId="8083"/>
    <cellStyle name="40% - Акцент3 51 2" xfId="8084"/>
    <cellStyle name="40% - Акцент3 52" xfId="8085"/>
    <cellStyle name="40% - Акцент3 52 2" xfId="8086"/>
    <cellStyle name="40% - Акцент3 53" xfId="8087"/>
    <cellStyle name="40% - Акцент3 53 2" xfId="8088"/>
    <cellStyle name="40% - Акцент3 54" xfId="8089"/>
    <cellStyle name="40% - Акцент3 54 2" xfId="8090"/>
    <cellStyle name="40% - Акцент3 55" xfId="8091"/>
    <cellStyle name="40% - Акцент3 55 2" xfId="8092"/>
    <cellStyle name="40% - Акцент3 56" xfId="8093"/>
    <cellStyle name="40% - Акцент3 56 2" xfId="8094"/>
    <cellStyle name="40% - Акцент3 57" xfId="8095"/>
    <cellStyle name="40% - Акцент3 57 2" xfId="8096"/>
    <cellStyle name="40% - Акцент3 58" xfId="8097"/>
    <cellStyle name="40% - Акцент3 58 2" xfId="8098"/>
    <cellStyle name="40% - Акцент3 59" xfId="8099"/>
    <cellStyle name="40% - Акцент3 59 2" xfId="8100"/>
    <cellStyle name="40% - Акцент3 6" xfId="8101"/>
    <cellStyle name="40% - Акцент3 6 10" xfId="8102"/>
    <cellStyle name="40% - Акцент3 6 11" xfId="8103"/>
    <cellStyle name="40% - Акцент3 6 12" xfId="8104"/>
    <cellStyle name="40% - Акцент3 6 13" xfId="8105"/>
    <cellStyle name="40% - Акцент3 6 14" xfId="8106"/>
    <cellStyle name="40% - Акцент3 6 14 2" xfId="8107"/>
    <cellStyle name="40% - Акцент3 6 15" xfId="8108"/>
    <cellStyle name="40% - Акцент3 6 15 2" xfId="8109"/>
    <cellStyle name="40% - Акцент3 6 16" xfId="8110"/>
    <cellStyle name="40% - Акцент3 6 16 2" xfId="8111"/>
    <cellStyle name="40% - Акцент3 6 17" xfId="8112"/>
    <cellStyle name="40% - Акцент3 6 17 2" xfId="8113"/>
    <cellStyle name="40% - Акцент3 6 18" xfId="8114"/>
    <cellStyle name="40% - Акцент3 6 18 2" xfId="8115"/>
    <cellStyle name="40% - Акцент3 6 19" xfId="8116"/>
    <cellStyle name="40% - Акцент3 6 2" xfId="8117"/>
    <cellStyle name="40% - Акцент3 6 2 2" xfId="8118"/>
    <cellStyle name="40% - Акцент3 6 2 2 2" xfId="8119"/>
    <cellStyle name="40% - Акцент3 6 2 3" xfId="29497"/>
    <cellStyle name="40% - Акцент3 6 2_тех формы-т ОК без кот. Мелиор 1-2" xfId="8120"/>
    <cellStyle name="40% - Акцент3 6 20" xfId="8121"/>
    <cellStyle name="40% - Акцент3 6 21" xfId="8122"/>
    <cellStyle name="40% - Акцент3 6 22" xfId="29496"/>
    <cellStyle name="40% - Акцент3 6 3" xfId="8123"/>
    <cellStyle name="40% - Акцент3 6 3 2" xfId="8124"/>
    <cellStyle name="40% - Акцент3 6 3 3" xfId="29498"/>
    <cellStyle name="40% - Акцент3 6 4" xfId="8125"/>
    <cellStyle name="40% - Акцент3 6 5" xfId="8126"/>
    <cellStyle name="40% - Акцент3 6 6" xfId="8127"/>
    <cellStyle name="40% - Акцент3 6 7" xfId="8128"/>
    <cellStyle name="40% - Акцент3 6 8" xfId="8129"/>
    <cellStyle name="40% - Акцент3 6 9" xfId="8130"/>
    <cellStyle name="40% - Акцент3 6_1 тх  2 квартал" xfId="8131"/>
    <cellStyle name="40% - Акцент3 60" xfId="8132"/>
    <cellStyle name="40% - Акцент3 60 2" xfId="8133"/>
    <cellStyle name="40% - Акцент3 61" xfId="8134"/>
    <cellStyle name="40% - Акцент3 61 2" xfId="8135"/>
    <cellStyle name="40% - Акцент3 62" xfId="8136"/>
    <cellStyle name="40% - Акцент3 62 2" xfId="8137"/>
    <cellStyle name="40% - Акцент3 63" xfId="8138"/>
    <cellStyle name="40% - Акцент3 63 2" xfId="8139"/>
    <cellStyle name="40% - Акцент3 64" xfId="8140"/>
    <cellStyle name="40% - Акцент3 64 2" xfId="8141"/>
    <cellStyle name="40% - Акцент3 65" xfId="8142"/>
    <cellStyle name="40% - Акцент3 65 2" xfId="8143"/>
    <cellStyle name="40% - Акцент3 66" xfId="8144"/>
    <cellStyle name="40% - Акцент3 66 2" xfId="8145"/>
    <cellStyle name="40% - Акцент3 67" xfId="8146"/>
    <cellStyle name="40% - Акцент3 67 2" xfId="8147"/>
    <cellStyle name="40% - Акцент3 68" xfId="8148"/>
    <cellStyle name="40% - Акцент3 68 2" xfId="8149"/>
    <cellStyle name="40% - Акцент3 69" xfId="8150"/>
    <cellStyle name="40% - Акцент3 69 2" xfId="8151"/>
    <cellStyle name="40% - Акцент3 7" xfId="8152"/>
    <cellStyle name="40% - Акцент3 7 10" xfId="8153"/>
    <cellStyle name="40% - Акцент3 7 11" xfId="8154"/>
    <cellStyle name="40% - Акцент3 7 12" xfId="8155"/>
    <cellStyle name="40% - Акцент3 7 13" xfId="8156"/>
    <cellStyle name="40% - Акцент3 7 14" xfId="8157"/>
    <cellStyle name="40% - Акцент3 7 14 2" xfId="8158"/>
    <cellStyle name="40% - Акцент3 7 15" xfId="8159"/>
    <cellStyle name="40% - Акцент3 7 15 2" xfId="8160"/>
    <cellStyle name="40% - Акцент3 7 16" xfId="8161"/>
    <cellStyle name="40% - Акцент3 7 16 2" xfId="8162"/>
    <cellStyle name="40% - Акцент3 7 17" xfId="8163"/>
    <cellStyle name="40% - Акцент3 7 17 2" xfId="8164"/>
    <cellStyle name="40% - Акцент3 7 18" xfId="8165"/>
    <cellStyle name="40% - Акцент3 7 18 2" xfId="8166"/>
    <cellStyle name="40% - Акцент3 7 19" xfId="8167"/>
    <cellStyle name="40% - Акцент3 7 2" xfId="8168"/>
    <cellStyle name="40% - Акцент3 7 2 2" xfId="8169"/>
    <cellStyle name="40% - Акцент3 7 2 2 2" xfId="8170"/>
    <cellStyle name="40% - Акцент3 7 2 3" xfId="29500"/>
    <cellStyle name="40% - Акцент3 7 2_тех формы-т ОК без кот. Мелиор 1-2" xfId="8171"/>
    <cellStyle name="40% - Акцент3 7 20" xfId="8172"/>
    <cellStyle name="40% - Акцент3 7 21" xfId="8173"/>
    <cellStyle name="40% - Акцент3 7 22" xfId="29499"/>
    <cellStyle name="40% - Акцент3 7 3" xfId="8174"/>
    <cellStyle name="40% - Акцент3 7 3 2" xfId="8175"/>
    <cellStyle name="40% - Акцент3 7 3 3" xfId="29501"/>
    <cellStyle name="40% - Акцент3 7 4" xfId="8176"/>
    <cellStyle name="40% - Акцент3 7 5" xfId="8177"/>
    <cellStyle name="40% - Акцент3 7 6" xfId="8178"/>
    <cellStyle name="40% - Акцент3 7 7" xfId="8179"/>
    <cellStyle name="40% - Акцент3 7 8" xfId="8180"/>
    <cellStyle name="40% - Акцент3 7 9" xfId="8181"/>
    <cellStyle name="40% - Акцент3 7_1 тх  2 квартал" xfId="8182"/>
    <cellStyle name="40% - Акцент3 70" xfId="8183"/>
    <cellStyle name="40% - Акцент3 70 2" xfId="8184"/>
    <cellStyle name="40% - Акцент3 71" xfId="8185"/>
    <cellStyle name="40% - Акцент3 71 2" xfId="8186"/>
    <cellStyle name="40% - Акцент3 72" xfId="8187"/>
    <cellStyle name="40% - Акцент3 72 2" xfId="8188"/>
    <cellStyle name="40% - Акцент3 73" xfId="8189"/>
    <cellStyle name="40% - Акцент3 73 2" xfId="8190"/>
    <cellStyle name="40% - Акцент3 74" xfId="8191"/>
    <cellStyle name="40% - Акцент3 74 2" xfId="8192"/>
    <cellStyle name="40% - Акцент3 75" xfId="8193"/>
    <cellStyle name="40% - Акцент3 75 2" xfId="8194"/>
    <cellStyle name="40% - Акцент3 76" xfId="8195"/>
    <cellStyle name="40% - Акцент3 76 2" xfId="8196"/>
    <cellStyle name="40% - Акцент3 77" xfId="8197"/>
    <cellStyle name="40% - Акцент3 77 2" xfId="8198"/>
    <cellStyle name="40% - Акцент3 78" xfId="8199"/>
    <cellStyle name="40% - Акцент3 78 2" xfId="8200"/>
    <cellStyle name="40% - Акцент3 79" xfId="8201"/>
    <cellStyle name="40% - Акцент3 79 2" xfId="8202"/>
    <cellStyle name="40% - Акцент3 8" xfId="8203"/>
    <cellStyle name="40% - Акцент3 8 10" xfId="8204"/>
    <cellStyle name="40% - Акцент3 8 11" xfId="8205"/>
    <cellStyle name="40% - Акцент3 8 12" xfId="8206"/>
    <cellStyle name="40% - Акцент3 8 13" xfId="8207"/>
    <cellStyle name="40% - Акцент3 8 14" xfId="8208"/>
    <cellStyle name="40% - Акцент3 8 14 2" xfId="8209"/>
    <cellStyle name="40% - Акцент3 8 15" xfId="8210"/>
    <cellStyle name="40% - Акцент3 8 15 2" xfId="8211"/>
    <cellStyle name="40% - Акцент3 8 16" xfId="8212"/>
    <cellStyle name="40% - Акцент3 8 16 2" xfId="8213"/>
    <cellStyle name="40% - Акцент3 8 17" xfId="8214"/>
    <cellStyle name="40% - Акцент3 8 17 2" xfId="8215"/>
    <cellStyle name="40% - Акцент3 8 18" xfId="8216"/>
    <cellStyle name="40% - Акцент3 8 18 2" xfId="8217"/>
    <cellStyle name="40% - Акцент3 8 19" xfId="8218"/>
    <cellStyle name="40% - Акцент3 8 2" xfId="8219"/>
    <cellStyle name="40% - Акцент3 8 2 2" xfId="8220"/>
    <cellStyle name="40% - Акцент3 8 2 2 2" xfId="8221"/>
    <cellStyle name="40% - Акцент3 8 2 3" xfId="29503"/>
    <cellStyle name="40% - Акцент3 8 2_тех формы-т ОК без кот. Мелиор 1-2" xfId="8222"/>
    <cellStyle name="40% - Акцент3 8 20" xfId="8223"/>
    <cellStyle name="40% - Акцент3 8 21" xfId="8224"/>
    <cellStyle name="40% - Акцент3 8 22" xfId="29502"/>
    <cellStyle name="40% - Акцент3 8 3" xfId="8225"/>
    <cellStyle name="40% - Акцент3 8 3 2" xfId="8226"/>
    <cellStyle name="40% - Акцент3 8 3 3" xfId="29504"/>
    <cellStyle name="40% - Акцент3 8 4" xfId="8227"/>
    <cellStyle name="40% - Акцент3 8 5" xfId="8228"/>
    <cellStyle name="40% - Акцент3 8 6" xfId="8229"/>
    <cellStyle name="40% - Акцент3 8 7" xfId="8230"/>
    <cellStyle name="40% - Акцент3 8 8" xfId="8231"/>
    <cellStyle name="40% - Акцент3 8 9" xfId="8232"/>
    <cellStyle name="40% - Акцент3 8_1 тх  2 квартал" xfId="8233"/>
    <cellStyle name="40% - Акцент3 80" xfId="8234"/>
    <cellStyle name="40% - Акцент3 80 2" xfId="8235"/>
    <cellStyle name="40% - Акцент3 81" xfId="8236"/>
    <cellStyle name="40% - Акцент3 81 2" xfId="8237"/>
    <cellStyle name="40% - Акцент3 82" xfId="8238"/>
    <cellStyle name="40% - Акцент3 82 2" xfId="8239"/>
    <cellStyle name="40% - Акцент3 83" xfId="8240"/>
    <cellStyle name="40% - Акцент3 83 2" xfId="8241"/>
    <cellStyle name="40% - Акцент3 84" xfId="8242"/>
    <cellStyle name="40% - Акцент3 84 2" xfId="8243"/>
    <cellStyle name="40% - Акцент3 85" xfId="8244"/>
    <cellStyle name="40% - Акцент3 85 2" xfId="8245"/>
    <cellStyle name="40% - Акцент3 86" xfId="8246"/>
    <cellStyle name="40% - Акцент3 86 2" xfId="8247"/>
    <cellStyle name="40% - Акцент3 87" xfId="8248"/>
    <cellStyle name="40% - Акцент3 87 2" xfId="8249"/>
    <cellStyle name="40% - Акцент3 88" xfId="8250"/>
    <cellStyle name="40% - Акцент3 88 2" xfId="8251"/>
    <cellStyle name="40% - Акцент3 89" xfId="8252"/>
    <cellStyle name="40% - Акцент3 89 2" xfId="8253"/>
    <cellStyle name="40% - Акцент3 9" xfId="8254"/>
    <cellStyle name="40% - Акцент3 9 10" xfId="8255"/>
    <cellStyle name="40% - Акцент3 9 11" xfId="8256"/>
    <cellStyle name="40% - Акцент3 9 12" xfId="8257"/>
    <cellStyle name="40% - Акцент3 9 13" xfId="8258"/>
    <cellStyle name="40% - Акцент3 9 14" xfId="8259"/>
    <cellStyle name="40% - Акцент3 9 14 2" xfId="8260"/>
    <cellStyle name="40% - Акцент3 9 15" xfId="8261"/>
    <cellStyle name="40% - Акцент3 9 15 2" xfId="8262"/>
    <cellStyle name="40% - Акцент3 9 16" xfId="8263"/>
    <cellStyle name="40% - Акцент3 9 16 2" xfId="8264"/>
    <cellStyle name="40% - Акцент3 9 17" xfId="8265"/>
    <cellStyle name="40% - Акцент3 9 17 2" xfId="8266"/>
    <cellStyle name="40% - Акцент3 9 18" xfId="8267"/>
    <cellStyle name="40% - Акцент3 9 18 2" xfId="8268"/>
    <cellStyle name="40% - Акцент3 9 19" xfId="8269"/>
    <cellStyle name="40% - Акцент3 9 2" xfId="8270"/>
    <cellStyle name="40% - Акцент3 9 2 2" xfId="29506"/>
    <cellStyle name="40% - Акцент3 9 20" xfId="8271"/>
    <cellStyle name="40% - Акцент3 9 21" xfId="8272"/>
    <cellStyle name="40% - Акцент3 9 22" xfId="29505"/>
    <cellStyle name="40% - Акцент3 9 3" xfId="8273"/>
    <cellStyle name="40% - Акцент3 9 3 2" xfId="8274"/>
    <cellStyle name="40% - Акцент3 9 3 3" xfId="29507"/>
    <cellStyle name="40% - Акцент3 9 4" xfId="8275"/>
    <cellStyle name="40% - Акцент3 9 5" xfId="8276"/>
    <cellStyle name="40% - Акцент3 9 6" xfId="8277"/>
    <cellStyle name="40% - Акцент3 9 7" xfId="8278"/>
    <cellStyle name="40% - Акцент3 9 8" xfId="8279"/>
    <cellStyle name="40% - Акцент3 9 9" xfId="8280"/>
    <cellStyle name="40% - Акцент3 9_46EE.2011(v1.0)" xfId="8281"/>
    <cellStyle name="40% - Акцент3 90" xfId="8282"/>
    <cellStyle name="40% - Акцент3 90 2" xfId="8283"/>
    <cellStyle name="40% - Акцент3 91" xfId="8284"/>
    <cellStyle name="40% - Акцент3 91 2" xfId="8285"/>
    <cellStyle name="40% - Акцент3 92" xfId="8286"/>
    <cellStyle name="40% - Акцент3 92 2" xfId="8287"/>
    <cellStyle name="40% - Акцент3 93" xfId="8288"/>
    <cellStyle name="40% - Акцент3 93 2" xfId="8289"/>
    <cellStyle name="40% - Акцент3 94" xfId="8290"/>
    <cellStyle name="40% - Акцент3 94 2" xfId="8291"/>
    <cellStyle name="40% - Акцент3 95" xfId="8292"/>
    <cellStyle name="40% - Акцент3 95 2" xfId="8293"/>
    <cellStyle name="40% - Акцент3 96" xfId="8294"/>
    <cellStyle name="40% - Акцент3 96 2" xfId="8295"/>
    <cellStyle name="40% - Акцент3 97" xfId="8296"/>
    <cellStyle name="40% - Акцент3 97 2" xfId="8297"/>
    <cellStyle name="40% - Акцент3 98" xfId="8298"/>
    <cellStyle name="40% - Акцент3 98 2" xfId="8299"/>
    <cellStyle name="40% - Акцент3 99" xfId="8300"/>
    <cellStyle name="40% - Акцент3 99 2" xfId="8301"/>
    <cellStyle name="40% — акцент3_1 тх и 3 тх Основной тариф на 2016 год" xfId="8302"/>
    <cellStyle name="40% — акцент4" xfId="8303"/>
    <cellStyle name="40% - Акцент4 10" xfId="8304"/>
    <cellStyle name="40% - Акцент4 10 10" xfId="8305"/>
    <cellStyle name="40% - Акцент4 10 11" xfId="8306"/>
    <cellStyle name="40% - Акцент4 10 12" xfId="8307"/>
    <cellStyle name="40% - Акцент4 10 13" xfId="8308"/>
    <cellStyle name="40% - Акцент4 10 14" xfId="8309"/>
    <cellStyle name="40% - Акцент4 10 15" xfId="8310"/>
    <cellStyle name="40% - Акцент4 10 16" xfId="8311"/>
    <cellStyle name="40% - Акцент4 10 17" xfId="29508"/>
    <cellStyle name="40% - Акцент4 10 2" xfId="8312"/>
    <cellStyle name="40% - Акцент4 10 3" xfId="8313"/>
    <cellStyle name="40% - Акцент4 10 4" xfId="8314"/>
    <cellStyle name="40% - Акцент4 10 5" xfId="8315"/>
    <cellStyle name="40% - Акцент4 10 6" xfId="8316"/>
    <cellStyle name="40% - Акцент4 10 7" xfId="8317"/>
    <cellStyle name="40% - Акцент4 10 8" xfId="8318"/>
    <cellStyle name="40% - Акцент4 10 9" xfId="8319"/>
    <cellStyle name="40% - Акцент4 100" xfId="8320"/>
    <cellStyle name="40% - Акцент4 100 2" xfId="8321"/>
    <cellStyle name="40% - Акцент4 101" xfId="8322"/>
    <cellStyle name="40% - Акцент4 101 2" xfId="8323"/>
    <cellStyle name="40% - Акцент4 102" xfId="8324"/>
    <cellStyle name="40% - Акцент4 102 2" xfId="8325"/>
    <cellStyle name="40% - Акцент4 103" xfId="8326"/>
    <cellStyle name="40% - Акцент4 103 2" xfId="8327"/>
    <cellStyle name="40% - Акцент4 104" xfId="8328"/>
    <cellStyle name="40% - Акцент4 104 2" xfId="8329"/>
    <cellStyle name="40% - Акцент4 105" xfId="8330"/>
    <cellStyle name="40% - Акцент4 105 2" xfId="8331"/>
    <cellStyle name="40% - Акцент4 106" xfId="8332"/>
    <cellStyle name="40% - Акцент4 106 2" xfId="8333"/>
    <cellStyle name="40% - Акцент4 107" xfId="8334"/>
    <cellStyle name="40% - Акцент4 107 2" xfId="8335"/>
    <cellStyle name="40% - Акцент4 108" xfId="8336"/>
    <cellStyle name="40% - Акцент4 108 2" xfId="8337"/>
    <cellStyle name="40% - Акцент4 109" xfId="8338"/>
    <cellStyle name="40% - Акцент4 109 2" xfId="8339"/>
    <cellStyle name="40% - Акцент4 11" xfId="8340"/>
    <cellStyle name="40% - Акцент4 11 10" xfId="8341"/>
    <cellStyle name="40% - Акцент4 11 11" xfId="8342"/>
    <cellStyle name="40% - Акцент4 11 12" xfId="8343"/>
    <cellStyle name="40% - Акцент4 11 13" xfId="8344"/>
    <cellStyle name="40% - Акцент4 11 14" xfId="8345"/>
    <cellStyle name="40% - Акцент4 11 15" xfId="8346"/>
    <cellStyle name="40% - Акцент4 11 16" xfId="8347"/>
    <cellStyle name="40% - Акцент4 11 2" xfId="8348"/>
    <cellStyle name="40% - Акцент4 11 3" xfId="8349"/>
    <cellStyle name="40% - Акцент4 11 4" xfId="8350"/>
    <cellStyle name="40% - Акцент4 11 5" xfId="8351"/>
    <cellStyle name="40% - Акцент4 11 6" xfId="8352"/>
    <cellStyle name="40% - Акцент4 11 7" xfId="8353"/>
    <cellStyle name="40% - Акцент4 11 8" xfId="8354"/>
    <cellStyle name="40% - Акцент4 11 9" xfId="8355"/>
    <cellStyle name="40% - Акцент4 110" xfId="8356"/>
    <cellStyle name="40% - Акцент4 110 2" xfId="8357"/>
    <cellStyle name="40% - Акцент4 111" xfId="8358"/>
    <cellStyle name="40% - Акцент4 111 2" xfId="8359"/>
    <cellStyle name="40% - Акцент4 112" xfId="8360"/>
    <cellStyle name="40% - Акцент4 112 2" xfId="8361"/>
    <cellStyle name="40% - Акцент4 113" xfId="8362"/>
    <cellStyle name="40% - Акцент4 113 2" xfId="8363"/>
    <cellStyle name="40% - Акцент4 114" xfId="8364"/>
    <cellStyle name="40% - Акцент4 114 2" xfId="8365"/>
    <cellStyle name="40% - Акцент4 115" xfId="8366"/>
    <cellStyle name="40% - Акцент4 115 2" xfId="8367"/>
    <cellStyle name="40% - Акцент4 116" xfId="8368"/>
    <cellStyle name="40% - Акцент4 116 2" xfId="8369"/>
    <cellStyle name="40% - Акцент4 117" xfId="8370"/>
    <cellStyle name="40% - Акцент4 117 2" xfId="8371"/>
    <cellStyle name="40% - Акцент4 118" xfId="8372"/>
    <cellStyle name="40% - Акцент4 118 2" xfId="8373"/>
    <cellStyle name="40% - Акцент4 119" xfId="8374"/>
    <cellStyle name="40% - Акцент4 119 2" xfId="8375"/>
    <cellStyle name="40% - Акцент4 12" xfId="8376"/>
    <cellStyle name="40% - Акцент4 12 10" xfId="8377"/>
    <cellStyle name="40% - Акцент4 12 11" xfId="8378"/>
    <cellStyle name="40% - Акцент4 12 12" xfId="8379"/>
    <cellStyle name="40% - Акцент4 12 13" xfId="8380"/>
    <cellStyle name="40% - Акцент4 12 14" xfId="8381"/>
    <cellStyle name="40% - Акцент4 12 15" xfId="8382"/>
    <cellStyle name="40% - Акцент4 12 16" xfId="8383"/>
    <cellStyle name="40% - Акцент4 12 2" xfId="8384"/>
    <cellStyle name="40% - Акцент4 12 3" xfId="8385"/>
    <cellStyle name="40% - Акцент4 12 4" xfId="8386"/>
    <cellStyle name="40% - Акцент4 12 5" xfId="8387"/>
    <cellStyle name="40% - Акцент4 12 6" xfId="8388"/>
    <cellStyle name="40% - Акцент4 12 7" xfId="8389"/>
    <cellStyle name="40% - Акцент4 12 8" xfId="8390"/>
    <cellStyle name="40% - Акцент4 12 9" xfId="8391"/>
    <cellStyle name="40% - Акцент4 120" xfId="8392"/>
    <cellStyle name="40% - Акцент4 120 2" xfId="8393"/>
    <cellStyle name="40% - Акцент4 121" xfId="8394"/>
    <cellStyle name="40% - Акцент4 121 2" xfId="8395"/>
    <cellStyle name="40% - Акцент4 122" xfId="8396"/>
    <cellStyle name="40% - Акцент4 122 2" xfId="8397"/>
    <cellStyle name="40% - Акцент4 123" xfId="8398"/>
    <cellStyle name="40% - Акцент4 123 2" xfId="8399"/>
    <cellStyle name="40% - Акцент4 124" xfId="8400"/>
    <cellStyle name="40% - Акцент4 124 2" xfId="8401"/>
    <cellStyle name="40% - Акцент4 125" xfId="8402"/>
    <cellStyle name="40% - Акцент4 125 2" xfId="8403"/>
    <cellStyle name="40% - Акцент4 126" xfId="8404"/>
    <cellStyle name="40% - Акцент4 126 2" xfId="8405"/>
    <cellStyle name="40% - Акцент4 127" xfId="8406"/>
    <cellStyle name="40% - Акцент4 127 2" xfId="8407"/>
    <cellStyle name="40% - Акцент4 128" xfId="8408"/>
    <cellStyle name="40% - Акцент4 128 2" xfId="8409"/>
    <cellStyle name="40% - Акцент4 129" xfId="8410"/>
    <cellStyle name="40% - Акцент4 129 2" xfId="8411"/>
    <cellStyle name="40% - Акцент4 13" xfId="8412"/>
    <cellStyle name="40% - Акцент4 13 10" xfId="8413"/>
    <cellStyle name="40% - Акцент4 13 11" xfId="8414"/>
    <cellStyle name="40% - Акцент4 13 12" xfId="8415"/>
    <cellStyle name="40% - Акцент4 13 13" xfId="8416"/>
    <cellStyle name="40% - Акцент4 13 14" xfId="8417"/>
    <cellStyle name="40% - Акцент4 13 15" xfId="8418"/>
    <cellStyle name="40% - Акцент4 13 16" xfId="8419"/>
    <cellStyle name="40% - Акцент4 13 2" xfId="8420"/>
    <cellStyle name="40% - Акцент4 13 3" xfId="8421"/>
    <cellStyle name="40% - Акцент4 13 4" xfId="8422"/>
    <cellStyle name="40% - Акцент4 13 5" xfId="8423"/>
    <cellStyle name="40% - Акцент4 13 6" xfId="8424"/>
    <cellStyle name="40% - Акцент4 13 7" xfId="8425"/>
    <cellStyle name="40% - Акцент4 13 8" xfId="8426"/>
    <cellStyle name="40% - Акцент4 13 9" xfId="8427"/>
    <cellStyle name="40% - Акцент4 130" xfId="8428"/>
    <cellStyle name="40% - Акцент4 130 2" xfId="8429"/>
    <cellStyle name="40% - Акцент4 131" xfId="8430"/>
    <cellStyle name="40% - Акцент4 131 2" xfId="8431"/>
    <cellStyle name="40% - Акцент4 132" xfId="8432"/>
    <cellStyle name="40% - Акцент4 132 2" xfId="8433"/>
    <cellStyle name="40% - Акцент4 133" xfId="8434"/>
    <cellStyle name="40% - Акцент4 133 2" xfId="8435"/>
    <cellStyle name="40% - Акцент4 134" xfId="8436"/>
    <cellStyle name="40% - Акцент4 134 2" xfId="8437"/>
    <cellStyle name="40% - Акцент4 135" xfId="8438"/>
    <cellStyle name="40% - Акцент4 135 2" xfId="8439"/>
    <cellStyle name="40% - Акцент4 136" xfId="8440"/>
    <cellStyle name="40% - Акцент4 136 2" xfId="8441"/>
    <cellStyle name="40% - Акцент4 137" xfId="8442"/>
    <cellStyle name="40% - Акцент4 137 2" xfId="8443"/>
    <cellStyle name="40% - Акцент4 138" xfId="8444"/>
    <cellStyle name="40% - Акцент4 138 2" xfId="8445"/>
    <cellStyle name="40% - Акцент4 139" xfId="8446"/>
    <cellStyle name="40% - Акцент4 139 2" xfId="8447"/>
    <cellStyle name="40% - Акцент4 14" xfId="8448"/>
    <cellStyle name="40% - Акцент4 14 10" xfId="8449"/>
    <cellStyle name="40% - Акцент4 14 11" xfId="8450"/>
    <cellStyle name="40% - Акцент4 14 12" xfId="8451"/>
    <cellStyle name="40% - Акцент4 14 13" xfId="8452"/>
    <cellStyle name="40% - Акцент4 14 14" xfId="8453"/>
    <cellStyle name="40% - Акцент4 14 15" xfId="8454"/>
    <cellStyle name="40% - Акцент4 14 16" xfId="8455"/>
    <cellStyle name="40% - Акцент4 14 2" xfId="8456"/>
    <cellStyle name="40% - Акцент4 14 3" xfId="8457"/>
    <cellStyle name="40% - Акцент4 14 4" xfId="8458"/>
    <cellStyle name="40% - Акцент4 14 5" xfId="8459"/>
    <cellStyle name="40% - Акцент4 14 6" xfId="8460"/>
    <cellStyle name="40% - Акцент4 14 7" xfId="8461"/>
    <cellStyle name="40% - Акцент4 14 8" xfId="8462"/>
    <cellStyle name="40% - Акцент4 14 9" xfId="8463"/>
    <cellStyle name="40% - Акцент4 140" xfId="8464"/>
    <cellStyle name="40% - Акцент4 140 2" xfId="8465"/>
    <cellStyle name="40% - Акцент4 141" xfId="8466"/>
    <cellStyle name="40% - Акцент4 141 2" xfId="8467"/>
    <cellStyle name="40% - Акцент4 142" xfId="8468"/>
    <cellStyle name="40% - Акцент4 142 2" xfId="8469"/>
    <cellStyle name="40% - Акцент4 143" xfId="8470"/>
    <cellStyle name="40% - Акцент4 143 2" xfId="8471"/>
    <cellStyle name="40% - Акцент4 144" xfId="8472"/>
    <cellStyle name="40% - Акцент4 144 2" xfId="8473"/>
    <cellStyle name="40% - Акцент4 145" xfId="8474"/>
    <cellStyle name="40% - Акцент4 145 2" xfId="8475"/>
    <cellStyle name="40% - Акцент4 146" xfId="8476"/>
    <cellStyle name="40% - Акцент4 146 2" xfId="8477"/>
    <cellStyle name="40% - Акцент4 147" xfId="8478"/>
    <cellStyle name="40% - Акцент4 147 2" xfId="8479"/>
    <cellStyle name="40% - Акцент4 148" xfId="8480"/>
    <cellStyle name="40% - Акцент4 148 2" xfId="8481"/>
    <cellStyle name="40% - Акцент4 149" xfId="8482"/>
    <cellStyle name="40% - Акцент4 149 2" xfId="8483"/>
    <cellStyle name="40% - Акцент4 15" xfId="8484"/>
    <cellStyle name="40% - Акцент4 15 10" xfId="8485"/>
    <cellStyle name="40% - Акцент4 15 11" xfId="8486"/>
    <cellStyle name="40% - Акцент4 15 12" xfId="8487"/>
    <cellStyle name="40% - Акцент4 15 13" xfId="8488"/>
    <cellStyle name="40% - Акцент4 15 14" xfId="8489"/>
    <cellStyle name="40% - Акцент4 15 15" xfId="8490"/>
    <cellStyle name="40% - Акцент4 15 16" xfId="8491"/>
    <cellStyle name="40% - Акцент4 15 2" xfId="8492"/>
    <cellStyle name="40% - Акцент4 15 3" xfId="8493"/>
    <cellStyle name="40% - Акцент4 15 4" xfId="8494"/>
    <cellStyle name="40% - Акцент4 15 5" xfId="8495"/>
    <cellStyle name="40% - Акцент4 15 6" xfId="8496"/>
    <cellStyle name="40% - Акцент4 15 7" xfId="8497"/>
    <cellStyle name="40% - Акцент4 15 8" xfId="8498"/>
    <cellStyle name="40% - Акцент4 15 9" xfId="8499"/>
    <cellStyle name="40% - Акцент4 150" xfId="8500"/>
    <cellStyle name="40% - Акцент4 150 2" xfId="8501"/>
    <cellStyle name="40% - Акцент4 151" xfId="8502"/>
    <cellStyle name="40% - Акцент4 151 2" xfId="8503"/>
    <cellStyle name="40% - Акцент4 152" xfId="8504"/>
    <cellStyle name="40% - Акцент4 152 2" xfId="8505"/>
    <cellStyle name="40% - Акцент4 16" xfId="8506"/>
    <cellStyle name="40% - Акцент4 16 10" xfId="8507"/>
    <cellStyle name="40% - Акцент4 16 11" xfId="8508"/>
    <cellStyle name="40% - Акцент4 16 12" xfId="8509"/>
    <cellStyle name="40% - Акцент4 16 13" xfId="8510"/>
    <cellStyle name="40% - Акцент4 16 14" xfId="8511"/>
    <cellStyle name="40% - Акцент4 16 15" xfId="8512"/>
    <cellStyle name="40% - Акцент4 16 16" xfId="8513"/>
    <cellStyle name="40% - Акцент4 16 2" xfId="8514"/>
    <cellStyle name="40% - Акцент4 16 3" xfId="8515"/>
    <cellStyle name="40% - Акцент4 16 4" xfId="8516"/>
    <cellStyle name="40% - Акцент4 16 5" xfId="8517"/>
    <cellStyle name="40% - Акцент4 16 6" xfId="8518"/>
    <cellStyle name="40% - Акцент4 16 7" xfId="8519"/>
    <cellStyle name="40% - Акцент4 16 8" xfId="8520"/>
    <cellStyle name="40% - Акцент4 16 9" xfId="8521"/>
    <cellStyle name="40% - Акцент4 17" xfId="8522"/>
    <cellStyle name="40% - Акцент4 17 10" xfId="8523"/>
    <cellStyle name="40% - Акцент4 17 11" xfId="8524"/>
    <cellStyle name="40% - Акцент4 17 12" xfId="8525"/>
    <cellStyle name="40% - Акцент4 17 13" xfId="8526"/>
    <cellStyle name="40% - Акцент4 17 14" xfId="8527"/>
    <cellStyle name="40% - Акцент4 17 15" xfId="8528"/>
    <cellStyle name="40% - Акцент4 17 16" xfId="8529"/>
    <cellStyle name="40% - Акцент4 17 2" xfId="8530"/>
    <cellStyle name="40% - Акцент4 17 3" xfId="8531"/>
    <cellStyle name="40% - Акцент4 17 4" xfId="8532"/>
    <cellStyle name="40% - Акцент4 17 5" xfId="8533"/>
    <cellStyle name="40% - Акцент4 17 6" xfId="8534"/>
    <cellStyle name="40% - Акцент4 17 7" xfId="8535"/>
    <cellStyle name="40% - Акцент4 17 8" xfId="8536"/>
    <cellStyle name="40% - Акцент4 17 9" xfId="8537"/>
    <cellStyle name="40% - Акцент4 18" xfId="8538"/>
    <cellStyle name="40% - Акцент4 18 10" xfId="8539"/>
    <cellStyle name="40% - Акцент4 18 11" xfId="8540"/>
    <cellStyle name="40% - Акцент4 18 12" xfId="8541"/>
    <cellStyle name="40% - Акцент4 18 13" xfId="8542"/>
    <cellStyle name="40% - Акцент4 18 14" xfId="8543"/>
    <cellStyle name="40% - Акцент4 18 15" xfId="8544"/>
    <cellStyle name="40% - Акцент4 18 16" xfId="8545"/>
    <cellStyle name="40% - Акцент4 18 2" xfId="8546"/>
    <cellStyle name="40% - Акцент4 18 3" xfId="8547"/>
    <cellStyle name="40% - Акцент4 18 4" xfId="8548"/>
    <cellStyle name="40% - Акцент4 18 5" xfId="8549"/>
    <cellStyle name="40% - Акцент4 18 6" xfId="8550"/>
    <cellStyle name="40% - Акцент4 18 7" xfId="8551"/>
    <cellStyle name="40% - Акцент4 18 8" xfId="8552"/>
    <cellStyle name="40% - Акцент4 18 9" xfId="8553"/>
    <cellStyle name="40% - Акцент4 19" xfId="8554"/>
    <cellStyle name="40% - Акцент4 19 10" xfId="8555"/>
    <cellStyle name="40% - Акцент4 19 11" xfId="8556"/>
    <cellStyle name="40% - Акцент4 19 12" xfId="8557"/>
    <cellStyle name="40% - Акцент4 19 13" xfId="8558"/>
    <cellStyle name="40% - Акцент4 19 14" xfId="8559"/>
    <cellStyle name="40% - Акцент4 19 15" xfId="8560"/>
    <cellStyle name="40% - Акцент4 19 16" xfId="8561"/>
    <cellStyle name="40% - Акцент4 19 2" xfId="8562"/>
    <cellStyle name="40% - Акцент4 19 3" xfId="8563"/>
    <cellStyle name="40% - Акцент4 19 4" xfId="8564"/>
    <cellStyle name="40% - Акцент4 19 5" xfId="8565"/>
    <cellStyle name="40% - Акцент4 19 6" xfId="8566"/>
    <cellStyle name="40% - Акцент4 19 7" xfId="8567"/>
    <cellStyle name="40% - Акцент4 19 8" xfId="8568"/>
    <cellStyle name="40% - Акцент4 19 9" xfId="8569"/>
    <cellStyle name="40% - Акцент4 2" xfId="8570"/>
    <cellStyle name="40% - Акцент4 2 10" xfId="8571"/>
    <cellStyle name="40% - Акцент4 2 11" xfId="8572"/>
    <cellStyle name="40% - Акцент4 2 12" xfId="8573"/>
    <cellStyle name="40% - Акцент4 2 13" xfId="8574"/>
    <cellStyle name="40% - Акцент4 2 14" xfId="8575"/>
    <cellStyle name="40% - Акцент4 2 14 2" xfId="8576"/>
    <cellStyle name="40% - Акцент4 2 14 3" xfId="8577"/>
    <cellStyle name="40% - Акцент4 2 15" xfId="8578"/>
    <cellStyle name="40% - Акцент4 2 15 2" xfId="8579"/>
    <cellStyle name="40% - Акцент4 2 16" xfId="8580"/>
    <cellStyle name="40% - Акцент4 2 16 2" xfId="8581"/>
    <cellStyle name="40% - Акцент4 2 17" xfId="8582"/>
    <cellStyle name="40% - Акцент4 2 17 2" xfId="8583"/>
    <cellStyle name="40% - Акцент4 2 18" xfId="8584"/>
    <cellStyle name="40% - Акцент4 2 18 2" xfId="8585"/>
    <cellStyle name="40% - Акцент4 2 19" xfId="8586"/>
    <cellStyle name="40% - Акцент4 2 19 2" xfId="8587"/>
    <cellStyle name="40% - Акцент4 2 2" xfId="8588"/>
    <cellStyle name="40% - Акцент4 2 2 2" xfId="29510"/>
    <cellStyle name="40% - Акцент4 2 20" xfId="8589"/>
    <cellStyle name="40% - Акцент4 2 20 2" xfId="8590"/>
    <cellStyle name="40% - Акцент4 2 21" xfId="8591"/>
    <cellStyle name="40% - Акцент4 2 21 2" xfId="8592"/>
    <cellStyle name="40% - Акцент4 2 22" xfId="29509"/>
    <cellStyle name="40% - Акцент4 2 3" xfId="8593"/>
    <cellStyle name="40% - Акцент4 2 3 2" xfId="29511"/>
    <cellStyle name="40% - Акцент4 2 4" xfId="8594"/>
    <cellStyle name="40% - Акцент4 2 5" xfId="8595"/>
    <cellStyle name="40% - Акцент4 2 6" xfId="8596"/>
    <cellStyle name="40% - Акцент4 2 7" xfId="8597"/>
    <cellStyle name="40% - Акцент4 2 8" xfId="8598"/>
    <cellStyle name="40% - Акцент4 2 9" xfId="8599"/>
    <cellStyle name="40% - Акцент4 2_46EE.2011(v1.0)" xfId="8600"/>
    <cellStyle name="40% - Акцент4 20" xfId="8601"/>
    <cellStyle name="40% - Акцент4 20 10" xfId="8602"/>
    <cellStyle name="40% - Акцент4 20 11" xfId="8603"/>
    <cellStyle name="40% - Акцент4 20 12" xfId="8604"/>
    <cellStyle name="40% - Акцент4 20 13" xfId="8605"/>
    <cellStyle name="40% - Акцент4 20 14" xfId="8606"/>
    <cellStyle name="40% - Акцент4 20 15" xfId="8607"/>
    <cellStyle name="40% - Акцент4 20 16" xfId="8608"/>
    <cellStyle name="40% - Акцент4 20 2" xfId="8609"/>
    <cellStyle name="40% - Акцент4 20 3" xfId="8610"/>
    <cellStyle name="40% - Акцент4 20 4" xfId="8611"/>
    <cellStyle name="40% - Акцент4 20 5" xfId="8612"/>
    <cellStyle name="40% - Акцент4 20 6" xfId="8613"/>
    <cellStyle name="40% - Акцент4 20 7" xfId="8614"/>
    <cellStyle name="40% - Акцент4 20 8" xfId="8615"/>
    <cellStyle name="40% - Акцент4 20 9" xfId="8616"/>
    <cellStyle name="40% - Акцент4 21" xfId="8617"/>
    <cellStyle name="40% - Акцент4 21 2" xfId="8618"/>
    <cellStyle name="40% - Акцент4 21 3" xfId="8619"/>
    <cellStyle name="40% - Акцент4 21 4" xfId="8620"/>
    <cellStyle name="40% - Акцент4 21 5" xfId="8621"/>
    <cellStyle name="40% - Акцент4 21 6" xfId="8622"/>
    <cellStyle name="40% - Акцент4 21 7" xfId="8623"/>
    <cellStyle name="40% - Акцент4 22" xfId="8624"/>
    <cellStyle name="40% - Акцент4 22 2" xfId="8625"/>
    <cellStyle name="40% - Акцент4 22 3" xfId="8626"/>
    <cellStyle name="40% - Акцент4 23" xfId="8627"/>
    <cellStyle name="40% - Акцент4 23 2" xfId="8628"/>
    <cellStyle name="40% - Акцент4 24" xfId="8629"/>
    <cellStyle name="40% - Акцент4 24 2" xfId="8630"/>
    <cellStyle name="40% - Акцент4 24 2 2" xfId="8631"/>
    <cellStyle name="40% - Акцент4 25" xfId="8632"/>
    <cellStyle name="40% - Акцент4 25 2" xfId="8633"/>
    <cellStyle name="40% - Акцент4 26" xfId="8634"/>
    <cellStyle name="40% - Акцент4 26 2" xfId="8635"/>
    <cellStyle name="40% - Акцент4 27" xfId="8636"/>
    <cellStyle name="40% - Акцент4 27 2" xfId="8637"/>
    <cellStyle name="40% - Акцент4 28" xfId="8638"/>
    <cellStyle name="40% - Акцент4 28 2" xfId="8639"/>
    <cellStyle name="40% - Акцент4 29" xfId="8640"/>
    <cellStyle name="40% - Акцент4 29 2" xfId="8641"/>
    <cellStyle name="40% - Акцент4 3" xfId="8642"/>
    <cellStyle name="40% - Акцент4 3 10" xfId="8643"/>
    <cellStyle name="40% - Акцент4 3 11" xfId="8644"/>
    <cellStyle name="40% - Акцент4 3 12" xfId="8645"/>
    <cellStyle name="40% - Акцент4 3 13" xfId="8646"/>
    <cellStyle name="40% - Акцент4 3 14" xfId="8647"/>
    <cellStyle name="40% - Акцент4 3 14 2" xfId="8648"/>
    <cellStyle name="40% - Акцент4 3 15" xfId="8649"/>
    <cellStyle name="40% - Акцент4 3 15 2" xfId="8650"/>
    <cellStyle name="40% - Акцент4 3 16" xfId="8651"/>
    <cellStyle name="40% - Акцент4 3 16 2" xfId="8652"/>
    <cellStyle name="40% - Акцент4 3 17" xfId="8653"/>
    <cellStyle name="40% - Акцент4 3 17 2" xfId="8654"/>
    <cellStyle name="40% - Акцент4 3 18" xfId="8655"/>
    <cellStyle name="40% - Акцент4 3 18 2" xfId="8656"/>
    <cellStyle name="40% - Акцент4 3 19" xfId="8657"/>
    <cellStyle name="40% - Акцент4 3 2" xfId="8658"/>
    <cellStyle name="40% - Акцент4 3 2 2" xfId="29513"/>
    <cellStyle name="40% - Акцент4 3 20" xfId="8659"/>
    <cellStyle name="40% - Акцент4 3 21" xfId="8660"/>
    <cellStyle name="40% - Акцент4 3 22" xfId="29512"/>
    <cellStyle name="40% - Акцент4 3 3" xfId="8661"/>
    <cellStyle name="40% - Акцент4 3 3 2" xfId="8662"/>
    <cellStyle name="40% - Акцент4 3 3 3" xfId="29514"/>
    <cellStyle name="40% - Акцент4 3 4" xfId="8663"/>
    <cellStyle name="40% - Акцент4 3 5" xfId="8664"/>
    <cellStyle name="40% - Акцент4 3 6" xfId="8665"/>
    <cellStyle name="40% - Акцент4 3 7" xfId="8666"/>
    <cellStyle name="40% - Акцент4 3 8" xfId="8667"/>
    <cellStyle name="40% - Акцент4 3 9" xfId="8668"/>
    <cellStyle name="40% - Акцент4 3_46EE.2011(v1.0)" xfId="8669"/>
    <cellStyle name="40% - Акцент4 30" xfId="8670"/>
    <cellStyle name="40% - Акцент4 30 2" xfId="8671"/>
    <cellStyle name="40% - Акцент4 31" xfId="8672"/>
    <cellStyle name="40% - Акцент4 31 2" xfId="8673"/>
    <cellStyle name="40% - Акцент4 32" xfId="8674"/>
    <cellStyle name="40% - Акцент4 32 2" xfId="8675"/>
    <cellStyle name="40% - Акцент4 33" xfId="8676"/>
    <cellStyle name="40% - Акцент4 33 2" xfId="8677"/>
    <cellStyle name="40% - Акцент4 34" xfId="8678"/>
    <cellStyle name="40% - Акцент4 34 2" xfId="8679"/>
    <cellStyle name="40% - Акцент4 35" xfId="8680"/>
    <cellStyle name="40% - Акцент4 35 2" xfId="8681"/>
    <cellStyle name="40% - Акцент4 36" xfId="8682"/>
    <cellStyle name="40% - Акцент4 36 2" xfId="8683"/>
    <cellStyle name="40% - Акцент4 37" xfId="8684"/>
    <cellStyle name="40% - Акцент4 37 2" xfId="8685"/>
    <cellStyle name="40% - Акцент4 38" xfId="8686"/>
    <cellStyle name="40% - Акцент4 38 2" xfId="8687"/>
    <cellStyle name="40% - Акцент4 39" xfId="8688"/>
    <cellStyle name="40% - Акцент4 39 2" xfId="8689"/>
    <cellStyle name="40% - Акцент4 4" xfId="8690"/>
    <cellStyle name="40% - Акцент4 4 10" xfId="8691"/>
    <cellStyle name="40% - Акцент4 4 11" xfId="8692"/>
    <cellStyle name="40% - Акцент4 4 12" xfId="8693"/>
    <cellStyle name="40% - Акцент4 4 13" xfId="8694"/>
    <cellStyle name="40% - Акцент4 4 14" xfId="8695"/>
    <cellStyle name="40% - Акцент4 4 14 2" xfId="8696"/>
    <cellStyle name="40% - Акцент4 4 15" xfId="8697"/>
    <cellStyle name="40% - Акцент4 4 15 2" xfId="8698"/>
    <cellStyle name="40% - Акцент4 4 16" xfId="8699"/>
    <cellStyle name="40% - Акцент4 4 16 2" xfId="8700"/>
    <cellStyle name="40% - Акцент4 4 17" xfId="8701"/>
    <cellStyle name="40% - Акцент4 4 17 2" xfId="8702"/>
    <cellStyle name="40% - Акцент4 4 18" xfId="8703"/>
    <cellStyle name="40% - Акцент4 4 18 2" xfId="8704"/>
    <cellStyle name="40% - Акцент4 4 19" xfId="8705"/>
    <cellStyle name="40% - Акцент4 4 2" xfId="8706"/>
    <cellStyle name="40% - Акцент4 4 2 2" xfId="29516"/>
    <cellStyle name="40% - Акцент4 4 20" xfId="8707"/>
    <cellStyle name="40% - Акцент4 4 21" xfId="8708"/>
    <cellStyle name="40% - Акцент4 4 22" xfId="29515"/>
    <cellStyle name="40% - Акцент4 4 3" xfId="8709"/>
    <cellStyle name="40% - Акцент4 4 3 2" xfId="8710"/>
    <cellStyle name="40% - Акцент4 4 3 3" xfId="29517"/>
    <cellStyle name="40% - Акцент4 4 4" xfId="8711"/>
    <cellStyle name="40% - Акцент4 4 5" xfId="8712"/>
    <cellStyle name="40% - Акцент4 4 6" xfId="8713"/>
    <cellStyle name="40% - Акцент4 4 7" xfId="8714"/>
    <cellStyle name="40% - Акцент4 4 8" xfId="8715"/>
    <cellStyle name="40% - Акцент4 4 9" xfId="8716"/>
    <cellStyle name="40% - Акцент4 4_46EE.2011(v1.0)" xfId="8717"/>
    <cellStyle name="40% - Акцент4 40" xfId="8718"/>
    <cellStyle name="40% - Акцент4 40 2" xfId="8719"/>
    <cellStyle name="40% - Акцент4 41" xfId="8720"/>
    <cellStyle name="40% - Акцент4 41 2" xfId="8721"/>
    <cellStyle name="40% - Акцент4 42" xfId="8722"/>
    <cellStyle name="40% - Акцент4 42 2" xfId="8723"/>
    <cellStyle name="40% - Акцент4 43" xfId="8724"/>
    <cellStyle name="40% - Акцент4 43 2" xfId="8725"/>
    <cellStyle name="40% - Акцент4 44" xfId="8726"/>
    <cellStyle name="40% - Акцент4 44 2" xfId="8727"/>
    <cellStyle name="40% - Акцент4 45" xfId="8728"/>
    <cellStyle name="40% - Акцент4 45 2" xfId="8729"/>
    <cellStyle name="40% - Акцент4 46" xfId="8730"/>
    <cellStyle name="40% - Акцент4 46 2" xfId="8731"/>
    <cellStyle name="40% - Акцент4 47" xfId="8732"/>
    <cellStyle name="40% - Акцент4 47 2" xfId="8733"/>
    <cellStyle name="40% - Акцент4 48" xfId="8734"/>
    <cellStyle name="40% - Акцент4 48 2" xfId="8735"/>
    <cellStyle name="40% - Акцент4 49" xfId="8736"/>
    <cellStyle name="40% - Акцент4 49 2" xfId="8737"/>
    <cellStyle name="40% - Акцент4 5" xfId="8738"/>
    <cellStyle name="40% - Акцент4 5 10" xfId="8739"/>
    <cellStyle name="40% - Акцент4 5 11" xfId="8740"/>
    <cellStyle name="40% - Акцент4 5 12" xfId="8741"/>
    <cellStyle name="40% - Акцент4 5 13" xfId="8742"/>
    <cellStyle name="40% - Акцент4 5 14" xfId="8743"/>
    <cellStyle name="40% - Акцент4 5 14 2" xfId="8744"/>
    <cellStyle name="40% - Акцент4 5 15" xfId="8745"/>
    <cellStyle name="40% - Акцент4 5 15 2" xfId="8746"/>
    <cellStyle name="40% - Акцент4 5 16" xfId="8747"/>
    <cellStyle name="40% - Акцент4 5 16 2" xfId="8748"/>
    <cellStyle name="40% - Акцент4 5 17" xfId="8749"/>
    <cellStyle name="40% - Акцент4 5 17 2" xfId="8750"/>
    <cellStyle name="40% - Акцент4 5 18" xfId="8751"/>
    <cellStyle name="40% - Акцент4 5 18 2" xfId="8752"/>
    <cellStyle name="40% - Акцент4 5 19" xfId="8753"/>
    <cellStyle name="40% - Акцент4 5 2" xfId="8754"/>
    <cellStyle name="40% - Акцент4 5 2 2" xfId="29519"/>
    <cellStyle name="40% - Акцент4 5 20" xfId="8755"/>
    <cellStyle name="40% - Акцент4 5 21" xfId="8756"/>
    <cellStyle name="40% - Акцент4 5 22" xfId="29518"/>
    <cellStyle name="40% - Акцент4 5 3" xfId="8757"/>
    <cellStyle name="40% - Акцент4 5 3 2" xfId="8758"/>
    <cellStyle name="40% - Акцент4 5 3 3" xfId="29520"/>
    <cellStyle name="40% - Акцент4 5 4" xfId="8759"/>
    <cellStyle name="40% - Акцент4 5 5" xfId="8760"/>
    <cellStyle name="40% - Акцент4 5 6" xfId="8761"/>
    <cellStyle name="40% - Акцент4 5 7" xfId="8762"/>
    <cellStyle name="40% - Акцент4 5 8" xfId="8763"/>
    <cellStyle name="40% - Акцент4 5 9" xfId="8764"/>
    <cellStyle name="40% - Акцент4 5_46EE.2011(v1.0)" xfId="8765"/>
    <cellStyle name="40% - Акцент4 50" xfId="8766"/>
    <cellStyle name="40% - Акцент4 50 2" xfId="8767"/>
    <cellStyle name="40% - Акцент4 51" xfId="8768"/>
    <cellStyle name="40% - Акцент4 51 2" xfId="8769"/>
    <cellStyle name="40% - Акцент4 52" xfId="8770"/>
    <cellStyle name="40% - Акцент4 52 2" xfId="8771"/>
    <cellStyle name="40% - Акцент4 53" xfId="8772"/>
    <cellStyle name="40% - Акцент4 53 2" xfId="8773"/>
    <cellStyle name="40% - Акцент4 54" xfId="8774"/>
    <cellStyle name="40% - Акцент4 54 2" xfId="8775"/>
    <cellStyle name="40% - Акцент4 55" xfId="8776"/>
    <cellStyle name="40% - Акцент4 55 2" xfId="8777"/>
    <cellStyle name="40% - Акцент4 56" xfId="8778"/>
    <cellStyle name="40% - Акцент4 56 2" xfId="8779"/>
    <cellStyle name="40% - Акцент4 57" xfId="8780"/>
    <cellStyle name="40% - Акцент4 57 2" xfId="8781"/>
    <cellStyle name="40% - Акцент4 58" xfId="8782"/>
    <cellStyle name="40% - Акцент4 58 2" xfId="8783"/>
    <cellStyle name="40% - Акцент4 59" xfId="8784"/>
    <cellStyle name="40% - Акцент4 59 2" xfId="8785"/>
    <cellStyle name="40% - Акцент4 6" xfId="8786"/>
    <cellStyle name="40% - Акцент4 6 10" xfId="8787"/>
    <cellStyle name="40% - Акцент4 6 11" xfId="8788"/>
    <cellStyle name="40% - Акцент4 6 12" xfId="8789"/>
    <cellStyle name="40% - Акцент4 6 13" xfId="8790"/>
    <cellStyle name="40% - Акцент4 6 14" xfId="8791"/>
    <cellStyle name="40% - Акцент4 6 14 2" xfId="8792"/>
    <cellStyle name="40% - Акцент4 6 15" xfId="8793"/>
    <cellStyle name="40% - Акцент4 6 15 2" xfId="8794"/>
    <cellStyle name="40% - Акцент4 6 16" xfId="8795"/>
    <cellStyle name="40% - Акцент4 6 16 2" xfId="8796"/>
    <cellStyle name="40% - Акцент4 6 17" xfId="8797"/>
    <cellStyle name="40% - Акцент4 6 17 2" xfId="8798"/>
    <cellStyle name="40% - Акцент4 6 18" xfId="8799"/>
    <cellStyle name="40% - Акцент4 6 18 2" xfId="8800"/>
    <cellStyle name="40% - Акцент4 6 19" xfId="8801"/>
    <cellStyle name="40% - Акцент4 6 2" xfId="8802"/>
    <cellStyle name="40% - Акцент4 6 2 2" xfId="29522"/>
    <cellStyle name="40% - Акцент4 6 20" xfId="8803"/>
    <cellStyle name="40% - Акцент4 6 21" xfId="8804"/>
    <cellStyle name="40% - Акцент4 6 22" xfId="29521"/>
    <cellStyle name="40% - Акцент4 6 3" xfId="8805"/>
    <cellStyle name="40% - Акцент4 6 3 2" xfId="8806"/>
    <cellStyle name="40% - Акцент4 6 3 3" xfId="29523"/>
    <cellStyle name="40% - Акцент4 6 4" xfId="8807"/>
    <cellStyle name="40% - Акцент4 6 5" xfId="8808"/>
    <cellStyle name="40% - Акцент4 6 6" xfId="8809"/>
    <cellStyle name="40% - Акцент4 6 7" xfId="8810"/>
    <cellStyle name="40% - Акцент4 6 8" xfId="8811"/>
    <cellStyle name="40% - Акцент4 6 9" xfId="8812"/>
    <cellStyle name="40% - Акцент4 6_46EE.2011(v1.0)" xfId="8813"/>
    <cellStyle name="40% - Акцент4 60" xfId="8814"/>
    <cellStyle name="40% - Акцент4 60 2" xfId="8815"/>
    <cellStyle name="40% - Акцент4 61" xfId="8816"/>
    <cellStyle name="40% - Акцент4 61 2" xfId="8817"/>
    <cellStyle name="40% - Акцент4 62" xfId="8818"/>
    <cellStyle name="40% - Акцент4 62 2" xfId="8819"/>
    <cellStyle name="40% - Акцент4 63" xfId="8820"/>
    <cellStyle name="40% - Акцент4 63 2" xfId="8821"/>
    <cellStyle name="40% - Акцент4 64" xfId="8822"/>
    <cellStyle name="40% - Акцент4 64 2" xfId="8823"/>
    <cellStyle name="40% - Акцент4 65" xfId="8824"/>
    <cellStyle name="40% - Акцент4 65 2" xfId="8825"/>
    <cellStyle name="40% - Акцент4 66" xfId="8826"/>
    <cellStyle name="40% - Акцент4 66 2" xfId="8827"/>
    <cellStyle name="40% - Акцент4 67" xfId="8828"/>
    <cellStyle name="40% - Акцент4 67 2" xfId="8829"/>
    <cellStyle name="40% - Акцент4 68" xfId="8830"/>
    <cellStyle name="40% - Акцент4 68 2" xfId="8831"/>
    <cellStyle name="40% - Акцент4 69" xfId="8832"/>
    <cellStyle name="40% - Акцент4 69 2" xfId="8833"/>
    <cellStyle name="40% - Акцент4 7" xfId="8834"/>
    <cellStyle name="40% - Акцент4 7 10" xfId="8835"/>
    <cellStyle name="40% - Акцент4 7 11" xfId="8836"/>
    <cellStyle name="40% - Акцент4 7 12" xfId="8837"/>
    <cellStyle name="40% - Акцент4 7 13" xfId="8838"/>
    <cellStyle name="40% - Акцент4 7 14" xfId="8839"/>
    <cellStyle name="40% - Акцент4 7 14 2" xfId="8840"/>
    <cellStyle name="40% - Акцент4 7 15" xfId="8841"/>
    <cellStyle name="40% - Акцент4 7 15 2" xfId="8842"/>
    <cellStyle name="40% - Акцент4 7 16" xfId="8843"/>
    <cellStyle name="40% - Акцент4 7 16 2" xfId="8844"/>
    <cellStyle name="40% - Акцент4 7 17" xfId="8845"/>
    <cellStyle name="40% - Акцент4 7 17 2" xfId="8846"/>
    <cellStyle name="40% - Акцент4 7 18" xfId="8847"/>
    <cellStyle name="40% - Акцент4 7 18 2" xfId="8848"/>
    <cellStyle name="40% - Акцент4 7 19" xfId="8849"/>
    <cellStyle name="40% - Акцент4 7 2" xfId="8850"/>
    <cellStyle name="40% - Акцент4 7 2 2" xfId="29525"/>
    <cellStyle name="40% - Акцент4 7 20" xfId="8851"/>
    <cellStyle name="40% - Акцент4 7 21" xfId="8852"/>
    <cellStyle name="40% - Акцент4 7 22" xfId="29524"/>
    <cellStyle name="40% - Акцент4 7 3" xfId="8853"/>
    <cellStyle name="40% - Акцент4 7 3 2" xfId="8854"/>
    <cellStyle name="40% - Акцент4 7 3 3" xfId="29526"/>
    <cellStyle name="40% - Акцент4 7 4" xfId="8855"/>
    <cellStyle name="40% - Акцент4 7 5" xfId="8856"/>
    <cellStyle name="40% - Акцент4 7 6" xfId="8857"/>
    <cellStyle name="40% - Акцент4 7 7" xfId="8858"/>
    <cellStyle name="40% - Акцент4 7 8" xfId="8859"/>
    <cellStyle name="40% - Акцент4 7 9" xfId="8860"/>
    <cellStyle name="40% - Акцент4 7_46EE.2011(v1.0)" xfId="8861"/>
    <cellStyle name="40% - Акцент4 70" xfId="8862"/>
    <cellStyle name="40% - Акцент4 70 2" xfId="8863"/>
    <cellStyle name="40% - Акцент4 71" xfId="8864"/>
    <cellStyle name="40% - Акцент4 71 2" xfId="8865"/>
    <cellStyle name="40% - Акцент4 72" xfId="8866"/>
    <cellStyle name="40% - Акцент4 72 2" xfId="8867"/>
    <cellStyle name="40% - Акцент4 73" xfId="8868"/>
    <cellStyle name="40% - Акцент4 73 2" xfId="8869"/>
    <cellStyle name="40% - Акцент4 74" xfId="8870"/>
    <cellStyle name="40% - Акцент4 74 2" xfId="8871"/>
    <cellStyle name="40% - Акцент4 75" xfId="8872"/>
    <cellStyle name="40% - Акцент4 75 2" xfId="8873"/>
    <cellStyle name="40% - Акцент4 76" xfId="8874"/>
    <cellStyle name="40% - Акцент4 76 2" xfId="8875"/>
    <cellStyle name="40% - Акцент4 77" xfId="8876"/>
    <cellStyle name="40% - Акцент4 77 2" xfId="8877"/>
    <cellStyle name="40% - Акцент4 78" xfId="8878"/>
    <cellStyle name="40% - Акцент4 78 2" xfId="8879"/>
    <cellStyle name="40% - Акцент4 79" xfId="8880"/>
    <cellStyle name="40% - Акцент4 79 2" xfId="8881"/>
    <cellStyle name="40% - Акцент4 8" xfId="8882"/>
    <cellStyle name="40% - Акцент4 8 10" xfId="8883"/>
    <cellStyle name="40% - Акцент4 8 11" xfId="8884"/>
    <cellStyle name="40% - Акцент4 8 12" xfId="8885"/>
    <cellStyle name="40% - Акцент4 8 13" xfId="8886"/>
    <cellStyle name="40% - Акцент4 8 14" xfId="8887"/>
    <cellStyle name="40% - Акцент4 8 14 2" xfId="8888"/>
    <cellStyle name="40% - Акцент4 8 15" xfId="8889"/>
    <cellStyle name="40% - Акцент4 8 15 2" xfId="8890"/>
    <cellStyle name="40% - Акцент4 8 16" xfId="8891"/>
    <cellStyle name="40% - Акцент4 8 16 2" xfId="8892"/>
    <cellStyle name="40% - Акцент4 8 17" xfId="8893"/>
    <cellStyle name="40% - Акцент4 8 17 2" xfId="8894"/>
    <cellStyle name="40% - Акцент4 8 18" xfId="8895"/>
    <cellStyle name="40% - Акцент4 8 18 2" xfId="8896"/>
    <cellStyle name="40% - Акцент4 8 19" xfId="8897"/>
    <cellStyle name="40% - Акцент4 8 2" xfId="8898"/>
    <cellStyle name="40% - Акцент4 8 2 2" xfId="29528"/>
    <cellStyle name="40% - Акцент4 8 20" xfId="8899"/>
    <cellStyle name="40% - Акцент4 8 21" xfId="8900"/>
    <cellStyle name="40% - Акцент4 8 22" xfId="29527"/>
    <cellStyle name="40% - Акцент4 8 3" xfId="8901"/>
    <cellStyle name="40% - Акцент4 8 3 2" xfId="8902"/>
    <cellStyle name="40% - Акцент4 8 3 3" xfId="29529"/>
    <cellStyle name="40% - Акцент4 8 4" xfId="8903"/>
    <cellStyle name="40% - Акцент4 8 5" xfId="8904"/>
    <cellStyle name="40% - Акцент4 8 6" xfId="8905"/>
    <cellStyle name="40% - Акцент4 8 7" xfId="8906"/>
    <cellStyle name="40% - Акцент4 8 8" xfId="8907"/>
    <cellStyle name="40% - Акцент4 8 9" xfId="8908"/>
    <cellStyle name="40% - Акцент4 8_46EE.2011(v1.0)" xfId="8909"/>
    <cellStyle name="40% - Акцент4 80" xfId="8910"/>
    <cellStyle name="40% - Акцент4 80 2" xfId="8911"/>
    <cellStyle name="40% - Акцент4 81" xfId="8912"/>
    <cellStyle name="40% - Акцент4 81 2" xfId="8913"/>
    <cellStyle name="40% - Акцент4 82" xfId="8914"/>
    <cellStyle name="40% - Акцент4 82 2" xfId="8915"/>
    <cellStyle name="40% - Акцент4 83" xfId="8916"/>
    <cellStyle name="40% - Акцент4 83 2" xfId="8917"/>
    <cellStyle name="40% - Акцент4 84" xfId="8918"/>
    <cellStyle name="40% - Акцент4 84 2" xfId="8919"/>
    <cellStyle name="40% - Акцент4 85" xfId="8920"/>
    <cellStyle name="40% - Акцент4 85 2" xfId="8921"/>
    <cellStyle name="40% - Акцент4 86" xfId="8922"/>
    <cellStyle name="40% - Акцент4 86 2" xfId="8923"/>
    <cellStyle name="40% - Акцент4 87" xfId="8924"/>
    <cellStyle name="40% - Акцент4 87 2" xfId="8925"/>
    <cellStyle name="40% - Акцент4 88" xfId="8926"/>
    <cellStyle name="40% - Акцент4 88 2" xfId="8927"/>
    <cellStyle name="40% - Акцент4 89" xfId="8928"/>
    <cellStyle name="40% - Акцент4 89 2" xfId="8929"/>
    <cellStyle name="40% - Акцент4 9" xfId="8930"/>
    <cellStyle name="40% - Акцент4 9 10" xfId="8931"/>
    <cellStyle name="40% - Акцент4 9 11" xfId="8932"/>
    <cellStyle name="40% - Акцент4 9 12" xfId="8933"/>
    <cellStyle name="40% - Акцент4 9 13" xfId="8934"/>
    <cellStyle name="40% - Акцент4 9 14" xfId="8935"/>
    <cellStyle name="40% - Акцент4 9 14 2" xfId="8936"/>
    <cellStyle name="40% - Акцент4 9 15" xfId="8937"/>
    <cellStyle name="40% - Акцент4 9 15 2" xfId="8938"/>
    <cellStyle name="40% - Акцент4 9 16" xfId="8939"/>
    <cellStyle name="40% - Акцент4 9 16 2" xfId="8940"/>
    <cellStyle name="40% - Акцент4 9 17" xfId="8941"/>
    <cellStyle name="40% - Акцент4 9 17 2" xfId="8942"/>
    <cellStyle name="40% - Акцент4 9 18" xfId="8943"/>
    <cellStyle name="40% - Акцент4 9 18 2" xfId="8944"/>
    <cellStyle name="40% - Акцент4 9 19" xfId="8945"/>
    <cellStyle name="40% - Акцент4 9 2" xfId="8946"/>
    <cellStyle name="40% - Акцент4 9 2 2" xfId="29531"/>
    <cellStyle name="40% - Акцент4 9 20" xfId="8947"/>
    <cellStyle name="40% - Акцент4 9 21" xfId="8948"/>
    <cellStyle name="40% - Акцент4 9 22" xfId="29530"/>
    <cellStyle name="40% - Акцент4 9 3" xfId="8949"/>
    <cellStyle name="40% - Акцент4 9 3 2" xfId="8950"/>
    <cellStyle name="40% - Акцент4 9 3 3" xfId="29532"/>
    <cellStyle name="40% - Акцент4 9 4" xfId="8951"/>
    <cellStyle name="40% - Акцент4 9 5" xfId="8952"/>
    <cellStyle name="40% - Акцент4 9 6" xfId="8953"/>
    <cellStyle name="40% - Акцент4 9 7" xfId="8954"/>
    <cellStyle name="40% - Акцент4 9 8" xfId="8955"/>
    <cellStyle name="40% - Акцент4 9 9" xfId="8956"/>
    <cellStyle name="40% - Акцент4 9_46EE.2011(v1.0)" xfId="8957"/>
    <cellStyle name="40% - Акцент4 90" xfId="8958"/>
    <cellStyle name="40% - Акцент4 90 2" xfId="8959"/>
    <cellStyle name="40% - Акцент4 91" xfId="8960"/>
    <cellStyle name="40% - Акцент4 91 2" xfId="8961"/>
    <cellStyle name="40% - Акцент4 92" xfId="8962"/>
    <cellStyle name="40% - Акцент4 92 2" xfId="8963"/>
    <cellStyle name="40% - Акцент4 93" xfId="8964"/>
    <cellStyle name="40% - Акцент4 93 2" xfId="8965"/>
    <cellStyle name="40% - Акцент4 94" xfId="8966"/>
    <cellStyle name="40% - Акцент4 94 2" xfId="8967"/>
    <cellStyle name="40% - Акцент4 95" xfId="8968"/>
    <cellStyle name="40% - Акцент4 95 2" xfId="8969"/>
    <cellStyle name="40% - Акцент4 96" xfId="8970"/>
    <cellStyle name="40% - Акцент4 96 2" xfId="8971"/>
    <cellStyle name="40% - Акцент4 97" xfId="8972"/>
    <cellStyle name="40% - Акцент4 97 2" xfId="8973"/>
    <cellStyle name="40% - Акцент4 98" xfId="8974"/>
    <cellStyle name="40% - Акцент4 98 2" xfId="8975"/>
    <cellStyle name="40% - Акцент4 99" xfId="8976"/>
    <cellStyle name="40% - Акцент4 99 2" xfId="8977"/>
    <cellStyle name="40% — акцент4_5(тх) факт за 2014 год для Васильева РЭК_принятый_08_06_2015" xfId="8978"/>
    <cellStyle name="40% — акцент5" xfId="8979"/>
    <cellStyle name="40% - Акцент5 10" xfId="8980"/>
    <cellStyle name="40% - Акцент5 10 10" xfId="8981"/>
    <cellStyle name="40% - Акцент5 10 11" xfId="8982"/>
    <cellStyle name="40% - Акцент5 10 12" xfId="8983"/>
    <cellStyle name="40% - Акцент5 10 13" xfId="8984"/>
    <cellStyle name="40% - Акцент5 10 14" xfId="8985"/>
    <cellStyle name="40% - Акцент5 10 15" xfId="8986"/>
    <cellStyle name="40% - Акцент5 10 16" xfId="8987"/>
    <cellStyle name="40% - Акцент5 10 17" xfId="29533"/>
    <cellStyle name="40% - Акцент5 10 2" xfId="8988"/>
    <cellStyle name="40% - Акцент5 10 3" xfId="8989"/>
    <cellStyle name="40% - Акцент5 10 4" xfId="8990"/>
    <cellStyle name="40% - Акцент5 10 5" xfId="8991"/>
    <cellStyle name="40% - Акцент5 10 6" xfId="8992"/>
    <cellStyle name="40% - Акцент5 10 7" xfId="8993"/>
    <cellStyle name="40% - Акцент5 10 8" xfId="8994"/>
    <cellStyle name="40% - Акцент5 10 9" xfId="8995"/>
    <cellStyle name="40% - Акцент5 100" xfId="8996"/>
    <cellStyle name="40% - Акцент5 100 2" xfId="8997"/>
    <cellStyle name="40% - Акцент5 101" xfId="8998"/>
    <cellStyle name="40% - Акцент5 101 2" xfId="8999"/>
    <cellStyle name="40% - Акцент5 102" xfId="9000"/>
    <cellStyle name="40% - Акцент5 102 2" xfId="9001"/>
    <cellStyle name="40% - Акцент5 103" xfId="9002"/>
    <cellStyle name="40% - Акцент5 103 2" xfId="9003"/>
    <cellStyle name="40% - Акцент5 104" xfId="9004"/>
    <cellStyle name="40% - Акцент5 104 2" xfId="9005"/>
    <cellStyle name="40% - Акцент5 105" xfId="9006"/>
    <cellStyle name="40% - Акцент5 105 2" xfId="9007"/>
    <cellStyle name="40% - Акцент5 106" xfId="9008"/>
    <cellStyle name="40% - Акцент5 106 2" xfId="9009"/>
    <cellStyle name="40% - Акцент5 107" xfId="9010"/>
    <cellStyle name="40% - Акцент5 107 2" xfId="9011"/>
    <cellStyle name="40% - Акцент5 108" xfId="9012"/>
    <cellStyle name="40% - Акцент5 108 2" xfId="9013"/>
    <cellStyle name="40% - Акцент5 109" xfId="9014"/>
    <cellStyle name="40% - Акцент5 109 2" xfId="9015"/>
    <cellStyle name="40% - Акцент5 11" xfId="9016"/>
    <cellStyle name="40% - Акцент5 11 10" xfId="9017"/>
    <cellStyle name="40% - Акцент5 11 11" xfId="9018"/>
    <cellStyle name="40% - Акцент5 11 12" xfId="9019"/>
    <cellStyle name="40% - Акцент5 11 13" xfId="9020"/>
    <cellStyle name="40% - Акцент5 11 14" xfId="9021"/>
    <cellStyle name="40% - Акцент5 11 15" xfId="9022"/>
    <cellStyle name="40% - Акцент5 11 16" xfId="9023"/>
    <cellStyle name="40% - Акцент5 11 2" xfId="9024"/>
    <cellStyle name="40% - Акцент5 11 3" xfId="9025"/>
    <cellStyle name="40% - Акцент5 11 4" xfId="9026"/>
    <cellStyle name="40% - Акцент5 11 5" xfId="9027"/>
    <cellStyle name="40% - Акцент5 11 6" xfId="9028"/>
    <cellStyle name="40% - Акцент5 11 7" xfId="9029"/>
    <cellStyle name="40% - Акцент5 11 8" xfId="9030"/>
    <cellStyle name="40% - Акцент5 11 9" xfId="9031"/>
    <cellStyle name="40% - Акцент5 110" xfId="9032"/>
    <cellStyle name="40% - Акцент5 110 2" xfId="9033"/>
    <cellStyle name="40% - Акцент5 111" xfId="9034"/>
    <cellStyle name="40% - Акцент5 111 2" xfId="9035"/>
    <cellStyle name="40% - Акцент5 112" xfId="9036"/>
    <cellStyle name="40% - Акцент5 112 2" xfId="9037"/>
    <cellStyle name="40% - Акцент5 113" xfId="9038"/>
    <cellStyle name="40% - Акцент5 113 2" xfId="9039"/>
    <cellStyle name="40% - Акцент5 114" xfId="9040"/>
    <cellStyle name="40% - Акцент5 114 2" xfId="9041"/>
    <cellStyle name="40% - Акцент5 115" xfId="9042"/>
    <cellStyle name="40% - Акцент5 115 2" xfId="9043"/>
    <cellStyle name="40% - Акцент5 116" xfId="9044"/>
    <cellStyle name="40% - Акцент5 116 2" xfId="9045"/>
    <cellStyle name="40% - Акцент5 117" xfId="9046"/>
    <cellStyle name="40% - Акцент5 117 2" xfId="9047"/>
    <cellStyle name="40% - Акцент5 118" xfId="9048"/>
    <cellStyle name="40% - Акцент5 118 2" xfId="9049"/>
    <cellStyle name="40% - Акцент5 119" xfId="9050"/>
    <cellStyle name="40% - Акцент5 119 2" xfId="9051"/>
    <cellStyle name="40% - Акцент5 12" xfId="9052"/>
    <cellStyle name="40% - Акцент5 12 10" xfId="9053"/>
    <cellStyle name="40% - Акцент5 12 11" xfId="9054"/>
    <cellStyle name="40% - Акцент5 12 12" xfId="9055"/>
    <cellStyle name="40% - Акцент5 12 13" xfId="9056"/>
    <cellStyle name="40% - Акцент5 12 14" xfId="9057"/>
    <cellStyle name="40% - Акцент5 12 15" xfId="9058"/>
    <cellStyle name="40% - Акцент5 12 16" xfId="9059"/>
    <cellStyle name="40% - Акцент5 12 2" xfId="9060"/>
    <cellStyle name="40% - Акцент5 12 3" xfId="9061"/>
    <cellStyle name="40% - Акцент5 12 4" xfId="9062"/>
    <cellStyle name="40% - Акцент5 12 5" xfId="9063"/>
    <cellStyle name="40% - Акцент5 12 6" xfId="9064"/>
    <cellStyle name="40% - Акцент5 12 7" xfId="9065"/>
    <cellStyle name="40% - Акцент5 12 8" xfId="9066"/>
    <cellStyle name="40% - Акцент5 12 9" xfId="9067"/>
    <cellStyle name="40% - Акцент5 120" xfId="9068"/>
    <cellStyle name="40% - Акцент5 120 2" xfId="9069"/>
    <cellStyle name="40% - Акцент5 121" xfId="9070"/>
    <cellStyle name="40% - Акцент5 121 2" xfId="9071"/>
    <cellStyle name="40% - Акцент5 122" xfId="9072"/>
    <cellStyle name="40% - Акцент5 122 2" xfId="9073"/>
    <cellStyle name="40% - Акцент5 123" xfId="9074"/>
    <cellStyle name="40% - Акцент5 123 2" xfId="9075"/>
    <cellStyle name="40% - Акцент5 124" xfId="9076"/>
    <cellStyle name="40% - Акцент5 124 2" xfId="9077"/>
    <cellStyle name="40% - Акцент5 125" xfId="9078"/>
    <cellStyle name="40% - Акцент5 125 2" xfId="9079"/>
    <cellStyle name="40% - Акцент5 126" xfId="9080"/>
    <cellStyle name="40% - Акцент5 126 2" xfId="9081"/>
    <cellStyle name="40% - Акцент5 127" xfId="9082"/>
    <cellStyle name="40% - Акцент5 127 2" xfId="9083"/>
    <cellStyle name="40% - Акцент5 128" xfId="9084"/>
    <cellStyle name="40% - Акцент5 128 2" xfId="9085"/>
    <cellStyle name="40% - Акцент5 129" xfId="9086"/>
    <cellStyle name="40% - Акцент5 129 2" xfId="9087"/>
    <cellStyle name="40% - Акцент5 13" xfId="9088"/>
    <cellStyle name="40% - Акцент5 13 10" xfId="9089"/>
    <cellStyle name="40% - Акцент5 13 11" xfId="9090"/>
    <cellStyle name="40% - Акцент5 13 12" xfId="9091"/>
    <cellStyle name="40% - Акцент5 13 13" xfId="9092"/>
    <cellStyle name="40% - Акцент5 13 14" xfId="9093"/>
    <cellStyle name="40% - Акцент5 13 15" xfId="9094"/>
    <cellStyle name="40% - Акцент5 13 16" xfId="9095"/>
    <cellStyle name="40% - Акцент5 13 2" xfId="9096"/>
    <cellStyle name="40% - Акцент5 13 3" xfId="9097"/>
    <cellStyle name="40% - Акцент5 13 4" xfId="9098"/>
    <cellStyle name="40% - Акцент5 13 5" xfId="9099"/>
    <cellStyle name="40% - Акцент5 13 6" xfId="9100"/>
    <cellStyle name="40% - Акцент5 13 7" xfId="9101"/>
    <cellStyle name="40% - Акцент5 13 8" xfId="9102"/>
    <cellStyle name="40% - Акцент5 13 9" xfId="9103"/>
    <cellStyle name="40% - Акцент5 130" xfId="9104"/>
    <cellStyle name="40% - Акцент5 130 2" xfId="9105"/>
    <cellStyle name="40% - Акцент5 131" xfId="9106"/>
    <cellStyle name="40% - Акцент5 131 2" xfId="9107"/>
    <cellStyle name="40% - Акцент5 132" xfId="9108"/>
    <cellStyle name="40% - Акцент5 132 2" xfId="9109"/>
    <cellStyle name="40% - Акцент5 133" xfId="9110"/>
    <cellStyle name="40% - Акцент5 133 2" xfId="9111"/>
    <cellStyle name="40% - Акцент5 134" xfId="9112"/>
    <cellStyle name="40% - Акцент5 134 2" xfId="9113"/>
    <cellStyle name="40% - Акцент5 135" xfId="9114"/>
    <cellStyle name="40% - Акцент5 135 2" xfId="9115"/>
    <cellStyle name="40% - Акцент5 136" xfId="9116"/>
    <cellStyle name="40% - Акцент5 136 2" xfId="9117"/>
    <cellStyle name="40% - Акцент5 137" xfId="9118"/>
    <cellStyle name="40% - Акцент5 137 2" xfId="9119"/>
    <cellStyle name="40% - Акцент5 138" xfId="9120"/>
    <cellStyle name="40% - Акцент5 138 2" xfId="9121"/>
    <cellStyle name="40% - Акцент5 139" xfId="9122"/>
    <cellStyle name="40% - Акцент5 139 2" xfId="9123"/>
    <cellStyle name="40% - Акцент5 14" xfId="9124"/>
    <cellStyle name="40% - Акцент5 14 10" xfId="9125"/>
    <cellStyle name="40% - Акцент5 14 11" xfId="9126"/>
    <cellStyle name="40% - Акцент5 14 12" xfId="9127"/>
    <cellStyle name="40% - Акцент5 14 13" xfId="9128"/>
    <cellStyle name="40% - Акцент5 14 14" xfId="9129"/>
    <cellStyle name="40% - Акцент5 14 15" xfId="9130"/>
    <cellStyle name="40% - Акцент5 14 16" xfId="9131"/>
    <cellStyle name="40% - Акцент5 14 2" xfId="9132"/>
    <cellStyle name="40% - Акцент5 14 3" xfId="9133"/>
    <cellStyle name="40% - Акцент5 14 4" xfId="9134"/>
    <cellStyle name="40% - Акцент5 14 5" xfId="9135"/>
    <cellStyle name="40% - Акцент5 14 6" xfId="9136"/>
    <cellStyle name="40% - Акцент5 14 7" xfId="9137"/>
    <cellStyle name="40% - Акцент5 14 8" xfId="9138"/>
    <cellStyle name="40% - Акцент5 14 9" xfId="9139"/>
    <cellStyle name="40% - Акцент5 140" xfId="9140"/>
    <cellStyle name="40% - Акцент5 140 2" xfId="9141"/>
    <cellStyle name="40% - Акцент5 141" xfId="9142"/>
    <cellStyle name="40% - Акцент5 141 2" xfId="9143"/>
    <cellStyle name="40% - Акцент5 142" xfId="9144"/>
    <cellStyle name="40% - Акцент5 142 2" xfId="9145"/>
    <cellStyle name="40% - Акцент5 143" xfId="9146"/>
    <cellStyle name="40% - Акцент5 143 2" xfId="9147"/>
    <cellStyle name="40% - Акцент5 144" xfId="9148"/>
    <cellStyle name="40% - Акцент5 144 2" xfId="9149"/>
    <cellStyle name="40% - Акцент5 145" xfId="9150"/>
    <cellStyle name="40% - Акцент5 145 2" xfId="9151"/>
    <cellStyle name="40% - Акцент5 146" xfId="9152"/>
    <cellStyle name="40% - Акцент5 146 2" xfId="9153"/>
    <cellStyle name="40% - Акцент5 147" xfId="9154"/>
    <cellStyle name="40% - Акцент5 147 2" xfId="9155"/>
    <cellStyle name="40% - Акцент5 148" xfId="9156"/>
    <cellStyle name="40% - Акцент5 148 2" xfId="9157"/>
    <cellStyle name="40% - Акцент5 149" xfId="9158"/>
    <cellStyle name="40% - Акцент5 149 2" xfId="9159"/>
    <cellStyle name="40% - Акцент5 15" xfId="9160"/>
    <cellStyle name="40% - Акцент5 15 10" xfId="9161"/>
    <cellStyle name="40% - Акцент5 15 11" xfId="9162"/>
    <cellStyle name="40% - Акцент5 15 12" xfId="9163"/>
    <cellStyle name="40% - Акцент5 15 13" xfId="9164"/>
    <cellStyle name="40% - Акцент5 15 14" xfId="9165"/>
    <cellStyle name="40% - Акцент5 15 15" xfId="9166"/>
    <cellStyle name="40% - Акцент5 15 16" xfId="9167"/>
    <cellStyle name="40% - Акцент5 15 2" xfId="9168"/>
    <cellStyle name="40% - Акцент5 15 3" xfId="9169"/>
    <cellStyle name="40% - Акцент5 15 4" xfId="9170"/>
    <cellStyle name="40% - Акцент5 15 5" xfId="9171"/>
    <cellStyle name="40% - Акцент5 15 6" xfId="9172"/>
    <cellStyle name="40% - Акцент5 15 7" xfId="9173"/>
    <cellStyle name="40% - Акцент5 15 8" xfId="9174"/>
    <cellStyle name="40% - Акцент5 15 9" xfId="9175"/>
    <cellStyle name="40% - Акцент5 150" xfId="9176"/>
    <cellStyle name="40% - Акцент5 150 2" xfId="9177"/>
    <cellStyle name="40% - Акцент5 151" xfId="9178"/>
    <cellStyle name="40% - Акцент5 151 2" xfId="9179"/>
    <cellStyle name="40% - Акцент5 152" xfId="9180"/>
    <cellStyle name="40% - Акцент5 152 2" xfId="9181"/>
    <cellStyle name="40% - Акцент5 16" xfId="9182"/>
    <cellStyle name="40% - Акцент5 16 10" xfId="9183"/>
    <cellStyle name="40% - Акцент5 16 11" xfId="9184"/>
    <cellStyle name="40% - Акцент5 16 12" xfId="9185"/>
    <cellStyle name="40% - Акцент5 16 13" xfId="9186"/>
    <cellStyle name="40% - Акцент5 16 14" xfId="9187"/>
    <cellStyle name="40% - Акцент5 16 15" xfId="9188"/>
    <cellStyle name="40% - Акцент5 16 16" xfId="9189"/>
    <cellStyle name="40% - Акцент5 16 2" xfId="9190"/>
    <cellStyle name="40% - Акцент5 16 3" xfId="9191"/>
    <cellStyle name="40% - Акцент5 16 4" xfId="9192"/>
    <cellStyle name="40% - Акцент5 16 5" xfId="9193"/>
    <cellStyle name="40% - Акцент5 16 6" xfId="9194"/>
    <cellStyle name="40% - Акцент5 16 7" xfId="9195"/>
    <cellStyle name="40% - Акцент5 16 8" xfId="9196"/>
    <cellStyle name="40% - Акцент5 16 9" xfId="9197"/>
    <cellStyle name="40% - Акцент5 17" xfId="9198"/>
    <cellStyle name="40% - Акцент5 17 10" xfId="9199"/>
    <cellStyle name="40% - Акцент5 17 11" xfId="9200"/>
    <cellStyle name="40% - Акцент5 17 12" xfId="9201"/>
    <cellStyle name="40% - Акцент5 17 13" xfId="9202"/>
    <cellStyle name="40% - Акцент5 17 14" xfId="9203"/>
    <cellStyle name="40% - Акцент5 17 15" xfId="9204"/>
    <cellStyle name="40% - Акцент5 17 16" xfId="9205"/>
    <cellStyle name="40% - Акцент5 17 2" xfId="9206"/>
    <cellStyle name="40% - Акцент5 17 3" xfId="9207"/>
    <cellStyle name="40% - Акцент5 17 4" xfId="9208"/>
    <cellStyle name="40% - Акцент5 17 5" xfId="9209"/>
    <cellStyle name="40% - Акцент5 17 6" xfId="9210"/>
    <cellStyle name="40% - Акцент5 17 7" xfId="9211"/>
    <cellStyle name="40% - Акцент5 17 8" xfId="9212"/>
    <cellStyle name="40% - Акцент5 17 9" xfId="9213"/>
    <cellStyle name="40% - Акцент5 18" xfId="9214"/>
    <cellStyle name="40% - Акцент5 18 10" xfId="9215"/>
    <cellStyle name="40% - Акцент5 18 11" xfId="9216"/>
    <cellStyle name="40% - Акцент5 18 12" xfId="9217"/>
    <cellStyle name="40% - Акцент5 18 13" xfId="9218"/>
    <cellStyle name="40% - Акцент5 18 14" xfId="9219"/>
    <cellStyle name="40% - Акцент5 18 15" xfId="9220"/>
    <cellStyle name="40% - Акцент5 18 16" xfId="9221"/>
    <cellStyle name="40% - Акцент5 18 2" xfId="9222"/>
    <cellStyle name="40% - Акцент5 18 3" xfId="9223"/>
    <cellStyle name="40% - Акцент5 18 4" xfId="9224"/>
    <cellStyle name="40% - Акцент5 18 5" xfId="9225"/>
    <cellStyle name="40% - Акцент5 18 6" xfId="9226"/>
    <cellStyle name="40% - Акцент5 18 7" xfId="9227"/>
    <cellStyle name="40% - Акцент5 18 8" xfId="9228"/>
    <cellStyle name="40% - Акцент5 18 9" xfId="9229"/>
    <cellStyle name="40% - Акцент5 19" xfId="9230"/>
    <cellStyle name="40% - Акцент5 19 10" xfId="9231"/>
    <cellStyle name="40% - Акцент5 19 11" xfId="9232"/>
    <cellStyle name="40% - Акцент5 19 12" xfId="9233"/>
    <cellStyle name="40% - Акцент5 19 13" xfId="9234"/>
    <cellStyle name="40% - Акцент5 19 14" xfId="9235"/>
    <cellStyle name="40% - Акцент5 19 15" xfId="9236"/>
    <cellStyle name="40% - Акцент5 19 16" xfId="9237"/>
    <cellStyle name="40% - Акцент5 19 2" xfId="9238"/>
    <cellStyle name="40% - Акцент5 19 3" xfId="9239"/>
    <cellStyle name="40% - Акцент5 19 4" xfId="9240"/>
    <cellStyle name="40% - Акцент5 19 5" xfId="9241"/>
    <cellStyle name="40% - Акцент5 19 6" xfId="9242"/>
    <cellStyle name="40% - Акцент5 19 7" xfId="9243"/>
    <cellStyle name="40% - Акцент5 19 8" xfId="9244"/>
    <cellStyle name="40% - Акцент5 19 9" xfId="9245"/>
    <cellStyle name="40% - Акцент5 2" xfId="9246"/>
    <cellStyle name="40% - Акцент5 2 10" xfId="9247"/>
    <cellStyle name="40% - Акцент5 2 11" xfId="9248"/>
    <cellStyle name="40% - Акцент5 2 12" xfId="9249"/>
    <cellStyle name="40% - Акцент5 2 13" xfId="9250"/>
    <cellStyle name="40% - Акцент5 2 14" xfId="9251"/>
    <cellStyle name="40% - Акцент5 2 14 2" xfId="9252"/>
    <cellStyle name="40% - Акцент5 2 14 3" xfId="9253"/>
    <cellStyle name="40% - Акцент5 2 15" xfId="9254"/>
    <cellStyle name="40% - Акцент5 2 15 2" xfId="9255"/>
    <cellStyle name="40% - Акцент5 2 16" xfId="9256"/>
    <cellStyle name="40% - Акцент5 2 16 2" xfId="9257"/>
    <cellStyle name="40% - Акцент5 2 17" xfId="9258"/>
    <cellStyle name="40% - Акцент5 2 17 2" xfId="9259"/>
    <cellStyle name="40% - Акцент5 2 18" xfId="9260"/>
    <cellStyle name="40% - Акцент5 2 18 2" xfId="9261"/>
    <cellStyle name="40% - Акцент5 2 19" xfId="9262"/>
    <cellStyle name="40% - Акцент5 2 19 2" xfId="9263"/>
    <cellStyle name="40% - Акцент5 2 2" xfId="9264"/>
    <cellStyle name="40% - Акцент5 2 2 2" xfId="29535"/>
    <cellStyle name="40% - Акцент5 2 20" xfId="9265"/>
    <cellStyle name="40% - Акцент5 2 20 2" xfId="9266"/>
    <cellStyle name="40% - Акцент5 2 21" xfId="9267"/>
    <cellStyle name="40% - Акцент5 2 21 2" xfId="9268"/>
    <cellStyle name="40% - Акцент5 2 22" xfId="29534"/>
    <cellStyle name="40% - Акцент5 2 3" xfId="9269"/>
    <cellStyle name="40% - Акцент5 2 3 2" xfId="29536"/>
    <cellStyle name="40% - Акцент5 2 4" xfId="9270"/>
    <cellStyle name="40% - Акцент5 2 5" xfId="9271"/>
    <cellStyle name="40% - Акцент5 2 6" xfId="9272"/>
    <cellStyle name="40% - Акцент5 2 7" xfId="9273"/>
    <cellStyle name="40% - Акцент5 2 8" xfId="9274"/>
    <cellStyle name="40% - Акцент5 2 9" xfId="9275"/>
    <cellStyle name="40% - Акцент5 2_46EE.2011(v1.0)" xfId="9276"/>
    <cellStyle name="40% - Акцент5 20" xfId="9277"/>
    <cellStyle name="40% - Акцент5 20 10" xfId="9278"/>
    <cellStyle name="40% - Акцент5 20 11" xfId="9279"/>
    <cellStyle name="40% - Акцент5 20 12" xfId="9280"/>
    <cellStyle name="40% - Акцент5 20 13" xfId="9281"/>
    <cellStyle name="40% - Акцент5 20 14" xfId="9282"/>
    <cellStyle name="40% - Акцент5 20 15" xfId="9283"/>
    <cellStyle name="40% - Акцент5 20 16" xfId="9284"/>
    <cellStyle name="40% - Акцент5 20 2" xfId="9285"/>
    <cellStyle name="40% - Акцент5 20 3" xfId="9286"/>
    <cellStyle name="40% - Акцент5 20 4" xfId="9287"/>
    <cellStyle name="40% - Акцент5 20 5" xfId="9288"/>
    <cellStyle name="40% - Акцент5 20 6" xfId="9289"/>
    <cellStyle name="40% - Акцент5 20 7" xfId="9290"/>
    <cellStyle name="40% - Акцент5 20 8" xfId="9291"/>
    <cellStyle name="40% - Акцент5 20 9" xfId="9292"/>
    <cellStyle name="40% - Акцент5 21" xfId="9293"/>
    <cellStyle name="40% - Акцент5 21 2" xfId="9294"/>
    <cellStyle name="40% - Акцент5 21 3" xfId="9295"/>
    <cellStyle name="40% - Акцент5 21 4" xfId="9296"/>
    <cellStyle name="40% - Акцент5 21 5" xfId="9297"/>
    <cellStyle name="40% - Акцент5 21 6" xfId="9298"/>
    <cellStyle name="40% - Акцент5 21 7" xfId="9299"/>
    <cellStyle name="40% - Акцент5 22" xfId="9300"/>
    <cellStyle name="40% - Акцент5 22 2" xfId="9301"/>
    <cellStyle name="40% - Акцент5 22 3" xfId="9302"/>
    <cellStyle name="40% - Акцент5 23" xfId="9303"/>
    <cellStyle name="40% - Акцент5 23 2" xfId="9304"/>
    <cellStyle name="40% - Акцент5 24" xfId="9305"/>
    <cellStyle name="40% - Акцент5 24 2" xfId="9306"/>
    <cellStyle name="40% - Акцент5 24 2 2" xfId="9307"/>
    <cellStyle name="40% - Акцент5 25" xfId="9308"/>
    <cellStyle name="40% - Акцент5 25 2" xfId="9309"/>
    <cellStyle name="40% - Акцент5 26" xfId="9310"/>
    <cellStyle name="40% - Акцент5 26 2" xfId="9311"/>
    <cellStyle name="40% - Акцент5 27" xfId="9312"/>
    <cellStyle name="40% - Акцент5 27 2" xfId="9313"/>
    <cellStyle name="40% - Акцент5 28" xfId="9314"/>
    <cellStyle name="40% - Акцент5 28 2" xfId="9315"/>
    <cellStyle name="40% - Акцент5 29" xfId="9316"/>
    <cellStyle name="40% - Акцент5 29 2" xfId="9317"/>
    <cellStyle name="40% - Акцент5 3" xfId="9318"/>
    <cellStyle name="40% - Акцент5 3 10" xfId="9319"/>
    <cellStyle name="40% - Акцент5 3 11" xfId="9320"/>
    <cellStyle name="40% - Акцент5 3 12" xfId="9321"/>
    <cellStyle name="40% - Акцент5 3 13" xfId="9322"/>
    <cellStyle name="40% - Акцент5 3 14" xfId="9323"/>
    <cellStyle name="40% - Акцент5 3 14 2" xfId="9324"/>
    <cellStyle name="40% - Акцент5 3 15" xfId="9325"/>
    <cellStyle name="40% - Акцент5 3 15 2" xfId="9326"/>
    <cellStyle name="40% - Акцент5 3 16" xfId="9327"/>
    <cellStyle name="40% - Акцент5 3 16 2" xfId="9328"/>
    <cellStyle name="40% - Акцент5 3 17" xfId="9329"/>
    <cellStyle name="40% - Акцент5 3 17 2" xfId="9330"/>
    <cellStyle name="40% - Акцент5 3 18" xfId="9331"/>
    <cellStyle name="40% - Акцент5 3 18 2" xfId="9332"/>
    <cellStyle name="40% - Акцент5 3 19" xfId="9333"/>
    <cellStyle name="40% - Акцент5 3 2" xfId="9334"/>
    <cellStyle name="40% - Акцент5 3 2 2" xfId="29538"/>
    <cellStyle name="40% - Акцент5 3 20" xfId="9335"/>
    <cellStyle name="40% - Акцент5 3 21" xfId="9336"/>
    <cellStyle name="40% - Акцент5 3 22" xfId="29537"/>
    <cellStyle name="40% - Акцент5 3 3" xfId="9337"/>
    <cellStyle name="40% - Акцент5 3 3 2" xfId="9338"/>
    <cellStyle name="40% - Акцент5 3 3 3" xfId="29539"/>
    <cellStyle name="40% - Акцент5 3 4" xfId="9339"/>
    <cellStyle name="40% - Акцент5 3 5" xfId="9340"/>
    <cellStyle name="40% - Акцент5 3 6" xfId="9341"/>
    <cellStyle name="40% - Акцент5 3 7" xfId="9342"/>
    <cellStyle name="40% - Акцент5 3 8" xfId="9343"/>
    <cellStyle name="40% - Акцент5 3 9" xfId="9344"/>
    <cellStyle name="40% - Акцент5 3_46EE.2011(v1.0)" xfId="9345"/>
    <cellStyle name="40% - Акцент5 30" xfId="9346"/>
    <cellStyle name="40% - Акцент5 30 2" xfId="9347"/>
    <cellStyle name="40% - Акцент5 31" xfId="9348"/>
    <cellStyle name="40% - Акцент5 31 2" xfId="9349"/>
    <cellStyle name="40% - Акцент5 32" xfId="9350"/>
    <cellStyle name="40% - Акцент5 32 2" xfId="9351"/>
    <cellStyle name="40% - Акцент5 33" xfId="9352"/>
    <cellStyle name="40% - Акцент5 33 2" xfId="9353"/>
    <cellStyle name="40% - Акцент5 34" xfId="9354"/>
    <cellStyle name="40% - Акцент5 34 2" xfId="9355"/>
    <cellStyle name="40% - Акцент5 35" xfId="9356"/>
    <cellStyle name="40% - Акцент5 35 2" xfId="9357"/>
    <cellStyle name="40% - Акцент5 36" xfId="9358"/>
    <cellStyle name="40% - Акцент5 36 2" xfId="9359"/>
    <cellStyle name="40% - Акцент5 37" xfId="9360"/>
    <cellStyle name="40% - Акцент5 37 2" xfId="9361"/>
    <cellStyle name="40% - Акцент5 38" xfId="9362"/>
    <cellStyle name="40% - Акцент5 38 2" xfId="9363"/>
    <cellStyle name="40% - Акцент5 39" xfId="9364"/>
    <cellStyle name="40% - Акцент5 39 2" xfId="9365"/>
    <cellStyle name="40% - Акцент5 4" xfId="9366"/>
    <cellStyle name="40% - Акцент5 4 10" xfId="9367"/>
    <cellStyle name="40% - Акцент5 4 11" xfId="9368"/>
    <cellStyle name="40% - Акцент5 4 12" xfId="9369"/>
    <cellStyle name="40% - Акцент5 4 13" xfId="9370"/>
    <cellStyle name="40% - Акцент5 4 14" xfId="9371"/>
    <cellStyle name="40% - Акцент5 4 14 2" xfId="9372"/>
    <cellStyle name="40% - Акцент5 4 15" xfId="9373"/>
    <cellStyle name="40% - Акцент5 4 15 2" xfId="9374"/>
    <cellStyle name="40% - Акцент5 4 16" xfId="9375"/>
    <cellStyle name="40% - Акцент5 4 16 2" xfId="9376"/>
    <cellStyle name="40% - Акцент5 4 17" xfId="9377"/>
    <cellStyle name="40% - Акцент5 4 17 2" xfId="9378"/>
    <cellStyle name="40% - Акцент5 4 18" xfId="9379"/>
    <cellStyle name="40% - Акцент5 4 18 2" xfId="9380"/>
    <cellStyle name="40% - Акцент5 4 19" xfId="9381"/>
    <cellStyle name="40% - Акцент5 4 2" xfId="9382"/>
    <cellStyle name="40% - Акцент5 4 2 2" xfId="29541"/>
    <cellStyle name="40% - Акцент5 4 20" xfId="9383"/>
    <cellStyle name="40% - Акцент5 4 21" xfId="9384"/>
    <cellStyle name="40% - Акцент5 4 22" xfId="29540"/>
    <cellStyle name="40% - Акцент5 4 3" xfId="9385"/>
    <cellStyle name="40% - Акцент5 4 3 2" xfId="9386"/>
    <cellStyle name="40% - Акцент5 4 3 3" xfId="29542"/>
    <cellStyle name="40% - Акцент5 4 4" xfId="9387"/>
    <cellStyle name="40% - Акцент5 4 5" xfId="9388"/>
    <cellStyle name="40% - Акцент5 4 6" xfId="9389"/>
    <cellStyle name="40% - Акцент5 4 7" xfId="9390"/>
    <cellStyle name="40% - Акцент5 4 8" xfId="9391"/>
    <cellStyle name="40% - Акцент5 4 9" xfId="9392"/>
    <cellStyle name="40% - Акцент5 4_46EE.2011(v1.0)" xfId="9393"/>
    <cellStyle name="40% - Акцент5 40" xfId="9394"/>
    <cellStyle name="40% - Акцент5 40 2" xfId="9395"/>
    <cellStyle name="40% - Акцент5 41" xfId="9396"/>
    <cellStyle name="40% - Акцент5 41 2" xfId="9397"/>
    <cellStyle name="40% - Акцент5 42" xfId="9398"/>
    <cellStyle name="40% - Акцент5 42 2" xfId="9399"/>
    <cellStyle name="40% - Акцент5 43" xfId="9400"/>
    <cellStyle name="40% - Акцент5 43 2" xfId="9401"/>
    <cellStyle name="40% - Акцент5 44" xfId="9402"/>
    <cellStyle name="40% - Акцент5 44 2" xfId="9403"/>
    <cellStyle name="40% - Акцент5 45" xfId="9404"/>
    <cellStyle name="40% - Акцент5 45 2" xfId="9405"/>
    <cellStyle name="40% - Акцент5 46" xfId="9406"/>
    <cellStyle name="40% - Акцент5 46 2" xfId="9407"/>
    <cellStyle name="40% - Акцент5 47" xfId="9408"/>
    <cellStyle name="40% - Акцент5 47 2" xfId="9409"/>
    <cellStyle name="40% - Акцент5 48" xfId="9410"/>
    <cellStyle name="40% - Акцент5 48 2" xfId="9411"/>
    <cellStyle name="40% - Акцент5 49" xfId="9412"/>
    <cellStyle name="40% - Акцент5 49 2" xfId="9413"/>
    <cellStyle name="40% - Акцент5 5" xfId="9414"/>
    <cellStyle name="40% - Акцент5 5 10" xfId="9415"/>
    <cellStyle name="40% - Акцент5 5 11" xfId="9416"/>
    <cellStyle name="40% - Акцент5 5 12" xfId="9417"/>
    <cellStyle name="40% - Акцент5 5 13" xfId="9418"/>
    <cellStyle name="40% - Акцент5 5 14" xfId="9419"/>
    <cellStyle name="40% - Акцент5 5 14 2" xfId="9420"/>
    <cellStyle name="40% - Акцент5 5 15" xfId="9421"/>
    <cellStyle name="40% - Акцент5 5 15 2" xfId="9422"/>
    <cellStyle name="40% - Акцент5 5 16" xfId="9423"/>
    <cellStyle name="40% - Акцент5 5 16 2" xfId="9424"/>
    <cellStyle name="40% - Акцент5 5 17" xfId="9425"/>
    <cellStyle name="40% - Акцент5 5 17 2" xfId="9426"/>
    <cellStyle name="40% - Акцент5 5 18" xfId="9427"/>
    <cellStyle name="40% - Акцент5 5 18 2" xfId="9428"/>
    <cellStyle name="40% - Акцент5 5 19" xfId="9429"/>
    <cellStyle name="40% - Акцент5 5 2" xfId="9430"/>
    <cellStyle name="40% - Акцент5 5 2 2" xfId="29544"/>
    <cellStyle name="40% - Акцент5 5 20" xfId="9431"/>
    <cellStyle name="40% - Акцент5 5 21" xfId="9432"/>
    <cellStyle name="40% - Акцент5 5 22" xfId="29543"/>
    <cellStyle name="40% - Акцент5 5 3" xfId="9433"/>
    <cellStyle name="40% - Акцент5 5 3 2" xfId="9434"/>
    <cellStyle name="40% - Акцент5 5 3 3" xfId="29545"/>
    <cellStyle name="40% - Акцент5 5 4" xfId="9435"/>
    <cellStyle name="40% - Акцент5 5 5" xfId="9436"/>
    <cellStyle name="40% - Акцент5 5 6" xfId="9437"/>
    <cellStyle name="40% - Акцент5 5 7" xfId="9438"/>
    <cellStyle name="40% - Акцент5 5 8" xfId="9439"/>
    <cellStyle name="40% - Акцент5 5 9" xfId="9440"/>
    <cellStyle name="40% - Акцент5 5_46EE.2011(v1.0)" xfId="9441"/>
    <cellStyle name="40% - Акцент5 50" xfId="9442"/>
    <cellStyle name="40% - Акцент5 50 2" xfId="9443"/>
    <cellStyle name="40% - Акцент5 51" xfId="9444"/>
    <cellStyle name="40% - Акцент5 51 2" xfId="9445"/>
    <cellStyle name="40% - Акцент5 52" xfId="9446"/>
    <cellStyle name="40% - Акцент5 52 2" xfId="9447"/>
    <cellStyle name="40% - Акцент5 53" xfId="9448"/>
    <cellStyle name="40% - Акцент5 53 2" xfId="9449"/>
    <cellStyle name="40% - Акцент5 54" xfId="9450"/>
    <cellStyle name="40% - Акцент5 54 2" xfId="9451"/>
    <cellStyle name="40% - Акцент5 55" xfId="9452"/>
    <cellStyle name="40% - Акцент5 55 2" xfId="9453"/>
    <cellStyle name="40% - Акцент5 56" xfId="9454"/>
    <cellStyle name="40% - Акцент5 56 2" xfId="9455"/>
    <cellStyle name="40% - Акцент5 57" xfId="9456"/>
    <cellStyle name="40% - Акцент5 57 2" xfId="9457"/>
    <cellStyle name="40% - Акцент5 58" xfId="9458"/>
    <cellStyle name="40% - Акцент5 58 2" xfId="9459"/>
    <cellStyle name="40% - Акцент5 59" xfId="9460"/>
    <cellStyle name="40% - Акцент5 59 2" xfId="9461"/>
    <cellStyle name="40% - Акцент5 6" xfId="9462"/>
    <cellStyle name="40% - Акцент5 6 10" xfId="9463"/>
    <cellStyle name="40% - Акцент5 6 11" xfId="9464"/>
    <cellStyle name="40% - Акцент5 6 12" xfId="9465"/>
    <cellStyle name="40% - Акцент5 6 13" xfId="9466"/>
    <cellStyle name="40% - Акцент5 6 14" xfId="9467"/>
    <cellStyle name="40% - Акцент5 6 14 2" xfId="9468"/>
    <cellStyle name="40% - Акцент5 6 15" xfId="9469"/>
    <cellStyle name="40% - Акцент5 6 15 2" xfId="9470"/>
    <cellStyle name="40% - Акцент5 6 16" xfId="9471"/>
    <cellStyle name="40% - Акцент5 6 16 2" xfId="9472"/>
    <cellStyle name="40% - Акцент5 6 17" xfId="9473"/>
    <cellStyle name="40% - Акцент5 6 17 2" xfId="9474"/>
    <cellStyle name="40% - Акцент5 6 18" xfId="9475"/>
    <cellStyle name="40% - Акцент5 6 18 2" xfId="9476"/>
    <cellStyle name="40% - Акцент5 6 19" xfId="9477"/>
    <cellStyle name="40% - Акцент5 6 2" xfId="9478"/>
    <cellStyle name="40% - Акцент5 6 2 2" xfId="29547"/>
    <cellStyle name="40% - Акцент5 6 20" xfId="9479"/>
    <cellStyle name="40% - Акцент5 6 21" xfId="9480"/>
    <cellStyle name="40% - Акцент5 6 22" xfId="29546"/>
    <cellStyle name="40% - Акцент5 6 3" xfId="9481"/>
    <cellStyle name="40% - Акцент5 6 3 2" xfId="9482"/>
    <cellStyle name="40% - Акцент5 6 3 3" xfId="29548"/>
    <cellStyle name="40% - Акцент5 6 4" xfId="9483"/>
    <cellStyle name="40% - Акцент5 6 5" xfId="9484"/>
    <cellStyle name="40% - Акцент5 6 6" xfId="9485"/>
    <cellStyle name="40% - Акцент5 6 7" xfId="9486"/>
    <cellStyle name="40% - Акцент5 6 8" xfId="9487"/>
    <cellStyle name="40% - Акцент5 6 9" xfId="9488"/>
    <cellStyle name="40% - Акцент5 6_46EE.2011(v1.0)" xfId="9489"/>
    <cellStyle name="40% - Акцент5 60" xfId="9490"/>
    <cellStyle name="40% - Акцент5 60 2" xfId="9491"/>
    <cellStyle name="40% - Акцент5 61" xfId="9492"/>
    <cellStyle name="40% - Акцент5 61 2" xfId="9493"/>
    <cellStyle name="40% - Акцент5 62" xfId="9494"/>
    <cellStyle name="40% - Акцент5 62 2" xfId="9495"/>
    <cellStyle name="40% - Акцент5 63" xfId="9496"/>
    <cellStyle name="40% - Акцент5 63 2" xfId="9497"/>
    <cellStyle name="40% - Акцент5 64" xfId="9498"/>
    <cellStyle name="40% - Акцент5 64 2" xfId="9499"/>
    <cellStyle name="40% - Акцент5 65" xfId="9500"/>
    <cellStyle name="40% - Акцент5 65 2" xfId="9501"/>
    <cellStyle name="40% - Акцент5 66" xfId="9502"/>
    <cellStyle name="40% - Акцент5 66 2" xfId="9503"/>
    <cellStyle name="40% - Акцент5 67" xfId="9504"/>
    <cellStyle name="40% - Акцент5 67 2" xfId="9505"/>
    <cellStyle name="40% - Акцент5 68" xfId="9506"/>
    <cellStyle name="40% - Акцент5 68 2" xfId="9507"/>
    <cellStyle name="40% - Акцент5 69" xfId="9508"/>
    <cellStyle name="40% - Акцент5 69 2" xfId="9509"/>
    <cellStyle name="40% - Акцент5 7" xfId="9510"/>
    <cellStyle name="40% - Акцент5 7 10" xfId="9511"/>
    <cellStyle name="40% - Акцент5 7 11" xfId="9512"/>
    <cellStyle name="40% - Акцент5 7 12" xfId="9513"/>
    <cellStyle name="40% - Акцент5 7 13" xfId="9514"/>
    <cellStyle name="40% - Акцент5 7 14" xfId="9515"/>
    <cellStyle name="40% - Акцент5 7 14 2" xfId="9516"/>
    <cellStyle name="40% - Акцент5 7 15" xfId="9517"/>
    <cellStyle name="40% - Акцент5 7 15 2" xfId="9518"/>
    <cellStyle name="40% - Акцент5 7 16" xfId="9519"/>
    <cellStyle name="40% - Акцент5 7 16 2" xfId="9520"/>
    <cellStyle name="40% - Акцент5 7 17" xfId="9521"/>
    <cellStyle name="40% - Акцент5 7 17 2" xfId="9522"/>
    <cellStyle name="40% - Акцент5 7 18" xfId="9523"/>
    <cellStyle name="40% - Акцент5 7 18 2" xfId="9524"/>
    <cellStyle name="40% - Акцент5 7 19" xfId="9525"/>
    <cellStyle name="40% - Акцент5 7 2" xfId="9526"/>
    <cellStyle name="40% - Акцент5 7 2 2" xfId="29550"/>
    <cellStyle name="40% - Акцент5 7 20" xfId="9527"/>
    <cellStyle name="40% - Акцент5 7 21" xfId="9528"/>
    <cellStyle name="40% - Акцент5 7 22" xfId="29549"/>
    <cellStyle name="40% - Акцент5 7 3" xfId="9529"/>
    <cellStyle name="40% - Акцент5 7 3 2" xfId="9530"/>
    <cellStyle name="40% - Акцент5 7 3 3" xfId="29551"/>
    <cellStyle name="40% - Акцент5 7 4" xfId="9531"/>
    <cellStyle name="40% - Акцент5 7 5" xfId="9532"/>
    <cellStyle name="40% - Акцент5 7 6" xfId="9533"/>
    <cellStyle name="40% - Акцент5 7 7" xfId="9534"/>
    <cellStyle name="40% - Акцент5 7 8" xfId="9535"/>
    <cellStyle name="40% - Акцент5 7 9" xfId="9536"/>
    <cellStyle name="40% - Акцент5 7_46EE.2011(v1.0)" xfId="9537"/>
    <cellStyle name="40% - Акцент5 70" xfId="9538"/>
    <cellStyle name="40% - Акцент5 70 2" xfId="9539"/>
    <cellStyle name="40% - Акцент5 71" xfId="9540"/>
    <cellStyle name="40% - Акцент5 71 2" xfId="9541"/>
    <cellStyle name="40% - Акцент5 72" xfId="9542"/>
    <cellStyle name="40% - Акцент5 72 2" xfId="9543"/>
    <cellStyle name="40% - Акцент5 73" xfId="9544"/>
    <cellStyle name="40% - Акцент5 73 2" xfId="9545"/>
    <cellStyle name="40% - Акцент5 74" xfId="9546"/>
    <cellStyle name="40% - Акцент5 74 2" xfId="9547"/>
    <cellStyle name="40% - Акцент5 75" xfId="9548"/>
    <cellStyle name="40% - Акцент5 75 2" xfId="9549"/>
    <cellStyle name="40% - Акцент5 76" xfId="9550"/>
    <cellStyle name="40% - Акцент5 76 2" xfId="9551"/>
    <cellStyle name="40% - Акцент5 77" xfId="9552"/>
    <cellStyle name="40% - Акцент5 77 2" xfId="9553"/>
    <cellStyle name="40% - Акцент5 78" xfId="9554"/>
    <cellStyle name="40% - Акцент5 78 2" xfId="9555"/>
    <cellStyle name="40% - Акцент5 79" xfId="9556"/>
    <cellStyle name="40% - Акцент5 79 2" xfId="9557"/>
    <cellStyle name="40% - Акцент5 8" xfId="9558"/>
    <cellStyle name="40% - Акцент5 8 10" xfId="9559"/>
    <cellStyle name="40% - Акцент5 8 11" xfId="9560"/>
    <cellStyle name="40% - Акцент5 8 12" xfId="9561"/>
    <cellStyle name="40% - Акцент5 8 13" xfId="9562"/>
    <cellStyle name="40% - Акцент5 8 14" xfId="9563"/>
    <cellStyle name="40% - Акцент5 8 14 2" xfId="9564"/>
    <cellStyle name="40% - Акцент5 8 15" xfId="9565"/>
    <cellStyle name="40% - Акцент5 8 15 2" xfId="9566"/>
    <cellStyle name="40% - Акцент5 8 16" xfId="9567"/>
    <cellStyle name="40% - Акцент5 8 16 2" xfId="9568"/>
    <cellStyle name="40% - Акцент5 8 17" xfId="9569"/>
    <cellStyle name="40% - Акцент5 8 17 2" xfId="9570"/>
    <cellStyle name="40% - Акцент5 8 18" xfId="9571"/>
    <cellStyle name="40% - Акцент5 8 18 2" xfId="9572"/>
    <cellStyle name="40% - Акцент5 8 19" xfId="9573"/>
    <cellStyle name="40% - Акцент5 8 2" xfId="9574"/>
    <cellStyle name="40% - Акцент5 8 2 2" xfId="29553"/>
    <cellStyle name="40% - Акцент5 8 20" xfId="9575"/>
    <cellStyle name="40% - Акцент5 8 21" xfId="9576"/>
    <cellStyle name="40% - Акцент5 8 22" xfId="29552"/>
    <cellStyle name="40% - Акцент5 8 3" xfId="9577"/>
    <cellStyle name="40% - Акцент5 8 3 2" xfId="9578"/>
    <cellStyle name="40% - Акцент5 8 3 3" xfId="29554"/>
    <cellStyle name="40% - Акцент5 8 4" xfId="9579"/>
    <cellStyle name="40% - Акцент5 8 5" xfId="9580"/>
    <cellStyle name="40% - Акцент5 8 6" xfId="9581"/>
    <cellStyle name="40% - Акцент5 8 7" xfId="9582"/>
    <cellStyle name="40% - Акцент5 8 8" xfId="9583"/>
    <cellStyle name="40% - Акцент5 8 9" xfId="9584"/>
    <cellStyle name="40% - Акцент5 8_46EE.2011(v1.0)" xfId="9585"/>
    <cellStyle name="40% - Акцент5 80" xfId="9586"/>
    <cellStyle name="40% - Акцент5 80 2" xfId="9587"/>
    <cellStyle name="40% - Акцент5 81" xfId="9588"/>
    <cellStyle name="40% - Акцент5 81 2" xfId="9589"/>
    <cellStyle name="40% - Акцент5 82" xfId="9590"/>
    <cellStyle name="40% - Акцент5 82 2" xfId="9591"/>
    <cellStyle name="40% - Акцент5 83" xfId="9592"/>
    <cellStyle name="40% - Акцент5 83 2" xfId="9593"/>
    <cellStyle name="40% - Акцент5 84" xfId="9594"/>
    <cellStyle name="40% - Акцент5 84 2" xfId="9595"/>
    <cellStyle name="40% - Акцент5 85" xfId="9596"/>
    <cellStyle name="40% - Акцент5 85 2" xfId="9597"/>
    <cellStyle name="40% - Акцент5 86" xfId="9598"/>
    <cellStyle name="40% - Акцент5 86 2" xfId="9599"/>
    <cellStyle name="40% - Акцент5 87" xfId="9600"/>
    <cellStyle name="40% - Акцент5 87 2" xfId="9601"/>
    <cellStyle name="40% - Акцент5 88" xfId="9602"/>
    <cellStyle name="40% - Акцент5 88 2" xfId="9603"/>
    <cellStyle name="40% - Акцент5 89" xfId="9604"/>
    <cellStyle name="40% - Акцент5 89 2" xfId="9605"/>
    <cellStyle name="40% - Акцент5 9" xfId="9606"/>
    <cellStyle name="40% - Акцент5 9 10" xfId="9607"/>
    <cellStyle name="40% - Акцент5 9 11" xfId="9608"/>
    <cellStyle name="40% - Акцент5 9 12" xfId="9609"/>
    <cellStyle name="40% - Акцент5 9 13" xfId="9610"/>
    <cellStyle name="40% - Акцент5 9 14" xfId="9611"/>
    <cellStyle name="40% - Акцент5 9 14 2" xfId="9612"/>
    <cellStyle name="40% - Акцент5 9 15" xfId="9613"/>
    <cellStyle name="40% - Акцент5 9 15 2" xfId="9614"/>
    <cellStyle name="40% - Акцент5 9 16" xfId="9615"/>
    <cellStyle name="40% - Акцент5 9 16 2" xfId="9616"/>
    <cellStyle name="40% - Акцент5 9 17" xfId="9617"/>
    <cellStyle name="40% - Акцент5 9 17 2" xfId="9618"/>
    <cellStyle name="40% - Акцент5 9 18" xfId="9619"/>
    <cellStyle name="40% - Акцент5 9 18 2" xfId="9620"/>
    <cellStyle name="40% - Акцент5 9 19" xfId="9621"/>
    <cellStyle name="40% - Акцент5 9 2" xfId="9622"/>
    <cellStyle name="40% - Акцент5 9 2 2" xfId="29556"/>
    <cellStyle name="40% - Акцент5 9 20" xfId="9623"/>
    <cellStyle name="40% - Акцент5 9 21" xfId="9624"/>
    <cellStyle name="40% - Акцент5 9 22" xfId="29555"/>
    <cellStyle name="40% - Акцент5 9 3" xfId="9625"/>
    <cellStyle name="40% - Акцент5 9 3 2" xfId="9626"/>
    <cellStyle name="40% - Акцент5 9 3 3" xfId="29557"/>
    <cellStyle name="40% - Акцент5 9 4" xfId="9627"/>
    <cellStyle name="40% - Акцент5 9 5" xfId="9628"/>
    <cellStyle name="40% - Акцент5 9 6" xfId="9629"/>
    <cellStyle name="40% - Акцент5 9 7" xfId="9630"/>
    <cellStyle name="40% - Акцент5 9 8" xfId="9631"/>
    <cellStyle name="40% - Акцент5 9 9" xfId="9632"/>
    <cellStyle name="40% - Акцент5 9_46EE.2011(v1.0)" xfId="9633"/>
    <cellStyle name="40% - Акцент5 90" xfId="9634"/>
    <cellStyle name="40% - Акцент5 90 2" xfId="9635"/>
    <cellStyle name="40% - Акцент5 91" xfId="9636"/>
    <cellStyle name="40% - Акцент5 91 2" xfId="9637"/>
    <cellStyle name="40% - Акцент5 92" xfId="9638"/>
    <cellStyle name="40% - Акцент5 92 2" xfId="9639"/>
    <cellStyle name="40% - Акцент5 93" xfId="9640"/>
    <cellStyle name="40% - Акцент5 93 2" xfId="9641"/>
    <cellStyle name="40% - Акцент5 94" xfId="9642"/>
    <cellStyle name="40% - Акцент5 94 2" xfId="9643"/>
    <cellStyle name="40% - Акцент5 95" xfId="9644"/>
    <cellStyle name="40% - Акцент5 95 2" xfId="9645"/>
    <cellStyle name="40% - Акцент5 96" xfId="9646"/>
    <cellStyle name="40% - Акцент5 96 2" xfId="9647"/>
    <cellStyle name="40% - Акцент5 97" xfId="9648"/>
    <cellStyle name="40% - Акцент5 97 2" xfId="9649"/>
    <cellStyle name="40% - Акцент5 98" xfId="9650"/>
    <cellStyle name="40% - Акцент5 98 2" xfId="9651"/>
    <cellStyle name="40% - Акцент5 99" xfId="9652"/>
    <cellStyle name="40% - Акцент5 99 2" xfId="9653"/>
    <cellStyle name="40% — акцент5_5(тх) факт за 2014 год для Васильева РЭК_принятый_08_06_2015" xfId="9654"/>
    <cellStyle name="40% — акцент6" xfId="9655"/>
    <cellStyle name="40% - Акцент6 10" xfId="9656"/>
    <cellStyle name="40% - Акцент6 10 10" xfId="9657"/>
    <cellStyle name="40% - Акцент6 10 11" xfId="9658"/>
    <cellStyle name="40% - Акцент6 10 12" xfId="9659"/>
    <cellStyle name="40% - Акцент6 10 13" xfId="9660"/>
    <cellStyle name="40% - Акцент6 10 14" xfId="9661"/>
    <cellStyle name="40% - Акцент6 10 15" xfId="9662"/>
    <cellStyle name="40% - Акцент6 10 16" xfId="9663"/>
    <cellStyle name="40% - Акцент6 10 17" xfId="29558"/>
    <cellStyle name="40% - Акцент6 10 2" xfId="9664"/>
    <cellStyle name="40% - Акцент6 10 3" xfId="9665"/>
    <cellStyle name="40% - Акцент6 10 4" xfId="9666"/>
    <cellStyle name="40% - Акцент6 10 5" xfId="9667"/>
    <cellStyle name="40% - Акцент6 10 6" xfId="9668"/>
    <cellStyle name="40% - Акцент6 10 7" xfId="9669"/>
    <cellStyle name="40% - Акцент6 10 8" xfId="9670"/>
    <cellStyle name="40% - Акцент6 10 9" xfId="9671"/>
    <cellStyle name="40% - Акцент6 100" xfId="9672"/>
    <cellStyle name="40% - Акцент6 100 2" xfId="9673"/>
    <cellStyle name="40% - Акцент6 101" xfId="9674"/>
    <cellStyle name="40% - Акцент6 101 2" xfId="9675"/>
    <cellStyle name="40% - Акцент6 102" xfId="9676"/>
    <cellStyle name="40% - Акцент6 102 2" xfId="9677"/>
    <cellStyle name="40% - Акцент6 103" xfId="9678"/>
    <cellStyle name="40% - Акцент6 103 2" xfId="9679"/>
    <cellStyle name="40% - Акцент6 104" xfId="9680"/>
    <cellStyle name="40% - Акцент6 104 2" xfId="9681"/>
    <cellStyle name="40% - Акцент6 105" xfId="9682"/>
    <cellStyle name="40% - Акцент6 105 2" xfId="9683"/>
    <cellStyle name="40% - Акцент6 106" xfId="9684"/>
    <cellStyle name="40% - Акцент6 106 2" xfId="9685"/>
    <cellStyle name="40% - Акцент6 107" xfId="9686"/>
    <cellStyle name="40% - Акцент6 107 2" xfId="9687"/>
    <cellStyle name="40% - Акцент6 108" xfId="9688"/>
    <cellStyle name="40% - Акцент6 108 2" xfId="9689"/>
    <cellStyle name="40% - Акцент6 109" xfId="9690"/>
    <cellStyle name="40% - Акцент6 109 2" xfId="9691"/>
    <cellStyle name="40% - Акцент6 11" xfId="9692"/>
    <cellStyle name="40% - Акцент6 11 10" xfId="9693"/>
    <cellStyle name="40% - Акцент6 11 11" xfId="9694"/>
    <cellStyle name="40% - Акцент6 11 12" xfId="9695"/>
    <cellStyle name="40% - Акцент6 11 13" xfId="9696"/>
    <cellStyle name="40% - Акцент6 11 14" xfId="9697"/>
    <cellStyle name="40% - Акцент6 11 15" xfId="9698"/>
    <cellStyle name="40% - Акцент6 11 16" xfId="9699"/>
    <cellStyle name="40% - Акцент6 11 2" xfId="9700"/>
    <cellStyle name="40% - Акцент6 11 3" xfId="9701"/>
    <cellStyle name="40% - Акцент6 11 4" xfId="9702"/>
    <cellStyle name="40% - Акцент6 11 5" xfId="9703"/>
    <cellStyle name="40% - Акцент6 11 6" xfId="9704"/>
    <cellStyle name="40% - Акцент6 11 7" xfId="9705"/>
    <cellStyle name="40% - Акцент6 11 8" xfId="9706"/>
    <cellStyle name="40% - Акцент6 11 9" xfId="9707"/>
    <cellStyle name="40% - Акцент6 110" xfId="9708"/>
    <cellStyle name="40% - Акцент6 110 2" xfId="9709"/>
    <cellStyle name="40% - Акцент6 111" xfId="9710"/>
    <cellStyle name="40% - Акцент6 111 2" xfId="9711"/>
    <cellStyle name="40% - Акцент6 112" xfId="9712"/>
    <cellStyle name="40% - Акцент6 112 2" xfId="9713"/>
    <cellStyle name="40% - Акцент6 113" xfId="9714"/>
    <cellStyle name="40% - Акцент6 113 2" xfId="9715"/>
    <cellStyle name="40% - Акцент6 114" xfId="9716"/>
    <cellStyle name="40% - Акцент6 114 2" xfId="9717"/>
    <cellStyle name="40% - Акцент6 115" xfId="9718"/>
    <cellStyle name="40% - Акцент6 115 2" xfId="9719"/>
    <cellStyle name="40% - Акцент6 116" xfId="9720"/>
    <cellStyle name="40% - Акцент6 116 2" xfId="9721"/>
    <cellStyle name="40% - Акцент6 117" xfId="9722"/>
    <cellStyle name="40% - Акцент6 117 2" xfId="9723"/>
    <cellStyle name="40% - Акцент6 118" xfId="9724"/>
    <cellStyle name="40% - Акцент6 118 2" xfId="9725"/>
    <cellStyle name="40% - Акцент6 119" xfId="9726"/>
    <cellStyle name="40% - Акцент6 119 2" xfId="9727"/>
    <cellStyle name="40% - Акцент6 12" xfId="9728"/>
    <cellStyle name="40% - Акцент6 12 10" xfId="9729"/>
    <cellStyle name="40% - Акцент6 12 11" xfId="9730"/>
    <cellStyle name="40% - Акцент6 12 12" xfId="9731"/>
    <cellStyle name="40% - Акцент6 12 13" xfId="9732"/>
    <cellStyle name="40% - Акцент6 12 14" xfId="9733"/>
    <cellStyle name="40% - Акцент6 12 15" xfId="9734"/>
    <cellStyle name="40% - Акцент6 12 16" xfId="9735"/>
    <cellStyle name="40% - Акцент6 12 2" xfId="9736"/>
    <cellStyle name="40% - Акцент6 12 3" xfId="9737"/>
    <cellStyle name="40% - Акцент6 12 4" xfId="9738"/>
    <cellStyle name="40% - Акцент6 12 5" xfId="9739"/>
    <cellStyle name="40% - Акцент6 12 6" xfId="9740"/>
    <cellStyle name="40% - Акцент6 12 7" xfId="9741"/>
    <cellStyle name="40% - Акцент6 12 8" xfId="9742"/>
    <cellStyle name="40% - Акцент6 12 9" xfId="9743"/>
    <cellStyle name="40% - Акцент6 120" xfId="9744"/>
    <cellStyle name="40% - Акцент6 120 2" xfId="9745"/>
    <cellStyle name="40% - Акцент6 121" xfId="9746"/>
    <cellStyle name="40% - Акцент6 121 2" xfId="9747"/>
    <cellStyle name="40% - Акцент6 122" xfId="9748"/>
    <cellStyle name="40% - Акцент6 122 2" xfId="9749"/>
    <cellStyle name="40% - Акцент6 123" xfId="9750"/>
    <cellStyle name="40% - Акцент6 123 2" xfId="9751"/>
    <cellStyle name="40% - Акцент6 124" xfId="9752"/>
    <cellStyle name="40% - Акцент6 124 2" xfId="9753"/>
    <cellStyle name="40% - Акцент6 125" xfId="9754"/>
    <cellStyle name="40% - Акцент6 125 2" xfId="9755"/>
    <cellStyle name="40% - Акцент6 126" xfId="9756"/>
    <cellStyle name="40% - Акцент6 126 2" xfId="9757"/>
    <cellStyle name="40% - Акцент6 127" xfId="9758"/>
    <cellStyle name="40% - Акцент6 127 2" xfId="9759"/>
    <cellStyle name="40% - Акцент6 128" xfId="9760"/>
    <cellStyle name="40% - Акцент6 128 2" xfId="9761"/>
    <cellStyle name="40% - Акцент6 129" xfId="9762"/>
    <cellStyle name="40% - Акцент6 129 2" xfId="9763"/>
    <cellStyle name="40% - Акцент6 13" xfId="9764"/>
    <cellStyle name="40% - Акцент6 13 10" xfId="9765"/>
    <cellStyle name="40% - Акцент6 13 11" xfId="9766"/>
    <cellStyle name="40% - Акцент6 13 12" xfId="9767"/>
    <cellStyle name="40% - Акцент6 13 13" xfId="9768"/>
    <cellStyle name="40% - Акцент6 13 14" xfId="9769"/>
    <cellStyle name="40% - Акцент6 13 15" xfId="9770"/>
    <cellStyle name="40% - Акцент6 13 16" xfId="9771"/>
    <cellStyle name="40% - Акцент6 13 2" xfId="9772"/>
    <cellStyle name="40% - Акцент6 13 3" xfId="9773"/>
    <cellStyle name="40% - Акцент6 13 4" xfId="9774"/>
    <cellStyle name="40% - Акцент6 13 5" xfId="9775"/>
    <cellStyle name="40% - Акцент6 13 6" xfId="9776"/>
    <cellStyle name="40% - Акцент6 13 7" xfId="9777"/>
    <cellStyle name="40% - Акцент6 13 8" xfId="9778"/>
    <cellStyle name="40% - Акцент6 13 9" xfId="9779"/>
    <cellStyle name="40% - Акцент6 130" xfId="9780"/>
    <cellStyle name="40% - Акцент6 130 2" xfId="9781"/>
    <cellStyle name="40% - Акцент6 131" xfId="9782"/>
    <cellStyle name="40% - Акцент6 131 2" xfId="9783"/>
    <cellStyle name="40% - Акцент6 132" xfId="9784"/>
    <cellStyle name="40% - Акцент6 132 2" xfId="9785"/>
    <cellStyle name="40% - Акцент6 133" xfId="9786"/>
    <cellStyle name="40% - Акцент6 133 2" xfId="9787"/>
    <cellStyle name="40% - Акцент6 134" xfId="9788"/>
    <cellStyle name="40% - Акцент6 134 2" xfId="9789"/>
    <cellStyle name="40% - Акцент6 135" xfId="9790"/>
    <cellStyle name="40% - Акцент6 135 2" xfId="9791"/>
    <cellStyle name="40% - Акцент6 136" xfId="9792"/>
    <cellStyle name="40% - Акцент6 136 2" xfId="9793"/>
    <cellStyle name="40% - Акцент6 137" xfId="9794"/>
    <cellStyle name="40% - Акцент6 137 2" xfId="9795"/>
    <cellStyle name="40% - Акцент6 138" xfId="9796"/>
    <cellStyle name="40% - Акцент6 138 2" xfId="9797"/>
    <cellStyle name="40% - Акцент6 139" xfId="9798"/>
    <cellStyle name="40% - Акцент6 139 2" xfId="9799"/>
    <cellStyle name="40% - Акцент6 14" xfId="9800"/>
    <cellStyle name="40% - Акцент6 14 10" xfId="9801"/>
    <cellStyle name="40% - Акцент6 14 11" xfId="9802"/>
    <cellStyle name="40% - Акцент6 14 12" xfId="9803"/>
    <cellStyle name="40% - Акцент6 14 13" xfId="9804"/>
    <cellStyle name="40% - Акцент6 14 14" xfId="9805"/>
    <cellStyle name="40% - Акцент6 14 15" xfId="9806"/>
    <cellStyle name="40% - Акцент6 14 16" xfId="9807"/>
    <cellStyle name="40% - Акцент6 14 2" xfId="9808"/>
    <cellStyle name="40% - Акцент6 14 3" xfId="9809"/>
    <cellStyle name="40% - Акцент6 14 4" xfId="9810"/>
    <cellStyle name="40% - Акцент6 14 5" xfId="9811"/>
    <cellStyle name="40% - Акцент6 14 6" xfId="9812"/>
    <cellStyle name="40% - Акцент6 14 7" xfId="9813"/>
    <cellStyle name="40% - Акцент6 14 8" xfId="9814"/>
    <cellStyle name="40% - Акцент6 14 9" xfId="9815"/>
    <cellStyle name="40% - Акцент6 140" xfId="9816"/>
    <cellStyle name="40% - Акцент6 140 2" xfId="9817"/>
    <cellStyle name="40% - Акцент6 141" xfId="9818"/>
    <cellStyle name="40% - Акцент6 141 2" xfId="9819"/>
    <cellStyle name="40% - Акцент6 142" xfId="9820"/>
    <cellStyle name="40% - Акцент6 142 2" xfId="9821"/>
    <cellStyle name="40% - Акцент6 143" xfId="9822"/>
    <cellStyle name="40% - Акцент6 143 2" xfId="9823"/>
    <cellStyle name="40% - Акцент6 144" xfId="9824"/>
    <cellStyle name="40% - Акцент6 144 2" xfId="9825"/>
    <cellStyle name="40% - Акцент6 145" xfId="9826"/>
    <cellStyle name="40% - Акцент6 145 2" xfId="9827"/>
    <cellStyle name="40% - Акцент6 146" xfId="9828"/>
    <cellStyle name="40% - Акцент6 146 2" xfId="9829"/>
    <cellStyle name="40% - Акцент6 147" xfId="9830"/>
    <cellStyle name="40% - Акцент6 147 2" xfId="9831"/>
    <cellStyle name="40% - Акцент6 148" xfId="9832"/>
    <cellStyle name="40% - Акцент6 148 2" xfId="9833"/>
    <cellStyle name="40% - Акцент6 149" xfId="9834"/>
    <cellStyle name="40% - Акцент6 149 2" xfId="9835"/>
    <cellStyle name="40% - Акцент6 15" xfId="9836"/>
    <cellStyle name="40% - Акцент6 15 10" xfId="9837"/>
    <cellStyle name="40% - Акцент6 15 11" xfId="9838"/>
    <cellStyle name="40% - Акцент6 15 12" xfId="9839"/>
    <cellStyle name="40% - Акцент6 15 13" xfId="9840"/>
    <cellStyle name="40% - Акцент6 15 14" xfId="9841"/>
    <cellStyle name="40% - Акцент6 15 15" xfId="9842"/>
    <cellStyle name="40% - Акцент6 15 16" xfId="9843"/>
    <cellStyle name="40% - Акцент6 15 2" xfId="9844"/>
    <cellStyle name="40% - Акцент6 15 3" xfId="9845"/>
    <cellStyle name="40% - Акцент6 15 4" xfId="9846"/>
    <cellStyle name="40% - Акцент6 15 5" xfId="9847"/>
    <cellStyle name="40% - Акцент6 15 6" xfId="9848"/>
    <cellStyle name="40% - Акцент6 15 7" xfId="9849"/>
    <cellStyle name="40% - Акцент6 15 8" xfId="9850"/>
    <cellStyle name="40% - Акцент6 15 9" xfId="9851"/>
    <cellStyle name="40% - Акцент6 150" xfId="9852"/>
    <cellStyle name="40% - Акцент6 150 2" xfId="9853"/>
    <cellStyle name="40% - Акцент6 151" xfId="9854"/>
    <cellStyle name="40% - Акцент6 151 2" xfId="9855"/>
    <cellStyle name="40% - Акцент6 152" xfId="9856"/>
    <cellStyle name="40% - Акцент6 152 2" xfId="9857"/>
    <cellStyle name="40% - Акцент6 16" xfId="9858"/>
    <cellStyle name="40% - Акцент6 16 10" xfId="9859"/>
    <cellStyle name="40% - Акцент6 16 11" xfId="9860"/>
    <cellStyle name="40% - Акцент6 16 12" xfId="9861"/>
    <cellStyle name="40% - Акцент6 16 13" xfId="9862"/>
    <cellStyle name="40% - Акцент6 16 14" xfId="9863"/>
    <cellStyle name="40% - Акцент6 16 15" xfId="9864"/>
    <cellStyle name="40% - Акцент6 16 16" xfId="9865"/>
    <cellStyle name="40% - Акцент6 16 2" xfId="9866"/>
    <cellStyle name="40% - Акцент6 16 3" xfId="9867"/>
    <cellStyle name="40% - Акцент6 16 4" xfId="9868"/>
    <cellStyle name="40% - Акцент6 16 5" xfId="9869"/>
    <cellStyle name="40% - Акцент6 16 6" xfId="9870"/>
    <cellStyle name="40% - Акцент6 16 7" xfId="9871"/>
    <cellStyle name="40% - Акцент6 16 8" xfId="9872"/>
    <cellStyle name="40% - Акцент6 16 9" xfId="9873"/>
    <cellStyle name="40% - Акцент6 17" xfId="9874"/>
    <cellStyle name="40% - Акцент6 17 10" xfId="9875"/>
    <cellStyle name="40% - Акцент6 17 11" xfId="9876"/>
    <cellStyle name="40% - Акцент6 17 12" xfId="9877"/>
    <cellStyle name="40% - Акцент6 17 13" xfId="9878"/>
    <cellStyle name="40% - Акцент6 17 14" xfId="9879"/>
    <cellStyle name="40% - Акцент6 17 15" xfId="9880"/>
    <cellStyle name="40% - Акцент6 17 16" xfId="9881"/>
    <cellStyle name="40% - Акцент6 17 2" xfId="9882"/>
    <cellStyle name="40% - Акцент6 17 3" xfId="9883"/>
    <cellStyle name="40% - Акцент6 17 4" xfId="9884"/>
    <cellStyle name="40% - Акцент6 17 5" xfId="9885"/>
    <cellStyle name="40% - Акцент6 17 6" xfId="9886"/>
    <cellStyle name="40% - Акцент6 17 7" xfId="9887"/>
    <cellStyle name="40% - Акцент6 17 8" xfId="9888"/>
    <cellStyle name="40% - Акцент6 17 9" xfId="9889"/>
    <cellStyle name="40% - Акцент6 18" xfId="9890"/>
    <cellStyle name="40% - Акцент6 18 10" xfId="9891"/>
    <cellStyle name="40% - Акцент6 18 11" xfId="9892"/>
    <cellStyle name="40% - Акцент6 18 12" xfId="9893"/>
    <cellStyle name="40% - Акцент6 18 13" xfId="9894"/>
    <cellStyle name="40% - Акцент6 18 14" xfId="9895"/>
    <cellStyle name="40% - Акцент6 18 15" xfId="9896"/>
    <cellStyle name="40% - Акцент6 18 16" xfId="9897"/>
    <cellStyle name="40% - Акцент6 18 2" xfId="9898"/>
    <cellStyle name="40% - Акцент6 18 3" xfId="9899"/>
    <cellStyle name="40% - Акцент6 18 4" xfId="9900"/>
    <cellStyle name="40% - Акцент6 18 5" xfId="9901"/>
    <cellStyle name="40% - Акцент6 18 6" xfId="9902"/>
    <cellStyle name="40% - Акцент6 18 7" xfId="9903"/>
    <cellStyle name="40% - Акцент6 18 8" xfId="9904"/>
    <cellStyle name="40% - Акцент6 18 9" xfId="9905"/>
    <cellStyle name="40% - Акцент6 19" xfId="9906"/>
    <cellStyle name="40% - Акцент6 19 10" xfId="9907"/>
    <cellStyle name="40% - Акцент6 19 11" xfId="9908"/>
    <cellStyle name="40% - Акцент6 19 12" xfId="9909"/>
    <cellStyle name="40% - Акцент6 19 13" xfId="9910"/>
    <cellStyle name="40% - Акцент6 19 14" xfId="9911"/>
    <cellStyle name="40% - Акцент6 19 15" xfId="9912"/>
    <cellStyle name="40% - Акцент6 19 16" xfId="9913"/>
    <cellStyle name="40% - Акцент6 19 2" xfId="9914"/>
    <cellStyle name="40% - Акцент6 19 3" xfId="9915"/>
    <cellStyle name="40% - Акцент6 19 4" xfId="9916"/>
    <cellStyle name="40% - Акцент6 19 5" xfId="9917"/>
    <cellStyle name="40% - Акцент6 19 6" xfId="9918"/>
    <cellStyle name="40% - Акцент6 19 7" xfId="9919"/>
    <cellStyle name="40% - Акцент6 19 8" xfId="9920"/>
    <cellStyle name="40% - Акцент6 19 9" xfId="9921"/>
    <cellStyle name="40% - Акцент6 2" xfId="9922"/>
    <cellStyle name="40% - Акцент6 2 10" xfId="9923"/>
    <cellStyle name="40% - Акцент6 2 11" xfId="9924"/>
    <cellStyle name="40% - Акцент6 2 12" xfId="9925"/>
    <cellStyle name="40% - Акцент6 2 13" xfId="9926"/>
    <cellStyle name="40% - Акцент6 2 14" xfId="9927"/>
    <cellStyle name="40% - Акцент6 2 14 2" xfId="9928"/>
    <cellStyle name="40% - Акцент6 2 14 3" xfId="9929"/>
    <cellStyle name="40% - Акцент6 2 15" xfId="9930"/>
    <cellStyle name="40% - Акцент6 2 15 2" xfId="9931"/>
    <cellStyle name="40% - Акцент6 2 16" xfId="9932"/>
    <cellStyle name="40% - Акцент6 2 16 2" xfId="9933"/>
    <cellStyle name="40% - Акцент6 2 17" xfId="9934"/>
    <cellStyle name="40% - Акцент6 2 17 2" xfId="9935"/>
    <cellStyle name="40% - Акцент6 2 18" xfId="9936"/>
    <cellStyle name="40% - Акцент6 2 18 2" xfId="9937"/>
    <cellStyle name="40% - Акцент6 2 19" xfId="9938"/>
    <cellStyle name="40% - Акцент6 2 19 2" xfId="9939"/>
    <cellStyle name="40% - Акцент6 2 2" xfId="9940"/>
    <cellStyle name="40% - Акцент6 2 2 2" xfId="29560"/>
    <cellStyle name="40% - Акцент6 2 20" xfId="9941"/>
    <cellStyle name="40% - Акцент6 2 20 2" xfId="9942"/>
    <cellStyle name="40% - Акцент6 2 21" xfId="9943"/>
    <cellStyle name="40% - Акцент6 2 21 2" xfId="9944"/>
    <cellStyle name="40% - Акцент6 2 22" xfId="29559"/>
    <cellStyle name="40% - Акцент6 2 3" xfId="9945"/>
    <cellStyle name="40% - Акцент6 2 3 2" xfId="29561"/>
    <cellStyle name="40% - Акцент6 2 4" xfId="9946"/>
    <cellStyle name="40% - Акцент6 2 5" xfId="9947"/>
    <cellStyle name="40% - Акцент6 2 6" xfId="9948"/>
    <cellStyle name="40% - Акцент6 2 7" xfId="9949"/>
    <cellStyle name="40% - Акцент6 2 8" xfId="9950"/>
    <cellStyle name="40% - Акцент6 2 9" xfId="9951"/>
    <cellStyle name="40% - Акцент6 2_46EE.2011(v1.0)" xfId="9952"/>
    <cellStyle name="40% - Акцент6 20" xfId="9953"/>
    <cellStyle name="40% - Акцент6 20 10" xfId="9954"/>
    <cellStyle name="40% - Акцент6 20 11" xfId="9955"/>
    <cellStyle name="40% - Акцент6 20 12" xfId="9956"/>
    <cellStyle name="40% - Акцент6 20 13" xfId="9957"/>
    <cellStyle name="40% - Акцент6 20 14" xfId="9958"/>
    <cellStyle name="40% - Акцент6 20 15" xfId="9959"/>
    <cellStyle name="40% - Акцент6 20 16" xfId="9960"/>
    <cellStyle name="40% - Акцент6 20 2" xfId="9961"/>
    <cellStyle name="40% - Акцент6 20 3" xfId="9962"/>
    <cellStyle name="40% - Акцент6 20 4" xfId="9963"/>
    <cellStyle name="40% - Акцент6 20 5" xfId="9964"/>
    <cellStyle name="40% - Акцент6 20 6" xfId="9965"/>
    <cellStyle name="40% - Акцент6 20 7" xfId="9966"/>
    <cellStyle name="40% - Акцент6 20 8" xfId="9967"/>
    <cellStyle name="40% - Акцент6 20 9" xfId="9968"/>
    <cellStyle name="40% - Акцент6 21" xfId="9969"/>
    <cellStyle name="40% - Акцент6 21 2" xfId="9970"/>
    <cellStyle name="40% - Акцент6 21 3" xfId="9971"/>
    <cellStyle name="40% - Акцент6 21 4" xfId="9972"/>
    <cellStyle name="40% - Акцент6 21 5" xfId="9973"/>
    <cellStyle name="40% - Акцент6 21 6" xfId="9974"/>
    <cellStyle name="40% - Акцент6 21 7" xfId="9975"/>
    <cellStyle name="40% - Акцент6 22" xfId="9976"/>
    <cellStyle name="40% - Акцент6 22 2" xfId="9977"/>
    <cellStyle name="40% - Акцент6 22 3" xfId="9978"/>
    <cellStyle name="40% - Акцент6 23" xfId="9979"/>
    <cellStyle name="40% - Акцент6 23 2" xfId="9980"/>
    <cellStyle name="40% - Акцент6 24" xfId="9981"/>
    <cellStyle name="40% - Акцент6 24 2" xfId="9982"/>
    <cellStyle name="40% - Акцент6 24 2 2" xfId="9983"/>
    <cellStyle name="40% - Акцент6 25" xfId="9984"/>
    <cellStyle name="40% - Акцент6 25 2" xfId="9985"/>
    <cellStyle name="40% - Акцент6 26" xfId="9986"/>
    <cellStyle name="40% - Акцент6 26 2" xfId="9987"/>
    <cellStyle name="40% - Акцент6 27" xfId="9988"/>
    <cellStyle name="40% - Акцент6 27 2" xfId="9989"/>
    <cellStyle name="40% - Акцент6 28" xfId="9990"/>
    <cellStyle name="40% - Акцент6 28 2" xfId="9991"/>
    <cellStyle name="40% - Акцент6 29" xfId="9992"/>
    <cellStyle name="40% - Акцент6 29 2" xfId="9993"/>
    <cellStyle name="40% - Акцент6 3" xfId="9994"/>
    <cellStyle name="40% - Акцент6 3 10" xfId="9995"/>
    <cellStyle name="40% - Акцент6 3 11" xfId="9996"/>
    <cellStyle name="40% - Акцент6 3 12" xfId="9997"/>
    <cellStyle name="40% - Акцент6 3 13" xfId="9998"/>
    <cellStyle name="40% - Акцент6 3 14" xfId="9999"/>
    <cellStyle name="40% - Акцент6 3 14 2" xfId="10000"/>
    <cellStyle name="40% - Акцент6 3 15" xfId="10001"/>
    <cellStyle name="40% - Акцент6 3 15 2" xfId="10002"/>
    <cellStyle name="40% - Акцент6 3 16" xfId="10003"/>
    <cellStyle name="40% - Акцент6 3 16 2" xfId="10004"/>
    <cellStyle name="40% - Акцент6 3 17" xfId="10005"/>
    <cellStyle name="40% - Акцент6 3 17 2" xfId="10006"/>
    <cellStyle name="40% - Акцент6 3 18" xfId="10007"/>
    <cellStyle name="40% - Акцент6 3 18 2" xfId="10008"/>
    <cellStyle name="40% - Акцент6 3 19" xfId="10009"/>
    <cellStyle name="40% - Акцент6 3 2" xfId="10010"/>
    <cellStyle name="40% - Акцент6 3 20" xfId="10011"/>
    <cellStyle name="40% - Акцент6 3 21" xfId="10012"/>
    <cellStyle name="40% - Акцент6 3 22" xfId="29562"/>
    <cellStyle name="40% - Акцент6 3 3" xfId="10013"/>
    <cellStyle name="40% - Акцент6 3 3 2" xfId="10014"/>
    <cellStyle name="40% - Акцент6 3 4" xfId="10015"/>
    <cellStyle name="40% - Акцент6 3 5" xfId="10016"/>
    <cellStyle name="40% - Акцент6 3 6" xfId="10017"/>
    <cellStyle name="40% - Акцент6 3 7" xfId="10018"/>
    <cellStyle name="40% - Акцент6 3 8" xfId="10019"/>
    <cellStyle name="40% - Акцент6 3 9" xfId="10020"/>
    <cellStyle name="40% - Акцент6 3_46EE.2011(v1.0)" xfId="10021"/>
    <cellStyle name="40% - Акцент6 30" xfId="10022"/>
    <cellStyle name="40% - Акцент6 30 2" xfId="10023"/>
    <cellStyle name="40% - Акцент6 31" xfId="10024"/>
    <cellStyle name="40% - Акцент6 31 2" xfId="10025"/>
    <cellStyle name="40% - Акцент6 32" xfId="10026"/>
    <cellStyle name="40% - Акцент6 32 2" xfId="10027"/>
    <cellStyle name="40% - Акцент6 33" xfId="10028"/>
    <cellStyle name="40% - Акцент6 33 2" xfId="10029"/>
    <cellStyle name="40% - Акцент6 34" xfId="10030"/>
    <cellStyle name="40% - Акцент6 34 2" xfId="10031"/>
    <cellStyle name="40% - Акцент6 35" xfId="10032"/>
    <cellStyle name="40% - Акцент6 35 2" xfId="10033"/>
    <cellStyle name="40% - Акцент6 36" xfId="10034"/>
    <cellStyle name="40% - Акцент6 36 2" xfId="10035"/>
    <cellStyle name="40% - Акцент6 37" xfId="10036"/>
    <cellStyle name="40% - Акцент6 37 2" xfId="10037"/>
    <cellStyle name="40% - Акцент6 38" xfId="10038"/>
    <cellStyle name="40% - Акцент6 38 2" xfId="10039"/>
    <cellStyle name="40% - Акцент6 39" xfId="10040"/>
    <cellStyle name="40% - Акцент6 39 2" xfId="10041"/>
    <cellStyle name="40% - Акцент6 4" xfId="10042"/>
    <cellStyle name="40% - Акцент6 4 10" xfId="10043"/>
    <cellStyle name="40% - Акцент6 4 11" xfId="10044"/>
    <cellStyle name="40% - Акцент6 4 12" xfId="10045"/>
    <cellStyle name="40% - Акцент6 4 13" xfId="10046"/>
    <cellStyle name="40% - Акцент6 4 14" xfId="10047"/>
    <cellStyle name="40% - Акцент6 4 14 2" xfId="10048"/>
    <cellStyle name="40% - Акцент6 4 15" xfId="10049"/>
    <cellStyle name="40% - Акцент6 4 15 2" xfId="10050"/>
    <cellStyle name="40% - Акцент6 4 16" xfId="10051"/>
    <cellStyle name="40% - Акцент6 4 16 2" xfId="10052"/>
    <cellStyle name="40% - Акцент6 4 17" xfId="10053"/>
    <cellStyle name="40% - Акцент6 4 17 2" xfId="10054"/>
    <cellStyle name="40% - Акцент6 4 18" xfId="10055"/>
    <cellStyle name="40% - Акцент6 4 18 2" xfId="10056"/>
    <cellStyle name="40% - Акцент6 4 19" xfId="10057"/>
    <cellStyle name="40% - Акцент6 4 2" xfId="10058"/>
    <cellStyle name="40% - Акцент6 4 20" xfId="10059"/>
    <cellStyle name="40% - Акцент6 4 21" xfId="10060"/>
    <cellStyle name="40% - Акцент6 4 3" xfId="10061"/>
    <cellStyle name="40% - Акцент6 4 3 2" xfId="10062"/>
    <cellStyle name="40% - Акцент6 4 4" xfId="10063"/>
    <cellStyle name="40% - Акцент6 4 5" xfId="10064"/>
    <cellStyle name="40% - Акцент6 4 6" xfId="10065"/>
    <cellStyle name="40% - Акцент6 4 7" xfId="10066"/>
    <cellStyle name="40% - Акцент6 4 8" xfId="10067"/>
    <cellStyle name="40% - Акцент6 4 9" xfId="10068"/>
    <cellStyle name="40% - Акцент6 4_46EE.2011(v1.0)" xfId="10069"/>
    <cellStyle name="40% - Акцент6 40" xfId="10070"/>
    <cellStyle name="40% - Акцент6 40 2" xfId="10071"/>
    <cellStyle name="40% - Акцент6 41" xfId="10072"/>
    <cellStyle name="40% - Акцент6 41 2" xfId="10073"/>
    <cellStyle name="40% - Акцент6 42" xfId="10074"/>
    <cellStyle name="40% - Акцент6 42 2" xfId="10075"/>
    <cellStyle name="40% - Акцент6 43" xfId="10076"/>
    <cellStyle name="40% - Акцент6 43 2" xfId="10077"/>
    <cellStyle name="40% - Акцент6 44" xfId="10078"/>
    <cellStyle name="40% - Акцент6 44 2" xfId="10079"/>
    <cellStyle name="40% - Акцент6 45" xfId="10080"/>
    <cellStyle name="40% - Акцент6 45 2" xfId="10081"/>
    <cellStyle name="40% - Акцент6 46" xfId="10082"/>
    <cellStyle name="40% - Акцент6 46 2" xfId="10083"/>
    <cellStyle name="40% - Акцент6 47" xfId="10084"/>
    <cellStyle name="40% - Акцент6 47 2" xfId="10085"/>
    <cellStyle name="40% - Акцент6 48" xfId="10086"/>
    <cellStyle name="40% - Акцент6 48 2" xfId="10087"/>
    <cellStyle name="40% - Акцент6 49" xfId="10088"/>
    <cellStyle name="40% - Акцент6 49 2" xfId="10089"/>
    <cellStyle name="40% - Акцент6 5" xfId="10090"/>
    <cellStyle name="40% - Акцент6 5 10" xfId="10091"/>
    <cellStyle name="40% - Акцент6 5 11" xfId="10092"/>
    <cellStyle name="40% - Акцент6 5 12" xfId="10093"/>
    <cellStyle name="40% - Акцент6 5 13" xfId="10094"/>
    <cellStyle name="40% - Акцент6 5 14" xfId="10095"/>
    <cellStyle name="40% - Акцент6 5 14 2" xfId="10096"/>
    <cellStyle name="40% - Акцент6 5 15" xfId="10097"/>
    <cellStyle name="40% - Акцент6 5 15 2" xfId="10098"/>
    <cellStyle name="40% - Акцент6 5 16" xfId="10099"/>
    <cellStyle name="40% - Акцент6 5 16 2" xfId="10100"/>
    <cellStyle name="40% - Акцент6 5 17" xfId="10101"/>
    <cellStyle name="40% - Акцент6 5 17 2" xfId="10102"/>
    <cellStyle name="40% - Акцент6 5 18" xfId="10103"/>
    <cellStyle name="40% - Акцент6 5 18 2" xfId="10104"/>
    <cellStyle name="40% - Акцент6 5 19" xfId="10105"/>
    <cellStyle name="40% - Акцент6 5 2" xfId="10106"/>
    <cellStyle name="40% - Акцент6 5 20" xfId="10107"/>
    <cellStyle name="40% - Акцент6 5 21" xfId="10108"/>
    <cellStyle name="40% - Акцент6 5 3" xfId="10109"/>
    <cellStyle name="40% - Акцент6 5 3 2" xfId="10110"/>
    <cellStyle name="40% - Акцент6 5 4" xfId="10111"/>
    <cellStyle name="40% - Акцент6 5 5" xfId="10112"/>
    <cellStyle name="40% - Акцент6 5 6" xfId="10113"/>
    <cellStyle name="40% - Акцент6 5 7" xfId="10114"/>
    <cellStyle name="40% - Акцент6 5 8" xfId="10115"/>
    <cellStyle name="40% - Акцент6 5 9" xfId="10116"/>
    <cellStyle name="40% - Акцент6 5_46EE.2011(v1.0)" xfId="10117"/>
    <cellStyle name="40% - Акцент6 50" xfId="10118"/>
    <cellStyle name="40% - Акцент6 50 2" xfId="10119"/>
    <cellStyle name="40% - Акцент6 51" xfId="10120"/>
    <cellStyle name="40% - Акцент6 51 2" xfId="10121"/>
    <cellStyle name="40% - Акцент6 52" xfId="10122"/>
    <cellStyle name="40% - Акцент6 52 2" xfId="10123"/>
    <cellStyle name="40% - Акцент6 53" xfId="10124"/>
    <cellStyle name="40% - Акцент6 53 2" xfId="10125"/>
    <cellStyle name="40% - Акцент6 54" xfId="10126"/>
    <cellStyle name="40% - Акцент6 54 2" xfId="10127"/>
    <cellStyle name="40% - Акцент6 55" xfId="10128"/>
    <cellStyle name="40% - Акцент6 55 2" xfId="10129"/>
    <cellStyle name="40% - Акцент6 56" xfId="10130"/>
    <cellStyle name="40% - Акцент6 56 2" xfId="10131"/>
    <cellStyle name="40% - Акцент6 57" xfId="10132"/>
    <cellStyle name="40% - Акцент6 57 2" xfId="10133"/>
    <cellStyle name="40% - Акцент6 58" xfId="10134"/>
    <cellStyle name="40% - Акцент6 58 2" xfId="10135"/>
    <cellStyle name="40% - Акцент6 59" xfId="10136"/>
    <cellStyle name="40% - Акцент6 59 2" xfId="10137"/>
    <cellStyle name="40% - Акцент6 6" xfId="10138"/>
    <cellStyle name="40% - Акцент6 6 10" xfId="10139"/>
    <cellStyle name="40% - Акцент6 6 11" xfId="10140"/>
    <cellStyle name="40% - Акцент6 6 12" xfId="10141"/>
    <cellStyle name="40% - Акцент6 6 13" xfId="10142"/>
    <cellStyle name="40% - Акцент6 6 14" xfId="10143"/>
    <cellStyle name="40% - Акцент6 6 14 2" xfId="10144"/>
    <cellStyle name="40% - Акцент6 6 15" xfId="10145"/>
    <cellStyle name="40% - Акцент6 6 15 2" xfId="10146"/>
    <cellStyle name="40% - Акцент6 6 16" xfId="10147"/>
    <cellStyle name="40% - Акцент6 6 16 2" xfId="10148"/>
    <cellStyle name="40% - Акцент6 6 17" xfId="10149"/>
    <cellStyle name="40% - Акцент6 6 17 2" xfId="10150"/>
    <cellStyle name="40% - Акцент6 6 18" xfId="10151"/>
    <cellStyle name="40% - Акцент6 6 18 2" xfId="10152"/>
    <cellStyle name="40% - Акцент6 6 19" xfId="10153"/>
    <cellStyle name="40% - Акцент6 6 2" xfId="10154"/>
    <cellStyle name="40% - Акцент6 6 20" xfId="10155"/>
    <cellStyle name="40% - Акцент6 6 21" xfId="10156"/>
    <cellStyle name="40% - Акцент6 6 3" xfId="10157"/>
    <cellStyle name="40% - Акцент6 6 3 2" xfId="10158"/>
    <cellStyle name="40% - Акцент6 6 4" xfId="10159"/>
    <cellStyle name="40% - Акцент6 6 5" xfId="10160"/>
    <cellStyle name="40% - Акцент6 6 6" xfId="10161"/>
    <cellStyle name="40% - Акцент6 6 7" xfId="10162"/>
    <cellStyle name="40% - Акцент6 6 8" xfId="10163"/>
    <cellStyle name="40% - Акцент6 6 9" xfId="10164"/>
    <cellStyle name="40% - Акцент6 6_46EE.2011(v1.0)" xfId="10165"/>
    <cellStyle name="40% - Акцент6 60" xfId="10166"/>
    <cellStyle name="40% - Акцент6 60 2" xfId="10167"/>
    <cellStyle name="40% - Акцент6 61" xfId="10168"/>
    <cellStyle name="40% - Акцент6 61 2" xfId="10169"/>
    <cellStyle name="40% - Акцент6 62" xfId="10170"/>
    <cellStyle name="40% - Акцент6 62 2" xfId="10171"/>
    <cellStyle name="40% - Акцент6 63" xfId="10172"/>
    <cellStyle name="40% - Акцент6 63 2" xfId="10173"/>
    <cellStyle name="40% - Акцент6 64" xfId="10174"/>
    <cellStyle name="40% - Акцент6 64 2" xfId="10175"/>
    <cellStyle name="40% - Акцент6 65" xfId="10176"/>
    <cellStyle name="40% - Акцент6 65 2" xfId="10177"/>
    <cellStyle name="40% - Акцент6 66" xfId="10178"/>
    <cellStyle name="40% - Акцент6 66 2" xfId="10179"/>
    <cellStyle name="40% - Акцент6 67" xfId="10180"/>
    <cellStyle name="40% - Акцент6 67 2" xfId="10181"/>
    <cellStyle name="40% - Акцент6 68" xfId="10182"/>
    <cellStyle name="40% - Акцент6 68 2" xfId="10183"/>
    <cellStyle name="40% - Акцент6 69" xfId="10184"/>
    <cellStyle name="40% - Акцент6 69 2" xfId="10185"/>
    <cellStyle name="40% - Акцент6 7" xfId="10186"/>
    <cellStyle name="40% - Акцент6 7 10" xfId="10187"/>
    <cellStyle name="40% - Акцент6 7 11" xfId="10188"/>
    <cellStyle name="40% - Акцент6 7 12" xfId="10189"/>
    <cellStyle name="40% - Акцент6 7 13" xfId="10190"/>
    <cellStyle name="40% - Акцент6 7 14" xfId="10191"/>
    <cellStyle name="40% - Акцент6 7 14 2" xfId="10192"/>
    <cellStyle name="40% - Акцент6 7 15" xfId="10193"/>
    <cellStyle name="40% - Акцент6 7 15 2" xfId="10194"/>
    <cellStyle name="40% - Акцент6 7 16" xfId="10195"/>
    <cellStyle name="40% - Акцент6 7 16 2" xfId="10196"/>
    <cellStyle name="40% - Акцент6 7 17" xfId="10197"/>
    <cellStyle name="40% - Акцент6 7 17 2" xfId="10198"/>
    <cellStyle name="40% - Акцент6 7 18" xfId="10199"/>
    <cellStyle name="40% - Акцент6 7 18 2" xfId="10200"/>
    <cellStyle name="40% - Акцент6 7 19" xfId="10201"/>
    <cellStyle name="40% - Акцент6 7 2" xfId="10202"/>
    <cellStyle name="40% - Акцент6 7 20" xfId="10203"/>
    <cellStyle name="40% - Акцент6 7 21" xfId="10204"/>
    <cellStyle name="40% - Акцент6 7 3" xfId="10205"/>
    <cellStyle name="40% - Акцент6 7 3 2" xfId="10206"/>
    <cellStyle name="40% - Акцент6 7 4" xfId="10207"/>
    <cellStyle name="40% - Акцент6 7 5" xfId="10208"/>
    <cellStyle name="40% - Акцент6 7 6" xfId="10209"/>
    <cellStyle name="40% - Акцент6 7 7" xfId="10210"/>
    <cellStyle name="40% - Акцент6 7 8" xfId="10211"/>
    <cellStyle name="40% - Акцент6 7 9" xfId="10212"/>
    <cellStyle name="40% - Акцент6 7_46EE.2011(v1.0)" xfId="10213"/>
    <cellStyle name="40% - Акцент6 70" xfId="10214"/>
    <cellStyle name="40% - Акцент6 70 2" xfId="10215"/>
    <cellStyle name="40% - Акцент6 71" xfId="10216"/>
    <cellStyle name="40% - Акцент6 71 2" xfId="10217"/>
    <cellStyle name="40% - Акцент6 72" xfId="10218"/>
    <cellStyle name="40% - Акцент6 72 2" xfId="10219"/>
    <cellStyle name="40% - Акцент6 73" xfId="10220"/>
    <cellStyle name="40% - Акцент6 73 2" xfId="10221"/>
    <cellStyle name="40% - Акцент6 74" xfId="10222"/>
    <cellStyle name="40% - Акцент6 74 2" xfId="10223"/>
    <cellStyle name="40% - Акцент6 75" xfId="10224"/>
    <cellStyle name="40% - Акцент6 75 2" xfId="10225"/>
    <cellStyle name="40% - Акцент6 76" xfId="10226"/>
    <cellStyle name="40% - Акцент6 76 2" xfId="10227"/>
    <cellStyle name="40% - Акцент6 77" xfId="10228"/>
    <cellStyle name="40% - Акцент6 77 2" xfId="10229"/>
    <cellStyle name="40% - Акцент6 78" xfId="10230"/>
    <cellStyle name="40% - Акцент6 78 2" xfId="10231"/>
    <cellStyle name="40% - Акцент6 79" xfId="10232"/>
    <cellStyle name="40% - Акцент6 79 2" xfId="10233"/>
    <cellStyle name="40% - Акцент6 8" xfId="10234"/>
    <cellStyle name="40% - Акцент6 8 10" xfId="10235"/>
    <cellStyle name="40% - Акцент6 8 11" xfId="10236"/>
    <cellStyle name="40% - Акцент6 8 12" xfId="10237"/>
    <cellStyle name="40% - Акцент6 8 13" xfId="10238"/>
    <cellStyle name="40% - Акцент6 8 14" xfId="10239"/>
    <cellStyle name="40% - Акцент6 8 14 2" xfId="10240"/>
    <cellStyle name="40% - Акцент6 8 15" xfId="10241"/>
    <cellStyle name="40% - Акцент6 8 15 2" xfId="10242"/>
    <cellStyle name="40% - Акцент6 8 16" xfId="10243"/>
    <cellStyle name="40% - Акцент6 8 16 2" xfId="10244"/>
    <cellStyle name="40% - Акцент6 8 17" xfId="10245"/>
    <cellStyle name="40% - Акцент6 8 17 2" xfId="10246"/>
    <cellStyle name="40% - Акцент6 8 18" xfId="10247"/>
    <cellStyle name="40% - Акцент6 8 18 2" xfId="10248"/>
    <cellStyle name="40% - Акцент6 8 19" xfId="10249"/>
    <cellStyle name="40% - Акцент6 8 2" xfId="10250"/>
    <cellStyle name="40% - Акцент6 8 20" xfId="10251"/>
    <cellStyle name="40% - Акцент6 8 21" xfId="10252"/>
    <cellStyle name="40% - Акцент6 8 3" xfId="10253"/>
    <cellStyle name="40% - Акцент6 8 3 2" xfId="10254"/>
    <cellStyle name="40% - Акцент6 8 4" xfId="10255"/>
    <cellStyle name="40% - Акцент6 8 5" xfId="10256"/>
    <cellStyle name="40% - Акцент6 8 6" xfId="10257"/>
    <cellStyle name="40% - Акцент6 8 7" xfId="10258"/>
    <cellStyle name="40% - Акцент6 8 8" xfId="10259"/>
    <cellStyle name="40% - Акцент6 8 9" xfId="10260"/>
    <cellStyle name="40% - Акцент6 8_46EE.2011(v1.0)" xfId="10261"/>
    <cellStyle name="40% - Акцент6 80" xfId="10262"/>
    <cellStyle name="40% - Акцент6 80 2" xfId="10263"/>
    <cellStyle name="40% - Акцент6 81" xfId="10264"/>
    <cellStyle name="40% - Акцент6 81 2" xfId="10265"/>
    <cellStyle name="40% - Акцент6 82" xfId="10266"/>
    <cellStyle name="40% - Акцент6 82 2" xfId="10267"/>
    <cellStyle name="40% - Акцент6 83" xfId="10268"/>
    <cellStyle name="40% - Акцент6 83 2" xfId="10269"/>
    <cellStyle name="40% - Акцент6 84" xfId="10270"/>
    <cellStyle name="40% - Акцент6 84 2" xfId="10271"/>
    <cellStyle name="40% - Акцент6 85" xfId="10272"/>
    <cellStyle name="40% - Акцент6 85 2" xfId="10273"/>
    <cellStyle name="40% - Акцент6 86" xfId="10274"/>
    <cellStyle name="40% - Акцент6 86 2" xfId="10275"/>
    <cellStyle name="40% - Акцент6 87" xfId="10276"/>
    <cellStyle name="40% - Акцент6 87 2" xfId="10277"/>
    <cellStyle name="40% - Акцент6 88" xfId="10278"/>
    <cellStyle name="40% - Акцент6 88 2" xfId="10279"/>
    <cellStyle name="40% - Акцент6 89" xfId="10280"/>
    <cellStyle name="40% - Акцент6 89 2" xfId="10281"/>
    <cellStyle name="40% - Акцент6 9" xfId="10282"/>
    <cellStyle name="40% - Акцент6 9 10" xfId="10283"/>
    <cellStyle name="40% - Акцент6 9 11" xfId="10284"/>
    <cellStyle name="40% - Акцент6 9 12" xfId="10285"/>
    <cellStyle name="40% - Акцент6 9 13" xfId="10286"/>
    <cellStyle name="40% - Акцент6 9 14" xfId="10287"/>
    <cellStyle name="40% - Акцент6 9 14 2" xfId="10288"/>
    <cellStyle name="40% - Акцент6 9 15" xfId="10289"/>
    <cellStyle name="40% - Акцент6 9 15 2" xfId="10290"/>
    <cellStyle name="40% - Акцент6 9 16" xfId="10291"/>
    <cellStyle name="40% - Акцент6 9 16 2" xfId="10292"/>
    <cellStyle name="40% - Акцент6 9 17" xfId="10293"/>
    <cellStyle name="40% - Акцент6 9 17 2" xfId="10294"/>
    <cellStyle name="40% - Акцент6 9 18" xfId="10295"/>
    <cellStyle name="40% - Акцент6 9 18 2" xfId="10296"/>
    <cellStyle name="40% - Акцент6 9 19" xfId="10297"/>
    <cellStyle name="40% - Акцент6 9 2" xfId="10298"/>
    <cellStyle name="40% - Акцент6 9 20" xfId="10299"/>
    <cellStyle name="40% - Акцент6 9 21" xfId="10300"/>
    <cellStyle name="40% - Акцент6 9 3" xfId="10301"/>
    <cellStyle name="40% - Акцент6 9 3 2" xfId="10302"/>
    <cellStyle name="40% - Акцент6 9 4" xfId="10303"/>
    <cellStyle name="40% - Акцент6 9 5" xfId="10304"/>
    <cellStyle name="40% - Акцент6 9 6" xfId="10305"/>
    <cellStyle name="40% - Акцент6 9 7" xfId="10306"/>
    <cellStyle name="40% - Акцент6 9 8" xfId="10307"/>
    <cellStyle name="40% - Акцент6 9 9" xfId="10308"/>
    <cellStyle name="40% - Акцент6 9_46EE.2011(v1.0)" xfId="10309"/>
    <cellStyle name="40% - Акцент6 90" xfId="10310"/>
    <cellStyle name="40% - Акцент6 90 2" xfId="10311"/>
    <cellStyle name="40% - Акцент6 91" xfId="10312"/>
    <cellStyle name="40% - Акцент6 91 2" xfId="10313"/>
    <cellStyle name="40% - Акцент6 92" xfId="10314"/>
    <cellStyle name="40% - Акцент6 92 2" xfId="10315"/>
    <cellStyle name="40% - Акцент6 93" xfId="10316"/>
    <cellStyle name="40% - Акцент6 93 2" xfId="10317"/>
    <cellStyle name="40% - Акцент6 94" xfId="10318"/>
    <cellStyle name="40% - Акцент6 94 2" xfId="10319"/>
    <cellStyle name="40% - Акцент6 95" xfId="10320"/>
    <cellStyle name="40% - Акцент6 95 2" xfId="10321"/>
    <cellStyle name="40% - Акцент6 96" xfId="10322"/>
    <cellStyle name="40% - Акцент6 96 2" xfId="10323"/>
    <cellStyle name="40% - Акцент6 97" xfId="10324"/>
    <cellStyle name="40% - Акцент6 97 2" xfId="10325"/>
    <cellStyle name="40% - Акцент6 98" xfId="10326"/>
    <cellStyle name="40% - Акцент6 98 2" xfId="10327"/>
    <cellStyle name="40% - Акцент6 99" xfId="10328"/>
    <cellStyle name="40% - Акцент6 99 2" xfId="10329"/>
    <cellStyle name="40% — акцент6_5(тх) факт за 2014 год для Васильева РЭК_принятый_08_06_2015" xfId="10330"/>
    <cellStyle name="60% - Accent1" xfId="10331"/>
    <cellStyle name="60% - Accent1 2" xfId="10332"/>
    <cellStyle name="60% - Accent2" xfId="10333"/>
    <cellStyle name="60% - Accent2 2" xfId="10334"/>
    <cellStyle name="60% - Accent3" xfId="10335"/>
    <cellStyle name="60% - Accent3 2" xfId="10336"/>
    <cellStyle name="60% - Accent4" xfId="10337"/>
    <cellStyle name="60% - Accent4 2" xfId="10338"/>
    <cellStyle name="60% - Accent5" xfId="10339"/>
    <cellStyle name="60% - Accent5 2" xfId="10340"/>
    <cellStyle name="60% - Accent6" xfId="10341"/>
    <cellStyle name="60% - Accent6 2" xfId="10342"/>
    <cellStyle name="60% — акцент1" xfId="10343"/>
    <cellStyle name="60% - Акцент1 10" xfId="10344"/>
    <cellStyle name="60% - Акцент1 10 2" xfId="10345"/>
    <cellStyle name="60% - Акцент1 100" xfId="10346"/>
    <cellStyle name="60% - Акцент1 101" xfId="10347"/>
    <cellStyle name="60% - Акцент1 102" xfId="10348"/>
    <cellStyle name="60% - Акцент1 103" xfId="10349"/>
    <cellStyle name="60% - Акцент1 104" xfId="10350"/>
    <cellStyle name="60% - Акцент1 105" xfId="10351"/>
    <cellStyle name="60% - Акцент1 106" xfId="10352"/>
    <cellStyle name="60% - Акцент1 107" xfId="10353"/>
    <cellStyle name="60% - Акцент1 108" xfId="10354"/>
    <cellStyle name="60% - Акцент1 109" xfId="10355"/>
    <cellStyle name="60% - Акцент1 11" xfId="10356"/>
    <cellStyle name="60% - Акцент1 11 2" xfId="10357"/>
    <cellStyle name="60% - Акцент1 110" xfId="10358"/>
    <cellStyle name="60% - Акцент1 111" xfId="10359"/>
    <cellStyle name="60% - Акцент1 112" xfId="10360"/>
    <cellStyle name="60% - Акцент1 113" xfId="10361"/>
    <cellStyle name="60% - Акцент1 114" xfId="10362"/>
    <cellStyle name="60% - Акцент1 115" xfId="10363"/>
    <cellStyle name="60% - Акцент1 116" xfId="10364"/>
    <cellStyle name="60% - Акцент1 117" xfId="10365"/>
    <cellStyle name="60% - Акцент1 118" xfId="10366"/>
    <cellStyle name="60% - Акцент1 119" xfId="10367"/>
    <cellStyle name="60% - Акцент1 12" xfId="10368"/>
    <cellStyle name="60% - Акцент1 12 2" xfId="10369"/>
    <cellStyle name="60% - Акцент1 120" xfId="10370"/>
    <cellStyle name="60% - Акцент1 121" xfId="10371"/>
    <cellStyle name="60% - Акцент1 122" xfId="10372"/>
    <cellStyle name="60% - Акцент1 123" xfId="10373"/>
    <cellStyle name="60% - Акцент1 124" xfId="10374"/>
    <cellStyle name="60% - Акцент1 125" xfId="10375"/>
    <cellStyle name="60% - Акцент1 126" xfId="10376"/>
    <cellStyle name="60% - Акцент1 127" xfId="10377"/>
    <cellStyle name="60% - Акцент1 128" xfId="10378"/>
    <cellStyle name="60% - Акцент1 129" xfId="10379"/>
    <cellStyle name="60% - Акцент1 13" xfId="10380"/>
    <cellStyle name="60% - Акцент1 13 2" xfId="10381"/>
    <cellStyle name="60% - Акцент1 130" xfId="10382"/>
    <cellStyle name="60% - Акцент1 131" xfId="10383"/>
    <cellStyle name="60% - Акцент1 132" xfId="10384"/>
    <cellStyle name="60% - Акцент1 133" xfId="10385"/>
    <cellStyle name="60% - Акцент1 134" xfId="10386"/>
    <cellStyle name="60% - Акцент1 135" xfId="10387"/>
    <cellStyle name="60% - Акцент1 136" xfId="10388"/>
    <cellStyle name="60% - Акцент1 137" xfId="10389"/>
    <cellStyle name="60% - Акцент1 138" xfId="10390"/>
    <cellStyle name="60% - Акцент1 139" xfId="10391"/>
    <cellStyle name="60% - Акцент1 14" xfId="10392"/>
    <cellStyle name="60% - Акцент1 14 2" xfId="10393"/>
    <cellStyle name="60% - Акцент1 140" xfId="10394"/>
    <cellStyle name="60% - Акцент1 141" xfId="10395"/>
    <cellStyle name="60% - Акцент1 142" xfId="10396"/>
    <cellStyle name="60% - Акцент1 143" xfId="10397"/>
    <cellStyle name="60% - Акцент1 144" xfId="10398"/>
    <cellStyle name="60% - Акцент1 145" xfId="10399"/>
    <cellStyle name="60% - Акцент1 146" xfId="10400"/>
    <cellStyle name="60% - Акцент1 147" xfId="10401"/>
    <cellStyle name="60% - Акцент1 148" xfId="10402"/>
    <cellStyle name="60% - Акцент1 149" xfId="10403"/>
    <cellStyle name="60% - Акцент1 15" xfId="10404"/>
    <cellStyle name="60% - Акцент1 15 2" xfId="10405"/>
    <cellStyle name="60% - Акцент1 150" xfId="10406"/>
    <cellStyle name="60% - Акцент1 151" xfId="10407"/>
    <cellStyle name="60% - Акцент1 152" xfId="10408"/>
    <cellStyle name="60% - Акцент1 16" xfId="10409"/>
    <cellStyle name="60% - Акцент1 16 2" xfId="10410"/>
    <cellStyle name="60% - Акцент1 17" xfId="10411"/>
    <cellStyle name="60% - Акцент1 17 2" xfId="10412"/>
    <cellStyle name="60% - Акцент1 18" xfId="10413"/>
    <cellStyle name="60% - Акцент1 18 2" xfId="10414"/>
    <cellStyle name="60% - Акцент1 19" xfId="10415"/>
    <cellStyle name="60% - Акцент1 19 2" xfId="10416"/>
    <cellStyle name="60% - Акцент1 2" xfId="10417"/>
    <cellStyle name="60% - Акцент1 2 10" xfId="10418"/>
    <cellStyle name="60% - Акцент1 2 11" xfId="10419"/>
    <cellStyle name="60% - Акцент1 2 12" xfId="10420"/>
    <cellStyle name="60% - Акцент1 2 13" xfId="10421"/>
    <cellStyle name="60% - Акцент1 2 14" xfId="10422"/>
    <cellStyle name="60% - Акцент1 2 14 2" xfId="10423"/>
    <cellStyle name="60% - Акцент1 2 15" xfId="10424"/>
    <cellStyle name="60% - Акцент1 2 2" xfId="10425"/>
    <cellStyle name="60% - Акцент1 2 3" xfId="10426"/>
    <cellStyle name="60% - Акцент1 2 4" xfId="10427"/>
    <cellStyle name="60% - Акцент1 2 5" xfId="10428"/>
    <cellStyle name="60% - Акцент1 2 6" xfId="10429"/>
    <cellStyle name="60% - Акцент1 2 7" xfId="10430"/>
    <cellStyle name="60% - Акцент1 2 8" xfId="10431"/>
    <cellStyle name="60% - Акцент1 2 9" xfId="10432"/>
    <cellStyle name="60% - Акцент1 20" xfId="10433"/>
    <cellStyle name="60% - Акцент1 20 2" xfId="10434"/>
    <cellStyle name="60% - Акцент1 21" xfId="10435"/>
    <cellStyle name="60% - Акцент1 21 2" xfId="10436"/>
    <cellStyle name="60% - Акцент1 21 3" xfId="10437"/>
    <cellStyle name="60% - Акцент1 21 4" xfId="10438"/>
    <cellStyle name="60% - Акцент1 21 5" xfId="10439"/>
    <cellStyle name="60% - Акцент1 21 6" xfId="10440"/>
    <cellStyle name="60% - Акцент1 21 7" xfId="10441"/>
    <cellStyle name="60% - Акцент1 22" xfId="10442"/>
    <cellStyle name="60% - Акцент1 22 2" xfId="10443"/>
    <cellStyle name="60% - Акцент1 23" xfId="10444"/>
    <cellStyle name="60% - Акцент1 23 2" xfId="10445"/>
    <cellStyle name="60% - Акцент1 24" xfId="10446"/>
    <cellStyle name="60% - Акцент1 24 2" xfId="10447"/>
    <cellStyle name="60% - Акцент1 25" xfId="10448"/>
    <cellStyle name="60% - Акцент1 26" xfId="10449"/>
    <cellStyle name="60% - Акцент1 27" xfId="10450"/>
    <cellStyle name="60% - Акцент1 28" xfId="10451"/>
    <cellStyle name="60% - Акцент1 29" xfId="10452"/>
    <cellStyle name="60% - Акцент1 3" xfId="10453"/>
    <cellStyle name="60% - Акцент1 3 2" xfId="10454"/>
    <cellStyle name="60% - Акцент1 3 3" xfId="10455"/>
    <cellStyle name="60% - Акцент1 30" xfId="10456"/>
    <cellStyle name="60% - Акцент1 31" xfId="10457"/>
    <cellStyle name="60% - Акцент1 32" xfId="10458"/>
    <cellStyle name="60% - Акцент1 33" xfId="10459"/>
    <cellStyle name="60% - Акцент1 34" xfId="10460"/>
    <cellStyle name="60% - Акцент1 35" xfId="10461"/>
    <cellStyle name="60% - Акцент1 36" xfId="10462"/>
    <cellStyle name="60% - Акцент1 37" xfId="10463"/>
    <cellStyle name="60% - Акцент1 38" xfId="10464"/>
    <cellStyle name="60% - Акцент1 39" xfId="10465"/>
    <cellStyle name="60% - Акцент1 4" xfId="10466"/>
    <cellStyle name="60% - Акцент1 4 2" xfId="10467"/>
    <cellStyle name="60% - Акцент1 4 3" xfId="10468"/>
    <cellStyle name="60% - Акцент1 40" xfId="10469"/>
    <cellStyle name="60% - Акцент1 41" xfId="10470"/>
    <cellStyle name="60% - Акцент1 42" xfId="10471"/>
    <cellStyle name="60% - Акцент1 43" xfId="10472"/>
    <cellStyle name="60% - Акцент1 44" xfId="10473"/>
    <cellStyle name="60% - Акцент1 45" xfId="10474"/>
    <cellStyle name="60% - Акцент1 46" xfId="10475"/>
    <cellStyle name="60% - Акцент1 47" xfId="10476"/>
    <cellStyle name="60% - Акцент1 48" xfId="10477"/>
    <cellStyle name="60% - Акцент1 49" xfId="10478"/>
    <cellStyle name="60% - Акцент1 5" xfId="10479"/>
    <cellStyle name="60% - Акцент1 5 2" xfId="10480"/>
    <cellStyle name="60% - Акцент1 5 3" xfId="10481"/>
    <cellStyle name="60% - Акцент1 50" xfId="10482"/>
    <cellStyle name="60% - Акцент1 51" xfId="10483"/>
    <cellStyle name="60% - Акцент1 52" xfId="10484"/>
    <cellStyle name="60% - Акцент1 53" xfId="10485"/>
    <cellStyle name="60% - Акцент1 54" xfId="10486"/>
    <cellStyle name="60% - Акцент1 55" xfId="10487"/>
    <cellStyle name="60% - Акцент1 56" xfId="10488"/>
    <cellStyle name="60% - Акцент1 57" xfId="10489"/>
    <cellStyle name="60% - Акцент1 58" xfId="10490"/>
    <cellStyle name="60% - Акцент1 59" xfId="10491"/>
    <cellStyle name="60% - Акцент1 6" xfId="10492"/>
    <cellStyle name="60% - Акцент1 6 2" xfId="10493"/>
    <cellStyle name="60% - Акцент1 6 3" xfId="10494"/>
    <cellStyle name="60% - Акцент1 60" xfId="10495"/>
    <cellStyle name="60% - Акцент1 61" xfId="10496"/>
    <cellStyle name="60% - Акцент1 62" xfId="10497"/>
    <cellStyle name="60% - Акцент1 63" xfId="10498"/>
    <cellStyle name="60% - Акцент1 64" xfId="10499"/>
    <cellStyle name="60% - Акцент1 65" xfId="10500"/>
    <cellStyle name="60% - Акцент1 66" xfId="10501"/>
    <cellStyle name="60% - Акцент1 67" xfId="10502"/>
    <cellStyle name="60% - Акцент1 68" xfId="10503"/>
    <cellStyle name="60% - Акцент1 69" xfId="10504"/>
    <cellStyle name="60% - Акцент1 7" xfId="10505"/>
    <cellStyle name="60% - Акцент1 7 2" xfId="10506"/>
    <cellStyle name="60% - Акцент1 7 3" xfId="10507"/>
    <cellStyle name="60% - Акцент1 70" xfId="10508"/>
    <cellStyle name="60% - Акцент1 71" xfId="10509"/>
    <cellStyle name="60% - Акцент1 72" xfId="10510"/>
    <cellStyle name="60% - Акцент1 73" xfId="10511"/>
    <cellStyle name="60% - Акцент1 74" xfId="10512"/>
    <cellStyle name="60% - Акцент1 75" xfId="10513"/>
    <cellStyle name="60% - Акцент1 76" xfId="10514"/>
    <cellStyle name="60% - Акцент1 77" xfId="10515"/>
    <cellStyle name="60% - Акцент1 78" xfId="10516"/>
    <cellStyle name="60% - Акцент1 79" xfId="10517"/>
    <cellStyle name="60% - Акцент1 8" xfId="10518"/>
    <cellStyle name="60% - Акцент1 8 2" xfId="10519"/>
    <cellStyle name="60% - Акцент1 8 3" xfId="10520"/>
    <cellStyle name="60% - Акцент1 80" xfId="10521"/>
    <cellStyle name="60% - Акцент1 81" xfId="10522"/>
    <cellStyle name="60% - Акцент1 82" xfId="10523"/>
    <cellStyle name="60% - Акцент1 83" xfId="10524"/>
    <cellStyle name="60% - Акцент1 84" xfId="10525"/>
    <cellStyle name="60% - Акцент1 85" xfId="10526"/>
    <cellStyle name="60% - Акцент1 86" xfId="10527"/>
    <cellStyle name="60% - Акцент1 87" xfId="10528"/>
    <cellStyle name="60% - Акцент1 88" xfId="10529"/>
    <cellStyle name="60% - Акцент1 89" xfId="10530"/>
    <cellStyle name="60% - Акцент1 9" xfId="10531"/>
    <cellStyle name="60% - Акцент1 9 2" xfId="10532"/>
    <cellStyle name="60% - Акцент1 9 3" xfId="10533"/>
    <cellStyle name="60% - Акцент1 90" xfId="10534"/>
    <cellStyle name="60% - Акцент1 91" xfId="10535"/>
    <cellStyle name="60% - Акцент1 92" xfId="10536"/>
    <cellStyle name="60% - Акцент1 93" xfId="10537"/>
    <cellStyle name="60% - Акцент1 94" xfId="10538"/>
    <cellStyle name="60% - Акцент1 95" xfId="10539"/>
    <cellStyle name="60% - Акцент1 96" xfId="10540"/>
    <cellStyle name="60% - Акцент1 97" xfId="10541"/>
    <cellStyle name="60% - Акцент1 98" xfId="10542"/>
    <cellStyle name="60% - Акцент1 99" xfId="10543"/>
    <cellStyle name="60% — акцент1_5(тх) факт за 2014 год для Васильева РЭК_принятый_08_06_2015" xfId="10544"/>
    <cellStyle name="60% — акцент2" xfId="10545"/>
    <cellStyle name="60% - Акцент2 10" xfId="10546"/>
    <cellStyle name="60% - Акцент2 10 2" xfId="10547"/>
    <cellStyle name="60% - Акцент2 100" xfId="10548"/>
    <cellStyle name="60% - Акцент2 101" xfId="10549"/>
    <cellStyle name="60% - Акцент2 102" xfId="10550"/>
    <cellStyle name="60% - Акцент2 103" xfId="10551"/>
    <cellStyle name="60% - Акцент2 104" xfId="10552"/>
    <cellStyle name="60% - Акцент2 105" xfId="10553"/>
    <cellStyle name="60% - Акцент2 106" xfId="10554"/>
    <cellStyle name="60% - Акцент2 107" xfId="10555"/>
    <cellStyle name="60% - Акцент2 108" xfId="10556"/>
    <cellStyle name="60% - Акцент2 109" xfId="10557"/>
    <cellStyle name="60% - Акцент2 11" xfId="10558"/>
    <cellStyle name="60% - Акцент2 11 2" xfId="10559"/>
    <cellStyle name="60% - Акцент2 110" xfId="10560"/>
    <cellStyle name="60% - Акцент2 111" xfId="10561"/>
    <cellStyle name="60% - Акцент2 112" xfId="10562"/>
    <cellStyle name="60% - Акцент2 113" xfId="10563"/>
    <cellStyle name="60% - Акцент2 114" xfId="10564"/>
    <cellStyle name="60% - Акцент2 115" xfId="10565"/>
    <cellStyle name="60% - Акцент2 116" xfId="10566"/>
    <cellStyle name="60% - Акцент2 117" xfId="10567"/>
    <cellStyle name="60% - Акцент2 118" xfId="10568"/>
    <cellStyle name="60% - Акцент2 119" xfId="10569"/>
    <cellStyle name="60% - Акцент2 12" xfId="10570"/>
    <cellStyle name="60% - Акцент2 12 2" xfId="10571"/>
    <cellStyle name="60% - Акцент2 120" xfId="10572"/>
    <cellStyle name="60% - Акцент2 121" xfId="10573"/>
    <cellStyle name="60% - Акцент2 122" xfId="10574"/>
    <cellStyle name="60% - Акцент2 123" xfId="10575"/>
    <cellStyle name="60% - Акцент2 124" xfId="10576"/>
    <cellStyle name="60% - Акцент2 125" xfId="10577"/>
    <cellStyle name="60% - Акцент2 126" xfId="10578"/>
    <cellStyle name="60% - Акцент2 127" xfId="10579"/>
    <cellStyle name="60% - Акцент2 128" xfId="10580"/>
    <cellStyle name="60% - Акцент2 129" xfId="10581"/>
    <cellStyle name="60% - Акцент2 13" xfId="10582"/>
    <cellStyle name="60% - Акцент2 13 2" xfId="10583"/>
    <cellStyle name="60% - Акцент2 130" xfId="10584"/>
    <cellStyle name="60% - Акцент2 131" xfId="10585"/>
    <cellStyle name="60% - Акцент2 132" xfId="10586"/>
    <cellStyle name="60% - Акцент2 133" xfId="10587"/>
    <cellStyle name="60% - Акцент2 134" xfId="10588"/>
    <cellStyle name="60% - Акцент2 135" xfId="10589"/>
    <cellStyle name="60% - Акцент2 136" xfId="10590"/>
    <cellStyle name="60% - Акцент2 137" xfId="10591"/>
    <cellStyle name="60% - Акцент2 138" xfId="10592"/>
    <cellStyle name="60% - Акцент2 139" xfId="10593"/>
    <cellStyle name="60% - Акцент2 14" xfId="10594"/>
    <cellStyle name="60% - Акцент2 14 2" xfId="10595"/>
    <cellStyle name="60% - Акцент2 140" xfId="10596"/>
    <cellStyle name="60% - Акцент2 141" xfId="10597"/>
    <cellStyle name="60% - Акцент2 142" xfId="10598"/>
    <cellStyle name="60% - Акцент2 143" xfId="10599"/>
    <cellStyle name="60% - Акцент2 144" xfId="10600"/>
    <cellStyle name="60% - Акцент2 145" xfId="10601"/>
    <cellStyle name="60% - Акцент2 146" xfId="10602"/>
    <cellStyle name="60% - Акцент2 147" xfId="10603"/>
    <cellStyle name="60% - Акцент2 148" xfId="10604"/>
    <cellStyle name="60% - Акцент2 149" xfId="10605"/>
    <cellStyle name="60% - Акцент2 15" xfId="10606"/>
    <cellStyle name="60% - Акцент2 15 2" xfId="10607"/>
    <cellStyle name="60% - Акцент2 150" xfId="10608"/>
    <cellStyle name="60% - Акцент2 151" xfId="10609"/>
    <cellStyle name="60% - Акцент2 152" xfId="10610"/>
    <cellStyle name="60% - Акцент2 16" xfId="10611"/>
    <cellStyle name="60% - Акцент2 16 2" xfId="10612"/>
    <cellStyle name="60% - Акцент2 17" xfId="10613"/>
    <cellStyle name="60% - Акцент2 17 2" xfId="10614"/>
    <cellStyle name="60% - Акцент2 18" xfId="10615"/>
    <cellStyle name="60% - Акцент2 18 2" xfId="10616"/>
    <cellStyle name="60% - Акцент2 19" xfId="10617"/>
    <cellStyle name="60% - Акцент2 19 2" xfId="10618"/>
    <cellStyle name="60% - Акцент2 2" xfId="10619"/>
    <cellStyle name="60% - Акцент2 2 10" xfId="10620"/>
    <cellStyle name="60% - Акцент2 2 11" xfId="10621"/>
    <cellStyle name="60% - Акцент2 2 12" xfId="10622"/>
    <cellStyle name="60% - Акцент2 2 13" xfId="10623"/>
    <cellStyle name="60% - Акцент2 2 14" xfId="10624"/>
    <cellStyle name="60% - Акцент2 2 14 2" xfId="10625"/>
    <cellStyle name="60% - Акцент2 2 15" xfId="10626"/>
    <cellStyle name="60% - Акцент2 2 2" xfId="10627"/>
    <cellStyle name="60% - Акцент2 2 3" xfId="10628"/>
    <cellStyle name="60% - Акцент2 2 4" xfId="10629"/>
    <cellStyle name="60% - Акцент2 2 5" xfId="10630"/>
    <cellStyle name="60% - Акцент2 2 6" xfId="10631"/>
    <cellStyle name="60% - Акцент2 2 7" xfId="10632"/>
    <cellStyle name="60% - Акцент2 2 8" xfId="10633"/>
    <cellStyle name="60% - Акцент2 2 9" xfId="10634"/>
    <cellStyle name="60% - Акцент2 20" xfId="10635"/>
    <cellStyle name="60% - Акцент2 20 2" xfId="10636"/>
    <cellStyle name="60% - Акцент2 21" xfId="10637"/>
    <cellStyle name="60% - Акцент2 21 2" xfId="10638"/>
    <cellStyle name="60% - Акцент2 21 3" xfId="10639"/>
    <cellStyle name="60% - Акцент2 21 4" xfId="10640"/>
    <cellStyle name="60% - Акцент2 21 5" xfId="10641"/>
    <cellStyle name="60% - Акцент2 21 6" xfId="10642"/>
    <cellStyle name="60% - Акцент2 21 7" xfId="10643"/>
    <cellStyle name="60% - Акцент2 22" xfId="10644"/>
    <cellStyle name="60% - Акцент2 22 2" xfId="10645"/>
    <cellStyle name="60% - Акцент2 23" xfId="10646"/>
    <cellStyle name="60% - Акцент2 23 2" xfId="10647"/>
    <cellStyle name="60% - Акцент2 24" xfId="10648"/>
    <cellStyle name="60% - Акцент2 24 2" xfId="10649"/>
    <cellStyle name="60% - Акцент2 25" xfId="10650"/>
    <cellStyle name="60% - Акцент2 26" xfId="10651"/>
    <cellStyle name="60% - Акцент2 27" xfId="10652"/>
    <cellStyle name="60% - Акцент2 28" xfId="10653"/>
    <cellStyle name="60% - Акцент2 29" xfId="10654"/>
    <cellStyle name="60% - Акцент2 3" xfId="10655"/>
    <cellStyle name="60% - Акцент2 3 2" xfId="10656"/>
    <cellStyle name="60% - Акцент2 3 3" xfId="10657"/>
    <cellStyle name="60% - Акцент2 30" xfId="10658"/>
    <cellStyle name="60% - Акцент2 31" xfId="10659"/>
    <cellStyle name="60% - Акцент2 32" xfId="10660"/>
    <cellStyle name="60% - Акцент2 33" xfId="10661"/>
    <cellStyle name="60% - Акцент2 34" xfId="10662"/>
    <cellStyle name="60% - Акцент2 35" xfId="10663"/>
    <cellStyle name="60% - Акцент2 36" xfId="10664"/>
    <cellStyle name="60% - Акцент2 37" xfId="10665"/>
    <cellStyle name="60% - Акцент2 38" xfId="10666"/>
    <cellStyle name="60% - Акцент2 39" xfId="10667"/>
    <cellStyle name="60% - Акцент2 4" xfId="10668"/>
    <cellStyle name="60% - Акцент2 4 2" xfId="10669"/>
    <cellStyle name="60% - Акцент2 4 3" xfId="10670"/>
    <cellStyle name="60% - Акцент2 40" xfId="10671"/>
    <cellStyle name="60% - Акцент2 41" xfId="10672"/>
    <cellStyle name="60% - Акцент2 42" xfId="10673"/>
    <cellStyle name="60% - Акцент2 43" xfId="10674"/>
    <cellStyle name="60% - Акцент2 44" xfId="10675"/>
    <cellStyle name="60% - Акцент2 45" xfId="10676"/>
    <cellStyle name="60% - Акцент2 46" xfId="10677"/>
    <cellStyle name="60% - Акцент2 47" xfId="10678"/>
    <cellStyle name="60% - Акцент2 48" xfId="10679"/>
    <cellStyle name="60% - Акцент2 49" xfId="10680"/>
    <cellStyle name="60% - Акцент2 5" xfId="10681"/>
    <cellStyle name="60% - Акцент2 5 2" xfId="10682"/>
    <cellStyle name="60% - Акцент2 5 3" xfId="10683"/>
    <cellStyle name="60% - Акцент2 50" xfId="10684"/>
    <cellStyle name="60% - Акцент2 51" xfId="10685"/>
    <cellStyle name="60% - Акцент2 52" xfId="10686"/>
    <cellStyle name="60% - Акцент2 53" xfId="10687"/>
    <cellStyle name="60% - Акцент2 54" xfId="10688"/>
    <cellStyle name="60% - Акцент2 55" xfId="10689"/>
    <cellStyle name="60% - Акцент2 56" xfId="10690"/>
    <cellStyle name="60% - Акцент2 57" xfId="10691"/>
    <cellStyle name="60% - Акцент2 58" xfId="10692"/>
    <cellStyle name="60% - Акцент2 59" xfId="10693"/>
    <cellStyle name="60% - Акцент2 6" xfId="10694"/>
    <cellStyle name="60% - Акцент2 6 2" xfId="10695"/>
    <cellStyle name="60% - Акцент2 6 3" xfId="10696"/>
    <cellStyle name="60% - Акцент2 60" xfId="10697"/>
    <cellStyle name="60% - Акцент2 61" xfId="10698"/>
    <cellStyle name="60% - Акцент2 62" xfId="10699"/>
    <cellStyle name="60% - Акцент2 63" xfId="10700"/>
    <cellStyle name="60% - Акцент2 64" xfId="10701"/>
    <cellStyle name="60% - Акцент2 65" xfId="10702"/>
    <cellStyle name="60% - Акцент2 66" xfId="10703"/>
    <cellStyle name="60% - Акцент2 67" xfId="10704"/>
    <cellStyle name="60% - Акцент2 68" xfId="10705"/>
    <cellStyle name="60% - Акцент2 69" xfId="10706"/>
    <cellStyle name="60% - Акцент2 7" xfId="10707"/>
    <cellStyle name="60% - Акцент2 7 2" xfId="10708"/>
    <cellStyle name="60% - Акцент2 7 3" xfId="10709"/>
    <cellStyle name="60% - Акцент2 70" xfId="10710"/>
    <cellStyle name="60% - Акцент2 71" xfId="10711"/>
    <cellStyle name="60% - Акцент2 72" xfId="10712"/>
    <cellStyle name="60% - Акцент2 73" xfId="10713"/>
    <cellStyle name="60% - Акцент2 74" xfId="10714"/>
    <cellStyle name="60% - Акцент2 75" xfId="10715"/>
    <cellStyle name="60% - Акцент2 76" xfId="10716"/>
    <cellStyle name="60% - Акцент2 77" xfId="10717"/>
    <cellStyle name="60% - Акцент2 78" xfId="10718"/>
    <cellStyle name="60% - Акцент2 79" xfId="10719"/>
    <cellStyle name="60% - Акцент2 8" xfId="10720"/>
    <cellStyle name="60% - Акцент2 8 2" xfId="10721"/>
    <cellStyle name="60% - Акцент2 8 3" xfId="10722"/>
    <cellStyle name="60% - Акцент2 80" xfId="10723"/>
    <cellStyle name="60% - Акцент2 81" xfId="10724"/>
    <cellStyle name="60% - Акцент2 82" xfId="10725"/>
    <cellStyle name="60% - Акцент2 83" xfId="10726"/>
    <cellStyle name="60% - Акцент2 84" xfId="10727"/>
    <cellStyle name="60% - Акцент2 85" xfId="10728"/>
    <cellStyle name="60% - Акцент2 86" xfId="10729"/>
    <cellStyle name="60% - Акцент2 87" xfId="10730"/>
    <cellStyle name="60% - Акцент2 88" xfId="10731"/>
    <cellStyle name="60% - Акцент2 89" xfId="10732"/>
    <cellStyle name="60% - Акцент2 9" xfId="10733"/>
    <cellStyle name="60% - Акцент2 9 2" xfId="10734"/>
    <cellStyle name="60% - Акцент2 9 3" xfId="10735"/>
    <cellStyle name="60% - Акцент2 90" xfId="10736"/>
    <cellStyle name="60% - Акцент2 91" xfId="10737"/>
    <cellStyle name="60% - Акцент2 92" xfId="10738"/>
    <cellStyle name="60% - Акцент2 93" xfId="10739"/>
    <cellStyle name="60% - Акцент2 94" xfId="10740"/>
    <cellStyle name="60% - Акцент2 95" xfId="10741"/>
    <cellStyle name="60% - Акцент2 96" xfId="10742"/>
    <cellStyle name="60% - Акцент2 97" xfId="10743"/>
    <cellStyle name="60% - Акцент2 98" xfId="10744"/>
    <cellStyle name="60% - Акцент2 99" xfId="10745"/>
    <cellStyle name="60% — акцент2_5(тх) факт за 2014 год для Васильева РЭК_принятый_08_06_2015" xfId="10746"/>
    <cellStyle name="60% — акцент3" xfId="10747"/>
    <cellStyle name="60% - Акцент3 10" xfId="10748"/>
    <cellStyle name="60% - Акцент3 10 2" xfId="10749"/>
    <cellStyle name="60% - Акцент3 100" xfId="10750"/>
    <cellStyle name="60% - Акцент3 101" xfId="10751"/>
    <cellStyle name="60% - Акцент3 102" xfId="10752"/>
    <cellStyle name="60% - Акцент3 103" xfId="10753"/>
    <cellStyle name="60% - Акцент3 104" xfId="10754"/>
    <cellStyle name="60% - Акцент3 105" xfId="10755"/>
    <cellStyle name="60% - Акцент3 106" xfId="10756"/>
    <cellStyle name="60% - Акцент3 107" xfId="10757"/>
    <cellStyle name="60% - Акцент3 108" xfId="10758"/>
    <cellStyle name="60% - Акцент3 109" xfId="10759"/>
    <cellStyle name="60% - Акцент3 11" xfId="10760"/>
    <cellStyle name="60% - Акцент3 11 2" xfId="10761"/>
    <cellStyle name="60% - Акцент3 110" xfId="10762"/>
    <cellStyle name="60% - Акцент3 111" xfId="10763"/>
    <cellStyle name="60% - Акцент3 112" xfId="10764"/>
    <cellStyle name="60% - Акцент3 113" xfId="10765"/>
    <cellStyle name="60% - Акцент3 114" xfId="10766"/>
    <cellStyle name="60% - Акцент3 115" xfId="10767"/>
    <cellStyle name="60% - Акцент3 116" xfId="10768"/>
    <cellStyle name="60% - Акцент3 117" xfId="10769"/>
    <cellStyle name="60% - Акцент3 118" xfId="10770"/>
    <cellStyle name="60% - Акцент3 119" xfId="10771"/>
    <cellStyle name="60% - Акцент3 12" xfId="10772"/>
    <cellStyle name="60% - Акцент3 12 2" xfId="10773"/>
    <cellStyle name="60% - Акцент3 120" xfId="10774"/>
    <cellStyle name="60% - Акцент3 121" xfId="10775"/>
    <cellStyle name="60% - Акцент3 122" xfId="10776"/>
    <cellStyle name="60% - Акцент3 123" xfId="10777"/>
    <cellStyle name="60% - Акцент3 124" xfId="10778"/>
    <cellStyle name="60% - Акцент3 125" xfId="10779"/>
    <cellStyle name="60% - Акцент3 126" xfId="10780"/>
    <cellStyle name="60% - Акцент3 127" xfId="10781"/>
    <cellStyle name="60% - Акцент3 128" xfId="10782"/>
    <cellStyle name="60% - Акцент3 129" xfId="10783"/>
    <cellStyle name="60% - Акцент3 13" xfId="10784"/>
    <cellStyle name="60% - Акцент3 13 2" xfId="10785"/>
    <cellStyle name="60% - Акцент3 130" xfId="10786"/>
    <cellStyle name="60% - Акцент3 131" xfId="10787"/>
    <cellStyle name="60% - Акцент3 132" xfId="10788"/>
    <cellStyle name="60% - Акцент3 133" xfId="10789"/>
    <cellStyle name="60% - Акцент3 134" xfId="10790"/>
    <cellStyle name="60% - Акцент3 135" xfId="10791"/>
    <cellStyle name="60% - Акцент3 136" xfId="10792"/>
    <cellStyle name="60% - Акцент3 137" xfId="10793"/>
    <cellStyle name="60% - Акцент3 138" xfId="10794"/>
    <cellStyle name="60% - Акцент3 139" xfId="10795"/>
    <cellStyle name="60% - Акцент3 14" xfId="10796"/>
    <cellStyle name="60% - Акцент3 14 2" xfId="10797"/>
    <cellStyle name="60% - Акцент3 140" xfId="10798"/>
    <cellStyle name="60% - Акцент3 141" xfId="10799"/>
    <cellStyle name="60% - Акцент3 142" xfId="10800"/>
    <cellStyle name="60% - Акцент3 143" xfId="10801"/>
    <cellStyle name="60% - Акцент3 144" xfId="10802"/>
    <cellStyle name="60% - Акцент3 145" xfId="10803"/>
    <cellStyle name="60% - Акцент3 146" xfId="10804"/>
    <cellStyle name="60% - Акцент3 147" xfId="10805"/>
    <cellStyle name="60% - Акцент3 148" xfId="10806"/>
    <cellStyle name="60% - Акцент3 149" xfId="10807"/>
    <cellStyle name="60% - Акцент3 15" xfId="10808"/>
    <cellStyle name="60% - Акцент3 15 2" xfId="10809"/>
    <cellStyle name="60% - Акцент3 150" xfId="10810"/>
    <cellStyle name="60% - Акцент3 151" xfId="10811"/>
    <cellStyle name="60% - Акцент3 152" xfId="10812"/>
    <cellStyle name="60% - Акцент3 16" xfId="10813"/>
    <cellStyle name="60% - Акцент3 16 2" xfId="10814"/>
    <cellStyle name="60% - Акцент3 17" xfId="10815"/>
    <cellStyle name="60% - Акцент3 17 2" xfId="10816"/>
    <cellStyle name="60% - Акцент3 18" xfId="10817"/>
    <cellStyle name="60% - Акцент3 18 2" xfId="10818"/>
    <cellStyle name="60% - Акцент3 19" xfId="10819"/>
    <cellStyle name="60% - Акцент3 19 2" xfId="10820"/>
    <cellStyle name="60% - Акцент3 2" xfId="10821"/>
    <cellStyle name="60% - Акцент3 2 10" xfId="10822"/>
    <cellStyle name="60% - Акцент3 2 11" xfId="10823"/>
    <cellStyle name="60% - Акцент3 2 12" xfId="10824"/>
    <cellStyle name="60% - Акцент3 2 13" xfId="10825"/>
    <cellStyle name="60% - Акцент3 2 14" xfId="10826"/>
    <cellStyle name="60% - Акцент3 2 14 2" xfId="10827"/>
    <cellStyle name="60% - Акцент3 2 15" xfId="10828"/>
    <cellStyle name="60% - Акцент3 2 2" xfId="10829"/>
    <cellStyle name="60% - Акцент3 2 3" xfId="10830"/>
    <cellStyle name="60% - Акцент3 2 4" xfId="10831"/>
    <cellStyle name="60% - Акцент3 2 5" xfId="10832"/>
    <cellStyle name="60% - Акцент3 2 6" xfId="10833"/>
    <cellStyle name="60% - Акцент3 2 7" xfId="10834"/>
    <cellStyle name="60% - Акцент3 2 8" xfId="10835"/>
    <cellStyle name="60% - Акцент3 2 9" xfId="10836"/>
    <cellStyle name="60% - Акцент3 20" xfId="10837"/>
    <cellStyle name="60% - Акцент3 20 2" xfId="10838"/>
    <cellStyle name="60% - Акцент3 21" xfId="10839"/>
    <cellStyle name="60% - Акцент3 21 2" xfId="10840"/>
    <cellStyle name="60% - Акцент3 21 3" xfId="10841"/>
    <cellStyle name="60% - Акцент3 21 4" xfId="10842"/>
    <cellStyle name="60% - Акцент3 21 5" xfId="10843"/>
    <cellStyle name="60% - Акцент3 21 6" xfId="10844"/>
    <cellStyle name="60% - Акцент3 21 7" xfId="10845"/>
    <cellStyle name="60% - Акцент3 22" xfId="10846"/>
    <cellStyle name="60% - Акцент3 22 2" xfId="10847"/>
    <cellStyle name="60% - Акцент3 23" xfId="10848"/>
    <cellStyle name="60% - Акцент3 23 2" xfId="10849"/>
    <cellStyle name="60% - Акцент3 24" xfId="10850"/>
    <cellStyle name="60% - Акцент3 24 2" xfId="10851"/>
    <cellStyle name="60% - Акцент3 25" xfId="10852"/>
    <cellStyle name="60% - Акцент3 26" xfId="10853"/>
    <cellStyle name="60% - Акцент3 27" xfId="10854"/>
    <cellStyle name="60% - Акцент3 28" xfId="10855"/>
    <cellStyle name="60% - Акцент3 29" xfId="10856"/>
    <cellStyle name="60% - Акцент3 3" xfId="10857"/>
    <cellStyle name="60% - Акцент3 3 2" xfId="10858"/>
    <cellStyle name="60% - Акцент3 3 3" xfId="10859"/>
    <cellStyle name="60% - Акцент3 30" xfId="10860"/>
    <cellStyle name="60% - Акцент3 31" xfId="10861"/>
    <cellStyle name="60% - Акцент3 32" xfId="10862"/>
    <cellStyle name="60% - Акцент3 33" xfId="10863"/>
    <cellStyle name="60% - Акцент3 34" xfId="10864"/>
    <cellStyle name="60% - Акцент3 35" xfId="10865"/>
    <cellStyle name="60% - Акцент3 36" xfId="10866"/>
    <cellStyle name="60% - Акцент3 37" xfId="10867"/>
    <cellStyle name="60% - Акцент3 38" xfId="10868"/>
    <cellStyle name="60% - Акцент3 39" xfId="10869"/>
    <cellStyle name="60% - Акцент3 4" xfId="10870"/>
    <cellStyle name="60% - Акцент3 4 2" xfId="10871"/>
    <cellStyle name="60% - Акцент3 4 3" xfId="10872"/>
    <cellStyle name="60% - Акцент3 40" xfId="10873"/>
    <cellStyle name="60% - Акцент3 41" xfId="10874"/>
    <cellStyle name="60% - Акцент3 42" xfId="10875"/>
    <cellStyle name="60% - Акцент3 43" xfId="10876"/>
    <cellStyle name="60% - Акцент3 44" xfId="10877"/>
    <cellStyle name="60% - Акцент3 45" xfId="10878"/>
    <cellStyle name="60% - Акцент3 46" xfId="10879"/>
    <cellStyle name="60% - Акцент3 47" xfId="10880"/>
    <cellStyle name="60% - Акцент3 48" xfId="10881"/>
    <cellStyle name="60% - Акцент3 49" xfId="10882"/>
    <cellStyle name="60% - Акцент3 5" xfId="10883"/>
    <cellStyle name="60% - Акцент3 5 2" xfId="10884"/>
    <cellStyle name="60% - Акцент3 5 3" xfId="10885"/>
    <cellStyle name="60% - Акцент3 50" xfId="10886"/>
    <cellStyle name="60% - Акцент3 51" xfId="10887"/>
    <cellStyle name="60% - Акцент3 52" xfId="10888"/>
    <cellStyle name="60% - Акцент3 53" xfId="10889"/>
    <cellStyle name="60% - Акцент3 54" xfId="10890"/>
    <cellStyle name="60% - Акцент3 55" xfId="10891"/>
    <cellStyle name="60% - Акцент3 56" xfId="10892"/>
    <cellStyle name="60% - Акцент3 57" xfId="10893"/>
    <cellStyle name="60% - Акцент3 58" xfId="10894"/>
    <cellStyle name="60% - Акцент3 59" xfId="10895"/>
    <cellStyle name="60% - Акцент3 6" xfId="10896"/>
    <cellStyle name="60% - Акцент3 6 2" xfId="10897"/>
    <cellStyle name="60% - Акцент3 6 3" xfId="10898"/>
    <cellStyle name="60% - Акцент3 60" xfId="10899"/>
    <cellStyle name="60% - Акцент3 61" xfId="10900"/>
    <cellStyle name="60% - Акцент3 62" xfId="10901"/>
    <cellStyle name="60% - Акцент3 63" xfId="10902"/>
    <cellStyle name="60% - Акцент3 64" xfId="10903"/>
    <cellStyle name="60% - Акцент3 65" xfId="10904"/>
    <cellStyle name="60% - Акцент3 66" xfId="10905"/>
    <cellStyle name="60% - Акцент3 67" xfId="10906"/>
    <cellStyle name="60% - Акцент3 68" xfId="10907"/>
    <cellStyle name="60% - Акцент3 69" xfId="10908"/>
    <cellStyle name="60% - Акцент3 7" xfId="10909"/>
    <cellStyle name="60% - Акцент3 7 2" xfId="10910"/>
    <cellStyle name="60% - Акцент3 7 3" xfId="10911"/>
    <cellStyle name="60% - Акцент3 70" xfId="10912"/>
    <cellStyle name="60% - Акцент3 71" xfId="10913"/>
    <cellStyle name="60% - Акцент3 72" xfId="10914"/>
    <cellStyle name="60% - Акцент3 73" xfId="10915"/>
    <cellStyle name="60% - Акцент3 74" xfId="10916"/>
    <cellStyle name="60% - Акцент3 75" xfId="10917"/>
    <cellStyle name="60% - Акцент3 76" xfId="10918"/>
    <cellStyle name="60% - Акцент3 77" xfId="10919"/>
    <cellStyle name="60% - Акцент3 78" xfId="10920"/>
    <cellStyle name="60% - Акцент3 79" xfId="10921"/>
    <cellStyle name="60% - Акцент3 8" xfId="10922"/>
    <cellStyle name="60% - Акцент3 8 2" xfId="10923"/>
    <cellStyle name="60% - Акцент3 8 3" xfId="10924"/>
    <cellStyle name="60% - Акцент3 80" xfId="10925"/>
    <cellStyle name="60% - Акцент3 81" xfId="10926"/>
    <cellStyle name="60% - Акцент3 82" xfId="10927"/>
    <cellStyle name="60% - Акцент3 83" xfId="10928"/>
    <cellStyle name="60% - Акцент3 84" xfId="10929"/>
    <cellStyle name="60% - Акцент3 85" xfId="10930"/>
    <cellStyle name="60% - Акцент3 86" xfId="10931"/>
    <cellStyle name="60% - Акцент3 87" xfId="10932"/>
    <cellStyle name="60% - Акцент3 88" xfId="10933"/>
    <cellStyle name="60% - Акцент3 89" xfId="10934"/>
    <cellStyle name="60% - Акцент3 9" xfId="10935"/>
    <cellStyle name="60% - Акцент3 9 2" xfId="10936"/>
    <cellStyle name="60% - Акцент3 9 3" xfId="10937"/>
    <cellStyle name="60% - Акцент3 90" xfId="10938"/>
    <cellStyle name="60% - Акцент3 91" xfId="10939"/>
    <cellStyle name="60% - Акцент3 92" xfId="10940"/>
    <cellStyle name="60% - Акцент3 93" xfId="10941"/>
    <cellStyle name="60% - Акцент3 94" xfId="10942"/>
    <cellStyle name="60% - Акцент3 95" xfId="10943"/>
    <cellStyle name="60% - Акцент3 96" xfId="10944"/>
    <cellStyle name="60% - Акцент3 97" xfId="10945"/>
    <cellStyle name="60% - Акцент3 98" xfId="10946"/>
    <cellStyle name="60% - Акцент3 99" xfId="10947"/>
    <cellStyle name="60% — акцент3_5(тх) факт за 2014 год для Васильева РЭК_принятый_08_06_2015" xfId="10948"/>
    <cellStyle name="60% — акцент4" xfId="10949"/>
    <cellStyle name="60% - Акцент4 10" xfId="10950"/>
    <cellStyle name="60% - Акцент4 10 2" xfId="10951"/>
    <cellStyle name="60% - Акцент4 100" xfId="10952"/>
    <cellStyle name="60% - Акцент4 101" xfId="10953"/>
    <cellStyle name="60% - Акцент4 102" xfId="10954"/>
    <cellStyle name="60% - Акцент4 103" xfId="10955"/>
    <cellStyle name="60% - Акцент4 104" xfId="10956"/>
    <cellStyle name="60% - Акцент4 105" xfId="10957"/>
    <cellStyle name="60% - Акцент4 106" xfId="10958"/>
    <cellStyle name="60% - Акцент4 107" xfId="10959"/>
    <cellStyle name="60% - Акцент4 108" xfId="10960"/>
    <cellStyle name="60% - Акцент4 109" xfId="10961"/>
    <cellStyle name="60% - Акцент4 11" xfId="10962"/>
    <cellStyle name="60% - Акцент4 11 2" xfId="10963"/>
    <cellStyle name="60% - Акцент4 110" xfId="10964"/>
    <cellStyle name="60% - Акцент4 111" xfId="10965"/>
    <cellStyle name="60% - Акцент4 112" xfId="10966"/>
    <cellStyle name="60% - Акцент4 113" xfId="10967"/>
    <cellStyle name="60% - Акцент4 114" xfId="10968"/>
    <cellStyle name="60% - Акцент4 115" xfId="10969"/>
    <cellStyle name="60% - Акцент4 116" xfId="10970"/>
    <cellStyle name="60% - Акцент4 117" xfId="10971"/>
    <cellStyle name="60% - Акцент4 118" xfId="10972"/>
    <cellStyle name="60% - Акцент4 119" xfId="10973"/>
    <cellStyle name="60% - Акцент4 12" xfId="10974"/>
    <cellStyle name="60% - Акцент4 12 2" xfId="10975"/>
    <cellStyle name="60% - Акцент4 120" xfId="10976"/>
    <cellStyle name="60% - Акцент4 121" xfId="10977"/>
    <cellStyle name="60% - Акцент4 122" xfId="10978"/>
    <cellStyle name="60% - Акцент4 123" xfId="10979"/>
    <cellStyle name="60% - Акцент4 124" xfId="10980"/>
    <cellStyle name="60% - Акцент4 125" xfId="10981"/>
    <cellStyle name="60% - Акцент4 126" xfId="10982"/>
    <cellStyle name="60% - Акцент4 127" xfId="10983"/>
    <cellStyle name="60% - Акцент4 128" xfId="10984"/>
    <cellStyle name="60% - Акцент4 129" xfId="10985"/>
    <cellStyle name="60% - Акцент4 13" xfId="10986"/>
    <cellStyle name="60% - Акцент4 13 2" xfId="10987"/>
    <cellStyle name="60% - Акцент4 130" xfId="10988"/>
    <cellStyle name="60% - Акцент4 131" xfId="10989"/>
    <cellStyle name="60% - Акцент4 132" xfId="10990"/>
    <cellStyle name="60% - Акцент4 133" xfId="10991"/>
    <cellStyle name="60% - Акцент4 134" xfId="10992"/>
    <cellStyle name="60% - Акцент4 135" xfId="10993"/>
    <cellStyle name="60% - Акцент4 136" xfId="10994"/>
    <cellStyle name="60% - Акцент4 137" xfId="10995"/>
    <cellStyle name="60% - Акцент4 138" xfId="10996"/>
    <cellStyle name="60% - Акцент4 139" xfId="10997"/>
    <cellStyle name="60% - Акцент4 14" xfId="10998"/>
    <cellStyle name="60% - Акцент4 14 2" xfId="10999"/>
    <cellStyle name="60% - Акцент4 140" xfId="11000"/>
    <cellStyle name="60% - Акцент4 141" xfId="11001"/>
    <cellStyle name="60% - Акцент4 142" xfId="11002"/>
    <cellStyle name="60% - Акцент4 143" xfId="11003"/>
    <cellStyle name="60% - Акцент4 144" xfId="11004"/>
    <cellStyle name="60% - Акцент4 145" xfId="11005"/>
    <cellStyle name="60% - Акцент4 146" xfId="11006"/>
    <cellStyle name="60% - Акцент4 147" xfId="11007"/>
    <cellStyle name="60% - Акцент4 148" xfId="11008"/>
    <cellStyle name="60% - Акцент4 149" xfId="11009"/>
    <cellStyle name="60% - Акцент4 15" xfId="11010"/>
    <cellStyle name="60% - Акцент4 15 2" xfId="11011"/>
    <cellStyle name="60% - Акцент4 150" xfId="11012"/>
    <cellStyle name="60% - Акцент4 151" xfId="11013"/>
    <cellStyle name="60% - Акцент4 152" xfId="11014"/>
    <cellStyle name="60% - Акцент4 16" xfId="11015"/>
    <cellStyle name="60% - Акцент4 16 2" xfId="11016"/>
    <cellStyle name="60% - Акцент4 17" xfId="11017"/>
    <cellStyle name="60% - Акцент4 17 2" xfId="11018"/>
    <cellStyle name="60% - Акцент4 18" xfId="11019"/>
    <cellStyle name="60% - Акцент4 18 2" xfId="11020"/>
    <cellStyle name="60% - Акцент4 19" xfId="11021"/>
    <cellStyle name="60% - Акцент4 19 2" xfId="11022"/>
    <cellStyle name="60% - Акцент4 2" xfId="11023"/>
    <cellStyle name="60% - Акцент4 2 10" xfId="11024"/>
    <cellStyle name="60% - Акцент4 2 11" xfId="11025"/>
    <cellStyle name="60% - Акцент4 2 12" xfId="11026"/>
    <cellStyle name="60% - Акцент4 2 13" xfId="11027"/>
    <cellStyle name="60% - Акцент4 2 14" xfId="11028"/>
    <cellStyle name="60% - Акцент4 2 14 2" xfId="11029"/>
    <cellStyle name="60% - Акцент4 2 15" xfId="11030"/>
    <cellStyle name="60% - Акцент4 2 2" xfId="11031"/>
    <cellStyle name="60% - Акцент4 2 3" xfId="11032"/>
    <cellStyle name="60% - Акцент4 2 4" xfId="11033"/>
    <cellStyle name="60% - Акцент4 2 5" xfId="11034"/>
    <cellStyle name="60% - Акцент4 2 6" xfId="11035"/>
    <cellStyle name="60% - Акцент4 2 7" xfId="11036"/>
    <cellStyle name="60% - Акцент4 2 8" xfId="11037"/>
    <cellStyle name="60% - Акцент4 2 9" xfId="11038"/>
    <cellStyle name="60% - Акцент4 20" xfId="11039"/>
    <cellStyle name="60% - Акцент4 20 2" xfId="11040"/>
    <cellStyle name="60% - Акцент4 21" xfId="11041"/>
    <cellStyle name="60% - Акцент4 21 2" xfId="11042"/>
    <cellStyle name="60% - Акцент4 21 3" xfId="11043"/>
    <cellStyle name="60% - Акцент4 21 4" xfId="11044"/>
    <cellStyle name="60% - Акцент4 21 5" xfId="11045"/>
    <cellStyle name="60% - Акцент4 21 6" xfId="11046"/>
    <cellStyle name="60% - Акцент4 21 7" xfId="11047"/>
    <cellStyle name="60% - Акцент4 22" xfId="11048"/>
    <cellStyle name="60% - Акцент4 22 2" xfId="11049"/>
    <cellStyle name="60% - Акцент4 23" xfId="11050"/>
    <cellStyle name="60% - Акцент4 23 2" xfId="11051"/>
    <cellStyle name="60% - Акцент4 24" xfId="11052"/>
    <cellStyle name="60% - Акцент4 24 2" xfId="11053"/>
    <cellStyle name="60% - Акцент4 25" xfId="11054"/>
    <cellStyle name="60% - Акцент4 26" xfId="11055"/>
    <cellStyle name="60% - Акцент4 27" xfId="11056"/>
    <cellStyle name="60% - Акцент4 28" xfId="11057"/>
    <cellStyle name="60% - Акцент4 29" xfId="11058"/>
    <cellStyle name="60% - Акцент4 3" xfId="11059"/>
    <cellStyle name="60% - Акцент4 3 2" xfId="11060"/>
    <cellStyle name="60% - Акцент4 3 3" xfId="11061"/>
    <cellStyle name="60% - Акцент4 30" xfId="11062"/>
    <cellStyle name="60% - Акцент4 31" xfId="11063"/>
    <cellStyle name="60% - Акцент4 32" xfId="11064"/>
    <cellStyle name="60% - Акцент4 33" xfId="11065"/>
    <cellStyle name="60% - Акцент4 34" xfId="11066"/>
    <cellStyle name="60% - Акцент4 35" xfId="11067"/>
    <cellStyle name="60% - Акцент4 36" xfId="11068"/>
    <cellStyle name="60% - Акцент4 37" xfId="11069"/>
    <cellStyle name="60% - Акцент4 38" xfId="11070"/>
    <cellStyle name="60% - Акцент4 39" xfId="11071"/>
    <cellStyle name="60% - Акцент4 4" xfId="11072"/>
    <cellStyle name="60% - Акцент4 4 2" xfId="11073"/>
    <cellStyle name="60% - Акцент4 4 3" xfId="11074"/>
    <cellStyle name="60% - Акцент4 40" xfId="11075"/>
    <cellStyle name="60% - Акцент4 41" xfId="11076"/>
    <cellStyle name="60% - Акцент4 42" xfId="11077"/>
    <cellStyle name="60% - Акцент4 43" xfId="11078"/>
    <cellStyle name="60% - Акцент4 44" xfId="11079"/>
    <cellStyle name="60% - Акцент4 45" xfId="11080"/>
    <cellStyle name="60% - Акцент4 46" xfId="11081"/>
    <cellStyle name="60% - Акцент4 47" xfId="11082"/>
    <cellStyle name="60% - Акцент4 48" xfId="11083"/>
    <cellStyle name="60% - Акцент4 49" xfId="11084"/>
    <cellStyle name="60% - Акцент4 5" xfId="11085"/>
    <cellStyle name="60% - Акцент4 5 2" xfId="11086"/>
    <cellStyle name="60% - Акцент4 5 3" xfId="11087"/>
    <cellStyle name="60% - Акцент4 50" xfId="11088"/>
    <cellStyle name="60% - Акцент4 51" xfId="11089"/>
    <cellStyle name="60% - Акцент4 52" xfId="11090"/>
    <cellStyle name="60% - Акцент4 53" xfId="11091"/>
    <cellStyle name="60% - Акцент4 54" xfId="11092"/>
    <cellStyle name="60% - Акцент4 55" xfId="11093"/>
    <cellStyle name="60% - Акцент4 56" xfId="11094"/>
    <cellStyle name="60% - Акцент4 57" xfId="11095"/>
    <cellStyle name="60% - Акцент4 58" xfId="11096"/>
    <cellStyle name="60% - Акцент4 59" xfId="11097"/>
    <cellStyle name="60% - Акцент4 6" xfId="11098"/>
    <cellStyle name="60% - Акцент4 6 2" xfId="11099"/>
    <cellStyle name="60% - Акцент4 6 3" xfId="11100"/>
    <cellStyle name="60% - Акцент4 60" xfId="11101"/>
    <cellStyle name="60% - Акцент4 61" xfId="11102"/>
    <cellStyle name="60% - Акцент4 62" xfId="11103"/>
    <cellStyle name="60% - Акцент4 63" xfId="11104"/>
    <cellStyle name="60% - Акцент4 64" xfId="11105"/>
    <cellStyle name="60% - Акцент4 65" xfId="11106"/>
    <cellStyle name="60% - Акцент4 66" xfId="11107"/>
    <cellStyle name="60% - Акцент4 67" xfId="11108"/>
    <cellStyle name="60% - Акцент4 68" xfId="11109"/>
    <cellStyle name="60% - Акцент4 69" xfId="11110"/>
    <cellStyle name="60% - Акцент4 7" xfId="11111"/>
    <cellStyle name="60% - Акцент4 7 2" xfId="11112"/>
    <cellStyle name="60% - Акцент4 7 3" xfId="11113"/>
    <cellStyle name="60% - Акцент4 70" xfId="11114"/>
    <cellStyle name="60% - Акцент4 71" xfId="11115"/>
    <cellStyle name="60% - Акцент4 72" xfId="11116"/>
    <cellStyle name="60% - Акцент4 73" xfId="11117"/>
    <cellStyle name="60% - Акцент4 74" xfId="11118"/>
    <cellStyle name="60% - Акцент4 75" xfId="11119"/>
    <cellStyle name="60% - Акцент4 76" xfId="11120"/>
    <cellStyle name="60% - Акцент4 77" xfId="11121"/>
    <cellStyle name="60% - Акцент4 78" xfId="11122"/>
    <cellStyle name="60% - Акцент4 79" xfId="11123"/>
    <cellStyle name="60% - Акцент4 8" xfId="11124"/>
    <cellStyle name="60% - Акцент4 8 2" xfId="11125"/>
    <cellStyle name="60% - Акцент4 8 3" xfId="11126"/>
    <cellStyle name="60% - Акцент4 80" xfId="11127"/>
    <cellStyle name="60% - Акцент4 81" xfId="11128"/>
    <cellStyle name="60% - Акцент4 82" xfId="11129"/>
    <cellStyle name="60% - Акцент4 83" xfId="11130"/>
    <cellStyle name="60% - Акцент4 84" xfId="11131"/>
    <cellStyle name="60% - Акцент4 85" xfId="11132"/>
    <cellStyle name="60% - Акцент4 86" xfId="11133"/>
    <cellStyle name="60% - Акцент4 87" xfId="11134"/>
    <cellStyle name="60% - Акцент4 88" xfId="11135"/>
    <cellStyle name="60% - Акцент4 89" xfId="11136"/>
    <cellStyle name="60% - Акцент4 9" xfId="11137"/>
    <cellStyle name="60% - Акцент4 9 2" xfId="11138"/>
    <cellStyle name="60% - Акцент4 9 3" xfId="11139"/>
    <cellStyle name="60% - Акцент4 90" xfId="11140"/>
    <cellStyle name="60% - Акцент4 91" xfId="11141"/>
    <cellStyle name="60% - Акцент4 92" xfId="11142"/>
    <cellStyle name="60% - Акцент4 93" xfId="11143"/>
    <cellStyle name="60% - Акцент4 94" xfId="11144"/>
    <cellStyle name="60% - Акцент4 95" xfId="11145"/>
    <cellStyle name="60% - Акцент4 96" xfId="11146"/>
    <cellStyle name="60% - Акцент4 97" xfId="11147"/>
    <cellStyle name="60% - Акцент4 98" xfId="11148"/>
    <cellStyle name="60% - Акцент4 99" xfId="11149"/>
    <cellStyle name="60% — акцент4_5(тх) факт за 2014 год для Васильева РЭК_принятый_08_06_2015" xfId="11150"/>
    <cellStyle name="60% — акцент5" xfId="11151"/>
    <cellStyle name="60% - Акцент5 10" xfId="11152"/>
    <cellStyle name="60% - Акцент5 10 2" xfId="11153"/>
    <cellStyle name="60% - Акцент5 100" xfId="11154"/>
    <cellStyle name="60% - Акцент5 101" xfId="11155"/>
    <cellStyle name="60% - Акцент5 102" xfId="11156"/>
    <cellStyle name="60% - Акцент5 103" xfId="11157"/>
    <cellStyle name="60% - Акцент5 104" xfId="11158"/>
    <cellStyle name="60% - Акцент5 105" xfId="11159"/>
    <cellStyle name="60% - Акцент5 106" xfId="11160"/>
    <cellStyle name="60% - Акцент5 107" xfId="11161"/>
    <cellStyle name="60% - Акцент5 108" xfId="11162"/>
    <cellStyle name="60% - Акцент5 109" xfId="11163"/>
    <cellStyle name="60% - Акцент5 11" xfId="11164"/>
    <cellStyle name="60% - Акцент5 11 2" xfId="11165"/>
    <cellStyle name="60% - Акцент5 110" xfId="11166"/>
    <cellStyle name="60% - Акцент5 111" xfId="11167"/>
    <cellStyle name="60% - Акцент5 112" xfId="11168"/>
    <cellStyle name="60% - Акцент5 113" xfId="11169"/>
    <cellStyle name="60% - Акцент5 114" xfId="11170"/>
    <cellStyle name="60% - Акцент5 115" xfId="11171"/>
    <cellStyle name="60% - Акцент5 116" xfId="11172"/>
    <cellStyle name="60% - Акцент5 117" xfId="11173"/>
    <cellStyle name="60% - Акцент5 118" xfId="11174"/>
    <cellStyle name="60% - Акцент5 119" xfId="11175"/>
    <cellStyle name="60% - Акцент5 12" xfId="11176"/>
    <cellStyle name="60% - Акцент5 12 2" xfId="11177"/>
    <cellStyle name="60% - Акцент5 120" xfId="11178"/>
    <cellStyle name="60% - Акцент5 121" xfId="11179"/>
    <cellStyle name="60% - Акцент5 122" xfId="11180"/>
    <cellStyle name="60% - Акцент5 123" xfId="11181"/>
    <cellStyle name="60% - Акцент5 124" xfId="11182"/>
    <cellStyle name="60% - Акцент5 125" xfId="11183"/>
    <cellStyle name="60% - Акцент5 126" xfId="11184"/>
    <cellStyle name="60% - Акцент5 127" xfId="11185"/>
    <cellStyle name="60% - Акцент5 128" xfId="11186"/>
    <cellStyle name="60% - Акцент5 129" xfId="11187"/>
    <cellStyle name="60% - Акцент5 13" xfId="11188"/>
    <cellStyle name="60% - Акцент5 13 2" xfId="11189"/>
    <cellStyle name="60% - Акцент5 130" xfId="11190"/>
    <cellStyle name="60% - Акцент5 131" xfId="11191"/>
    <cellStyle name="60% - Акцент5 132" xfId="11192"/>
    <cellStyle name="60% - Акцент5 133" xfId="11193"/>
    <cellStyle name="60% - Акцент5 134" xfId="11194"/>
    <cellStyle name="60% - Акцент5 135" xfId="11195"/>
    <cellStyle name="60% - Акцент5 136" xfId="11196"/>
    <cellStyle name="60% - Акцент5 137" xfId="11197"/>
    <cellStyle name="60% - Акцент5 138" xfId="11198"/>
    <cellStyle name="60% - Акцент5 139" xfId="11199"/>
    <cellStyle name="60% - Акцент5 14" xfId="11200"/>
    <cellStyle name="60% - Акцент5 14 2" xfId="11201"/>
    <cellStyle name="60% - Акцент5 140" xfId="11202"/>
    <cellStyle name="60% - Акцент5 141" xfId="11203"/>
    <cellStyle name="60% - Акцент5 142" xfId="11204"/>
    <cellStyle name="60% - Акцент5 143" xfId="11205"/>
    <cellStyle name="60% - Акцент5 144" xfId="11206"/>
    <cellStyle name="60% - Акцент5 145" xfId="11207"/>
    <cellStyle name="60% - Акцент5 146" xfId="11208"/>
    <cellStyle name="60% - Акцент5 147" xfId="11209"/>
    <cellStyle name="60% - Акцент5 148" xfId="11210"/>
    <cellStyle name="60% - Акцент5 149" xfId="11211"/>
    <cellStyle name="60% - Акцент5 15" xfId="11212"/>
    <cellStyle name="60% - Акцент5 15 2" xfId="11213"/>
    <cellStyle name="60% - Акцент5 150" xfId="11214"/>
    <cellStyle name="60% - Акцент5 151" xfId="11215"/>
    <cellStyle name="60% - Акцент5 152" xfId="11216"/>
    <cellStyle name="60% - Акцент5 16" xfId="11217"/>
    <cellStyle name="60% - Акцент5 16 2" xfId="11218"/>
    <cellStyle name="60% - Акцент5 17" xfId="11219"/>
    <cellStyle name="60% - Акцент5 17 2" xfId="11220"/>
    <cellStyle name="60% - Акцент5 18" xfId="11221"/>
    <cellStyle name="60% - Акцент5 18 2" xfId="11222"/>
    <cellStyle name="60% - Акцент5 19" xfId="11223"/>
    <cellStyle name="60% - Акцент5 19 2" xfId="11224"/>
    <cellStyle name="60% - Акцент5 2" xfId="11225"/>
    <cellStyle name="60% - Акцент5 2 10" xfId="11226"/>
    <cellStyle name="60% - Акцент5 2 11" xfId="11227"/>
    <cellStyle name="60% - Акцент5 2 12" xfId="11228"/>
    <cellStyle name="60% - Акцент5 2 13" xfId="11229"/>
    <cellStyle name="60% - Акцент5 2 14" xfId="11230"/>
    <cellStyle name="60% - Акцент5 2 14 2" xfId="11231"/>
    <cellStyle name="60% - Акцент5 2 15" xfId="11232"/>
    <cellStyle name="60% - Акцент5 2 2" xfId="11233"/>
    <cellStyle name="60% - Акцент5 2 3" xfId="11234"/>
    <cellStyle name="60% - Акцент5 2 4" xfId="11235"/>
    <cellStyle name="60% - Акцент5 2 5" xfId="11236"/>
    <cellStyle name="60% - Акцент5 2 6" xfId="11237"/>
    <cellStyle name="60% - Акцент5 2 7" xfId="11238"/>
    <cellStyle name="60% - Акцент5 2 8" xfId="11239"/>
    <cellStyle name="60% - Акцент5 2 9" xfId="11240"/>
    <cellStyle name="60% - Акцент5 20" xfId="11241"/>
    <cellStyle name="60% - Акцент5 20 2" xfId="11242"/>
    <cellStyle name="60% - Акцент5 21" xfId="11243"/>
    <cellStyle name="60% - Акцент5 21 2" xfId="11244"/>
    <cellStyle name="60% - Акцент5 21 3" xfId="11245"/>
    <cellStyle name="60% - Акцент5 21 4" xfId="11246"/>
    <cellStyle name="60% - Акцент5 21 5" xfId="11247"/>
    <cellStyle name="60% - Акцент5 21 6" xfId="11248"/>
    <cellStyle name="60% - Акцент5 21 7" xfId="11249"/>
    <cellStyle name="60% - Акцент5 22" xfId="11250"/>
    <cellStyle name="60% - Акцент5 22 2" xfId="11251"/>
    <cellStyle name="60% - Акцент5 23" xfId="11252"/>
    <cellStyle name="60% - Акцент5 23 2" xfId="11253"/>
    <cellStyle name="60% - Акцент5 24" xfId="11254"/>
    <cellStyle name="60% - Акцент5 24 2" xfId="11255"/>
    <cellStyle name="60% - Акцент5 25" xfId="11256"/>
    <cellStyle name="60% - Акцент5 26" xfId="11257"/>
    <cellStyle name="60% - Акцент5 27" xfId="11258"/>
    <cellStyle name="60% - Акцент5 28" xfId="11259"/>
    <cellStyle name="60% - Акцент5 29" xfId="11260"/>
    <cellStyle name="60% - Акцент5 3" xfId="11261"/>
    <cellStyle name="60% - Акцент5 3 2" xfId="11262"/>
    <cellStyle name="60% - Акцент5 3 3" xfId="11263"/>
    <cellStyle name="60% - Акцент5 30" xfId="11264"/>
    <cellStyle name="60% - Акцент5 31" xfId="11265"/>
    <cellStyle name="60% - Акцент5 32" xfId="11266"/>
    <cellStyle name="60% - Акцент5 33" xfId="11267"/>
    <cellStyle name="60% - Акцент5 34" xfId="11268"/>
    <cellStyle name="60% - Акцент5 35" xfId="11269"/>
    <cellStyle name="60% - Акцент5 36" xfId="11270"/>
    <cellStyle name="60% - Акцент5 37" xfId="11271"/>
    <cellStyle name="60% - Акцент5 38" xfId="11272"/>
    <cellStyle name="60% - Акцент5 39" xfId="11273"/>
    <cellStyle name="60% - Акцент5 4" xfId="11274"/>
    <cellStyle name="60% - Акцент5 4 2" xfId="11275"/>
    <cellStyle name="60% - Акцент5 4 3" xfId="11276"/>
    <cellStyle name="60% - Акцент5 40" xfId="11277"/>
    <cellStyle name="60% - Акцент5 41" xfId="11278"/>
    <cellStyle name="60% - Акцент5 42" xfId="11279"/>
    <cellStyle name="60% - Акцент5 43" xfId="11280"/>
    <cellStyle name="60% - Акцент5 44" xfId="11281"/>
    <cellStyle name="60% - Акцент5 45" xfId="11282"/>
    <cellStyle name="60% - Акцент5 46" xfId="11283"/>
    <cellStyle name="60% - Акцент5 47" xfId="11284"/>
    <cellStyle name="60% - Акцент5 48" xfId="11285"/>
    <cellStyle name="60% - Акцент5 49" xfId="11286"/>
    <cellStyle name="60% - Акцент5 5" xfId="11287"/>
    <cellStyle name="60% - Акцент5 5 2" xfId="11288"/>
    <cellStyle name="60% - Акцент5 5 3" xfId="11289"/>
    <cellStyle name="60% - Акцент5 50" xfId="11290"/>
    <cellStyle name="60% - Акцент5 51" xfId="11291"/>
    <cellStyle name="60% - Акцент5 52" xfId="11292"/>
    <cellStyle name="60% - Акцент5 53" xfId="11293"/>
    <cellStyle name="60% - Акцент5 54" xfId="11294"/>
    <cellStyle name="60% - Акцент5 55" xfId="11295"/>
    <cellStyle name="60% - Акцент5 56" xfId="11296"/>
    <cellStyle name="60% - Акцент5 57" xfId="11297"/>
    <cellStyle name="60% - Акцент5 58" xfId="11298"/>
    <cellStyle name="60% - Акцент5 59" xfId="11299"/>
    <cellStyle name="60% - Акцент5 6" xfId="11300"/>
    <cellStyle name="60% - Акцент5 6 2" xfId="11301"/>
    <cellStyle name="60% - Акцент5 6 3" xfId="11302"/>
    <cellStyle name="60% - Акцент5 60" xfId="11303"/>
    <cellStyle name="60% - Акцент5 61" xfId="11304"/>
    <cellStyle name="60% - Акцент5 62" xfId="11305"/>
    <cellStyle name="60% - Акцент5 63" xfId="11306"/>
    <cellStyle name="60% - Акцент5 64" xfId="11307"/>
    <cellStyle name="60% - Акцент5 65" xfId="11308"/>
    <cellStyle name="60% - Акцент5 66" xfId="11309"/>
    <cellStyle name="60% - Акцент5 67" xfId="11310"/>
    <cellStyle name="60% - Акцент5 68" xfId="11311"/>
    <cellStyle name="60% - Акцент5 69" xfId="11312"/>
    <cellStyle name="60% - Акцент5 7" xfId="11313"/>
    <cellStyle name="60% - Акцент5 7 2" xfId="11314"/>
    <cellStyle name="60% - Акцент5 7 3" xfId="11315"/>
    <cellStyle name="60% - Акцент5 70" xfId="11316"/>
    <cellStyle name="60% - Акцент5 71" xfId="11317"/>
    <cellStyle name="60% - Акцент5 72" xfId="11318"/>
    <cellStyle name="60% - Акцент5 73" xfId="11319"/>
    <cellStyle name="60% - Акцент5 74" xfId="11320"/>
    <cellStyle name="60% - Акцент5 75" xfId="11321"/>
    <cellStyle name="60% - Акцент5 76" xfId="11322"/>
    <cellStyle name="60% - Акцент5 77" xfId="11323"/>
    <cellStyle name="60% - Акцент5 78" xfId="11324"/>
    <cellStyle name="60% - Акцент5 79" xfId="11325"/>
    <cellStyle name="60% - Акцент5 8" xfId="11326"/>
    <cellStyle name="60% - Акцент5 8 2" xfId="11327"/>
    <cellStyle name="60% - Акцент5 8 3" xfId="11328"/>
    <cellStyle name="60% - Акцент5 80" xfId="11329"/>
    <cellStyle name="60% - Акцент5 81" xfId="11330"/>
    <cellStyle name="60% - Акцент5 82" xfId="11331"/>
    <cellStyle name="60% - Акцент5 83" xfId="11332"/>
    <cellStyle name="60% - Акцент5 84" xfId="11333"/>
    <cellStyle name="60% - Акцент5 85" xfId="11334"/>
    <cellStyle name="60% - Акцент5 86" xfId="11335"/>
    <cellStyle name="60% - Акцент5 87" xfId="11336"/>
    <cellStyle name="60% - Акцент5 88" xfId="11337"/>
    <cellStyle name="60% - Акцент5 89" xfId="11338"/>
    <cellStyle name="60% - Акцент5 9" xfId="11339"/>
    <cellStyle name="60% - Акцент5 9 2" xfId="11340"/>
    <cellStyle name="60% - Акцент5 9 3" xfId="11341"/>
    <cellStyle name="60% - Акцент5 90" xfId="11342"/>
    <cellStyle name="60% - Акцент5 91" xfId="11343"/>
    <cellStyle name="60% - Акцент5 92" xfId="11344"/>
    <cellStyle name="60% - Акцент5 93" xfId="11345"/>
    <cellStyle name="60% - Акцент5 94" xfId="11346"/>
    <cellStyle name="60% - Акцент5 95" xfId="11347"/>
    <cellStyle name="60% - Акцент5 96" xfId="11348"/>
    <cellStyle name="60% - Акцент5 97" xfId="11349"/>
    <cellStyle name="60% - Акцент5 98" xfId="11350"/>
    <cellStyle name="60% - Акцент5 99" xfId="11351"/>
    <cellStyle name="60% — акцент5_5(тх) факт за 2014 год для Васильева РЭК_принятый_08_06_2015" xfId="11352"/>
    <cellStyle name="60% — акцент6" xfId="11353"/>
    <cellStyle name="60% - Акцент6 10" xfId="11354"/>
    <cellStyle name="60% - Акцент6 10 2" xfId="11355"/>
    <cellStyle name="60% - Акцент6 100" xfId="11356"/>
    <cellStyle name="60% - Акцент6 101" xfId="11357"/>
    <cellStyle name="60% - Акцент6 102" xfId="11358"/>
    <cellStyle name="60% - Акцент6 103" xfId="11359"/>
    <cellStyle name="60% - Акцент6 104" xfId="11360"/>
    <cellStyle name="60% - Акцент6 105" xfId="11361"/>
    <cellStyle name="60% - Акцент6 106" xfId="11362"/>
    <cellStyle name="60% - Акцент6 107" xfId="11363"/>
    <cellStyle name="60% - Акцент6 108" xfId="11364"/>
    <cellStyle name="60% - Акцент6 109" xfId="11365"/>
    <cellStyle name="60% - Акцент6 11" xfId="11366"/>
    <cellStyle name="60% - Акцент6 11 2" xfId="11367"/>
    <cellStyle name="60% - Акцент6 110" xfId="11368"/>
    <cellStyle name="60% - Акцент6 111" xfId="11369"/>
    <cellStyle name="60% - Акцент6 112" xfId="11370"/>
    <cellStyle name="60% - Акцент6 113" xfId="11371"/>
    <cellStyle name="60% - Акцент6 114" xfId="11372"/>
    <cellStyle name="60% - Акцент6 115" xfId="11373"/>
    <cellStyle name="60% - Акцент6 116" xfId="11374"/>
    <cellStyle name="60% - Акцент6 117" xfId="11375"/>
    <cellStyle name="60% - Акцент6 118" xfId="11376"/>
    <cellStyle name="60% - Акцент6 119" xfId="11377"/>
    <cellStyle name="60% - Акцент6 12" xfId="11378"/>
    <cellStyle name="60% - Акцент6 12 2" xfId="11379"/>
    <cellStyle name="60% - Акцент6 120" xfId="11380"/>
    <cellStyle name="60% - Акцент6 121" xfId="11381"/>
    <cellStyle name="60% - Акцент6 122" xfId="11382"/>
    <cellStyle name="60% - Акцент6 123" xfId="11383"/>
    <cellStyle name="60% - Акцент6 124" xfId="11384"/>
    <cellStyle name="60% - Акцент6 125" xfId="11385"/>
    <cellStyle name="60% - Акцент6 126" xfId="11386"/>
    <cellStyle name="60% - Акцент6 127" xfId="11387"/>
    <cellStyle name="60% - Акцент6 128" xfId="11388"/>
    <cellStyle name="60% - Акцент6 129" xfId="11389"/>
    <cellStyle name="60% - Акцент6 13" xfId="11390"/>
    <cellStyle name="60% - Акцент6 13 2" xfId="11391"/>
    <cellStyle name="60% - Акцент6 130" xfId="11392"/>
    <cellStyle name="60% - Акцент6 131" xfId="11393"/>
    <cellStyle name="60% - Акцент6 132" xfId="11394"/>
    <cellStyle name="60% - Акцент6 133" xfId="11395"/>
    <cellStyle name="60% - Акцент6 134" xfId="11396"/>
    <cellStyle name="60% - Акцент6 135" xfId="11397"/>
    <cellStyle name="60% - Акцент6 136" xfId="11398"/>
    <cellStyle name="60% - Акцент6 137" xfId="11399"/>
    <cellStyle name="60% - Акцент6 138" xfId="11400"/>
    <cellStyle name="60% - Акцент6 139" xfId="11401"/>
    <cellStyle name="60% - Акцент6 14" xfId="11402"/>
    <cellStyle name="60% - Акцент6 14 2" xfId="11403"/>
    <cellStyle name="60% - Акцент6 140" xfId="11404"/>
    <cellStyle name="60% - Акцент6 141" xfId="11405"/>
    <cellStyle name="60% - Акцент6 142" xfId="11406"/>
    <cellStyle name="60% - Акцент6 143" xfId="11407"/>
    <cellStyle name="60% - Акцент6 144" xfId="11408"/>
    <cellStyle name="60% - Акцент6 145" xfId="11409"/>
    <cellStyle name="60% - Акцент6 146" xfId="11410"/>
    <cellStyle name="60% - Акцент6 147" xfId="11411"/>
    <cellStyle name="60% - Акцент6 148" xfId="11412"/>
    <cellStyle name="60% - Акцент6 149" xfId="11413"/>
    <cellStyle name="60% - Акцент6 15" xfId="11414"/>
    <cellStyle name="60% - Акцент6 15 2" xfId="11415"/>
    <cellStyle name="60% - Акцент6 150" xfId="11416"/>
    <cellStyle name="60% - Акцент6 151" xfId="11417"/>
    <cellStyle name="60% - Акцент6 152" xfId="11418"/>
    <cellStyle name="60% - Акцент6 16" xfId="11419"/>
    <cellStyle name="60% - Акцент6 16 2" xfId="11420"/>
    <cellStyle name="60% - Акцент6 17" xfId="11421"/>
    <cellStyle name="60% - Акцент6 17 2" xfId="11422"/>
    <cellStyle name="60% - Акцент6 18" xfId="11423"/>
    <cellStyle name="60% - Акцент6 18 2" xfId="11424"/>
    <cellStyle name="60% - Акцент6 19" xfId="11425"/>
    <cellStyle name="60% - Акцент6 19 2" xfId="11426"/>
    <cellStyle name="60% - Акцент6 2" xfId="11427"/>
    <cellStyle name="60% - Акцент6 2 10" xfId="11428"/>
    <cellStyle name="60% - Акцент6 2 11" xfId="11429"/>
    <cellStyle name="60% - Акцент6 2 12" xfId="11430"/>
    <cellStyle name="60% - Акцент6 2 13" xfId="11431"/>
    <cellStyle name="60% - Акцент6 2 14" xfId="11432"/>
    <cellStyle name="60% - Акцент6 2 14 2" xfId="11433"/>
    <cellStyle name="60% - Акцент6 2 15" xfId="11434"/>
    <cellStyle name="60% - Акцент6 2 2" xfId="11435"/>
    <cellStyle name="60% - Акцент6 2 3" xfId="11436"/>
    <cellStyle name="60% - Акцент6 2 4" xfId="11437"/>
    <cellStyle name="60% - Акцент6 2 5" xfId="11438"/>
    <cellStyle name="60% - Акцент6 2 6" xfId="11439"/>
    <cellStyle name="60% - Акцент6 2 7" xfId="11440"/>
    <cellStyle name="60% - Акцент6 2 8" xfId="11441"/>
    <cellStyle name="60% - Акцент6 2 9" xfId="11442"/>
    <cellStyle name="60% - Акцент6 20" xfId="11443"/>
    <cellStyle name="60% - Акцент6 20 2" xfId="11444"/>
    <cellStyle name="60% - Акцент6 21" xfId="11445"/>
    <cellStyle name="60% - Акцент6 21 2" xfId="11446"/>
    <cellStyle name="60% - Акцент6 21 3" xfId="11447"/>
    <cellStyle name="60% - Акцент6 21 4" xfId="11448"/>
    <cellStyle name="60% - Акцент6 21 5" xfId="11449"/>
    <cellStyle name="60% - Акцент6 21 6" xfId="11450"/>
    <cellStyle name="60% - Акцент6 21 7" xfId="11451"/>
    <cellStyle name="60% - Акцент6 22" xfId="11452"/>
    <cellStyle name="60% - Акцент6 22 2" xfId="11453"/>
    <cellStyle name="60% - Акцент6 23" xfId="11454"/>
    <cellStyle name="60% - Акцент6 23 2" xfId="11455"/>
    <cellStyle name="60% - Акцент6 24" xfId="11456"/>
    <cellStyle name="60% - Акцент6 24 2" xfId="11457"/>
    <cellStyle name="60% - Акцент6 25" xfId="11458"/>
    <cellStyle name="60% - Акцент6 26" xfId="11459"/>
    <cellStyle name="60% - Акцент6 27" xfId="11460"/>
    <cellStyle name="60% - Акцент6 28" xfId="11461"/>
    <cellStyle name="60% - Акцент6 29" xfId="11462"/>
    <cellStyle name="60% - Акцент6 3" xfId="11463"/>
    <cellStyle name="60% - Акцент6 3 2" xfId="11464"/>
    <cellStyle name="60% - Акцент6 3 3" xfId="11465"/>
    <cellStyle name="60% - Акцент6 30" xfId="11466"/>
    <cellStyle name="60% - Акцент6 31" xfId="11467"/>
    <cellStyle name="60% - Акцент6 32" xfId="11468"/>
    <cellStyle name="60% - Акцент6 33" xfId="11469"/>
    <cellStyle name="60% - Акцент6 34" xfId="11470"/>
    <cellStyle name="60% - Акцент6 35" xfId="11471"/>
    <cellStyle name="60% - Акцент6 36" xfId="11472"/>
    <cellStyle name="60% - Акцент6 37" xfId="11473"/>
    <cellStyle name="60% - Акцент6 38" xfId="11474"/>
    <cellStyle name="60% - Акцент6 39" xfId="11475"/>
    <cellStyle name="60% - Акцент6 4" xfId="11476"/>
    <cellStyle name="60% - Акцент6 4 2" xfId="11477"/>
    <cellStyle name="60% - Акцент6 4 3" xfId="11478"/>
    <cellStyle name="60% - Акцент6 40" xfId="11479"/>
    <cellStyle name="60% - Акцент6 41" xfId="11480"/>
    <cellStyle name="60% - Акцент6 42" xfId="11481"/>
    <cellStyle name="60% - Акцент6 43" xfId="11482"/>
    <cellStyle name="60% - Акцент6 44" xfId="11483"/>
    <cellStyle name="60% - Акцент6 45" xfId="11484"/>
    <cellStyle name="60% - Акцент6 46" xfId="11485"/>
    <cellStyle name="60% - Акцент6 47" xfId="11486"/>
    <cellStyle name="60% - Акцент6 48" xfId="11487"/>
    <cellStyle name="60% - Акцент6 49" xfId="11488"/>
    <cellStyle name="60% - Акцент6 5" xfId="11489"/>
    <cellStyle name="60% - Акцент6 5 2" xfId="11490"/>
    <cellStyle name="60% - Акцент6 5 3" xfId="11491"/>
    <cellStyle name="60% - Акцент6 50" xfId="11492"/>
    <cellStyle name="60% - Акцент6 51" xfId="11493"/>
    <cellStyle name="60% - Акцент6 52" xfId="11494"/>
    <cellStyle name="60% - Акцент6 53" xfId="11495"/>
    <cellStyle name="60% - Акцент6 54" xfId="11496"/>
    <cellStyle name="60% - Акцент6 55" xfId="11497"/>
    <cellStyle name="60% - Акцент6 56" xfId="11498"/>
    <cellStyle name="60% - Акцент6 57" xfId="11499"/>
    <cellStyle name="60% - Акцент6 58" xfId="11500"/>
    <cellStyle name="60% - Акцент6 59" xfId="11501"/>
    <cellStyle name="60% - Акцент6 6" xfId="11502"/>
    <cellStyle name="60% - Акцент6 6 2" xfId="11503"/>
    <cellStyle name="60% - Акцент6 6 3" xfId="11504"/>
    <cellStyle name="60% - Акцент6 60" xfId="11505"/>
    <cellStyle name="60% - Акцент6 61" xfId="11506"/>
    <cellStyle name="60% - Акцент6 62" xfId="11507"/>
    <cellStyle name="60% - Акцент6 63" xfId="11508"/>
    <cellStyle name="60% - Акцент6 64" xfId="11509"/>
    <cellStyle name="60% - Акцент6 65" xfId="11510"/>
    <cellStyle name="60% - Акцент6 66" xfId="11511"/>
    <cellStyle name="60% - Акцент6 67" xfId="11512"/>
    <cellStyle name="60% - Акцент6 68" xfId="11513"/>
    <cellStyle name="60% - Акцент6 69" xfId="11514"/>
    <cellStyle name="60% - Акцент6 7" xfId="11515"/>
    <cellStyle name="60% - Акцент6 7 2" xfId="11516"/>
    <cellStyle name="60% - Акцент6 7 3" xfId="11517"/>
    <cellStyle name="60% - Акцент6 70" xfId="11518"/>
    <cellStyle name="60% - Акцент6 71" xfId="11519"/>
    <cellStyle name="60% - Акцент6 72" xfId="11520"/>
    <cellStyle name="60% - Акцент6 73" xfId="11521"/>
    <cellStyle name="60% - Акцент6 74" xfId="11522"/>
    <cellStyle name="60% - Акцент6 75" xfId="11523"/>
    <cellStyle name="60% - Акцент6 76" xfId="11524"/>
    <cellStyle name="60% - Акцент6 77" xfId="11525"/>
    <cellStyle name="60% - Акцент6 78" xfId="11526"/>
    <cellStyle name="60% - Акцент6 79" xfId="11527"/>
    <cellStyle name="60% - Акцент6 8" xfId="11528"/>
    <cellStyle name="60% - Акцент6 8 2" xfId="11529"/>
    <cellStyle name="60% - Акцент6 8 3" xfId="11530"/>
    <cellStyle name="60% - Акцент6 80" xfId="11531"/>
    <cellStyle name="60% - Акцент6 81" xfId="11532"/>
    <cellStyle name="60% - Акцент6 82" xfId="11533"/>
    <cellStyle name="60% - Акцент6 83" xfId="11534"/>
    <cellStyle name="60% - Акцент6 84" xfId="11535"/>
    <cellStyle name="60% - Акцент6 85" xfId="11536"/>
    <cellStyle name="60% - Акцент6 86" xfId="11537"/>
    <cellStyle name="60% - Акцент6 87" xfId="11538"/>
    <cellStyle name="60% - Акцент6 88" xfId="11539"/>
    <cellStyle name="60% - Акцент6 89" xfId="11540"/>
    <cellStyle name="60% - Акцент6 9" xfId="11541"/>
    <cellStyle name="60% - Акцент6 9 2" xfId="11542"/>
    <cellStyle name="60% - Акцент6 9 3" xfId="11543"/>
    <cellStyle name="60% - Акцент6 90" xfId="11544"/>
    <cellStyle name="60% - Акцент6 91" xfId="11545"/>
    <cellStyle name="60% - Акцент6 92" xfId="11546"/>
    <cellStyle name="60% - Акцент6 93" xfId="11547"/>
    <cellStyle name="60% - Акцент6 94" xfId="11548"/>
    <cellStyle name="60% - Акцент6 95" xfId="11549"/>
    <cellStyle name="60% - Акцент6 96" xfId="11550"/>
    <cellStyle name="60% - Акцент6 97" xfId="11551"/>
    <cellStyle name="60% - Акцент6 98" xfId="11552"/>
    <cellStyle name="60% - Акцент6 99" xfId="11553"/>
    <cellStyle name="60% — акцент6_5(тх) факт за 2014 год для Васильева РЭК_принятый_08_06_2015" xfId="11554"/>
    <cellStyle name="Accent1" xfId="11555"/>
    <cellStyle name="Accent1 2" xfId="11556"/>
    <cellStyle name="Accent2" xfId="11557"/>
    <cellStyle name="Accent2 2" xfId="11558"/>
    <cellStyle name="Accent3" xfId="11559"/>
    <cellStyle name="Accent3 2" xfId="11560"/>
    <cellStyle name="Accent4" xfId="11561"/>
    <cellStyle name="Accent4 2" xfId="11562"/>
    <cellStyle name="Accent5" xfId="11563"/>
    <cellStyle name="Accent5 2" xfId="11564"/>
    <cellStyle name="Accent6" xfId="11565"/>
    <cellStyle name="Accent6 2" xfId="11566"/>
    <cellStyle name="Ăčďĺđńńűëęŕ" xfId="11567"/>
    <cellStyle name="Action" xfId="11568"/>
    <cellStyle name="Action 2" xfId="11569"/>
    <cellStyle name="Action 2 2" xfId="11570"/>
    <cellStyle name="Action 2_тех формы-т ОК без кот. Мелиор 1-2" xfId="11571"/>
    <cellStyle name="Action 3" xfId="11572"/>
    <cellStyle name="Action 3 2" xfId="11573"/>
    <cellStyle name="Action 4" xfId="11574"/>
    <cellStyle name="Action 5" xfId="11575"/>
    <cellStyle name="Action_1 тх  2 квартал" xfId="11576"/>
    <cellStyle name="AFE" xfId="11577"/>
    <cellStyle name="Áĺççŕůčňíűé" xfId="11578"/>
    <cellStyle name="Áĺççŕůčňíűé 2" xfId="11579"/>
    <cellStyle name="Áĺççŕůčňíűé 2 2" xfId="11580"/>
    <cellStyle name="Áĺççŕůčňíűé 3" xfId="11581"/>
    <cellStyle name="Áĺççŕůčňíűé 3 2" xfId="11582"/>
    <cellStyle name="Áĺççŕůčňíűé 4" xfId="11583"/>
    <cellStyle name="Áĺççŕůčňíűé 5" xfId="11584"/>
    <cellStyle name="Áĺççŕůčňíűé 6" xfId="11585"/>
    <cellStyle name="Äĺíĺćíűé [0]_(ňŕá 3č)" xfId="11586"/>
    <cellStyle name="Äĺíĺćíűé_(ňŕá 3č)" xfId="11587"/>
    <cellStyle name="Bad" xfId="11588"/>
    <cellStyle name="Bad 2" xfId="11589"/>
    <cellStyle name="Blue" xfId="11590"/>
    <cellStyle name="Body_$Dollars" xfId="11591"/>
    <cellStyle name="Calculation" xfId="11592"/>
    <cellStyle name="Calculation 2" xfId="11593"/>
    <cellStyle name="Calculation 2 2" xfId="11594"/>
    <cellStyle name="Calculation 2 2 2" xfId="11595"/>
    <cellStyle name="Calculation 2 3" xfId="11596"/>
    <cellStyle name="Calculation 2 3 2" xfId="11597"/>
    <cellStyle name="Calculation 2 4" xfId="11598"/>
    <cellStyle name="Calculation 2 5" xfId="11599"/>
    <cellStyle name="Calculation 3" xfId="11600"/>
    <cellStyle name="Calculation 3 2" xfId="11601"/>
    <cellStyle name="Calculation 3 2 2" xfId="11602"/>
    <cellStyle name="Calculation 3 3" xfId="11603"/>
    <cellStyle name="Calculation 3 3 2" xfId="11604"/>
    <cellStyle name="Calculation 3 4" xfId="11605"/>
    <cellStyle name="Calculation 3 5" xfId="11606"/>
    <cellStyle name="Calculation 4" xfId="11607"/>
    <cellStyle name="Calculation 4 2" xfId="11608"/>
    <cellStyle name="Calculation 4 2 2" xfId="11609"/>
    <cellStyle name="Calculation 4 3" xfId="11610"/>
    <cellStyle name="Calculation 4 3 2" xfId="11611"/>
    <cellStyle name="Calculation 4 4" xfId="11612"/>
    <cellStyle name="Calculation 4 5" xfId="11613"/>
    <cellStyle name="Calculation 5" xfId="11614"/>
    <cellStyle name="Calculation 5 2" xfId="11615"/>
    <cellStyle name="Calculation 5 2 2" xfId="11616"/>
    <cellStyle name="Calculation 5 3" xfId="11617"/>
    <cellStyle name="Calculation 5 3 2" xfId="11618"/>
    <cellStyle name="Calculation 5 4" xfId="11619"/>
    <cellStyle name="Calculation 5 5" xfId="11620"/>
    <cellStyle name="Calculation 6" xfId="11621"/>
    <cellStyle name="Calculation 6 2" xfId="11622"/>
    <cellStyle name="Calculation 7" xfId="11623"/>
    <cellStyle name="Calculation 7 2" xfId="11624"/>
    <cellStyle name="Calculation 8" xfId="11625"/>
    <cellStyle name="Calculation 9" xfId="11626"/>
    <cellStyle name="CCells_number" xfId="11627"/>
    <cellStyle name="Cells 2" xfId="11628"/>
    <cellStyle name="Cells 2 2" xfId="11629"/>
    <cellStyle name="Cells 2 2 2" xfId="11630"/>
    <cellStyle name="Cells 2 2_тех формы-т ОК без кот. Мелиор 1-2" xfId="11631"/>
    <cellStyle name="Cells 2 3" xfId="11632"/>
    <cellStyle name="Cells 2 3 2" xfId="11633"/>
    <cellStyle name="Cells 2 4" xfId="11634"/>
    <cellStyle name="Cells 2 5" xfId="11635"/>
    <cellStyle name="Cells 2 6" xfId="11636"/>
    <cellStyle name="Cells 2_1 тх  2 квартал" xfId="11637"/>
    <cellStyle name="Check Cell" xfId="11638"/>
    <cellStyle name="Check Cell 2" xfId="11639"/>
    <cellStyle name="Chek" xfId="11640"/>
    <cellStyle name="Chek 2" xfId="11641"/>
    <cellStyle name="Chek 2 2" xfId="11642"/>
    <cellStyle name="Comma [0]_Adjusted FS 1299" xfId="11643"/>
    <cellStyle name="Comma 0" xfId="11644"/>
    <cellStyle name="Comma 0*" xfId="11645"/>
    <cellStyle name="Comma 2" xfId="11646"/>
    <cellStyle name="Comma 3*" xfId="11647"/>
    <cellStyle name="Comma_4.3" xfId="11648"/>
    <cellStyle name="Comma0" xfId="11649"/>
    <cellStyle name="Çŕůčňíűé" xfId="11650"/>
    <cellStyle name="Çŕůčňíűé 2" xfId="11651"/>
    <cellStyle name="Çŕůčňíűé 2 2" xfId="11652"/>
    <cellStyle name="Çŕůčňíűé 3" xfId="11653"/>
    <cellStyle name="Çŕůčňíűé 3 2" xfId="11654"/>
    <cellStyle name="Çŕůčňíűé 4" xfId="11655"/>
    <cellStyle name="Çŕůčňíűé 5" xfId="11656"/>
    <cellStyle name="Çŕůčňíűé 6" xfId="11657"/>
    <cellStyle name="Currency [0]" xfId="11658"/>
    <cellStyle name="Currency [0] 10" xfId="11659"/>
    <cellStyle name="Currency [0] 2" xfId="11660"/>
    <cellStyle name="Currency [0] 2 2" xfId="11661"/>
    <cellStyle name="Currency [0] 2 2 2" xfId="11662"/>
    <cellStyle name="Currency [0] 2 3" xfId="11663"/>
    <cellStyle name="Currency [0] 2 3 2" xfId="11664"/>
    <cellStyle name="Currency [0] 2 4" xfId="11665"/>
    <cellStyle name="Currency [0] 2 4 2" xfId="11666"/>
    <cellStyle name="Currency [0] 2 5" xfId="11667"/>
    <cellStyle name="Currency [0] 2 5 2" xfId="11668"/>
    <cellStyle name="Currency [0] 2 6" xfId="11669"/>
    <cellStyle name="Currency [0] 2 6 2" xfId="11670"/>
    <cellStyle name="Currency [0] 2 7" xfId="11671"/>
    <cellStyle name="Currency [0] 2 7 2" xfId="11672"/>
    <cellStyle name="Currency [0] 2 8" xfId="11673"/>
    <cellStyle name="Currency [0] 2 8 2" xfId="11674"/>
    <cellStyle name="Currency [0] 2 9" xfId="11675"/>
    <cellStyle name="Currency [0] 3" xfId="11676"/>
    <cellStyle name="Currency [0] 3 2" xfId="11677"/>
    <cellStyle name="Currency [0] 3 2 2" xfId="11678"/>
    <cellStyle name="Currency [0] 3 3" xfId="11679"/>
    <cellStyle name="Currency [0] 3 3 2" xfId="11680"/>
    <cellStyle name="Currency [0] 3 4" xfId="11681"/>
    <cellStyle name="Currency [0] 3 4 2" xfId="11682"/>
    <cellStyle name="Currency [0] 3 5" xfId="11683"/>
    <cellStyle name="Currency [0] 3 5 2" xfId="11684"/>
    <cellStyle name="Currency [0] 3 6" xfId="11685"/>
    <cellStyle name="Currency [0] 3 6 2" xfId="11686"/>
    <cellStyle name="Currency [0] 3 7" xfId="11687"/>
    <cellStyle name="Currency [0] 3 7 2" xfId="11688"/>
    <cellStyle name="Currency [0] 3 8" xfId="11689"/>
    <cellStyle name="Currency [0] 3 8 2" xfId="11690"/>
    <cellStyle name="Currency [0] 3 9" xfId="11691"/>
    <cellStyle name="Currency [0] 4" xfId="11692"/>
    <cellStyle name="Currency [0] 4 2" xfId="11693"/>
    <cellStyle name="Currency [0] 4 2 2" xfId="11694"/>
    <cellStyle name="Currency [0] 4 3" xfId="11695"/>
    <cellStyle name="Currency [0] 4 3 2" xfId="11696"/>
    <cellStyle name="Currency [0] 4 4" xfId="11697"/>
    <cellStyle name="Currency [0] 4 4 2" xfId="11698"/>
    <cellStyle name="Currency [0] 4 5" xfId="11699"/>
    <cellStyle name="Currency [0] 4 5 2" xfId="11700"/>
    <cellStyle name="Currency [0] 4 6" xfId="11701"/>
    <cellStyle name="Currency [0] 4 6 2" xfId="11702"/>
    <cellStyle name="Currency [0] 4 7" xfId="11703"/>
    <cellStyle name="Currency [0] 4 7 2" xfId="11704"/>
    <cellStyle name="Currency [0] 4 8" xfId="11705"/>
    <cellStyle name="Currency [0] 4 8 2" xfId="11706"/>
    <cellStyle name="Currency [0] 4 9" xfId="11707"/>
    <cellStyle name="Currency [0] 5" xfId="11708"/>
    <cellStyle name="Currency [0] 5 2" xfId="11709"/>
    <cellStyle name="Currency [0] 5 2 2" xfId="11710"/>
    <cellStyle name="Currency [0] 5 3" xfId="11711"/>
    <cellStyle name="Currency [0] 5 3 2" xfId="11712"/>
    <cellStyle name="Currency [0] 5 4" xfId="11713"/>
    <cellStyle name="Currency [0] 5 4 2" xfId="11714"/>
    <cellStyle name="Currency [0] 5 5" xfId="11715"/>
    <cellStyle name="Currency [0] 5 5 2" xfId="11716"/>
    <cellStyle name="Currency [0] 5 6" xfId="11717"/>
    <cellStyle name="Currency [0] 5 6 2" xfId="11718"/>
    <cellStyle name="Currency [0] 5 7" xfId="11719"/>
    <cellStyle name="Currency [0] 5 7 2" xfId="11720"/>
    <cellStyle name="Currency [0] 5 8" xfId="11721"/>
    <cellStyle name="Currency [0] 5 8 2" xfId="11722"/>
    <cellStyle name="Currency [0] 5 9" xfId="11723"/>
    <cellStyle name="Currency [0] 6" xfId="11724"/>
    <cellStyle name="Currency [0] 6 2" xfId="11725"/>
    <cellStyle name="Currency [0] 6 3" xfId="11726"/>
    <cellStyle name="Currency [0] 7" xfId="11727"/>
    <cellStyle name="Currency [0] 7 2" xfId="11728"/>
    <cellStyle name="Currency [0] 7 3" xfId="11729"/>
    <cellStyle name="Currency [0] 8" xfId="11730"/>
    <cellStyle name="Currency [0] 8 2" xfId="11731"/>
    <cellStyle name="Currency [0] 8 3" xfId="11732"/>
    <cellStyle name="Currency [0] 9" xfId="11733"/>
    <cellStyle name="Currency [0]_5(тх) 1 вариант" xfId="11734"/>
    <cellStyle name="Currency 0" xfId="11735"/>
    <cellStyle name="Currency 2" xfId="11736"/>
    <cellStyle name="Currency_06_9m" xfId="11737"/>
    <cellStyle name="Currency0" xfId="11738"/>
    <cellStyle name="Currency2" xfId="11739"/>
    <cellStyle name="Currency2 2" xfId="11740"/>
    <cellStyle name="Currency2 2 2" xfId="11741"/>
    <cellStyle name="Currency2 2_тех формы-т ОК без кот. Мелиор 1-2" xfId="11742"/>
    <cellStyle name="Currency2 3" xfId="11743"/>
    <cellStyle name="Currency2_12 тх Расход теплоносителя(Марха)_корр.реализация" xfId="11744"/>
    <cellStyle name="Date" xfId="11745"/>
    <cellStyle name="Date Aligned" xfId="11746"/>
    <cellStyle name="Dates" xfId="11747"/>
    <cellStyle name="Dezimal [0]_NEGS" xfId="11748"/>
    <cellStyle name="Dezimal_NEGS" xfId="11749"/>
    <cellStyle name="Dotted Line" xfId="11750"/>
    <cellStyle name="E&amp;Y House" xfId="11751"/>
    <cellStyle name="E-mail" xfId="11752"/>
    <cellStyle name="E-mail 2" xfId="11753"/>
    <cellStyle name="E-mail_46EP.2011(v2.0)" xfId="11754"/>
    <cellStyle name="Euro" xfId="11755"/>
    <cellStyle name="Euro 2" xfId="11756"/>
    <cellStyle name="Euro 3" xfId="11757"/>
    <cellStyle name="Euro_тех формы-т ОК без кот. Мелиор 1-2" xfId="11758"/>
    <cellStyle name="ew" xfId="11759"/>
    <cellStyle name="Excel Built-in 40% - Accent3" xfId="11760"/>
    <cellStyle name="Excel Built-in Note" xfId="11761"/>
    <cellStyle name="Explanatory Text" xfId="11762"/>
    <cellStyle name="F2" xfId="11763"/>
    <cellStyle name="F2 2" xfId="11764"/>
    <cellStyle name="F2_тех формы-т ОК без кот. Мелиор 1-2" xfId="11765"/>
    <cellStyle name="F3" xfId="11766"/>
    <cellStyle name="F3 2" xfId="11767"/>
    <cellStyle name="F3_тех формы-т ОК без кот. Мелиор 1-2" xfId="11768"/>
    <cellStyle name="F4" xfId="11769"/>
    <cellStyle name="F4 2" xfId="11770"/>
    <cellStyle name="F4_тех формы-т ОК без кот. Мелиор 1-2" xfId="11771"/>
    <cellStyle name="F5" xfId="11772"/>
    <cellStyle name="F5 2" xfId="11773"/>
    <cellStyle name="F5_тех формы-т ОК без кот. Мелиор 1-2" xfId="11774"/>
    <cellStyle name="F6" xfId="11775"/>
    <cellStyle name="F6 2" xfId="11776"/>
    <cellStyle name="F6_тех формы-т ОК без кот. Мелиор 1-2" xfId="11777"/>
    <cellStyle name="F7" xfId="11778"/>
    <cellStyle name="F7 2" xfId="11779"/>
    <cellStyle name="F7_тех формы-т ОК без кот. Мелиор 1-2" xfId="11780"/>
    <cellStyle name="F8" xfId="11781"/>
    <cellStyle name="F8 2" xfId="11782"/>
    <cellStyle name="F8_тех формы-т ОК без кот. Мелиор 1-2" xfId="11783"/>
    <cellStyle name="Fixed" xfId="11784"/>
    <cellStyle name="fo]_x000d__x000a_UserName=Murat Zelef_x000d__x000a_UserCompany=Bumerang_x000d__x000a__x000d__x000a_[File Paths]_x000d__x000a_WorkingDirectory=C:\EQUIS\DLWIN_x000d__x000a_DownLoader=C" xfId="11785"/>
    <cellStyle name="Followed Hyperlink" xfId="11786"/>
    <cellStyle name="Followed Hyperlink 2" xfId="11787"/>
    <cellStyle name="Followed Hyperlink 2 2" xfId="11788"/>
    <cellStyle name="Followed Hyperlink 2_тех формы-т ОК без кот. Мелиор 1-2" xfId="11789"/>
    <cellStyle name="Followed Hyperlink 3" xfId="11790"/>
    <cellStyle name="Followed Hyperlink_1 тх  2 квартал" xfId="11791"/>
    <cellStyle name="Footnote" xfId="11792"/>
    <cellStyle name="Formuls" xfId="11793"/>
    <cellStyle name="Formuls 2" xfId="11794"/>
    <cellStyle name="Formuls 2 2" xfId="11795"/>
    <cellStyle name="Formuls 2_тех формы-т ОК без кот. Мелиор 1-2" xfId="11796"/>
    <cellStyle name="Formuls 3" xfId="11797"/>
    <cellStyle name="Formuls 3 2" xfId="11798"/>
    <cellStyle name="Formuls 4" xfId="11799"/>
    <cellStyle name="Formuls 5" xfId="11800"/>
    <cellStyle name="Formuls_1 тх  2 квартал" xfId="11801"/>
    <cellStyle name="Good" xfId="11802"/>
    <cellStyle name="Good 2" xfId="11803"/>
    <cellStyle name="hard no" xfId="11804"/>
    <cellStyle name="hard no 2" xfId="11805"/>
    <cellStyle name="hard no 2 2" xfId="11806"/>
    <cellStyle name="Hard Percent" xfId="11807"/>
    <cellStyle name="hardno" xfId="11808"/>
    <cellStyle name="Header" xfId="11809"/>
    <cellStyle name="Header 2" xfId="11810"/>
    <cellStyle name="Header 2 2" xfId="11811"/>
    <cellStyle name="Header 2 2 2" xfId="11812"/>
    <cellStyle name="Header 2_тех формы-т ОК без кот. Мелиор 1-2" xfId="11813"/>
    <cellStyle name="Header 3" xfId="11814"/>
    <cellStyle name="Header 3 2" xfId="11815"/>
    <cellStyle name="Header 3 2 2" xfId="11816"/>
    <cellStyle name="Header 3 2_тех формы-т ОК без кот. Мелиор 1-2" xfId="11817"/>
    <cellStyle name="Header 3 3" xfId="11818"/>
    <cellStyle name="Header 3 3 2" xfId="11819"/>
    <cellStyle name="Header 3 4" xfId="11820"/>
    <cellStyle name="Header 3 5" xfId="11821"/>
    <cellStyle name="Header 3 6" xfId="11822"/>
    <cellStyle name="Header 3_1 тх  2 квартал" xfId="11823"/>
    <cellStyle name="Header 4" xfId="11824"/>
    <cellStyle name="Header 4 2" xfId="11825"/>
    <cellStyle name="Header 5" xfId="11826"/>
    <cellStyle name="Header 6" xfId="11827"/>
    <cellStyle name="Header_1 тх  2 квартал" xfId="11828"/>
    <cellStyle name="Heading" xfId="11829"/>
    <cellStyle name="Heading 1" xfId="11830"/>
    <cellStyle name="Heading 2" xfId="11831"/>
    <cellStyle name="Heading 3" xfId="11832"/>
    <cellStyle name="Heading 3 2" xfId="11833"/>
    <cellStyle name="Heading 3 2 2" xfId="11834"/>
    <cellStyle name="Heading 3 3" xfId="11835"/>
    <cellStyle name="Heading 3 3 2" xfId="11836"/>
    <cellStyle name="Heading 3 4" xfId="11837"/>
    <cellStyle name="Heading 4" xfId="11838"/>
    <cellStyle name="Heading_GP.ITOG.4.78(v1.0) - для разделения" xfId="11839"/>
    <cellStyle name="Heading2" xfId="11840"/>
    <cellStyle name="Heading2 2" xfId="11841"/>
    <cellStyle name="Heading2_46EP.2011(v2.0)" xfId="11842"/>
    <cellStyle name="Hyperlink" xfId="11843"/>
    <cellStyle name="Hyperlink 2" xfId="11844"/>
    <cellStyle name="Hyperlink 2 2" xfId="11845"/>
    <cellStyle name="Hyperlink 2_тех формы-т ОК без кот. Мелиор 1-2" xfId="11846"/>
    <cellStyle name="Hyperlink 3" xfId="11847"/>
    <cellStyle name="Hyperlink_1 тх  2 квартал" xfId="11848"/>
    <cellStyle name="Îáű÷íűé__FES" xfId="11849"/>
    <cellStyle name="Îáû÷íûé_cogs" xfId="11850"/>
    <cellStyle name="Îňęđűâŕâřŕ˙ń˙ ăčďĺđńńűëęŕ" xfId="11851"/>
    <cellStyle name="Info" xfId="11852"/>
    <cellStyle name="Info 2" xfId="11853"/>
    <cellStyle name="Info 2 2" xfId="11854"/>
    <cellStyle name="Input" xfId="11855"/>
    <cellStyle name="Input 2" xfId="11856"/>
    <cellStyle name="Input 2 2" xfId="11857"/>
    <cellStyle name="Input 2 2 2" xfId="11858"/>
    <cellStyle name="Input 2 3" xfId="11859"/>
    <cellStyle name="Input 2 3 2" xfId="11860"/>
    <cellStyle name="Input 2 4" xfId="11861"/>
    <cellStyle name="Input 2 5" xfId="11862"/>
    <cellStyle name="Input 3" xfId="11863"/>
    <cellStyle name="Input 3 2" xfId="11864"/>
    <cellStyle name="Input 3 2 2" xfId="11865"/>
    <cellStyle name="Input 3 3" xfId="11866"/>
    <cellStyle name="Input 3 3 2" xfId="11867"/>
    <cellStyle name="Input 3 4" xfId="11868"/>
    <cellStyle name="Input 3 5" xfId="11869"/>
    <cellStyle name="Input 4" xfId="11870"/>
    <cellStyle name="Input 4 2" xfId="11871"/>
    <cellStyle name="Input 4 2 2" xfId="11872"/>
    <cellStyle name="Input 4 3" xfId="11873"/>
    <cellStyle name="Input 4 3 2" xfId="11874"/>
    <cellStyle name="Input 4 4" xfId="11875"/>
    <cellStyle name="Input 4 5" xfId="11876"/>
    <cellStyle name="Input 5" xfId="11877"/>
    <cellStyle name="Input 5 2" xfId="11878"/>
    <cellStyle name="Input 5 2 2" xfId="11879"/>
    <cellStyle name="Input 5 3" xfId="11880"/>
    <cellStyle name="Input 5 3 2" xfId="11881"/>
    <cellStyle name="Input 5 4" xfId="11882"/>
    <cellStyle name="Input 5 5" xfId="11883"/>
    <cellStyle name="Input 6" xfId="11884"/>
    <cellStyle name="Input 6 2" xfId="11885"/>
    <cellStyle name="Input 7" xfId="11886"/>
    <cellStyle name="Input 7 2" xfId="11887"/>
    <cellStyle name="Input 8" xfId="11888"/>
    <cellStyle name="Input 9" xfId="11889"/>
    <cellStyle name="InputCurrency" xfId="11890"/>
    <cellStyle name="InputCurrency2" xfId="11891"/>
    <cellStyle name="InputMultiple1" xfId="11892"/>
    <cellStyle name="InputPercent1" xfId="11893"/>
    <cellStyle name="Inputs" xfId="11894"/>
    <cellStyle name="Inputs (const)" xfId="11895"/>
    <cellStyle name="Inputs (const) 2" xfId="11896"/>
    <cellStyle name="Inputs (const)_46EP.2011(v2.0)" xfId="11897"/>
    <cellStyle name="Inputs 2" xfId="11898"/>
    <cellStyle name="Inputs Co" xfId="11899"/>
    <cellStyle name="Inputs_46EE.2011(v1.0)" xfId="11900"/>
    <cellStyle name="Linked Cell" xfId="11901"/>
    <cellStyle name="Millares [0]_RESULTS" xfId="11902"/>
    <cellStyle name="Millares_RESULTS" xfId="11903"/>
    <cellStyle name="Milliers [0]_RESULTS" xfId="11904"/>
    <cellStyle name="Milliers_RESULTS" xfId="11905"/>
    <cellStyle name="mnb" xfId="11906"/>
    <cellStyle name="mnb 2" xfId="11907"/>
    <cellStyle name="mnb 2 2" xfId="11908"/>
    <cellStyle name="Moneda [0]_RESULTS" xfId="11909"/>
    <cellStyle name="Moneda_RESULTS" xfId="11910"/>
    <cellStyle name="Monétaire [0]_RESULTS" xfId="11911"/>
    <cellStyle name="Monétaire_RESULTS" xfId="11912"/>
    <cellStyle name="Multiple" xfId="11913"/>
    <cellStyle name="Multiple1" xfId="11914"/>
    <cellStyle name="MultipleBelow" xfId="11915"/>
    <cellStyle name="namber" xfId="11916"/>
    <cellStyle name="Neutral" xfId="11917"/>
    <cellStyle name="Neutral 2" xfId="11918"/>
    <cellStyle name="Norma11l" xfId="11919"/>
    <cellStyle name="normal" xfId="11920"/>
    <cellStyle name="Normal - Style1" xfId="11921"/>
    <cellStyle name="normal 10" xfId="11922"/>
    <cellStyle name="normal 10 2" xfId="11923"/>
    <cellStyle name="normal 10_тех формы-т ОК без кот. Мелиор 1-2" xfId="11924"/>
    <cellStyle name="normal 11" xfId="11925"/>
    <cellStyle name="normal 12" xfId="11926"/>
    <cellStyle name="normal 13" xfId="11927"/>
    <cellStyle name="normal 14" xfId="11928"/>
    <cellStyle name="normal 15" xfId="11929"/>
    <cellStyle name="normal 16" xfId="11930"/>
    <cellStyle name="normal 17" xfId="11931"/>
    <cellStyle name="normal 18" xfId="11932"/>
    <cellStyle name="normal 19" xfId="11933"/>
    <cellStyle name="Normal 2" xfId="11934"/>
    <cellStyle name="Normal 2 2" xfId="11935"/>
    <cellStyle name="Normal 2 2 2" xfId="11936"/>
    <cellStyle name="Normal 2 2_тех формы-т ОК без кот. Мелиор 1-2" xfId="11937"/>
    <cellStyle name="Normal 2 3" xfId="11938"/>
    <cellStyle name="Normal 2 3 2" xfId="11939"/>
    <cellStyle name="Normal 2 3 2 2" xfId="11940"/>
    <cellStyle name="Normal 2 3 2_тех формы-т ОК без кот. Мелиор 1-2" xfId="11941"/>
    <cellStyle name="Normal 2 3 3" xfId="11942"/>
    <cellStyle name="Normal 2 3_1 тх  2 квартал" xfId="11943"/>
    <cellStyle name="Normal 2 4" xfId="11944"/>
    <cellStyle name="Normal 2 4 2" xfId="11945"/>
    <cellStyle name="Normal 2 4 3" xfId="11946"/>
    <cellStyle name="Normal 2 4_1 тх  2 квартал" xfId="11947"/>
    <cellStyle name="Normal 2 5" xfId="11948"/>
    <cellStyle name="normal 2 6" xfId="11949"/>
    <cellStyle name="Normal 2_1 тх  2 квартал" xfId="11950"/>
    <cellStyle name="normal 20" xfId="11951"/>
    <cellStyle name="normal 21" xfId="11952"/>
    <cellStyle name="normal 22" xfId="11953"/>
    <cellStyle name="normal 23" xfId="11954"/>
    <cellStyle name="normal 24" xfId="11955"/>
    <cellStyle name="normal 25" xfId="11956"/>
    <cellStyle name="normal 3" xfId="11957"/>
    <cellStyle name="normal 3 2" xfId="11958"/>
    <cellStyle name="normal 3 2 2" xfId="11959"/>
    <cellStyle name="normal 3 2_тех формы-т ОК без кот. Мелиор 1-2" xfId="11960"/>
    <cellStyle name="normal 3_12 тх Расход теплоносителя(Марха)_корр.реализация" xfId="11961"/>
    <cellStyle name="normal 4" xfId="11962"/>
    <cellStyle name="normal 4 2" xfId="11963"/>
    <cellStyle name="normal 4 2 2" xfId="11964"/>
    <cellStyle name="normal 4 2_тех формы-т ОК без кот. Мелиор 1-2" xfId="11965"/>
    <cellStyle name="normal 4_12 тх Расход теплоносителя(Марха)_корр.реализация" xfId="11966"/>
    <cellStyle name="normal 5" xfId="11967"/>
    <cellStyle name="normal 5 2" xfId="11968"/>
    <cellStyle name="normal 5 2 2" xfId="11969"/>
    <cellStyle name="normal 5 2_тех формы-т ОК без кот. Мелиор 1-2" xfId="11970"/>
    <cellStyle name="normal 5_12 тх Расход теплоносителя(Марха)_корр.реализация" xfId="11971"/>
    <cellStyle name="normal 6" xfId="11972"/>
    <cellStyle name="normal 6 2" xfId="11973"/>
    <cellStyle name="normal 6_тех формы-т ОК без кот. Мелиор 1-2" xfId="11974"/>
    <cellStyle name="normal 7" xfId="11975"/>
    <cellStyle name="normal 7 2" xfId="11976"/>
    <cellStyle name="normal 7_тех формы-т ОК без кот. Мелиор 1-2" xfId="11977"/>
    <cellStyle name="normal 8" xfId="11978"/>
    <cellStyle name="normal 8 2" xfId="11979"/>
    <cellStyle name="normal 8_тех формы-т ОК без кот. Мелиор 1-2" xfId="11980"/>
    <cellStyle name="normal 9" xfId="11981"/>
    <cellStyle name="normal 9 2" xfId="11982"/>
    <cellStyle name="normal 9_тех формы-т ОК без кот. Мелиор 1-2" xfId="11983"/>
    <cellStyle name="Normal." xfId="11984"/>
    <cellStyle name="Normal_06_9m" xfId="11985"/>
    <cellStyle name="Normal1" xfId="11986"/>
    <cellStyle name="Normal1 2" xfId="11987"/>
    <cellStyle name="Normal1 2 2" xfId="11988"/>
    <cellStyle name="Normal1 2_тех формы-т ОК без кот. Мелиор 1-2" xfId="11989"/>
    <cellStyle name="Normal1 3" xfId="11990"/>
    <cellStyle name="Normal1_1 тх  2 квартал" xfId="11991"/>
    <cellStyle name="Normal2" xfId="11992"/>
    <cellStyle name="Normal2 2" xfId="11993"/>
    <cellStyle name="Normal2 2 2" xfId="11994"/>
    <cellStyle name="Normal2 2_тех формы-т ОК без кот. Мелиор 1-2" xfId="11995"/>
    <cellStyle name="Normal2 3" xfId="11996"/>
    <cellStyle name="Normal2_12 тх Расход теплоносителя(Марха)_корр.реализация" xfId="11997"/>
    <cellStyle name="NormalGB" xfId="11998"/>
    <cellStyle name="Normalny_24. 02. 97." xfId="11999"/>
    <cellStyle name="normбlnм_laroux" xfId="12000"/>
    <cellStyle name="Note" xfId="12001"/>
    <cellStyle name="Note 2" xfId="12002"/>
    <cellStyle name="Note 2 2" xfId="12003"/>
    <cellStyle name="Note 2 2 2" xfId="12004"/>
    <cellStyle name="Note 2 3" xfId="12005"/>
    <cellStyle name="Note 2 3 2" xfId="12006"/>
    <cellStyle name="Note 2 4" xfId="12007"/>
    <cellStyle name="Note 2 5" xfId="12008"/>
    <cellStyle name="Note 3" xfId="12009"/>
    <cellStyle name="Note 3 2" xfId="12010"/>
    <cellStyle name="Note 3 2 2" xfId="12011"/>
    <cellStyle name="Note 3 3" xfId="12012"/>
    <cellStyle name="Note 3 3 2" xfId="12013"/>
    <cellStyle name="Note 3 4" xfId="12014"/>
    <cellStyle name="Note 3 5" xfId="12015"/>
    <cellStyle name="Note 4" xfId="12016"/>
    <cellStyle name="Note 4 2" xfId="12017"/>
    <cellStyle name="Note 4 2 2" xfId="12018"/>
    <cellStyle name="Note 4 3" xfId="12019"/>
    <cellStyle name="Note 4 3 2" xfId="12020"/>
    <cellStyle name="Note 4 4" xfId="12021"/>
    <cellStyle name="Note 4 5" xfId="12022"/>
    <cellStyle name="Note 5" xfId="12023"/>
    <cellStyle name="Note 5 2" xfId="12024"/>
    <cellStyle name="Note 5 2 2" xfId="12025"/>
    <cellStyle name="Note 5 3" xfId="12026"/>
    <cellStyle name="Note 5 3 2" xfId="12027"/>
    <cellStyle name="Note 5 4" xfId="12028"/>
    <cellStyle name="Note 5 5" xfId="12029"/>
    <cellStyle name="Note 6" xfId="12030"/>
    <cellStyle name="Note 6 2" xfId="12031"/>
    <cellStyle name="Note 7" xfId="12032"/>
    <cellStyle name="Note 7 2" xfId="12033"/>
    <cellStyle name="Note 8" xfId="12034"/>
    <cellStyle name="Note 9" xfId="12035"/>
    <cellStyle name="number" xfId="12036"/>
    <cellStyle name="Ôčíŕíńîâűé [0]_(ňŕá 3č)" xfId="12037"/>
    <cellStyle name="Ôčíŕíńîâűé_(ňŕá 3č)" xfId="12038"/>
    <cellStyle name="Option" xfId="12039"/>
    <cellStyle name="Òûñÿ÷è [0]_cogs" xfId="12040"/>
    <cellStyle name="Òûñÿ÷è_cogs" xfId="12041"/>
    <cellStyle name="Output" xfId="12042"/>
    <cellStyle name="Output 2" xfId="12043"/>
    <cellStyle name="Output 2 2" xfId="12044"/>
    <cellStyle name="Output 2 2 2" xfId="12045"/>
    <cellStyle name="Output 2 3" xfId="12046"/>
    <cellStyle name="Output 2 3 2" xfId="12047"/>
    <cellStyle name="Output 2 4" xfId="12048"/>
    <cellStyle name="Output 2 5" xfId="12049"/>
    <cellStyle name="Output 3" xfId="12050"/>
    <cellStyle name="Output 3 2" xfId="12051"/>
    <cellStyle name="Output 3 2 2" xfId="12052"/>
    <cellStyle name="Output 3 3" xfId="12053"/>
    <cellStyle name="Output 3 3 2" xfId="12054"/>
    <cellStyle name="Output 3 4" xfId="12055"/>
    <cellStyle name="Output 3 5" xfId="12056"/>
    <cellStyle name="Output 4" xfId="12057"/>
    <cellStyle name="Output 4 2" xfId="12058"/>
    <cellStyle name="Output 4 2 2" xfId="12059"/>
    <cellStyle name="Output 4 3" xfId="12060"/>
    <cellStyle name="Output 4 3 2" xfId="12061"/>
    <cellStyle name="Output 4 4" xfId="12062"/>
    <cellStyle name="Output 4 5" xfId="12063"/>
    <cellStyle name="Output 5" xfId="12064"/>
    <cellStyle name="Output 5 2" xfId="12065"/>
    <cellStyle name="Output 5 2 2" xfId="12066"/>
    <cellStyle name="Output 5 3" xfId="12067"/>
    <cellStyle name="Output 5 3 2" xfId="12068"/>
    <cellStyle name="Output 5 4" xfId="12069"/>
    <cellStyle name="Output 5 5" xfId="12070"/>
    <cellStyle name="Output 6" xfId="12071"/>
    <cellStyle name="Output 6 2" xfId="12072"/>
    <cellStyle name="Output 7" xfId="12073"/>
    <cellStyle name="Output 7 2" xfId="12074"/>
    <cellStyle name="Output 8" xfId="12075"/>
    <cellStyle name="Output 9" xfId="12076"/>
    <cellStyle name="Page Number" xfId="12077"/>
    <cellStyle name="pb_page_heading_LS" xfId="12078"/>
    <cellStyle name="Percent_RS_Lianozovo-Samara_9m01" xfId="12079"/>
    <cellStyle name="Percent1" xfId="12080"/>
    <cellStyle name="Percent1 2" xfId="12081"/>
    <cellStyle name="Percent1 2 2" xfId="12082"/>
    <cellStyle name="Percent1 2_тех формы-т ОК без кот. Мелиор 1-2" xfId="12083"/>
    <cellStyle name="Percent1 3" xfId="12084"/>
    <cellStyle name="Percent1_12 тх Расход теплоносителя(Марха)_корр.реализация" xfId="12085"/>
    <cellStyle name="Piug" xfId="12086"/>
    <cellStyle name="Plug" xfId="12087"/>
    <cellStyle name="Price_Body" xfId="12088"/>
    <cellStyle name="prochrek" xfId="12089"/>
    <cellStyle name="Protected" xfId="12090"/>
    <cellStyle name="Protected 2" xfId="12091"/>
    <cellStyle name="Protected 2 2" xfId="12092"/>
    <cellStyle name="S0" xfId="12093"/>
    <cellStyle name="S0 2" xfId="12094"/>
    <cellStyle name="S0 2 2" xfId="12095"/>
    <cellStyle name="S0_тех формы-т ОК без кот. Мелиор 1-2" xfId="12096"/>
    <cellStyle name="S1" xfId="12097"/>
    <cellStyle name="S1 2" xfId="12098"/>
    <cellStyle name="S1 2 2" xfId="12099"/>
    <cellStyle name="S1 3" xfId="12100"/>
    <cellStyle name="S1_тех формы-т ОК без кот. Мелиор 1-2" xfId="12101"/>
    <cellStyle name="S10" xfId="12102"/>
    <cellStyle name="S10 2" xfId="12103"/>
    <cellStyle name="S10_Пиковая нагрузка 2013 (осн.кот.)_2013 год переделать на 2015 год" xfId="12104"/>
    <cellStyle name="S11" xfId="12105"/>
    <cellStyle name="S11 2" xfId="12106"/>
    <cellStyle name="S11 2 2" xfId="12107"/>
    <cellStyle name="S11_тех формы-т ОК без кот. Мелиор 1-2" xfId="12108"/>
    <cellStyle name="S12" xfId="12109"/>
    <cellStyle name="S12 2" xfId="12110"/>
    <cellStyle name="S13" xfId="12111"/>
    <cellStyle name="S13 2" xfId="12112"/>
    <cellStyle name="S13 2 2" xfId="12113"/>
    <cellStyle name="S14" xfId="12114"/>
    <cellStyle name="S14 2" xfId="12115"/>
    <cellStyle name="S15" xfId="12116"/>
    <cellStyle name="S15 2" xfId="12117"/>
    <cellStyle name="S16" xfId="12118"/>
    <cellStyle name="S16 2" xfId="12119"/>
    <cellStyle name="S17" xfId="12120"/>
    <cellStyle name="S17 2" xfId="12121"/>
    <cellStyle name="S18" xfId="12122"/>
    <cellStyle name="S19" xfId="12123"/>
    <cellStyle name="S19 2" xfId="12124"/>
    <cellStyle name="S2" xfId="12125"/>
    <cellStyle name="S2 2" xfId="12126"/>
    <cellStyle name="S2 2 2" xfId="12127"/>
    <cellStyle name="S2 3" xfId="12128"/>
    <cellStyle name="S2_Пиковая нагрузка 2013 (осн.кот.)_2013 год переделать на 2015 год" xfId="12129"/>
    <cellStyle name="S20" xfId="12130"/>
    <cellStyle name="S20 2" xfId="12131"/>
    <cellStyle name="S21" xfId="12132"/>
    <cellStyle name="S22" xfId="12133"/>
    <cellStyle name="S22 2" xfId="12134"/>
    <cellStyle name="S22 2 2" xfId="12135"/>
    <cellStyle name="S23" xfId="12136"/>
    <cellStyle name="S23 2" xfId="12137"/>
    <cellStyle name="S23 2 2" xfId="12138"/>
    <cellStyle name="S24" xfId="12139"/>
    <cellStyle name="S24 2" xfId="12140"/>
    <cellStyle name="S24 2 2" xfId="12141"/>
    <cellStyle name="S25" xfId="12142"/>
    <cellStyle name="S25 2" xfId="12143"/>
    <cellStyle name="S25 2 2" xfId="12144"/>
    <cellStyle name="S26" xfId="12145"/>
    <cellStyle name="S26 2" xfId="12146"/>
    <cellStyle name="S26 2 2" xfId="12147"/>
    <cellStyle name="S27" xfId="12148"/>
    <cellStyle name="S27 2" xfId="12149"/>
    <cellStyle name="S27 2 2" xfId="12150"/>
    <cellStyle name="S28" xfId="12151"/>
    <cellStyle name="S28 2" xfId="12152"/>
    <cellStyle name="S28 2 2" xfId="12153"/>
    <cellStyle name="S28 3" xfId="12154"/>
    <cellStyle name="S29" xfId="12155"/>
    <cellStyle name="S29 2" xfId="12156"/>
    <cellStyle name="S29 2 2" xfId="12157"/>
    <cellStyle name="S3" xfId="12158"/>
    <cellStyle name="S3 2" xfId="12159"/>
    <cellStyle name="S3 2 2" xfId="12160"/>
    <cellStyle name="S3 3" xfId="12161"/>
    <cellStyle name="S3 4" xfId="12162"/>
    <cellStyle name="S3_тех формы-т ОК без кот. Мелиор 1-2" xfId="12163"/>
    <cellStyle name="S30" xfId="12164"/>
    <cellStyle name="S30 2" xfId="12165"/>
    <cellStyle name="S31" xfId="12166"/>
    <cellStyle name="S31 2" xfId="12167"/>
    <cellStyle name="S32" xfId="12168"/>
    <cellStyle name="S32 2" xfId="12169"/>
    <cellStyle name="S32 3" xfId="12170"/>
    <cellStyle name="S33" xfId="12171"/>
    <cellStyle name="S33 2" xfId="12172"/>
    <cellStyle name="S33 3" xfId="12173"/>
    <cellStyle name="S34" xfId="12174"/>
    <cellStyle name="S34 2" xfId="12175"/>
    <cellStyle name="S34 3" xfId="12176"/>
    <cellStyle name="S35" xfId="12177"/>
    <cellStyle name="S35 2" xfId="12178"/>
    <cellStyle name="S35 2 2" xfId="12179"/>
    <cellStyle name="S35 3" xfId="12180"/>
    <cellStyle name="S36" xfId="12181"/>
    <cellStyle name="S36 2" xfId="12182"/>
    <cellStyle name="S36 2 2" xfId="12183"/>
    <cellStyle name="S37" xfId="12184"/>
    <cellStyle name="S37 2" xfId="12185"/>
    <cellStyle name="S38" xfId="12186"/>
    <cellStyle name="S38 2" xfId="12187"/>
    <cellStyle name="S39" xfId="12188"/>
    <cellStyle name="S39 2" xfId="12189"/>
    <cellStyle name="S4" xfId="12190"/>
    <cellStyle name="S4 2" xfId="12191"/>
    <cellStyle name="S4 2 2" xfId="12192"/>
    <cellStyle name="S4 3" xfId="12193"/>
    <cellStyle name="S4 4" xfId="12194"/>
    <cellStyle name="S4_тех формы-т ОК без кот. Мелиор 1-2" xfId="12195"/>
    <cellStyle name="S40" xfId="12196"/>
    <cellStyle name="S40 2" xfId="12197"/>
    <cellStyle name="S41" xfId="12198"/>
    <cellStyle name="S41 2" xfId="12199"/>
    <cellStyle name="S42" xfId="12200"/>
    <cellStyle name="S42 2" xfId="12201"/>
    <cellStyle name="S43" xfId="12202"/>
    <cellStyle name="S43 2" xfId="12203"/>
    <cellStyle name="S44" xfId="12204"/>
    <cellStyle name="S44 2" xfId="12205"/>
    <cellStyle name="S45" xfId="12206"/>
    <cellStyle name="S45 2" xfId="12207"/>
    <cellStyle name="S46" xfId="12208"/>
    <cellStyle name="S46 2" xfId="12209"/>
    <cellStyle name="S47" xfId="12210"/>
    <cellStyle name="S48" xfId="12211"/>
    <cellStyle name="S48 2" xfId="12212"/>
    <cellStyle name="S49" xfId="12213"/>
    <cellStyle name="S5" xfId="12214"/>
    <cellStyle name="S5 2" xfId="12215"/>
    <cellStyle name="S5 2 2" xfId="12216"/>
    <cellStyle name="S5 3" xfId="12217"/>
    <cellStyle name="S5_тех формы-т ОК без кот. Мелиор 1-2" xfId="12218"/>
    <cellStyle name="S50" xfId="12219"/>
    <cellStyle name="S51" xfId="12220"/>
    <cellStyle name="S52" xfId="12221"/>
    <cellStyle name="S53" xfId="12222"/>
    <cellStyle name="S54" xfId="12223"/>
    <cellStyle name="S55" xfId="12224"/>
    <cellStyle name="S6" xfId="12225"/>
    <cellStyle name="S6 2" xfId="12226"/>
    <cellStyle name="S6_Пиковая нагрузка 2013 (осн.кот.)_2013 год переделать на 2015 год" xfId="12227"/>
    <cellStyle name="S7" xfId="12228"/>
    <cellStyle name="S7 2" xfId="12229"/>
    <cellStyle name="S7_тех формы-т ОК без кот. Мелиор 1-2" xfId="12230"/>
    <cellStyle name="S8" xfId="12231"/>
    <cellStyle name="S8 2" xfId="12232"/>
    <cellStyle name="S8_тех формы-т ОК без кот. Мелиор 1-2" xfId="12233"/>
    <cellStyle name="S9" xfId="12234"/>
    <cellStyle name="S9 2" xfId="12235"/>
    <cellStyle name="S9_тех формы-т ОК без кот. Мелиор 1-2" xfId="12236"/>
    <cellStyle name="Salomon Logo" xfId="12237"/>
    <cellStyle name="SAPBEXaggData" xfId="12238"/>
    <cellStyle name="SAPBEXaggData 2" xfId="12239"/>
    <cellStyle name="SAPBEXaggData 2 2" xfId="12240"/>
    <cellStyle name="SAPBEXaggData 2 2 2" xfId="12241"/>
    <cellStyle name="SAPBEXaggData 2 3" xfId="12242"/>
    <cellStyle name="SAPBEXaggData 2 3 2" xfId="12243"/>
    <cellStyle name="SAPBEXaggData 2 4" xfId="12244"/>
    <cellStyle name="SAPBEXaggData 2 5" xfId="12245"/>
    <cellStyle name="SAPBEXaggData 3" xfId="12246"/>
    <cellStyle name="SAPBEXaggData 3 2" xfId="12247"/>
    <cellStyle name="SAPBEXaggData 3 2 2" xfId="12248"/>
    <cellStyle name="SAPBEXaggData 3 3" xfId="12249"/>
    <cellStyle name="SAPBEXaggData 3 3 2" xfId="12250"/>
    <cellStyle name="SAPBEXaggData 3 4" xfId="12251"/>
    <cellStyle name="SAPBEXaggData 3 5" xfId="12252"/>
    <cellStyle name="SAPBEXaggData 4" xfId="12253"/>
    <cellStyle name="SAPBEXaggData 4 2" xfId="12254"/>
    <cellStyle name="SAPBEXaggData 4 2 2" xfId="12255"/>
    <cellStyle name="SAPBEXaggData 4 3" xfId="12256"/>
    <cellStyle name="SAPBEXaggData 4 3 2" xfId="12257"/>
    <cellStyle name="SAPBEXaggData 4 4" xfId="12258"/>
    <cellStyle name="SAPBEXaggData 4 5" xfId="12259"/>
    <cellStyle name="SAPBEXaggData 5" xfId="12260"/>
    <cellStyle name="SAPBEXaggData 5 2" xfId="12261"/>
    <cellStyle name="SAPBEXaggData 5 2 2" xfId="12262"/>
    <cellStyle name="SAPBEXaggData 5 3" xfId="12263"/>
    <cellStyle name="SAPBEXaggData 5 3 2" xfId="12264"/>
    <cellStyle name="SAPBEXaggData 5 4" xfId="12265"/>
    <cellStyle name="SAPBEXaggData 5 5" xfId="12266"/>
    <cellStyle name="SAPBEXaggData 6" xfId="12267"/>
    <cellStyle name="SAPBEXaggData 6 2" xfId="12268"/>
    <cellStyle name="SAPBEXaggData 7" xfId="12269"/>
    <cellStyle name="SAPBEXaggData 7 2" xfId="12270"/>
    <cellStyle name="SAPBEXaggData 8" xfId="12271"/>
    <cellStyle name="SAPBEXaggData 9" xfId="12272"/>
    <cellStyle name="SAPBEXaggDataEmph" xfId="12273"/>
    <cellStyle name="SAPBEXaggDataEmph 2" xfId="12274"/>
    <cellStyle name="SAPBEXaggDataEmph 2 2" xfId="12275"/>
    <cellStyle name="SAPBEXaggDataEmph 2 2 2" xfId="12276"/>
    <cellStyle name="SAPBEXaggDataEmph 2 3" xfId="12277"/>
    <cellStyle name="SAPBEXaggDataEmph 2 3 2" xfId="12278"/>
    <cellStyle name="SAPBEXaggDataEmph 2 4" xfId="12279"/>
    <cellStyle name="SAPBEXaggDataEmph 2 5" xfId="12280"/>
    <cellStyle name="SAPBEXaggDataEmph 3" xfId="12281"/>
    <cellStyle name="SAPBEXaggDataEmph 3 2" xfId="12282"/>
    <cellStyle name="SAPBEXaggDataEmph 3 2 2" xfId="12283"/>
    <cellStyle name="SAPBEXaggDataEmph 3 3" xfId="12284"/>
    <cellStyle name="SAPBEXaggDataEmph 3 3 2" xfId="12285"/>
    <cellStyle name="SAPBEXaggDataEmph 3 4" xfId="12286"/>
    <cellStyle name="SAPBEXaggDataEmph 3 5" xfId="12287"/>
    <cellStyle name="SAPBEXaggDataEmph 4" xfId="12288"/>
    <cellStyle name="SAPBEXaggDataEmph 4 2" xfId="12289"/>
    <cellStyle name="SAPBEXaggDataEmph 4 2 2" xfId="12290"/>
    <cellStyle name="SAPBEXaggDataEmph 4 3" xfId="12291"/>
    <cellStyle name="SAPBEXaggDataEmph 4 3 2" xfId="12292"/>
    <cellStyle name="SAPBEXaggDataEmph 4 4" xfId="12293"/>
    <cellStyle name="SAPBEXaggDataEmph 4 5" xfId="12294"/>
    <cellStyle name="SAPBEXaggDataEmph 5" xfId="12295"/>
    <cellStyle name="SAPBEXaggDataEmph 5 2" xfId="12296"/>
    <cellStyle name="SAPBEXaggDataEmph 5 2 2" xfId="12297"/>
    <cellStyle name="SAPBEXaggDataEmph 5 3" xfId="12298"/>
    <cellStyle name="SAPBEXaggDataEmph 5 3 2" xfId="12299"/>
    <cellStyle name="SAPBEXaggDataEmph 5 4" xfId="12300"/>
    <cellStyle name="SAPBEXaggDataEmph 5 5" xfId="12301"/>
    <cellStyle name="SAPBEXaggDataEmph 6" xfId="12302"/>
    <cellStyle name="SAPBEXaggDataEmph 6 2" xfId="12303"/>
    <cellStyle name="SAPBEXaggDataEmph 7" xfId="12304"/>
    <cellStyle name="SAPBEXaggDataEmph 7 2" xfId="12305"/>
    <cellStyle name="SAPBEXaggDataEmph 8" xfId="12306"/>
    <cellStyle name="SAPBEXaggDataEmph 9" xfId="12307"/>
    <cellStyle name="SAPBEXaggItem" xfId="12308"/>
    <cellStyle name="SAPBEXaggItem 2" xfId="12309"/>
    <cellStyle name="SAPBEXaggItem 2 2" xfId="12310"/>
    <cellStyle name="SAPBEXaggItem 2 2 2" xfId="12311"/>
    <cellStyle name="SAPBEXaggItem 2 3" xfId="12312"/>
    <cellStyle name="SAPBEXaggItem 2 3 2" xfId="12313"/>
    <cellStyle name="SAPBEXaggItem 2 4" xfId="12314"/>
    <cellStyle name="SAPBEXaggItem 2 5" xfId="12315"/>
    <cellStyle name="SAPBEXaggItem 3" xfId="12316"/>
    <cellStyle name="SAPBEXaggItem 3 2" xfId="12317"/>
    <cellStyle name="SAPBEXaggItem 3 2 2" xfId="12318"/>
    <cellStyle name="SAPBEXaggItem 3 3" xfId="12319"/>
    <cellStyle name="SAPBEXaggItem 3 3 2" xfId="12320"/>
    <cellStyle name="SAPBEXaggItem 3 4" xfId="12321"/>
    <cellStyle name="SAPBEXaggItem 3 5" xfId="12322"/>
    <cellStyle name="SAPBEXaggItem 4" xfId="12323"/>
    <cellStyle name="SAPBEXaggItem 4 2" xfId="12324"/>
    <cellStyle name="SAPBEXaggItem 4 2 2" xfId="12325"/>
    <cellStyle name="SAPBEXaggItem 4 3" xfId="12326"/>
    <cellStyle name="SAPBEXaggItem 4 3 2" xfId="12327"/>
    <cellStyle name="SAPBEXaggItem 4 4" xfId="12328"/>
    <cellStyle name="SAPBEXaggItem 4 5" xfId="12329"/>
    <cellStyle name="SAPBEXaggItem 5" xfId="12330"/>
    <cellStyle name="SAPBEXaggItem 5 2" xfId="12331"/>
    <cellStyle name="SAPBEXaggItem 5 2 2" xfId="12332"/>
    <cellStyle name="SAPBEXaggItem 5 3" xfId="12333"/>
    <cellStyle name="SAPBEXaggItem 5 3 2" xfId="12334"/>
    <cellStyle name="SAPBEXaggItem 5 4" xfId="12335"/>
    <cellStyle name="SAPBEXaggItem 5 5" xfId="12336"/>
    <cellStyle name="SAPBEXaggItem 6" xfId="12337"/>
    <cellStyle name="SAPBEXaggItem 6 2" xfId="12338"/>
    <cellStyle name="SAPBEXaggItem 7" xfId="12339"/>
    <cellStyle name="SAPBEXaggItem 7 2" xfId="12340"/>
    <cellStyle name="SAPBEXaggItem 8" xfId="12341"/>
    <cellStyle name="SAPBEXaggItem 9" xfId="12342"/>
    <cellStyle name="SAPBEXaggItemX" xfId="12343"/>
    <cellStyle name="SAPBEXaggItemX 2" xfId="12344"/>
    <cellStyle name="SAPBEXaggItemX 2 2" xfId="12345"/>
    <cellStyle name="SAPBEXaggItemX 2 2 2" xfId="12346"/>
    <cellStyle name="SAPBEXaggItemX 2 3" xfId="12347"/>
    <cellStyle name="SAPBEXaggItemX 2 3 2" xfId="12348"/>
    <cellStyle name="SAPBEXaggItemX 2 4" xfId="12349"/>
    <cellStyle name="SAPBEXaggItemX 2 5" xfId="12350"/>
    <cellStyle name="SAPBEXaggItemX 3" xfId="12351"/>
    <cellStyle name="SAPBEXaggItemX 3 2" xfId="12352"/>
    <cellStyle name="SAPBEXaggItemX 3 2 2" xfId="12353"/>
    <cellStyle name="SAPBEXaggItemX 3 3" xfId="12354"/>
    <cellStyle name="SAPBEXaggItemX 3 3 2" xfId="12355"/>
    <cellStyle name="SAPBEXaggItemX 3 4" xfId="12356"/>
    <cellStyle name="SAPBEXaggItemX 3 5" xfId="12357"/>
    <cellStyle name="SAPBEXaggItemX 4" xfId="12358"/>
    <cellStyle name="SAPBEXaggItemX 4 2" xfId="12359"/>
    <cellStyle name="SAPBEXaggItemX 4 2 2" xfId="12360"/>
    <cellStyle name="SAPBEXaggItemX 4 3" xfId="12361"/>
    <cellStyle name="SAPBEXaggItemX 4 3 2" xfId="12362"/>
    <cellStyle name="SAPBEXaggItemX 4 4" xfId="12363"/>
    <cellStyle name="SAPBEXaggItemX 4 5" xfId="12364"/>
    <cellStyle name="SAPBEXaggItemX 5" xfId="12365"/>
    <cellStyle name="SAPBEXaggItemX 5 2" xfId="12366"/>
    <cellStyle name="SAPBEXaggItemX 5 2 2" xfId="12367"/>
    <cellStyle name="SAPBEXaggItemX 5 3" xfId="12368"/>
    <cellStyle name="SAPBEXaggItemX 5 3 2" xfId="12369"/>
    <cellStyle name="SAPBEXaggItemX 5 4" xfId="12370"/>
    <cellStyle name="SAPBEXaggItemX 5 5" xfId="12371"/>
    <cellStyle name="SAPBEXaggItemX 6" xfId="12372"/>
    <cellStyle name="SAPBEXaggItemX 6 2" xfId="12373"/>
    <cellStyle name="SAPBEXaggItemX 7" xfId="12374"/>
    <cellStyle name="SAPBEXaggItemX 7 2" xfId="12375"/>
    <cellStyle name="SAPBEXaggItemX 8" xfId="12376"/>
    <cellStyle name="SAPBEXaggItemX 9" xfId="12377"/>
    <cellStyle name="SAPBEXchaText" xfId="12378"/>
    <cellStyle name="SAPBEXchaText 2" xfId="12379"/>
    <cellStyle name="SAPBEXchaText 2 2" xfId="12380"/>
    <cellStyle name="SAPBEXchaText 2 2 2" xfId="12381"/>
    <cellStyle name="SAPBEXchaText 2 3" xfId="12382"/>
    <cellStyle name="SAPBEXchaText 2 3 2" xfId="12383"/>
    <cellStyle name="SAPBEXchaText 2 4" xfId="12384"/>
    <cellStyle name="SAPBEXchaText 2 5" xfId="12385"/>
    <cellStyle name="SAPBEXchaText 3" xfId="12386"/>
    <cellStyle name="SAPBEXchaText 3 2" xfId="12387"/>
    <cellStyle name="SAPBEXchaText 3 2 2" xfId="12388"/>
    <cellStyle name="SAPBEXchaText 3 3" xfId="12389"/>
    <cellStyle name="SAPBEXchaText 3 3 2" xfId="12390"/>
    <cellStyle name="SAPBEXchaText 3 4" xfId="12391"/>
    <cellStyle name="SAPBEXchaText 3 5" xfId="12392"/>
    <cellStyle name="SAPBEXchaText 4" xfId="12393"/>
    <cellStyle name="SAPBEXchaText 4 2" xfId="12394"/>
    <cellStyle name="SAPBEXchaText 4 2 2" xfId="12395"/>
    <cellStyle name="SAPBEXchaText 4 3" xfId="12396"/>
    <cellStyle name="SAPBEXchaText 4 3 2" xfId="12397"/>
    <cellStyle name="SAPBEXchaText 4 4" xfId="12398"/>
    <cellStyle name="SAPBEXchaText 4 5" xfId="12399"/>
    <cellStyle name="SAPBEXchaText 5" xfId="12400"/>
    <cellStyle name="SAPBEXchaText 5 2" xfId="12401"/>
    <cellStyle name="SAPBEXchaText 5 2 2" xfId="12402"/>
    <cellStyle name="SAPBEXchaText 5 3" xfId="12403"/>
    <cellStyle name="SAPBEXchaText 5 3 2" xfId="12404"/>
    <cellStyle name="SAPBEXchaText 5 4" xfId="12405"/>
    <cellStyle name="SAPBEXchaText 5 5" xfId="12406"/>
    <cellStyle name="SAPBEXchaText 6" xfId="12407"/>
    <cellStyle name="SAPBEXchaText 6 2" xfId="12408"/>
    <cellStyle name="SAPBEXchaText 7" xfId="12409"/>
    <cellStyle name="SAPBEXchaText 7 2" xfId="12410"/>
    <cellStyle name="SAPBEXchaText 8" xfId="12411"/>
    <cellStyle name="SAPBEXchaText 9" xfId="12412"/>
    <cellStyle name="SAPBEXexcBad7" xfId="12413"/>
    <cellStyle name="SAPBEXexcBad7 2" xfId="12414"/>
    <cellStyle name="SAPBEXexcBad7 2 2" xfId="12415"/>
    <cellStyle name="SAPBEXexcBad7 2 2 2" xfId="12416"/>
    <cellStyle name="SAPBEXexcBad7 2 3" xfId="12417"/>
    <cellStyle name="SAPBEXexcBad7 2 3 2" xfId="12418"/>
    <cellStyle name="SAPBEXexcBad7 2 4" xfId="12419"/>
    <cellStyle name="SAPBEXexcBad7 2 5" xfId="12420"/>
    <cellStyle name="SAPBEXexcBad7 3" xfId="12421"/>
    <cellStyle name="SAPBEXexcBad7 3 2" xfId="12422"/>
    <cellStyle name="SAPBEXexcBad7 3 2 2" xfId="12423"/>
    <cellStyle name="SAPBEXexcBad7 3 3" xfId="12424"/>
    <cellStyle name="SAPBEXexcBad7 3 3 2" xfId="12425"/>
    <cellStyle name="SAPBEXexcBad7 3 4" xfId="12426"/>
    <cellStyle name="SAPBEXexcBad7 3 5" xfId="12427"/>
    <cellStyle name="SAPBEXexcBad7 4" xfId="12428"/>
    <cellStyle name="SAPBEXexcBad7 4 2" xfId="12429"/>
    <cellStyle name="SAPBEXexcBad7 4 2 2" xfId="12430"/>
    <cellStyle name="SAPBEXexcBad7 4 3" xfId="12431"/>
    <cellStyle name="SAPBEXexcBad7 4 3 2" xfId="12432"/>
    <cellStyle name="SAPBEXexcBad7 4 4" xfId="12433"/>
    <cellStyle name="SAPBEXexcBad7 4 5" xfId="12434"/>
    <cellStyle name="SAPBEXexcBad7 5" xfId="12435"/>
    <cellStyle name="SAPBEXexcBad7 5 2" xfId="12436"/>
    <cellStyle name="SAPBEXexcBad7 5 2 2" xfId="12437"/>
    <cellStyle name="SAPBEXexcBad7 5 3" xfId="12438"/>
    <cellStyle name="SAPBEXexcBad7 5 3 2" xfId="12439"/>
    <cellStyle name="SAPBEXexcBad7 5 4" xfId="12440"/>
    <cellStyle name="SAPBEXexcBad7 5 5" xfId="12441"/>
    <cellStyle name="SAPBEXexcBad7 6" xfId="12442"/>
    <cellStyle name="SAPBEXexcBad7 6 2" xfId="12443"/>
    <cellStyle name="SAPBEXexcBad7 7" xfId="12444"/>
    <cellStyle name="SAPBEXexcBad7 7 2" xfId="12445"/>
    <cellStyle name="SAPBEXexcBad7 8" xfId="12446"/>
    <cellStyle name="SAPBEXexcBad7 9" xfId="12447"/>
    <cellStyle name="SAPBEXexcBad8" xfId="12448"/>
    <cellStyle name="SAPBEXexcBad8 2" xfId="12449"/>
    <cellStyle name="SAPBEXexcBad8 2 2" xfId="12450"/>
    <cellStyle name="SAPBEXexcBad8 2 2 2" xfId="12451"/>
    <cellStyle name="SAPBEXexcBad8 2 3" xfId="12452"/>
    <cellStyle name="SAPBEXexcBad8 2 3 2" xfId="12453"/>
    <cellStyle name="SAPBEXexcBad8 2 4" xfId="12454"/>
    <cellStyle name="SAPBEXexcBad8 2 5" xfId="12455"/>
    <cellStyle name="SAPBEXexcBad8 3" xfId="12456"/>
    <cellStyle name="SAPBEXexcBad8 3 2" xfId="12457"/>
    <cellStyle name="SAPBEXexcBad8 3 2 2" xfId="12458"/>
    <cellStyle name="SAPBEXexcBad8 3 3" xfId="12459"/>
    <cellStyle name="SAPBEXexcBad8 3 3 2" xfId="12460"/>
    <cellStyle name="SAPBEXexcBad8 3 4" xfId="12461"/>
    <cellStyle name="SAPBEXexcBad8 3 5" xfId="12462"/>
    <cellStyle name="SAPBEXexcBad8 4" xfId="12463"/>
    <cellStyle name="SAPBEXexcBad8 4 2" xfId="12464"/>
    <cellStyle name="SAPBEXexcBad8 4 2 2" xfId="12465"/>
    <cellStyle name="SAPBEXexcBad8 4 3" xfId="12466"/>
    <cellStyle name="SAPBEXexcBad8 4 3 2" xfId="12467"/>
    <cellStyle name="SAPBEXexcBad8 4 4" xfId="12468"/>
    <cellStyle name="SAPBEXexcBad8 4 5" xfId="12469"/>
    <cellStyle name="SAPBEXexcBad8 5" xfId="12470"/>
    <cellStyle name="SAPBEXexcBad8 5 2" xfId="12471"/>
    <cellStyle name="SAPBEXexcBad8 5 2 2" xfId="12472"/>
    <cellStyle name="SAPBEXexcBad8 5 3" xfId="12473"/>
    <cellStyle name="SAPBEXexcBad8 5 3 2" xfId="12474"/>
    <cellStyle name="SAPBEXexcBad8 5 4" xfId="12475"/>
    <cellStyle name="SAPBEXexcBad8 5 5" xfId="12476"/>
    <cellStyle name="SAPBEXexcBad8 6" xfId="12477"/>
    <cellStyle name="SAPBEXexcBad8 6 2" xfId="12478"/>
    <cellStyle name="SAPBEXexcBad8 7" xfId="12479"/>
    <cellStyle name="SAPBEXexcBad8 7 2" xfId="12480"/>
    <cellStyle name="SAPBEXexcBad8 8" xfId="12481"/>
    <cellStyle name="SAPBEXexcBad8 9" xfId="12482"/>
    <cellStyle name="SAPBEXexcBad9" xfId="12483"/>
    <cellStyle name="SAPBEXexcBad9 2" xfId="12484"/>
    <cellStyle name="SAPBEXexcBad9 2 2" xfId="12485"/>
    <cellStyle name="SAPBEXexcBad9 2 2 2" xfId="12486"/>
    <cellStyle name="SAPBEXexcBad9 2 3" xfId="12487"/>
    <cellStyle name="SAPBEXexcBad9 2 3 2" xfId="12488"/>
    <cellStyle name="SAPBEXexcBad9 2 4" xfId="12489"/>
    <cellStyle name="SAPBEXexcBad9 2 5" xfId="12490"/>
    <cellStyle name="SAPBEXexcBad9 3" xfId="12491"/>
    <cellStyle name="SAPBEXexcBad9 3 2" xfId="12492"/>
    <cellStyle name="SAPBEXexcBad9 3 2 2" xfId="12493"/>
    <cellStyle name="SAPBEXexcBad9 3 3" xfId="12494"/>
    <cellStyle name="SAPBEXexcBad9 3 3 2" xfId="12495"/>
    <cellStyle name="SAPBEXexcBad9 3 4" xfId="12496"/>
    <cellStyle name="SAPBEXexcBad9 3 5" xfId="12497"/>
    <cellStyle name="SAPBEXexcBad9 4" xfId="12498"/>
    <cellStyle name="SAPBEXexcBad9 4 2" xfId="12499"/>
    <cellStyle name="SAPBEXexcBad9 4 2 2" xfId="12500"/>
    <cellStyle name="SAPBEXexcBad9 4 3" xfId="12501"/>
    <cellStyle name="SAPBEXexcBad9 4 3 2" xfId="12502"/>
    <cellStyle name="SAPBEXexcBad9 4 4" xfId="12503"/>
    <cellStyle name="SAPBEXexcBad9 4 5" xfId="12504"/>
    <cellStyle name="SAPBEXexcBad9 5" xfId="12505"/>
    <cellStyle name="SAPBEXexcBad9 5 2" xfId="12506"/>
    <cellStyle name="SAPBEXexcBad9 5 2 2" xfId="12507"/>
    <cellStyle name="SAPBEXexcBad9 5 3" xfId="12508"/>
    <cellStyle name="SAPBEXexcBad9 5 3 2" xfId="12509"/>
    <cellStyle name="SAPBEXexcBad9 5 4" xfId="12510"/>
    <cellStyle name="SAPBEXexcBad9 5 5" xfId="12511"/>
    <cellStyle name="SAPBEXexcBad9 6" xfId="12512"/>
    <cellStyle name="SAPBEXexcBad9 6 2" xfId="12513"/>
    <cellStyle name="SAPBEXexcBad9 7" xfId="12514"/>
    <cellStyle name="SAPBEXexcBad9 7 2" xfId="12515"/>
    <cellStyle name="SAPBEXexcBad9 8" xfId="12516"/>
    <cellStyle name="SAPBEXexcBad9 9" xfId="12517"/>
    <cellStyle name="SAPBEXexcCritical4" xfId="12518"/>
    <cellStyle name="SAPBEXexcCritical4 2" xfId="12519"/>
    <cellStyle name="SAPBEXexcCritical4 2 2" xfId="12520"/>
    <cellStyle name="SAPBEXexcCritical4 2 2 2" xfId="12521"/>
    <cellStyle name="SAPBEXexcCritical4 2 3" xfId="12522"/>
    <cellStyle name="SAPBEXexcCritical4 2 3 2" xfId="12523"/>
    <cellStyle name="SAPBEXexcCritical4 2 4" xfId="12524"/>
    <cellStyle name="SAPBEXexcCritical4 2 5" xfId="12525"/>
    <cellStyle name="SAPBEXexcCritical4 3" xfId="12526"/>
    <cellStyle name="SAPBEXexcCritical4 3 2" xfId="12527"/>
    <cellStyle name="SAPBEXexcCritical4 3 2 2" xfId="12528"/>
    <cellStyle name="SAPBEXexcCritical4 3 3" xfId="12529"/>
    <cellStyle name="SAPBEXexcCritical4 3 3 2" xfId="12530"/>
    <cellStyle name="SAPBEXexcCritical4 3 4" xfId="12531"/>
    <cellStyle name="SAPBEXexcCritical4 3 5" xfId="12532"/>
    <cellStyle name="SAPBEXexcCritical4 4" xfId="12533"/>
    <cellStyle name="SAPBEXexcCritical4 4 2" xfId="12534"/>
    <cellStyle name="SAPBEXexcCritical4 4 2 2" xfId="12535"/>
    <cellStyle name="SAPBEXexcCritical4 4 3" xfId="12536"/>
    <cellStyle name="SAPBEXexcCritical4 4 3 2" xfId="12537"/>
    <cellStyle name="SAPBEXexcCritical4 4 4" xfId="12538"/>
    <cellStyle name="SAPBEXexcCritical4 4 5" xfId="12539"/>
    <cellStyle name="SAPBEXexcCritical4 5" xfId="12540"/>
    <cellStyle name="SAPBEXexcCritical4 5 2" xfId="12541"/>
    <cellStyle name="SAPBEXexcCritical4 5 2 2" xfId="12542"/>
    <cellStyle name="SAPBEXexcCritical4 5 3" xfId="12543"/>
    <cellStyle name="SAPBEXexcCritical4 5 3 2" xfId="12544"/>
    <cellStyle name="SAPBEXexcCritical4 5 4" xfId="12545"/>
    <cellStyle name="SAPBEXexcCritical4 5 5" xfId="12546"/>
    <cellStyle name="SAPBEXexcCritical4 6" xfId="12547"/>
    <cellStyle name="SAPBEXexcCritical4 6 2" xfId="12548"/>
    <cellStyle name="SAPBEXexcCritical4 7" xfId="12549"/>
    <cellStyle name="SAPBEXexcCritical4 7 2" xfId="12550"/>
    <cellStyle name="SAPBEXexcCritical4 8" xfId="12551"/>
    <cellStyle name="SAPBEXexcCritical4 9" xfId="12552"/>
    <cellStyle name="SAPBEXexcCritical5" xfId="12553"/>
    <cellStyle name="SAPBEXexcCritical5 2" xfId="12554"/>
    <cellStyle name="SAPBEXexcCritical5 2 2" xfId="12555"/>
    <cellStyle name="SAPBEXexcCritical5 2 2 2" xfId="12556"/>
    <cellStyle name="SAPBEXexcCritical5 2 3" xfId="12557"/>
    <cellStyle name="SAPBEXexcCritical5 2 3 2" xfId="12558"/>
    <cellStyle name="SAPBEXexcCritical5 2 4" xfId="12559"/>
    <cellStyle name="SAPBEXexcCritical5 2 5" xfId="12560"/>
    <cellStyle name="SAPBEXexcCritical5 3" xfId="12561"/>
    <cellStyle name="SAPBEXexcCritical5 3 2" xfId="12562"/>
    <cellStyle name="SAPBEXexcCritical5 3 2 2" xfId="12563"/>
    <cellStyle name="SAPBEXexcCritical5 3 3" xfId="12564"/>
    <cellStyle name="SAPBEXexcCritical5 3 3 2" xfId="12565"/>
    <cellStyle name="SAPBEXexcCritical5 3 4" xfId="12566"/>
    <cellStyle name="SAPBEXexcCritical5 3 5" xfId="12567"/>
    <cellStyle name="SAPBEXexcCritical5 4" xfId="12568"/>
    <cellStyle name="SAPBEXexcCritical5 4 2" xfId="12569"/>
    <cellStyle name="SAPBEXexcCritical5 4 2 2" xfId="12570"/>
    <cellStyle name="SAPBEXexcCritical5 4 3" xfId="12571"/>
    <cellStyle name="SAPBEXexcCritical5 4 3 2" xfId="12572"/>
    <cellStyle name="SAPBEXexcCritical5 4 4" xfId="12573"/>
    <cellStyle name="SAPBEXexcCritical5 4 5" xfId="12574"/>
    <cellStyle name="SAPBEXexcCritical5 5" xfId="12575"/>
    <cellStyle name="SAPBEXexcCritical5 5 2" xfId="12576"/>
    <cellStyle name="SAPBEXexcCritical5 5 2 2" xfId="12577"/>
    <cellStyle name="SAPBEXexcCritical5 5 3" xfId="12578"/>
    <cellStyle name="SAPBEXexcCritical5 5 3 2" xfId="12579"/>
    <cellStyle name="SAPBEXexcCritical5 5 4" xfId="12580"/>
    <cellStyle name="SAPBEXexcCritical5 5 5" xfId="12581"/>
    <cellStyle name="SAPBEXexcCritical5 6" xfId="12582"/>
    <cellStyle name="SAPBEXexcCritical5 6 2" xfId="12583"/>
    <cellStyle name="SAPBEXexcCritical5 7" xfId="12584"/>
    <cellStyle name="SAPBEXexcCritical5 7 2" xfId="12585"/>
    <cellStyle name="SAPBEXexcCritical5 8" xfId="12586"/>
    <cellStyle name="SAPBEXexcCritical5 9" xfId="12587"/>
    <cellStyle name="SAPBEXexcCritical6" xfId="12588"/>
    <cellStyle name="SAPBEXexcCritical6 2" xfId="12589"/>
    <cellStyle name="SAPBEXexcCritical6 2 2" xfId="12590"/>
    <cellStyle name="SAPBEXexcCritical6 2 2 2" xfId="12591"/>
    <cellStyle name="SAPBEXexcCritical6 2 3" xfId="12592"/>
    <cellStyle name="SAPBEXexcCritical6 2 3 2" xfId="12593"/>
    <cellStyle name="SAPBEXexcCritical6 2 4" xfId="12594"/>
    <cellStyle name="SAPBEXexcCritical6 2 5" xfId="12595"/>
    <cellStyle name="SAPBEXexcCritical6 3" xfId="12596"/>
    <cellStyle name="SAPBEXexcCritical6 3 2" xfId="12597"/>
    <cellStyle name="SAPBEXexcCritical6 3 2 2" xfId="12598"/>
    <cellStyle name="SAPBEXexcCritical6 3 3" xfId="12599"/>
    <cellStyle name="SAPBEXexcCritical6 3 3 2" xfId="12600"/>
    <cellStyle name="SAPBEXexcCritical6 3 4" xfId="12601"/>
    <cellStyle name="SAPBEXexcCritical6 3 5" xfId="12602"/>
    <cellStyle name="SAPBEXexcCritical6 4" xfId="12603"/>
    <cellStyle name="SAPBEXexcCritical6 4 2" xfId="12604"/>
    <cellStyle name="SAPBEXexcCritical6 4 2 2" xfId="12605"/>
    <cellStyle name="SAPBEXexcCritical6 4 3" xfId="12606"/>
    <cellStyle name="SAPBEXexcCritical6 4 3 2" xfId="12607"/>
    <cellStyle name="SAPBEXexcCritical6 4 4" xfId="12608"/>
    <cellStyle name="SAPBEXexcCritical6 4 5" xfId="12609"/>
    <cellStyle name="SAPBEXexcCritical6 5" xfId="12610"/>
    <cellStyle name="SAPBEXexcCritical6 5 2" xfId="12611"/>
    <cellStyle name="SAPBEXexcCritical6 5 2 2" xfId="12612"/>
    <cellStyle name="SAPBEXexcCritical6 5 3" xfId="12613"/>
    <cellStyle name="SAPBEXexcCritical6 5 3 2" xfId="12614"/>
    <cellStyle name="SAPBEXexcCritical6 5 4" xfId="12615"/>
    <cellStyle name="SAPBEXexcCritical6 5 5" xfId="12616"/>
    <cellStyle name="SAPBEXexcCritical6 6" xfId="12617"/>
    <cellStyle name="SAPBEXexcCritical6 6 2" xfId="12618"/>
    <cellStyle name="SAPBEXexcCritical6 7" xfId="12619"/>
    <cellStyle name="SAPBEXexcCritical6 7 2" xfId="12620"/>
    <cellStyle name="SAPBEXexcCritical6 8" xfId="12621"/>
    <cellStyle name="SAPBEXexcCritical6 9" xfId="12622"/>
    <cellStyle name="SAPBEXexcGood1" xfId="12623"/>
    <cellStyle name="SAPBEXexcGood1 2" xfId="12624"/>
    <cellStyle name="SAPBEXexcGood1 2 2" xfId="12625"/>
    <cellStyle name="SAPBEXexcGood1 2 2 2" xfId="12626"/>
    <cellStyle name="SAPBEXexcGood1 2 3" xfId="12627"/>
    <cellStyle name="SAPBEXexcGood1 2 3 2" xfId="12628"/>
    <cellStyle name="SAPBEXexcGood1 2 4" xfId="12629"/>
    <cellStyle name="SAPBEXexcGood1 2 5" xfId="12630"/>
    <cellStyle name="SAPBEXexcGood1 3" xfId="12631"/>
    <cellStyle name="SAPBEXexcGood1 3 2" xfId="12632"/>
    <cellStyle name="SAPBEXexcGood1 3 2 2" xfId="12633"/>
    <cellStyle name="SAPBEXexcGood1 3 3" xfId="12634"/>
    <cellStyle name="SAPBEXexcGood1 3 3 2" xfId="12635"/>
    <cellStyle name="SAPBEXexcGood1 3 4" xfId="12636"/>
    <cellStyle name="SAPBEXexcGood1 3 5" xfId="12637"/>
    <cellStyle name="SAPBEXexcGood1 4" xfId="12638"/>
    <cellStyle name="SAPBEXexcGood1 4 2" xfId="12639"/>
    <cellStyle name="SAPBEXexcGood1 4 2 2" xfId="12640"/>
    <cellStyle name="SAPBEXexcGood1 4 3" xfId="12641"/>
    <cellStyle name="SAPBEXexcGood1 4 3 2" xfId="12642"/>
    <cellStyle name="SAPBEXexcGood1 4 4" xfId="12643"/>
    <cellStyle name="SAPBEXexcGood1 4 5" xfId="12644"/>
    <cellStyle name="SAPBEXexcGood1 5" xfId="12645"/>
    <cellStyle name="SAPBEXexcGood1 5 2" xfId="12646"/>
    <cellStyle name="SAPBEXexcGood1 5 2 2" xfId="12647"/>
    <cellStyle name="SAPBEXexcGood1 5 3" xfId="12648"/>
    <cellStyle name="SAPBEXexcGood1 5 3 2" xfId="12649"/>
    <cellStyle name="SAPBEXexcGood1 5 4" xfId="12650"/>
    <cellStyle name="SAPBEXexcGood1 5 5" xfId="12651"/>
    <cellStyle name="SAPBEXexcGood1 6" xfId="12652"/>
    <cellStyle name="SAPBEXexcGood1 6 2" xfId="12653"/>
    <cellStyle name="SAPBEXexcGood1 7" xfId="12654"/>
    <cellStyle name="SAPBEXexcGood1 7 2" xfId="12655"/>
    <cellStyle name="SAPBEXexcGood1 8" xfId="12656"/>
    <cellStyle name="SAPBEXexcGood1 9" xfId="12657"/>
    <cellStyle name="SAPBEXexcGood2" xfId="12658"/>
    <cellStyle name="SAPBEXexcGood2 2" xfId="12659"/>
    <cellStyle name="SAPBEXexcGood2 2 2" xfId="12660"/>
    <cellStyle name="SAPBEXexcGood2 2 2 2" xfId="12661"/>
    <cellStyle name="SAPBEXexcGood2 2 3" xfId="12662"/>
    <cellStyle name="SAPBEXexcGood2 2 3 2" xfId="12663"/>
    <cellStyle name="SAPBEXexcGood2 2 4" xfId="12664"/>
    <cellStyle name="SAPBEXexcGood2 2 5" xfId="12665"/>
    <cellStyle name="SAPBEXexcGood2 3" xfId="12666"/>
    <cellStyle name="SAPBEXexcGood2 3 2" xfId="12667"/>
    <cellStyle name="SAPBEXexcGood2 3 2 2" xfId="12668"/>
    <cellStyle name="SAPBEXexcGood2 3 3" xfId="12669"/>
    <cellStyle name="SAPBEXexcGood2 3 3 2" xfId="12670"/>
    <cellStyle name="SAPBEXexcGood2 3 4" xfId="12671"/>
    <cellStyle name="SAPBEXexcGood2 3 5" xfId="12672"/>
    <cellStyle name="SAPBEXexcGood2 4" xfId="12673"/>
    <cellStyle name="SAPBEXexcGood2 4 2" xfId="12674"/>
    <cellStyle name="SAPBEXexcGood2 4 2 2" xfId="12675"/>
    <cellStyle name="SAPBEXexcGood2 4 3" xfId="12676"/>
    <cellStyle name="SAPBEXexcGood2 4 3 2" xfId="12677"/>
    <cellStyle name="SAPBEXexcGood2 4 4" xfId="12678"/>
    <cellStyle name="SAPBEXexcGood2 4 5" xfId="12679"/>
    <cellStyle name="SAPBEXexcGood2 5" xfId="12680"/>
    <cellStyle name="SAPBEXexcGood2 5 2" xfId="12681"/>
    <cellStyle name="SAPBEXexcGood2 5 2 2" xfId="12682"/>
    <cellStyle name="SAPBEXexcGood2 5 3" xfId="12683"/>
    <cellStyle name="SAPBEXexcGood2 5 3 2" xfId="12684"/>
    <cellStyle name="SAPBEXexcGood2 5 4" xfId="12685"/>
    <cellStyle name="SAPBEXexcGood2 5 5" xfId="12686"/>
    <cellStyle name="SAPBEXexcGood2 6" xfId="12687"/>
    <cellStyle name="SAPBEXexcGood2 6 2" xfId="12688"/>
    <cellStyle name="SAPBEXexcGood2 7" xfId="12689"/>
    <cellStyle name="SAPBEXexcGood2 7 2" xfId="12690"/>
    <cellStyle name="SAPBEXexcGood2 8" xfId="12691"/>
    <cellStyle name="SAPBEXexcGood2 9" xfId="12692"/>
    <cellStyle name="SAPBEXexcGood3" xfId="12693"/>
    <cellStyle name="SAPBEXexcGood3 2" xfId="12694"/>
    <cellStyle name="SAPBEXexcGood3 2 2" xfId="12695"/>
    <cellStyle name="SAPBEXexcGood3 2 2 2" xfId="12696"/>
    <cellStyle name="SAPBEXexcGood3 2 3" xfId="12697"/>
    <cellStyle name="SAPBEXexcGood3 2 3 2" xfId="12698"/>
    <cellStyle name="SAPBEXexcGood3 2 4" xfId="12699"/>
    <cellStyle name="SAPBEXexcGood3 2 5" xfId="12700"/>
    <cellStyle name="SAPBEXexcGood3 3" xfId="12701"/>
    <cellStyle name="SAPBEXexcGood3 3 2" xfId="12702"/>
    <cellStyle name="SAPBEXexcGood3 3 2 2" xfId="12703"/>
    <cellStyle name="SAPBEXexcGood3 3 3" xfId="12704"/>
    <cellStyle name="SAPBEXexcGood3 3 3 2" xfId="12705"/>
    <cellStyle name="SAPBEXexcGood3 3 4" xfId="12706"/>
    <cellStyle name="SAPBEXexcGood3 3 5" xfId="12707"/>
    <cellStyle name="SAPBEXexcGood3 4" xfId="12708"/>
    <cellStyle name="SAPBEXexcGood3 4 2" xfId="12709"/>
    <cellStyle name="SAPBEXexcGood3 4 2 2" xfId="12710"/>
    <cellStyle name="SAPBEXexcGood3 4 3" xfId="12711"/>
    <cellStyle name="SAPBEXexcGood3 4 3 2" xfId="12712"/>
    <cellStyle name="SAPBEXexcGood3 4 4" xfId="12713"/>
    <cellStyle name="SAPBEXexcGood3 4 5" xfId="12714"/>
    <cellStyle name="SAPBEXexcGood3 5" xfId="12715"/>
    <cellStyle name="SAPBEXexcGood3 5 2" xfId="12716"/>
    <cellStyle name="SAPBEXexcGood3 5 2 2" xfId="12717"/>
    <cellStyle name="SAPBEXexcGood3 5 3" xfId="12718"/>
    <cellStyle name="SAPBEXexcGood3 5 3 2" xfId="12719"/>
    <cellStyle name="SAPBEXexcGood3 5 4" xfId="12720"/>
    <cellStyle name="SAPBEXexcGood3 5 5" xfId="12721"/>
    <cellStyle name="SAPBEXexcGood3 6" xfId="12722"/>
    <cellStyle name="SAPBEXexcGood3 6 2" xfId="12723"/>
    <cellStyle name="SAPBEXexcGood3 7" xfId="12724"/>
    <cellStyle name="SAPBEXexcGood3 7 2" xfId="12725"/>
    <cellStyle name="SAPBEXexcGood3 8" xfId="12726"/>
    <cellStyle name="SAPBEXexcGood3 9" xfId="12727"/>
    <cellStyle name="SAPBEXfilterDrill" xfId="12728"/>
    <cellStyle name="SAPBEXfilterDrill 2" xfId="12729"/>
    <cellStyle name="SAPBEXfilterDrill 2 2" xfId="12730"/>
    <cellStyle name="SAPBEXfilterDrill 2 2 2" xfId="12731"/>
    <cellStyle name="SAPBEXfilterDrill 2 3" xfId="12732"/>
    <cellStyle name="SAPBEXfilterDrill 2 3 2" xfId="12733"/>
    <cellStyle name="SAPBEXfilterDrill 2 4" xfId="12734"/>
    <cellStyle name="SAPBEXfilterDrill 2 5" xfId="12735"/>
    <cellStyle name="SAPBEXfilterDrill 3" xfId="12736"/>
    <cellStyle name="SAPBEXfilterDrill 3 2" xfId="12737"/>
    <cellStyle name="SAPBEXfilterDrill 3 2 2" xfId="12738"/>
    <cellStyle name="SAPBEXfilterDrill 3 3" xfId="12739"/>
    <cellStyle name="SAPBEXfilterDrill 3 3 2" xfId="12740"/>
    <cellStyle name="SAPBEXfilterDrill 3 4" xfId="12741"/>
    <cellStyle name="SAPBEXfilterDrill 3 5" xfId="12742"/>
    <cellStyle name="SAPBEXfilterDrill 4" xfId="12743"/>
    <cellStyle name="SAPBEXfilterDrill 4 2" xfId="12744"/>
    <cellStyle name="SAPBEXfilterDrill 4 2 2" xfId="12745"/>
    <cellStyle name="SAPBEXfilterDrill 4 3" xfId="12746"/>
    <cellStyle name="SAPBEXfilterDrill 4 3 2" xfId="12747"/>
    <cellStyle name="SAPBEXfilterDrill 4 4" xfId="12748"/>
    <cellStyle name="SAPBEXfilterDrill 4 5" xfId="12749"/>
    <cellStyle name="SAPBEXfilterDrill 5" xfId="12750"/>
    <cellStyle name="SAPBEXfilterDrill 5 2" xfId="12751"/>
    <cellStyle name="SAPBEXfilterDrill 5 2 2" xfId="12752"/>
    <cellStyle name="SAPBEXfilterDrill 5 3" xfId="12753"/>
    <cellStyle name="SAPBEXfilterDrill 5 3 2" xfId="12754"/>
    <cellStyle name="SAPBEXfilterDrill 5 4" xfId="12755"/>
    <cellStyle name="SAPBEXfilterDrill 5 5" xfId="12756"/>
    <cellStyle name="SAPBEXfilterDrill 6" xfId="12757"/>
    <cellStyle name="SAPBEXfilterDrill 6 2" xfId="12758"/>
    <cellStyle name="SAPBEXfilterDrill 7" xfId="12759"/>
    <cellStyle name="SAPBEXfilterDrill 7 2" xfId="12760"/>
    <cellStyle name="SAPBEXfilterDrill 8" xfId="12761"/>
    <cellStyle name="SAPBEXfilterDrill 9" xfId="12762"/>
    <cellStyle name="SAPBEXfilterItem" xfId="12763"/>
    <cellStyle name="SAPBEXfilterItem 2" xfId="12764"/>
    <cellStyle name="SAPBEXfilterItem 2 2" xfId="12765"/>
    <cellStyle name="SAPBEXfilterItem 2 3" xfId="12766"/>
    <cellStyle name="SAPBEXfilterItem 3" xfId="12767"/>
    <cellStyle name="SAPBEXfilterItem 4" xfId="12768"/>
    <cellStyle name="SAPBEXfilterText" xfId="12769"/>
    <cellStyle name="SAPBEXformats" xfId="12770"/>
    <cellStyle name="SAPBEXformats 2" xfId="12771"/>
    <cellStyle name="SAPBEXformats 2 2" xfId="12772"/>
    <cellStyle name="SAPBEXformats 2 2 2" xfId="12773"/>
    <cellStyle name="SAPBEXformats 2 3" xfId="12774"/>
    <cellStyle name="SAPBEXformats 2 3 2" xfId="12775"/>
    <cellStyle name="SAPBEXformats 2 4" xfId="12776"/>
    <cellStyle name="SAPBEXformats 2 5" xfId="12777"/>
    <cellStyle name="SAPBEXformats 3" xfId="12778"/>
    <cellStyle name="SAPBEXformats 3 2" xfId="12779"/>
    <cellStyle name="SAPBEXformats 3 2 2" xfId="12780"/>
    <cellStyle name="SAPBEXformats 3 3" xfId="12781"/>
    <cellStyle name="SAPBEXformats 3 3 2" xfId="12782"/>
    <cellStyle name="SAPBEXformats 3 4" xfId="12783"/>
    <cellStyle name="SAPBEXformats 3 5" xfId="12784"/>
    <cellStyle name="SAPBEXformats 4" xfId="12785"/>
    <cellStyle name="SAPBEXformats 4 2" xfId="12786"/>
    <cellStyle name="SAPBEXformats 4 2 2" xfId="12787"/>
    <cellStyle name="SAPBEXformats 4 3" xfId="12788"/>
    <cellStyle name="SAPBEXformats 4 3 2" xfId="12789"/>
    <cellStyle name="SAPBEXformats 4 4" xfId="12790"/>
    <cellStyle name="SAPBEXformats 4 5" xfId="12791"/>
    <cellStyle name="SAPBEXformats 5" xfId="12792"/>
    <cellStyle name="SAPBEXformats 5 2" xfId="12793"/>
    <cellStyle name="SAPBEXformats 5 2 2" xfId="12794"/>
    <cellStyle name="SAPBEXformats 5 3" xfId="12795"/>
    <cellStyle name="SAPBEXformats 5 3 2" xfId="12796"/>
    <cellStyle name="SAPBEXformats 5 4" xfId="12797"/>
    <cellStyle name="SAPBEXformats 5 5" xfId="12798"/>
    <cellStyle name="SAPBEXformats 6" xfId="12799"/>
    <cellStyle name="SAPBEXformats 6 2" xfId="12800"/>
    <cellStyle name="SAPBEXformats 7" xfId="12801"/>
    <cellStyle name="SAPBEXformats 7 2" xfId="12802"/>
    <cellStyle name="SAPBEXformats 8" xfId="12803"/>
    <cellStyle name="SAPBEXformats 9" xfId="12804"/>
    <cellStyle name="SAPBEXheaderItem" xfId="12805"/>
    <cellStyle name="SAPBEXheaderItem 2" xfId="12806"/>
    <cellStyle name="SAPBEXheaderItem 2 2" xfId="12807"/>
    <cellStyle name="SAPBEXheaderItem 2 2 2" xfId="12808"/>
    <cellStyle name="SAPBEXheaderItem 2 3" xfId="12809"/>
    <cellStyle name="SAPBEXheaderItem 2 3 2" xfId="12810"/>
    <cellStyle name="SAPBEXheaderItem 2 4" xfId="12811"/>
    <cellStyle name="SAPBEXheaderItem 2 5" xfId="12812"/>
    <cellStyle name="SAPBEXheaderItem 3" xfId="12813"/>
    <cellStyle name="SAPBEXheaderItem 3 2" xfId="12814"/>
    <cellStyle name="SAPBEXheaderItem 3 2 2" xfId="12815"/>
    <cellStyle name="SAPBEXheaderItem 3 3" xfId="12816"/>
    <cellStyle name="SAPBEXheaderItem 3 3 2" xfId="12817"/>
    <cellStyle name="SAPBEXheaderItem 3 4" xfId="12818"/>
    <cellStyle name="SAPBEXheaderItem 3 5" xfId="12819"/>
    <cellStyle name="SAPBEXheaderItem 4" xfId="12820"/>
    <cellStyle name="SAPBEXheaderItem 4 2" xfId="12821"/>
    <cellStyle name="SAPBEXheaderItem 4 2 2" xfId="12822"/>
    <cellStyle name="SAPBEXheaderItem 4 3" xfId="12823"/>
    <cellStyle name="SAPBEXheaderItem 4 3 2" xfId="12824"/>
    <cellStyle name="SAPBEXheaderItem 4 4" xfId="12825"/>
    <cellStyle name="SAPBEXheaderItem 4 5" xfId="12826"/>
    <cellStyle name="SAPBEXheaderItem 5" xfId="12827"/>
    <cellStyle name="SAPBEXheaderItem 5 2" xfId="12828"/>
    <cellStyle name="SAPBEXheaderItem 5 2 2" xfId="12829"/>
    <cellStyle name="SAPBEXheaderItem 5 3" xfId="12830"/>
    <cellStyle name="SAPBEXheaderItem 5 3 2" xfId="12831"/>
    <cellStyle name="SAPBEXheaderItem 5 4" xfId="12832"/>
    <cellStyle name="SAPBEXheaderItem 5 5" xfId="12833"/>
    <cellStyle name="SAPBEXheaderItem 6" xfId="12834"/>
    <cellStyle name="SAPBEXheaderItem 6 2" xfId="12835"/>
    <cellStyle name="SAPBEXheaderItem 7" xfId="12836"/>
    <cellStyle name="SAPBEXheaderItem 7 2" xfId="12837"/>
    <cellStyle name="SAPBEXheaderItem 8" xfId="12838"/>
    <cellStyle name="SAPBEXheaderItem 9" xfId="12839"/>
    <cellStyle name="SAPBEXheaderText" xfId="12840"/>
    <cellStyle name="SAPBEXheaderText 2" xfId="12841"/>
    <cellStyle name="SAPBEXheaderText 2 2" xfId="12842"/>
    <cellStyle name="SAPBEXheaderText 2 2 2" xfId="12843"/>
    <cellStyle name="SAPBEXheaderText 2 3" xfId="12844"/>
    <cellStyle name="SAPBEXheaderText 2 3 2" xfId="12845"/>
    <cellStyle name="SAPBEXheaderText 2 4" xfId="12846"/>
    <cellStyle name="SAPBEXheaderText 2 5" xfId="12847"/>
    <cellStyle name="SAPBEXheaderText 3" xfId="12848"/>
    <cellStyle name="SAPBEXheaderText 3 2" xfId="12849"/>
    <cellStyle name="SAPBEXheaderText 3 2 2" xfId="12850"/>
    <cellStyle name="SAPBEXheaderText 3 3" xfId="12851"/>
    <cellStyle name="SAPBEXheaderText 3 3 2" xfId="12852"/>
    <cellStyle name="SAPBEXheaderText 3 4" xfId="12853"/>
    <cellStyle name="SAPBEXheaderText 3 5" xfId="12854"/>
    <cellStyle name="SAPBEXheaderText 4" xfId="12855"/>
    <cellStyle name="SAPBEXheaderText 4 2" xfId="12856"/>
    <cellStyle name="SAPBEXheaderText 4 2 2" xfId="12857"/>
    <cellStyle name="SAPBEXheaderText 4 3" xfId="12858"/>
    <cellStyle name="SAPBEXheaderText 4 3 2" xfId="12859"/>
    <cellStyle name="SAPBEXheaderText 4 4" xfId="12860"/>
    <cellStyle name="SAPBEXheaderText 4 5" xfId="12861"/>
    <cellStyle name="SAPBEXheaderText 5" xfId="12862"/>
    <cellStyle name="SAPBEXheaderText 5 2" xfId="12863"/>
    <cellStyle name="SAPBEXheaderText 5 2 2" xfId="12864"/>
    <cellStyle name="SAPBEXheaderText 5 3" xfId="12865"/>
    <cellStyle name="SAPBEXheaderText 5 3 2" xfId="12866"/>
    <cellStyle name="SAPBEXheaderText 5 4" xfId="12867"/>
    <cellStyle name="SAPBEXheaderText 5 5" xfId="12868"/>
    <cellStyle name="SAPBEXheaderText 6" xfId="12869"/>
    <cellStyle name="SAPBEXheaderText 6 2" xfId="12870"/>
    <cellStyle name="SAPBEXheaderText 7" xfId="12871"/>
    <cellStyle name="SAPBEXheaderText 7 2" xfId="12872"/>
    <cellStyle name="SAPBEXheaderText 8" xfId="12873"/>
    <cellStyle name="SAPBEXheaderText 9" xfId="12874"/>
    <cellStyle name="SAPBEXHLevel0" xfId="12875"/>
    <cellStyle name="SAPBEXHLevel0 2" xfId="12876"/>
    <cellStyle name="SAPBEXHLevel0 2 2" xfId="12877"/>
    <cellStyle name="SAPBEXHLevel0 2 2 2" xfId="12878"/>
    <cellStyle name="SAPBEXHLevel0 2 3" xfId="12879"/>
    <cellStyle name="SAPBEXHLevel0 2 3 2" xfId="12880"/>
    <cellStyle name="SAPBEXHLevel0 2 4" xfId="12881"/>
    <cellStyle name="SAPBEXHLevel0 2 5" xfId="12882"/>
    <cellStyle name="SAPBEXHLevel0 3" xfId="12883"/>
    <cellStyle name="SAPBEXHLevel0 3 2" xfId="12884"/>
    <cellStyle name="SAPBEXHLevel0 3 2 2" xfId="12885"/>
    <cellStyle name="SAPBEXHLevel0 3 3" xfId="12886"/>
    <cellStyle name="SAPBEXHLevel0 3 3 2" xfId="12887"/>
    <cellStyle name="SAPBEXHLevel0 3 4" xfId="12888"/>
    <cellStyle name="SAPBEXHLevel0 3 5" xfId="12889"/>
    <cellStyle name="SAPBEXHLevel0 4" xfId="12890"/>
    <cellStyle name="SAPBEXHLevel0 4 2" xfId="12891"/>
    <cellStyle name="SAPBEXHLevel0 4 2 2" xfId="12892"/>
    <cellStyle name="SAPBEXHLevel0 4 3" xfId="12893"/>
    <cellStyle name="SAPBEXHLevel0 4 3 2" xfId="12894"/>
    <cellStyle name="SAPBEXHLevel0 4 4" xfId="12895"/>
    <cellStyle name="SAPBEXHLevel0 4 5" xfId="12896"/>
    <cellStyle name="SAPBEXHLevel0 5" xfId="12897"/>
    <cellStyle name="SAPBEXHLevel0 5 2" xfId="12898"/>
    <cellStyle name="SAPBEXHLevel0 5 2 2" xfId="12899"/>
    <cellStyle name="SAPBEXHLevel0 5 3" xfId="12900"/>
    <cellStyle name="SAPBEXHLevel0 5 3 2" xfId="12901"/>
    <cellStyle name="SAPBEXHLevel0 5 4" xfId="12902"/>
    <cellStyle name="SAPBEXHLevel0 5 5" xfId="12903"/>
    <cellStyle name="SAPBEXHLevel0 6" xfId="12904"/>
    <cellStyle name="SAPBEXHLevel0 6 2" xfId="12905"/>
    <cellStyle name="SAPBEXHLevel0 7" xfId="12906"/>
    <cellStyle name="SAPBEXHLevel0 7 2" xfId="12907"/>
    <cellStyle name="SAPBEXHLevel0 8" xfId="12908"/>
    <cellStyle name="SAPBEXHLevel0 9" xfId="12909"/>
    <cellStyle name="SAPBEXHLevel0X" xfId="12910"/>
    <cellStyle name="SAPBEXHLevel0X 2" xfId="12911"/>
    <cellStyle name="SAPBEXHLevel0X 2 2" xfId="12912"/>
    <cellStyle name="SAPBEXHLevel0X 2 2 2" xfId="12913"/>
    <cellStyle name="SAPBEXHLevel0X 2 3" xfId="12914"/>
    <cellStyle name="SAPBEXHLevel0X 2 3 2" xfId="12915"/>
    <cellStyle name="SAPBEXHLevel0X 2 4" xfId="12916"/>
    <cellStyle name="SAPBEXHLevel0X 2 5" xfId="12917"/>
    <cellStyle name="SAPBEXHLevel0X 3" xfId="12918"/>
    <cellStyle name="SAPBEXHLevel0X 3 2" xfId="12919"/>
    <cellStyle name="SAPBEXHLevel0X 3 2 2" xfId="12920"/>
    <cellStyle name="SAPBEXHLevel0X 3 3" xfId="12921"/>
    <cellStyle name="SAPBEXHLevel0X 3 3 2" xfId="12922"/>
    <cellStyle name="SAPBEXHLevel0X 3 4" xfId="12923"/>
    <cellStyle name="SAPBEXHLevel0X 3 5" xfId="12924"/>
    <cellStyle name="SAPBEXHLevel0X 4" xfId="12925"/>
    <cellStyle name="SAPBEXHLevel0X 4 2" xfId="12926"/>
    <cellStyle name="SAPBEXHLevel0X 4 2 2" xfId="12927"/>
    <cellStyle name="SAPBEXHLevel0X 4 3" xfId="12928"/>
    <cellStyle name="SAPBEXHLevel0X 4 3 2" xfId="12929"/>
    <cellStyle name="SAPBEXHLevel0X 4 4" xfId="12930"/>
    <cellStyle name="SAPBEXHLevel0X 4 5" xfId="12931"/>
    <cellStyle name="SAPBEXHLevel0X 5" xfId="12932"/>
    <cellStyle name="SAPBEXHLevel0X 5 2" xfId="12933"/>
    <cellStyle name="SAPBEXHLevel0X 5 2 2" xfId="12934"/>
    <cellStyle name="SAPBEXHLevel0X 5 3" xfId="12935"/>
    <cellStyle name="SAPBEXHLevel0X 5 3 2" xfId="12936"/>
    <cellStyle name="SAPBEXHLevel0X 5 4" xfId="12937"/>
    <cellStyle name="SAPBEXHLevel0X 5 5" xfId="12938"/>
    <cellStyle name="SAPBEXHLevel0X 6" xfId="12939"/>
    <cellStyle name="SAPBEXHLevel0X 6 2" xfId="12940"/>
    <cellStyle name="SAPBEXHLevel0X 7" xfId="12941"/>
    <cellStyle name="SAPBEXHLevel0X 7 2" xfId="12942"/>
    <cellStyle name="SAPBEXHLevel0X 8" xfId="12943"/>
    <cellStyle name="SAPBEXHLevel0X 9" xfId="12944"/>
    <cellStyle name="SAPBEXHLevel1" xfId="12945"/>
    <cellStyle name="SAPBEXHLevel1 2" xfId="12946"/>
    <cellStyle name="SAPBEXHLevel1 2 2" xfId="12947"/>
    <cellStyle name="SAPBEXHLevel1 2 2 2" xfId="12948"/>
    <cellStyle name="SAPBEXHLevel1 2 3" xfId="12949"/>
    <cellStyle name="SAPBEXHLevel1 2 3 2" xfId="12950"/>
    <cellStyle name="SAPBEXHLevel1 2 4" xfId="12951"/>
    <cellStyle name="SAPBEXHLevel1 2 5" xfId="12952"/>
    <cellStyle name="SAPBEXHLevel1 3" xfId="12953"/>
    <cellStyle name="SAPBEXHLevel1 3 2" xfId="12954"/>
    <cellStyle name="SAPBEXHLevel1 3 2 2" xfId="12955"/>
    <cellStyle name="SAPBEXHLevel1 3 3" xfId="12956"/>
    <cellStyle name="SAPBEXHLevel1 3 3 2" xfId="12957"/>
    <cellStyle name="SAPBEXHLevel1 3 4" xfId="12958"/>
    <cellStyle name="SAPBEXHLevel1 3 5" xfId="12959"/>
    <cellStyle name="SAPBEXHLevel1 4" xfId="12960"/>
    <cellStyle name="SAPBEXHLevel1 4 2" xfId="12961"/>
    <cellStyle name="SAPBEXHLevel1 4 2 2" xfId="12962"/>
    <cellStyle name="SAPBEXHLevel1 4 3" xfId="12963"/>
    <cellStyle name="SAPBEXHLevel1 4 3 2" xfId="12964"/>
    <cellStyle name="SAPBEXHLevel1 4 4" xfId="12965"/>
    <cellStyle name="SAPBEXHLevel1 4 5" xfId="12966"/>
    <cellStyle name="SAPBEXHLevel1 5" xfId="12967"/>
    <cellStyle name="SAPBEXHLevel1 5 2" xfId="12968"/>
    <cellStyle name="SAPBEXHLevel1 5 2 2" xfId="12969"/>
    <cellStyle name="SAPBEXHLevel1 5 3" xfId="12970"/>
    <cellStyle name="SAPBEXHLevel1 5 3 2" xfId="12971"/>
    <cellStyle name="SAPBEXHLevel1 5 4" xfId="12972"/>
    <cellStyle name="SAPBEXHLevel1 5 5" xfId="12973"/>
    <cellStyle name="SAPBEXHLevel1 6" xfId="12974"/>
    <cellStyle name="SAPBEXHLevel1 6 2" xfId="12975"/>
    <cellStyle name="SAPBEXHLevel1 7" xfId="12976"/>
    <cellStyle name="SAPBEXHLevel1 7 2" xfId="12977"/>
    <cellStyle name="SAPBEXHLevel1 8" xfId="12978"/>
    <cellStyle name="SAPBEXHLevel1 9" xfId="12979"/>
    <cellStyle name="SAPBEXHLevel1X" xfId="12980"/>
    <cellStyle name="SAPBEXHLevel1X 2" xfId="12981"/>
    <cellStyle name="SAPBEXHLevel1X 2 2" xfId="12982"/>
    <cellStyle name="SAPBEXHLevel1X 2 2 2" xfId="12983"/>
    <cellStyle name="SAPBEXHLevel1X 2 3" xfId="12984"/>
    <cellStyle name="SAPBEXHLevel1X 2 3 2" xfId="12985"/>
    <cellStyle name="SAPBEXHLevel1X 2 4" xfId="12986"/>
    <cellStyle name="SAPBEXHLevel1X 2 5" xfId="12987"/>
    <cellStyle name="SAPBEXHLevel1X 3" xfId="12988"/>
    <cellStyle name="SAPBEXHLevel1X 3 2" xfId="12989"/>
    <cellStyle name="SAPBEXHLevel1X 3 2 2" xfId="12990"/>
    <cellStyle name="SAPBEXHLevel1X 3 3" xfId="12991"/>
    <cellStyle name="SAPBEXHLevel1X 3 3 2" xfId="12992"/>
    <cellStyle name="SAPBEXHLevel1X 3 4" xfId="12993"/>
    <cellStyle name="SAPBEXHLevel1X 3 5" xfId="12994"/>
    <cellStyle name="SAPBEXHLevel1X 4" xfId="12995"/>
    <cellStyle name="SAPBEXHLevel1X 4 2" xfId="12996"/>
    <cellStyle name="SAPBEXHLevel1X 4 2 2" xfId="12997"/>
    <cellStyle name="SAPBEXHLevel1X 4 3" xfId="12998"/>
    <cellStyle name="SAPBEXHLevel1X 4 3 2" xfId="12999"/>
    <cellStyle name="SAPBEXHLevel1X 4 4" xfId="13000"/>
    <cellStyle name="SAPBEXHLevel1X 4 5" xfId="13001"/>
    <cellStyle name="SAPBEXHLevel1X 5" xfId="13002"/>
    <cellStyle name="SAPBEXHLevel1X 5 2" xfId="13003"/>
    <cellStyle name="SAPBEXHLevel1X 5 2 2" xfId="13004"/>
    <cellStyle name="SAPBEXHLevel1X 5 3" xfId="13005"/>
    <cellStyle name="SAPBEXHLevel1X 5 3 2" xfId="13006"/>
    <cellStyle name="SAPBEXHLevel1X 5 4" xfId="13007"/>
    <cellStyle name="SAPBEXHLevel1X 5 5" xfId="13008"/>
    <cellStyle name="SAPBEXHLevel1X 6" xfId="13009"/>
    <cellStyle name="SAPBEXHLevel1X 6 2" xfId="13010"/>
    <cellStyle name="SAPBEXHLevel1X 7" xfId="13011"/>
    <cellStyle name="SAPBEXHLevel1X 7 2" xfId="13012"/>
    <cellStyle name="SAPBEXHLevel1X 8" xfId="13013"/>
    <cellStyle name="SAPBEXHLevel1X 9" xfId="13014"/>
    <cellStyle name="SAPBEXHLevel2" xfId="13015"/>
    <cellStyle name="SAPBEXHLevel2 2" xfId="13016"/>
    <cellStyle name="SAPBEXHLevel2 2 2" xfId="13017"/>
    <cellStyle name="SAPBEXHLevel2 2 2 2" xfId="13018"/>
    <cellStyle name="SAPBEXHLevel2 2 3" xfId="13019"/>
    <cellStyle name="SAPBEXHLevel2 2 3 2" xfId="13020"/>
    <cellStyle name="SAPBEXHLevel2 2 4" xfId="13021"/>
    <cellStyle name="SAPBEXHLevel2 2 5" xfId="13022"/>
    <cellStyle name="SAPBEXHLevel2 3" xfId="13023"/>
    <cellStyle name="SAPBEXHLevel2 3 2" xfId="13024"/>
    <cellStyle name="SAPBEXHLevel2 3 2 2" xfId="13025"/>
    <cellStyle name="SAPBEXHLevel2 3 3" xfId="13026"/>
    <cellStyle name="SAPBEXHLevel2 3 3 2" xfId="13027"/>
    <cellStyle name="SAPBEXHLevel2 3 4" xfId="13028"/>
    <cellStyle name="SAPBEXHLevel2 3 5" xfId="13029"/>
    <cellStyle name="SAPBEXHLevel2 4" xfId="13030"/>
    <cellStyle name="SAPBEXHLevel2 4 2" xfId="13031"/>
    <cellStyle name="SAPBEXHLevel2 4 2 2" xfId="13032"/>
    <cellStyle name="SAPBEXHLevel2 4 3" xfId="13033"/>
    <cellStyle name="SAPBEXHLevel2 4 3 2" xfId="13034"/>
    <cellStyle name="SAPBEXHLevel2 4 4" xfId="13035"/>
    <cellStyle name="SAPBEXHLevel2 4 5" xfId="13036"/>
    <cellStyle name="SAPBEXHLevel2 5" xfId="13037"/>
    <cellStyle name="SAPBEXHLevel2 5 2" xfId="13038"/>
    <cellStyle name="SAPBEXHLevel2 5 2 2" xfId="13039"/>
    <cellStyle name="SAPBEXHLevel2 5 3" xfId="13040"/>
    <cellStyle name="SAPBEXHLevel2 5 3 2" xfId="13041"/>
    <cellStyle name="SAPBEXHLevel2 5 4" xfId="13042"/>
    <cellStyle name="SAPBEXHLevel2 5 5" xfId="13043"/>
    <cellStyle name="SAPBEXHLevel2 6" xfId="13044"/>
    <cellStyle name="SAPBEXHLevel2 6 2" xfId="13045"/>
    <cellStyle name="SAPBEXHLevel2 7" xfId="13046"/>
    <cellStyle name="SAPBEXHLevel2 7 2" xfId="13047"/>
    <cellStyle name="SAPBEXHLevel2 8" xfId="13048"/>
    <cellStyle name="SAPBEXHLevel2 9" xfId="13049"/>
    <cellStyle name="SAPBEXHLevel2X" xfId="13050"/>
    <cellStyle name="SAPBEXHLevel2X 2" xfId="13051"/>
    <cellStyle name="SAPBEXHLevel2X 2 2" xfId="13052"/>
    <cellStyle name="SAPBEXHLevel2X 2 2 2" xfId="13053"/>
    <cellStyle name="SAPBEXHLevel2X 2 3" xfId="13054"/>
    <cellStyle name="SAPBEXHLevel2X 2 3 2" xfId="13055"/>
    <cellStyle name="SAPBEXHLevel2X 2 4" xfId="13056"/>
    <cellStyle name="SAPBEXHLevel2X 2 5" xfId="13057"/>
    <cellStyle name="SAPBEXHLevel2X 3" xfId="13058"/>
    <cellStyle name="SAPBEXHLevel2X 3 2" xfId="13059"/>
    <cellStyle name="SAPBEXHLevel2X 3 2 2" xfId="13060"/>
    <cellStyle name="SAPBEXHLevel2X 3 3" xfId="13061"/>
    <cellStyle name="SAPBEXHLevel2X 3 3 2" xfId="13062"/>
    <cellStyle name="SAPBEXHLevel2X 3 4" xfId="13063"/>
    <cellStyle name="SAPBEXHLevel2X 3 5" xfId="13064"/>
    <cellStyle name="SAPBEXHLevel2X 4" xfId="13065"/>
    <cellStyle name="SAPBEXHLevel2X 4 2" xfId="13066"/>
    <cellStyle name="SAPBEXHLevel2X 4 2 2" xfId="13067"/>
    <cellStyle name="SAPBEXHLevel2X 4 3" xfId="13068"/>
    <cellStyle name="SAPBEXHLevel2X 4 3 2" xfId="13069"/>
    <cellStyle name="SAPBEXHLevel2X 4 4" xfId="13070"/>
    <cellStyle name="SAPBEXHLevel2X 4 5" xfId="13071"/>
    <cellStyle name="SAPBEXHLevel2X 5" xfId="13072"/>
    <cellStyle name="SAPBEXHLevel2X 5 2" xfId="13073"/>
    <cellStyle name="SAPBEXHLevel2X 5 2 2" xfId="13074"/>
    <cellStyle name="SAPBEXHLevel2X 5 3" xfId="13075"/>
    <cellStyle name="SAPBEXHLevel2X 5 3 2" xfId="13076"/>
    <cellStyle name="SAPBEXHLevel2X 5 4" xfId="13077"/>
    <cellStyle name="SAPBEXHLevel2X 5 5" xfId="13078"/>
    <cellStyle name="SAPBEXHLevel2X 6" xfId="13079"/>
    <cellStyle name="SAPBEXHLevel2X 6 2" xfId="13080"/>
    <cellStyle name="SAPBEXHLevel2X 7" xfId="13081"/>
    <cellStyle name="SAPBEXHLevel2X 7 2" xfId="13082"/>
    <cellStyle name="SAPBEXHLevel2X 8" xfId="13083"/>
    <cellStyle name="SAPBEXHLevel2X 9" xfId="13084"/>
    <cellStyle name="SAPBEXHLevel3" xfId="13085"/>
    <cellStyle name="SAPBEXHLevel3 2" xfId="13086"/>
    <cellStyle name="SAPBEXHLevel3 2 2" xfId="13087"/>
    <cellStyle name="SAPBEXHLevel3 2 2 2" xfId="13088"/>
    <cellStyle name="SAPBEXHLevel3 2 3" xfId="13089"/>
    <cellStyle name="SAPBEXHLevel3 2 3 2" xfId="13090"/>
    <cellStyle name="SAPBEXHLevel3 2 4" xfId="13091"/>
    <cellStyle name="SAPBEXHLevel3 2 5" xfId="13092"/>
    <cellStyle name="SAPBEXHLevel3 3" xfId="13093"/>
    <cellStyle name="SAPBEXHLevel3 3 2" xfId="13094"/>
    <cellStyle name="SAPBEXHLevel3 3 2 2" xfId="13095"/>
    <cellStyle name="SAPBEXHLevel3 3 3" xfId="13096"/>
    <cellStyle name="SAPBEXHLevel3 3 3 2" xfId="13097"/>
    <cellStyle name="SAPBEXHLevel3 3 4" xfId="13098"/>
    <cellStyle name="SAPBEXHLevel3 3 5" xfId="13099"/>
    <cellStyle name="SAPBEXHLevel3 4" xfId="13100"/>
    <cellStyle name="SAPBEXHLevel3 4 2" xfId="13101"/>
    <cellStyle name="SAPBEXHLevel3 4 2 2" xfId="13102"/>
    <cellStyle name="SAPBEXHLevel3 4 3" xfId="13103"/>
    <cellStyle name="SAPBEXHLevel3 4 3 2" xfId="13104"/>
    <cellStyle name="SAPBEXHLevel3 4 4" xfId="13105"/>
    <cellStyle name="SAPBEXHLevel3 4 5" xfId="13106"/>
    <cellStyle name="SAPBEXHLevel3 5" xfId="13107"/>
    <cellStyle name="SAPBEXHLevel3 5 2" xfId="13108"/>
    <cellStyle name="SAPBEXHLevel3 5 2 2" xfId="13109"/>
    <cellStyle name="SAPBEXHLevel3 5 3" xfId="13110"/>
    <cellStyle name="SAPBEXHLevel3 5 3 2" xfId="13111"/>
    <cellStyle name="SAPBEXHLevel3 5 4" xfId="13112"/>
    <cellStyle name="SAPBEXHLevel3 5 5" xfId="13113"/>
    <cellStyle name="SAPBEXHLevel3 6" xfId="13114"/>
    <cellStyle name="SAPBEXHLevel3 6 2" xfId="13115"/>
    <cellStyle name="SAPBEXHLevel3 7" xfId="13116"/>
    <cellStyle name="SAPBEXHLevel3 7 2" xfId="13117"/>
    <cellStyle name="SAPBEXHLevel3 8" xfId="13118"/>
    <cellStyle name="SAPBEXHLevel3 9" xfId="13119"/>
    <cellStyle name="SAPBEXHLevel3X" xfId="13120"/>
    <cellStyle name="SAPBEXHLevel3X 2" xfId="13121"/>
    <cellStyle name="SAPBEXHLevel3X 2 2" xfId="13122"/>
    <cellStyle name="SAPBEXHLevel3X 2 2 2" xfId="13123"/>
    <cellStyle name="SAPBEXHLevel3X 2 3" xfId="13124"/>
    <cellStyle name="SAPBEXHLevel3X 2 3 2" xfId="13125"/>
    <cellStyle name="SAPBEXHLevel3X 2 4" xfId="13126"/>
    <cellStyle name="SAPBEXHLevel3X 2 5" xfId="13127"/>
    <cellStyle name="SAPBEXHLevel3X 3" xfId="13128"/>
    <cellStyle name="SAPBEXHLevel3X 3 2" xfId="13129"/>
    <cellStyle name="SAPBEXHLevel3X 3 2 2" xfId="13130"/>
    <cellStyle name="SAPBEXHLevel3X 3 3" xfId="13131"/>
    <cellStyle name="SAPBEXHLevel3X 3 3 2" xfId="13132"/>
    <cellStyle name="SAPBEXHLevel3X 3 4" xfId="13133"/>
    <cellStyle name="SAPBEXHLevel3X 3 5" xfId="13134"/>
    <cellStyle name="SAPBEXHLevel3X 4" xfId="13135"/>
    <cellStyle name="SAPBEXHLevel3X 4 2" xfId="13136"/>
    <cellStyle name="SAPBEXHLevel3X 4 2 2" xfId="13137"/>
    <cellStyle name="SAPBEXHLevel3X 4 3" xfId="13138"/>
    <cellStyle name="SAPBEXHLevel3X 4 3 2" xfId="13139"/>
    <cellStyle name="SAPBEXHLevel3X 4 4" xfId="13140"/>
    <cellStyle name="SAPBEXHLevel3X 4 5" xfId="13141"/>
    <cellStyle name="SAPBEXHLevel3X 5" xfId="13142"/>
    <cellStyle name="SAPBEXHLevel3X 5 2" xfId="13143"/>
    <cellStyle name="SAPBEXHLevel3X 5 2 2" xfId="13144"/>
    <cellStyle name="SAPBEXHLevel3X 5 3" xfId="13145"/>
    <cellStyle name="SAPBEXHLevel3X 5 3 2" xfId="13146"/>
    <cellStyle name="SAPBEXHLevel3X 5 4" xfId="13147"/>
    <cellStyle name="SAPBEXHLevel3X 5 5" xfId="13148"/>
    <cellStyle name="SAPBEXHLevel3X 6" xfId="13149"/>
    <cellStyle name="SAPBEXHLevel3X 6 2" xfId="13150"/>
    <cellStyle name="SAPBEXHLevel3X 7" xfId="13151"/>
    <cellStyle name="SAPBEXHLevel3X 7 2" xfId="13152"/>
    <cellStyle name="SAPBEXHLevel3X 8" xfId="13153"/>
    <cellStyle name="SAPBEXHLevel3X 9" xfId="13154"/>
    <cellStyle name="SAPBEXinputData" xfId="13155"/>
    <cellStyle name="SAPBEXresData" xfId="13156"/>
    <cellStyle name="SAPBEXresData 2" xfId="13157"/>
    <cellStyle name="SAPBEXresData 2 2" xfId="13158"/>
    <cellStyle name="SAPBEXresData 2 2 2" xfId="13159"/>
    <cellStyle name="SAPBEXresData 2 3" xfId="13160"/>
    <cellStyle name="SAPBEXresData 2 3 2" xfId="13161"/>
    <cellStyle name="SAPBEXresData 2 4" xfId="13162"/>
    <cellStyle name="SAPBEXresData 2 5" xfId="13163"/>
    <cellStyle name="SAPBEXresData 3" xfId="13164"/>
    <cellStyle name="SAPBEXresData 3 2" xfId="13165"/>
    <cellStyle name="SAPBEXresData 3 2 2" xfId="13166"/>
    <cellStyle name="SAPBEXresData 3 3" xfId="13167"/>
    <cellStyle name="SAPBEXresData 3 3 2" xfId="13168"/>
    <cellStyle name="SAPBEXresData 3 4" xfId="13169"/>
    <cellStyle name="SAPBEXresData 3 5" xfId="13170"/>
    <cellStyle name="SAPBEXresData 4" xfId="13171"/>
    <cellStyle name="SAPBEXresData 4 2" xfId="13172"/>
    <cellStyle name="SAPBEXresData 4 2 2" xfId="13173"/>
    <cellStyle name="SAPBEXresData 4 3" xfId="13174"/>
    <cellStyle name="SAPBEXresData 4 3 2" xfId="13175"/>
    <cellStyle name="SAPBEXresData 4 4" xfId="13176"/>
    <cellStyle name="SAPBEXresData 4 5" xfId="13177"/>
    <cellStyle name="SAPBEXresData 5" xfId="13178"/>
    <cellStyle name="SAPBEXresData 5 2" xfId="13179"/>
    <cellStyle name="SAPBEXresData 5 2 2" xfId="13180"/>
    <cellStyle name="SAPBEXresData 5 3" xfId="13181"/>
    <cellStyle name="SAPBEXresData 5 3 2" xfId="13182"/>
    <cellStyle name="SAPBEXresData 5 4" xfId="13183"/>
    <cellStyle name="SAPBEXresData 5 5" xfId="13184"/>
    <cellStyle name="SAPBEXresData 6" xfId="13185"/>
    <cellStyle name="SAPBEXresData 6 2" xfId="13186"/>
    <cellStyle name="SAPBEXresData 7" xfId="13187"/>
    <cellStyle name="SAPBEXresData 7 2" xfId="13188"/>
    <cellStyle name="SAPBEXresData 8" xfId="13189"/>
    <cellStyle name="SAPBEXresData 9" xfId="13190"/>
    <cellStyle name="SAPBEXresDataEmph" xfId="13191"/>
    <cellStyle name="SAPBEXresDataEmph 2" xfId="13192"/>
    <cellStyle name="SAPBEXresDataEmph 2 2" xfId="13193"/>
    <cellStyle name="SAPBEXresDataEmph 2 2 2" xfId="13194"/>
    <cellStyle name="SAPBEXresDataEmph 2 3" xfId="13195"/>
    <cellStyle name="SAPBEXresDataEmph 2 3 2" xfId="13196"/>
    <cellStyle name="SAPBEXresDataEmph 2 4" xfId="13197"/>
    <cellStyle name="SAPBEXresDataEmph 2 5" xfId="13198"/>
    <cellStyle name="SAPBEXresDataEmph 3" xfId="13199"/>
    <cellStyle name="SAPBEXresDataEmph 3 2" xfId="13200"/>
    <cellStyle name="SAPBEXresDataEmph 3 2 2" xfId="13201"/>
    <cellStyle name="SAPBEXresDataEmph 3 3" xfId="13202"/>
    <cellStyle name="SAPBEXresDataEmph 3 3 2" xfId="13203"/>
    <cellStyle name="SAPBEXresDataEmph 3 4" xfId="13204"/>
    <cellStyle name="SAPBEXresDataEmph 3 5" xfId="13205"/>
    <cellStyle name="SAPBEXresDataEmph 4" xfId="13206"/>
    <cellStyle name="SAPBEXresDataEmph 4 2" xfId="13207"/>
    <cellStyle name="SAPBEXresDataEmph 4 2 2" xfId="13208"/>
    <cellStyle name="SAPBEXresDataEmph 4 3" xfId="13209"/>
    <cellStyle name="SAPBEXresDataEmph 4 3 2" xfId="13210"/>
    <cellStyle name="SAPBEXresDataEmph 4 4" xfId="13211"/>
    <cellStyle name="SAPBEXresDataEmph 4 5" xfId="13212"/>
    <cellStyle name="SAPBEXresDataEmph 5" xfId="13213"/>
    <cellStyle name="SAPBEXresDataEmph 5 2" xfId="13214"/>
    <cellStyle name="SAPBEXresDataEmph 5 2 2" xfId="13215"/>
    <cellStyle name="SAPBEXresDataEmph 5 3" xfId="13216"/>
    <cellStyle name="SAPBEXresDataEmph 5 3 2" xfId="13217"/>
    <cellStyle name="SAPBEXresDataEmph 5 4" xfId="13218"/>
    <cellStyle name="SAPBEXresDataEmph 5 5" xfId="13219"/>
    <cellStyle name="SAPBEXresDataEmph 6" xfId="13220"/>
    <cellStyle name="SAPBEXresDataEmph 6 2" xfId="13221"/>
    <cellStyle name="SAPBEXresDataEmph 7" xfId="13222"/>
    <cellStyle name="SAPBEXresDataEmph 7 2" xfId="13223"/>
    <cellStyle name="SAPBEXresDataEmph 8" xfId="13224"/>
    <cellStyle name="SAPBEXresDataEmph 9" xfId="13225"/>
    <cellStyle name="SAPBEXresItem" xfId="13226"/>
    <cellStyle name="SAPBEXresItem 2" xfId="13227"/>
    <cellStyle name="SAPBEXresItem 2 2" xfId="13228"/>
    <cellStyle name="SAPBEXresItem 2 2 2" xfId="13229"/>
    <cellStyle name="SAPBEXresItem 2 3" xfId="13230"/>
    <cellStyle name="SAPBEXresItem 2 3 2" xfId="13231"/>
    <cellStyle name="SAPBEXresItem 2 4" xfId="13232"/>
    <cellStyle name="SAPBEXresItem 2 5" xfId="13233"/>
    <cellStyle name="SAPBEXresItem 3" xfId="13234"/>
    <cellStyle name="SAPBEXresItem 3 2" xfId="13235"/>
    <cellStyle name="SAPBEXresItem 3 2 2" xfId="13236"/>
    <cellStyle name="SAPBEXresItem 3 3" xfId="13237"/>
    <cellStyle name="SAPBEXresItem 3 3 2" xfId="13238"/>
    <cellStyle name="SAPBEXresItem 3 4" xfId="13239"/>
    <cellStyle name="SAPBEXresItem 3 5" xfId="13240"/>
    <cellStyle name="SAPBEXresItem 4" xfId="13241"/>
    <cellStyle name="SAPBEXresItem 4 2" xfId="13242"/>
    <cellStyle name="SAPBEXresItem 4 2 2" xfId="13243"/>
    <cellStyle name="SAPBEXresItem 4 3" xfId="13244"/>
    <cellStyle name="SAPBEXresItem 4 3 2" xfId="13245"/>
    <cellStyle name="SAPBEXresItem 4 4" xfId="13246"/>
    <cellStyle name="SAPBEXresItem 4 5" xfId="13247"/>
    <cellStyle name="SAPBEXresItem 5" xfId="13248"/>
    <cellStyle name="SAPBEXresItem 5 2" xfId="13249"/>
    <cellStyle name="SAPBEXresItem 5 2 2" xfId="13250"/>
    <cellStyle name="SAPBEXresItem 5 3" xfId="13251"/>
    <cellStyle name="SAPBEXresItem 5 3 2" xfId="13252"/>
    <cellStyle name="SAPBEXresItem 5 4" xfId="13253"/>
    <cellStyle name="SAPBEXresItem 5 5" xfId="13254"/>
    <cellStyle name="SAPBEXresItem 6" xfId="13255"/>
    <cellStyle name="SAPBEXresItem 6 2" xfId="13256"/>
    <cellStyle name="SAPBEXresItem 7" xfId="13257"/>
    <cellStyle name="SAPBEXresItem 7 2" xfId="13258"/>
    <cellStyle name="SAPBEXresItem 8" xfId="13259"/>
    <cellStyle name="SAPBEXresItem 9" xfId="13260"/>
    <cellStyle name="SAPBEXresItemX" xfId="13261"/>
    <cellStyle name="SAPBEXresItemX 2" xfId="13262"/>
    <cellStyle name="SAPBEXresItemX 2 2" xfId="13263"/>
    <cellStyle name="SAPBEXresItemX 2 2 2" xfId="13264"/>
    <cellStyle name="SAPBEXresItemX 2 3" xfId="13265"/>
    <cellStyle name="SAPBEXresItemX 2 3 2" xfId="13266"/>
    <cellStyle name="SAPBEXresItemX 2 4" xfId="13267"/>
    <cellStyle name="SAPBEXresItemX 2 5" xfId="13268"/>
    <cellStyle name="SAPBEXresItemX 3" xfId="13269"/>
    <cellStyle name="SAPBEXresItemX 3 2" xfId="13270"/>
    <cellStyle name="SAPBEXresItemX 3 2 2" xfId="13271"/>
    <cellStyle name="SAPBEXresItemX 3 3" xfId="13272"/>
    <cellStyle name="SAPBEXresItemX 3 3 2" xfId="13273"/>
    <cellStyle name="SAPBEXresItemX 3 4" xfId="13274"/>
    <cellStyle name="SAPBEXresItemX 3 5" xfId="13275"/>
    <cellStyle name="SAPBEXresItemX 4" xfId="13276"/>
    <cellStyle name="SAPBEXresItemX 4 2" xfId="13277"/>
    <cellStyle name="SAPBEXresItemX 4 2 2" xfId="13278"/>
    <cellStyle name="SAPBEXresItemX 4 3" xfId="13279"/>
    <cellStyle name="SAPBEXresItemX 4 3 2" xfId="13280"/>
    <cellStyle name="SAPBEXresItemX 4 4" xfId="13281"/>
    <cellStyle name="SAPBEXresItemX 4 5" xfId="13282"/>
    <cellStyle name="SAPBEXresItemX 5" xfId="13283"/>
    <cellStyle name="SAPBEXresItemX 5 2" xfId="13284"/>
    <cellStyle name="SAPBEXresItemX 5 2 2" xfId="13285"/>
    <cellStyle name="SAPBEXresItemX 5 3" xfId="13286"/>
    <cellStyle name="SAPBEXresItemX 5 3 2" xfId="13287"/>
    <cellStyle name="SAPBEXresItemX 5 4" xfId="13288"/>
    <cellStyle name="SAPBEXresItemX 5 5" xfId="13289"/>
    <cellStyle name="SAPBEXresItemX 6" xfId="13290"/>
    <cellStyle name="SAPBEXresItemX 6 2" xfId="13291"/>
    <cellStyle name="SAPBEXresItemX 7" xfId="13292"/>
    <cellStyle name="SAPBEXresItemX 7 2" xfId="13293"/>
    <cellStyle name="SAPBEXresItemX 8" xfId="13294"/>
    <cellStyle name="SAPBEXresItemX 9" xfId="13295"/>
    <cellStyle name="SAPBEXstdData" xfId="13296"/>
    <cellStyle name="SAPBEXstdData 2" xfId="13297"/>
    <cellStyle name="SAPBEXstdData 2 2" xfId="13298"/>
    <cellStyle name="SAPBEXstdData 2 2 2" xfId="13299"/>
    <cellStyle name="SAPBEXstdData 2 3" xfId="13300"/>
    <cellStyle name="SAPBEXstdData 2 3 2" xfId="13301"/>
    <cellStyle name="SAPBEXstdData 2 4" xfId="13302"/>
    <cellStyle name="SAPBEXstdData 2 5" xfId="13303"/>
    <cellStyle name="SAPBEXstdData 3" xfId="13304"/>
    <cellStyle name="SAPBEXstdData 3 2" xfId="13305"/>
    <cellStyle name="SAPBEXstdData 3 2 2" xfId="13306"/>
    <cellStyle name="SAPBEXstdData 3 3" xfId="13307"/>
    <cellStyle name="SAPBEXstdData 3 3 2" xfId="13308"/>
    <cellStyle name="SAPBEXstdData 3 4" xfId="13309"/>
    <cellStyle name="SAPBEXstdData 3 5" xfId="13310"/>
    <cellStyle name="SAPBEXstdData 4" xfId="13311"/>
    <cellStyle name="SAPBEXstdData 4 2" xfId="13312"/>
    <cellStyle name="SAPBEXstdData 4 2 2" xfId="13313"/>
    <cellStyle name="SAPBEXstdData 4 3" xfId="13314"/>
    <cellStyle name="SAPBEXstdData 4 3 2" xfId="13315"/>
    <cellStyle name="SAPBEXstdData 4 4" xfId="13316"/>
    <cellStyle name="SAPBEXstdData 4 5" xfId="13317"/>
    <cellStyle name="SAPBEXstdData 5" xfId="13318"/>
    <cellStyle name="SAPBEXstdData 5 2" xfId="13319"/>
    <cellStyle name="SAPBEXstdData 5 2 2" xfId="13320"/>
    <cellStyle name="SAPBEXstdData 5 3" xfId="13321"/>
    <cellStyle name="SAPBEXstdData 5 3 2" xfId="13322"/>
    <cellStyle name="SAPBEXstdData 5 4" xfId="13323"/>
    <cellStyle name="SAPBEXstdData 5 5" xfId="13324"/>
    <cellStyle name="SAPBEXstdData 6" xfId="13325"/>
    <cellStyle name="SAPBEXstdData 6 2" xfId="13326"/>
    <cellStyle name="SAPBEXstdData 7" xfId="13327"/>
    <cellStyle name="SAPBEXstdData 7 2" xfId="13328"/>
    <cellStyle name="SAPBEXstdData 8" xfId="13329"/>
    <cellStyle name="SAPBEXstdData 9" xfId="13330"/>
    <cellStyle name="SAPBEXstdDataEmph" xfId="13331"/>
    <cellStyle name="SAPBEXstdDataEmph 2" xfId="13332"/>
    <cellStyle name="SAPBEXstdDataEmph 2 2" xfId="13333"/>
    <cellStyle name="SAPBEXstdDataEmph 2 2 2" xfId="13334"/>
    <cellStyle name="SAPBEXstdDataEmph 2 3" xfId="13335"/>
    <cellStyle name="SAPBEXstdDataEmph 2 3 2" xfId="13336"/>
    <cellStyle name="SAPBEXstdDataEmph 2 4" xfId="13337"/>
    <cellStyle name="SAPBEXstdDataEmph 2 5" xfId="13338"/>
    <cellStyle name="SAPBEXstdDataEmph 3" xfId="13339"/>
    <cellStyle name="SAPBEXstdDataEmph 3 2" xfId="13340"/>
    <cellStyle name="SAPBEXstdDataEmph 3 2 2" xfId="13341"/>
    <cellStyle name="SAPBEXstdDataEmph 3 3" xfId="13342"/>
    <cellStyle name="SAPBEXstdDataEmph 3 3 2" xfId="13343"/>
    <cellStyle name="SAPBEXstdDataEmph 3 4" xfId="13344"/>
    <cellStyle name="SAPBEXstdDataEmph 3 5" xfId="13345"/>
    <cellStyle name="SAPBEXstdDataEmph 4" xfId="13346"/>
    <cellStyle name="SAPBEXstdDataEmph 4 2" xfId="13347"/>
    <cellStyle name="SAPBEXstdDataEmph 4 2 2" xfId="13348"/>
    <cellStyle name="SAPBEXstdDataEmph 4 3" xfId="13349"/>
    <cellStyle name="SAPBEXstdDataEmph 4 3 2" xfId="13350"/>
    <cellStyle name="SAPBEXstdDataEmph 4 4" xfId="13351"/>
    <cellStyle name="SAPBEXstdDataEmph 4 5" xfId="13352"/>
    <cellStyle name="SAPBEXstdDataEmph 5" xfId="13353"/>
    <cellStyle name="SAPBEXstdDataEmph 5 2" xfId="13354"/>
    <cellStyle name="SAPBEXstdDataEmph 5 2 2" xfId="13355"/>
    <cellStyle name="SAPBEXstdDataEmph 5 3" xfId="13356"/>
    <cellStyle name="SAPBEXstdDataEmph 5 3 2" xfId="13357"/>
    <cellStyle name="SAPBEXstdDataEmph 5 4" xfId="13358"/>
    <cellStyle name="SAPBEXstdDataEmph 5 5" xfId="13359"/>
    <cellStyle name="SAPBEXstdDataEmph 6" xfId="13360"/>
    <cellStyle name="SAPBEXstdDataEmph 6 2" xfId="13361"/>
    <cellStyle name="SAPBEXstdDataEmph 7" xfId="13362"/>
    <cellStyle name="SAPBEXstdDataEmph 7 2" xfId="13363"/>
    <cellStyle name="SAPBEXstdDataEmph 8" xfId="13364"/>
    <cellStyle name="SAPBEXstdDataEmph 9" xfId="13365"/>
    <cellStyle name="SAPBEXstdItem" xfId="13366"/>
    <cellStyle name="SAPBEXstdItem 2" xfId="13367"/>
    <cellStyle name="SAPBEXstdItem 2 2" xfId="13368"/>
    <cellStyle name="SAPBEXstdItem 2 2 2" xfId="13369"/>
    <cellStyle name="SAPBEXstdItem 2 3" xfId="13370"/>
    <cellStyle name="SAPBEXstdItem 2 3 2" xfId="13371"/>
    <cellStyle name="SAPBEXstdItem 2 4" xfId="13372"/>
    <cellStyle name="SAPBEXstdItem 2 5" xfId="13373"/>
    <cellStyle name="SAPBEXstdItem 3" xfId="13374"/>
    <cellStyle name="SAPBEXstdItem 3 2" xfId="13375"/>
    <cellStyle name="SAPBEXstdItem 3 2 2" xfId="13376"/>
    <cellStyle name="SAPBEXstdItem 3 3" xfId="13377"/>
    <cellStyle name="SAPBEXstdItem 3 3 2" xfId="13378"/>
    <cellStyle name="SAPBEXstdItem 3 4" xfId="13379"/>
    <cellStyle name="SAPBEXstdItem 3 5" xfId="13380"/>
    <cellStyle name="SAPBEXstdItem 4" xfId="13381"/>
    <cellStyle name="SAPBEXstdItem 4 2" xfId="13382"/>
    <cellStyle name="SAPBEXstdItem 4 2 2" xfId="13383"/>
    <cellStyle name="SAPBEXstdItem 4 3" xfId="13384"/>
    <cellStyle name="SAPBEXstdItem 4 3 2" xfId="13385"/>
    <cellStyle name="SAPBEXstdItem 4 4" xfId="13386"/>
    <cellStyle name="SAPBEXstdItem 4 5" xfId="13387"/>
    <cellStyle name="SAPBEXstdItem 5" xfId="13388"/>
    <cellStyle name="SAPBEXstdItem 5 2" xfId="13389"/>
    <cellStyle name="SAPBEXstdItem 5 2 2" xfId="13390"/>
    <cellStyle name="SAPBEXstdItem 5 3" xfId="13391"/>
    <cellStyle name="SAPBEXstdItem 5 3 2" xfId="13392"/>
    <cellStyle name="SAPBEXstdItem 5 4" xfId="13393"/>
    <cellStyle name="SAPBEXstdItem 5 5" xfId="13394"/>
    <cellStyle name="SAPBEXstdItem 6" xfId="13395"/>
    <cellStyle name="SAPBEXstdItem 6 2" xfId="13396"/>
    <cellStyle name="SAPBEXstdItem 7" xfId="13397"/>
    <cellStyle name="SAPBEXstdItem 7 2" xfId="13398"/>
    <cellStyle name="SAPBEXstdItem 8" xfId="13399"/>
    <cellStyle name="SAPBEXstdItem 9" xfId="13400"/>
    <cellStyle name="SAPBEXstdItemX" xfId="13401"/>
    <cellStyle name="SAPBEXstdItemX 2" xfId="13402"/>
    <cellStyle name="SAPBEXstdItemX 2 2" xfId="13403"/>
    <cellStyle name="SAPBEXstdItemX 2 2 2" xfId="13404"/>
    <cellStyle name="SAPBEXstdItemX 2 3" xfId="13405"/>
    <cellStyle name="SAPBEXstdItemX 2 3 2" xfId="13406"/>
    <cellStyle name="SAPBEXstdItemX 2 4" xfId="13407"/>
    <cellStyle name="SAPBEXstdItemX 2 5" xfId="13408"/>
    <cellStyle name="SAPBEXstdItemX 3" xfId="13409"/>
    <cellStyle name="SAPBEXstdItemX 3 2" xfId="13410"/>
    <cellStyle name="SAPBEXstdItemX 3 2 2" xfId="13411"/>
    <cellStyle name="SAPBEXstdItemX 3 3" xfId="13412"/>
    <cellStyle name="SAPBEXstdItemX 3 3 2" xfId="13413"/>
    <cellStyle name="SAPBEXstdItemX 3 4" xfId="13414"/>
    <cellStyle name="SAPBEXstdItemX 3 5" xfId="13415"/>
    <cellStyle name="SAPBEXstdItemX 4" xfId="13416"/>
    <cellStyle name="SAPBEXstdItemX 4 2" xfId="13417"/>
    <cellStyle name="SAPBEXstdItemX 4 2 2" xfId="13418"/>
    <cellStyle name="SAPBEXstdItemX 4 3" xfId="13419"/>
    <cellStyle name="SAPBEXstdItemX 4 3 2" xfId="13420"/>
    <cellStyle name="SAPBEXstdItemX 4 4" xfId="13421"/>
    <cellStyle name="SAPBEXstdItemX 4 5" xfId="13422"/>
    <cellStyle name="SAPBEXstdItemX 5" xfId="13423"/>
    <cellStyle name="SAPBEXstdItemX 5 2" xfId="13424"/>
    <cellStyle name="SAPBEXstdItemX 5 2 2" xfId="13425"/>
    <cellStyle name="SAPBEXstdItemX 5 3" xfId="13426"/>
    <cellStyle name="SAPBEXstdItemX 5 3 2" xfId="13427"/>
    <cellStyle name="SAPBEXstdItemX 5 4" xfId="13428"/>
    <cellStyle name="SAPBEXstdItemX 5 5" xfId="13429"/>
    <cellStyle name="SAPBEXstdItemX 6" xfId="13430"/>
    <cellStyle name="SAPBEXstdItemX 6 2" xfId="13431"/>
    <cellStyle name="SAPBEXstdItemX 7" xfId="13432"/>
    <cellStyle name="SAPBEXstdItemX 7 2" xfId="13433"/>
    <cellStyle name="SAPBEXstdItemX 8" xfId="13434"/>
    <cellStyle name="SAPBEXstdItemX 9" xfId="13435"/>
    <cellStyle name="SAPBEXtitle" xfId="13436"/>
    <cellStyle name="SAPBEXundefined" xfId="13437"/>
    <cellStyle name="SAPBEXundefined 2" xfId="13438"/>
    <cellStyle name="SAPBEXundefined 2 2" xfId="13439"/>
    <cellStyle name="SAPBEXundefined 2 2 2" xfId="13440"/>
    <cellStyle name="SAPBEXundefined 2 3" xfId="13441"/>
    <cellStyle name="SAPBEXundefined 2 3 2" xfId="13442"/>
    <cellStyle name="SAPBEXundefined 2 4" xfId="13443"/>
    <cellStyle name="SAPBEXundefined 2 5" xfId="13444"/>
    <cellStyle name="SAPBEXundefined 3" xfId="13445"/>
    <cellStyle name="SAPBEXundefined 3 2" xfId="13446"/>
    <cellStyle name="SAPBEXundefined 3 2 2" xfId="13447"/>
    <cellStyle name="SAPBEXundefined 3 3" xfId="13448"/>
    <cellStyle name="SAPBEXundefined 3 3 2" xfId="13449"/>
    <cellStyle name="SAPBEXundefined 3 4" xfId="13450"/>
    <cellStyle name="SAPBEXundefined 3 5" xfId="13451"/>
    <cellStyle name="SAPBEXundefined 4" xfId="13452"/>
    <cellStyle name="SAPBEXundefined 4 2" xfId="13453"/>
    <cellStyle name="SAPBEXundefined 4 2 2" xfId="13454"/>
    <cellStyle name="SAPBEXundefined 4 3" xfId="13455"/>
    <cellStyle name="SAPBEXundefined 4 3 2" xfId="13456"/>
    <cellStyle name="SAPBEXundefined 4 4" xfId="13457"/>
    <cellStyle name="SAPBEXundefined 4 5" xfId="13458"/>
    <cellStyle name="SAPBEXundefined 5" xfId="13459"/>
    <cellStyle name="SAPBEXundefined 5 2" xfId="13460"/>
    <cellStyle name="SAPBEXundefined 5 2 2" xfId="13461"/>
    <cellStyle name="SAPBEXundefined 5 3" xfId="13462"/>
    <cellStyle name="SAPBEXundefined 5 3 2" xfId="13463"/>
    <cellStyle name="SAPBEXundefined 5 4" xfId="13464"/>
    <cellStyle name="SAPBEXundefined 5 5" xfId="13465"/>
    <cellStyle name="SAPBEXundefined 6" xfId="13466"/>
    <cellStyle name="SAPBEXundefined 6 2" xfId="13467"/>
    <cellStyle name="SAPBEXundefined 7" xfId="13468"/>
    <cellStyle name="SAPBEXundefined 7 2" xfId="13469"/>
    <cellStyle name="SAPBEXundefined 8" xfId="13470"/>
    <cellStyle name="SAPBEXundefined 9" xfId="13471"/>
    <cellStyle name="st1" xfId="13472"/>
    <cellStyle name="Standard_NEGS" xfId="13473"/>
    <cellStyle name="Style 1" xfId="13474"/>
    <cellStyle name="Style 1 2" xfId="13475"/>
    <cellStyle name="Table Head" xfId="13476"/>
    <cellStyle name="Table Head Aligned" xfId="13477"/>
    <cellStyle name="Table Head Blue" xfId="13478"/>
    <cellStyle name="Table Head Green" xfId="13479"/>
    <cellStyle name="Table Head_Val_Sum_Graph" xfId="13480"/>
    <cellStyle name="Table Heading" xfId="13481"/>
    <cellStyle name="Table Heading 2" xfId="13482"/>
    <cellStyle name="Table Heading_46EP.2011(v2.0)" xfId="13483"/>
    <cellStyle name="Table Text" xfId="13484"/>
    <cellStyle name="Table Title" xfId="13485"/>
    <cellStyle name="Table Units" xfId="13486"/>
    <cellStyle name="Table_Header" xfId="13487"/>
    <cellStyle name="TechCells" xfId="13488"/>
    <cellStyle name="TechCells 2" xfId="13489"/>
    <cellStyle name="TechCells 2 2" xfId="13490"/>
    <cellStyle name="TechCells 2_тех формы-т ОК без кот. Мелиор 1-2" xfId="13491"/>
    <cellStyle name="TechCells 3" xfId="13492"/>
    <cellStyle name="TechCells 3 2" xfId="13493"/>
    <cellStyle name="TechCells_1 тх  2 квартал" xfId="13494"/>
    <cellStyle name="Text" xfId="13495"/>
    <cellStyle name="Text 1" xfId="13496"/>
    <cellStyle name="Text Head" xfId="13497"/>
    <cellStyle name="Text Head 1" xfId="13498"/>
    <cellStyle name="Title" xfId="13499"/>
    <cellStyle name="Title 2" xfId="13500"/>
    <cellStyle name="Title 2 2" xfId="13501"/>
    <cellStyle name="Title 2 2 2" xfId="13502"/>
    <cellStyle name="Title 2_тех формы-т ОК без кот. Мелиор 1-2" xfId="13503"/>
    <cellStyle name="Title 3" xfId="13504"/>
    <cellStyle name="Title 3 2" xfId="13505"/>
    <cellStyle name="Title 4" xfId="13506"/>
    <cellStyle name="Title 4 2" xfId="13507"/>
    <cellStyle name="Title 4 3" xfId="13508"/>
    <cellStyle name="Title 4_тех формы-т ОК без кот. Мелиор 1-2" xfId="13509"/>
    <cellStyle name="Title_1 тх  2 квартал" xfId="13510"/>
    <cellStyle name="Total" xfId="13511"/>
    <cellStyle name="Total 2" xfId="13512"/>
    <cellStyle name="Total 2 2" xfId="13513"/>
    <cellStyle name="Total 2 2 2" xfId="13514"/>
    <cellStyle name="Total 2 3" xfId="13515"/>
    <cellStyle name="Total 2 3 2" xfId="13516"/>
    <cellStyle name="Total 2 4" xfId="13517"/>
    <cellStyle name="Total 2 5" xfId="13518"/>
    <cellStyle name="Total 3" xfId="13519"/>
    <cellStyle name="Total 3 2" xfId="13520"/>
    <cellStyle name="Total 3 2 2" xfId="13521"/>
    <cellStyle name="Total 3 3" xfId="13522"/>
    <cellStyle name="Total 3 3 2" xfId="13523"/>
    <cellStyle name="Total 3 4" xfId="13524"/>
    <cellStyle name="Total 3 5" xfId="13525"/>
    <cellStyle name="Total 4" xfId="13526"/>
    <cellStyle name="Total 4 2" xfId="13527"/>
    <cellStyle name="Total 4 2 2" xfId="13528"/>
    <cellStyle name="Total 4 3" xfId="13529"/>
    <cellStyle name="Total 4 3 2" xfId="13530"/>
    <cellStyle name="Total 4 4" xfId="13531"/>
    <cellStyle name="Total 4 5" xfId="13532"/>
    <cellStyle name="Total 5" xfId="13533"/>
    <cellStyle name="Total 5 2" xfId="13534"/>
    <cellStyle name="Total 5 2 2" xfId="13535"/>
    <cellStyle name="Total 5 3" xfId="13536"/>
    <cellStyle name="Total 5 3 2" xfId="13537"/>
    <cellStyle name="Total 5 4" xfId="13538"/>
    <cellStyle name="Total 5 5" xfId="13539"/>
    <cellStyle name="Total 6" xfId="13540"/>
    <cellStyle name="Total 6 2" xfId="13541"/>
    <cellStyle name="Total 7" xfId="13542"/>
    <cellStyle name="Total 7 2" xfId="13543"/>
    <cellStyle name="Total 8" xfId="13544"/>
    <cellStyle name="Total 9" xfId="13545"/>
    <cellStyle name="TotalCurrency" xfId="13546"/>
    <cellStyle name="Underline_Single" xfId="13547"/>
    <cellStyle name="Unit" xfId="13548"/>
    <cellStyle name="Warning Text" xfId="13549"/>
    <cellStyle name="YCells_number" xfId="13550"/>
    <cellStyle name="year" xfId="13551"/>
    <cellStyle name="Акцент1" xfId="1" builtinId="29" customBuiltin="1"/>
    <cellStyle name="Акцент1 10" xfId="13552"/>
    <cellStyle name="Акцент1 10 2" xfId="13553"/>
    <cellStyle name="Акцент1 100" xfId="13554"/>
    <cellStyle name="Акцент1 101" xfId="13555"/>
    <cellStyle name="Акцент1 102" xfId="13556"/>
    <cellStyle name="Акцент1 103" xfId="13557"/>
    <cellStyle name="Акцент1 104" xfId="13558"/>
    <cellStyle name="Акцент1 105" xfId="13559"/>
    <cellStyle name="Акцент1 106" xfId="13560"/>
    <cellStyle name="Акцент1 107" xfId="13561"/>
    <cellStyle name="Акцент1 108" xfId="13562"/>
    <cellStyle name="Акцент1 109" xfId="13563"/>
    <cellStyle name="Акцент1 11" xfId="13564"/>
    <cellStyle name="Акцент1 11 2" xfId="13565"/>
    <cellStyle name="Акцент1 110" xfId="13566"/>
    <cellStyle name="Акцент1 111" xfId="13567"/>
    <cellStyle name="Акцент1 112" xfId="13568"/>
    <cellStyle name="Акцент1 113" xfId="13569"/>
    <cellStyle name="Акцент1 114" xfId="13570"/>
    <cellStyle name="Акцент1 115" xfId="13571"/>
    <cellStyle name="Акцент1 116" xfId="13572"/>
    <cellStyle name="Акцент1 117" xfId="13573"/>
    <cellStyle name="Акцент1 118" xfId="13574"/>
    <cellStyle name="Акцент1 119" xfId="13575"/>
    <cellStyle name="Акцент1 12" xfId="13576"/>
    <cellStyle name="Акцент1 12 2" xfId="13577"/>
    <cellStyle name="Акцент1 120" xfId="13578"/>
    <cellStyle name="Акцент1 121" xfId="13579"/>
    <cellStyle name="Акцент1 122" xfId="13580"/>
    <cellStyle name="Акцент1 123" xfId="13581"/>
    <cellStyle name="Акцент1 124" xfId="13582"/>
    <cellStyle name="Акцент1 125" xfId="13583"/>
    <cellStyle name="Акцент1 126" xfId="13584"/>
    <cellStyle name="Акцент1 127" xfId="13585"/>
    <cellStyle name="Акцент1 128" xfId="13586"/>
    <cellStyle name="Акцент1 129" xfId="13587"/>
    <cellStyle name="Акцент1 13" xfId="13588"/>
    <cellStyle name="Акцент1 13 2" xfId="13589"/>
    <cellStyle name="Акцент1 130" xfId="13590"/>
    <cellStyle name="Акцент1 131" xfId="13591"/>
    <cellStyle name="Акцент1 132" xfId="13592"/>
    <cellStyle name="Акцент1 133" xfId="13593"/>
    <cellStyle name="Акцент1 134" xfId="13594"/>
    <cellStyle name="Акцент1 135" xfId="13595"/>
    <cellStyle name="Акцент1 136" xfId="13596"/>
    <cellStyle name="Акцент1 137" xfId="13597"/>
    <cellStyle name="Акцент1 138" xfId="13598"/>
    <cellStyle name="Акцент1 139" xfId="13599"/>
    <cellStyle name="Акцент1 14" xfId="13600"/>
    <cellStyle name="Акцент1 14 2" xfId="13601"/>
    <cellStyle name="Акцент1 140" xfId="13602"/>
    <cellStyle name="Акцент1 141" xfId="13603"/>
    <cellStyle name="Акцент1 142" xfId="13604"/>
    <cellStyle name="Акцент1 143" xfId="13605"/>
    <cellStyle name="Акцент1 144" xfId="13606"/>
    <cellStyle name="Акцент1 145" xfId="13607"/>
    <cellStyle name="Акцент1 146" xfId="13608"/>
    <cellStyle name="Акцент1 147" xfId="13609"/>
    <cellStyle name="Акцент1 148" xfId="13610"/>
    <cellStyle name="Акцент1 149" xfId="13611"/>
    <cellStyle name="Акцент1 15" xfId="13612"/>
    <cellStyle name="Акцент1 15 2" xfId="13613"/>
    <cellStyle name="Акцент1 150" xfId="13614"/>
    <cellStyle name="Акцент1 151" xfId="13615"/>
    <cellStyle name="Акцент1 152" xfId="13616"/>
    <cellStyle name="Акцент1 16" xfId="13617"/>
    <cellStyle name="Акцент1 16 2" xfId="13618"/>
    <cellStyle name="Акцент1 17" xfId="13619"/>
    <cellStyle name="Акцент1 17 2" xfId="13620"/>
    <cellStyle name="Акцент1 18" xfId="13621"/>
    <cellStyle name="Акцент1 18 2" xfId="13622"/>
    <cellStyle name="Акцент1 19" xfId="13623"/>
    <cellStyle name="Акцент1 19 2" xfId="13624"/>
    <cellStyle name="Акцент1 2" xfId="13625"/>
    <cellStyle name="Акцент1 2 10" xfId="13626"/>
    <cellStyle name="Акцент1 2 11" xfId="13627"/>
    <cellStyle name="Акцент1 2 12" xfId="13628"/>
    <cellStyle name="Акцент1 2 13" xfId="13629"/>
    <cellStyle name="Акцент1 2 14" xfId="13630"/>
    <cellStyle name="Акцент1 2 14 2" xfId="13631"/>
    <cellStyle name="Акцент1 2 15" xfId="13632"/>
    <cellStyle name="Акцент1 2 2" xfId="13633"/>
    <cellStyle name="Акцент1 2 3" xfId="13634"/>
    <cellStyle name="Акцент1 2 4" xfId="13635"/>
    <cellStyle name="Акцент1 2 5" xfId="13636"/>
    <cellStyle name="Акцент1 2 6" xfId="13637"/>
    <cellStyle name="Акцент1 2 7" xfId="13638"/>
    <cellStyle name="Акцент1 2 8" xfId="13639"/>
    <cellStyle name="Акцент1 2 9" xfId="13640"/>
    <cellStyle name="Акцент1 20" xfId="13641"/>
    <cellStyle name="Акцент1 20 2" xfId="13642"/>
    <cellStyle name="Акцент1 21" xfId="13643"/>
    <cellStyle name="Акцент1 21 2" xfId="13644"/>
    <cellStyle name="Акцент1 21 3" xfId="13645"/>
    <cellStyle name="Акцент1 21 4" xfId="13646"/>
    <cellStyle name="Акцент1 21 5" xfId="13647"/>
    <cellStyle name="Акцент1 21 6" xfId="13648"/>
    <cellStyle name="Акцент1 21 7" xfId="13649"/>
    <cellStyle name="Акцент1 22" xfId="13650"/>
    <cellStyle name="Акцент1 22 2" xfId="13651"/>
    <cellStyle name="Акцент1 23" xfId="13652"/>
    <cellStyle name="Акцент1 23 2" xfId="13653"/>
    <cellStyle name="Акцент1 24" xfId="13654"/>
    <cellStyle name="Акцент1 24 2" xfId="13655"/>
    <cellStyle name="Акцент1 25" xfId="13656"/>
    <cellStyle name="Акцент1 26" xfId="13657"/>
    <cellStyle name="Акцент1 27" xfId="13658"/>
    <cellStyle name="Акцент1 28" xfId="13659"/>
    <cellStyle name="Акцент1 29" xfId="13660"/>
    <cellStyle name="Акцент1 3" xfId="13661"/>
    <cellStyle name="Акцент1 3 2" xfId="13662"/>
    <cellStyle name="Акцент1 3 3" xfId="13663"/>
    <cellStyle name="Акцент1 30" xfId="13664"/>
    <cellStyle name="Акцент1 31" xfId="13665"/>
    <cellStyle name="Акцент1 32" xfId="13666"/>
    <cellStyle name="Акцент1 33" xfId="13667"/>
    <cellStyle name="Акцент1 34" xfId="13668"/>
    <cellStyle name="Акцент1 35" xfId="13669"/>
    <cellStyle name="Акцент1 36" xfId="13670"/>
    <cellStyle name="Акцент1 37" xfId="13671"/>
    <cellStyle name="Акцент1 38" xfId="13672"/>
    <cellStyle name="Акцент1 39" xfId="13673"/>
    <cellStyle name="Акцент1 4" xfId="13674"/>
    <cellStyle name="Акцент1 4 2" xfId="13675"/>
    <cellStyle name="Акцент1 4 3" xfId="13676"/>
    <cellStyle name="Акцент1 40" xfId="13677"/>
    <cellStyle name="Акцент1 41" xfId="13678"/>
    <cellStyle name="Акцент1 42" xfId="13679"/>
    <cellStyle name="Акцент1 43" xfId="13680"/>
    <cellStyle name="Акцент1 44" xfId="13681"/>
    <cellStyle name="Акцент1 45" xfId="13682"/>
    <cellStyle name="Акцент1 46" xfId="13683"/>
    <cellStyle name="Акцент1 47" xfId="13684"/>
    <cellStyle name="Акцент1 48" xfId="13685"/>
    <cellStyle name="Акцент1 49" xfId="13686"/>
    <cellStyle name="Акцент1 5" xfId="13687"/>
    <cellStyle name="Акцент1 5 2" xfId="13688"/>
    <cellStyle name="Акцент1 5 3" xfId="13689"/>
    <cellStyle name="Акцент1 50" xfId="13690"/>
    <cellStyle name="Акцент1 51" xfId="13691"/>
    <cellStyle name="Акцент1 52" xfId="13692"/>
    <cellStyle name="Акцент1 53" xfId="13693"/>
    <cellStyle name="Акцент1 54" xfId="13694"/>
    <cellStyle name="Акцент1 55" xfId="13695"/>
    <cellStyle name="Акцент1 56" xfId="13696"/>
    <cellStyle name="Акцент1 57" xfId="13697"/>
    <cellStyle name="Акцент1 58" xfId="13698"/>
    <cellStyle name="Акцент1 59" xfId="13699"/>
    <cellStyle name="Акцент1 6" xfId="13700"/>
    <cellStyle name="Акцент1 6 2" xfId="13701"/>
    <cellStyle name="Акцент1 6 3" xfId="13702"/>
    <cellStyle name="Акцент1 60" xfId="13703"/>
    <cellStyle name="Акцент1 61" xfId="13704"/>
    <cellStyle name="Акцент1 62" xfId="13705"/>
    <cellStyle name="Акцент1 63" xfId="13706"/>
    <cellStyle name="Акцент1 64" xfId="13707"/>
    <cellStyle name="Акцент1 65" xfId="13708"/>
    <cellStyle name="Акцент1 66" xfId="13709"/>
    <cellStyle name="Акцент1 67" xfId="13710"/>
    <cellStyle name="Акцент1 68" xfId="13711"/>
    <cellStyle name="Акцент1 69" xfId="13712"/>
    <cellStyle name="Акцент1 7" xfId="13713"/>
    <cellStyle name="Акцент1 7 2" xfId="13714"/>
    <cellStyle name="Акцент1 7 3" xfId="13715"/>
    <cellStyle name="Акцент1 70" xfId="13716"/>
    <cellStyle name="Акцент1 71" xfId="13717"/>
    <cellStyle name="Акцент1 72" xfId="13718"/>
    <cellStyle name="Акцент1 73" xfId="13719"/>
    <cellStyle name="Акцент1 74" xfId="13720"/>
    <cellStyle name="Акцент1 75" xfId="13721"/>
    <cellStyle name="Акцент1 76" xfId="13722"/>
    <cellStyle name="Акцент1 77" xfId="13723"/>
    <cellStyle name="Акцент1 78" xfId="13724"/>
    <cellStyle name="Акцент1 79" xfId="13725"/>
    <cellStyle name="Акцент1 8" xfId="13726"/>
    <cellStyle name="Акцент1 8 2" xfId="13727"/>
    <cellStyle name="Акцент1 8 3" xfId="13728"/>
    <cellStyle name="Акцент1 80" xfId="13729"/>
    <cellStyle name="Акцент1 81" xfId="13730"/>
    <cellStyle name="Акцент1 82" xfId="13731"/>
    <cellStyle name="Акцент1 83" xfId="13732"/>
    <cellStyle name="Акцент1 84" xfId="13733"/>
    <cellStyle name="Акцент1 85" xfId="13734"/>
    <cellStyle name="Акцент1 86" xfId="13735"/>
    <cellStyle name="Акцент1 87" xfId="13736"/>
    <cellStyle name="Акцент1 88" xfId="13737"/>
    <cellStyle name="Акцент1 89" xfId="13738"/>
    <cellStyle name="Акцент1 9" xfId="13739"/>
    <cellStyle name="Акцент1 9 2" xfId="13740"/>
    <cellStyle name="Акцент1 9 3" xfId="13741"/>
    <cellStyle name="Акцент1 90" xfId="13742"/>
    <cellStyle name="Акцент1 91" xfId="13743"/>
    <cellStyle name="Акцент1 92" xfId="13744"/>
    <cellStyle name="Акцент1 93" xfId="13745"/>
    <cellStyle name="Акцент1 94" xfId="13746"/>
    <cellStyle name="Акцент1 95" xfId="13747"/>
    <cellStyle name="Акцент1 96" xfId="13748"/>
    <cellStyle name="Акцент1 97" xfId="13749"/>
    <cellStyle name="Акцент1 98" xfId="13750"/>
    <cellStyle name="Акцент1 99" xfId="13751"/>
    <cellStyle name="Акцент2" xfId="2" builtinId="33" customBuiltin="1"/>
    <cellStyle name="Акцент2 10" xfId="13752"/>
    <cellStyle name="Акцент2 10 2" xfId="13753"/>
    <cellStyle name="Акцент2 100" xfId="13754"/>
    <cellStyle name="Акцент2 101" xfId="13755"/>
    <cellStyle name="Акцент2 102" xfId="13756"/>
    <cellStyle name="Акцент2 103" xfId="13757"/>
    <cellStyle name="Акцент2 104" xfId="13758"/>
    <cellStyle name="Акцент2 105" xfId="13759"/>
    <cellStyle name="Акцент2 106" xfId="13760"/>
    <cellStyle name="Акцент2 107" xfId="13761"/>
    <cellStyle name="Акцент2 108" xfId="13762"/>
    <cellStyle name="Акцент2 109" xfId="13763"/>
    <cellStyle name="Акцент2 11" xfId="13764"/>
    <cellStyle name="Акцент2 11 2" xfId="13765"/>
    <cellStyle name="Акцент2 110" xfId="13766"/>
    <cellStyle name="Акцент2 111" xfId="13767"/>
    <cellStyle name="Акцент2 112" xfId="13768"/>
    <cellStyle name="Акцент2 113" xfId="13769"/>
    <cellStyle name="Акцент2 114" xfId="13770"/>
    <cellStyle name="Акцент2 115" xfId="13771"/>
    <cellStyle name="Акцент2 116" xfId="13772"/>
    <cellStyle name="Акцент2 117" xfId="13773"/>
    <cellStyle name="Акцент2 118" xfId="13774"/>
    <cellStyle name="Акцент2 119" xfId="13775"/>
    <cellStyle name="Акцент2 12" xfId="13776"/>
    <cellStyle name="Акцент2 12 2" xfId="13777"/>
    <cellStyle name="Акцент2 120" xfId="13778"/>
    <cellStyle name="Акцент2 121" xfId="13779"/>
    <cellStyle name="Акцент2 122" xfId="13780"/>
    <cellStyle name="Акцент2 123" xfId="13781"/>
    <cellStyle name="Акцент2 124" xfId="13782"/>
    <cellStyle name="Акцент2 125" xfId="13783"/>
    <cellStyle name="Акцент2 126" xfId="13784"/>
    <cellStyle name="Акцент2 127" xfId="13785"/>
    <cellStyle name="Акцент2 128" xfId="13786"/>
    <cellStyle name="Акцент2 129" xfId="13787"/>
    <cellStyle name="Акцент2 13" xfId="13788"/>
    <cellStyle name="Акцент2 13 2" xfId="13789"/>
    <cellStyle name="Акцент2 130" xfId="13790"/>
    <cellStyle name="Акцент2 131" xfId="13791"/>
    <cellStyle name="Акцент2 132" xfId="13792"/>
    <cellStyle name="Акцент2 133" xfId="13793"/>
    <cellStyle name="Акцент2 134" xfId="13794"/>
    <cellStyle name="Акцент2 135" xfId="13795"/>
    <cellStyle name="Акцент2 136" xfId="13796"/>
    <cellStyle name="Акцент2 137" xfId="13797"/>
    <cellStyle name="Акцент2 138" xfId="13798"/>
    <cellStyle name="Акцент2 139" xfId="13799"/>
    <cellStyle name="Акцент2 14" xfId="13800"/>
    <cellStyle name="Акцент2 14 2" xfId="13801"/>
    <cellStyle name="Акцент2 140" xfId="13802"/>
    <cellStyle name="Акцент2 141" xfId="13803"/>
    <cellStyle name="Акцент2 142" xfId="13804"/>
    <cellStyle name="Акцент2 143" xfId="13805"/>
    <cellStyle name="Акцент2 144" xfId="13806"/>
    <cellStyle name="Акцент2 145" xfId="13807"/>
    <cellStyle name="Акцент2 146" xfId="13808"/>
    <cellStyle name="Акцент2 147" xfId="13809"/>
    <cellStyle name="Акцент2 148" xfId="13810"/>
    <cellStyle name="Акцент2 149" xfId="13811"/>
    <cellStyle name="Акцент2 15" xfId="13812"/>
    <cellStyle name="Акцент2 15 2" xfId="13813"/>
    <cellStyle name="Акцент2 150" xfId="13814"/>
    <cellStyle name="Акцент2 151" xfId="13815"/>
    <cellStyle name="Акцент2 152" xfId="13816"/>
    <cellStyle name="Акцент2 16" xfId="13817"/>
    <cellStyle name="Акцент2 16 2" xfId="13818"/>
    <cellStyle name="Акцент2 17" xfId="13819"/>
    <cellStyle name="Акцент2 17 2" xfId="13820"/>
    <cellStyle name="Акцент2 18" xfId="13821"/>
    <cellStyle name="Акцент2 18 2" xfId="13822"/>
    <cellStyle name="Акцент2 19" xfId="13823"/>
    <cellStyle name="Акцент2 19 2" xfId="13824"/>
    <cellStyle name="Акцент2 2" xfId="13825"/>
    <cellStyle name="Акцент2 2 10" xfId="13826"/>
    <cellStyle name="Акцент2 2 11" xfId="13827"/>
    <cellStyle name="Акцент2 2 12" xfId="13828"/>
    <cellStyle name="Акцент2 2 13" xfId="13829"/>
    <cellStyle name="Акцент2 2 14" xfId="13830"/>
    <cellStyle name="Акцент2 2 14 2" xfId="13831"/>
    <cellStyle name="Акцент2 2 15" xfId="13832"/>
    <cellStyle name="Акцент2 2 2" xfId="13833"/>
    <cellStyle name="Акцент2 2 3" xfId="13834"/>
    <cellStyle name="Акцент2 2 4" xfId="13835"/>
    <cellStyle name="Акцент2 2 5" xfId="13836"/>
    <cellStyle name="Акцент2 2 6" xfId="13837"/>
    <cellStyle name="Акцент2 2 7" xfId="13838"/>
    <cellStyle name="Акцент2 2 8" xfId="13839"/>
    <cellStyle name="Акцент2 2 9" xfId="13840"/>
    <cellStyle name="Акцент2 20" xfId="13841"/>
    <cellStyle name="Акцент2 20 2" xfId="13842"/>
    <cellStyle name="Акцент2 21" xfId="13843"/>
    <cellStyle name="Акцент2 21 2" xfId="13844"/>
    <cellStyle name="Акцент2 21 3" xfId="13845"/>
    <cellStyle name="Акцент2 21 4" xfId="13846"/>
    <cellStyle name="Акцент2 21 5" xfId="13847"/>
    <cellStyle name="Акцент2 21 6" xfId="13848"/>
    <cellStyle name="Акцент2 21 7" xfId="13849"/>
    <cellStyle name="Акцент2 22" xfId="13850"/>
    <cellStyle name="Акцент2 22 2" xfId="13851"/>
    <cellStyle name="Акцент2 23" xfId="13852"/>
    <cellStyle name="Акцент2 23 2" xfId="13853"/>
    <cellStyle name="Акцент2 24" xfId="13854"/>
    <cellStyle name="Акцент2 24 2" xfId="13855"/>
    <cellStyle name="Акцент2 25" xfId="13856"/>
    <cellStyle name="Акцент2 26" xfId="13857"/>
    <cellStyle name="Акцент2 27" xfId="13858"/>
    <cellStyle name="Акцент2 28" xfId="13859"/>
    <cellStyle name="Акцент2 29" xfId="13860"/>
    <cellStyle name="Акцент2 3" xfId="13861"/>
    <cellStyle name="Акцент2 3 2" xfId="13862"/>
    <cellStyle name="Акцент2 3 3" xfId="13863"/>
    <cellStyle name="Акцент2 30" xfId="13864"/>
    <cellStyle name="Акцент2 31" xfId="13865"/>
    <cellStyle name="Акцент2 32" xfId="13866"/>
    <cellStyle name="Акцент2 33" xfId="13867"/>
    <cellStyle name="Акцент2 34" xfId="13868"/>
    <cellStyle name="Акцент2 35" xfId="13869"/>
    <cellStyle name="Акцент2 36" xfId="13870"/>
    <cellStyle name="Акцент2 37" xfId="13871"/>
    <cellStyle name="Акцент2 38" xfId="13872"/>
    <cellStyle name="Акцент2 39" xfId="13873"/>
    <cellStyle name="Акцент2 4" xfId="13874"/>
    <cellStyle name="Акцент2 4 2" xfId="13875"/>
    <cellStyle name="Акцент2 4 3" xfId="13876"/>
    <cellStyle name="Акцент2 40" xfId="13877"/>
    <cellStyle name="Акцент2 41" xfId="13878"/>
    <cellStyle name="Акцент2 42" xfId="13879"/>
    <cellStyle name="Акцент2 43" xfId="13880"/>
    <cellStyle name="Акцент2 44" xfId="13881"/>
    <cellStyle name="Акцент2 45" xfId="13882"/>
    <cellStyle name="Акцент2 46" xfId="13883"/>
    <cellStyle name="Акцент2 47" xfId="13884"/>
    <cellStyle name="Акцент2 48" xfId="13885"/>
    <cellStyle name="Акцент2 49" xfId="13886"/>
    <cellStyle name="Акцент2 5" xfId="13887"/>
    <cellStyle name="Акцент2 5 2" xfId="13888"/>
    <cellStyle name="Акцент2 5 3" xfId="13889"/>
    <cellStyle name="Акцент2 50" xfId="13890"/>
    <cellStyle name="Акцент2 51" xfId="13891"/>
    <cellStyle name="Акцент2 52" xfId="13892"/>
    <cellStyle name="Акцент2 53" xfId="13893"/>
    <cellStyle name="Акцент2 54" xfId="13894"/>
    <cellStyle name="Акцент2 55" xfId="13895"/>
    <cellStyle name="Акцент2 56" xfId="13896"/>
    <cellStyle name="Акцент2 57" xfId="13897"/>
    <cellStyle name="Акцент2 58" xfId="13898"/>
    <cellStyle name="Акцент2 59" xfId="13899"/>
    <cellStyle name="Акцент2 6" xfId="13900"/>
    <cellStyle name="Акцент2 6 2" xfId="13901"/>
    <cellStyle name="Акцент2 6 3" xfId="13902"/>
    <cellStyle name="Акцент2 60" xfId="13903"/>
    <cellStyle name="Акцент2 61" xfId="13904"/>
    <cellStyle name="Акцент2 62" xfId="13905"/>
    <cellStyle name="Акцент2 63" xfId="13906"/>
    <cellStyle name="Акцент2 64" xfId="13907"/>
    <cellStyle name="Акцент2 65" xfId="13908"/>
    <cellStyle name="Акцент2 66" xfId="13909"/>
    <cellStyle name="Акцент2 67" xfId="13910"/>
    <cellStyle name="Акцент2 68" xfId="13911"/>
    <cellStyle name="Акцент2 69" xfId="13912"/>
    <cellStyle name="Акцент2 7" xfId="13913"/>
    <cellStyle name="Акцент2 7 2" xfId="13914"/>
    <cellStyle name="Акцент2 7 3" xfId="13915"/>
    <cellStyle name="Акцент2 70" xfId="13916"/>
    <cellStyle name="Акцент2 71" xfId="13917"/>
    <cellStyle name="Акцент2 72" xfId="13918"/>
    <cellStyle name="Акцент2 73" xfId="13919"/>
    <cellStyle name="Акцент2 74" xfId="13920"/>
    <cellStyle name="Акцент2 75" xfId="13921"/>
    <cellStyle name="Акцент2 76" xfId="13922"/>
    <cellStyle name="Акцент2 77" xfId="13923"/>
    <cellStyle name="Акцент2 78" xfId="13924"/>
    <cellStyle name="Акцент2 79" xfId="13925"/>
    <cellStyle name="Акцент2 8" xfId="13926"/>
    <cellStyle name="Акцент2 8 2" xfId="13927"/>
    <cellStyle name="Акцент2 8 3" xfId="13928"/>
    <cellStyle name="Акцент2 80" xfId="13929"/>
    <cellStyle name="Акцент2 81" xfId="13930"/>
    <cellStyle name="Акцент2 82" xfId="13931"/>
    <cellStyle name="Акцент2 83" xfId="13932"/>
    <cellStyle name="Акцент2 84" xfId="13933"/>
    <cellStyle name="Акцент2 85" xfId="13934"/>
    <cellStyle name="Акцент2 86" xfId="13935"/>
    <cellStyle name="Акцент2 87" xfId="13936"/>
    <cellStyle name="Акцент2 88" xfId="13937"/>
    <cellStyle name="Акцент2 89" xfId="13938"/>
    <cellStyle name="Акцент2 9" xfId="13939"/>
    <cellStyle name="Акцент2 9 2" xfId="13940"/>
    <cellStyle name="Акцент2 9 3" xfId="13941"/>
    <cellStyle name="Акцент2 90" xfId="13942"/>
    <cellStyle name="Акцент2 91" xfId="13943"/>
    <cellStyle name="Акцент2 92" xfId="13944"/>
    <cellStyle name="Акцент2 93" xfId="13945"/>
    <cellStyle name="Акцент2 94" xfId="13946"/>
    <cellStyle name="Акцент2 95" xfId="13947"/>
    <cellStyle name="Акцент2 96" xfId="13948"/>
    <cellStyle name="Акцент2 97" xfId="13949"/>
    <cellStyle name="Акцент2 98" xfId="13950"/>
    <cellStyle name="Акцент2 99" xfId="13951"/>
    <cellStyle name="Акцент3" xfId="3" builtinId="37" customBuiltin="1"/>
    <cellStyle name="Акцент3 10" xfId="13952"/>
    <cellStyle name="Акцент3 10 2" xfId="13953"/>
    <cellStyle name="Акцент3 100" xfId="13954"/>
    <cellStyle name="Акцент3 101" xfId="13955"/>
    <cellStyle name="Акцент3 102" xfId="13956"/>
    <cellStyle name="Акцент3 103" xfId="13957"/>
    <cellStyle name="Акцент3 104" xfId="13958"/>
    <cellStyle name="Акцент3 105" xfId="13959"/>
    <cellStyle name="Акцент3 106" xfId="13960"/>
    <cellStyle name="Акцент3 107" xfId="13961"/>
    <cellStyle name="Акцент3 108" xfId="13962"/>
    <cellStyle name="Акцент3 109" xfId="13963"/>
    <cellStyle name="Акцент3 11" xfId="13964"/>
    <cellStyle name="Акцент3 11 2" xfId="13965"/>
    <cellStyle name="Акцент3 110" xfId="13966"/>
    <cellStyle name="Акцент3 111" xfId="13967"/>
    <cellStyle name="Акцент3 112" xfId="13968"/>
    <cellStyle name="Акцент3 113" xfId="13969"/>
    <cellStyle name="Акцент3 114" xfId="13970"/>
    <cellStyle name="Акцент3 115" xfId="13971"/>
    <cellStyle name="Акцент3 116" xfId="13972"/>
    <cellStyle name="Акцент3 117" xfId="13973"/>
    <cellStyle name="Акцент3 118" xfId="13974"/>
    <cellStyle name="Акцент3 119" xfId="13975"/>
    <cellStyle name="Акцент3 12" xfId="13976"/>
    <cellStyle name="Акцент3 12 2" xfId="13977"/>
    <cellStyle name="Акцент3 120" xfId="13978"/>
    <cellStyle name="Акцент3 121" xfId="13979"/>
    <cellStyle name="Акцент3 122" xfId="13980"/>
    <cellStyle name="Акцент3 123" xfId="13981"/>
    <cellStyle name="Акцент3 124" xfId="13982"/>
    <cellStyle name="Акцент3 125" xfId="13983"/>
    <cellStyle name="Акцент3 126" xfId="13984"/>
    <cellStyle name="Акцент3 127" xfId="13985"/>
    <cellStyle name="Акцент3 128" xfId="13986"/>
    <cellStyle name="Акцент3 129" xfId="13987"/>
    <cellStyle name="Акцент3 13" xfId="13988"/>
    <cellStyle name="Акцент3 13 2" xfId="13989"/>
    <cellStyle name="Акцент3 130" xfId="13990"/>
    <cellStyle name="Акцент3 131" xfId="13991"/>
    <cellStyle name="Акцент3 132" xfId="13992"/>
    <cellStyle name="Акцент3 133" xfId="13993"/>
    <cellStyle name="Акцент3 134" xfId="13994"/>
    <cellStyle name="Акцент3 135" xfId="13995"/>
    <cellStyle name="Акцент3 136" xfId="13996"/>
    <cellStyle name="Акцент3 137" xfId="13997"/>
    <cellStyle name="Акцент3 138" xfId="13998"/>
    <cellStyle name="Акцент3 139" xfId="13999"/>
    <cellStyle name="Акцент3 14" xfId="14000"/>
    <cellStyle name="Акцент3 14 2" xfId="14001"/>
    <cellStyle name="Акцент3 140" xfId="14002"/>
    <cellStyle name="Акцент3 141" xfId="14003"/>
    <cellStyle name="Акцент3 142" xfId="14004"/>
    <cellStyle name="Акцент3 143" xfId="14005"/>
    <cellStyle name="Акцент3 144" xfId="14006"/>
    <cellStyle name="Акцент3 145" xfId="14007"/>
    <cellStyle name="Акцент3 146" xfId="14008"/>
    <cellStyle name="Акцент3 147" xfId="14009"/>
    <cellStyle name="Акцент3 148" xfId="14010"/>
    <cellStyle name="Акцент3 149" xfId="14011"/>
    <cellStyle name="Акцент3 15" xfId="14012"/>
    <cellStyle name="Акцент3 15 2" xfId="14013"/>
    <cellStyle name="Акцент3 150" xfId="14014"/>
    <cellStyle name="Акцент3 151" xfId="14015"/>
    <cellStyle name="Акцент3 152" xfId="14016"/>
    <cellStyle name="Акцент3 16" xfId="14017"/>
    <cellStyle name="Акцент3 16 2" xfId="14018"/>
    <cellStyle name="Акцент3 17" xfId="14019"/>
    <cellStyle name="Акцент3 17 2" xfId="14020"/>
    <cellStyle name="Акцент3 18" xfId="14021"/>
    <cellStyle name="Акцент3 18 2" xfId="14022"/>
    <cellStyle name="Акцент3 19" xfId="14023"/>
    <cellStyle name="Акцент3 19 2" xfId="14024"/>
    <cellStyle name="Акцент3 2" xfId="14025"/>
    <cellStyle name="Акцент3 2 10" xfId="14026"/>
    <cellStyle name="Акцент3 2 11" xfId="14027"/>
    <cellStyle name="Акцент3 2 12" xfId="14028"/>
    <cellStyle name="Акцент3 2 13" xfId="14029"/>
    <cellStyle name="Акцент3 2 14" xfId="14030"/>
    <cellStyle name="Акцент3 2 14 2" xfId="14031"/>
    <cellStyle name="Акцент3 2 15" xfId="14032"/>
    <cellStyle name="Акцент3 2 2" xfId="14033"/>
    <cellStyle name="Акцент3 2 3" xfId="14034"/>
    <cellStyle name="Акцент3 2 4" xfId="14035"/>
    <cellStyle name="Акцент3 2 5" xfId="14036"/>
    <cellStyle name="Акцент3 2 6" xfId="14037"/>
    <cellStyle name="Акцент3 2 7" xfId="14038"/>
    <cellStyle name="Акцент3 2 8" xfId="14039"/>
    <cellStyle name="Акцент3 2 9" xfId="14040"/>
    <cellStyle name="Акцент3 20" xfId="14041"/>
    <cellStyle name="Акцент3 20 2" xfId="14042"/>
    <cellStyle name="Акцент3 21" xfId="14043"/>
    <cellStyle name="Акцент3 21 2" xfId="14044"/>
    <cellStyle name="Акцент3 21 3" xfId="14045"/>
    <cellStyle name="Акцент3 21 4" xfId="14046"/>
    <cellStyle name="Акцент3 21 5" xfId="14047"/>
    <cellStyle name="Акцент3 21 6" xfId="14048"/>
    <cellStyle name="Акцент3 21 7" xfId="14049"/>
    <cellStyle name="Акцент3 22" xfId="14050"/>
    <cellStyle name="Акцент3 22 2" xfId="14051"/>
    <cellStyle name="Акцент3 23" xfId="14052"/>
    <cellStyle name="Акцент3 23 2" xfId="14053"/>
    <cellStyle name="Акцент3 24" xfId="14054"/>
    <cellStyle name="Акцент3 24 2" xfId="14055"/>
    <cellStyle name="Акцент3 25" xfId="14056"/>
    <cellStyle name="Акцент3 26" xfId="14057"/>
    <cellStyle name="Акцент3 27" xfId="14058"/>
    <cellStyle name="Акцент3 28" xfId="14059"/>
    <cellStyle name="Акцент3 29" xfId="14060"/>
    <cellStyle name="Акцент3 3" xfId="14061"/>
    <cellStyle name="Акцент3 3 2" xfId="14062"/>
    <cellStyle name="Акцент3 3 3" xfId="14063"/>
    <cellStyle name="Акцент3 30" xfId="14064"/>
    <cellStyle name="Акцент3 31" xfId="14065"/>
    <cellStyle name="Акцент3 32" xfId="14066"/>
    <cellStyle name="Акцент3 33" xfId="14067"/>
    <cellStyle name="Акцент3 34" xfId="14068"/>
    <cellStyle name="Акцент3 35" xfId="14069"/>
    <cellStyle name="Акцент3 36" xfId="14070"/>
    <cellStyle name="Акцент3 37" xfId="14071"/>
    <cellStyle name="Акцент3 38" xfId="14072"/>
    <cellStyle name="Акцент3 39" xfId="14073"/>
    <cellStyle name="Акцент3 4" xfId="14074"/>
    <cellStyle name="Акцент3 4 2" xfId="14075"/>
    <cellStyle name="Акцент3 4 3" xfId="14076"/>
    <cellStyle name="Акцент3 40" xfId="14077"/>
    <cellStyle name="Акцент3 41" xfId="14078"/>
    <cellStyle name="Акцент3 42" xfId="14079"/>
    <cellStyle name="Акцент3 43" xfId="14080"/>
    <cellStyle name="Акцент3 44" xfId="14081"/>
    <cellStyle name="Акцент3 45" xfId="14082"/>
    <cellStyle name="Акцент3 46" xfId="14083"/>
    <cellStyle name="Акцент3 47" xfId="14084"/>
    <cellStyle name="Акцент3 48" xfId="14085"/>
    <cellStyle name="Акцент3 49" xfId="14086"/>
    <cellStyle name="Акцент3 5" xfId="14087"/>
    <cellStyle name="Акцент3 5 2" xfId="14088"/>
    <cellStyle name="Акцент3 5 3" xfId="14089"/>
    <cellStyle name="Акцент3 50" xfId="14090"/>
    <cellStyle name="Акцент3 51" xfId="14091"/>
    <cellStyle name="Акцент3 52" xfId="14092"/>
    <cellStyle name="Акцент3 53" xfId="14093"/>
    <cellStyle name="Акцент3 54" xfId="14094"/>
    <cellStyle name="Акцент3 55" xfId="14095"/>
    <cellStyle name="Акцент3 56" xfId="14096"/>
    <cellStyle name="Акцент3 57" xfId="14097"/>
    <cellStyle name="Акцент3 58" xfId="14098"/>
    <cellStyle name="Акцент3 59" xfId="14099"/>
    <cellStyle name="Акцент3 6" xfId="14100"/>
    <cellStyle name="Акцент3 6 2" xfId="14101"/>
    <cellStyle name="Акцент3 6 3" xfId="14102"/>
    <cellStyle name="Акцент3 60" xfId="14103"/>
    <cellStyle name="Акцент3 61" xfId="14104"/>
    <cellStyle name="Акцент3 62" xfId="14105"/>
    <cellStyle name="Акцент3 63" xfId="14106"/>
    <cellStyle name="Акцент3 64" xfId="14107"/>
    <cellStyle name="Акцент3 65" xfId="14108"/>
    <cellStyle name="Акцент3 66" xfId="14109"/>
    <cellStyle name="Акцент3 67" xfId="14110"/>
    <cellStyle name="Акцент3 68" xfId="14111"/>
    <cellStyle name="Акцент3 69" xfId="14112"/>
    <cellStyle name="Акцент3 7" xfId="14113"/>
    <cellStyle name="Акцент3 7 2" xfId="14114"/>
    <cellStyle name="Акцент3 7 3" xfId="14115"/>
    <cellStyle name="Акцент3 70" xfId="14116"/>
    <cellStyle name="Акцент3 71" xfId="14117"/>
    <cellStyle name="Акцент3 72" xfId="14118"/>
    <cellStyle name="Акцент3 73" xfId="14119"/>
    <cellStyle name="Акцент3 74" xfId="14120"/>
    <cellStyle name="Акцент3 75" xfId="14121"/>
    <cellStyle name="Акцент3 76" xfId="14122"/>
    <cellStyle name="Акцент3 77" xfId="14123"/>
    <cellStyle name="Акцент3 78" xfId="14124"/>
    <cellStyle name="Акцент3 79" xfId="14125"/>
    <cellStyle name="Акцент3 8" xfId="14126"/>
    <cellStyle name="Акцент3 8 2" xfId="14127"/>
    <cellStyle name="Акцент3 8 3" xfId="14128"/>
    <cellStyle name="Акцент3 80" xfId="14129"/>
    <cellStyle name="Акцент3 81" xfId="14130"/>
    <cellStyle name="Акцент3 82" xfId="14131"/>
    <cellStyle name="Акцент3 83" xfId="14132"/>
    <cellStyle name="Акцент3 84" xfId="14133"/>
    <cellStyle name="Акцент3 85" xfId="14134"/>
    <cellStyle name="Акцент3 86" xfId="14135"/>
    <cellStyle name="Акцент3 87" xfId="14136"/>
    <cellStyle name="Акцент3 88" xfId="14137"/>
    <cellStyle name="Акцент3 89" xfId="14138"/>
    <cellStyle name="Акцент3 9" xfId="14139"/>
    <cellStyle name="Акцент3 9 2" xfId="14140"/>
    <cellStyle name="Акцент3 9 3" xfId="14141"/>
    <cellStyle name="Акцент3 90" xfId="14142"/>
    <cellStyle name="Акцент3 91" xfId="14143"/>
    <cellStyle name="Акцент3 92" xfId="14144"/>
    <cellStyle name="Акцент3 93" xfId="14145"/>
    <cellStyle name="Акцент3 94" xfId="14146"/>
    <cellStyle name="Акцент3 95" xfId="14147"/>
    <cellStyle name="Акцент3 96" xfId="14148"/>
    <cellStyle name="Акцент3 97" xfId="14149"/>
    <cellStyle name="Акцент3 98" xfId="14150"/>
    <cellStyle name="Акцент3 99" xfId="14151"/>
    <cellStyle name="Акцент4" xfId="4" builtinId="41" customBuiltin="1"/>
    <cellStyle name="Акцент4 10" xfId="14152"/>
    <cellStyle name="Акцент4 10 2" xfId="14153"/>
    <cellStyle name="Акцент4 100" xfId="14154"/>
    <cellStyle name="Акцент4 101" xfId="14155"/>
    <cellStyle name="Акцент4 102" xfId="14156"/>
    <cellStyle name="Акцент4 103" xfId="14157"/>
    <cellStyle name="Акцент4 104" xfId="14158"/>
    <cellStyle name="Акцент4 105" xfId="14159"/>
    <cellStyle name="Акцент4 106" xfId="14160"/>
    <cellStyle name="Акцент4 107" xfId="14161"/>
    <cellStyle name="Акцент4 108" xfId="14162"/>
    <cellStyle name="Акцент4 109" xfId="14163"/>
    <cellStyle name="Акцент4 11" xfId="14164"/>
    <cellStyle name="Акцент4 11 2" xfId="14165"/>
    <cellStyle name="Акцент4 110" xfId="14166"/>
    <cellStyle name="Акцент4 111" xfId="14167"/>
    <cellStyle name="Акцент4 112" xfId="14168"/>
    <cellStyle name="Акцент4 113" xfId="14169"/>
    <cellStyle name="Акцент4 114" xfId="14170"/>
    <cellStyle name="Акцент4 115" xfId="14171"/>
    <cellStyle name="Акцент4 116" xfId="14172"/>
    <cellStyle name="Акцент4 117" xfId="14173"/>
    <cellStyle name="Акцент4 118" xfId="14174"/>
    <cellStyle name="Акцент4 119" xfId="14175"/>
    <cellStyle name="Акцент4 12" xfId="14176"/>
    <cellStyle name="Акцент4 12 2" xfId="14177"/>
    <cellStyle name="Акцент4 120" xfId="14178"/>
    <cellStyle name="Акцент4 121" xfId="14179"/>
    <cellStyle name="Акцент4 122" xfId="14180"/>
    <cellStyle name="Акцент4 123" xfId="14181"/>
    <cellStyle name="Акцент4 124" xfId="14182"/>
    <cellStyle name="Акцент4 125" xfId="14183"/>
    <cellStyle name="Акцент4 126" xfId="14184"/>
    <cellStyle name="Акцент4 127" xfId="14185"/>
    <cellStyle name="Акцент4 128" xfId="14186"/>
    <cellStyle name="Акцент4 129" xfId="14187"/>
    <cellStyle name="Акцент4 13" xfId="14188"/>
    <cellStyle name="Акцент4 13 2" xfId="14189"/>
    <cellStyle name="Акцент4 130" xfId="14190"/>
    <cellStyle name="Акцент4 131" xfId="14191"/>
    <cellStyle name="Акцент4 132" xfId="14192"/>
    <cellStyle name="Акцент4 133" xfId="14193"/>
    <cellStyle name="Акцент4 134" xfId="14194"/>
    <cellStyle name="Акцент4 135" xfId="14195"/>
    <cellStyle name="Акцент4 136" xfId="14196"/>
    <cellStyle name="Акцент4 137" xfId="14197"/>
    <cellStyle name="Акцент4 138" xfId="14198"/>
    <cellStyle name="Акцент4 139" xfId="14199"/>
    <cellStyle name="Акцент4 14" xfId="14200"/>
    <cellStyle name="Акцент4 14 2" xfId="14201"/>
    <cellStyle name="Акцент4 140" xfId="14202"/>
    <cellStyle name="Акцент4 141" xfId="14203"/>
    <cellStyle name="Акцент4 142" xfId="14204"/>
    <cellStyle name="Акцент4 143" xfId="14205"/>
    <cellStyle name="Акцент4 144" xfId="14206"/>
    <cellStyle name="Акцент4 145" xfId="14207"/>
    <cellStyle name="Акцент4 146" xfId="14208"/>
    <cellStyle name="Акцент4 147" xfId="14209"/>
    <cellStyle name="Акцент4 148" xfId="14210"/>
    <cellStyle name="Акцент4 149" xfId="14211"/>
    <cellStyle name="Акцент4 15" xfId="14212"/>
    <cellStyle name="Акцент4 15 2" xfId="14213"/>
    <cellStyle name="Акцент4 150" xfId="14214"/>
    <cellStyle name="Акцент4 151" xfId="14215"/>
    <cellStyle name="Акцент4 152" xfId="14216"/>
    <cellStyle name="Акцент4 16" xfId="14217"/>
    <cellStyle name="Акцент4 16 2" xfId="14218"/>
    <cellStyle name="Акцент4 17" xfId="14219"/>
    <cellStyle name="Акцент4 17 2" xfId="14220"/>
    <cellStyle name="Акцент4 18" xfId="14221"/>
    <cellStyle name="Акцент4 18 2" xfId="14222"/>
    <cellStyle name="Акцент4 19" xfId="14223"/>
    <cellStyle name="Акцент4 19 2" xfId="14224"/>
    <cellStyle name="Акцент4 2" xfId="14225"/>
    <cellStyle name="Акцент4 2 10" xfId="14226"/>
    <cellStyle name="Акцент4 2 11" xfId="14227"/>
    <cellStyle name="Акцент4 2 12" xfId="14228"/>
    <cellStyle name="Акцент4 2 13" xfId="14229"/>
    <cellStyle name="Акцент4 2 14" xfId="14230"/>
    <cellStyle name="Акцент4 2 14 2" xfId="14231"/>
    <cellStyle name="Акцент4 2 15" xfId="14232"/>
    <cellStyle name="Акцент4 2 2" xfId="14233"/>
    <cellStyle name="Акцент4 2 3" xfId="14234"/>
    <cellStyle name="Акцент4 2 4" xfId="14235"/>
    <cellStyle name="Акцент4 2 5" xfId="14236"/>
    <cellStyle name="Акцент4 2 6" xfId="14237"/>
    <cellStyle name="Акцент4 2 7" xfId="14238"/>
    <cellStyle name="Акцент4 2 8" xfId="14239"/>
    <cellStyle name="Акцент4 2 9" xfId="14240"/>
    <cellStyle name="Акцент4 20" xfId="14241"/>
    <cellStyle name="Акцент4 20 2" xfId="14242"/>
    <cellStyle name="Акцент4 21" xfId="14243"/>
    <cellStyle name="Акцент4 21 2" xfId="14244"/>
    <cellStyle name="Акцент4 21 3" xfId="14245"/>
    <cellStyle name="Акцент4 21 4" xfId="14246"/>
    <cellStyle name="Акцент4 21 5" xfId="14247"/>
    <cellStyle name="Акцент4 21 6" xfId="14248"/>
    <cellStyle name="Акцент4 21 7" xfId="14249"/>
    <cellStyle name="Акцент4 22" xfId="14250"/>
    <cellStyle name="Акцент4 22 2" xfId="14251"/>
    <cellStyle name="Акцент4 23" xfId="14252"/>
    <cellStyle name="Акцент4 23 2" xfId="14253"/>
    <cellStyle name="Акцент4 24" xfId="14254"/>
    <cellStyle name="Акцент4 24 2" xfId="14255"/>
    <cellStyle name="Акцент4 25" xfId="14256"/>
    <cellStyle name="Акцент4 26" xfId="14257"/>
    <cellStyle name="Акцент4 27" xfId="14258"/>
    <cellStyle name="Акцент4 28" xfId="14259"/>
    <cellStyle name="Акцент4 29" xfId="14260"/>
    <cellStyle name="Акцент4 3" xfId="14261"/>
    <cellStyle name="Акцент4 3 2" xfId="14262"/>
    <cellStyle name="Акцент4 3 3" xfId="14263"/>
    <cellStyle name="Акцент4 30" xfId="14264"/>
    <cellStyle name="Акцент4 31" xfId="14265"/>
    <cellStyle name="Акцент4 32" xfId="14266"/>
    <cellStyle name="Акцент4 33" xfId="14267"/>
    <cellStyle name="Акцент4 34" xfId="14268"/>
    <cellStyle name="Акцент4 35" xfId="14269"/>
    <cellStyle name="Акцент4 36" xfId="14270"/>
    <cellStyle name="Акцент4 37" xfId="14271"/>
    <cellStyle name="Акцент4 38" xfId="14272"/>
    <cellStyle name="Акцент4 39" xfId="14273"/>
    <cellStyle name="Акцент4 4" xfId="14274"/>
    <cellStyle name="Акцент4 4 2" xfId="14275"/>
    <cellStyle name="Акцент4 4 3" xfId="14276"/>
    <cellStyle name="Акцент4 40" xfId="14277"/>
    <cellStyle name="Акцент4 41" xfId="14278"/>
    <cellStyle name="Акцент4 42" xfId="14279"/>
    <cellStyle name="Акцент4 43" xfId="14280"/>
    <cellStyle name="Акцент4 44" xfId="14281"/>
    <cellStyle name="Акцент4 45" xfId="14282"/>
    <cellStyle name="Акцент4 46" xfId="14283"/>
    <cellStyle name="Акцент4 47" xfId="14284"/>
    <cellStyle name="Акцент4 48" xfId="14285"/>
    <cellStyle name="Акцент4 49" xfId="14286"/>
    <cellStyle name="Акцент4 5" xfId="14287"/>
    <cellStyle name="Акцент4 5 2" xfId="14288"/>
    <cellStyle name="Акцент4 5 3" xfId="14289"/>
    <cellStyle name="Акцент4 50" xfId="14290"/>
    <cellStyle name="Акцент4 51" xfId="14291"/>
    <cellStyle name="Акцент4 52" xfId="14292"/>
    <cellStyle name="Акцент4 53" xfId="14293"/>
    <cellStyle name="Акцент4 54" xfId="14294"/>
    <cellStyle name="Акцент4 55" xfId="14295"/>
    <cellStyle name="Акцент4 56" xfId="14296"/>
    <cellStyle name="Акцент4 57" xfId="14297"/>
    <cellStyle name="Акцент4 58" xfId="14298"/>
    <cellStyle name="Акцент4 59" xfId="14299"/>
    <cellStyle name="Акцент4 6" xfId="14300"/>
    <cellStyle name="Акцент4 6 2" xfId="14301"/>
    <cellStyle name="Акцент4 6 3" xfId="14302"/>
    <cellStyle name="Акцент4 60" xfId="14303"/>
    <cellStyle name="Акцент4 61" xfId="14304"/>
    <cellStyle name="Акцент4 62" xfId="14305"/>
    <cellStyle name="Акцент4 63" xfId="14306"/>
    <cellStyle name="Акцент4 64" xfId="14307"/>
    <cellStyle name="Акцент4 65" xfId="14308"/>
    <cellStyle name="Акцент4 66" xfId="14309"/>
    <cellStyle name="Акцент4 67" xfId="14310"/>
    <cellStyle name="Акцент4 68" xfId="14311"/>
    <cellStyle name="Акцент4 69" xfId="14312"/>
    <cellStyle name="Акцент4 7" xfId="14313"/>
    <cellStyle name="Акцент4 7 2" xfId="14314"/>
    <cellStyle name="Акцент4 7 3" xfId="14315"/>
    <cellStyle name="Акцент4 70" xfId="14316"/>
    <cellStyle name="Акцент4 71" xfId="14317"/>
    <cellStyle name="Акцент4 72" xfId="14318"/>
    <cellStyle name="Акцент4 73" xfId="14319"/>
    <cellStyle name="Акцент4 74" xfId="14320"/>
    <cellStyle name="Акцент4 75" xfId="14321"/>
    <cellStyle name="Акцент4 76" xfId="14322"/>
    <cellStyle name="Акцент4 77" xfId="14323"/>
    <cellStyle name="Акцент4 78" xfId="14324"/>
    <cellStyle name="Акцент4 79" xfId="14325"/>
    <cellStyle name="Акцент4 8" xfId="14326"/>
    <cellStyle name="Акцент4 8 2" xfId="14327"/>
    <cellStyle name="Акцент4 8 3" xfId="14328"/>
    <cellStyle name="Акцент4 80" xfId="14329"/>
    <cellStyle name="Акцент4 81" xfId="14330"/>
    <cellStyle name="Акцент4 82" xfId="14331"/>
    <cellStyle name="Акцент4 83" xfId="14332"/>
    <cellStyle name="Акцент4 84" xfId="14333"/>
    <cellStyle name="Акцент4 85" xfId="14334"/>
    <cellStyle name="Акцент4 86" xfId="14335"/>
    <cellStyle name="Акцент4 87" xfId="14336"/>
    <cellStyle name="Акцент4 88" xfId="14337"/>
    <cellStyle name="Акцент4 89" xfId="14338"/>
    <cellStyle name="Акцент4 9" xfId="14339"/>
    <cellStyle name="Акцент4 9 2" xfId="14340"/>
    <cellStyle name="Акцент4 9 3" xfId="14341"/>
    <cellStyle name="Акцент4 90" xfId="14342"/>
    <cellStyle name="Акцент4 91" xfId="14343"/>
    <cellStyle name="Акцент4 92" xfId="14344"/>
    <cellStyle name="Акцент4 93" xfId="14345"/>
    <cellStyle name="Акцент4 94" xfId="14346"/>
    <cellStyle name="Акцент4 95" xfId="14347"/>
    <cellStyle name="Акцент4 96" xfId="14348"/>
    <cellStyle name="Акцент4 97" xfId="14349"/>
    <cellStyle name="Акцент4 98" xfId="14350"/>
    <cellStyle name="Акцент4 99" xfId="14351"/>
    <cellStyle name="Акцент5" xfId="5" builtinId="45" customBuiltin="1"/>
    <cellStyle name="Акцент5 10" xfId="14352"/>
    <cellStyle name="Акцент5 10 2" xfId="14353"/>
    <cellStyle name="Акцент5 100" xfId="14354"/>
    <cellStyle name="Акцент5 101" xfId="14355"/>
    <cellStyle name="Акцент5 102" xfId="14356"/>
    <cellStyle name="Акцент5 103" xfId="14357"/>
    <cellStyle name="Акцент5 104" xfId="14358"/>
    <cellStyle name="Акцент5 105" xfId="14359"/>
    <cellStyle name="Акцент5 106" xfId="14360"/>
    <cellStyle name="Акцент5 107" xfId="14361"/>
    <cellStyle name="Акцент5 108" xfId="14362"/>
    <cellStyle name="Акцент5 109" xfId="14363"/>
    <cellStyle name="Акцент5 11" xfId="14364"/>
    <cellStyle name="Акцент5 11 2" xfId="14365"/>
    <cellStyle name="Акцент5 110" xfId="14366"/>
    <cellStyle name="Акцент5 111" xfId="14367"/>
    <cellStyle name="Акцент5 112" xfId="14368"/>
    <cellStyle name="Акцент5 113" xfId="14369"/>
    <cellStyle name="Акцент5 114" xfId="14370"/>
    <cellStyle name="Акцент5 115" xfId="14371"/>
    <cellStyle name="Акцент5 116" xfId="14372"/>
    <cellStyle name="Акцент5 117" xfId="14373"/>
    <cellStyle name="Акцент5 118" xfId="14374"/>
    <cellStyle name="Акцент5 119" xfId="14375"/>
    <cellStyle name="Акцент5 12" xfId="14376"/>
    <cellStyle name="Акцент5 12 2" xfId="14377"/>
    <cellStyle name="Акцент5 120" xfId="14378"/>
    <cellStyle name="Акцент5 121" xfId="14379"/>
    <cellStyle name="Акцент5 122" xfId="14380"/>
    <cellStyle name="Акцент5 123" xfId="14381"/>
    <cellStyle name="Акцент5 124" xfId="14382"/>
    <cellStyle name="Акцент5 125" xfId="14383"/>
    <cellStyle name="Акцент5 126" xfId="14384"/>
    <cellStyle name="Акцент5 127" xfId="14385"/>
    <cellStyle name="Акцент5 128" xfId="14386"/>
    <cellStyle name="Акцент5 129" xfId="14387"/>
    <cellStyle name="Акцент5 13" xfId="14388"/>
    <cellStyle name="Акцент5 13 2" xfId="14389"/>
    <cellStyle name="Акцент5 130" xfId="14390"/>
    <cellStyle name="Акцент5 131" xfId="14391"/>
    <cellStyle name="Акцент5 132" xfId="14392"/>
    <cellStyle name="Акцент5 133" xfId="14393"/>
    <cellStyle name="Акцент5 134" xfId="14394"/>
    <cellStyle name="Акцент5 135" xfId="14395"/>
    <cellStyle name="Акцент5 136" xfId="14396"/>
    <cellStyle name="Акцент5 137" xfId="14397"/>
    <cellStyle name="Акцент5 138" xfId="14398"/>
    <cellStyle name="Акцент5 139" xfId="14399"/>
    <cellStyle name="Акцент5 14" xfId="14400"/>
    <cellStyle name="Акцент5 14 2" xfId="14401"/>
    <cellStyle name="Акцент5 140" xfId="14402"/>
    <cellStyle name="Акцент5 141" xfId="14403"/>
    <cellStyle name="Акцент5 142" xfId="14404"/>
    <cellStyle name="Акцент5 143" xfId="14405"/>
    <cellStyle name="Акцент5 144" xfId="14406"/>
    <cellStyle name="Акцент5 145" xfId="14407"/>
    <cellStyle name="Акцент5 146" xfId="14408"/>
    <cellStyle name="Акцент5 147" xfId="14409"/>
    <cellStyle name="Акцент5 148" xfId="14410"/>
    <cellStyle name="Акцент5 149" xfId="14411"/>
    <cellStyle name="Акцент5 15" xfId="14412"/>
    <cellStyle name="Акцент5 15 2" xfId="14413"/>
    <cellStyle name="Акцент5 150" xfId="14414"/>
    <cellStyle name="Акцент5 151" xfId="14415"/>
    <cellStyle name="Акцент5 152" xfId="14416"/>
    <cellStyle name="Акцент5 16" xfId="14417"/>
    <cellStyle name="Акцент5 16 2" xfId="14418"/>
    <cellStyle name="Акцент5 17" xfId="14419"/>
    <cellStyle name="Акцент5 17 2" xfId="14420"/>
    <cellStyle name="Акцент5 18" xfId="14421"/>
    <cellStyle name="Акцент5 18 2" xfId="14422"/>
    <cellStyle name="Акцент5 19" xfId="14423"/>
    <cellStyle name="Акцент5 19 2" xfId="14424"/>
    <cellStyle name="Акцент5 2" xfId="14425"/>
    <cellStyle name="Акцент5 2 10" xfId="14426"/>
    <cellStyle name="Акцент5 2 11" xfId="14427"/>
    <cellStyle name="Акцент5 2 12" xfId="14428"/>
    <cellStyle name="Акцент5 2 13" xfId="14429"/>
    <cellStyle name="Акцент5 2 14" xfId="14430"/>
    <cellStyle name="Акцент5 2 14 2" xfId="14431"/>
    <cellStyle name="Акцент5 2 15" xfId="14432"/>
    <cellStyle name="Акцент5 2 2" xfId="14433"/>
    <cellStyle name="Акцент5 2 3" xfId="14434"/>
    <cellStyle name="Акцент5 2 4" xfId="14435"/>
    <cellStyle name="Акцент5 2 5" xfId="14436"/>
    <cellStyle name="Акцент5 2 6" xfId="14437"/>
    <cellStyle name="Акцент5 2 7" xfId="14438"/>
    <cellStyle name="Акцент5 2 8" xfId="14439"/>
    <cellStyle name="Акцент5 2 9" xfId="14440"/>
    <cellStyle name="Акцент5 20" xfId="14441"/>
    <cellStyle name="Акцент5 20 2" xfId="14442"/>
    <cellStyle name="Акцент5 21" xfId="14443"/>
    <cellStyle name="Акцент5 21 2" xfId="14444"/>
    <cellStyle name="Акцент5 21 3" xfId="14445"/>
    <cellStyle name="Акцент5 21 4" xfId="14446"/>
    <cellStyle name="Акцент5 21 5" xfId="14447"/>
    <cellStyle name="Акцент5 21 6" xfId="14448"/>
    <cellStyle name="Акцент5 21 7" xfId="14449"/>
    <cellStyle name="Акцент5 22" xfId="14450"/>
    <cellStyle name="Акцент5 22 2" xfId="14451"/>
    <cellStyle name="Акцент5 23" xfId="14452"/>
    <cellStyle name="Акцент5 23 2" xfId="14453"/>
    <cellStyle name="Акцент5 24" xfId="14454"/>
    <cellStyle name="Акцент5 24 2" xfId="14455"/>
    <cellStyle name="Акцент5 25" xfId="14456"/>
    <cellStyle name="Акцент5 26" xfId="14457"/>
    <cellStyle name="Акцент5 27" xfId="14458"/>
    <cellStyle name="Акцент5 28" xfId="14459"/>
    <cellStyle name="Акцент5 29" xfId="14460"/>
    <cellStyle name="Акцент5 3" xfId="14461"/>
    <cellStyle name="Акцент5 3 2" xfId="14462"/>
    <cellStyle name="Акцент5 3 3" xfId="14463"/>
    <cellStyle name="Акцент5 30" xfId="14464"/>
    <cellStyle name="Акцент5 31" xfId="14465"/>
    <cellStyle name="Акцент5 32" xfId="14466"/>
    <cellStyle name="Акцент5 33" xfId="14467"/>
    <cellStyle name="Акцент5 34" xfId="14468"/>
    <cellStyle name="Акцент5 35" xfId="14469"/>
    <cellStyle name="Акцент5 36" xfId="14470"/>
    <cellStyle name="Акцент5 37" xfId="14471"/>
    <cellStyle name="Акцент5 38" xfId="14472"/>
    <cellStyle name="Акцент5 39" xfId="14473"/>
    <cellStyle name="Акцент5 4" xfId="14474"/>
    <cellStyle name="Акцент5 4 2" xfId="14475"/>
    <cellStyle name="Акцент5 4 3" xfId="14476"/>
    <cellStyle name="Акцент5 40" xfId="14477"/>
    <cellStyle name="Акцент5 41" xfId="14478"/>
    <cellStyle name="Акцент5 42" xfId="14479"/>
    <cellStyle name="Акцент5 43" xfId="14480"/>
    <cellStyle name="Акцент5 44" xfId="14481"/>
    <cellStyle name="Акцент5 45" xfId="14482"/>
    <cellStyle name="Акцент5 46" xfId="14483"/>
    <cellStyle name="Акцент5 47" xfId="14484"/>
    <cellStyle name="Акцент5 48" xfId="14485"/>
    <cellStyle name="Акцент5 49" xfId="14486"/>
    <cellStyle name="Акцент5 5" xfId="14487"/>
    <cellStyle name="Акцент5 5 2" xfId="14488"/>
    <cellStyle name="Акцент5 5 3" xfId="14489"/>
    <cellStyle name="Акцент5 50" xfId="14490"/>
    <cellStyle name="Акцент5 51" xfId="14491"/>
    <cellStyle name="Акцент5 52" xfId="14492"/>
    <cellStyle name="Акцент5 53" xfId="14493"/>
    <cellStyle name="Акцент5 54" xfId="14494"/>
    <cellStyle name="Акцент5 55" xfId="14495"/>
    <cellStyle name="Акцент5 56" xfId="14496"/>
    <cellStyle name="Акцент5 57" xfId="14497"/>
    <cellStyle name="Акцент5 58" xfId="14498"/>
    <cellStyle name="Акцент5 59" xfId="14499"/>
    <cellStyle name="Акцент5 6" xfId="14500"/>
    <cellStyle name="Акцент5 6 2" xfId="14501"/>
    <cellStyle name="Акцент5 6 3" xfId="14502"/>
    <cellStyle name="Акцент5 60" xfId="14503"/>
    <cellStyle name="Акцент5 61" xfId="14504"/>
    <cellStyle name="Акцент5 62" xfId="14505"/>
    <cellStyle name="Акцент5 63" xfId="14506"/>
    <cellStyle name="Акцент5 64" xfId="14507"/>
    <cellStyle name="Акцент5 65" xfId="14508"/>
    <cellStyle name="Акцент5 66" xfId="14509"/>
    <cellStyle name="Акцент5 67" xfId="14510"/>
    <cellStyle name="Акцент5 68" xfId="14511"/>
    <cellStyle name="Акцент5 69" xfId="14512"/>
    <cellStyle name="Акцент5 7" xfId="14513"/>
    <cellStyle name="Акцент5 7 2" xfId="14514"/>
    <cellStyle name="Акцент5 7 3" xfId="14515"/>
    <cellStyle name="Акцент5 70" xfId="14516"/>
    <cellStyle name="Акцент5 71" xfId="14517"/>
    <cellStyle name="Акцент5 72" xfId="14518"/>
    <cellStyle name="Акцент5 73" xfId="14519"/>
    <cellStyle name="Акцент5 74" xfId="14520"/>
    <cellStyle name="Акцент5 75" xfId="14521"/>
    <cellStyle name="Акцент5 76" xfId="14522"/>
    <cellStyle name="Акцент5 77" xfId="14523"/>
    <cellStyle name="Акцент5 78" xfId="14524"/>
    <cellStyle name="Акцент5 79" xfId="14525"/>
    <cellStyle name="Акцент5 8" xfId="14526"/>
    <cellStyle name="Акцент5 8 2" xfId="14527"/>
    <cellStyle name="Акцент5 8 3" xfId="14528"/>
    <cellStyle name="Акцент5 80" xfId="14529"/>
    <cellStyle name="Акцент5 81" xfId="14530"/>
    <cellStyle name="Акцент5 82" xfId="14531"/>
    <cellStyle name="Акцент5 83" xfId="14532"/>
    <cellStyle name="Акцент5 84" xfId="14533"/>
    <cellStyle name="Акцент5 85" xfId="14534"/>
    <cellStyle name="Акцент5 86" xfId="14535"/>
    <cellStyle name="Акцент5 87" xfId="14536"/>
    <cellStyle name="Акцент5 88" xfId="14537"/>
    <cellStyle name="Акцент5 89" xfId="14538"/>
    <cellStyle name="Акцент5 9" xfId="14539"/>
    <cellStyle name="Акцент5 9 2" xfId="14540"/>
    <cellStyle name="Акцент5 9 3" xfId="14541"/>
    <cellStyle name="Акцент5 90" xfId="14542"/>
    <cellStyle name="Акцент5 91" xfId="14543"/>
    <cellStyle name="Акцент5 92" xfId="14544"/>
    <cellStyle name="Акцент5 93" xfId="14545"/>
    <cellStyle name="Акцент5 94" xfId="14546"/>
    <cellStyle name="Акцент5 95" xfId="14547"/>
    <cellStyle name="Акцент5 96" xfId="14548"/>
    <cellStyle name="Акцент5 97" xfId="14549"/>
    <cellStyle name="Акцент5 98" xfId="14550"/>
    <cellStyle name="Акцент5 99" xfId="14551"/>
    <cellStyle name="Акцент6" xfId="6" builtinId="49" customBuiltin="1"/>
    <cellStyle name="Акцент6 10" xfId="14552"/>
    <cellStyle name="Акцент6 10 2" xfId="14553"/>
    <cellStyle name="Акцент6 100" xfId="14554"/>
    <cellStyle name="Акцент6 101" xfId="14555"/>
    <cellStyle name="Акцент6 102" xfId="14556"/>
    <cellStyle name="Акцент6 103" xfId="14557"/>
    <cellStyle name="Акцент6 104" xfId="14558"/>
    <cellStyle name="Акцент6 105" xfId="14559"/>
    <cellStyle name="Акцент6 106" xfId="14560"/>
    <cellStyle name="Акцент6 107" xfId="14561"/>
    <cellStyle name="Акцент6 108" xfId="14562"/>
    <cellStyle name="Акцент6 109" xfId="14563"/>
    <cellStyle name="Акцент6 11" xfId="14564"/>
    <cellStyle name="Акцент6 11 2" xfId="14565"/>
    <cellStyle name="Акцент6 110" xfId="14566"/>
    <cellStyle name="Акцент6 111" xfId="14567"/>
    <cellStyle name="Акцент6 112" xfId="14568"/>
    <cellStyle name="Акцент6 113" xfId="14569"/>
    <cellStyle name="Акцент6 114" xfId="14570"/>
    <cellStyle name="Акцент6 115" xfId="14571"/>
    <cellStyle name="Акцент6 116" xfId="14572"/>
    <cellStyle name="Акцент6 117" xfId="14573"/>
    <cellStyle name="Акцент6 118" xfId="14574"/>
    <cellStyle name="Акцент6 119" xfId="14575"/>
    <cellStyle name="Акцент6 12" xfId="14576"/>
    <cellStyle name="Акцент6 12 2" xfId="14577"/>
    <cellStyle name="Акцент6 120" xfId="14578"/>
    <cellStyle name="Акцент6 121" xfId="14579"/>
    <cellStyle name="Акцент6 122" xfId="14580"/>
    <cellStyle name="Акцент6 123" xfId="14581"/>
    <cellStyle name="Акцент6 124" xfId="14582"/>
    <cellStyle name="Акцент6 125" xfId="14583"/>
    <cellStyle name="Акцент6 126" xfId="14584"/>
    <cellStyle name="Акцент6 127" xfId="14585"/>
    <cellStyle name="Акцент6 128" xfId="14586"/>
    <cellStyle name="Акцент6 129" xfId="14587"/>
    <cellStyle name="Акцент6 13" xfId="14588"/>
    <cellStyle name="Акцент6 13 2" xfId="14589"/>
    <cellStyle name="Акцент6 130" xfId="14590"/>
    <cellStyle name="Акцент6 131" xfId="14591"/>
    <cellStyle name="Акцент6 132" xfId="14592"/>
    <cellStyle name="Акцент6 133" xfId="14593"/>
    <cellStyle name="Акцент6 134" xfId="14594"/>
    <cellStyle name="Акцент6 135" xfId="14595"/>
    <cellStyle name="Акцент6 136" xfId="14596"/>
    <cellStyle name="Акцент6 137" xfId="14597"/>
    <cellStyle name="Акцент6 138" xfId="14598"/>
    <cellStyle name="Акцент6 139" xfId="14599"/>
    <cellStyle name="Акцент6 14" xfId="14600"/>
    <cellStyle name="Акцент6 14 2" xfId="14601"/>
    <cellStyle name="Акцент6 140" xfId="14602"/>
    <cellStyle name="Акцент6 141" xfId="14603"/>
    <cellStyle name="Акцент6 142" xfId="14604"/>
    <cellStyle name="Акцент6 143" xfId="14605"/>
    <cellStyle name="Акцент6 144" xfId="14606"/>
    <cellStyle name="Акцент6 145" xfId="14607"/>
    <cellStyle name="Акцент6 146" xfId="14608"/>
    <cellStyle name="Акцент6 147" xfId="14609"/>
    <cellStyle name="Акцент6 148" xfId="14610"/>
    <cellStyle name="Акцент6 149" xfId="14611"/>
    <cellStyle name="Акцент6 15" xfId="14612"/>
    <cellStyle name="Акцент6 15 2" xfId="14613"/>
    <cellStyle name="Акцент6 150" xfId="14614"/>
    <cellStyle name="Акцент6 151" xfId="14615"/>
    <cellStyle name="Акцент6 152" xfId="14616"/>
    <cellStyle name="Акцент6 16" xfId="14617"/>
    <cellStyle name="Акцент6 16 2" xfId="14618"/>
    <cellStyle name="Акцент6 17" xfId="14619"/>
    <cellStyle name="Акцент6 17 2" xfId="14620"/>
    <cellStyle name="Акцент6 18" xfId="14621"/>
    <cellStyle name="Акцент6 18 2" xfId="14622"/>
    <cellStyle name="Акцент6 19" xfId="14623"/>
    <cellStyle name="Акцент6 19 2" xfId="14624"/>
    <cellStyle name="Акцент6 2" xfId="14625"/>
    <cellStyle name="Акцент6 2 10" xfId="14626"/>
    <cellStyle name="Акцент6 2 11" xfId="14627"/>
    <cellStyle name="Акцент6 2 12" xfId="14628"/>
    <cellStyle name="Акцент6 2 13" xfId="14629"/>
    <cellStyle name="Акцент6 2 14" xfId="14630"/>
    <cellStyle name="Акцент6 2 14 2" xfId="14631"/>
    <cellStyle name="Акцент6 2 15" xfId="14632"/>
    <cellStyle name="Акцент6 2 2" xfId="14633"/>
    <cellStyle name="Акцент6 2 3" xfId="14634"/>
    <cellStyle name="Акцент6 2 4" xfId="14635"/>
    <cellStyle name="Акцент6 2 5" xfId="14636"/>
    <cellStyle name="Акцент6 2 6" xfId="14637"/>
    <cellStyle name="Акцент6 2 7" xfId="14638"/>
    <cellStyle name="Акцент6 2 8" xfId="14639"/>
    <cellStyle name="Акцент6 2 9" xfId="14640"/>
    <cellStyle name="Акцент6 20" xfId="14641"/>
    <cellStyle name="Акцент6 20 2" xfId="14642"/>
    <cellStyle name="Акцент6 21" xfId="14643"/>
    <cellStyle name="Акцент6 21 2" xfId="14644"/>
    <cellStyle name="Акцент6 21 3" xfId="14645"/>
    <cellStyle name="Акцент6 21 4" xfId="14646"/>
    <cellStyle name="Акцент6 21 5" xfId="14647"/>
    <cellStyle name="Акцент6 21 6" xfId="14648"/>
    <cellStyle name="Акцент6 21 7" xfId="14649"/>
    <cellStyle name="Акцент6 22" xfId="14650"/>
    <cellStyle name="Акцент6 22 2" xfId="14651"/>
    <cellStyle name="Акцент6 23" xfId="14652"/>
    <cellStyle name="Акцент6 23 2" xfId="14653"/>
    <cellStyle name="Акцент6 24" xfId="14654"/>
    <cellStyle name="Акцент6 24 2" xfId="14655"/>
    <cellStyle name="Акцент6 25" xfId="14656"/>
    <cellStyle name="Акцент6 26" xfId="14657"/>
    <cellStyle name="Акцент6 27" xfId="14658"/>
    <cellStyle name="Акцент6 28" xfId="14659"/>
    <cellStyle name="Акцент6 29" xfId="14660"/>
    <cellStyle name="Акцент6 3" xfId="14661"/>
    <cellStyle name="Акцент6 3 2" xfId="14662"/>
    <cellStyle name="Акцент6 3 3" xfId="14663"/>
    <cellStyle name="Акцент6 30" xfId="14664"/>
    <cellStyle name="Акцент6 31" xfId="14665"/>
    <cellStyle name="Акцент6 32" xfId="14666"/>
    <cellStyle name="Акцент6 33" xfId="14667"/>
    <cellStyle name="Акцент6 34" xfId="14668"/>
    <cellStyle name="Акцент6 35" xfId="14669"/>
    <cellStyle name="Акцент6 36" xfId="14670"/>
    <cellStyle name="Акцент6 37" xfId="14671"/>
    <cellStyle name="Акцент6 38" xfId="14672"/>
    <cellStyle name="Акцент6 39" xfId="14673"/>
    <cellStyle name="Акцент6 4" xfId="14674"/>
    <cellStyle name="Акцент6 4 2" xfId="14675"/>
    <cellStyle name="Акцент6 4 3" xfId="14676"/>
    <cellStyle name="Акцент6 40" xfId="14677"/>
    <cellStyle name="Акцент6 41" xfId="14678"/>
    <cellStyle name="Акцент6 42" xfId="14679"/>
    <cellStyle name="Акцент6 43" xfId="14680"/>
    <cellStyle name="Акцент6 44" xfId="14681"/>
    <cellStyle name="Акцент6 45" xfId="14682"/>
    <cellStyle name="Акцент6 46" xfId="14683"/>
    <cellStyle name="Акцент6 47" xfId="14684"/>
    <cellStyle name="Акцент6 48" xfId="14685"/>
    <cellStyle name="Акцент6 49" xfId="14686"/>
    <cellStyle name="Акцент6 5" xfId="14687"/>
    <cellStyle name="Акцент6 5 2" xfId="14688"/>
    <cellStyle name="Акцент6 5 3" xfId="14689"/>
    <cellStyle name="Акцент6 50" xfId="14690"/>
    <cellStyle name="Акцент6 51" xfId="14691"/>
    <cellStyle name="Акцент6 52" xfId="14692"/>
    <cellStyle name="Акцент6 53" xfId="14693"/>
    <cellStyle name="Акцент6 54" xfId="14694"/>
    <cellStyle name="Акцент6 55" xfId="14695"/>
    <cellStyle name="Акцент6 56" xfId="14696"/>
    <cellStyle name="Акцент6 57" xfId="14697"/>
    <cellStyle name="Акцент6 58" xfId="14698"/>
    <cellStyle name="Акцент6 59" xfId="14699"/>
    <cellStyle name="Акцент6 6" xfId="14700"/>
    <cellStyle name="Акцент6 6 2" xfId="14701"/>
    <cellStyle name="Акцент6 6 3" xfId="14702"/>
    <cellStyle name="Акцент6 60" xfId="14703"/>
    <cellStyle name="Акцент6 61" xfId="14704"/>
    <cellStyle name="Акцент6 62" xfId="14705"/>
    <cellStyle name="Акцент6 63" xfId="14706"/>
    <cellStyle name="Акцент6 64" xfId="14707"/>
    <cellStyle name="Акцент6 65" xfId="14708"/>
    <cellStyle name="Акцент6 66" xfId="14709"/>
    <cellStyle name="Акцент6 67" xfId="14710"/>
    <cellStyle name="Акцент6 68" xfId="14711"/>
    <cellStyle name="Акцент6 69" xfId="14712"/>
    <cellStyle name="Акцент6 7" xfId="14713"/>
    <cellStyle name="Акцент6 7 2" xfId="14714"/>
    <cellStyle name="Акцент6 7 3" xfId="14715"/>
    <cellStyle name="Акцент6 70" xfId="14716"/>
    <cellStyle name="Акцент6 71" xfId="14717"/>
    <cellStyle name="Акцент6 72" xfId="14718"/>
    <cellStyle name="Акцент6 73" xfId="14719"/>
    <cellStyle name="Акцент6 74" xfId="14720"/>
    <cellStyle name="Акцент6 75" xfId="14721"/>
    <cellStyle name="Акцент6 76" xfId="14722"/>
    <cellStyle name="Акцент6 77" xfId="14723"/>
    <cellStyle name="Акцент6 78" xfId="14724"/>
    <cellStyle name="Акцент6 79" xfId="14725"/>
    <cellStyle name="Акцент6 8" xfId="14726"/>
    <cellStyle name="Акцент6 8 2" xfId="14727"/>
    <cellStyle name="Акцент6 8 3" xfId="14728"/>
    <cellStyle name="Акцент6 80" xfId="14729"/>
    <cellStyle name="Акцент6 81" xfId="14730"/>
    <cellStyle name="Акцент6 82" xfId="14731"/>
    <cellStyle name="Акцент6 83" xfId="14732"/>
    <cellStyle name="Акцент6 84" xfId="14733"/>
    <cellStyle name="Акцент6 85" xfId="14734"/>
    <cellStyle name="Акцент6 86" xfId="14735"/>
    <cellStyle name="Акцент6 87" xfId="14736"/>
    <cellStyle name="Акцент6 88" xfId="14737"/>
    <cellStyle name="Акцент6 89" xfId="14738"/>
    <cellStyle name="Акцент6 9" xfId="14739"/>
    <cellStyle name="Акцент6 9 2" xfId="14740"/>
    <cellStyle name="Акцент6 9 3" xfId="14741"/>
    <cellStyle name="Акцент6 90" xfId="14742"/>
    <cellStyle name="Акцент6 91" xfId="14743"/>
    <cellStyle name="Акцент6 92" xfId="14744"/>
    <cellStyle name="Акцент6 93" xfId="14745"/>
    <cellStyle name="Акцент6 94" xfId="14746"/>
    <cellStyle name="Акцент6 95" xfId="14747"/>
    <cellStyle name="Акцент6 96" xfId="14748"/>
    <cellStyle name="Акцент6 97" xfId="14749"/>
    <cellStyle name="Акцент6 98" xfId="14750"/>
    <cellStyle name="Акцент6 99" xfId="14751"/>
    <cellStyle name="Анна1" xfId="14752"/>
    <cellStyle name="Анна1 2" xfId="14753"/>
    <cellStyle name="Анна1 2 2" xfId="14754"/>
    <cellStyle name="Анна1 3" xfId="14755"/>
    <cellStyle name="Анна1 3 2" xfId="14756"/>
    <cellStyle name="Анна1 4" xfId="14757"/>
    <cellStyle name="Анна1 5" xfId="14758"/>
    <cellStyle name="Анна2" xfId="14759"/>
    <cellStyle name="Анна2 2" xfId="14760"/>
    <cellStyle name="Анна2 2 2" xfId="14761"/>
    <cellStyle name="Анна2 3" xfId="14762"/>
    <cellStyle name="Анна2 3 2" xfId="14763"/>
    <cellStyle name="Анна2 4" xfId="14764"/>
    <cellStyle name="Анна2 5" xfId="14765"/>
    <cellStyle name="Беззащитный" xfId="14766"/>
    <cellStyle name="Беззащитный 2" xfId="14767"/>
    <cellStyle name="Беззащитный 2 2" xfId="14768"/>
    <cellStyle name="Беззащитный 2 2 2" xfId="14769"/>
    <cellStyle name="Беззащитный 2 3" xfId="14770"/>
    <cellStyle name="Беззащитный 2 4" xfId="14771"/>
    <cellStyle name="Беззащитный 2 5" xfId="14772"/>
    <cellStyle name="Беззащитный 2 6" xfId="14773"/>
    <cellStyle name="Беззащитный 3" xfId="14774"/>
    <cellStyle name="Беззащитный 3 2" xfId="14775"/>
    <cellStyle name="Беззащитный 3 2 2" xfId="14776"/>
    <cellStyle name="Беззащитный 3 3" xfId="14777"/>
    <cellStyle name="Беззащитный 3 4" xfId="14778"/>
    <cellStyle name="Беззащитный 3 5" xfId="14779"/>
    <cellStyle name="Беззащитный 3 6" xfId="14780"/>
    <cellStyle name="Беззащитный 4" xfId="14781"/>
    <cellStyle name="Беззащитный 4 2" xfId="14782"/>
    <cellStyle name="Беззащитный 4 2 2" xfId="14783"/>
    <cellStyle name="Беззащитный 4 3" xfId="14784"/>
    <cellStyle name="Беззащитный 4 3 2" xfId="14785"/>
    <cellStyle name="Беззащитный 4 4" xfId="14786"/>
    <cellStyle name="Беззащитный 4 5" xfId="14787"/>
    <cellStyle name="Беззащитный 4 6" xfId="14788"/>
    <cellStyle name="Беззащитный 5" xfId="14789"/>
    <cellStyle name="Беззащитный 5 2" xfId="14790"/>
    <cellStyle name="Беззащитный 6" xfId="14791"/>
    <cellStyle name="Беззащитный 7" xfId="14792"/>
    <cellStyle name="Беззащитный 8" xfId="14793"/>
    <cellStyle name="Беззащитный 9" xfId="14794"/>
    <cellStyle name="Беззащитный_5(тх) 1 вариант" xfId="14795"/>
    <cellStyle name="Ввод " xfId="7" builtinId="20" customBuiltin="1"/>
    <cellStyle name="Ввод  10" xfId="14796"/>
    <cellStyle name="Ввод  10 2" xfId="14797"/>
    <cellStyle name="Ввод  10 2 2" xfId="14798"/>
    <cellStyle name="Ввод  10 2 2 2" xfId="14799"/>
    <cellStyle name="Ввод  10 2 3" xfId="14800"/>
    <cellStyle name="Ввод  10 2 3 2" xfId="14801"/>
    <cellStyle name="Ввод  10 2 4" xfId="14802"/>
    <cellStyle name="Ввод  10 2 5" xfId="14803"/>
    <cellStyle name="Ввод  10 3" xfId="14804"/>
    <cellStyle name="Ввод  10 3 2" xfId="14805"/>
    <cellStyle name="Ввод  10 3 2 2" xfId="14806"/>
    <cellStyle name="Ввод  10 3 3" xfId="14807"/>
    <cellStyle name="Ввод  10 3 3 2" xfId="14808"/>
    <cellStyle name="Ввод  10 3 4" xfId="14809"/>
    <cellStyle name="Ввод  10 3 5" xfId="14810"/>
    <cellStyle name="Ввод  10 4" xfId="14811"/>
    <cellStyle name="Ввод  10 4 2" xfId="14812"/>
    <cellStyle name="Ввод  10 4 2 2" xfId="14813"/>
    <cellStyle name="Ввод  10 4 3" xfId="14814"/>
    <cellStyle name="Ввод  10 4 3 2" xfId="14815"/>
    <cellStyle name="Ввод  10 4 4" xfId="14816"/>
    <cellStyle name="Ввод  10 4 5" xfId="14817"/>
    <cellStyle name="Ввод  10 5" xfId="14818"/>
    <cellStyle name="Ввод  10 5 2" xfId="14819"/>
    <cellStyle name="Ввод  10 5 2 2" xfId="14820"/>
    <cellStyle name="Ввод  10 5 3" xfId="14821"/>
    <cellStyle name="Ввод  10 5 3 2" xfId="14822"/>
    <cellStyle name="Ввод  10 5 4" xfId="14823"/>
    <cellStyle name="Ввод  10 5 5" xfId="14824"/>
    <cellStyle name="Ввод  10 6" xfId="14825"/>
    <cellStyle name="Ввод  10 6 2" xfId="14826"/>
    <cellStyle name="Ввод  10 7" xfId="14827"/>
    <cellStyle name="Ввод  10 7 2" xfId="14828"/>
    <cellStyle name="Ввод  10 8" xfId="14829"/>
    <cellStyle name="Ввод  10 9" xfId="14830"/>
    <cellStyle name="Ввод  100" xfId="14831"/>
    <cellStyle name="Ввод  101" xfId="14832"/>
    <cellStyle name="Ввод  102" xfId="14833"/>
    <cellStyle name="Ввод  103" xfId="14834"/>
    <cellStyle name="Ввод  104" xfId="14835"/>
    <cellStyle name="Ввод  105" xfId="14836"/>
    <cellStyle name="Ввод  106" xfId="14837"/>
    <cellStyle name="Ввод  107" xfId="14838"/>
    <cellStyle name="Ввод  108" xfId="14839"/>
    <cellStyle name="Ввод  109" xfId="14840"/>
    <cellStyle name="Ввод  11" xfId="14841"/>
    <cellStyle name="Ввод  11 2" xfId="14842"/>
    <cellStyle name="Ввод  11 2 2" xfId="14843"/>
    <cellStyle name="Ввод  11 2 2 2" xfId="14844"/>
    <cellStyle name="Ввод  11 2 3" xfId="14845"/>
    <cellStyle name="Ввод  11 2 3 2" xfId="14846"/>
    <cellStyle name="Ввод  11 2 4" xfId="14847"/>
    <cellStyle name="Ввод  11 2 5" xfId="14848"/>
    <cellStyle name="Ввод  11 3" xfId="14849"/>
    <cellStyle name="Ввод  11 3 2" xfId="14850"/>
    <cellStyle name="Ввод  11 3 2 2" xfId="14851"/>
    <cellStyle name="Ввод  11 3 3" xfId="14852"/>
    <cellStyle name="Ввод  11 3 3 2" xfId="14853"/>
    <cellStyle name="Ввод  11 3 4" xfId="14854"/>
    <cellStyle name="Ввод  11 3 5" xfId="14855"/>
    <cellStyle name="Ввод  11 4" xfId="14856"/>
    <cellStyle name="Ввод  11 4 2" xfId="14857"/>
    <cellStyle name="Ввод  11 4 2 2" xfId="14858"/>
    <cellStyle name="Ввод  11 4 3" xfId="14859"/>
    <cellStyle name="Ввод  11 4 3 2" xfId="14860"/>
    <cellStyle name="Ввод  11 4 4" xfId="14861"/>
    <cellStyle name="Ввод  11 4 5" xfId="14862"/>
    <cellStyle name="Ввод  11 5" xfId="14863"/>
    <cellStyle name="Ввод  11 5 2" xfId="14864"/>
    <cellStyle name="Ввод  11 5 2 2" xfId="14865"/>
    <cellStyle name="Ввод  11 5 3" xfId="14866"/>
    <cellStyle name="Ввод  11 5 3 2" xfId="14867"/>
    <cellStyle name="Ввод  11 5 4" xfId="14868"/>
    <cellStyle name="Ввод  11 5 5" xfId="14869"/>
    <cellStyle name="Ввод  11 6" xfId="14870"/>
    <cellStyle name="Ввод  11 6 2" xfId="14871"/>
    <cellStyle name="Ввод  11 7" xfId="14872"/>
    <cellStyle name="Ввод  11 7 2" xfId="14873"/>
    <cellStyle name="Ввод  11 8" xfId="14874"/>
    <cellStyle name="Ввод  11 9" xfId="14875"/>
    <cellStyle name="Ввод  110" xfId="14876"/>
    <cellStyle name="Ввод  111" xfId="14877"/>
    <cellStyle name="Ввод  112" xfId="14878"/>
    <cellStyle name="Ввод  113" xfId="14879"/>
    <cellStyle name="Ввод  114" xfId="14880"/>
    <cellStyle name="Ввод  115" xfId="14881"/>
    <cellStyle name="Ввод  116" xfId="14882"/>
    <cellStyle name="Ввод  117" xfId="14883"/>
    <cellStyle name="Ввод  118" xfId="14884"/>
    <cellStyle name="Ввод  119" xfId="14885"/>
    <cellStyle name="Ввод  12" xfId="14886"/>
    <cellStyle name="Ввод  12 2" xfId="14887"/>
    <cellStyle name="Ввод  12 2 2" xfId="14888"/>
    <cellStyle name="Ввод  12 2 2 2" xfId="14889"/>
    <cellStyle name="Ввод  12 2 3" xfId="14890"/>
    <cellStyle name="Ввод  12 2 3 2" xfId="14891"/>
    <cellStyle name="Ввод  12 2 4" xfId="14892"/>
    <cellStyle name="Ввод  12 2 5" xfId="14893"/>
    <cellStyle name="Ввод  12 3" xfId="14894"/>
    <cellStyle name="Ввод  12 3 2" xfId="14895"/>
    <cellStyle name="Ввод  12 3 2 2" xfId="14896"/>
    <cellStyle name="Ввод  12 3 3" xfId="14897"/>
    <cellStyle name="Ввод  12 3 3 2" xfId="14898"/>
    <cellStyle name="Ввод  12 3 4" xfId="14899"/>
    <cellStyle name="Ввод  12 3 5" xfId="14900"/>
    <cellStyle name="Ввод  12 4" xfId="14901"/>
    <cellStyle name="Ввод  12 4 2" xfId="14902"/>
    <cellStyle name="Ввод  12 4 2 2" xfId="14903"/>
    <cellStyle name="Ввод  12 4 3" xfId="14904"/>
    <cellStyle name="Ввод  12 4 3 2" xfId="14905"/>
    <cellStyle name="Ввод  12 4 4" xfId="14906"/>
    <cellStyle name="Ввод  12 4 5" xfId="14907"/>
    <cellStyle name="Ввод  12 5" xfId="14908"/>
    <cellStyle name="Ввод  12 5 2" xfId="14909"/>
    <cellStyle name="Ввод  12 5 2 2" xfId="14910"/>
    <cellStyle name="Ввод  12 5 3" xfId="14911"/>
    <cellStyle name="Ввод  12 5 3 2" xfId="14912"/>
    <cellStyle name="Ввод  12 5 4" xfId="14913"/>
    <cellStyle name="Ввод  12 5 5" xfId="14914"/>
    <cellStyle name="Ввод  12 6" xfId="14915"/>
    <cellStyle name="Ввод  12 6 2" xfId="14916"/>
    <cellStyle name="Ввод  12 7" xfId="14917"/>
    <cellStyle name="Ввод  12 7 2" xfId="14918"/>
    <cellStyle name="Ввод  12 8" xfId="14919"/>
    <cellStyle name="Ввод  12 9" xfId="14920"/>
    <cellStyle name="Ввод  120" xfId="14921"/>
    <cellStyle name="Ввод  121" xfId="14922"/>
    <cellStyle name="Ввод  122" xfId="14923"/>
    <cellStyle name="Ввод  123" xfId="14924"/>
    <cellStyle name="Ввод  124" xfId="14925"/>
    <cellStyle name="Ввод  125" xfId="14926"/>
    <cellStyle name="Ввод  126" xfId="14927"/>
    <cellStyle name="Ввод  127" xfId="14928"/>
    <cellStyle name="Ввод  128" xfId="14929"/>
    <cellStyle name="Ввод  129" xfId="14930"/>
    <cellStyle name="Ввод  13" xfId="14931"/>
    <cellStyle name="Ввод  13 2" xfId="14932"/>
    <cellStyle name="Ввод  13 2 2" xfId="14933"/>
    <cellStyle name="Ввод  13 2 2 2" xfId="14934"/>
    <cellStyle name="Ввод  13 2 3" xfId="14935"/>
    <cellStyle name="Ввод  13 2 3 2" xfId="14936"/>
    <cellStyle name="Ввод  13 2 4" xfId="14937"/>
    <cellStyle name="Ввод  13 2 5" xfId="14938"/>
    <cellStyle name="Ввод  13 3" xfId="14939"/>
    <cellStyle name="Ввод  13 3 2" xfId="14940"/>
    <cellStyle name="Ввод  13 3 2 2" xfId="14941"/>
    <cellStyle name="Ввод  13 3 3" xfId="14942"/>
    <cellStyle name="Ввод  13 3 3 2" xfId="14943"/>
    <cellStyle name="Ввод  13 3 4" xfId="14944"/>
    <cellStyle name="Ввод  13 3 5" xfId="14945"/>
    <cellStyle name="Ввод  13 4" xfId="14946"/>
    <cellStyle name="Ввод  13 4 2" xfId="14947"/>
    <cellStyle name="Ввод  13 4 2 2" xfId="14948"/>
    <cellStyle name="Ввод  13 4 3" xfId="14949"/>
    <cellStyle name="Ввод  13 4 3 2" xfId="14950"/>
    <cellStyle name="Ввод  13 4 4" xfId="14951"/>
    <cellStyle name="Ввод  13 4 5" xfId="14952"/>
    <cellStyle name="Ввод  13 5" xfId="14953"/>
    <cellStyle name="Ввод  13 5 2" xfId="14954"/>
    <cellStyle name="Ввод  13 5 2 2" xfId="14955"/>
    <cellStyle name="Ввод  13 5 3" xfId="14956"/>
    <cellStyle name="Ввод  13 5 3 2" xfId="14957"/>
    <cellStyle name="Ввод  13 5 4" xfId="14958"/>
    <cellStyle name="Ввод  13 5 5" xfId="14959"/>
    <cellStyle name="Ввод  13 6" xfId="14960"/>
    <cellStyle name="Ввод  13 6 2" xfId="14961"/>
    <cellStyle name="Ввод  13 7" xfId="14962"/>
    <cellStyle name="Ввод  13 7 2" xfId="14963"/>
    <cellStyle name="Ввод  13 8" xfId="14964"/>
    <cellStyle name="Ввод  13 9" xfId="14965"/>
    <cellStyle name="Ввод  130" xfId="14966"/>
    <cellStyle name="Ввод  131" xfId="14967"/>
    <cellStyle name="Ввод  132" xfId="14968"/>
    <cellStyle name="Ввод  133" xfId="14969"/>
    <cellStyle name="Ввод  134" xfId="14970"/>
    <cellStyle name="Ввод  135" xfId="14971"/>
    <cellStyle name="Ввод  136" xfId="14972"/>
    <cellStyle name="Ввод  137" xfId="14973"/>
    <cellStyle name="Ввод  138" xfId="14974"/>
    <cellStyle name="Ввод  139" xfId="14975"/>
    <cellStyle name="Ввод  14" xfId="14976"/>
    <cellStyle name="Ввод  14 2" xfId="14977"/>
    <cellStyle name="Ввод  14 2 2" xfId="14978"/>
    <cellStyle name="Ввод  14 2 2 2" xfId="14979"/>
    <cellStyle name="Ввод  14 2 3" xfId="14980"/>
    <cellStyle name="Ввод  14 2 3 2" xfId="14981"/>
    <cellStyle name="Ввод  14 2 4" xfId="14982"/>
    <cellStyle name="Ввод  14 2 5" xfId="14983"/>
    <cellStyle name="Ввод  14 3" xfId="14984"/>
    <cellStyle name="Ввод  14 3 2" xfId="14985"/>
    <cellStyle name="Ввод  14 3 2 2" xfId="14986"/>
    <cellStyle name="Ввод  14 3 3" xfId="14987"/>
    <cellStyle name="Ввод  14 3 3 2" xfId="14988"/>
    <cellStyle name="Ввод  14 3 4" xfId="14989"/>
    <cellStyle name="Ввод  14 3 5" xfId="14990"/>
    <cellStyle name="Ввод  14 4" xfId="14991"/>
    <cellStyle name="Ввод  14 4 2" xfId="14992"/>
    <cellStyle name="Ввод  14 4 2 2" xfId="14993"/>
    <cellStyle name="Ввод  14 4 3" xfId="14994"/>
    <cellStyle name="Ввод  14 4 3 2" xfId="14995"/>
    <cellStyle name="Ввод  14 4 4" xfId="14996"/>
    <cellStyle name="Ввод  14 4 5" xfId="14997"/>
    <cellStyle name="Ввод  14 5" xfId="14998"/>
    <cellStyle name="Ввод  14 5 2" xfId="14999"/>
    <cellStyle name="Ввод  14 5 2 2" xfId="15000"/>
    <cellStyle name="Ввод  14 5 3" xfId="15001"/>
    <cellStyle name="Ввод  14 5 3 2" xfId="15002"/>
    <cellStyle name="Ввод  14 5 4" xfId="15003"/>
    <cellStyle name="Ввод  14 5 5" xfId="15004"/>
    <cellStyle name="Ввод  14 6" xfId="15005"/>
    <cellStyle name="Ввод  14 6 2" xfId="15006"/>
    <cellStyle name="Ввод  14 7" xfId="15007"/>
    <cellStyle name="Ввод  14 7 2" xfId="15008"/>
    <cellStyle name="Ввод  14 8" xfId="15009"/>
    <cellStyle name="Ввод  14 9" xfId="15010"/>
    <cellStyle name="Ввод  140" xfId="15011"/>
    <cellStyle name="Ввод  141" xfId="15012"/>
    <cellStyle name="Ввод  142" xfId="15013"/>
    <cellStyle name="Ввод  143" xfId="15014"/>
    <cellStyle name="Ввод  144" xfId="15015"/>
    <cellStyle name="Ввод  145" xfId="15016"/>
    <cellStyle name="Ввод  146" xfId="15017"/>
    <cellStyle name="Ввод  147" xfId="15018"/>
    <cellStyle name="Ввод  148" xfId="15019"/>
    <cellStyle name="Ввод  149" xfId="15020"/>
    <cellStyle name="Ввод  15" xfId="15021"/>
    <cellStyle name="Ввод  15 2" xfId="15022"/>
    <cellStyle name="Ввод  15 2 2" xfId="15023"/>
    <cellStyle name="Ввод  15 2 2 2" xfId="15024"/>
    <cellStyle name="Ввод  15 2 3" xfId="15025"/>
    <cellStyle name="Ввод  15 2 3 2" xfId="15026"/>
    <cellStyle name="Ввод  15 2 4" xfId="15027"/>
    <cellStyle name="Ввод  15 2 5" xfId="15028"/>
    <cellStyle name="Ввод  15 3" xfId="15029"/>
    <cellStyle name="Ввод  15 3 2" xfId="15030"/>
    <cellStyle name="Ввод  15 3 2 2" xfId="15031"/>
    <cellStyle name="Ввод  15 3 3" xfId="15032"/>
    <cellStyle name="Ввод  15 3 3 2" xfId="15033"/>
    <cellStyle name="Ввод  15 3 4" xfId="15034"/>
    <cellStyle name="Ввод  15 3 5" xfId="15035"/>
    <cellStyle name="Ввод  15 4" xfId="15036"/>
    <cellStyle name="Ввод  15 4 2" xfId="15037"/>
    <cellStyle name="Ввод  15 4 2 2" xfId="15038"/>
    <cellStyle name="Ввод  15 4 3" xfId="15039"/>
    <cellStyle name="Ввод  15 4 3 2" xfId="15040"/>
    <cellStyle name="Ввод  15 4 4" xfId="15041"/>
    <cellStyle name="Ввод  15 4 5" xfId="15042"/>
    <cellStyle name="Ввод  15 5" xfId="15043"/>
    <cellStyle name="Ввод  15 5 2" xfId="15044"/>
    <cellStyle name="Ввод  15 5 2 2" xfId="15045"/>
    <cellStyle name="Ввод  15 5 3" xfId="15046"/>
    <cellStyle name="Ввод  15 5 3 2" xfId="15047"/>
    <cellStyle name="Ввод  15 5 4" xfId="15048"/>
    <cellStyle name="Ввод  15 5 5" xfId="15049"/>
    <cellStyle name="Ввод  15 6" xfId="15050"/>
    <cellStyle name="Ввод  15 6 2" xfId="15051"/>
    <cellStyle name="Ввод  15 7" xfId="15052"/>
    <cellStyle name="Ввод  15 7 2" xfId="15053"/>
    <cellStyle name="Ввод  15 8" xfId="15054"/>
    <cellStyle name="Ввод  15 9" xfId="15055"/>
    <cellStyle name="Ввод  150" xfId="15056"/>
    <cellStyle name="Ввод  151" xfId="15057"/>
    <cellStyle name="Ввод  152" xfId="15058"/>
    <cellStyle name="Ввод  153" xfId="15059"/>
    <cellStyle name="Ввод  16" xfId="15060"/>
    <cellStyle name="Ввод  16 2" xfId="15061"/>
    <cellStyle name="Ввод  16 2 2" xfId="15062"/>
    <cellStyle name="Ввод  16 2 2 2" xfId="15063"/>
    <cellStyle name="Ввод  16 2 3" xfId="15064"/>
    <cellStyle name="Ввод  16 2 3 2" xfId="15065"/>
    <cellStyle name="Ввод  16 2 4" xfId="15066"/>
    <cellStyle name="Ввод  16 2 5" xfId="15067"/>
    <cellStyle name="Ввод  16 3" xfId="15068"/>
    <cellStyle name="Ввод  16 3 2" xfId="15069"/>
    <cellStyle name="Ввод  16 3 2 2" xfId="15070"/>
    <cellStyle name="Ввод  16 3 3" xfId="15071"/>
    <cellStyle name="Ввод  16 3 3 2" xfId="15072"/>
    <cellStyle name="Ввод  16 3 4" xfId="15073"/>
    <cellStyle name="Ввод  16 3 5" xfId="15074"/>
    <cellStyle name="Ввод  16 4" xfId="15075"/>
    <cellStyle name="Ввод  16 4 2" xfId="15076"/>
    <cellStyle name="Ввод  16 4 2 2" xfId="15077"/>
    <cellStyle name="Ввод  16 4 3" xfId="15078"/>
    <cellStyle name="Ввод  16 4 3 2" xfId="15079"/>
    <cellStyle name="Ввод  16 4 4" xfId="15080"/>
    <cellStyle name="Ввод  16 4 5" xfId="15081"/>
    <cellStyle name="Ввод  16 5" xfId="15082"/>
    <cellStyle name="Ввод  16 5 2" xfId="15083"/>
    <cellStyle name="Ввод  16 5 2 2" xfId="15084"/>
    <cellStyle name="Ввод  16 5 3" xfId="15085"/>
    <cellStyle name="Ввод  16 5 3 2" xfId="15086"/>
    <cellStyle name="Ввод  16 5 4" xfId="15087"/>
    <cellStyle name="Ввод  16 5 5" xfId="15088"/>
    <cellStyle name="Ввод  16 6" xfId="15089"/>
    <cellStyle name="Ввод  16 6 2" xfId="15090"/>
    <cellStyle name="Ввод  16 7" xfId="15091"/>
    <cellStyle name="Ввод  16 7 2" xfId="15092"/>
    <cellStyle name="Ввод  16 8" xfId="15093"/>
    <cellStyle name="Ввод  16 9" xfId="15094"/>
    <cellStyle name="Ввод  17" xfId="15095"/>
    <cellStyle name="Ввод  17 2" xfId="15096"/>
    <cellStyle name="Ввод  17 2 2" xfId="15097"/>
    <cellStyle name="Ввод  17 2 2 2" xfId="15098"/>
    <cellStyle name="Ввод  17 2 3" xfId="15099"/>
    <cellStyle name="Ввод  17 2 3 2" xfId="15100"/>
    <cellStyle name="Ввод  17 2 4" xfId="15101"/>
    <cellStyle name="Ввод  17 2 5" xfId="15102"/>
    <cellStyle name="Ввод  17 3" xfId="15103"/>
    <cellStyle name="Ввод  17 3 2" xfId="15104"/>
    <cellStyle name="Ввод  17 3 2 2" xfId="15105"/>
    <cellStyle name="Ввод  17 3 3" xfId="15106"/>
    <cellStyle name="Ввод  17 3 3 2" xfId="15107"/>
    <cellStyle name="Ввод  17 3 4" xfId="15108"/>
    <cellStyle name="Ввод  17 3 5" xfId="15109"/>
    <cellStyle name="Ввод  17 4" xfId="15110"/>
    <cellStyle name="Ввод  17 4 2" xfId="15111"/>
    <cellStyle name="Ввод  17 4 2 2" xfId="15112"/>
    <cellStyle name="Ввод  17 4 3" xfId="15113"/>
    <cellStyle name="Ввод  17 4 3 2" xfId="15114"/>
    <cellStyle name="Ввод  17 4 4" xfId="15115"/>
    <cellStyle name="Ввод  17 4 5" xfId="15116"/>
    <cellStyle name="Ввод  17 5" xfId="15117"/>
    <cellStyle name="Ввод  17 5 2" xfId="15118"/>
    <cellStyle name="Ввод  17 5 2 2" xfId="15119"/>
    <cellStyle name="Ввод  17 5 3" xfId="15120"/>
    <cellStyle name="Ввод  17 5 3 2" xfId="15121"/>
    <cellStyle name="Ввод  17 5 4" xfId="15122"/>
    <cellStyle name="Ввод  17 5 5" xfId="15123"/>
    <cellStyle name="Ввод  17 6" xfId="15124"/>
    <cellStyle name="Ввод  17 6 2" xfId="15125"/>
    <cellStyle name="Ввод  17 7" xfId="15126"/>
    <cellStyle name="Ввод  17 7 2" xfId="15127"/>
    <cellStyle name="Ввод  17 8" xfId="15128"/>
    <cellStyle name="Ввод  17 9" xfId="15129"/>
    <cellStyle name="Ввод  18" xfId="15130"/>
    <cellStyle name="Ввод  18 2" xfId="15131"/>
    <cellStyle name="Ввод  18 2 2" xfId="15132"/>
    <cellStyle name="Ввод  18 2 2 2" xfId="15133"/>
    <cellStyle name="Ввод  18 2 3" xfId="15134"/>
    <cellStyle name="Ввод  18 2 3 2" xfId="15135"/>
    <cellStyle name="Ввод  18 2 4" xfId="15136"/>
    <cellStyle name="Ввод  18 2 5" xfId="15137"/>
    <cellStyle name="Ввод  18 3" xfId="15138"/>
    <cellStyle name="Ввод  18 3 2" xfId="15139"/>
    <cellStyle name="Ввод  18 3 2 2" xfId="15140"/>
    <cellStyle name="Ввод  18 3 3" xfId="15141"/>
    <cellStyle name="Ввод  18 3 3 2" xfId="15142"/>
    <cellStyle name="Ввод  18 3 4" xfId="15143"/>
    <cellStyle name="Ввод  18 3 5" xfId="15144"/>
    <cellStyle name="Ввод  18 4" xfId="15145"/>
    <cellStyle name="Ввод  18 4 2" xfId="15146"/>
    <cellStyle name="Ввод  18 4 2 2" xfId="15147"/>
    <cellStyle name="Ввод  18 4 3" xfId="15148"/>
    <cellStyle name="Ввод  18 4 3 2" xfId="15149"/>
    <cellStyle name="Ввод  18 4 4" xfId="15150"/>
    <cellStyle name="Ввод  18 4 5" xfId="15151"/>
    <cellStyle name="Ввод  18 5" xfId="15152"/>
    <cellStyle name="Ввод  18 5 2" xfId="15153"/>
    <cellStyle name="Ввод  18 5 2 2" xfId="15154"/>
    <cellStyle name="Ввод  18 5 3" xfId="15155"/>
    <cellStyle name="Ввод  18 5 3 2" xfId="15156"/>
    <cellStyle name="Ввод  18 5 4" xfId="15157"/>
    <cellStyle name="Ввод  18 5 5" xfId="15158"/>
    <cellStyle name="Ввод  18 6" xfId="15159"/>
    <cellStyle name="Ввод  18 6 2" xfId="15160"/>
    <cellStyle name="Ввод  18 7" xfId="15161"/>
    <cellStyle name="Ввод  18 7 2" xfId="15162"/>
    <cellStyle name="Ввод  18 8" xfId="15163"/>
    <cellStyle name="Ввод  18 9" xfId="15164"/>
    <cellStyle name="Ввод  19" xfId="15165"/>
    <cellStyle name="Ввод  19 2" xfId="15166"/>
    <cellStyle name="Ввод  19 2 2" xfId="15167"/>
    <cellStyle name="Ввод  19 2 2 2" xfId="15168"/>
    <cellStyle name="Ввод  19 2 3" xfId="15169"/>
    <cellStyle name="Ввод  19 2 3 2" xfId="15170"/>
    <cellStyle name="Ввод  19 2 4" xfId="15171"/>
    <cellStyle name="Ввод  19 2 5" xfId="15172"/>
    <cellStyle name="Ввод  19 3" xfId="15173"/>
    <cellStyle name="Ввод  19 3 2" xfId="15174"/>
    <cellStyle name="Ввод  19 3 2 2" xfId="15175"/>
    <cellStyle name="Ввод  19 3 3" xfId="15176"/>
    <cellStyle name="Ввод  19 3 3 2" xfId="15177"/>
    <cellStyle name="Ввод  19 3 4" xfId="15178"/>
    <cellStyle name="Ввод  19 3 5" xfId="15179"/>
    <cellStyle name="Ввод  19 4" xfId="15180"/>
    <cellStyle name="Ввод  19 4 2" xfId="15181"/>
    <cellStyle name="Ввод  19 4 2 2" xfId="15182"/>
    <cellStyle name="Ввод  19 4 3" xfId="15183"/>
    <cellStyle name="Ввод  19 4 3 2" xfId="15184"/>
    <cellStyle name="Ввод  19 4 4" xfId="15185"/>
    <cellStyle name="Ввод  19 4 5" xfId="15186"/>
    <cellStyle name="Ввод  19 5" xfId="15187"/>
    <cellStyle name="Ввод  19 5 2" xfId="15188"/>
    <cellStyle name="Ввод  19 5 2 2" xfId="15189"/>
    <cellStyle name="Ввод  19 5 3" xfId="15190"/>
    <cellStyle name="Ввод  19 5 3 2" xfId="15191"/>
    <cellStyle name="Ввод  19 5 4" xfId="15192"/>
    <cellStyle name="Ввод  19 5 5" xfId="15193"/>
    <cellStyle name="Ввод  19 6" xfId="15194"/>
    <cellStyle name="Ввод  19 6 2" xfId="15195"/>
    <cellStyle name="Ввод  19 7" xfId="15196"/>
    <cellStyle name="Ввод  19 7 2" xfId="15197"/>
    <cellStyle name="Ввод  19 8" xfId="15198"/>
    <cellStyle name="Ввод  19 9" xfId="15199"/>
    <cellStyle name="Ввод  2" xfId="15200"/>
    <cellStyle name="Ввод  2 10" xfId="15201"/>
    <cellStyle name="Ввод  2 10 2" xfId="15202"/>
    <cellStyle name="Ввод  2 10 2 2" xfId="15203"/>
    <cellStyle name="Ввод  2 10 3" xfId="15204"/>
    <cellStyle name="Ввод  2 10 3 2" xfId="15205"/>
    <cellStyle name="Ввод  2 10 4" xfId="15206"/>
    <cellStyle name="Ввод  2 10 5" xfId="15207"/>
    <cellStyle name="Ввод  2 11" xfId="15208"/>
    <cellStyle name="Ввод  2 11 2" xfId="15209"/>
    <cellStyle name="Ввод  2 11 2 2" xfId="15210"/>
    <cellStyle name="Ввод  2 11 3" xfId="15211"/>
    <cellStyle name="Ввод  2 11 3 2" xfId="15212"/>
    <cellStyle name="Ввод  2 11 4" xfId="15213"/>
    <cellStyle name="Ввод  2 11 5" xfId="15214"/>
    <cellStyle name="Ввод  2 12" xfId="15215"/>
    <cellStyle name="Ввод  2 12 2" xfId="15216"/>
    <cellStyle name="Ввод  2 12 2 2" xfId="15217"/>
    <cellStyle name="Ввод  2 12 3" xfId="15218"/>
    <cellStyle name="Ввод  2 12 3 2" xfId="15219"/>
    <cellStyle name="Ввод  2 12 4" xfId="15220"/>
    <cellStyle name="Ввод  2 12 5" xfId="15221"/>
    <cellStyle name="Ввод  2 13" xfId="15222"/>
    <cellStyle name="Ввод  2 13 2" xfId="15223"/>
    <cellStyle name="Ввод  2 13 2 2" xfId="15224"/>
    <cellStyle name="Ввод  2 13 3" xfId="15225"/>
    <cellStyle name="Ввод  2 13 3 2" xfId="15226"/>
    <cellStyle name="Ввод  2 13 4" xfId="15227"/>
    <cellStyle name="Ввод  2 13 5" xfId="15228"/>
    <cellStyle name="Ввод  2 14" xfId="15229"/>
    <cellStyle name="Ввод  2 14 2" xfId="15230"/>
    <cellStyle name="Ввод  2 14 2 2" xfId="15231"/>
    <cellStyle name="Ввод  2 14 2 2 2" xfId="15232"/>
    <cellStyle name="Ввод  2 14 2 3" xfId="15233"/>
    <cellStyle name="Ввод  2 14 2 3 2" xfId="15234"/>
    <cellStyle name="Ввод  2 14 2 4" xfId="15235"/>
    <cellStyle name="Ввод  2 14 2 5" xfId="15236"/>
    <cellStyle name="Ввод  2 15" xfId="15237"/>
    <cellStyle name="Ввод  2 15 2" xfId="15238"/>
    <cellStyle name="Ввод  2 16" xfId="15239"/>
    <cellStyle name="Ввод  2 16 2" xfId="15240"/>
    <cellStyle name="Ввод  2 17" xfId="15241"/>
    <cellStyle name="Ввод  2 18" xfId="15242"/>
    <cellStyle name="Ввод  2 2" xfId="15243"/>
    <cellStyle name="Ввод  2 2 2" xfId="15244"/>
    <cellStyle name="Ввод  2 2 2 2" xfId="15245"/>
    <cellStyle name="Ввод  2 2 2 2 2" xfId="15246"/>
    <cellStyle name="Ввод  2 2 2 3" xfId="15247"/>
    <cellStyle name="Ввод  2 2 2 3 2" xfId="15248"/>
    <cellStyle name="Ввод  2 2 2 4" xfId="15249"/>
    <cellStyle name="Ввод  2 2 2 5" xfId="15250"/>
    <cellStyle name="Ввод  2 2 3" xfId="15251"/>
    <cellStyle name="Ввод  2 2 3 2" xfId="15252"/>
    <cellStyle name="Ввод  2 2 3 2 2" xfId="15253"/>
    <cellStyle name="Ввод  2 2 3 3" xfId="15254"/>
    <cellStyle name="Ввод  2 2 3 3 2" xfId="15255"/>
    <cellStyle name="Ввод  2 2 3 4" xfId="15256"/>
    <cellStyle name="Ввод  2 2 3 5" xfId="15257"/>
    <cellStyle name="Ввод  2 2 4" xfId="15258"/>
    <cellStyle name="Ввод  2 2 4 2" xfId="15259"/>
    <cellStyle name="Ввод  2 2 4 2 2" xfId="15260"/>
    <cellStyle name="Ввод  2 2 4 3" xfId="15261"/>
    <cellStyle name="Ввод  2 2 4 3 2" xfId="15262"/>
    <cellStyle name="Ввод  2 2 4 4" xfId="15263"/>
    <cellStyle name="Ввод  2 2 4 5" xfId="15264"/>
    <cellStyle name="Ввод  2 2 5" xfId="15265"/>
    <cellStyle name="Ввод  2 2 5 2" xfId="15266"/>
    <cellStyle name="Ввод  2 2 5 2 2" xfId="15267"/>
    <cellStyle name="Ввод  2 2 5 3" xfId="15268"/>
    <cellStyle name="Ввод  2 2 5 3 2" xfId="15269"/>
    <cellStyle name="Ввод  2 2 5 4" xfId="15270"/>
    <cellStyle name="Ввод  2 2 5 5" xfId="15271"/>
    <cellStyle name="Ввод  2 2 6" xfId="15272"/>
    <cellStyle name="Ввод  2 2 6 2" xfId="15273"/>
    <cellStyle name="Ввод  2 2 7" xfId="15274"/>
    <cellStyle name="Ввод  2 2 7 2" xfId="15275"/>
    <cellStyle name="Ввод  2 2 8" xfId="15276"/>
    <cellStyle name="Ввод  2 2 9" xfId="15277"/>
    <cellStyle name="Ввод  2 3" xfId="15278"/>
    <cellStyle name="Ввод  2 3 2" xfId="15279"/>
    <cellStyle name="Ввод  2 3 2 2" xfId="15280"/>
    <cellStyle name="Ввод  2 3 3" xfId="15281"/>
    <cellStyle name="Ввод  2 3 3 2" xfId="15282"/>
    <cellStyle name="Ввод  2 3 4" xfId="15283"/>
    <cellStyle name="Ввод  2 3 5" xfId="15284"/>
    <cellStyle name="Ввод  2 4" xfId="15285"/>
    <cellStyle name="Ввод  2 4 2" xfId="15286"/>
    <cellStyle name="Ввод  2 4 2 2" xfId="15287"/>
    <cellStyle name="Ввод  2 4 3" xfId="15288"/>
    <cellStyle name="Ввод  2 4 3 2" xfId="15289"/>
    <cellStyle name="Ввод  2 4 4" xfId="15290"/>
    <cellStyle name="Ввод  2 4 5" xfId="15291"/>
    <cellStyle name="Ввод  2 5" xfId="15292"/>
    <cellStyle name="Ввод  2 5 2" xfId="15293"/>
    <cellStyle name="Ввод  2 5 2 2" xfId="15294"/>
    <cellStyle name="Ввод  2 5 3" xfId="15295"/>
    <cellStyle name="Ввод  2 5 3 2" xfId="15296"/>
    <cellStyle name="Ввод  2 5 4" xfId="15297"/>
    <cellStyle name="Ввод  2 5 5" xfId="15298"/>
    <cellStyle name="Ввод  2 6" xfId="15299"/>
    <cellStyle name="Ввод  2 6 2" xfId="15300"/>
    <cellStyle name="Ввод  2 6 2 2" xfId="15301"/>
    <cellStyle name="Ввод  2 6 3" xfId="15302"/>
    <cellStyle name="Ввод  2 6 3 2" xfId="15303"/>
    <cellStyle name="Ввод  2 6 4" xfId="15304"/>
    <cellStyle name="Ввод  2 6 5" xfId="15305"/>
    <cellStyle name="Ввод  2 7" xfId="15306"/>
    <cellStyle name="Ввод  2 7 2" xfId="15307"/>
    <cellStyle name="Ввод  2 7 2 2" xfId="15308"/>
    <cellStyle name="Ввод  2 7 3" xfId="15309"/>
    <cellStyle name="Ввод  2 7 3 2" xfId="15310"/>
    <cellStyle name="Ввод  2 7 4" xfId="15311"/>
    <cellStyle name="Ввод  2 7 5" xfId="15312"/>
    <cellStyle name="Ввод  2 8" xfId="15313"/>
    <cellStyle name="Ввод  2 8 2" xfId="15314"/>
    <cellStyle name="Ввод  2 8 2 2" xfId="15315"/>
    <cellStyle name="Ввод  2 8 3" xfId="15316"/>
    <cellStyle name="Ввод  2 8 3 2" xfId="15317"/>
    <cellStyle name="Ввод  2 8 4" xfId="15318"/>
    <cellStyle name="Ввод  2 8 5" xfId="15319"/>
    <cellStyle name="Ввод  2 9" xfId="15320"/>
    <cellStyle name="Ввод  2 9 2" xfId="15321"/>
    <cellStyle name="Ввод  2 9 2 2" xfId="15322"/>
    <cellStyle name="Ввод  2 9 3" xfId="15323"/>
    <cellStyle name="Ввод  2 9 3 2" xfId="15324"/>
    <cellStyle name="Ввод  2 9 4" xfId="15325"/>
    <cellStyle name="Ввод  2 9 5" xfId="15326"/>
    <cellStyle name="Ввод  2_46EE.2011(v1.0)" xfId="15327"/>
    <cellStyle name="Ввод  20" xfId="15328"/>
    <cellStyle name="Ввод  20 2" xfId="15329"/>
    <cellStyle name="Ввод  20 2 2" xfId="15330"/>
    <cellStyle name="Ввод  20 2 2 2" xfId="15331"/>
    <cellStyle name="Ввод  20 2 3" xfId="15332"/>
    <cellStyle name="Ввод  20 2 3 2" xfId="15333"/>
    <cellStyle name="Ввод  20 2 4" xfId="15334"/>
    <cellStyle name="Ввод  20 2 5" xfId="15335"/>
    <cellStyle name="Ввод  20 3" xfId="15336"/>
    <cellStyle name="Ввод  20 3 2" xfId="15337"/>
    <cellStyle name="Ввод  20 3 2 2" xfId="15338"/>
    <cellStyle name="Ввод  20 3 3" xfId="15339"/>
    <cellStyle name="Ввод  20 3 3 2" xfId="15340"/>
    <cellStyle name="Ввод  20 3 4" xfId="15341"/>
    <cellStyle name="Ввод  20 3 5" xfId="15342"/>
    <cellStyle name="Ввод  20 4" xfId="15343"/>
    <cellStyle name="Ввод  20 4 2" xfId="15344"/>
    <cellStyle name="Ввод  20 4 2 2" xfId="15345"/>
    <cellStyle name="Ввод  20 4 3" xfId="15346"/>
    <cellStyle name="Ввод  20 4 3 2" xfId="15347"/>
    <cellStyle name="Ввод  20 4 4" xfId="15348"/>
    <cellStyle name="Ввод  20 4 5" xfId="15349"/>
    <cellStyle name="Ввод  20 5" xfId="15350"/>
    <cellStyle name="Ввод  20 5 2" xfId="15351"/>
    <cellStyle name="Ввод  20 5 2 2" xfId="15352"/>
    <cellStyle name="Ввод  20 5 3" xfId="15353"/>
    <cellStyle name="Ввод  20 5 3 2" xfId="15354"/>
    <cellStyle name="Ввод  20 5 4" xfId="15355"/>
    <cellStyle name="Ввод  20 5 5" xfId="15356"/>
    <cellStyle name="Ввод  20 6" xfId="15357"/>
    <cellStyle name="Ввод  20 6 2" xfId="15358"/>
    <cellStyle name="Ввод  20 7" xfId="15359"/>
    <cellStyle name="Ввод  20 7 2" xfId="15360"/>
    <cellStyle name="Ввод  20 8" xfId="15361"/>
    <cellStyle name="Ввод  20 9" xfId="15362"/>
    <cellStyle name="Ввод  21" xfId="15363"/>
    <cellStyle name="Ввод  21 2" xfId="15364"/>
    <cellStyle name="Ввод  21 2 2" xfId="15365"/>
    <cellStyle name="Ввод  21 2 2 2" xfId="15366"/>
    <cellStyle name="Ввод  21 2 3" xfId="15367"/>
    <cellStyle name="Ввод  21 2 3 2" xfId="15368"/>
    <cellStyle name="Ввод  21 2 4" xfId="15369"/>
    <cellStyle name="Ввод  21 2 5" xfId="15370"/>
    <cellStyle name="Ввод  21 3" xfId="15371"/>
    <cellStyle name="Ввод  21 3 2" xfId="15372"/>
    <cellStyle name="Ввод  21 4" xfId="15373"/>
    <cellStyle name="Ввод  21 4 2" xfId="15374"/>
    <cellStyle name="Ввод  21 5" xfId="15375"/>
    <cellStyle name="Ввод  21 5 2" xfId="15376"/>
    <cellStyle name="Ввод  21 6" xfId="15377"/>
    <cellStyle name="Ввод  21 6 2" xfId="15378"/>
    <cellStyle name="Ввод  21 7" xfId="15379"/>
    <cellStyle name="Ввод  21 7 2" xfId="15380"/>
    <cellStyle name="Ввод  21 8" xfId="15381"/>
    <cellStyle name="Ввод  22" xfId="15382"/>
    <cellStyle name="Ввод  22 2" xfId="15383"/>
    <cellStyle name="Ввод  22 2 2" xfId="15384"/>
    <cellStyle name="Ввод  22 2 2 2" xfId="15385"/>
    <cellStyle name="Ввод  22 2 3" xfId="15386"/>
    <cellStyle name="Ввод  22 2 3 2" xfId="15387"/>
    <cellStyle name="Ввод  22 2 4" xfId="15388"/>
    <cellStyle name="Ввод  22 2 5" xfId="15389"/>
    <cellStyle name="Ввод  22 3" xfId="15390"/>
    <cellStyle name="Ввод  22 3 2" xfId="15391"/>
    <cellStyle name="Ввод  22 4" xfId="15392"/>
    <cellStyle name="Ввод  22 4 2" xfId="15393"/>
    <cellStyle name="Ввод  22 5" xfId="15394"/>
    <cellStyle name="Ввод  22 6" xfId="15395"/>
    <cellStyle name="Ввод  23" xfId="15396"/>
    <cellStyle name="Ввод  23 2" xfId="15397"/>
    <cellStyle name="Ввод  23 2 2" xfId="15398"/>
    <cellStyle name="Ввод  23 2 2 2" xfId="15399"/>
    <cellStyle name="Ввод  23 2 3" xfId="15400"/>
    <cellStyle name="Ввод  23 2 3 2" xfId="15401"/>
    <cellStyle name="Ввод  23 2 4" xfId="15402"/>
    <cellStyle name="Ввод  23 2 5" xfId="15403"/>
    <cellStyle name="Ввод  23 3" xfId="15404"/>
    <cellStyle name="Ввод  23 3 2" xfId="15405"/>
    <cellStyle name="Ввод  23 4" xfId="15406"/>
    <cellStyle name="Ввод  23 4 2" xfId="15407"/>
    <cellStyle name="Ввод  23 5" xfId="15408"/>
    <cellStyle name="Ввод  23 6" xfId="15409"/>
    <cellStyle name="Ввод  24" xfId="15410"/>
    <cellStyle name="Ввод  24 2" xfId="15411"/>
    <cellStyle name="Ввод  24 3" xfId="15412"/>
    <cellStyle name="Ввод  24 3 2" xfId="15413"/>
    <cellStyle name="Ввод  24 4" xfId="15414"/>
    <cellStyle name="Ввод  24 4 2" xfId="15415"/>
    <cellStyle name="Ввод  24 5" xfId="15416"/>
    <cellStyle name="Ввод  24 6" xfId="15417"/>
    <cellStyle name="Ввод  25" xfId="15418"/>
    <cellStyle name="Ввод  26" xfId="15419"/>
    <cellStyle name="Ввод  27" xfId="15420"/>
    <cellStyle name="Ввод  28" xfId="15421"/>
    <cellStyle name="Ввод  29" xfId="15422"/>
    <cellStyle name="Ввод  3" xfId="15423"/>
    <cellStyle name="Ввод  3 10" xfId="15424"/>
    <cellStyle name="Ввод  3 2" xfId="15425"/>
    <cellStyle name="Ввод  3 2 2" xfId="15426"/>
    <cellStyle name="Ввод  3 2 2 2" xfId="15427"/>
    <cellStyle name="Ввод  3 2 2 2 2" xfId="15428"/>
    <cellStyle name="Ввод  3 2 2 3" xfId="15429"/>
    <cellStyle name="Ввод  3 2 2 3 2" xfId="15430"/>
    <cellStyle name="Ввод  3 2 2 4" xfId="15431"/>
    <cellStyle name="Ввод  3 2 2 5" xfId="15432"/>
    <cellStyle name="Ввод  3 2 3" xfId="15433"/>
    <cellStyle name="Ввод  3 2 3 2" xfId="15434"/>
    <cellStyle name="Ввод  3 2 3 2 2" xfId="15435"/>
    <cellStyle name="Ввод  3 2 3 3" xfId="15436"/>
    <cellStyle name="Ввод  3 2 3 3 2" xfId="15437"/>
    <cellStyle name="Ввод  3 2 3 4" xfId="15438"/>
    <cellStyle name="Ввод  3 2 3 5" xfId="15439"/>
    <cellStyle name="Ввод  3 2 4" xfId="15440"/>
    <cellStyle name="Ввод  3 2 4 2" xfId="15441"/>
    <cellStyle name="Ввод  3 2 4 2 2" xfId="15442"/>
    <cellStyle name="Ввод  3 2 4 3" xfId="15443"/>
    <cellStyle name="Ввод  3 2 4 3 2" xfId="15444"/>
    <cellStyle name="Ввод  3 2 4 4" xfId="15445"/>
    <cellStyle name="Ввод  3 2 4 5" xfId="15446"/>
    <cellStyle name="Ввод  3 2 5" xfId="15447"/>
    <cellStyle name="Ввод  3 2 5 2" xfId="15448"/>
    <cellStyle name="Ввод  3 2 5 2 2" xfId="15449"/>
    <cellStyle name="Ввод  3 2 5 3" xfId="15450"/>
    <cellStyle name="Ввод  3 2 5 3 2" xfId="15451"/>
    <cellStyle name="Ввод  3 2 5 4" xfId="15452"/>
    <cellStyle name="Ввод  3 2 5 5" xfId="15453"/>
    <cellStyle name="Ввод  3 2 6" xfId="15454"/>
    <cellStyle name="Ввод  3 2 6 2" xfId="15455"/>
    <cellStyle name="Ввод  3 2 7" xfId="15456"/>
    <cellStyle name="Ввод  3 2 7 2" xfId="15457"/>
    <cellStyle name="Ввод  3 2 8" xfId="15458"/>
    <cellStyle name="Ввод  3 2 9" xfId="15459"/>
    <cellStyle name="Ввод  3 3" xfId="15460"/>
    <cellStyle name="Ввод  3 3 2" xfId="15461"/>
    <cellStyle name="Ввод  3 3 2 2" xfId="15462"/>
    <cellStyle name="Ввод  3 3 3" xfId="15463"/>
    <cellStyle name="Ввод  3 3 3 2" xfId="15464"/>
    <cellStyle name="Ввод  3 3 4" xfId="15465"/>
    <cellStyle name="Ввод  3 3 5" xfId="15466"/>
    <cellStyle name="Ввод  3 4" xfId="15467"/>
    <cellStyle name="Ввод  3 4 2" xfId="15468"/>
    <cellStyle name="Ввод  3 4 2 2" xfId="15469"/>
    <cellStyle name="Ввод  3 4 3" xfId="15470"/>
    <cellStyle name="Ввод  3 4 3 2" xfId="15471"/>
    <cellStyle name="Ввод  3 4 4" xfId="15472"/>
    <cellStyle name="Ввод  3 4 5" xfId="15473"/>
    <cellStyle name="Ввод  3 5" xfId="15474"/>
    <cellStyle name="Ввод  3 5 2" xfId="15475"/>
    <cellStyle name="Ввод  3 5 2 2" xfId="15476"/>
    <cellStyle name="Ввод  3 5 3" xfId="15477"/>
    <cellStyle name="Ввод  3 5 3 2" xfId="15478"/>
    <cellStyle name="Ввод  3 5 4" xfId="15479"/>
    <cellStyle name="Ввод  3 5 5" xfId="15480"/>
    <cellStyle name="Ввод  3 6" xfId="15481"/>
    <cellStyle name="Ввод  3 6 2" xfId="15482"/>
    <cellStyle name="Ввод  3 6 2 2" xfId="15483"/>
    <cellStyle name="Ввод  3 6 3" xfId="15484"/>
    <cellStyle name="Ввод  3 6 3 2" xfId="15485"/>
    <cellStyle name="Ввод  3 6 4" xfId="15486"/>
    <cellStyle name="Ввод  3 6 5" xfId="15487"/>
    <cellStyle name="Ввод  3 7" xfId="15488"/>
    <cellStyle name="Ввод  3 7 2" xfId="15489"/>
    <cellStyle name="Ввод  3 8" xfId="15490"/>
    <cellStyle name="Ввод  3 8 2" xfId="15491"/>
    <cellStyle name="Ввод  3 9" xfId="15492"/>
    <cellStyle name="Ввод  3_46EE.2011(v1.0)" xfId="15493"/>
    <cellStyle name="Ввод  30" xfId="15494"/>
    <cellStyle name="Ввод  31" xfId="15495"/>
    <cellStyle name="Ввод  32" xfId="15496"/>
    <cellStyle name="Ввод  33" xfId="15497"/>
    <cellStyle name="Ввод  34" xfId="15498"/>
    <cellStyle name="Ввод  35" xfId="15499"/>
    <cellStyle name="Ввод  36" xfId="15500"/>
    <cellStyle name="Ввод  37" xfId="15501"/>
    <cellStyle name="Ввод  38" xfId="15502"/>
    <cellStyle name="Ввод  39" xfId="15503"/>
    <cellStyle name="Ввод  4" xfId="15504"/>
    <cellStyle name="Ввод  4 10" xfId="15505"/>
    <cellStyle name="Ввод  4 2" xfId="15506"/>
    <cellStyle name="Ввод  4 2 2" xfId="15507"/>
    <cellStyle name="Ввод  4 2 2 2" xfId="15508"/>
    <cellStyle name="Ввод  4 2 2 2 2" xfId="15509"/>
    <cellStyle name="Ввод  4 2 2 3" xfId="15510"/>
    <cellStyle name="Ввод  4 2 2 3 2" xfId="15511"/>
    <cellStyle name="Ввод  4 2 2 4" xfId="15512"/>
    <cellStyle name="Ввод  4 2 2 5" xfId="15513"/>
    <cellStyle name="Ввод  4 2 3" xfId="15514"/>
    <cellStyle name="Ввод  4 2 3 2" xfId="15515"/>
    <cellStyle name="Ввод  4 2 3 2 2" xfId="15516"/>
    <cellStyle name="Ввод  4 2 3 3" xfId="15517"/>
    <cellStyle name="Ввод  4 2 3 3 2" xfId="15518"/>
    <cellStyle name="Ввод  4 2 3 4" xfId="15519"/>
    <cellStyle name="Ввод  4 2 3 5" xfId="15520"/>
    <cellStyle name="Ввод  4 2 4" xfId="15521"/>
    <cellStyle name="Ввод  4 2 4 2" xfId="15522"/>
    <cellStyle name="Ввод  4 2 4 2 2" xfId="15523"/>
    <cellStyle name="Ввод  4 2 4 3" xfId="15524"/>
    <cellStyle name="Ввод  4 2 4 3 2" xfId="15525"/>
    <cellStyle name="Ввод  4 2 4 4" xfId="15526"/>
    <cellStyle name="Ввод  4 2 4 5" xfId="15527"/>
    <cellStyle name="Ввод  4 2 5" xfId="15528"/>
    <cellStyle name="Ввод  4 2 5 2" xfId="15529"/>
    <cellStyle name="Ввод  4 2 5 2 2" xfId="15530"/>
    <cellStyle name="Ввод  4 2 5 3" xfId="15531"/>
    <cellStyle name="Ввод  4 2 5 3 2" xfId="15532"/>
    <cellStyle name="Ввод  4 2 5 4" xfId="15533"/>
    <cellStyle name="Ввод  4 2 5 5" xfId="15534"/>
    <cellStyle name="Ввод  4 2 6" xfId="15535"/>
    <cellStyle name="Ввод  4 2 6 2" xfId="15536"/>
    <cellStyle name="Ввод  4 2 7" xfId="15537"/>
    <cellStyle name="Ввод  4 2 7 2" xfId="15538"/>
    <cellStyle name="Ввод  4 2 8" xfId="15539"/>
    <cellStyle name="Ввод  4 2 9" xfId="15540"/>
    <cellStyle name="Ввод  4 3" xfId="15541"/>
    <cellStyle name="Ввод  4 3 2" xfId="15542"/>
    <cellStyle name="Ввод  4 3 2 2" xfId="15543"/>
    <cellStyle name="Ввод  4 3 3" xfId="15544"/>
    <cellStyle name="Ввод  4 3 3 2" xfId="15545"/>
    <cellStyle name="Ввод  4 3 4" xfId="15546"/>
    <cellStyle name="Ввод  4 3 5" xfId="15547"/>
    <cellStyle name="Ввод  4 4" xfId="15548"/>
    <cellStyle name="Ввод  4 4 2" xfId="15549"/>
    <cellStyle name="Ввод  4 4 2 2" xfId="15550"/>
    <cellStyle name="Ввод  4 4 3" xfId="15551"/>
    <cellStyle name="Ввод  4 4 3 2" xfId="15552"/>
    <cellStyle name="Ввод  4 4 4" xfId="15553"/>
    <cellStyle name="Ввод  4 4 5" xfId="15554"/>
    <cellStyle name="Ввод  4 5" xfId="15555"/>
    <cellStyle name="Ввод  4 5 2" xfId="15556"/>
    <cellStyle name="Ввод  4 5 2 2" xfId="15557"/>
    <cellStyle name="Ввод  4 5 3" xfId="15558"/>
    <cellStyle name="Ввод  4 5 3 2" xfId="15559"/>
    <cellStyle name="Ввод  4 5 4" xfId="15560"/>
    <cellStyle name="Ввод  4 5 5" xfId="15561"/>
    <cellStyle name="Ввод  4 6" xfId="15562"/>
    <cellStyle name="Ввод  4 6 2" xfId="15563"/>
    <cellStyle name="Ввод  4 6 2 2" xfId="15564"/>
    <cellStyle name="Ввод  4 6 3" xfId="15565"/>
    <cellStyle name="Ввод  4 6 3 2" xfId="15566"/>
    <cellStyle name="Ввод  4 6 4" xfId="15567"/>
    <cellStyle name="Ввод  4 6 5" xfId="15568"/>
    <cellStyle name="Ввод  4 7" xfId="15569"/>
    <cellStyle name="Ввод  4 7 2" xfId="15570"/>
    <cellStyle name="Ввод  4 8" xfId="15571"/>
    <cellStyle name="Ввод  4 8 2" xfId="15572"/>
    <cellStyle name="Ввод  4 9" xfId="15573"/>
    <cellStyle name="Ввод  4_46EE.2011(v1.0)" xfId="15574"/>
    <cellStyle name="Ввод  40" xfId="15575"/>
    <cellStyle name="Ввод  41" xfId="15576"/>
    <cellStyle name="Ввод  42" xfId="15577"/>
    <cellStyle name="Ввод  43" xfId="15578"/>
    <cellStyle name="Ввод  44" xfId="15579"/>
    <cellStyle name="Ввод  45" xfId="15580"/>
    <cellStyle name="Ввод  46" xfId="15581"/>
    <cellStyle name="Ввод  47" xfId="15582"/>
    <cellStyle name="Ввод  48" xfId="15583"/>
    <cellStyle name="Ввод  49" xfId="15584"/>
    <cellStyle name="Ввод  5" xfId="15585"/>
    <cellStyle name="Ввод  5 10" xfId="15586"/>
    <cellStyle name="Ввод  5 2" xfId="15587"/>
    <cellStyle name="Ввод  5 2 2" xfId="15588"/>
    <cellStyle name="Ввод  5 2 2 2" xfId="15589"/>
    <cellStyle name="Ввод  5 2 2 2 2" xfId="15590"/>
    <cellStyle name="Ввод  5 2 2 3" xfId="15591"/>
    <cellStyle name="Ввод  5 2 2 3 2" xfId="15592"/>
    <cellStyle name="Ввод  5 2 2 4" xfId="15593"/>
    <cellStyle name="Ввод  5 2 2 5" xfId="15594"/>
    <cellStyle name="Ввод  5 2 3" xfId="15595"/>
    <cellStyle name="Ввод  5 2 3 2" xfId="15596"/>
    <cellStyle name="Ввод  5 2 3 2 2" xfId="15597"/>
    <cellStyle name="Ввод  5 2 3 3" xfId="15598"/>
    <cellStyle name="Ввод  5 2 3 3 2" xfId="15599"/>
    <cellStyle name="Ввод  5 2 3 4" xfId="15600"/>
    <cellStyle name="Ввод  5 2 3 5" xfId="15601"/>
    <cellStyle name="Ввод  5 2 4" xfId="15602"/>
    <cellStyle name="Ввод  5 2 4 2" xfId="15603"/>
    <cellStyle name="Ввод  5 2 4 2 2" xfId="15604"/>
    <cellStyle name="Ввод  5 2 4 3" xfId="15605"/>
    <cellStyle name="Ввод  5 2 4 3 2" xfId="15606"/>
    <cellStyle name="Ввод  5 2 4 4" xfId="15607"/>
    <cellStyle name="Ввод  5 2 4 5" xfId="15608"/>
    <cellStyle name="Ввод  5 2 5" xfId="15609"/>
    <cellStyle name="Ввод  5 2 5 2" xfId="15610"/>
    <cellStyle name="Ввод  5 2 5 2 2" xfId="15611"/>
    <cellStyle name="Ввод  5 2 5 3" xfId="15612"/>
    <cellStyle name="Ввод  5 2 5 3 2" xfId="15613"/>
    <cellStyle name="Ввод  5 2 5 4" xfId="15614"/>
    <cellStyle name="Ввод  5 2 5 5" xfId="15615"/>
    <cellStyle name="Ввод  5 2 6" xfId="15616"/>
    <cellStyle name="Ввод  5 2 6 2" xfId="15617"/>
    <cellStyle name="Ввод  5 2 7" xfId="15618"/>
    <cellStyle name="Ввод  5 2 7 2" xfId="15619"/>
    <cellStyle name="Ввод  5 2 8" xfId="15620"/>
    <cellStyle name="Ввод  5 2 9" xfId="15621"/>
    <cellStyle name="Ввод  5 3" xfId="15622"/>
    <cellStyle name="Ввод  5 3 2" xfId="15623"/>
    <cellStyle name="Ввод  5 3 2 2" xfId="15624"/>
    <cellStyle name="Ввод  5 3 3" xfId="15625"/>
    <cellStyle name="Ввод  5 3 3 2" xfId="15626"/>
    <cellStyle name="Ввод  5 3 4" xfId="15627"/>
    <cellStyle name="Ввод  5 3 5" xfId="15628"/>
    <cellStyle name="Ввод  5 4" xfId="15629"/>
    <cellStyle name="Ввод  5 4 2" xfId="15630"/>
    <cellStyle name="Ввод  5 4 2 2" xfId="15631"/>
    <cellStyle name="Ввод  5 4 3" xfId="15632"/>
    <cellStyle name="Ввод  5 4 3 2" xfId="15633"/>
    <cellStyle name="Ввод  5 4 4" xfId="15634"/>
    <cellStyle name="Ввод  5 4 5" xfId="15635"/>
    <cellStyle name="Ввод  5 5" xfId="15636"/>
    <cellStyle name="Ввод  5 5 2" xfId="15637"/>
    <cellStyle name="Ввод  5 5 2 2" xfId="15638"/>
    <cellStyle name="Ввод  5 5 3" xfId="15639"/>
    <cellStyle name="Ввод  5 5 3 2" xfId="15640"/>
    <cellStyle name="Ввод  5 5 4" xfId="15641"/>
    <cellStyle name="Ввод  5 5 5" xfId="15642"/>
    <cellStyle name="Ввод  5 6" xfId="15643"/>
    <cellStyle name="Ввод  5 6 2" xfId="15644"/>
    <cellStyle name="Ввод  5 6 2 2" xfId="15645"/>
    <cellStyle name="Ввод  5 6 3" xfId="15646"/>
    <cellStyle name="Ввод  5 6 3 2" xfId="15647"/>
    <cellStyle name="Ввод  5 6 4" xfId="15648"/>
    <cellStyle name="Ввод  5 6 5" xfId="15649"/>
    <cellStyle name="Ввод  5 7" xfId="15650"/>
    <cellStyle name="Ввод  5 7 2" xfId="15651"/>
    <cellStyle name="Ввод  5 8" xfId="15652"/>
    <cellStyle name="Ввод  5 8 2" xfId="15653"/>
    <cellStyle name="Ввод  5 9" xfId="15654"/>
    <cellStyle name="Ввод  5_46EE.2011(v1.0)" xfId="15655"/>
    <cellStyle name="Ввод  50" xfId="15656"/>
    <cellStyle name="Ввод  51" xfId="15657"/>
    <cellStyle name="Ввод  52" xfId="15658"/>
    <cellStyle name="Ввод  53" xfId="15659"/>
    <cellStyle name="Ввод  54" xfId="15660"/>
    <cellStyle name="Ввод  55" xfId="15661"/>
    <cellStyle name="Ввод  56" xfId="15662"/>
    <cellStyle name="Ввод  57" xfId="15663"/>
    <cellStyle name="Ввод  58" xfId="15664"/>
    <cellStyle name="Ввод  59" xfId="15665"/>
    <cellStyle name="Ввод  6" xfId="15666"/>
    <cellStyle name="Ввод  6 10" xfId="15667"/>
    <cellStyle name="Ввод  6 2" xfId="15668"/>
    <cellStyle name="Ввод  6 2 2" xfId="15669"/>
    <cellStyle name="Ввод  6 2 2 2" xfId="15670"/>
    <cellStyle name="Ввод  6 2 2 2 2" xfId="15671"/>
    <cellStyle name="Ввод  6 2 2 3" xfId="15672"/>
    <cellStyle name="Ввод  6 2 2 3 2" xfId="15673"/>
    <cellStyle name="Ввод  6 2 2 4" xfId="15674"/>
    <cellStyle name="Ввод  6 2 2 5" xfId="15675"/>
    <cellStyle name="Ввод  6 2 3" xfId="15676"/>
    <cellStyle name="Ввод  6 2 3 2" xfId="15677"/>
    <cellStyle name="Ввод  6 2 3 2 2" xfId="15678"/>
    <cellStyle name="Ввод  6 2 3 3" xfId="15679"/>
    <cellStyle name="Ввод  6 2 3 3 2" xfId="15680"/>
    <cellStyle name="Ввод  6 2 3 4" xfId="15681"/>
    <cellStyle name="Ввод  6 2 3 5" xfId="15682"/>
    <cellStyle name="Ввод  6 2 4" xfId="15683"/>
    <cellStyle name="Ввод  6 2 4 2" xfId="15684"/>
    <cellStyle name="Ввод  6 2 4 2 2" xfId="15685"/>
    <cellStyle name="Ввод  6 2 4 3" xfId="15686"/>
    <cellStyle name="Ввод  6 2 4 3 2" xfId="15687"/>
    <cellStyle name="Ввод  6 2 4 4" xfId="15688"/>
    <cellStyle name="Ввод  6 2 4 5" xfId="15689"/>
    <cellStyle name="Ввод  6 2 5" xfId="15690"/>
    <cellStyle name="Ввод  6 2 5 2" xfId="15691"/>
    <cellStyle name="Ввод  6 2 5 2 2" xfId="15692"/>
    <cellStyle name="Ввод  6 2 5 3" xfId="15693"/>
    <cellStyle name="Ввод  6 2 5 3 2" xfId="15694"/>
    <cellStyle name="Ввод  6 2 5 4" xfId="15695"/>
    <cellStyle name="Ввод  6 2 5 5" xfId="15696"/>
    <cellStyle name="Ввод  6 2 6" xfId="15697"/>
    <cellStyle name="Ввод  6 2 6 2" xfId="15698"/>
    <cellStyle name="Ввод  6 2 7" xfId="15699"/>
    <cellStyle name="Ввод  6 2 7 2" xfId="15700"/>
    <cellStyle name="Ввод  6 2 8" xfId="15701"/>
    <cellStyle name="Ввод  6 2 9" xfId="15702"/>
    <cellStyle name="Ввод  6 3" xfId="15703"/>
    <cellStyle name="Ввод  6 3 2" xfId="15704"/>
    <cellStyle name="Ввод  6 3 2 2" xfId="15705"/>
    <cellStyle name="Ввод  6 3 3" xfId="15706"/>
    <cellStyle name="Ввод  6 3 3 2" xfId="15707"/>
    <cellStyle name="Ввод  6 3 4" xfId="15708"/>
    <cellStyle name="Ввод  6 3 5" xfId="15709"/>
    <cellStyle name="Ввод  6 4" xfId="15710"/>
    <cellStyle name="Ввод  6 4 2" xfId="15711"/>
    <cellStyle name="Ввод  6 4 2 2" xfId="15712"/>
    <cellStyle name="Ввод  6 4 3" xfId="15713"/>
    <cellStyle name="Ввод  6 4 3 2" xfId="15714"/>
    <cellStyle name="Ввод  6 4 4" xfId="15715"/>
    <cellStyle name="Ввод  6 4 5" xfId="15716"/>
    <cellStyle name="Ввод  6 5" xfId="15717"/>
    <cellStyle name="Ввод  6 5 2" xfId="15718"/>
    <cellStyle name="Ввод  6 5 2 2" xfId="15719"/>
    <cellStyle name="Ввод  6 5 3" xfId="15720"/>
    <cellStyle name="Ввод  6 5 3 2" xfId="15721"/>
    <cellStyle name="Ввод  6 5 4" xfId="15722"/>
    <cellStyle name="Ввод  6 5 5" xfId="15723"/>
    <cellStyle name="Ввод  6 6" xfId="15724"/>
    <cellStyle name="Ввод  6 6 2" xfId="15725"/>
    <cellStyle name="Ввод  6 6 2 2" xfId="15726"/>
    <cellStyle name="Ввод  6 6 3" xfId="15727"/>
    <cellStyle name="Ввод  6 6 3 2" xfId="15728"/>
    <cellStyle name="Ввод  6 6 4" xfId="15729"/>
    <cellStyle name="Ввод  6 6 5" xfId="15730"/>
    <cellStyle name="Ввод  6 7" xfId="15731"/>
    <cellStyle name="Ввод  6 7 2" xfId="15732"/>
    <cellStyle name="Ввод  6 8" xfId="15733"/>
    <cellStyle name="Ввод  6 8 2" xfId="15734"/>
    <cellStyle name="Ввод  6 9" xfId="15735"/>
    <cellStyle name="Ввод  6_46EE.2011(v1.0)" xfId="15736"/>
    <cellStyle name="Ввод  60" xfId="15737"/>
    <cellStyle name="Ввод  61" xfId="15738"/>
    <cellStyle name="Ввод  62" xfId="15739"/>
    <cellStyle name="Ввод  63" xfId="15740"/>
    <cellStyle name="Ввод  64" xfId="15741"/>
    <cellStyle name="Ввод  65" xfId="15742"/>
    <cellStyle name="Ввод  66" xfId="15743"/>
    <cellStyle name="Ввод  67" xfId="15744"/>
    <cellStyle name="Ввод  68" xfId="15745"/>
    <cellStyle name="Ввод  69" xfId="15746"/>
    <cellStyle name="Ввод  7" xfId="15747"/>
    <cellStyle name="Ввод  7 10" xfId="15748"/>
    <cellStyle name="Ввод  7 2" xfId="15749"/>
    <cellStyle name="Ввод  7 2 2" xfId="15750"/>
    <cellStyle name="Ввод  7 2 2 2" xfId="15751"/>
    <cellStyle name="Ввод  7 2 2 2 2" xfId="15752"/>
    <cellStyle name="Ввод  7 2 2 3" xfId="15753"/>
    <cellStyle name="Ввод  7 2 2 3 2" xfId="15754"/>
    <cellStyle name="Ввод  7 2 2 4" xfId="15755"/>
    <cellStyle name="Ввод  7 2 2 5" xfId="15756"/>
    <cellStyle name="Ввод  7 2 3" xfId="15757"/>
    <cellStyle name="Ввод  7 2 3 2" xfId="15758"/>
    <cellStyle name="Ввод  7 2 3 2 2" xfId="15759"/>
    <cellStyle name="Ввод  7 2 3 3" xfId="15760"/>
    <cellStyle name="Ввод  7 2 3 3 2" xfId="15761"/>
    <cellStyle name="Ввод  7 2 3 4" xfId="15762"/>
    <cellStyle name="Ввод  7 2 3 5" xfId="15763"/>
    <cellStyle name="Ввод  7 2 4" xfId="15764"/>
    <cellStyle name="Ввод  7 2 4 2" xfId="15765"/>
    <cellStyle name="Ввод  7 2 4 2 2" xfId="15766"/>
    <cellStyle name="Ввод  7 2 4 3" xfId="15767"/>
    <cellStyle name="Ввод  7 2 4 3 2" xfId="15768"/>
    <cellStyle name="Ввод  7 2 4 4" xfId="15769"/>
    <cellStyle name="Ввод  7 2 4 5" xfId="15770"/>
    <cellStyle name="Ввод  7 2 5" xfId="15771"/>
    <cellStyle name="Ввод  7 2 5 2" xfId="15772"/>
    <cellStyle name="Ввод  7 2 5 2 2" xfId="15773"/>
    <cellStyle name="Ввод  7 2 5 3" xfId="15774"/>
    <cellStyle name="Ввод  7 2 5 3 2" xfId="15775"/>
    <cellStyle name="Ввод  7 2 5 4" xfId="15776"/>
    <cellStyle name="Ввод  7 2 5 5" xfId="15777"/>
    <cellStyle name="Ввод  7 2 6" xfId="15778"/>
    <cellStyle name="Ввод  7 2 6 2" xfId="15779"/>
    <cellStyle name="Ввод  7 2 7" xfId="15780"/>
    <cellStyle name="Ввод  7 2 7 2" xfId="15781"/>
    <cellStyle name="Ввод  7 2 8" xfId="15782"/>
    <cellStyle name="Ввод  7 2 9" xfId="15783"/>
    <cellStyle name="Ввод  7 3" xfId="15784"/>
    <cellStyle name="Ввод  7 3 2" xfId="15785"/>
    <cellStyle name="Ввод  7 3 2 2" xfId="15786"/>
    <cellStyle name="Ввод  7 3 3" xfId="15787"/>
    <cellStyle name="Ввод  7 3 3 2" xfId="15788"/>
    <cellStyle name="Ввод  7 3 4" xfId="15789"/>
    <cellStyle name="Ввод  7 3 5" xfId="15790"/>
    <cellStyle name="Ввод  7 4" xfId="15791"/>
    <cellStyle name="Ввод  7 4 2" xfId="15792"/>
    <cellStyle name="Ввод  7 4 2 2" xfId="15793"/>
    <cellStyle name="Ввод  7 4 3" xfId="15794"/>
    <cellStyle name="Ввод  7 4 3 2" xfId="15795"/>
    <cellStyle name="Ввод  7 4 4" xfId="15796"/>
    <cellStyle name="Ввод  7 4 5" xfId="15797"/>
    <cellStyle name="Ввод  7 5" xfId="15798"/>
    <cellStyle name="Ввод  7 5 2" xfId="15799"/>
    <cellStyle name="Ввод  7 5 2 2" xfId="15800"/>
    <cellStyle name="Ввод  7 5 3" xfId="15801"/>
    <cellStyle name="Ввод  7 5 3 2" xfId="15802"/>
    <cellStyle name="Ввод  7 5 4" xfId="15803"/>
    <cellStyle name="Ввод  7 5 5" xfId="15804"/>
    <cellStyle name="Ввод  7 6" xfId="15805"/>
    <cellStyle name="Ввод  7 6 2" xfId="15806"/>
    <cellStyle name="Ввод  7 6 2 2" xfId="15807"/>
    <cellStyle name="Ввод  7 6 3" xfId="15808"/>
    <cellStyle name="Ввод  7 6 3 2" xfId="15809"/>
    <cellStyle name="Ввод  7 6 4" xfId="15810"/>
    <cellStyle name="Ввод  7 6 5" xfId="15811"/>
    <cellStyle name="Ввод  7 7" xfId="15812"/>
    <cellStyle name="Ввод  7 7 2" xfId="15813"/>
    <cellStyle name="Ввод  7 8" xfId="15814"/>
    <cellStyle name="Ввод  7 8 2" xfId="15815"/>
    <cellStyle name="Ввод  7 9" xfId="15816"/>
    <cellStyle name="Ввод  7_46EE.2011(v1.0)" xfId="15817"/>
    <cellStyle name="Ввод  70" xfId="15818"/>
    <cellStyle name="Ввод  71" xfId="15819"/>
    <cellStyle name="Ввод  72" xfId="15820"/>
    <cellStyle name="Ввод  73" xfId="15821"/>
    <cellStyle name="Ввод  74" xfId="15822"/>
    <cellStyle name="Ввод  75" xfId="15823"/>
    <cellStyle name="Ввод  76" xfId="15824"/>
    <cellStyle name="Ввод  77" xfId="15825"/>
    <cellStyle name="Ввод  78" xfId="15826"/>
    <cellStyle name="Ввод  79" xfId="15827"/>
    <cellStyle name="Ввод  8" xfId="15828"/>
    <cellStyle name="Ввод  8 10" xfId="15829"/>
    <cellStyle name="Ввод  8 2" xfId="15830"/>
    <cellStyle name="Ввод  8 2 2" xfId="15831"/>
    <cellStyle name="Ввод  8 2 2 2" xfId="15832"/>
    <cellStyle name="Ввод  8 2 2 2 2" xfId="15833"/>
    <cellStyle name="Ввод  8 2 2 3" xfId="15834"/>
    <cellStyle name="Ввод  8 2 2 3 2" xfId="15835"/>
    <cellStyle name="Ввод  8 2 2 4" xfId="15836"/>
    <cellStyle name="Ввод  8 2 2 5" xfId="15837"/>
    <cellStyle name="Ввод  8 2 3" xfId="15838"/>
    <cellStyle name="Ввод  8 2 3 2" xfId="15839"/>
    <cellStyle name="Ввод  8 2 3 2 2" xfId="15840"/>
    <cellStyle name="Ввод  8 2 3 3" xfId="15841"/>
    <cellStyle name="Ввод  8 2 3 3 2" xfId="15842"/>
    <cellStyle name="Ввод  8 2 3 4" xfId="15843"/>
    <cellStyle name="Ввод  8 2 3 5" xfId="15844"/>
    <cellStyle name="Ввод  8 2 4" xfId="15845"/>
    <cellStyle name="Ввод  8 2 4 2" xfId="15846"/>
    <cellStyle name="Ввод  8 2 4 2 2" xfId="15847"/>
    <cellStyle name="Ввод  8 2 4 3" xfId="15848"/>
    <cellStyle name="Ввод  8 2 4 3 2" xfId="15849"/>
    <cellStyle name="Ввод  8 2 4 4" xfId="15850"/>
    <cellStyle name="Ввод  8 2 4 5" xfId="15851"/>
    <cellStyle name="Ввод  8 2 5" xfId="15852"/>
    <cellStyle name="Ввод  8 2 5 2" xfId="15853"/>
    <cellStyle name="Ввод  8 2 5 2 2" xfId="15854"/>
    <cellStyle name="Ввод  8 2 5 3" xfId="15855"/>
    <cellStyle name="Ввод  8 2 5 3 2" xfId="15856"/>
    <cellStyle name="Ввод  8 2 5 4" xfId="15857"/>
    <cellStyle name="Ввод  8 2 5 5" xfId="15858"/>
    <cellStyle name="Ввод  8 2 6" xfId="15859"/>
    <cellStyle name="Ввод  8 2 6 2" xfId="15860"/>
    <cellStyle name="Ввод  8 2 7" xfId="15861"/>
    <cellStyle name="Ввод  8 2 7 2" xfId="15862"/>
    <cellStyle name="Ввод  8 2 8" xfId="15863"/>
    <cellStyle name="Ввод  8 2 9" xfId="15864"/>
    <cellStyle name="Ввод  8 3" xfId="15865"/>
    <cellStyle name="Ввод  8 3 2" xfId="15866"/>
    <cellStyle name="Ввод  8 3 2 2" xfId="15867"/>
    <cellStyle name="Ввод  8 3 3" xfId="15868"/>
    <cellStyle name="Ввод  8 3 3 2" xfId="15869"/>
    <cellStyle name="Ввод  8 3 4" xfId="15870"/>
    <cellStyle name="Ввод  8 3 5" xfId="15871"/>
    <cellStyle name="Ввод  8 4" xfId="15872"/>
    <cellStyle name="Ввод  8 4 2" xfId="15873"/>
    <cellStyle name="Ввод  8 4 2 2" xfId="15874"/>
    <cellStyle name="Ввод  8 4 3" xfId="15875"/>
    <cellStyle name="Ввод  8 4 3 2" xfId="15876"/>
    <cellStyle name="Ввод  8 4 4" xfId="15877"/>
    <cellStyle name="Ввод  8 4 5" xfId="15878"/>
    <cellStyle name="Ввод  8 5" xfId="15879"/>
    <cellStyle name="Ввод  8 5 2" xfId="15880"/>
    <cellStyle name="Ввод  8 5 2 2" xfId="15881"/>
    <cellStyle name="Ввод  8 5 3" xfId="15882"/>
    <cellStyle name="Ввод  8 5 3 2" xfId="15883"/>
    <cellStyle name="Ввод  8 5 4" xfId="15884"/>
    <cellStyle name="Ввод  8 5 5" xfId="15885"/>
    <cellStyle name="Ввод  8 6" xfId="15886"/>
    <cellStyle name="Ввод  8 6 2" xfId="15887"/>
    <cellStyle name="Ввод  8 6 2 2" xfId="15888"/>
    <cellStyle name="Ввод  8 6 3" xfId="15889"/>
    <cellStyle name="Ввод  8 6 3 2" xfId="15890"/>
    <cellStyle name="Ввод  8 6 4" xfId="15891"/>
    <cellStyle name="Ввод  8 6 5" xfId="15892"/>
    <cellStyle name="Ввод  8 7" xfId="15893"/>
    <cellStyle name="Ввод  8 7 2" xfId="15894"/>
    <cellStyle name="Ввод  8 8" xfId="15895"/>
    <cellStyle name="Ввод  8 8 2" xfId="15896"/>
    <cellStyle name="Ввод  8 9" xfId="15897"/>
    <cellStyle name="Ввод  8_46EE.2011(v1.0)" xfId="15898"/>
    <cellStyle name="Ввод  80" xfId="15899"/>
    <cellStyle name="Ввод  81" xfId="15900"/>
    <cellStyle name="Ввод  82" xfId="15901"/>
    <cellStyle name="Ввод  83" xfId="15902"/>
    <cellStyle name="Ввод  84" xfId="15903"/>
    <cellStyle name="Ввод  85" xfId="15904"/>
    <cellStyle name="Ввод  86" xfId="15905"/>
    <cellStyle name="Ввод  87" xfId="15906"/>
    <cellStyle name="Ввод  88" xfId="15907"/>
    <cellStyle name="Ввод  89" xfId="15908"/>
    <cellStyle name="Ввод  9" xfId="15909"/>
    <cellStyle name="Ввод  9 10" xfId="15910"/>
    <cellStyle name="Ввод  9 2" xfId="15911"/>
    <cellStyle name="Ввод  9 2 2" xfId="15912"/>
    <cellStyle name="Ввод  9 2 2 2" xfId="15913"/>
    <cellStyle name="Ввод  9 2 2 2 2" xfId="15914"/>
    <cellStyle name="Ввод  9 2 2 3" xfId="15915"/>
    <cellStyle name="Ввод  9 2 2 3 2" xfId="15916"/>
    <cellStyle name="Ввод  9 2 2 4" xfId="15917"/>
    <cellStyle name="Ввод  9 2 2 5" xfId="15918"/>
    <cellStyle name="Ввод  9 2 3" xfId="15919"/>
    <cellStyle name="Ввод  9 2 3 2" xfId="15920"/>
    <cellStyle name="Ввод  9 2 3 2 2" xfId="15921"/>
    <cellStyle name="Ввод  9 2 3 3" xfId="15922"/>
    <cellStyle name="Ввод  9 2 3 3 2" xfId="15923"/>
    <cellStyle name="Ввод  9 2 3 4" xfId="15924"/>
    <cellStyle name="Ввод  9 2 3 5" xfId="15925"/>
    <cellStyle name="Ввод  9 2 4" xfId="15926"/>
    <cellStyle name="Ввод  9 2 4 2" xfId="15927"/>
    <cellStyle name="Ввод  9 2 4 2 2" xfId="15928"/>
    <cellStyle name="Ввод  9 2 4 3" xfId="15929"/>
    <cellStyle name="Ввод  9 2 4 3 2" xfId="15930"/>
    <cellStyle name="Ввод  9 2 4 4" xfId="15931"/>
    <cellStyle name="Ввод  9 2 4 5" xfId="15932"/>
    <cellStyle name="Ввод  9 2 5" xfId="15933"/>
    <cellStyle name="Ввод  9 2 5 2" xfId="15934"/>
    <cellStyle name="Ввод  9 2 5 2 2" xfId="15935"/>
    <cellStyle name="Ввод  9 2 5 3" xfId="15936"/>
    <cellStyle name="Ввод  9 2 5 3 2" xfId="15937"/>
    <cellStyle name="Ввод  9 2 5 4" xfId="15938"/>
    <cellStyle name="Ввод  9 2 5 5" xfId="15939"/>
    <cellStyle name="Ввод  9 2 6" xfId="15940"/>
    <cellStyle name="Ввод  9 2 6 2" xfId="15941"/>
    <cellStyle name="Ввод  9 2 7" xfId="15942"/>
    <cellStyle name="Ввод  9 2 7 2" xfId="15943"/>
    <cellStyle name="Ввод  9 2 8" xfId="15944"/>
    <cellStyle name="Ввод  9 2 9" xfId="15945"/>
    <cellStyle name="Ввод  9 3" xfId="15946"/>
    <cellStyle name="Ввод  9 3 2" xfId="15947"/>
    <cellStyle name="Ввод  9 3 2 2" xfId="15948"/>
    <cellStyle name="Ввод  9 3 3" xfId="15949"/>
    <cellStyle name="Ввод  9 3 3 2" xfId="15950"/>
    <cellStyle name="Ввод  9 3 4" xfId="15951"/>
    <cellStyle name="Ввод  9 3 5" xfId="15952"/>
    <cellStyle name="Ввод  9 4" xfId="15953"/>
    <cellStyle name="Ввод  9 4 2" xfId="15954"/>
    <cellStyle name="Ввод  9 4 2 2" xfId="15955"/>
    <cellStyle name="Ввод  9 4 3" xfId="15956"/>
    <cellStyle name="Ввод  9 4 3 2" xfId="15957"/>
    <cellStyle name="Ввод  9 4 4" xfId="15958"/>
    <cellStyle name="Ввод  9 4 5" xfId="15959"/>
    <cellStyle name="Ввод  9 5" xfId="15960"/>
    <cellStyle name="Ввод  9 5 2" xfId="15961"/>
    <cellStyle name="Ввод  9 5 2 2" xfId="15962"/>
    <cellStyle name="Ввод  9 5 3" xfId="15963"/>
    <cellStyle name="Ввод  9 5 3 2" xfId="15964"/>
    <cellStyle name="Ввод  9 5 4" xfId="15965"/>
    <cellStyle name="Ввод  9 5 5" xfId="15966"/>
    <cellStyle name="Ввод  9 6" xfId="15967"/>
    <cellStyle name="Ввод  9 6 2" xfId="15968"/>
    <cellStyle name="Ввод  9 6 2 2" xfId="15969"/>
    <cellStyle name="Ввод  9 6 3" xfId="15970"/>
    <cellStyle name="Ввод  9 6 3 2" xfId="15971"/>
    <cellStyle name="Ввод  9 6 4" xfId="15972"/>
    <cellStyle name="Ввод  9 6 5" xfId="15973"/>
    <cellStyle name="Ввод  9 7" xfId="15974"/>
    <cellStyle name="Ввод  9 7 2" xfId="15975"/>
    <cellStyle name="Ввод  9 8" xfId="15976"/>
    <cellStyle name="Ввод  9 8 2" xfId="15977"/>
    <cellStyle name="Ввод  9 9" xfId="15978"/>
    <cellStyle name="Ввод  9_46EE.2011(v1.0)" xfId="15979"/>
    <cellStyle name="Ввод  90" xfId="15980"/>
    <cellStyle name="Ввод  91" xfId="15981"/>
    <cellStyle name="Ввод  92" xfId="15982"/>
    <cellStyle name="Ввод  93" xfId="15983"/>
    <cellStyle name="Ввод  94" xfId="15984"/>
    <cellStyle name="Ввод  95" xfId="15985"/>
    <cellStyle name="Ввод  96" xfId="15986"/>
    <cellStyle name="Ввод  97" xfId="15987"/>
    <cellStyle name="Ввод  98" xfId="15988"/>
    <cellStyle name="Ввод  99" xfId="15989"/>
    <cellStyle name="Верт. заголовок" xfId="15990"/>
    <cellStyle name="Вес_продукта" xfId="15991"/>
    <cellStyle name="Вывод" xfId="8" builtinId="21" customBuiltin="1"/>
    <cellStyle name="Вывод 10" xfId="15992"/>
    <cellStyle name="Вывод 10 2" xfId="15993"/>
    <cellStyle name="Вывод 10 2 2" xfId="15994"/>
    <cellStyle name="Вывод 10 2 2 2" xfId="15995"/>
    <cellStyle name="Вывод 10 2 3" xfId="15996"/>
    <cellStyle name="Вывод 10 2 3 2" xfId="15997"/>
    <cellStyle name="Вывод 10 2 4" xfId="15998"/>
    <cellStyle name="Вывод 10 2 5" xfId="15999"/>
    <cellStyle name="Вывод 10 3" xfId="16000"/>
    <cellStyle name="Вывод 10 3 2" xfId="16001"/>
    <cellStyle name="Вывод 10 3 2 2" xfId="16002"/>
    <cellStyle name="Вывод 10 3 3" xfId="16003"/>
    <cellStyle name="Вывод 10 3 3 2" xfId="16004"/>
    <cellStyle name="Вывод 10 3 4" xfId="16005"/>
    <cellStyle name="Вывод 10 3 5" xfId="16006"/>
    <cellStyle name="Вывод 10 4" xfId="16007"/>
    <cellStyle name="Вывод 10 4 2" xfId="16008"/>
    <cellStyle name="Вывод 10 4 2 2" xfId="16009"/>
    <cellStyle name="Вывод 10 4 3" xfId="16010"/>
    <cellStyle name="Вывод 10 4 3 2" xfId="16011"/>
    <cellStyle name="Вывод 10 4 4" xfId="16012"/>
    <cellStyle name="Вывод 10 4 5" xfId="16013"/>
    <cellStyle name="Вывод 10 5" xfId="16014"/>
    <cellStyle name="Вывод 10 5 2" xfId="16015"/>
    <cellStyle name="Вывод 10 5 2 2" xfId="16016"/>
    <cellStyle name="Вывод 10 5 3" xfId="16017"/>
    <cellStyle name="Вывод 10 5 3 2" xfId="16018"/>
    <cellStyle name="Вывод 10 5 4" xfId="16019"/>
    <cellStyle name="Вывод 10 5 5" xfId="16020"/>
    <cellStyle name="Вывод 10 6" xfId="16021"/>
    <cellStyle name="Вывод 10 6 2" xfId="16022"/>
    <cellStyle name="Вывод 10 7" xfId="16023"/>
    <cellStyle name="Вывод 10 7 2" xfId="16024"/>
    <cellStyle name="Вывод 10 8" xfId="16025"/>
    <cellStyle name="Вывод 10 9" xfId="16026"/>
    <cellStyle name="Вывод 100" xfId="16027"/>
    <cellStyle name="Вывод 101" xfId="16028"/>
    <cellStyle name="Вывод 102" xfId="16029"/>
    <cellStyle name="Вывод 103" xfId="16030"/>
    <cellStyle name="Вывод 104" xfId="16031"/>
    <cellStyle name="Вывод 105" xfId="16032"/>
    <cellStyle name="Вывод 106" xfId="16033"/>
    <cellStyle name="Вывод 107" xfId="16034"/>
    <cellStyle name="Вывод 108" xfId="16035"/>
    <cellStyle name="Вывод 109" xfId="16036"/>
    <cellStyle name="Вывод 11" xfId="16037"/>
    <cellStyle name="Вывод 11 2" xfId="16038"/>
    <cellStyle name="Вывод 11 2 2" xfId="16039"/>
    <cellStyle name="Вывод 11 2 2 2" xfId="16040"/>
    <cellStyle name="Вывод 11 2 3" xfId="16041"/>
    <cellStyle name="Вывод 11 2 3 2" xfId="16042"/>
    <cellStyle name="Вывод 11 2 4" xfId="16043"/>
    <cellStyle name="Вывод 11 2 5" xfId="16044"/>
    <cellStyle name="Вывод 11 3" xfId="16045"/>
    <cellStyle name="Вывод 11 3 2" xfId="16046"/>
    <cellStyle name="Вывод 11 3 2 2" xfId="16047"/>
    <cellStyle name="Вывод 11 3 3" xfId="16048"/>
    <cellStyle name="Вывод 11 3 3 2" xfId="16049"/>
    <cellStyle name="Вывод 11 3 4" xfId="16050"/>
    <cellStyle name="Вывод 11 3 5" xfId="16051"/>
    <cellStyle name="Вывод 11 4" xfId="16052"/>
    <cellStyle name="Вывод 11 4 2" xfId="16053"/>
    <cellStyle name="Вывод 11 4 2 2" xfId="16054"/>
    <cellStyle name="Вывод 11 4 3" xfId="16055"/>
    <cellStyle name="Вывод 11 4 3 2" xfId="16056"/>
    <cellStyle name="Вывод 11 4 4" xfId="16057"/>
    <cellStyle name="Вывод 11 4 5" xfId="16058"/>
    <cellStyle name="Вывод 11 5" xfId="16059"/>
    <cellStyle name="Вывод 11 5 2" xfId="16060"/>
    <cellStyle name="Вывод 11 5 2 2" xfId="16061"/>
    <cellStyle name="Вывод 11 5 3" xfId="16062"/>
    <cellStyle name="Вывод 11 5 3 2" xfId="16063"/>
    <cellStyle name="Вывод 11 5 4" xfId="16064"/>
    <cellStyle name="Вывод 11 5 5" xfId="16065"/>
    <cellStyle name="Вывод 11 6" xfId="16066"/>
    <cellStyle name="Вывод 11 6 2" xfId="16067"/>
    <cellStyle name="Вывод 11 7" xfId="16068"/>
    <cellStyle name="Вывод 11 7 2" xfId="16069"/>
    <cellStyle name="Вывод 11 8" xfId="16070"/>
    <cellStyle name="Вывод 11 9" xfId="16071"/>
    <cellStyle name="Вывод 110" xfId="16072"/>
    <cellStyle name="Вывод 111" xfId="16073"/>
    <cellStyle name="Вывод 112" xfId="16074"/>
    <cellStyle name="Вывод 113" xfId="16075"/>
    <cellStyle name="Вывод 114" xfId="16076"/>
    <cellStyle name="Вывод 115" xfId="16077"/>
    <cellStyle name="Вывод 116" xfId="16078"/>
    <cellStyle name="Вывод 117" xfId="16079"/>
    <cellStyle name="Вывод 118" xfId="16080"/>
    <cellStyle name="Вывод 119" xfId="16081"/>
    <cellStyle name="Вывод 12" xfId="16082"/>
    <cellStyle name="Вывод 12 2" xfId="16083"/>
    <cellStyle name="Вывод 12 2 2" xfId="16084"/>
    <cellStyle name="Вывод 12 2 2 2" xfId="16085"/>
    <cellStyle name="Вывод 12 2 3" xfId="16086"/>
    <cellStyle name="Вывод 12 2 3 2" xfId="16087"/>
    <cellStyle name="Вывод 12 2 4" xfId="16088"/>
    <cellStyle name="Вывод 12 2 5" xfId="16089"/>
    <cellStyle name="Вывод 12 3" xfId="16090"/>
    <cellStyle name="Вывод 12 3 2" xfId="16091"/>
    <cellStyle name="Вывод 12 3 2 2" xfId="16092"/>
    <cellStyle name="Вывод 12 3 3" xfId="16093"/>
    <cellStyle name="Вывод 12 3 3 2" xfId="16094"/>
    <cellStyle name="Вывод 12 3 4" xfId="16095"/>
    <cellStyle name="Вывод 12 3 5" xfId="16096"/>
    <cellStyle name="Вывод 12 4" xfId="16097"/>
    <cellStyle name="Вывод 12 4 2" xfId="16098"/>
    <cellStyle name="Вывод 12 4 2 2" xfId="16099"/>
    <cellStyle name="Вывод 12 4 3" xfId="16100"/>
    <cellStyle name="Вывод 12 4 3 2" xfId="16101"/>
    <cellStyle name="Вывод 12 4 4" xfId="16102"/>
    <cellStyle name="Вывод 12 4 5" xfId="16103"/>
    <cellStyle name="Вывод 12 5" xfId="16104"/>
    <cellStyle name="Вывод 12 5 2" xfId="16105"/>
    <cellStyle name="Вывод 12 5 2 2" xfId="16106"/>
    <cellStyle name="Вывод 12 5 3" xfId="16107"/>
    <cellStyle name="Вывод 12 5 3 2" xfId="16108"/>
    <cellStyle name="Вывод 12 5 4" xfId="16109"/>
    <cellStyle name="Вывод 12 5 5" xfId="16110"/>
    <cellStyle name="Вывод 12 6" xfId="16111"/>
    <cellStyle name="Вывод 12 6 2" xfId="16112"/>
    <cellStyle name="Вывод 12 7" xfId="16113"/>
    <cellStyle name="Вывод 12 7 2" xfId="16114"/>
    <cellStyle name="Вывод 12 8" xfId="16115"/>
    <cellStyle name="Вывод 12 9" xfId="16116"/>
    <cellStyle name="Вывод 120" xfId="16117"/>
    <cellStyle name="Вывод 121" xfId="16118"/>
    <cellStyle name="Вывод 122" xfId="16119"/>
    <cellStyle name="Вывод 123" xfId="16120"/>
    <cellStyle name="Вывод 124" xfId="16121"/>
    <cellStyle name="Вывод 125" xfId="16122"/>
    <cellStyle name="Вывод 126" xfId="16123"/>
    <cellStyle name="Вывод 127" xfId="16124"/>
    <cellStyle name="Вывод 128" xfId="16125"/>
    <cellStyle name="Вывод 129" xfId="16126"/>
    <cellStyle name="Вывод 13" xfId="16127"/>
    <cellStyle name="Вывод 13 2" xfId="16128"/>
    <cellStyle name="Вывод 13 2 2" xfId="16129"/>
    <cellStyle name="Вывод 13 2 2 2" xfId="16130"/>
    <cellStyle name="Вывод 13 2 3" xfId="16131"/>
    <cellStyle name="Вывод 13 2 3 2" xfId="16132"/>
    <cellStyle name="Вывод 13 2 4" xfId="16133"/>
    <cellStyle name="Вывод 13 2 5" xfId="16134"/>
    <cellStyle name="Вывод 13 3" xfId="16135"/>
    <cellStyle name="Вывод 13 3 2" xfId="16136"/>
    <cellStyle name="Вывод 13 3 2 2" xfId="16137"/>
    <cellStyle name="Вывод 13 3 3" xfId="16138"/>
    <cellStyle name="Вывод 13 3 3 2" xfId="16139"/>
    <cellStyle name="Вывод 13 3 4" xfId="16140"/>
    <cellStyle name="Вывод 13 3 5" xfId="16141"/>
    <cellStyle name="Вывод 13 4" xfId="16142"/>
    <cellStyle name="Вывод 13 4 2" xfId="16143"/>
    <cellStyle name="Вывод 13 4 2 2" xfId="16144"/>
    <cellStyle name="Вывод 13 4 3" xfId="16145"/>
    <cellStyle name="Вывод 13 4 3 2" xfId="16146"/>
    <cellStyle name="Вывод 13 4 4" xfId="16147"/>
    <cellStyle name="Вывод 13 4 5" xfId="16148"/>
    <cellStyle name="Вывод 13 5" xfId="16149"/>
    <cellStyle name="Вывод 13 5 2" xfId="16150"/>
    <cellStyle name="Вывод 13 5 2 2" xfId="16151"/>
    <cellStyle name="Вывод 13 5 3" xfId="16152"/>
    <cellStyle name="Вывод 13 5 3 2" xfId="16153"/>
    <cellStyle name="Вывод 13 5 4" xfId="16154"/>
    <cellStyle name="Вывод 13 5 5" xfId="16155"/>
    <cellStyle name="Вывод 13 6" xfId="16156"/>
    <cellStyle name="Вывод 13 6 2" xfId="16157"/>
    <cellStyle name="Вывод 13 7" xfId="16158"/>
    <cellStyle name="Вывод 13 7 2" xfId="16159"/>
    <cellStyle name="Вывод 13 8" xfId="16160"/>
    <cellStyle name="Вывод 13 9" xfId="16161"/>
    <cellStyle name="Вывод 130" xfId="16162"/>
    <cellStyle name="Вывод 131" xfId="16163"/>
    <cellStyle name="Вывод 132" xfId="16164"/>
    <cellStyle name="Вывод 133" xfId="16165"/>
    <cellStyle name="Вывод 134" xfId="16166"/>
    <cellStyle name="Вывод 135" xfId="16167"/>
    <cellStyle name="Вывод 136" xfId="16168"/>
    <cellStyle name="Вывод 137" xfId="16169"/>
    <cellStyle name="Вывод 138" xfId="16170"/>
    <cellStyle name="Вывод 139" xfId="16171"/>
    <cellStyle name="Вывод 14" xfId="16172"/>
    <cellStyle name="Вывод 14 2" xfId="16173"/>
    <cellStyle name="Вывод 14 2 2" xfId="16174"/>
    <cellStyle name="Вывод 14 2 2 2" xfId="16175"/>
    <cellStyle name="Вывод 14 2 3" xfId="16176"/>
    <cellStyle name="Вывод 14 2 3 2" xfId="16177"/>
    <cellStyle name="Вывод 14 2 4" xfId="16178"/>
    <cellStyle name="Вывод 14 2 5" xfId="16179"/>
    <cellStyle name="Вывод 14 3" xfId="16180"/>
    <cellStyle name="Вывод 14 3 2" xfId="16181"/>
    <cellStyle name="Вывод 14 3 2 2" xfId="16182"/>
    <cellStyle name="Вывод 14 3 3" xfId="16183"/>
    <cellStyle name="Вывод 14 3 3 2" xfId="16184"/>
    <cellStyle name="Вывод 14 3 4" xfId="16185"/>
    <cellStyle name="Вывод 14 3 5" xfId="16186"/>
    <cellStyle name="Вывод 14 4" xfId="16187"/>
    <cellStyle name="Вывод 14 4 2" xfId="16188"/>
    <cellStyle name="Вывод 14 4 2 2" xfId="16189"/>
    <cellStyle name="Вывод 14 4 3" xfId="16190"/>
    <cellStyle name="Вывод 14 4 3 2" xfId="16191"/>
    <cellStyle name="Вывод 14 4 4" xfId="16192"/>
    <cellStyle name="Вывод 14 4 5" xfId="16193"/>
    <cellStyle name="Вывод 14 5" xfId="16194"/>
    <cellStyle name="Вывод 14 5 2" xfId="16195"/>
    <cellStyle name="Вывод 14 5 2 2" xfId="16196"/>
    <cellStyle name="Вывод 14 5 3" xfId="16197"/>
    <cellStyle name="Вывод 14 5 3 2" xfId="16198"/>
    <cellStyle name="Вывод 14 5 4" xfId="16199"/>
    <cellStyle name="Вывод 14 5 5" xfId="16200"/>
    <cellStyle name="Вывод 14 6" xfId="16201"/>
    <cellStyle name="Вывод 14 6 2" xfId="16202"/>
    <cellStyle name="Вывод 14 7" xfId="16203"/>
    <cellStyle name="Вывод 14 7 2" xfId="16204"/>
    <cellStyle name="Вывод 14 8" xfId="16205"/>
    <cellStyle name="Вывод 14 9" xfId="16206"/>
    <cellStyle name="Вывод 140" xfId="16207"/>
    <cellStyle name="Вывод 141" xfId="16208"/>
    <cellStyle name="Вывод 142" xfId="16209"/>
    <cellStyle name="Вывод 143" xfId="16210"/>
    <cellStyle name="Вывод 144" xfId="16211"/>
    <cellStyle name="Вывод 145" xfId="16212"/>
    <cellStyle name="Вывод 146" xfId="16213"/>
    <cellStyle name="Вывод 147" xfId="16214"/>
    <cellStyle name="Вывод 148" xfId="16215"/>
    <cellStyle name="Вывод 149" xfId="16216"/>
    <cellStyle name="Вывод 15" xfId="16217"/>
    <cellStyle name="Вывод 15 2" xfId="16218"/>
    <cellStyle name="Вывод 15 2 2" xfId="16219"/>
    <cellStyle name="Вывод 15 2 2 2" xfId="16220"/>
    <cellStyle name="Вывод 15 2 3" xfId="16221"/>
    <cellStyle name="Вывод 15 2 3 2" xfId="16222"/>
    <cellStyle name="Вывод 15 2 4" xfId="16223"/>
    <cellStyle name="Вывод 15 2 5" xfId="16224"/>
    <cellStyle name="Вывод 15 3" xfId="16225"/>
    <cellStyle name="Вывод 15 3 2" xfId="16226"/>
    <cellStyle name="Вывод 15 3 2 2" xfId="16227"/>
    <cellStyle name="Вывод 15 3 3" xfId="16228"/>
    <cellStyle name="Вывод 15 3 3 2" xfId="16229"/>
    <cellStyle name="Вывод 15 3 4" xfId="16230"/>
    <cellStyle name="Вывод 15 3 5" xfId="16231"/>
    <cellStyle name="Вывод 15 4" xfId="16232"/>
    <cellStyle name="Вывод 15 4 2" xfId="16233"/>
    <cellStyle name="Вывод 15 4 2 2" xfId="16234"/>
    <cellStyle name="Вывод 15 4 3" xfId="16235"/>
    <cellStyle name="Вывод 15 4 3 2" xfId="16236"/>
    <cellStyle name="Вывод 15 4 4" xfId="16237"/>
    <cellStyle name="Вывод 15 4 5" xfId="16238"/>
    <cellStyle name="Вывод 15 5" xfId="16239"/>
    <cellStyle name="Вывод 15 5 2" xfId="16240"/>
    <cellStyle name="Вывод 15 5 2 2" xfId="16241"/>
    <cellStyle name="Вывод 15 5 3" xfId="16242"/>
    <cellStyle name="Вывод 15 5 3 2" xfId="16243"/>
    <cellStyle name="Вывод 15 5 4" xfId="16244"/>
    <cellStyle name="Вывод 15 5 5" xfId="16245"/>
    <cellStyle name="Вывод 15 6" xfId="16246"/>
    <cellStyle name="Вывод 15 6 2" xfId="16247"/>
    <cellStyle name="Вывод 15 7" xfId="16248"/>
    <cellStyle name="Вывод 15 7 2" xfId="16249"/>
    <cellStyle name="Вывод 15 8" xfId="16250"/>
    <cellStyle name="Вывод 15 9" xfId="16251"/>
    <cellStyle name="Вывод 150" xfId="16252"/>
    <cellStyle name="Вывод 151" xfId="16253"/>
    <cellStyle name="Вывод 152" xfId="16254"/>
    <cellStyle name="Вывод 16" xfId="16255"/>
    <cellStyle name="Вывод 16 2" xfId="16256"/>
    <cellStyle name="Вывод 16 2 2" xfId="16257"/>
    <cellStyle name="Вывод 16 2 2 2" xfId="16258"/>
    <cellStyle name="Вывод 16 2 3" xfId="16259"/>
    <cellStyle name="Вывод 16 2 3 2" xfId="16260"/>
    <cellStyle name="Вывод 16 2 4" xfId="16261"/>
    <cellStyle name="Вывод 16 2 5" xfId="16262"/>
    <cellStyle name="Вывод 16 3" xfId="16263"/>
    <cellStyle name="Вывод 16 3 2" xfId="16264"/>
    <cellStyle name="Вывод 16 3 2 2" xfId="16265"/>
    <cellStyle name="Вывод 16 3 3" xfId="16266"/>
    <cellStyle name="Вывод 16 3 3 2" xfId="16267"/>
    <cellStyle name="Вывод 16 3 4" xfId="16268"/>
    <cellStyle name="Вывод 16 3 5" xfId="16269"/>
    <cellStyle name="Вывод 16 4" xfId="16270"/>
    <cellStyle name="Вывод 16 4 2" xfId="16271"/>
    <cellStyle name="Вывод 16 4 2 2" xfId="16272"/>
    <cellStyle name="Вывод 16 4 3" xfId="16273"/>
    <cellStyle name="Вывод 16 4 3 2" xfId="16274"/>
    <cellStyle name="Вывод 16 4 4" xfId="16275"/>
    <cellStyle name="Вывод 16 4 5" xfId="16276"/>
    <cellStyle name="Вывод 16 5" xfId="16277"/>
    <cellStyle name="Вывод 16 5 2" xfId="16278"/>
    <cellStyle name="Вывод 16 5 2 2" xfId="16279"/>
    <cellStyle name="Вывод 16 5 3" xfId="16280"/>
    <cellStyle name="Вывод 16 5 3 2" xfId="16281"/>
    <cellStyle name="Вывод 16 5 4" xfId="16282"/>
    <cellStyle name="Вывод 16 5 5" xfId="16283"/>
    <cellStyle name="Вывод 16 6" xfId="16284"/>
    <cellStyle name="Вывод 16 6 2" xfId="16285"/>
    <cellStyle name="Вывод 16 7" xfId="16286"/>
    <cellStyle name="Вывод 16 7 2" xfId="16287"/>
    <cellStyle name="Вывод 16 8" xfId="16288"/>
    <cellStyle name="Вывод 16 9" xfId="16289"/>
    <cellStyle name="Вывод 17" xfId="16290"/>
    <cellStyle name="Вывод 17 2" xfId="16291"/>
    <cellStyle name="Вывод 17 2 2" xfId="16292"/>
    <cellStyle name="Вывод 17 2 2 2" xfId="16293"/>
    <cellStyle name="Вывод 17 2 3" xfId="16294"/>
    <cellStyle name="Вывод 17 2 3 2" xfId="16295"/>
    <cellStyle name="Вывод 17 2 4" xfId="16296"/>
    <cellStyle name="Вывод 17 2 5" xfId="16297"/>
    <cellStyle name="Вывод 17 3" xfId="16298"/>
    <cellStyle name="Вывод 17 3 2" xfId="16299"/>
    <cellStyle name="Вывод 17 3 2 2" xfId="16300"/>
    <cellStyle name="Вывод 17 3 3" xfId="16301"/>
    <cellStyle name="Вывод 17 3 3 2" xfId="16302"/>
    <cellStyle name="Вывод 17 3 4" xfId="16303"/>
    <cellStyle name="Вывод 17 3 5" xfId="16304"/>
    <cellStyle name="Вывод 17 4" xfId="16305"/>
    <cellStyle name="Вывод 17 4 2" xfId="16306"/>
    <cellStyle name="Вывод 17 4 2 2" xfId="16307"/>
    <cellStyle name="Вывод 17 4 3" xfId="16308"/>
    <cellStyle name="Вывод 17 4 3 2" xfId="16309"/>
    <cellStyle name="Вывод 17 4 4" xfId="16310"/>
    <cellStyle name="Вывод 17 4 5" xfId="16311"/>
    <cellStyle name="Вывод 17 5" xfId="16312"/>
    <cellStyle name="Вывод 17 5 2" xfId="16313"/>
    <cellStyle name="Вывод 17 5 2 2" xfId="16314"/>
    <cellStyle name="Вывод 17 5 3" xfId="16315"/>
    <cellStyle name="Вывод 17 5 3 2" xfId="16316"/>
    <cellStyle name="Вывод 17 5 4" xfId="16317"/>
    <cellStyle name="Вывод 17 5 5" xfId="16318"/>
    <cellStyle name="Вывод 17 6" xfId="16319"/>
    <cellStyle name="Вывод 17 6 2" xfId="16320"/>
    <cellStyle name="Вывод 17 7" xfId="16321"/>
    <cellStyle name="Вывод 17 7 2" xfId="16322"/>
    <cellStyle name="Вывод 17 8" xfId="16323"/>
    <cellStyle name="Вывод 17 9" xfId="16324"/>
    <cellStyle name="Вывод 18" xfId="16325"/>
    <cellStyle name="Вывод 18 2" xfId="16326"/>
    <cellStyle name="Вывод 18 2 2" xfId="16327"/>
    <cellStyle name="Вывод 18 2 2 2" xfId="16328"/>
    <cellStyle name="Вывод 18 2 3" xfId="16329"/>
    <cellStyle name="Вывод 18 2 3 2" xfId="16330"/>
    <cellStyle name="Вывод 18 2 4" xfId="16331"/>
    <cellStyle name="Вывод 18 2 5" xfId="16332"/>
    <cellStyle name="Вывод 18 3" xfId="16333"/>
    <cellStyle name="Вывод 18 3 2" xfId="16334"/>
    <cellStyle name="Вывод 18 3 2 2" xfId="16335"/>
    <cellStyle name="Вывод 18 3 3" xfId="16336"/>
    <cellStyle name="Вывод 18 3 3 2" xfId="16337"/>
    <cellStyle name="Вывод 18 3 4" xfId="16338"/>
    <cellStyle name="Вывод 18 3 5" xfId="16339"/>
    <cellStyle name="Вывод 18 4" xfId="16340"/>
    <cellStyle name="Вывод 18 4 2" xfId="16341"/>
    <cellStyle name="Вывод 18 4 2 2" xfId="16342"/>
    <cellStyle name="Вывод 18 4 3" xfId="16343"/>
    <cellStyle name="Вывод 18 4 3 2" xfId="16344"/>
    <cellStyle name="Вывод 18 4 4" xfId="16345"/>
    <cellStyle name="Вывод 18 4 5" xfId="16346"/>
    <cellStyle name="Вывод 18 5" xfId="16347"/>
    <cellStyle name="Вывод 18 5 2" xfId="16348"/>
    <cellStyle name="Вывод 18 5 2 2" xfId="16349"/>
    <cellStyle name="Вывод 18 5 3" xfId="16350"/>
    <cellStyle name="Вывод 18 5 3 2" xfId="16351"/>
    <cellStyle name="Вывод 18 5 4" xfId="16352"/>
    <cellStyle name="Вывод 18 5 5" xfId="16353"/>
    <cellStyle name="Вывод 18 6" xfId="16354"/>
    <cellStyle name="Вывод 18 6 2" xfId="16355"/>
    <cellStyle name="Вывод 18 7" xfId="16356"/>
    <cellStyle name="Вывод 18 7 2" xfId="16357"/>
    <cellStyle name="Вывод 18 8" xfId="16358"/>
    <cellStyle name="Вывод 18 9" xfId="16359"/>
    <cellStyle name="Вывод 19" xfId="16360"/>
    <cellStyle name="Вывод 19 2" xfId="16361"/>
    <cellStyle name="Вывод 19 2 2" xfId="16362"/>
    <cellStyle name="Вывод 19 2 2 2" xfId="16363"/>
    <cellStyle name="Вывод 19 2 3" xfId="16364"/>
    <cellStyle name="Вывод 19 2 3 2" xfId="16365"/>
    <cellStyle name="Вывод 19 2 4" xfId="16366"/>
    <cellStyle name="Вывод 19 2 5" xfId="16367"/>
    <cellStyle name="Вывод 19 3" xfId="16368"/>
    <cellStyle name="Вывод 19 3 2" xfId="16369"/>
    <cellStyle name="Вывод 19 3 2 2" xfId="16370"/>
    <cellStyle name="Вывод 19 3 3" xfId="16371"/>
    <cellStyle name="Вывод 19 3 3 2" xfId="16372"/>
    <cellStyle name="Вывод 19 3 4" xfId="16373"/>
    <cellStyle name="Вывод 19 3 5" xfId="16374"/>
    <cellStyle name="Вывод 19 4" xfId="16375"/>
    <cellStyle name="Вывод 19 4 2" xfId="16376"/>
    <cellStyle name="Вывод 19 4 2 2" xfId="16377"/>
    <cellStyle name="Вывод 19 4 3" xfId="16378"/>
    <cellStyle name="Вывод 19 4 3 2" xfId="16379"/>
    <cellStyle name="Вывод 19 4 4" xfId="16380"/>
    <cellStyle name="Вывод 19 4 5" xfId="16381"/>
    <cellStyle name="Вывод 19 5" xfId="16382"/>
    <cellStyle name="Вывод 19 5 2" xfId="16383"/>
    <cellStyle name="Вывод 19 5 2 2" xfId="16384"/>
    <cellStyle name="Вывод 19 5 3" xfId="16385"/>
    <cellStyle name="Вывод 19 5 3 2" xfId="16386"/>
    <cellStyle name="Вывод 19 5 4" xfId="16387"/>
    <cellStyle name="Вывод 19 5 5" xfId="16388"/>
    <cellStyle name="Вывод 19 6" xfId="16389"/>
    <cellStyle name="Вывод 19 6 2" xfId="16390"/>
    <cellStyle name="Вывод 19 7" xfId="16391"/>
    <cellStyle name="Вывод 19 7 2" xfId="16392"/>
    <cellStyle name="Вывод 19 8" xfId="16393"/>
    <cellStyle name="Вывод 19 9" xfId="16394"/>
    <cellStyle name="Вывод 2" xfId="16395"/>
    <cellStyle name="Вывод 2 10" xfId="16396"/>
    <cellStyle name="Вывод 2 10 2" xfId="16397"/>
    <cellStyle name="Вывод 2 10 2 2" xfId="16398"/>
    <cellStyle name="Вывод 2 10 3" xfId="16399"/>
    <cellStyle name="Вывод 2 10 3 2" xfId="16400"/>
    <cellStyle name="Вывод 2 10 4" xfId="16401"/>
    <cellStyle name="Вывод 2 10 5" xfId="16402"/>
    <cellStyle name="Вывод 2 11" xfId="16403"/>
    <cellStyle name="Вывод 2 11 2" xfId="16404"/>
    <cellStyle name="Вывод 2 11 2 2" xfId="16405"/>
    <cellStyle name="Вывод 2 11 3" xfId="16406"/>
    <cellStyle name="Вывод 2 11 3 2" xfId="16407"/>
    <cellStyle name="Вывод 2 11 4" xfId="16408"/>
    <cellStyle name="Вывод 2 11 5" xfId="16409"/>
    <cellStyle name="Вывод 2 12" xfId="16410"/>
    <cellStyle name="Вывод 2 12 2" xfId="16411"/>
    <cellStyle name="Вывод 2 12 2 2" xfId="16412"/>
    <cellStyle name="Вывод 2 12 3" xfId="16413"/>
    <cellStyle name="Вывод 2 12 3 2" xfId="16414"/>
    <cellStyle name="Вывод 2 12 4" xfId="16415"/>
    <cellStyle name="Вывод 2 12 5" xfId="16416"/>
    <cellStyle name="Вывод 2 13" xfId="16417"/>
    <cellStyle name="Вывод 2 13 2" xfId="16418"/>
    <cellStyle name="Вывод 2 13 2 2" xfId="16419"/>
    <cellStyle name="Вывод 2 13 3" xfId="16420"/>
    <cellStyle name="Вывод 2 13 3 2" xfId="16421"/>
    <cellStyle name="Вывод 2 13 4" xfId="16422"/>
    <cellStyle name="Вывод 2 13 5" xfId="16423"/>
    <cellStyle name="Вывод 2 14" xfId="16424"/>
    <cellStyle name="Вывод 2 14 2" xfId="16425"/>
    <cellStyle name="Вывод 2 14 2 2" xfId="16426"/>
    <cellStyle name="Вывод 2 14 2 2 2" xfId="16427"/>
    <cellStyle name="Вывод 2 14 2 3" xfId="16428"/>
    <cellStyle name="Вывод 2 14 2 3 2" xfId="16429"/>
    <cellStyle name="Вывод 2 14 2 4" xfId="16430"/>
    <cellStyle name="Вывод 2 14 2 5" xfId="16431"/>
    <cellStyle name="Вывод 2 15" xfId="16432"/>
    <cellStyle name="Вывод 2 15 2" xfId="16433"/>
    <cellStyle name="Вывод 2 16" xfId="16434"/>
    <cellStyle name="Вывод 2 16 2" xfId="16435"/>
    <cellStyle name="Вывод 2 17" xfId="16436"/>
    <cellStyle name="Вывод 2 18" xfId="16437"/>
    <cellStyle name="Вывод 2 2" xfId="16438"/>
    <cellStyle name="Вывод 2 2 2" xfId="16439"/>
    <cellStyle name="Вывод 2 2 2 2" xfId="16440"/>
    <cellStyle name="Вывод 2 2 2 2 2" xfId="16441"/>
    <cellStyle name="Вывод 2 2 2 3" xfId="16442"/>
    <cellStyle name="Вывод 2 2 2 3 2" xfId="16443"/>
    <cellStyle name="Вывод 2 2 2 4" xfId="16444"/>
    <cellStyle name="Вывод 2 2 2 5" xfId="16445"/>
    <cellStyle name="Вывод 2 2 3" xfId="16446"/>
    <cellStyle name="Вывод 2 2 3 2" xfId="16447"/>
    <cellStyle name="Вывод 2 2 3 2 2" xfId="16448"/>
    <cellStyle name="Вывод 2 2 3 3" xfId="16449"/>
    <cellStyle name="Вывод 2 2 3 3 2" xfId="16450"/>
    <cellStyle name="Вывод 2 2 3 4" xfId="16451"/>
    <cellStyle name="Вывод 2 2 3 5" xfId="16452"/>
    <cellStyle name="Вывод 2 2 4" xfId="16453"/>
    <cellStyle name="Вывод 2 2 4 2" xfId="16454"/>
    <cellStyle name="Вывод 2 2 4 2 2" xfId="16455"/>
    <cellStyle name="Вывод 2 2 4 3" xfId="16456"/>
    <cellStyle name="Вывод 2 2 4 3 2" xfId="16457"/>
    <cellStyle name="Вывод 2 2 4 4" xfId="16458"/>
    <cellStyle name="Вывод 2 2 4 5" xfId="16459"/>
    <cellStyle name="Вывод 2 2 5" xfId="16460"/>
    <cellStyle name="Вывод 2 2 5 2" xfId="16461"/>
    <cellStyle name="Вывод 2 2 5 2 2" xfId="16462"/>
    <cellStyle name="Вывод 2 2 5 3" xfId="16463"/>
    <cellStyle name="Вывод 2 2 5 3 2" xfId="16464"/>
    <cellStyle name="Вывод 2 2 5 4" xfId="16465"/>
    <cellStyle name="Вывод 2 2 5 5" xfId="16466"/>
    <cellStyle name="Вывод 2 2 6" xfId="16467"/>
    <cellStyle name="Вывод 2 2 6 2" xfId="16468"/>
    <cellStyle name="Вывод 2 2 7" xfId="16469"/>
    <cellStyle name="Вывод 2 2 7 2" xfId="16470"/>
    <cellStyle name="Вывод 2 2 8" xfId="16471"/>
    <cellStyle name="Вывод 2 2 9" xfId="16472"/>
    <cellStyle name="Вывод 2 3" xfId="16473"/>
    <cellStyle name="Вывод 2 3 2" xfId="16474"/>
    <cellStyle name="Вывод 2 3 2 2" xfId="16475"/>
    <cellStyle name="Вывод 2 3 3" xfId="16476"/>
    <cellStyle name="Вывод 2 3 3 2" xfId="16477"/>
    <cellStyle name="Вывод 2 3 4" xfId="16478"/>
    <cellStyle name="Вывод 2 3 5" xfId="16479"/>
    <cellStyle name="Вывод 2 4" xfId="16480"/>
    <cellStyle name="Вывод 2 4 2" xfId="16481"/>
    <cellStyle name="Вывод 2 4 2 2" xfId="16482"/>
    <cellStyle name="Вывод 2 4 3" xfId="16483"/>
    <cellStyle name="Вывод 2 4 3 2" xfId="16484"/>
    <cellStyle name="Вывод 2 4 4" xfId="16485"/>
    <cellStyle name="Вывод 2 4 5" xfId="16486"/>
    <cellStyle name="Вывод 2 5" xfId="16487"/>
    <cellStyle name="Вывод 2 5 2" xfId="16488"/>
    <cellStyle name="Вывод 2 5 2 2" xfId="16489"/>
    <cellStyle name="Вывод 2 5 3" xfId="16490"/>
    <cellStyle name="Вывод 2 5 3 2" xfId="16491"/>
    <cellStyle name="Вывод 2 5 4" xfId="16492"/>
    <cellStyle name="Вывод 2 5 5" xfId="16493"/>
    <cellStyle name="Вывод 2 6" xfId="16494"/>
    <cellStyle name="Вывод 2 6 2" xfId="16495"/>
    <cellStyle name="Вывод 2 6 2 2" xfId="16496"/>
    <cellStyle name="Вывод 2 6 3" xfId="16497"/>
    <cellStyle name="Вывод 2 6 3 2" xfId="16498"/>
    <cellStyle name="Вывод 2 6 4" xfId="16499"/>
    <cellStyle name="Вывод 2 6 5" xfId="16500"/>
    <cellStyle name="Вывод 2 7" xfId="16501"/>
    <cellStyle name="Вывод 2 7 2" xfId="16502"/>
    <cellStyle name="Вывод 2 7 2 2" xfId="16503"/>
    <cellStyle name="Вывод 2 7 3" xfId="16504"/>
    <cellStyle name="Вывод 2 7 3 2" xfId="16505"/>
    <cellStyle name="Вывод 2 7 4" xfId="16506"/>
    <cellStyle name="Вывод 2 7 5" xfId="16507"/>
    <cellStyle name="Вывод 2 8" xfId="16508"/>
    <cellStyle name="Вывод 2 8 2" xfId="16509"/>
    <cellStyle name="Вывод 2 8 2 2" xfId="16510"/>
    <cellStyle name="Вывод 2 8 3" xfId="16511"/>
    <cellStyle name="Вывод 2 8 3 2" xfId="16512"/>
    <cellStyle name="Вывод 2 8 4" xfId="16513"/>
    <cellStyle name="Вывод 2 8 5" xfId="16514"/>
    <cellStyle name="Вывод 2 9" xfId="16515"/>
    <cellStyle name="Вывод 2 9 2" xfId="16516"/>
    <cellStyle name="Вывод 2 9 2 2" xfId="16517"/>
    <cellStyle name="Вывод 2 9 3" xfId="16518"/>
    <cellStyle name="Вывод 2 9 3 2" xfId="16519"/>
    <cellStyle name="Вывод 2 9 4" xfId="16520"/>
    <cellStyle name="Вывод 2 9 5" xfId="16521"/>
    <cellStyle name="Вывод 2_46EE.2011(v1.0)" xfId="16522"/>
    <cellStyle name="Вывод 20" xfId="16523"/>
    <cellStyle name="Вывод 20 2" xfId="16524"/>
    <cellStyle name="Вывод 20 2 2" xfId="16525"/>
    <cellStyle name="Вывод 20 2 2 2" xfId="16526"/>
    <cellStyle name="Вывод 20 2 3" xfId="16527"/>
    <cellStyle name="Вывод 20 2 3 2" xfId="16528"/>
    <cellStyle name="Вывод 20 2 4" xfId="16529"/>
    <cellStyle name="Вывод 20 2 5" xfId="16530"/>
    <cellStyle name="Вывод 20 3" xfId="16531"/>
    <cellStyle name="Вывод 20 3 2" xfId="16532"/>
    <cellStyle name="Вывод 20 3 2 2" xfId="16533"/>
    <cellStyle name="Вывод 20 3 3" xfId="16534"/>
    <cellStyle name="Вывод 20 3 3 2" xfId="16535"/>
    <cellStyle name="Вывод 20 3 4" xfId="16536"/>
    <cellStyle name="Вывод 20 3 5" xfId="16537"/>
    <cellStyle name="Вывод 20 4" xfId="16538"/>
    <cellStyle name="Вывод 20 4 2" xfId="16539"/>
    <cellStyle name="Вывод 20 4 2 2" xfId="16540"/>
    <cellStyle name="Вывод 20 4 3" xfId="16541"/>
    <cellStyle name="Вывод 20 4 3 2" xfId="16542"/>
    <cellStyle name="Вывод 20 4 4" xfId="16543"/>
    <cellStyle name="Вывод 20 4 5" xfId="16544"/>
    <cellStyle name="Вывод 20 5" xfId="16545"/>
    <cellStyle name="Вывод 20 5 2" xfId="16546"/>
    <cellStyle name="Вывод 20 5 2 2" xfId="16547"/>
    <cellStyle name="Вывод 20 5 3" xfId="16548"/>
    <cellStyle name="Вывод 20 5 3 2" xfId="16549"/>
    <cellStyle name="Вывод 20 5 4" xfId="16550"/>
    <cellStyle name="Вывод 20 5 5" xfId="16551"/>
    <cellStyle name="Вывод 20 6" xfId="16552"/>
    <cellStyle name="Вывод 20 6 2" xfId="16553"/>
    <cellStyle name="Вывод 20 7" xfId="16554"/>
    <cellStyle name="Вывод 20 7 2" xfId="16555"/>
    <cellStyle name="Вывод 20 8" xfId="16556"/>
    <cellStyle name="Вывод 20 9" xfId="16557"/>
    <cellStyle name="Вывод 21" xfId="16558"/>
    <cellStyle name="Вывод 21 2" xfId="16559"/>
    <cellStyle name="Вывод 21 2 2" xfId="16560"/>
    <cellStyle name="Вывод 21 2 2 2" xfId="16561"/>
    <cellStyle name="Вывод 21 2 3" xfId="16562"/>
    <cellStyle name="Вывод 21 2 3 2" xfId="16563"/>
    <cellStyle name="Вывод 21 2 4" xfId="16564"/>
    <cellStyle name="Вывод 21 2 5" xfId="16565"/>
    <cellStyle name="Вывод 21 3" xfId="16566"/>
    <cellStyle name="Вывод 21 3 2" xfId="16567"/>
    <cellStyle name="Вывод 21 4" xfId="16568"/>
    <cellStyle name="Вывод 21 4 2" xfId="16569"/>
    <cellStyle name="Вывод 21 5" xfId="16570"/>
    <cellStyle name="Вывод 21 5 2" xfId="16571"/>
    <cellStyle name="Вывод 21 6" xfId="16572"/>
    <cellStyle name="Вывод 21 6 2" xfId="16573"/>
    <cellStyle name="Вывод 21 7" xfId="16574"/>
    <cellStyle name="Вывод 21 7 2" xfId="16575"/>
    <cellStyle name="Вывод 21 8" xfId="16576"/>
    <cellStyle name="Вывод 22" xfId="16577"/>
    <cellStyle name="Вывод 22 2" xfId="16578"/>
    <cellStyle name="Вывод 22 2 2" xfId="16579"/>
    <cellStyle name="Вывод 22 2 2 2" xfId="16580"/>
    <cellStyle name="Вывод 22 2 3" xfId="16581"/>
    <cellStyle name="Вывод 22 2 3 2" xfId="16582"/>
    <cellStyle name="Вывод 22 2 4" xfId="16583"/>
    <cellStyle name="Вывод 22 2 5" xfId="16584"/>
    <cellStyle name="Вывод 22 3" xfId="16585"/>
    <cellStyle name="Вывод 22 3 2" xfId="16586"/>
    <cellStyle name="Вывод 22 4" xfId="16587"/>
    <cellStyle name="Вывод 22 4 2" xfId="16588"/>
    <cellStyle name="Вывод 22 5" xfId="16589"/>
    <cellStyle name="Вывод 22 6" xfId="16590"/>
    <cellStyle name="Вывод 23" xfId="16591"/>
    <cellStyle name="Вывод 23 2" xfId="16592"/>
    <cellStyle name="Вывод 23 2 2" xfId="16593"/>
    <cellStyle name="Вывод 23 2 2 2" xfId="16594"/>
    <cellStyle name="Вывод 23 2 3" xfId="16595"/>
    <cellStyle name="Вывод 23 2 3 2" xfId="16596"/>
    <cellStyle name="Вывод 23 2 4" xfId="16597"/>
    <cellStyle name="Вывод 23 2 5" xfId="16598"/>
    <cellStyle name="Вывод 23 3" xfId="16599"/>
    <cellStyle name="Вывод 23 3 2" xfId="16600"/>
    <cellStyle name="Вывод 23 4" xfId="16601"/>
    <cellStyle name="Вывод 23 4 2" xfId="16602"/>
    <cellStyle name="Вывод 23 5" xfId="16603"/>
    <cellStyle name="Вывод 23 6" xfId="16604"/>
    <cellStyle name="Вывод 24" xfId="16605"/>
    <cellStyle name="Вывод 24 2" xfId="16606"/>
    <cellStyle name="Вывод 24 3" xfId="16607"/>
    <cellStyle name="Вывод 24 3 2" xfId="16608"/>
    <cellStyle name="Вывод 24 4" xfId="16609"/>
    <cellStyle name="Вывод 24 4 2" xfId="16610"/>
    <cellStyle name="Вывод 24 5" xfId="16611"/>
    <cellStyle name="Вывод 24 6" xfId="16612"/>
    <cellStyle name="Вывод 25" xfId="16613"/>
    <cellStyle name="Вывод 26" xfId="16614"/>
    <cellStyle name="Вывод 27" xfId="16615"/>
    <cellStyle name="Вывод 28" xfId="16616"/>
    <cellStyle name="Вывод 29" xfId="16617"/>
    <cellStyle name="Вывод 3" xfId="16618"/>
    <cellStyle name="Вывод 3 10" xfId="16619"/>
    <cellStyle name="Вывод 3 2" xfId="16620"/>
    <cellStyle name="Вывод 3 2 2" xfId="16621"/>
    <cellStyle name="Вывод 3 2 2 2" xfId="16622"/>
    <cellStyle name="Вывод 3 2 2 2 2" xfId="16623"/>
    <cellStyle name="Вывод 3 2 2 3" xfId="16624"/>
    <cellStyle name="Вывод 3 2 2 3 2" xfId="16625"/>
    <cellStyle name="Вывод 3 2 2 4" xfId="16626"/>
    <cellStyle name="Вывод 3 2 2 5" xfId="16627"/>
    <cellStyle name="Вывод 3 2 3" xfId="16628"/>
    <cellStyle name="Вывод 3 2 3 2" xfId="16629"/>
    <cellStyle name="Вывод 3 2 3 2 2" xfId="16630"/>
    <cellStyle name="Вывод 3 2 3 3" xfId="16631"/>
    <cellStyle name="Вывод 3 2 3 3 2" xfId="16632"/>
    <cellStyle name="Вывод 3 2 3 4" xfId="16633"/>
    <cellStyle name="Вывод 3 2 3 5" xfId="16634"/>
    <cellStyle name="Вывод 3 2 4" xfId="16635"/>
    <cellStyle name="Вывод 3 2 4 2" xfId="16636"/>
    <cellStyle name="Вывод 3 2 4 2 2" xfId="16637"/>
    <cellStyle name="Вывод 3 2 4 3" xfId="16638"/>
    <cellStyle name="Вывод 3 2 4 3 2" xfId="16639"/>
    <cellStyle name="Вывод 3 2 4 4" xfId="16640"/>
    <cellStyle name="Вывод 3 2 4 5" xfId="16641"/>
    <cellStyle name="Вывод 3 2 5" xfId="16642"/>
    <cellStyle name="Вывод 3 2 5 2" xfId="16643"/>
    <cellStyle name="Вывод 3 2 5 2 2" xfId="16644"/>
    <cellStyle name="Вывод 3 2 5 3" xfId="16645"/>
    <cellStyle name="Вывод 3 2 5 3 2" xfId="16646"/>
    <cellStyle name="Вывод 3 2 5 4" xfId="16647"/>
    <cellStyle name="Вывод 3 2 5 5" xfId="16648"/>
    <cellStyle name="Вывод 3 2 6" xfId="16649"/>
    <cellStyle name="Вывод 3 2 6 2" xfId="16650"/>
    <cellStyle name="Вывод 3 2 7" xfId="16651"/>
    <cellStyle name="Вывод 3 2 7 2" xfId="16652"/>
    <cellStyle name="Вывод 3 2 8" xfId="16653"/>
    <cellStyle name="Вывод 3 2 9" xfId="16654"/>
    <cellStyle name="Вывод 3 3" xfId="16655"/>
    <cellStyle name="Вывод 3 3 2" xfId="16656"/>
    <cellStyle name="Вывод 3 3 2 2" xfId="16657"/>
    <cellStyle name="Вывод 3 3 3" xfId="16658"/>
    <cellStyle name="Вывод 3 3 3 2" xfId="16659"/>
    <cellStyle name="Вывод 3 3 4" xfId="16660"/>
    <cellStyle name="Вывод 3 3 5" xfId="16661"/>
    <cellStyle name="Вывод 3 4" xfId="16662"/>
    <cellStyle name="Вывод 3 4 2" xfId="16663"/>
    <cellStyle name="Вывод 3 4 2 2" xfId="16664"/>
    <cellStyle name="Вывод 3 4 3" xfId="16665"/>
    <cellStyle name="Вывод 3 4 3 2" xfId="16666"/>
    <cellStyle name="Вывод 3 4 4" xfId="16667"/>
    <cellStyle name="Вывод 3 4 5" xfId="16668"/>
    <cellStyle name="Вывод 3 5" xfId="16669"/>
    <cellStyle name="Вывод 3 5 2" xfId="16670"/>
    <cellStyle name="Вывод 3 5 2 2" xfId="16671"/>
    <cellStyle name="Вывод 3 5 3" xfId="16672"/>
    <cellStyle name="Вывод 3 5 3 2" xfId="16673"/>
    <cellStyle name="Вывод 3 5 4" xfId="16674"/>
    <cellStyle name="Вывод 3 5 5" xfId="16675"/>
    <cellStyle name="Вывод 3 6" xfId="16676"/>
    <cellStyle name="Вывод 3 6 2" xfId="16677"/>
    <cellStyle name="Вывод 3 6 2 2" xfId="16678"/>
    <cellStyle name="Вывод 3 6 3" xfId="16679"/>
    <cellStyle name="Вывод 3 6 3 2" xfId="16680"/>
    <cellStyle name="Вывод 3 6 4" xfId="16681"/>
    <cellStyle name="Вывод 3 6 5" xfId="16682"/>
    <cellStyle name="Вывод 3 7" xfId="16683"/>
    <cellStyle name="Вывод 3 7 2" xfId="16684"/>
    <cellStyle name="Вывод 3 8" xfId="16685"/>
    <cellStyle name="Вывод 3 8 2" xfId="16686"/>
    <cellStyle name="Вывод 3 9" xfId="16687"/>
    <cellStyle name="Вывод 3_46EE.2011(v1.0)" xfId="16688"/>
    <cellStyle name="Вывод 30" xfId="16689"/>
    <cellStyle name="Вывод 31" xfId="16690"/>
    <cellStyle name="Вывод 32" xfId="16691"/>
    <cellStyle name="Вывод 33" xfId="16692"/>
    <cellStyle name="Вывод 34" xfId="16693"/>
    <cellStyle name="Вывод 35" xfId="16694"/>
    <cellStyle name="Вывод 36" xfId="16695"/>
    <cellStyle name="Вывод 37" xfId="16696"/>
    <cellStyle name="Вывод 38" xfId="16697"/>
    <cellStyle name="Вывод 39" xfId="16698"/>
    <cellStyle name="Вывод 4" xfId="16699"/>
    <cellStyle name="Вывод 4 10" xfId="16700"/>
    <cellStyle name="Вывод 4 2" xfId="16701"/>
    <cellStyle name="Вывод 4 2 2" xfId="16702"/>
    <cellStyle name="Вывод 4 2 2 2" xfId="16703"/>
    <cellStyle name="Вывод 4 2 2 2 2" xfId="16704"/>
    <cellStyle name="Вывод 4 2 2 3" xfId="16705"/>
    <cellStyle name="Вывод 4 2 2 3 2" xfId="16706"/>
    <cellStyle name="Вывод 4 2 2 4" xfId="16707"/>
    <cellStyle name="Вывод 4 2 2 5" xfId="16708"/>
    <cellStyle name="Вывод 4 2 3" xfId="16709"/>
    <cellStyle name="Вывод 4 2 3 2" xfId="16710"/>
    <cellStyle name="Вывод 4 2 3 2 2" xfId="16711"/>
    <cellStyle name="Вывод 4 2 3 3" xfId="16712"/>
    <cellStyle name="Вывод 4 2 3 3 2" xfId="16713"/>
    <cellStyle name="Вывод 4 2 3 4" xfId="16714"/>
    <cellStyle name="Вывод 4 2 3 5" xfId="16715"/>
    <cellStyle name="Вывод 4 2 4" xfId="16716"/>
    <cellStyle name="Вывод 4 2 4 2" xfId="16717"/>
    <cellStyle name="Вывод 4 2 4 2 2" xfId="16718"/>
    <cellStyle name="Вывод 4 2 4 3" xfId="16719"/>
    <cellStyle name="Вывод 4 2 4 3 2" xfId="16720"/>
    <cellStyle name="Вывод 4 2 4 4" xfId="16721"/>
    <cellStyle name="Вывод 4 2 4 5" xfId="16722"/>
    <cellStyle name="Вывод 4 2 5" xfId="16723"/>
    <cellStyle name="Вывод 4 2 5 2" xfId="16724"/>
    <cellStyle name="Вывод 4 2 5 2 2" xfId="16725"/>
    <cellStyle name="Вывод 4 2 5 3" xfId="16726"/>
    <cellStyle name="Вывод 4 2 5 3 2" xfId="16727"/>
    <cellStyle name="Вывод 4 2 5 4" xfId="16728"/>
    <cellStyle name="Вывод 4 2 5 5" xfId="16729"/>
    <cellStyle name="Вывод 4 2 6" xfId="16730"/>
    <cellStyle name="Вывод 4 2 6 2" xfId="16731"/>
    <cellStyle name="Вывод 4 2 7" xfId="16732"/>
    <cellStyle name="Вывод 4 2 7 2" xfId="16733"/>
    <cellStyle name="Вывод 4 2 8" xfId="16734"/>
    <cellStyle name="Вывод 4 2 9" xfId="16735"/>
    <cellStyle name="Вывод 4 3" xfId="16736"/>
    <cellStyle name="Вывод 4 3 2" xfId="16737"/>
    <cellStyle name="Вывод 4 3 2 2" xfId="16738"/>
    <cellStyle name="Вывод 4 3 3" xfId="16739"/>
    <cellStyle name="Вывод 4 3 3 2" xfId="16740"/>
    <cellStyle name="Вывод 4 3 4" xfId="16741"/>
    <cellStyle name="Вывод 4 3 5" xfId="16742"/>
    <cellStyle name="Вывод 4 4" xfId="16743"/>
    <cellStyle name="Вывод 4 4 2" xfId="16744"/>
    <cellStyle name="Вывод 4 4 2 2" xfId="16745"/>
    <cellStyle name="Вывод 4 4 3" xfId="16746"/>
    <cellStyle name="Вывод 4 4 3 2" xfId="16747"/>
    <cellStyle name="Вывод 4 4 4" xfId="16748"/>
    <cellStyle name="Вывод 4 4 5" xfId="16749"/>
    <cellStyle name="Вывод 4 5" xfId="16750"/>
    <cellStyle name="Вывод 4 5 2" xfId="16751"/>
    <cellStyle name="Вывод 4 5 2 2" xfId="16752"/>
    <cellStyle name="Вывод 4 5 3" xfId="16753"/>
    <cellStyle name="Вывод 4 5 3 2" xfId="16754"/>
    <cellStyle name="Вывод 4 5 4" xfId="16755"/>
    <cellStyle name="Вывод 4 5 5" xfId="16756"/>
    <cellStyle name="Вывод 4 6" xfId="16757"/>
    <cellStyle name="Вывод 4 6 2" xfId="16758"/>
    <cellStyle name="Вывод 4 6 2 2" xfId="16759"/>
    <cellStyle name="Вывод 4 6 3" xfId="16760"/>
    <cellStyle name="Вывод 4 6 3 2" xfId="16761"/>
    <cellStyle name="Вывод 4 6 4" xfId="16762"/>
    <cellStyle name="Вывод 4 6 5" xfId="16763"/>
    <cellStyle name="Вывод 4 7" xfId="16764"/>
    <cellStyle name="Вывод 4 7 2" xfId="16765"/>
    <cellStyle name="Вывод 4 8" xfId="16766"/>
    <cellStyle name="Вывод 4 8 2" xfId="16767"/>
    <cellStyle name="Вывод 4 9" xfId="16768"/>
    <cellStyle name="Вывод 4_46EE.2011(v1.0)" xfId="16769"/>
    <cellStyle name="Вывод 40" xfId="16770"/>
    <cellStyle name="Вывод 41" xfId="16771"/>
    <cellStyle name="Вывод 42" xfId="16772"/>
    <cellStyle name="Вывод 43" xfId="16773"/>
    <cellStyle name="Вывод 44" xfId="16774"/>
    <cellStyle name="Вывод 45" xfId="16775"/>
    <cellStyle name="Вывод 46" xfId="16776"/>
    <cellStyle name="Вывод 47" xfId="16777"/>
    <cellStyle name="Вывод 48" xfId="16778"/>
    <cellStyle name="Вывод 49" xfId="16779"/>
    <cellStyle name="Вывод 5" xfId="16780"/>
    <cellStyle name="Вывод 5 10" xfId="16781"/>
    <cellStyle name="Вывод 5 2" xfId="16782"/>
    <cellStyle name="Вывод 5 2 2" xfId="16783"/>
    <cellStyle name="Вывод 5 2 2 2" xfId="16784"/>
    <cellStyle name="Вывод 5 2 2 2 2" xfId="16785"/>
    <cellStyle name="Вывод 5 2 2 3" xfId="16786"/>
    <cellStyle name="Вывод 5 2 2 3 2" xfId="16787"/>
    <cellStyle name="Вывод 5 2 2 4" xfId="16788"/>
    <cellStyle name="Вывод 5 2 2 5" xfId="16789"/>
    <cellStyle name="Вывод 5 2 3" xfId="16790"/>
    <cellStyle name="Вывод 5 2 3 2" xfId="16791"/>
    <cellStyle name="Вывод 5 2 3 2 2" xfId="16792"/>
    <cellStyle name="Вывод 5 2 3 3" xfId="16793"/>
    <cellStyle name="Вывод 5 2 3 3 2" xfId="16794"/>
    <cellStyle name="Вывод 5 2 3 4" xfId="16795"/>
    <cellStyle name="Вывод 5 2 3 5" xfId="16796"/>
    <cellStyle name="Вывод 5 2 4" xfId="16797"/>
    <cellStyle name="Вывод 5 2 4 2" xfId="16798"/>
    <cellStyle name="Вывод 5 2 4 2 2" xfId="16799"/>
    <cellStyle name="Вывод 5 2 4 3" xfId="16800"/>
    <cellStyle name="Вывод 5 2 4 3 2" xfId="16801"/>
    <cellStyle name="Вывод 5 2 4 4" xfId="16802"/>
    <cellStyle name="Вывод 5 2 4 5" xfId="16803"/>
    <cellStyle name="Вывод 5 2 5" xfId="16804"/>
    <cellStyle name="Вывод 5 2 5 2" xfId="16805"/>
    <cellStyle name="Вывод 5 2 5 2 2" xfId="16806"/>
    <cellStyle name="Вывод 5 2 5 3" xfId="16807"/>
    <cellStyle name="Вывод 5 2 5 3 2" xfId="16808"/>
    <cellStyle name="Вывод 5 2 5 4" xfId="16809"/>
    <cellStyle name="Вывод 5 2 5 5" xfId="16810"/>
    <cellStyle name="Вывод 5 2 6" xfId="16811"/>
    <cellStyle name="Вывод 5 2 6 2" xfId="16812"/>
    <cellStyle name="Вывод 5 2 7" xfId="16813"/>
    <cellStyle name="Вывод 5 2 7 2" xfId="16814"/>
    <cellStyle name="Вывод 5 2 8" xfId="16815"/>
    <cellStyle name="Вывод 5 2 9" xfId="16816"/>
    <cellStyle name="Вывод 5 3" xfId="16817"/>
    <cellStyle name="Вывод 5 3 2" xfId="16818"/>
    <cellStyle name="Вывод 5 3 2 2" xfId="16819"/>
    <cellStyle name="Вывод 5 3 3" xfId="16820"/>
    <cellStyle name="Вывод 5 3 3 2" xfId="16821"/>
    <cellStyle name="Вывод 5 3 4" xfId="16822"/>
    <cellStyle name="Вывод 5 3 5" xfId="16823"/>
    <cellStyle name="Вывод 5 4" xfId="16824"/>
    <cellStyle name="Вывод 5 4 2" xfId="16825"/>
    <cellStyle name="Вывод 5 4 2 2" xfId="16826"/>
    <cellStyle name="Вывод 5 4 3" xfId="16827"/>
    <cellStyle name="Вывод 5 4 3 2" xfId="16828"/>
    <cellStyle name="Вывод 5 4 4" xfId="16829"/>
    <cellStyle name="Вывод 5 4 5" xfId="16830"/>
    <cellStyle name="Вывод 5 5" xfId="16831"/>
    <cellStyle name="Вывод 5 5 2" xfId="16832"/>
    <cellStyle name="Вывод 5 5 2 2" xfId="16833"/>
    <cellStyle name="Вывод 5 5 3" xfId="16834"/>
    <cellStyle name="Вывод 5 5 3 2" xfId="16835"/>
    <cellStyle name="Вывод 5 5 4" xfId="16836"/>
    <cellStyle name="Вывод 5 5 5" xfId="16837"/>
    <cellStyle name="Вывод 5 6" xfId="16838"/>
    <cellStyle name="Вывод 5 6 2" xfId="16839"/>
    <cellStyle name="Вывод 5 6 2 2" xfId="16840"/>
    <cellStyle name="Вывод 5 6 3" xfId="16841"/>
    <cellStyle name="Вывод 5 6 3 2" xfId="16842"/>
    <cellStyle name="Вывод 5 6 4" xfId="16843"/>
    <cellStyle name="Вывод 5 6 5" xfId="16844"/>
    <cellStyle name="Вывод 5 7" xfId="16845"/>
    <cellStyle name="Вывод 5 7 2" xfId="16846"/>
    <cellStyle name="Вывод 5 8" xfId="16847"/>
    <cellStyle name="Вывод 5 8 2" xfId="16848"/>
    <cellStyle name="Вывод 5 9" xfId="16849"/>
    <cellStyle name="Вывод 5_46EE.2011(v1.0)" xfId="16850"/>
    <cellStyle name="Вывод 50" xfId="16851"/>
    <cellStyle name="Вывод 51" xfId="16852"/>
    <cellStyle name="Вывод 52" xfId="16853"/>
    <cellStyle name="Вывод 53" xfId="16854"/>
    <cellStyle name="Вывод 54" xfId="16855"/>
    <cellStyle name="Вывод 55" xfId="16856"/>
    <cellStyle name="Вывод 56" xfId="16857"/>
    <cellStyle name="Вывод 57" xfId="16858"/>
    <cellStyle name="Вывод 58" xfId="16859"/>
    <cellStyle name="Вывод 59" xfId="16860"/>
    <cellStyle name="Вывод 6" xfId="16861"/>
    <cellStyle name="Вывод 6 10" xfId="16862"/>
    <cellStyle name="Вывод 6 2" xfId="16863"/>
    <cellStyle name="Вывод 6 2 2" xfId="16864"/>
    <cellStyle name="Вывод 6 2 2 2" xfId="16865"/>
    <cellStyle name="Вывод 6 2 2 2 2" xfId="16866"/>
    <cellStyle name="Вывод 6 2 2 3" xfId="16867"/>
    <cellStyle name="Вывод 6 2 2 3 2" xfId="16868"/>
    <cellStyle name="Вывод 6 2 2 4" xfId="16869"/>
    <cellStyle name="Вывод 6 2 2 5" xfId="16870"/>
    <cellStyle name="Вывод 6 2 3" xfId="16871"/>
    <cellStyle name="Вывод 6 2 3 2" xfId="16872"/>
    <cellStyle name="Вывод 6 2 3 2 2" xfId="16873"/>
    <cellStyle name="Вывод 6 2 3 3" xfId="16874"/>
    <cellStyle name="Вывод 6 2 3 3 2" xfId="16875"/>
    <cellStyle name="Вывод 6 2 3 4" xfId="16876"/>
    <cellStyle name="Вывод 6 2 3 5" xfId="16877"/>
    <cellStyle name="Вывод 6 2 4" xfId="16878"/>
    <cellStyle name="Вывод 6 2 4 2" xfId="16879"/>
    <cellStyle name="Вывод 6 2 4 2 2" xfId="16880"/>
    <cellStyle name="Вывод 6 2 4 3" xfId="16881"/>
    <cellStyle name="Вывод 6 2 4 3 2" xfId="16882"/>
    <cellStyle name="Вывод 6 2 4 4" xfId="16883"/>
    <cellStyle name="Вывод 6 2 4 5" xfId="16884"/>
    <cellStyle name="Вывод 6 2 5" xfId="16885"/>
    <cellStyle name="Вывод 6 2 5 2" xfId="16886"/>
    <cellStyle name="Вывод 6 2 5 2 2" xfId="16887"/>
    <cellStyle name="Вывод 6 2 5 3" xfId="16888"/>
    <cellStyle name="Вывод 6 2 5 3 2" xfId="16889"/>
    <cellStyle name="Вывод 6 2 5 4" xfId="16890"/>
    <cellStyle name="Вывод 6 2 5 5" xfId="16891"/>
    <cellStyle name="Вывод 6 2 6" xfId="16892"/>
    <cellStyle name="Вывод 6 2 6 2" xfId="16893"/>
    <cellStyle name="Вывод 6 2 7" xfId="16894"/>
    <cellStyle name="Вывод 6 2 7 2" xfId="16895"/>
    <cellStyle name="Вывод 6 2 8" xfId="16896"/>
    <cellStyle name="Вывод 6 2 9" xfId="16897"/>
    <cellStyle name="Вывод 6 3" xfId="16898"/>
    <cellStyle name="Вывод 6 3 2" xfId="16899"/>
    <cellStyle name="Вывод 6 3 2 2" xfId="16900"/>
    <cellStyle name="Вывод 6 3 3" xfId="16901"/>
    <cellStyle name="Вывод 6 3 3 2" xfId="16902"/>
    <cellStyle name="Вывод 6 3 4" xfId="16903"/>
    <cellStyle name="Вывод 6 3 5" xfId="16904"/>
    <cellStyle name="Вывод 6 4" xfId="16905"/>
    <cellStyle name="Вывод 6 4 2" xfId="16906"/>
    <cellStyle name="Вывод 6 4 2 2" xfId="16907"/>
    <cellStyle name="Вывод 6 4 3" xfId="16908"/>
    <cellStyle name="Вывод 6 4 3 2" xfId="16909"/>
    <cellStyle name="Вывод 6 4 4" xfId="16910"/>
    <cellStyle name="Вывод 6 4 5" xfId="16911"/>
    <cellStyle name="Вывод 6 5" xfId="16912"/>
    <cellStyle name="Вывод 6 5 2" xfId="16913"/>
    <cellStyle name="Вывод 6 5 2 2" xfId="16914"/>
    <cellStyle name="Вывод 6 5 3" xfId="16915"/>
    <cellStyle name="Вывод 6 5 3 2" xfId="16916"/>
    <cellStyle name="Вывод 6 5 4" xfId="16917"/>
    <cellStyle name="Вывод 6 5 5" xfId="16918"/>
    <cellStyle name="Вывод 6 6" xfId="16919"/>
    <cellStyle name="Вывод 6 6 2" xfId="16920"/>
    <cellStyle name="Вывод 6 6 2 2" xfId="16921"/>
    <cellStyle name="Вывод 6 6 3" xfId="16922"/>
    <cellStyle name="Вывод 6 6 3 2" xfId="16923"/>
    <cellStyle name="Вывод 6 6 4" xfId="16924"/>
    <cellStyle name="Вывод 6 6 5" xfId="16925"/>
    <cellStyle name="Вывод 6 7" xfId="16926"/>
    <cellStyle name="Вывод 6 7 2" xfId="16927"/>
    <cellStyle name="Вывод 6 8" xfId="16928"/>
    <cellStyle name="Вывод 6 8 2" xfId="16929"/>
    <cellStyle name="Вывод 6 9" xfId="16930"/>
    <cellStyle name="Вывод 6_46EE.2011(v1.0)" xfId="16931"/>
    <cellStyle name="Вывод 60" xfId="16932"/>
    <cellStyle name="Вывод 61" xfId="16933"/>
    <cellStyle name="Вывод 62" xfId="16934"/>
    <cellStyle name="Вывод 63" xfId="16935"/>
    <cellStyle name="Вывод 64" xfId="16936"/>
    <cellStyle name="Вывод 65" xfId="16937"/>
    <cellStyle name="Вывод 66" xfId="16938"/>
    <cellStyle name="Вывод 67" xfId="16939"/>
    <cellStyle name="Вывод 68" xfId="16940"/>
    <cellStyle name="Вывод 69" xfId="16941"/>
    <cellStyle name="Вывод 7" xfId="16942"/>
    <cellStyle name="Вывод 7 10" xfId="16943"/>
    <cellStyle name="Вывод 7 2" xfId="16944"/>
    <cellStyle name="Вывод 7 2 2" xfId="16945"/>
    <cellStyle name="Вывод 7 2 2 2" xfId="16946"/>
    <cellStyle name="Вывод 7 2 2 2 2" xfId="16947"/>
    <cellStyle name="Вывод 7 2 2 3" xfId="16948"/>
    <cellStyle name="Вывод 7 2 2 3 2" xfId="16949"/>
    <cellStyle name="Вывод 7 2 2 4" xfId="16950"/>
    <cellStyle name="Вывод 7 2 2 5" xfId="16951"/>
    <cellStyle name="Вывод 7 2 3" xfId="16952"/>
    <cellStyle name="Вывод 7 2 3 2" xfId="16953"/>
    <cellStyle name="Вывод 7 2 3 2 2" xfId="16954"/>
    <cellStyle name="Вывод 7 2 3 3" xfId="16955"/>
    <cellStyle name="Вывод 7 2 3 3 2" xfId="16956"/>
    <cellStyle name="Вывод 7 2 3 4" xfId="16957"/>
    <cellStyle name="Вывод 7 2 3 5" xfId="16958"/>
    <cellStyle name="Вывод 7 2 4" xfId="16959"/>
    <cellStyle name="Вывод 7 2 4 2" xfId="16960"/>
    <cellStyle name="Вывод 7 2 4 2 2" xfId="16961"/>
    <cellStyle name="Вывод 7 2 4 3" xfId="16962"/>
    <cellStyle name="Вывод 7 2 4 3 2" xfId="16963"/>
    <cellStyle name="Вывод 7 2 4 4" xfId="16964"/>
    <cellStyle name="Вывод 7 2 4 5" xfId="16965"/>
    <cellStyle name="Вывод 7 2 5" xfId="16966"/>
    <cellStyle name="Вывод 7 2 5 2" xfId="16967"/>
    <cellStyle name="Вывод 7 2 5 2 2" xfId="16968"/>
    <cellStyle name="Вывод 7 2 5 3" xfId="16969"/>
    <cellStyle name="Вывод 7 2 5 3 2" xfId="16970"/>
    <cellStyle name="Вывод 7 2 5 4" xfId="16971"/>
    <cellStyle name="Вывод 7 2 5 5" xfId="16972"/>
    <cellStyle name="Вывод 7 2 6" xfId="16973"/>
    <cellStyle name="Вывод 7 2 6 2" xfId="16974"/>
    <cellStyle name="Вывод 7 2 7" xfId="16975"/>
    <cellStyle name="Вывод 7 2 7 2" xfId="16976"/>
    <cellStyle name="Вывод 7 2 8" xfId="16977"/>
    <cellStyle name="Вывод 7 2 9" xfId="16978"/>
    <cellStyle name="Вывод 7 3" xfId="16979"/>
    <cellStyle name="Вывод 7 3 2" xfId="16980"/>
    <cellStyle name="Вывод 7 3 2 2" xfId="16981"/>
    <cellStyle name="Вывод 7 3 3" xfId="16982"/>
    <cellStyle name="Вывод 7 3 3 2" xfId="16983"/>
    <cellStyle name="Вывод 7 3 4" xfId="16984"/>
    <cellStyle name="Вывод 7 3 5" xfId="16985"/>
    <cellStyle name="Вывод 7 4" xfId="16986"/>
    <cellStyle name="Вывод 7 4 2" xfId="16987"/>
    <cellStyle name="Вывод 7 4 2 2" xfId="16988"/>
    <cellStyle name="Вывод 7 4 3" xfId="16989"/>
    <cellStyle name="Вывод 7 4 3 2" xfId="16990"/>
    <cellStyle name="Вывод 7 4 4" xfId="16991"/>
    <cellStyle name="Вывод 7 4 5" xfId="16992"/>
    <cellStyle name="Вывод 7 5" xfId="16993"/>
    <cellStyle name="Вывод 7 5 2" xfId="16994"/>
    <cellStyle name="Вывод 7 5 2 2" xfId="16995"/>
    <cellStyle name="Вывод 7 5 3" xfId="16996"/>
    <cellStyle name="Вывод 7 5 3 2" xfId="16997"/>
    <cellStyle name="Вывод 7 5 4" xfId="16998"/>
    <cellStyle name="Вывод 7 5 5" xfId="16999"/>
    <cellStyle name="Вывод 7 6" xfId="17000"/>
    <cellStyle name="Вывод 7 6 2" xfId="17001"/>
    <cellStyle name="Вывод 7 6 2 2" xfId="17002"/>
    <cellStyle name="Вывод 7 6 3" xfId="17003"/>
    <cellStyle name="Вывод 7 6 3 2" xfId="17004"/>
    <cellStyle name="Вывод 7 6 4" xfId="17005"/>
    <cellStyle name="Вывод 7 6 5" xfId="17006"/>
    <cellStyle name="Вывод 7 7" xfId="17007"/>
    <cellStyle name="Вывод 7 7 2" xfId="17008"/>
    <cellStyle name="Вывод 7 8" xfId="17009"/>
    <cellStyle name="Вывод 7 8 2" xfId="17010"/>
    <cellStyle name="Вывод 7 9" xfId="17011"/>
    <cellStyle name="Вывод 7_46EE.2011(v1.0)" xfId="17012"/>
    <cellStyle name="Вывод 70" xfId="17013"/>
    <cellStyle name="Вывод 71" xfId="17014"/>
    <cellStyle name="Вывод 72" xfId="17015"/>
    <cellStyle name="Вывод 73" xfId="17016"/>
    <cellStyle name="Вывод 74" xfId="17017"/>
    <cellStyle name="Вывод 75" xfId="17018"/>
    <cellStyle name="Вывод 76" xfId="17019"/>
    <cellStyle name="Вывод 77" xfId="17020"/>
    <cellStyle name="Вывод 78" xfId="17021"/>
    <cellStyle name="Вывод 79" xfId="17022"/>
    <cellStyle name="Вывод 8" xfId="17023"/>
    <cellStyle name="Вывод 8 10" xfId="17024"/>
    <cellStyle name="Вывод 8 2" xfId="17025"/>
    <cellStyle name="Вывод 8 2 2" xfId="17026"/>
    <cellStyle name="Вывод 8 2 2 2" xfId="17027"/>
    <cellStyle name="Вывод 8 2 2 2 2" xfId="17028"/>
    <cellStyle name="Вывод 8 2 2 3" xfId="17029"/>
    <cellStyle name="Вывод 8 2 2 3 2" xfId="17030"/>
    <cellStyle name="Вывод 8 2 2 4" xfId="17031"/>
    <cellStyle name="Вывод 8 2 2 5" xfId="17032"/>
    <cellStyle name="Вывод 8 2 3" xfId="17033"/>
    <cellStyle name="Вывод 8 2 3 2" xfId="17034"/>
    <cellStyle name="Вывод 8 2 3 2 2" xfId="17035"/>
    <cellStyle name="Вывод 8 2 3 3" xfId="17036"/>
    <cellStyle name="Вывод 8 2 3 3 2" xfId="17037"/>
    <cellStyle name="Вывод 8 2 3 4" xfId="17038"/>
    <cellStyle name="Вывод 8 2 3 5" xfId="17039"/>
    <cellStyle name="Вывод 8 2 4" xfId="17040"/>
    <cellStyle name="Вывод 8 2 4 2" xfId="17041"/>
    <cellStyle name="Вывод 8 2 4 2 2" xfId="17042"/>
    <cellStyle name="Вывод 8 2 4 3" xfId="17043"/>
    <cellStyle name="Вывод 8 2 4 3 2" xfId="17044"/>
    <cellStyle name="Вывод 8 2 4 4" xfId="17045"/>
    <cellStyle name="Вывод 8 2 4 5" xfId="17046"/>
    <cellStyle name="Вывод 8 2 5" xfId="17047"/>
    <cellStyle name="Вывод 8 2 5 2" xfId="17048"/>
    <cellStyle name="Вывод 8 2 5 2 2" xfId="17049"/>
    <cellStyle name="Вывод 8 2 5 3" xfId="17050"/>
    <cellStyle name="Вывод 8 2 5 3 2" xfId="17051"/>
    <cellStyle name="Вывод 8 2 5 4" xfId="17052"/>
    <cellStyle name="Вывод 8 2 5 5" xfId="17053"/>
    <cellStyle name="Вывод 8 2 6" xfId="17054"/>
    <cellStyle name="Вывод 8 2 6 2" xfId="17055"/>
    <cellStyle name="Вывод 8 2 7" xfId="17056"/>
    <cellStyle name="Вывод 8 2 7 2" xfId="17057"/>
    <cellStyle name="Вывод 8 2 8" xfId="17058"/>
    <cellStyle name="Вывод 8 2 9" xfId="17059"/>
    <cellStyle name="Вывод 8 3" xfId="17060"/>
    <cellStyle name="Вывод 8 3 2" xfId="17061"/>
    <cellStyle name="Вывод 8 3 2 2" xfId="17062"/>
    <cellStyle name="Вывод 8 3 3" xfId="17063"/>
    <cellStyle name="Вывод 8 3 3 2" xfId="17064"/>
    <cellStyle name="Вывод 8 3 4" xfId="17065"/>
    <cellStyle name="Вывод 8 3 5" xfId="17066"/>
    <cellStyle name="Вывод 8 4" xfId="17067"/>
    <cellStyle name="Вывод 8 4 2" xfId="17068"/>
    <cellStyle name="Вывод 8 4 2 2" xfId="17069"/>
    <cellStyle name="Вывод 8 4 3" xfId="17070"/>
    <cellStyle name="Вывод 8 4 3 2" xfId="17071"/>
    <cellStyle name="Вывод 8 4 4" xfId="17072"/>
    <cellStyle name="Вывод 8 4 5" xfId="17073"/>
    <cellStyle name="Вывод 8 5" xfId="17074"/>
    <cellStyle name="Вывод 8 5 2" xfId="17075"/>
    <cellStyle name="Вывод 8 5 2 2" xfId="17076"/>
    <cellStyle name="Вывод 8 5 3" xfId="17077"/>
    <cellStyle name="Вывод 8 5 3 2" xfId="17078"/>
    <cellStyle name="Вывод 8 5 4" xfId="17079"/>
    <cellStyle name="Вывод 8 5 5" xfId="17080"/>
    <cellStyle name="Вывод 8 6" xfId="17081"/>
    <cellStyle name="Вывод 8 6 2" xfId="17082"/>
    <cellStyle name="Вывод 8 6 2 2" xfId="17083"/>
    <cellStyle name="Вывод 8 6 3" xfId="17084"/>
    <cellStyle name="Вывод 8 6 3 2" xfId="17085"/>
    <cellStyle name="Вывод 8 6 4" xfId="17086"/>
    <cellStyle name="Вывод 8 6 5" xfId="17087"/>
    <cellStyle name="Вывод 8 7" xfId="17088"/>
    <cellStyle name="Вывод 8 7 2" xfId="17089"/>
    <cellStyle name="Вывод 8 8" xfId="17090"/>
    <cellStyle name="Вывод 8 8 2" xfId="17091"/>
    <cellStyle name="Вывод 8 9" xfId="17092"/>
    <cellStyle name="Вывод 8_46EE.2011(v1.0)" xfId="17093"/>
    <cellStyle name="Вывод 80" xfId="17094"/>
    <cellStyle name="Вывод 81" xfId="17095"/>
    <cellStyle name="Вывод 82" xfId="17096"/>
    <cellStyle name="Вывод 83" xfId="17097"/>
    <cellStyle name="Вывод 84" xfId="17098"/>
    <cellStyle name="Вывод 85" xfId="17099"/>
    <cellStyle name="Вывод 86" xfId="17100"/>
    <cellStyle name="Вывод 87" xfId="17101"/>
    <cellStyle name="Вывод 88" xfId="17102"/>
    <cellStyle name="Вывод 89" xfId="17103"/>
    <cellStyle name="Вывод 9" xfId="17104"/>
    <cellStyle name="Вывод 9 10" xfId="17105"/>
    <cellStyle name="Вывод 9 2" xfId="17106"/>
    <cellStyle name="Вывод 9 2 2" xfId="17107"/>
    <cellStyle name="Вывод 9 2 2 2" xfId="17108"/>
    <cellStyle name="Вывод 9 2 2 2 2" xfId="17109"/>
    <cellStyle name="Вывод 9 2 2 3" xfId="17110"/>
    <cellStyle name="Вывод 9 2 2 3 2" xfId="17111"/>
    <cellStyle name="Вывод 9 2 2 4" xfId="17112"/>
    <cellStyle name="Вывод 9 2 2 5" xfId="17113"/>
    <cellStyle name="Вывод 9 2 3" xfId="17114"/>
    <cellStyle name="Вывод 9 2 3 2" xfId="17115"/>
    <cellStyle name="Вывод 9 2 3 2 2" xfId="17116"/>
    <cellStyle name="Вывод 9 2 3 3" xfId="17117"/>
    <cellStyle name="Вывод 9 2 3 3 2" xfId="17118"/>
    <cellStyle name="Вывод 9 2 3 4" xfId="17119"/>
    <cellStyle name="Вывод 9 2 3 5" xfId="17120"/>
    <cellStyle name="Вывод 9 2 4" xfId="17121"/>
    <cellStyle name="Вывод 9 2 4 2" xfId="17122"/>
    <cellStyle name="Вывод 9 2 4 2 2" xfId="17123"/>
    <cellStyle name="Вывод 9 2 4 3" xfId="17124"/>
    <cellStyle name="Вывод 9 2 4 3 2" xfId="17125"/>
    <cellStyle name="Вывод 9 2 4 4" xfId="17126"/>
    <cellStyle name="Вывод 9 2 4 5" xfId="17127"/>
    <cellStyle name="Вывод 9 2 5" xfId="17128"/>
    <cellStyle name="Вывод 9 2 5 2" xfId="17129"/>
    <cellStyle name="Вывод 9 2 5 2 2" xfId="17130"/>
    <cellStyle name="Вывод 9 2 5 3" xfId="17131"/>
    <cellStyle name="Вывод 9 2 5 3 2" xfId="17132"/>
    <cellStyle name="Вывод 9 2 5 4" xfId="17133"/>
    <cellStyle name="Вывод 9 2 5 5" xfId="17134"/>
    <cellStyle name="Вывод 9 2 6" xfId="17135"/>
    <cellStyle name="Вывод 9 2 6 2" xfId="17136"/>
    <cellStyle name="Вывод 9 2 7" xfId="17137"/>
    <cellStyle name="Вывод 9 2 7 2" xfId="17138"/>
    <cellStyle name="Вывод 9 2 8" xfId="17139"/>
    <cellStyle name="Вывод 9 2 9" xfId="17140"/>
    <cellStyle name="Вывод 9 3" xfId="17141"/>
    <cellStyle name="Вывод 9 3 2" xfId="17142"/>
    <cellStyle name="Вывод 9 3 2 2" xfId="17143"/>
    <cellStyle name="Вывод 9 3 3" xfId="17144"/>
    <cellStyle name="Вывод 9 3 3 2" xfId="17145"/>
    <cellStyle name="Вывод 9 3 4" xfId="17146"/>
    <cellStyle name="Вывод 9 3 5" xfId="17147"/>
    <cellStyle name="Вывод 9 4" xfId="17148"/>
    <cellStyle name="Вывод 9 4 2" xfId="17149"/>
    <cellStyle name="Вывод 9 4 2 2" xfId="17150"/>
    <cellStyle name="Вывод 9 4 3" xfId="17151"/>
    <cellStyle name="Вывод 9 4 3 2" xfId="17152"/>
    <cellStyle name="Вывод 9 4 4" xfId="17153"/>
    <cellStyle name="Вывод 9 4 5" xfId="17154"/>
    <cellStyle name="Вывод 9 5" xfId="17155"/>
    <cellStyle name="Вывод 9 5 2" xfId="17156"/>
    <cellStyle name="Вывод 9 5 2 2" xfId="17157"/>
    <cellStyle name="Вывод 9 5 3" xfId="17158"/>
    <cellStyle name="Вывод 9 5 3 2" xfId="17159"/>
    <cellStyle name="Вывод 9 5 4" xfId="17160"/>
    <cellStyle name="Вывод 9 5 5" xfId="17161"/>
    <cellStyle name="Вывод 9 6" xfId="17162"/>
    <cellStyle name="Вывод 9 6 2" xfId="17163"/>
    <cellStyle name="Вывод 9 6 2 2" xfId="17164"/>
    <cellStyle name="Вывод 9 6 3" xfId="17165"/>
    <cellStyle name="Вывод 9 6 3 2" xfId="17166"/>
    <cellStyle name="Вывод 9 6 4" xfId="17167"/>
    <cellStyle name="Вывод 9 6 5" xfId="17168"/>
    <cellStyle name="Вывод 9 7" xfId="17169"/>
    <cellStyle name="Вывод 9 7 2" xfId="17170"/>
    <cellStyle name="Вывод 9 8" xfId="17171"/>
    <cellStyle name="Вывод 9 8 2" xfId="17172"/>
    <cellStyle name="Вывод 9 9" xfId="17173"/>
    <cellStyle name="Вывод 9_46EE.2011(v1.0)" xfId="17174"/>
    <cellStyle name="Вывод 90" xfId="17175"/>
    <cellStyle name="Вывод 91" xfId="17176"/>
    <cellStyle name="Вывод 92" xfId="17177"/>
    <cellStyle name="Вывод 93" xfId="17178"/>
    <cellStyle name="Вывод 94" xfId="17179"/>
    <cellStyle name="Вывод 95" xfId="17180"/>
    <cellStyle name="Вывод 96" xfId="17181"/>
    <cellStyle name="Вывод 97" xfId="17182"/>
    <cellStyle name="Вывод 98" xfId="17183"/>
    <cellStyle name="Вывод 99" xfId="17184"/>
    <cellStyle name="Вычисление" xfId="9" builtinId="22" customBuiltin="1"/>
    <cellStyle name="Вычисление 10" xfId="17185"/>
    <cellStyle name="Вычисление 10 2" xfId="17186"/>
    <cellStyle name="Вычисление 10 2 2" xfId="17187"/>
    <cellStyle name="Вычисление 10 2 2 2" xfId="17188"/>
    <cellStyle name="Вычисление 10 2 3" xfId="17189"/>
    <cellStyle name="Вычисление 10 2 3 2" xfId="17190"/>
    <cellStyle name="Вычисление 10 2 4" xfId="17191"/>
    <cellStyle name="Вычисление 10 2 5" xfId="17192"/>
    <cellStyle name="Вычисление 10 3" xfId="17193"/>
    <cellStyle name="Вычисление 10 3 2" xfId="17194"/>
    <cellStyle name="Вычисление 10 3 2 2" xfId="17195"/>
    <cellStyle name="Вычисление 10 3 3" xfId="17196"/>
    <cellStyle name="Вычисление 10 3 3 2" xfId="17197"/>
    <cellStyle name="Вычисление 10 3 4" xfId="17198"/>
    <cellStyle name="Вычисление 10 3 5" xfId="17199"/>
    <cellStyle name="Вычисление 10 4" xfId="17200"/>
    <cellStyle name="Вычисление 10 4 2" xfId="17201"/>
    <cellStyle name="Вычисление 10 4 2 2" xfId="17202"/>
    <cellStyle name="Вычисление 10 4 3" xfId="17203"/>
    <cellStyle name="Вычисление 10 4 3 2" xfId="17204"/>
    <cellStyle name="Вычисление 10 4 4" xfId="17205"/>
    <cellStyle name="Вычисление 10 4 5" xfId="17206"/>
    <cellStyle name="Вычисление 10 5" xfId="17207"/>
    <cellStyle name="Вычисление 10 5 2" xfId="17208"/>
    <cellStyle name="Вычисление 10 5 2 2" xfId="17209"/>
    <cellStyle name="Вычисление 10 5 3" xfId="17210"/>
    <cellStyle name="Вычисление 10 5 3 2" xfId="17211"/>
    <cellStyle name="Вычисление 10 5 4" xfId="17212"/>
    <cellStyle name="Вычисление 10 5 5" xfId="17213"/>
    <cellStyle name="Вычисление 10 6" xfId="17214"/>
    <cellStyle name="Вычисление 10 6 2" xfId="17215"/>
    <cellStyle name="Вычисление 10 7" xfId="17216"/>
    <cellStyle name="Вычисление 10 7 2" xfId="17217"/>
    <cellStyle name="Вычисление 10 8" xfId="17218"/>
    <cellStyle name="Вычисление 10 9" xfId="17219"/>
    <cellStyle name="Вычисление 100" xfId="17220"/>
    <cellStyle name="Вычисление 101" xfId="17221"/>
    <cellStyle name="Вычисление 102" xfId="17222"/>
    <cellStyle name="Вычисление 103" xfId="17223"/>
    <cellStyle name="Вычисление 104" xfId="17224"/>
    <cellStyle name="Вычисление 105" xfId="17225"/>
    <cellStyle name="Вычисление 106" xfId="17226"/>
    <cellStyle name="Вычисление 107" xfId="17227"/>
    <cellStyle name="Вычисление 108" xfId="17228"/>
    <cellStyle name="Вычисление 109" xfId="17229"/>
    <cellStyle name="Вычисление 11" xfId="17230"/>
    <cellStyle name="Вычисление 11 2" xfId="17231"/>
    <cellStyle name="Вычисление 11 2 2" xfId="17232"/>
    <cellStyle name="Вычисление 11 2 2 2" xfId="17233"/>
    <cellStyle name="Вычисление 11 2 3" xfId="17234"/>
    <cellStyle name="Вычисление 11 2 3 2" xfId="17235"/>
    <cellStyle name="Вычисление 11 2 4" xfId="17236"/>
    <cellStyle name="Вычисление 11 2 5" xfId="17237"/>
    <cellStyle name="Вычисление 11 3" xfId="17238"/>
    <cellStyle name="Вычисление 11 3 2" xfId="17239"/>
    <cellStyle name="Вычисление 11 3 2 2" xfId="17240"/>
    <cellStyle name="Вычисление 11 3 3" xfId="17241"/>
    <cellStyle name="Вычисление 11 3 3 2" xfId="17242"/>
    <cellStyle name="Вычисление 11 3 4" xfId="17243"/>
    <cellStyle name="Вычисление 11 3 5" xfId="17244"/>
    <cellStyle name="Вычисление 11 4" xfId="17245"/>
    <cellStyle name="Вычисление 11 4 2" xfId="17246"/>
    <cellStyle name="Вычисление 11 4 2 2" xfId="17247"/>
    <cellStyle name="Вычисление 11 4 3" xfId="17248"/>
    <cellStyle name="Вычисление 11 4 3 2" xfId="17249"/>
    <cellStyle name="Вычисление 11 4 4" xfId="17250"/>
    <cellStyle name="Вычисление 11 4 5" xfId="17251"/>
    <cellStyle name="Вычисление 11 5" xfId="17252"/>
    <cellStyle name="Вычисление 11 5 2" xfId="17253"/>
    <cellStyle name="Вычисление 11 5 2 2" xfId="17254"/>
    <cellStyle name="Вычисление 11 5 3" xfId="17255"/>
    <cellStyle name="Вычисление 11 5 3 2" xfId="17256"/>
    <cellStyle name="Вычисление 11 5 4" xfId="17257"/>
    <cellStyle name="Вычисление 11 5 5" xfId="17258"/>
    <cellStyle name="Вычисление 11 6" xfId="17259"/>
    <cellStyle name="Вычисление 11 6 2" xfId="17260"/>
    <cellStyle name="Вычисление 11 7" xfId="17261"/>
    <cellStyle name="Вычисление 11 7 2" xfId="17262"/>
    <cellStyle name="Вычисление 11 8" xfId="17263"/>
    <cellStyle name="Вычисление 11 9" xfId="17264"/>
    <cellStyle name="Вычисление 110" xfId="17265"/>
    <cellStyle name="Вычисление 111" xfId="17266"/>
    <cellStyle name="Вычисление 112" xfId="17267"/>
    <cellStyle name="Вычисление 113" xfId="17268"/>
    <cellStyle name="Вычисление 114" xfId="17269"/>
    <cellStyle name="Вычисление 115" xfId="17270"/>
    <cellStyle name="Вычисление 116" xfId="17271"/>
    <cellStyle name="Вычисление 117" xfId="17272"/>
    <cellStyle name="Вычисление 118" xfId="17273"/>
    <cellStyle name="Вычисление 119" xfId="17274"/>
    <cellStyle name="Вычисление 12" xfId="17275"/>
    <cellStyle name="Вычисление 12 2" xfId="17276"/>
    <cellStyle name="Вычисление 12 2 2" xfId="17277"/>
    <cellStyle name="Вычисление 12 2 2 2" xfId="17278"/>
    <cellStyle name="Вычисление 12 2 3" xfId="17279"/>
    <cellStyle name="Вычисление 12 2 3 2" xfId="17280"/>
    <cellStyle name="Вычисление 12 2 4" xfId="17281"/>
    <cellStyle name="Вычисление 12 2 5" xfId="17282"/>
    <cellStyle name="Вычисление 12 3" xfId="17283"/>
    <cellStyle name="Вычисление 12 3 2" xfId="17284"/>
    <cellStyle name="Вычисление 12 3 2 2" xfId="17285"/>
    <cellStyle name="Вычисление 12 3 3" xfId="17286"/>
    <cellStyle name="Вычисление 12 3 3 2" xfId="17287"/>
    <cellStyle name="Вычисление 12 3 4" xfId="17288"/>
    <cellStyle name="Вычисление 12 3 5" xfId="17289"/>
    <cellStyle name="Вычисление 12 4" xfId="17290"/>
    <cellStyle name="Вычисление 12 4 2" xfId="17291"/>
    <cellStyle name="Вычисление 12 4 2 2" xfId="17292"/>
    <cellStyle name="Вычисление 12 4 3" xfId="17293"/>
    <cellStyle name="Вычисление 12 4 3 2" xfId="17294"/>
    <cellStyle name="Вычисление 12 4 4" xfId="17295"/>
    <cellStyle name="Вычисление 12 4 5" xfId="17296"/>
    <cellStyle name="Вычисление 12 5" xfId="17297"/>
    <cellStyle name="Вычисление 12 5 2" xfId="17298"/>
    <cellStyle name="Вычисление 12 5 2 2" xfId="17299"/>
    <cellStyle name="Вычисление 12 5 3" xfId="17300"/>
    <cellStyle name="Вычисление 12 5 3 2" xfId="17301"/>
    <cellStyle name="Вычисление 12 5 4" xfId="17302"/>
    <cellStyle name="Вычисление 12 5 5" xfId="17303"/>
    <cellStyle name="Вычисление 12 6" xfId="17304"/>
    <cellStyle name="Вычисление 12 6 2" xfId="17305"/>
    <cellStyle name="Вычисление 12 7" xfId="17306"/>
    <cellStyle name="Вычисление 12 7 2" xfId="17307"/>
    <cellStyle name="Вычисление 12 8" xfId="17308"/>
    <cellStyle name="Вычисление 12 9" xfId="17309"/>
    <cellStyle name="Вычисление 120" xfId="17310"/>
    <cellStyle name="Вычисление 121" xfId="17311"/>
    <cellStyle name="Вычисление 122" xfId="17312"/>
    <cellStyle name="Вычисление 123" xfId="17313"/>
    <cellStyle name="Вычисление 124" xfId="17314"/>
    <cellStyle name="Вычисление 125" xfId="17315"/>
    <cellStyle name="Вычисление 126" xfId="17316"/>
    <cellStyle name="Вычисление 127" xfId="17317"/>
    <cellStyle name="Вычисление 128" xfId="17318"/>
    <cellStyle name="Вычисление 129" xfId="17319"/>
    <cellStyle name="Вычисление 13" xfId="17320"/>
    <cellStyle name="Вычисление 13 2" xfId="17321"/>
    <cellStyle name="Вычисление 13 2 2" xfId="17322"/>
    <cellStyle name="Вычисление 13 2 2 2" xfId="17323"/>
    <cellStyle name="Вычисление 13 2 3" xfId="17324"/>
    <cellStyle name="Вычисление 13 2 3 2" xfId="17325"/>
    <cellStyle name="Вычисление 13 2 4" xfId="17326"/>
    <cellStyle name="Вычисление 13 2 5" xfId="17327"/>
    <cellStyle name="Вычисление 13 3" xfId="17328"/>
    <cellStyle name="Вычисление 13 3 2" xfId="17329"/>
    <cellStyle name="Вычисление 13 3 2 2" xfId="17330"/>
    <cellStyle name="Вычисление 13 3 3" xfId="17331"/>
    <cellStyle name="Вычисление 13 3 3 2" xfId="17332"/>
    <cellStyle name="Вычисление 13 3 4" xfId="17333"/>
    <cellStyle name="Вычисление 13 3 5" xfId="17334"/>
    <cellStyle name="Вычисление 13 4" xfId="17335"/>
    <cellStyle name="Вычисление 13 4 2" xfId="17336"/>
    <cellStyle name="Вычисление 13 4 2 2" xfId="17337"/>
    <cellStyle name="Вычисление 13 4 3" xfId="17338"/>
    <cellStyle name="Вычисление 13 4 3 2" xfId="17339"/>
    <cellStyle name="Вычисление 13 4 4" xfId="17340"/>
    <cellStyle name="Вычисление 13 4 5" xfId="17341"/>
    <cellStyle name="Вычисление 13 5" xfId="17342"/>
    <cellStyle name="Вычисление 13 5 2" xfId="17343"/>
    <cellStyle name="Вычисление 13 5 2 2" xfId="17344"/>
    <cellStyle name="Вычисление 13 5 3" xfId="17345"/>
    <cellStyle name="Вычисление 13 5 3 2" xfId="17346"/>
    <cellStyle name="Вычисление 13 5 4" xfId="17347"/>
    <cellStyle name="Вычисление 13 5 5" xfId="17348"/>
    <cellStyle name="Вычисление 13 6" xfId="17349"/>
    <cellStyle name="Вычисление 13 6 2" xfId="17350"/>
    <cellStyle name="Вычисление 13 7" xfId="17351"/>
    <cellStyle name="Вычисление 13 7 2" xfId="17352"/>
    <cellStyle name="Вычисление 13 8" xfId="17353"/>
    <cellStyle name="Вычисление 13 9" xfId="17354"/>
    <cellStyle name="Вычисление 130" xfId="17355"/>
    <cellStyle name="Вычисление 131" xfId="17356"/>
    <cellStyle name="Вычисление 132" xfId="17357"/>
    <cellStyle name="Вычисление 133" xfId="17358"/>
    <cellStyle name="Вычисление 134" xfId="17359"/>
    <cellStyle name="Вычисление 135" xfId="17360"/>
    <cellStyle name="Вычисление 136" xfId="17361"/>
    <cellStyle name="Вычисление 137" xfId="17362"/>
    <cellStyle name="Вычисление 138" xfId="17363"/>
    <cellStyle name="Вычисление 139" xfId="17364"/>
    <cellStyle name="Вычисление 14" xfId="17365"/>
    <cellStyle name="Вычисление 14 2" xfId="17366"/>
    <cellStyle name="Вычисление 14 2 2" xfId="17367"/>
    <cellStyle name="Вычисление 14 2 2 2" xfId="17368"/>
    <cellStyle name="Вычисление 14 2 3" xfId="17369"/>
    <cellStyle name="Вычисление 14 2 3 2" xfId="17370"/>
    <cellStyle name="Вычисление 14 2 4" xfId="17371"/>
    <cellStyle name="Вычисление 14 2 5" xfId="17372"/>
    <cellStyle name="Вычисление 14 3" xfId="17373"/>
    <cellStyle name="Вычисление 14 3 2" xfId="17374"/>
    <cellStyle name="Вычисление 14 3 2 2" xfId="17375"/>
    <cellStyle name="Вычисление 14 3 3" xfId="17376"/>
    <cellStyle name="Вычисление 14 3 3 2" xfId="17377"/>
    <cellStyle name="Вычисление 14 3 4" xfId="17378"/>
    <cellStyle name="Вычисление 14 3 5" xfId="17379"/>
    <cellStyle name="Вычисление 14 4" xfId="17380"/>
    <cellStyle name="Вычисление 14 4 2" xfId="17381"/>
    <cellStyle name="Вычисление 14 4 2 2" xfId="17382"/>
    <cellStyle name="Вычисление 14 4 3" xfId="17383"/>
    <cellStyle name="Вычисление 14 4 3 2" xfId="17384"/>
    <cellStyle name="Вычисление 14 4 4" xfId="17385"/>
    <cellStyle name="Вычисление 14 4 5" xfId="17386"/>
    <cellStyle name="Вычисление 14 5" xfId="17387"/>
    <cellStyle name="Вычисление 14 5 2" xfId="17388"/>
    <cellStyle name="Вычисление 14 5 2 2" xfId="17389"/>
    <cellStyle name="Вычисление 14 5 3" xfId="17390"/>
    <cellStyle name="Вычисление 14 5 3 2" xfId="17391"/>
    <cellStyle name="Вычисление 14 5 4" xfId="17392"/>
    <cellStyle name="Вычисление 14 5 5" xfId="17393"/>
    <cellStyle name="Вычисление 14 6" xfId="17394"/>
    <cellStyle name="Вычисление 14 6 2" xfId="17395"/>
    <cellStyle name="Вычисление 14 7" xfId="17396"/>
    <cellStyle name="Вычисление 14 7 2" xfId="17397"/>
    <cellStyle name="Вычисление 14 8" xfId="17398"/>
    <cellStyle name="Вычисление 14 9" xfId="17399"/>
    <cellStyle name="Вычисление 140" xfId="17400"/>
    <cellStyle name="Вычисление 141" xfId="17401"/>
    <cellStyle name="Вычисление 142" xfId="17402"/>
    <cellStyle name="Вычисление 143" xfId="17403"/>
    <cellStyle name="Вычисление 144" xfId="17404"/>
    <cellStyle name="Вычисление 145" xfId="17405"/>
    <cellStyle name="Вычисление 146" xfId="17406"/>
    <cellStyle name="Вычисление 147" xfId="17407"/>
    <cellStyle name="Вычисление 148" xfId="17408"/>
    <cellStyle name="Вычисление 149" xfId="17409"/>
    <cellStyle name="Вычисление 15" xfId="17410"/>
    <cellStyle name="Вычисление 15 2" xfId="17411"/>
    <cellStyle name="Вычисление 15 2 2" xfId="17412"/>
    <cellStyle name="Вычисление 15 2 2 2" xfId="17413"/>
    <cellStyle name="Вычисление 15 2 3" xfId="17414"/>
    <cellStyle name="Вычисление 15 2 3 2" xfId="17415"/>
    <cellStyle name="Вычисление 15 2 4" xfId="17416"/>
    <cellStyle name="Вычисление 15 2 5" xfId="17417"/>
    <cellStyle name="Вычисление 15 3" xfId="17418"/>
    <cellStyle name="Вычисление 15 3 2" xfId="17419"/>
    <cellStyle name="Вычисление 15 3 2 2" xfId="17420"/>
    <cellStyle name="Вычисление 15 3 3" xfId="17421"/>
    <cellStyle name="Вычисление 15 3 3 2" xfId="17422"/>
    <cellStyle name="Вычисление 15 3 4" xfId="17423"/>
    <cellStyle name="Вычисление 15 3 5" xfId="17424"/>
    <cellStyle name="Вычисление 15 4" xfId="17425"/>
    <cellStyle name="Вычисление 15 4 2" xfId="17426"/>
    <cellStyle name="Вычисление 15 4 2 2" xfId="17427"/>
    <cellStyle name="Вычисление 15 4 3" xfId="17428"/>
    <cellStyle name="Вычисление 15 4 3 2" xfId="17429"/>
    <cellStyle name="Вычисление 15 4 4" xfId="17430"/>
    <cellStyle name="Вычисление 15 4 5" xfId="17431"/>
    <cellStyle name="Вычисление 15 5" xfId="17432"/>
    <cellStyle name="Вычисление 15 5 2" xfId="17433"/>
    <cellStyle name="Вычисление 15 5 2 2" xfId="17434"/>
    <cellStyle name="Вычисление 15 5 3" xfId="17435"/>
    <cellStyle name="Вычисление 15 5 3 2" xfId="17436"/>
    <cellStyle name="Вычисление 15 5 4" xfId="17437"/>
    <cellStyle name="Вычисление 15 5 5" xfId="17438"/>
    <cellStyle name="Вычисление 15 6" xfId="17439"/>
    <cellStyle name="Вычисление 15 6 2" xfId="17440"/>
    <cellStyle name="Вычисление 15 7" xfId="17441"/>
    <cellStyle name="Вычисление 15 7 2" xfId="17442"/>
    <cellStyle name="Вычисление 15 8" xfId="17443"/>
    <cellStyle name="Вычисление 15 9" xfId="17444"/>
    <cellStyle name="Вычисление 150" xfId="17445"/>
    <cellStyle name="Вычисление 151" xfId="17446"/>
    <cellStyle name="Вычисление 152" xfId="17447"/>
    <cellStyle name="Вычисление 16" xfId="17448"/>
    <cellStyle name="Вычисление 16 2" xfId="17449"/>
    <cellStyle name="Вычисление 16 2 2" xfId="17450"/>
    <cellStyle name="Вычисление 16 2 2 2" xfId="17451"/>
    <cellStyle name="Вычисление 16 2 3" xfId="17452"/>
    <cellStyle name="Вычисление 16 2 3 2" xfId="17453"/>
    <cellStyle name="Вычисление 16 2 4" xfId="17454"/>
    <cellStyle name="Вычисление 16 2 5" xfId="17455"/>
    <cellStyle name="Вычисление 16 3" xfId="17456"/>
    <cellStyle name="Вычисление 16 3 2" xfId="17457"/>
    <cellStyle name="Вычисление 16 3 2 2" xfId="17458"/>
    <cellStyle name="Вычисление 16 3 3" xfId="17459"/>
    <cellStyle name="Вычисление 16 3 3 2" xfId="17460"/>
    <cellStyle name="Вычисление 16 3 4" xfId="17461"/>
    <cellStyle name="Вычисление 16 3 5" xfId="17462"/>
    <cellStyle name="Вычисление 16 4" xfId="17463"/>
    <cellStyle name="Вычисление 16 4 2" xfId="17464"/>
    <cellStyle name="Вычисление 16 4 2 2" xfId="17465"/>
    <cellStyle name="Вычисление 16 4 3" xfId="17466"/>
    <cellStyle name="Вычисление 16 4 3 2" xfId="17467"/>
    <cellStyle name="Вычисление 16 4 4" xfId="17468"/>
    <cellStyle name="Вычисление 16 4 5" xfId="17469"/>
    <cellStyle name="Вычисление 16 5" xfId="17470"/>
    <cellStyle name="Вычисление 16 5 2" xfId="17471"/>
    <cellStyle name="Вычисление 16 5 2 2" xfId="17472"/>
    <cellStyle name="Вычисление 16 5 3" xfId="17473"/>
    <cellStyle name="Вычисление 16 5 3 2" xfId="17474"/>
    <cellStyle name="Вычисление 16 5 4" xfId="17475"/>
    <cellStyle name="Вычисление 16 5 5" xfId="17476"/>
    <cellStyle name="Вычисление 16 6" xfId="17477"/>
    <cellStyle name="Вычисление 16 6 2" xfId="17478"/>
    <cellStyle name="Вычисление 16 7" xfId="17479"/>
    <cellStyle name="Вычисление 16 7 2" xfId="17480"/>
    <cellStyle name="Вычисление 16 8" xfId="17481"/>
    <cellStyle name="Вычисление 16 9" xfId="17482"/>
    <cellStyle name="Вычисление 17" xfId="17483"/>
    <cellStyle name="Вычисление 17 2" xfId="17484"/>
    <cellStyle name="Вычисление 17 2 2" xfId="17485"/>
    <cellStyle name="Вычисление 17 2 2 2" xfId="17486"/>
    <cellStyle name="Вычисление 17 2 3" xfId="17487"/>
    <cellStyle name="Вычисление 17 2 3 2" xfId="17488"/>
    <cellStyle name="Вычисление 17 2 4" xfId="17489"/>
    <cellStyle name="Вычисление 17 2 5" xfId="17490"/>
    <cellStyle name="Вычисление 17 3" xfId="17491"/>
    <cellStyle name="Вычисление 17 3 2" xfId="17492"/>
    <cellStyle name="Вычисление 17 3 2 2" xfId="17493"/>
    <cellStyle name="Вычисление 17 3 3" xfId="17494"/>
    <cellStyle name="Вычисление 17 3 3 2" xfId="17495"/>
    <cellStyle name="Вычисление 17 3 4" xfId="17496"/>
    <cellStyle name="Вычисление 17 3 5" xfId="17497"/>
    <cellStyle name="Вычисление 17 4" xfId="17498"/>
    <cellStyle name="Вычисление 17 4 2" xfId="17499"/>
    <cellStyle name="Вычисление 17 4 2 2" xfId="17500"/>
    <cellStyle name="Вычисление 17 4 3" xfId="17501"/>
    <cellStyle name="Вычисление 17 4 3 2" xfId="17502"/>
    <cellStyle name="Вычисление 17 4 4" xfId="17503"/>
    <cellStyle name="Вычисление 17 4 5" xfId="17504"/>
    <cellStyle name="Вычисление 17 5" xfId="17505"/>
    <cellStyle name="Вычисление 17 5 2" xfId="17506"/>
    <cellStyle name="Вычисление 17 5 2 2" xfId="17507"/>
    <cellStyle name="Вычисление 17 5 3" xfId="17508"/>
    <cellStyle name="Вычисление 17 5 3 2" xfId="17509"/>
    <cellStyle name="Вычисление 17 5 4" xfId="17510"/>
    <cellStyle name="Вычисление 17 5 5" xfId="17511"/>
    <cellStyle name="Вычисление 17 6" xfId="17512"/>
    <cellStyle name="Вычисление 17 6 2" xfId="17513"/>
    <cellStyle name="Вычисление 17 7" xfId="17514"/>
    <cellStyle name="Вычисление 17 7 2" xfId="17515"/>
    <cellStyle name="Вычисление 17 8" xfId="17516"/>
    <cellStyle name="Вычисление 17 9" xfId="17517"/>
    <cellStyle name="Вычисление 18" xfId="17518"/>
    <cellStyle name="Вычисление 18 2" xfId="17519"/>
    <cellStyle name="Вычисление 18 2 2" xfId="17520"/>
    <cellStyle name="Вычисление 18 2 2 2" xfId="17521"/>
    <cellStyle name="Вычисление 18 2 3" xfId="17522"/>
    <cellStyle name="Вычисление 18 2 3 2" xfId="17523"/>
    <cellStyle name="Вычисление 18 2 4" xfId="17524"/>
    <cellStyle name="Вычисление 18 2 5" xfId="17525"/>
    <cellStyle name="Вычисление 18 3" xfId="17526"/>
    <cellStyle name="Вычисление 18 3 2" xfId="17527"/>
    <cellStyle name="Вычисление 18 3 2 2" xfId="17528"/>
    <cellStyle name="Вычисление 18 3 3" xfId="17529"/>
    <cellStyle name="Вычисление 18 3 3 2" xfId="17530"/>
    <cellStyle name="Вычисление 18 3 4" xfId="17531"/>
    <cellStyle name="Вычисление 18 3 5" xfId="17532"/>
    <cellStyle name="Вычисление 18 4" xfId="17533"/>
    <cellStyle name="Вычисление 18 4 2" xfId="17534"/>
    <cellStyle name="Вычисление 18 4 2 2" xfId="17535"/>
    <cellStyle name="Вычисление 18 4 3" xfId="17536"/>
    <cellStyle name="Вычисление 18 4 3 2" xfId="17537"/>
    <cellStyle name="Вычисление 18 4 4" xfId="17538"/>
    <cellStyle name="Вычисление 18 4 5" xfId="17539"/>
    <cellStyle name="Вычисление 18 5" xfId="17540"/>
    <cellStyle name="Вычисление 18 5 2" xfId="17541"/>
    <cellStyle name="Вычисление 18 5 2 2" xfId="17542"/>
    <cellStyle name="Вычисление 18 5 3" xfId="17543"/>
    <cellStyle name="Вычисление 18 5 3 2" xfId="17544"/>
    <cellStyle name="Вычисление 18 5 4" xfId="17545"/>
    <cellStyle name="Вычисление 18 5 5" xfId="17546"/>
    <cellStyle name="Вычисление 18 6" xfId="17547"/>
    <cellStyle name="Вычисление 18 6 2" xfId="17548"/>
    <cellStyle name="Вычисление 18 7" xfId="17549"/>
    <cellStyle name="Вычисление 18 7 2" xfId="17550"/>
    <cellStyle name="Вычисление 18 8" xfId="17551"/>
    <cellStyle name="Вычисление 18 9" xfId="17552"/>
    <cellStyle name="Вычисление 19" xfId="17553"/>
    <cellStyle name="Вычисление 19 2" xfId="17554"/>
    <cellStyle name="Вычисление 19 2 2" xfId="17555"/>
    <cellStyle name="Вычисление 19 2 2 2" xfId="17556"/>
    <cellStyle name="Вычисление 19 2 3" xfId="17557"/>
    <cellStyle name="Вычисление 19 2 3 2" xfId="17558"/>
    <cellStyle name="Вычисление 19 2 4" xfId="17559"/>
    <cellStyle name="Вычисление 19 2 5" xfId="17560"/>
    <cellStyle name="Вычисление 19 3" xfId="17561"/>
    <cellStyle name="Вычисление 19 3 2" xfId="17562"/>
    <cellStyle name="Вычисление 19 3 2 2" xfId="17563"/>
    <cellStyle name="Вычисление 19 3 3" xfId="17564"/>
    <cellStyle name="Вычисление 19 3 3 2" xfId="17565"/>
    <cellStyle name="Вычисление 19 3 4" xfId="17566"/>
    <cellStyle name="Вычисление 19 3 5" xfId="17567"/>
    <cellStyle name="Вычисление 19 4" xfId="17568"/>
    <cellStyle name="Вычисление 19 4 2" xfId="17569"/>
    <cellStyle name="Вычисление 19 4 2 2" xfId="17570"/>
    <cellStyle name="Вычисление 19 4 3" xfId="17571"/>
    <cellStyle name="Вычисление 19 4 3 2" xfId="17572"/>
    <cellStyle name="Вычисление 19 4 4" xfId="17573"/>
    <cellStyle name="Вычисление 19 4 5" xfId="17574"/>
    <cellStyle name="Вычисление 19 5" xfId="17575"/>
    <cellStyle name="Вычисление 19 5 2" xfId="17576"/>
    <cellStyle name="Вычисление 19 5 2 2" xfId="17577"/>
    <cellStyle name="Вычисление 19 5 3" xfId="17578"/>
    <cellStyle name="Вычисление 19 5 3 2" xfId="17579"/>
    <cellStyle name="Вычисление 19 5 4" xfId="17580"/>
    <cellStyle name="Вычисление 19 5 5" xfId="17581"/>
    <cellStyle name="Вычисление 19 6" xfId="17582"/>
    <cellStyle name="Вычисление 19 6 2" xfId="17583"/>
    <cellStyle name="Вычисление 19 7" xfId="17584"/>
    <cellStyle name="Вычисление 19 7 2" xfId="17585"/>
    <cellStyle name="Вычисление 19 8" xfId="17586"/>
    <cellStyle name="Вычисление 19 9" xfId="17587"/>
    <cellStyle name="Вычисление 2" xfId="17588"/>
    <cellStyle name="Вычисление 2 10" xfId="17589"/>
    <cellStyle name="Вычисление 2 10 2" xfId="17590"/>
    <cellStyle name="Вычисление 2 10 2 2" xfId="17591"/>
    <cellStyle name="Вычисление 2 10 3" xfId="17592"/>
    <cellStyle name="Вычисление 2 10 3 2" xfId="17593"/>
    <cellStyle name="Вычисление 2 10 4" xfId="17594"/>
    <cellStyle name="Вычисление 2 10 5" xfId="17595"/>
    <cellStyle name="Вычисление 2 11" xfId="17596"/>
    <cellStyle name="Вычисление 2 11 2" xfId="17597"/>
    <cellStyle name="Вычисление 2 11 2 2" xfId="17598"/>
    <cellStyle name="Вычисление 2 11 3" xfId="17599"/>
    <cellStyle name="Вычисление 2 11 3 2" xfId="17600"/>
    <cellStyle name="Вычисление 2 11 4" xfId="17601"/>
    <cellStyle name="Вычисление 2 11 5" xfId="17602"/>
    <cellStyle name="Вычисление 2 12" xfId="17603"/>
    <cellStyle name="Вычисление 2 12 2" xfId="17604"/>
    <cellStyle name="Вычисление 2 12 2 2" xfId="17605"/>
    <cellStyle name="Вычисление 2 12 3" xfId="17606"/>
    <cellStyle name="Вычисление 2 12 3 2" xfId="17607"/>
    <cellStyle name="Вычисление 2 12 4" xfId="17608"/>
    <cellStyle name="Вычисление 2 12 5" xfId="17609"/>
    <cellStyle name="Вычисление 2 13" xfId="17610"/>
    <cellStyle name="Вычисление 2 13 2" xfId="17611"/>
    <cellStyle name="Вычисление 2 13 2 2" xfId="17612"/>
    <cellStyle name="Вычисление 2 13 3" xfId="17613"/>
    <cellStyle name="Вычисление 2 13 3 2" xfId="17614"/>
    <cellStyle name="Вычисление 2 13 4" xfId="17615"/>
    <cellStyle name="Вычисление 2 13 5" xfId="17616"/>
    <cellStyle name="Вычисление 2 14" xfId="17617"/>
    <cellStyle name="Вычисление 2 14 2" xfId="17618"/>
    <cellStyle name="Вычисление 2 14 2 2" xfId="17619"/>
    <cellStyle name="Вычисление 2 14 2 2 2" xfId="17620"/>
    <cellStyle name="Вычисление 2 14 2 3" xfId="17621"/>
    <cellStyle name="Вычисление 2 14 2 3 2" xfId="17622"/>
    <cellStyle name="Вычисление 2 14 2 4" xfId="17623"/>
    <cellStyle name="Вычисление 2 14 2 5" xfId="17624"/>
    <cellStyle name="Вычисление 2 15" xfId="17625"/>
    <cellStyle name="Вычисление 2 15 2" xfId="17626"/>
    <cellStyle name="Вычисление 2 16" xfId="17627"/>
    <cellStyle name="Вычисление 2 16 2" xfId="17628"/>
    <cellStyle name="Вычисление 2 17" xfId="17629"/>
    <cellStyle name="Вычисление 2 18" xfId="17630"/>
    <cellStyle name="Вычисление 2 2" xfId="17631"/>
    <cellStyle name="Вычисление 2 2 2" xfId="17632"/>
    <cellStyle name="Вычисление 2 2 2 2" xfId="17633"/>
    <cellStyle name="Вычисление 2 2 2 2 2" xfId="17634"/>
    <cellStyle name="Вычисление 2 2 2 3" xfId="17635"/>
    <cellStyle name="Вычисление 2 2 2 3 2" xfId="17636"/>
    <cellStyle name="Вычисление 2 2 2 4" xfId="17637"/>
    <cellStyle name="Вычисление 2 2 2 5" xfId="17638"/>
    <cellStyle name="Вычисление 2 2 3" xfId="17639"/>
    <cellStyle name="Вычисление 2 2 3 2" xfId="17640"/>
    <cellStyle name="Вычисление 2 2 3 2 2" xfId="17641"/>
    <cellStyle name="Вычисление 2 2 3 3" xfId="17642"/>
    <cellStyle name="Вычисление 2 2 3 3 2" xfId="17643"/>
    <cellStyle name="Вычисление 2 2 3 4" xfId="17644"/>
    <cellStyle name="Вычисление 2 2 3 5" xfId="17645"/>
    <cellStyle name="Вычисление 2 2 4" xfId="17646"/>
    <cellStyle name="Вычисление 2 2 4 2" xfId="17647"/>
    <cellStyle name="Вычисление 2 2 4 2 2" xfId="17648"/>
    <cellStyle name="Вычисление 2 2 4 3" xfId="17649"/>
    <cellStyle name="Вычисление 2 2 4 3 2" xfId="17650"/>
    <cellStyle name="Вычисление 2 2 4 4" xfId="17651"/>
    <cellStyle name="Вычисление 2 2 4 5" xfId="17652"/>
    <cellStyle name="Вычисление 2 2 5" xfId="17653"/>
    <cellStyle name="Вычисление 2 2 5 2" xfId="17654"/>
    <cellStyle name="Вычисление 2 2 5 2 2" xfId="17655"/>
    <cellStyle name="Вычисление 2 2 5 3" xfId="17656"/>
    <cellStyle name="Вычисление 2 2 5 3 2" xfId="17657"/>
    <cellStyle name="Вычисление 2 2 5 4" xfId="17658"/>
    <cellStyle name="Вычисление 2 2 5 5" xfId="17659"/>
    <cellStyle name="Вычисление 2 2 6" xfId="17660"/>
    <cellStyle name="Вычисление 2 2 6 2" xfId="17661"/>
    <cellStyle name="Вычисление 2 2 7" xfId="17662"/>
    <cellStyle name="Вычисление 2 2 7 2" xfId="17663"/>
    <cellStyle name="Вычисление 2 2 8" xfId="17664"/>
    <cellStyle name="Вычисление 2 2 9" xfId="17665"/>
    <cellStyle name="Вычисление 2 3" xfId="17666"/>
    <cellStyle name="Вычисление 2 3 2" xfId="17667"/>
    <cellStyle name="Вычисление 2 3 2 2" xfId="17668"/>
    <cellStyle name="Вычисление 2 3 3" xfId="17669"/>
    <cellStyle name="Вычисление 2 3 3 2" xfId="17670"/>
    <cellStyle name="Вычисление 2 3 4" xfId="17671"/>
    <cellStyle name="Вычисление 2 3 5" xfId="17672"/>
    <cellStyle name="Вычисление 2 4" xfId="17673"/>
    <cellStyle name="Вычисление 2 4 2" xfId="17674"/>
    <cellStyle name="Вычисление 2 4 2 2" xfId="17675"/>
    <cellStyle name="Вычисление 2 4 3" xfId="17676"/>
    <cellStyle name="Вычисление 2 4 3 2" xfId="17677"/>
    <cellStyle name="Вычисление 2 4 4" xfId="17678"/>
    <cellStyle name="Вычисление 2 4 5" xfId="17679"/>
    <cellStyle name="Вычисление 2 5" xfId="17680"/>
    <cellStyle name="Вычисление 2 5 2" xfId="17681"/>
    <cellStyle name="Вычисление 2 5 2 2" xfId="17682"/>
    <cellStyle name="Вычисление 2 5 3" xfId="17683"/>
    <cellStyle name="Вычисление 2 5 3 2" xfId="17684"/>
    <cellStyle name="Вычисление 2 5 4" xfId="17685"/>
    <cellStyle name="Вычисление 2 5 5" xfId="17686"/>
    <cellStyle name="Вычисление 2 6" xfId="17687"/>
    <cellStyle name="Вычисление 2 6 2" xfId="17688"/>
    <cellStyle name="Вычисление 2 6 2 2" xfId="17689"/>
    <cellStyle name="Вычисление 2 6 3" xfId="17690"/>
    <cellStyle name="Вычисление 2 6 3 2" xfId="17691"/>
    <cellStyle name="Вычисление 2 6 4" xfId="17692"/>
    <cellStyle name="Вычисление 2 6 5" xfId="17693"/>
    <cellStyle name="Вычисление 2 7" xfId="17694"/>
    <cellStyle name="Вычисление 2 7 2" xfId="17695"/>
    <cellStyle name="Вычисление 2 7 2 2" xfId="17696"/>
    <cellStyle name="Вычисление 2 7 3" xfId="17697"/>
    <cellStyle name="Вычисление 2 7 3 2" xfId="17698"/>
    <cellStyle name="Вычисление 2 7 4" xfId="17699"/>
    <cellStyle name="Вычисление 2 7 5" xfId="17700"/>
    <cellStyle name="Вычисление 2 8" xfId="17701"/>
    <cellStyle name="Вычисление 2 8 2" xfId="17702"/>
    <cellStyle name="Вычисление 2 8 2 2" xfId="17703"/>
    <cellStyle name="Вычисление 2 8 3" xfId="17704"/>
    <cellStyle name="Вычисление 2 8 3 2" xfId="17705"/>
    <cellStyle name="Вычисление 2 8 4" xfId="17706"/>
    <cellStyle name="Вычисление 2 8 5" xfId="17707"/>
    <cellStyle name="Вычисление 2 9" xfId="17708"/>
    <cellStyle name="Вычисление 2 9 2" xfId="17709"/>
    <cellStyle name="Вычисление 2 9 2 2" xfId="17710"/>
    <cellStyle name="Вычисление 2 9 3" xfId="17711"/>
    <cellStyle name="Вычисление 2 9 3 2" xfId="17712"/>
    <cellStyle name="Вычисление 2 9 4" xfId="17713"/>
    <cellStyle name="Вычисление 2 9 5" xfId="17714"/>
    <cellStyle name="Вычисление 2_46EE.2011(v1.0)" xfId="17715"/>
    <cellStyle name="Вычисление 20" xfId="17716"/>
    <cellStyle name="Вычисление 20 2" xfId="17717"/>
    <cellStyle name="Вычисление 20 2 2" xfId="17718"/>
    <cellStyle name="Вычисление 20 2 2 2" xfId="17719"/>
    <cellStyle name="Вычисление 20 2 3" xfId="17720"/>
    <cellStyle name="Вычисление 20 2 3 2" xfId="17721"/>
    <cellStyle name="Вычисление 20 2 4" xfId="17722"/>
    <cellStyle name="Вычисление 20 2 5" xfId="17723"/>
    <cellStyle name="Вычисление 20 3" xfId="17724"/>
    <cellStyle name="Вычисление 20 3 2" xfId="17725"/>
    <cellStyle name="Вычисление 20 3 2 2" xfId="17726"/>
    <cellStyle name="Вычисление 20 3 3" xfId="17727"/>
    <cellStyle name="Вычисление 20 3 3 2" xfId="17728"/>
    <cellStyle name="Вычисление 20 3 4" xfId="17729"/>
    <cellStyle name="Вычисление 20 3 5" xfId="17730"/>
    <cellStyle name="Вычисление 20 4" xfId="17731"/>
    <cellStyle name="Вычисление 20 4 2" xfId="17732"/>
    <cellStyle name="Вычисление 20 4 2 2" xfId="17733"/>
    <cellStyle name="Вычисление 20 4 3" xfId="17734"/>
    <cellStyle name="Вычисление 20 4 3 2" xfId="17735"/>
    <cellStyle name="Вычисление 20 4 4" xfId="17736"/>
    <cellStyle name="Вычисление 20 4 5" xfId="17737"/>
    <cellStyle name="Вычисление 20 5" xfId="17738"/>
    <cellStyle name="Вычисление 20 5 2" xfId="17739"/>
    <cellStyle name="Вычисление 20 5 2 2" xfId="17740"/>
    <cellStyle name="Вычисление 20 5 3" xfId="17741"/>
    <cellStyle name="Вычисление 20 5 3 2" xfId="17742"/>
    <cellStyle name="Вычисление 20 5 4" xfId="17743"/>
    <cellStyle name="Вычисление 20 5 5" xfId="17744"/>
    <cellStyle name="Вычисление 20 6" xfId="17745"/>
    <cellStyle name="Вычисление 20 6 2" xfId="17746"/>
    <cellStyle name="Вычисление 20 7" xfId="17747"/>
    <cellStyle name="Вычисление 20 7 2" xfId="17748"/>
    <cellStyle name="Вычисление 20 8" xfId="17749"/>
    <cellStyle name="Вычисление 20 9" xfId="17750"/>
    <cellStyle name="Вычисление 21" xfId="17751"/>
    <cellStyle name="Вычисление 21 2" xfId="17752"/>
    <cellStyle name="Вычисление 21 2 2" xfId="17753"/>
    <cellStyle name="Вычисление 21 2 2 2" xfId="17754"/>
    <cellStyle name="Вычисление 21 2 3" xfId="17755"/>
    <cellStyle name="Вычисление 21 2 3 2" xfId="17756"/>
    <cellStyle name="Вычисление 21 2 4" xfId="17757"/>
    <cellStyle name="Вычисление 21 2 5" xfId="17758"/>
    <cellStyle name="Вычисление 21 3" xfId="17759"/>
    <cellStyle name="Вычисление 21 3 2" xfId="17760"/>
    <cellStyle name="Вычисление 21 4" xfId="17761"/>
    <cellStyle name="Вычисление 21 4 2" xfId="17762"/>
    <cellStyle name="Вычисление 21 5" xfId="17763"/>
    <cellStyle name="Вычисление 21 5 2" xfId="17764"/>
    <cellStyle name="Вычисление 21 6" xfId="17765"/>
    <cellStyle name="Вычисление 21 6 2" xfId="17766"/>
    <cellStyle name="Вычисление 21 7" xfId="17767"/>
    <cellStyle name="Вычисление 21 7 2" xfId="17768"/>
    <cellStyle name="Вычисление 21 8" xfId="17769"/>
    <cellStyle name="Вычисление 22" xfId="17770"/>
    <cellStyle name="Вычисление 22 2" xfId="17771"/>
    <cellStyle name="Вычисление 22 2 2" xfId="17772"/>
    <cellStyle name="Вычисление 22 2 2 2" xfId="17773"/>
    <cellStyle name="Вычисление 22 2 3" xfId="17774"/>
    <cellStyle name="Вычисление 22 2 3 2" xfId="17775"/>
    <cellStyle name="Вычисление 22 2 4" xfId="17776"/>
    <cellStyle name="Вычисление 22 2 5" xfId="17777"/>
    <cellStyle name="Вычисление 22 3" xfId="17778"/>
    <cellStyle name="Вычисление 22 3 2" xfId="17779"/>
    <cellStyle name="Вычисление 22 4" xfId="17780"/>
    <cellStyle name="Вычисление 22 4 2" xfId="17781"/>
    <cellStyle name="Вычисление 22 5" xfId="17782"/>
    <cellStyle name="Вычисление 22 6" xfId="17783"/>
    <cellStyle name="Вычисление 23" xfId="17784"/>
    <cellStyle name="Вычисление 23 2" xfId="17785"/>
    <cellStyle name="Вычисление 23 2 2" xfId="17786"/>
    <cellStyle name="Вычисление 23 2 2 2" xfId="17787"/>
    <cellStyle name="Вычисление 23 2 3" xfId="17788"/>
    <cellStyle name="Вычисление 23 2 3 2" xfId="17789"/>
    <cellStyle name="Вычисление 23 2 4" xfId="17790"/>
    <cellStyle name="Вычисление 23 2 5" xfId="17791"/>
    <cellStyle name="Вычисление 23 3" xfId="17792"/>
    <cellStyle name="Вычисление 23 3 2" xfId="17793"/>
    <cellStyle name="Вычисление 23 4" xfId="17794"/>
    <cellStyle name="Вычисление 23 4 2" xfId="17795"/>
    <cellStyle name="Вычисление 23 5" xfId="17796"/>
    <cellStyle name="Вычисление 23 6" xfId="17797"/>
    <cellStyle name="Вычисление 24" xfId="17798"/>
    <cellStyle name="Вычисление 24 2" xfId="17799"/>
    <cellStyle name="Вычисление 24 3" xfId="17800"/>
    <cellStyle name="Вычисление 24 3 2" xfId="17801"/>
    <cellStyle name="Вычисление 24 4" xfId="17802"/>
    <cellStyle name="Вычисление 24 4 2" xfId="17803"/>
    <cellStyle name="Вычисление 24 5" xfId="17804"/>
    <cellStyle name="Вычисление 24 6" xfId="17805"/>
    <cellStyle name="Вычисление 25" xfId="17806"/>
    <cellStyle name="Вычисление 26" xfId="17807"/>
    <cellStyle name="Вычисление 27" xfId="17808"/>
    <cellStyle name="Вычисление 28" xfId="17809"/>
    <cellStyle name="Вычисление 29" xfId="17810"/>
    <cellStyle name="Вычисление 3" xfId="17811"/>
    <cellStyle name="Вычисление 3 10" xfId="17812"/>
    <cellStyle name="Вычисление 3 2" xfId="17813"/>
    <cellStyle name="Вычисление 3 2 2" xfId="17814"/>
    <cellStyle name="Вычисление 3 2 2 2" xfId="17815"/>
    <cellStyle name="Вычисление 3 2 2 2 2" xfId="17816"/>
    <cellStyle name="Вычисление 3 2 2 3" xfId="17817"/>
    <cellStyle name="Вычисление 3 2 2 3 2" xfId="17818"/>
    <cellStyle name="Вычисление 3 2 2 4" xfId="17819"/>
    <cellStyle name="Вычисление 3 2 2 5" xfId="17820"/>
    <cellStyle name="Вычисление 3 2 3" xfId="17821"/>
    <cellStyle name="Вычисление 3 2 3 2" xfId="17822"/>
    <cellStyle name="Вычисление 3 2 3 2 2" xfId="17823"/>
    <cellStyle name="Вычисление 3 2 3 3" xfId="17824"/>
    <cellStyle name="Вычисление 3 2 3 3 2" xfId="17825"/>
    <cellStyle name="Вычисление 3 2 3 4" xfId="17826"/>
    <cellStyle name="Вычисление 3 2 3 5" xfId="17827"/>
    <cellStyle name="Вычисление 3 2 4" xfId="17828"/>
    <cellStyle name="Вычисление 3 2 4 2" xfId="17829"/>
    <cellStyle name="Вычисление 3 2 4 2 2" xfId="17830"/>
    <cellStyle name="Вычисление 3 2 4 3" xfId="17831"/>
    <cellStyle name="Вычисление 3 2 4 3 2" xfId="17832"/>
    <cellStyle name="Вычисление 3 2 4 4" xfId="17833"/>
    <cellStyle name="Вычисление 3 2 4 5" xfId="17834"/>
    <cellStyle name="Вычисление 3 2 5" xfId="17835"/>
    <cellStyle name="Вычисление 3 2 5 2" xfId="17836"/>
    <cellStyle name="Вычисление 3 2 5 2 2" xfId="17837"/>
    <cellStyle name="Вычисление 3 2 5 3" xfId="17838"/>
    <cellStyle name="Вычисление 3 2 5 3 2" xfId="17839"/>
    <cellStyle name="Вычисление 3 2 5 4" xfId="17840"/>
    <cellStyle name="Вычисление 3 2 5 5" xfId="17841"/>
    <cellStyle name="Вычисление 3 2 6" xfId="17842"/>
    <cellStyle name="Вычисление 3 2 6 2" xfId="17843"/>
    <cellStyle name="Вычисление 3 2 7" xfId="17844"/>
    <cellStyle name="Вычисление 3 2 7 2" xfId="17845"/>
    <cellStyle name="Вычисление 3 2 8" xfId="17846"/>
    <cellStyle name="Вычисление 3 2 9" xfId="17847"/>
    <cellStyle name="Вычисление 3 3" xfId="17848"/>
    <cellStyle name="Вычисление 3 3 2" xfId="17849"/>
    <cellStyle name="Вычисление 3 3 2 2" xfId="17850"/>
    <cellStyle name="Вычисление 3 3 3" xfId="17851"/>
    <cellStyle name="Вычисление 3 3 3 2" xfId="17852"/>
    <cellStyle name="Вычисление 3 3 4" xfId="17853"/>
    <cellStyle name="Вычисление 3 3 5" xfId="17854"/>
    <cellStyle name="Вычисление 3 4" xfId="17855"/>
    <cellStyle name="Вычисление 3 4 2" xfId="17856"/>
    <cellStyle name="Вычисление 3 4 2 2" xfId="17857"/>
    <cellStyle name="Вычисление 3 4 3" xfId="17858"/>
    <cellStyle name="Вычисление 3 4 3 2" xfId="17859"/>
    <cellStyle name="Вычисление 3 4 4" xfId="17860"/>
    <cellStyle name="Вычисление 3 4 5" xfId="17861"/>
    <cellStyle name="Вычисление 3 5" xfId="17862"/>
    <cellStyle name="Вычисление 3 5 2" xfId="17863"/>
    <cellStyle name="Вычисление 3 5 2 2" xfId="17864"/>
    <cellStyle name="Вычисление 3 5 3" xfId="17865"/>
    <cellStyle name="Вычисление 3 5 3 2" xfId="17866"/>
    <cellStyle name="Вычисление 3 5 4" xfId="17867"/>
    <cellStyle name="Вычисление 3 5 5" xfId="17868"/>
    <cellStyle name="Вычисление 3 6" xfId="17869"/>
    <cellStyle name="Вычисление 3 6 2" xfId="17870"/>
    <cellStyle name="Вычисление 3 6 2 2" xfId="17871"/>
    <cellStyle name="Вычисление 3 6 3" xfId="17872"/>
    <cellStyle name="Вычисление 3 6 3 2" xfId="17873"/>
    <cellStyle name="Вычисление 3 6 4" xfId="17874"/>
    <cellStyle name="Вычисление 3 6 5" xfId="17875"/>
    <cellStyle name="Вычисление 3 7" xfId="17876"/>
    <cellStyle name="Вычисление 3 7 2" xfId="17877"/>
    <cellStyle name="Вычисление 3 8" xfId="17878"/>
    <cellStyle name="Вычисление 3 8 2" xfId="17879"/>
    <cellStyle name="Вычисление 3 9" xfId="17880"/>
    <cellStyle name="Вычисление 3_46EE.2011(v1.0)" xfId="17881"/>
    <cellStyle name="Вычисление 30" xfId="17882"/>
    <cellStyle name="Вычисление 31" xfId="17883"/>
    <cellStyle name="Вычисление 32" xfId="17884"/>
    <cellStyle name="Вычисление 33" xfId="17885"/>
    <cellStyle name="Вычисление 34" xfId="17886"/>
    <cellStyle name="Вычисление 35" xfId="17887"/>
    <cellStyle name="Вычисление 36" xfId="17888"/>
    <cellStyle name="Вычисление 37" xfId="17889"/>
    <cellStyle name="Вычисление 38" xfId="17890"/>
    <cellStyle name="Вычисление 39" xfId="17891"/>
    <cellStyle name="Вычисление 4" xfId="17892"/>
    <cellStyle name="Вычисление 4 10" xfId="17893"/>
    <cellStyle name="Вычисление 4 2" xfId="17894"/>
    <cellStyle name="Вычисление 4 2 2" xfId="17895"/>
    <cellStyle name="Вычисление 4 2 2 2" xfId="17896"/>
    <cellStyle name="Вычисление 4 2 2 2 2" xfId="17897"/>
    <cellStyle name="Вычисление 4 2 2 3" xfId="17898"/>
    <cellStyle name="Вычисление 4 2 2 3 2" xfId="17899"/>
    <cellStyle name="Вычисление 4 2 2 4" xfId="17900"/>
    <cellStyle name="Вычисление 4 2 2 5" xfId="17901"/>
    <cellStyle name="Вычисление 4 2 3" xfId="17902"/>
    <cellStyle name="Вычисление 4 2 3 2" xfId="17903"/>
    <cellStyle name="Вычисление 4 2 3 2 2" xfId="17904"/>
    <cellStyle name="Вычисление 4 2 3 3" xfId="17905"/>
    <cellStyle name="Вычисление 4 2 3 3 2" xfId="17906"/>
    <cellStyle name="Вычисление 4 2 3 4" xfId="17907"/>
    <cellStyle name="Вычисление 4 2 3 5" xfId="17908"/>
    <cellStyle name="Вычисление 4 2 4" xfId="17909"/>
    <cellStyle name="Вычисление 4 2 4 2" xfId="17910"/>
    <cellStyle name="Вычисление 4 2 4 2 2" xfId="17911"/>
    <cellStyle name="Вычисление 4 2 4 3" xfId="17912"/>
    <cellStyle name="Вычисление 4 2 4 3 2" xfId="17913"/>
    <cellStyle name="Вычисление 4 2 4 4" xfId="17914"/>
    <cellStyle name="Вычисление 4 2 4 5" xfId="17915"/>
    <cellStyle name="Вычисление 4 2 5" xfId="17916"/>
    <cellStyle name="Вычисление 4 2 5 2" xfId="17917"/>
    <cellStyle name="Вычисление 4 2 5 2 2" xfId="17918"/>
    <cellStyle name="Вычисление 4 2 5 3" xfId="17919"/>
    <cellStyle name="Вычисление 4 2 5 3 2" xfId="17920"/>
    <cellStyle name="Вычисление 4 2 5 4" xfId="17921"/>
    <cellStyle name="Вычисление 4 2 5 5" xfId="17922"/>
    <cellStyle name="Вычисление 4 2 6" xfId="17923"/>
    <cellStyle name="Вычисление 4 2 6 2" xfId="17924"/>
    <cellStyle name="Вычисление 4 2 7" xfId="17925"/>
    <cellStyle name="Вычисление 4 2 7 2" xfId="17926"/>
    <cellStyle name="Вычисление 4 2 8" xfId="17927"/>
    <cellStyle name="Вычисление 4 2 9" xfId="17928"/>
    <cellStyle name="Вычисление 4 3" xfId="17929"/>
    <cellStyle name="Вычисление 4 3 2" xfId="17930"/>
    <cellStyle name="Вычисление 4 3 2 2" xfId="17931"/>
    <cellStyle name="Вычисление 4 3 3" xfId="17932"/>
    <cellStyle name="Вычисление 4 3 3 2" xfId="17933"/>
    <cellStyle name="Вычисление 4 3 4" xfId="17934"/>
    <cellStyle name="Вычисление 4 3 5" xfId="17935"/>
    <cellStyle name="Вычисление 4 4" xfId="17936"/>
    <cellStyle name="Вычисление 4 4 2" xfId="17937"/>
    <cellStyle name="Вычисление 4 4 2 2" xfId="17938"/>
    <cellStyle name="Вычисление 4 4 3" xfId="17939"/>
    <cellStyle name="Вычисление 4 4 3 2" xfId="17940"/>
    <cellStyle name="Вычисление 4 4 4" xfId="17941"/>
    <cellStyle name="Вычисление 4 4 5" xfId="17942"/>
    <cellStyle name="Вычисление 4 5" xfId="17943"/>
    <cellStyle name="Вычисление 4 5 2" xfId="17944"/>
    <cellStyle name="Вычисление 4 5 2 2" xfId="17945"/>
    <cellStyle name="Вычисление 4 5 3" xfId="17946"/>
    <cellStyle name="Вычисление 4 5 3 2" xfId="17947"/>
    <cellStyle name="Вычисление 4 5 4" xfId="17948"/>
    <cellStyle name="Вычисление 4 5 5" xfId="17949"/>
    <cellStyle name="Вычисление 4 6" xfId="17950"/>
    <cellStyle name="Вычисление 4 6 2" xfId="17951"/>
    <cellStyle name="Вычисление 4 6 2 2" xfId="17952"/>
    <cellStyle name="Вычисление 4 6 3" xfId="17953"/>
    <cellStyle name="Вычисление 4 6 3 2" xfId="17954"/>
    <cellStyle name="Вычисление 4 6 4" xfId="17955"/>
    <cellStyle name="Вычисление 4 6 5" xfId="17956"/>
    <cellStyle name="Вычисление 4 7" xfId="17957"/>
    <cellStyle name="Вычисление 4 7 2" xfId="17958"/>
    <cellStyle name="Вычисление 4 8" xfId="17959"/>
    <cellStyle name="Вычисление 4 8 2" xfId="17960"/>
    <cellStyle name="Вычисление 4 9" xfId="17961"/>
    <cellStyle name="Вычисление 4_46EE.2011(v1.0)" xfId="17962"/>
    <cellStyle name="Вычисление 40" xfId="17963"/>
    <cellStyle name="Вычисление 41" xfId="17964"/>
    <cellStyle name="Вычисление 42" xfId="17965"/>
    <cellStyle name="Вычисление 43" xfId="17966"/>
    <cellStyle name="Вычисление 44" xfId="17967"/>
    <cellStyle name="Вычисление 45" xfId="17968"/>
    <cellStyle name="Вычисление 46" xfId="17969"/>
    <cellStyle name="Вычисление 47" xfId="17970"/>
    <cellStyle name="Вычисление 48" xfId="17971"/>
    <cellStyle name="Вычисление 49" xfId="17972"/>
    <cellStyle name="Вычисление 5" xfId="17973"/>
    <cellStyle name="Вычисление 5 10" xfId="17974"/>
    <cellStyle name="Вычисление 5 2" xfId="17975"/>
    <cellStyle name="Вычисление 5 2 2" xfId="17976"/>
    <cellStyle name="Вычисление 5 2 2 2" xfId="17977"/>
    <cellStyle name="Вычисление 5 2 2 2 2" xfId="17978"/>
    <cellStyle name="Вычисление 5 2 2 3" xfId="17979"/>
    <cellStyle name="Вычисление 5 2 2 3 2" xfId="17980"/>
    <cellStyle name="Вычисление 5 2 2 4" xfId="17981"/>
    <cellStyle name="Вычисление 5 2 2 5" xfId="17982"/>
    <cellStyle name="Вычисление 5 2 3" xfId="17983"/>
    <cellStyle name="Вычисление 5 2 3 2" xfId="17984"/>
    <cellStyle name="Вычисление 5 2 3 2 2" xfId="17985"/>
    <cellStyle name="Вычисление 5 2 3 3" xfId="17986"/>
    <cellStyle name="Вычисление 5 2 3 3 2" xfId="17987"/>
    <cellStyle name="Вычисление 5 2 3 4" xfId="17988"/>
    <cellStyle name="Вычисление 5 2 3 5" xfId="17989"/>
    <cellStyle name="Вычисление 5 2 4" xfId="17990"/>
    <cellStyle name="Вычисление 5 2 4 2" xfId="17991"/>
    <cellStyle name="Вычисление 5 2 4 2 2" xfId="17992"/>
    <cellStyle name="Вычисление 5 2 4 3" xfId="17993"/>
    <cellStyle name="Вычисление 5 2 4 3 2" xfId="17994"/>
    <cellStyle name="Вычисление 5 2 4 4" xfId="17995"/>
    <cellStyle name="Вычисление 5 2 4 5" xfId="17996"/>
    <cellStyle name="Вычисление 5 2 5" xfId="17997"/>
    <cellStyle name="Вычисление 5 2 5 2" xfId="17998"/>
    <cellStyle name="Вычисление 5 2 5 2 2" xfId="17999"/>
    <cellStyle name="Вычисление 5 2 5 3" xfId="18000"/>
    <cellStyle name="Вычисление 5 2 5 3 2" xfId="18001"/>
    <cellStyle name="Вычисление 5 2 5 4" xfId="18002"/>
    <cellStyle name="Вычисление 5 2 5 5" xfId="18003"/>
    <cellStyle name="Вычисление 5 2 6" xfId="18004"/>
    <cellStyle name="Вычисление 5 2 6 2" xfId="18005"/>
    <cellStyle name="Вычисление 5 2 7" xfId="18006"/>
    <cellStyle name="Вычисление 5 2 7 2" xfId="18007"/>
    <cellStyle name="Вычисление 5 2 8" xfId="18008"/>
    <cellStyle name="Вычисление 5 2 9" xfId="18009"/>
    <cellStyle name="Вычисление 5 3" xfId="18010"/>
    <cellStyle name="Вычисление 5 3 2" xfId="18011"/>
    <cellStyle name="Вычисление 5 3 2 2" xfId="18012"/>
    <cellStyle name="Вычисление 5 3 3" xfId="18013"/>
    <cellStyle name="Вычисление 5 3 3 2" xfId="18014"/>
    <cellStyle name="Вычисление 5 3 4" xfId="18015"/>
    <cellStyle name="Вычисление 5 3 5" xfId="18016"/>
    <cellStyle name="Вычисление 5 4" xfId="18017"/>
    <cellStyle name="Вычисление 5 4 2" xfId="18018"/>
    <cellStyle name="Вычисление 5 4 2 2" xfId="18019"/>
    <cellStyle name="Вычисление 5 4 3" xfId="18020"/>
    <cellStyle name="Вычисление 5 4 3 2" xfId="18021"/>
    <cellStyle name="Вычисление 5 4 4" xfId="18022"/>
    <cellStyle name="Вычисление 5 4 5" xfId="18023"/>
    <cellStyle name="Вычисление 5 5" xfId="18024"/>
    <cellStyle name="Вычисление 5 5 2" xfId="18025"/>
    <cellStyle name="Вычисление 5 5 2 2" xfId="18026"/>
    <cellStyle name="Вычисление 5 5 3" xfId="18027"/>
    <cellStyle name="Вычисление 5 5 3 2" xfId="18028"/>
    <cellStyle name="Вычисление 5 5 4" xfId="18029"/>
    <cellStyle name="Вычисление 5 5 5" xfId="18030"/>
    <cellStyle name="Вычисление 5 6" xfId="18031"/>
    <cellStyle name="Вычисление 5 6 2" xfId="18032"/>
    <cellStyle name="Вычисление 5 6 2 2" xfId="18033"/>
    <cellStyle name="Вычисление 5 6 3" xfId="18034"/>
    <cellStyle name="Вычисление 5 6 3 2" xfId="18035"/>
    <cellStyle name="Вычисление 5 6 4" xfId="18036"/>
    <cellStyle name="Вычисление 5 6 5" xfId="18037"/>
    <cellStyle name="Вычисление 5 7" xfId="18038"/>
    <cellStyle name="Вычисление 5 7 2" xfId="18039"/>
    <cellStyle name="Вычисление 5 8" xfId="18040"/>
    <cellStyle name="Вычисление 5 8 2" xfId="18041"/>
    <cellStyle name="Вычисление 5 9" xfId="18042"/>
    <cellStyle name="Вычисление 5_46EE.2011(v1.0)" xfId="18043"/>
    <cellStyle name="Вычисление 50" xfId="18044"/>
    <cellStyle name="Вычисление 51" xfId="18045"/>
    <cellStyle name="Вычисление 52" xfId="18046"/>
    <cellStyle name="Вычисление 53" xfId="18047"/>
    <cellStyle name="Вычисление 54" xfId="18048"/>
    <cellStyle name="Вычисление 55" xfId="18049"/>
    <cellStyle name="Вычисление 56" xfId="18050"/>
    <cellStyle name="Вычисление 57" xfId="18051"/>
    <cellStyle name="Вычисление 58" xfId="18052"/>
    <cellStyle name="Вычисление 59" xfId="18053"/>
    <cellStyle name="Вычисление 6" xfId="18054"/>
    <cellStyle name="Вычисление 6 10" xfId="18055"/>
    <cellStyle name="Вычисление 6 2" xfId="18056"/>
    <cellStyle name="Вычисление 6 2 2" xfId="18057"/>
    <cellStyle name="Вычисление 6 2 2 2" xfId="18058"/>
    <cellStyle name="Вычисление 6 2 2 2 2" xfId="18059"/>
    <cellStyle name="Вычисление 6 2 2 3" xfId="18060"/>
    <cellStyle name="Вычисление 6 2 2 3 2" xfId="18061"/>
    <cellStyle name="Вычисление 6 2 2 4" xfId="18062"/>
    <cellStyle name="Вычисление 6 2 2 5" xfId="18063"/>
    <cellStyle name="Вычисление 6 2 3" xfId="18064"/>
    <cellStyle name="Вычисление 6 2 3 2" xfId="18065"/>
    <cellStyle name="Вычисление 6 2 3 2 2" xfId="18066"/>
    <cellStyle name="Вычисление 6 2 3 3" xfId="18067"/>
    <cellStyle name="Вычисление 6 2 3 3 2" xfId="18068"/>
    <cellStyle name="Вычисление 6 2 3 4" xfId="18069"/>
    <cellStyle name="Вычисление 6 2 3 5" xfId="18070"/>
    <cellStyle name="Вычисление 6 2 4" xfId="18071"/>
    <cellStyle name="Вычисление 6 2 4 2" xfId="18072"/>
    <cellStyle name="Вычисление 6 2 4 2 2" xfId="18073"/>
    <cellStyle name="Вычисление 6 2 4 3" xfId="18074"/>
    <cellStyle name="Вычисление 6 2 4 3 2" xfId="18075"/>
    <cellStyle name="Вычисление 6 2 4 4" xfId="18076"/>
    <cellStyle name="Вычисление 6 2 4 5" xfId="18077"/>
    <cellStyle name="Вычисление 6 2 5" xfId="18078"/>
    <cellStyle name="Вычисление 6 2 5 2" xfId="18079"/>
    <cellStyle name="Вычисление 6 2 5 2 2" xfId="18080"/>
    <cellStyle name="Вычисление 6 2 5 3" xfId="18081"/>
    <cellStyle name="Вычисление 6 2 5 3 2" xfId="18082"/>
    <cellStyle name="Вычисление 6 2 5 4" xfId="18083"/>
    <cellStyle name="Вычисление 6 2 5 5" xfId="18084"/>
    <cellStyle name="Вычисление 6 2 6" xfId="18085"/>
    <cellStyle name="Вычисление 6 2 6 2" xfId="18086"/>
    <cellStyle name="Вычисление 6 2 7" xfId="18087"/>
    <cellStyle name="Вычисление 6 2 7 2" xfId="18088"/>
    <cellStyle name="Вычисление 6 2 8" xfId="18089"/>
    <cellStyle name="Вычисление 6 2 9" xfId="18090"/>
    <cellStyle name="Вычисление 6 3" xfId="18091"/>
    <cellStyle name="Вычисление 6 3 2" xfId="18092"/>
    <cellStyle name="Вычисление 6 3 2 2" xfId="18093"/>
    <cellStyle name="Вычисление 6 3 3" xfId="18094"/>
    <cellStyle name="Вычисление 6 3 3 2" xfId="18095"/>
    <cellStyle name="Вычисление 6 3 4" xfId="18096"/>
    <cellStyle name="Вычисление 6 3 5" xfId="18097"/>
    <cellStyle name="Вычисление 6 4" xfId="18098"/>
    <cellStyle name="Вычисление 6 4 2" xfId="18099"/>
    <cellStyle name="Вычисление 6 4 2 2" xfId="18100"/>
    <cellStyle name="Вычисление 6 4 3" xfId="18101"/>
    <cellStyle name="Вычисление 6 4 3 2" xfId="18102"/>
    <cellStyle name="Вычисление 6 4 4" xfId="18103"/>
    <cellStyle name="Вычисление 6 4 5" xfId="18104"/>
    <cellStyle name="Вычисление 6 5" xfId="18105"/>
    <cellStyle name="Вычисление 6 5 2" xfId="18106"/>
    <cellStyle name="Вычисление 6 5 2 2" xfId="18107"/>
    <cellStyle name="Вычисление 6 5 3" xfId="18108"/>
    <cellStyle name="Вычисление 6 5 3 2" xfId="18109"/>
    <cellStyle name="Вычисление 6 5 4" xfId="18110"/>
    <cellStyle name="Вычисление 6 5 5" xfId="18111"/>
    <cellStyle name="Вычисление 6 6" xfId="18112"/>
    <cellStyle name="Вычисление 6 6 2" xfId="18113"/>
    <cellStyle name="Вычисление 6 6 2 2" xfId="18114"/>
    <cellStyle name="Вычисление 6 6 3" xfId="18115"/>
    <cellStyle name="Вычисление 6 6 3 2" xfId="18116"/>
    <cellStyle name="Вычисление 6 6 4" xfId="18117"/>
    <cellStyle name="Вычисление 6 6 5" xfId="18118"/>
    <cellStyle name="Вычисление 6 7" xfId="18119"/>
    <cellStyle name="Вычисление 6 7 2" xfId="18120"/>
    <cellStyle name="Вычисление 6 8" xfId="18121"/>
    <cellStyle name="Вычисление 6 8 2" xfId="18122"/>
    <cellStyle name="Вычисление 6 9" xfId="18123"/>
    <cellStyle name="Вычисление 6_46EE.2011(v1.0)" xfId="18124"/>
    <cellStyle name="Вычисление 60" xfId="18125"/>
    <cellStyle name="Вычисление 61" xfId="18126"/>
    <cellStyle name="Вычисление 62" xfId="18127"/>
    <cellStyle name="Вычисление 63" xfId="18128"/>
    <cellStyle name="Вычисление 64" xfId="18129"/>
    <cellStyle name="Вычисление 65" xfId="18130"/>
    <cellStyle name="Вычисление 66" xfId="18131"/>
    <cellStyle name="Вычисление 67" xfId="18132"/>
    <cellStyle name="Вычисление 68" xfId="18133"/>
    <cellStyle name="Вычисление 69" xfId="18134"/>
    <cellStyle name="Вычисление 7" xfId="18135"/>
    <cellStyle name="Вычисление 7 10" xfId="18136"/>
    <cellStyle name="Вычисление 7 2" xfId="18137"/>
    <cellStyle name="Вычисление 7 2 2" xfId="18138"/>
    <cellStyle name="Вычисление 7 2 2 2" xfId="18139"/>
    <cellStyle name="Вычисление 7 2 2 2 2" xfId="18140"/>
    <cellStyle name="Вычисление 7 2 2 3" xfId="18141"/>
    <cellStyle name="Вычисление 7 2 2 3 2" xfId="18142"/>
    <cellStyle name="Вычисление 7 2 2 4" xfId="18143"/>
    <cellStyle name="Вычисление 7 2 2 5" xfId="18144"/>
    <cellStyle name="Вычисление 7 2 3" xfId="18145"/>
    <cellStyle name="Вычисление 7 2 3 2" xfId="18146"/>
    <cellStyle name="Вычисление 7 2 3 2 2" xfId="18147"/>
    <cellStyle name="Вычисление 7 2 3 3" xfId="18148"/>
    <cellStyle name="Вычисление 7 2 3 3 2" xfId="18149"/>
    <cellStyle name="Вычисление 7 2 3 4" xfId="18150"/>
    <cellStyle name="Вычисление 7 2 3 5" xfId="18151"/>
    <cellStyle name="Вычисление 7 2 4" xfId="18152"/>
    <cellStyle name="Вычисление 7 2 4 2" xfId="18153"/>
    <cellStyle name="Вычисление 7 2 4 2 2" xfId="18154"/>
    <cellStyle name="Вычисление 7 2 4 3" xfId="18155"/>
    <cellStyle name="Вычисление 7 2 4 3 2" xfId="18156"/>
    <cellStyle name="Вычисление 7 2 4 4" xfId="18157"/>
    <cellStyle name="Вычисление 7 2 4 5" xfId="18158"/>
    <cellStyle name="Вычисление 7 2 5" xfId="18159"/>
    <cellStyle name="Вычисление 7 2 5 2" xfId="18160"/>
    <cellStyle name="Вычисление 7 2 5 2 2" xfId="18161"/>
    <cellStyle name="Вычисление 7 2 5 3" xfId="18162"/>
    <cellStyle name="Вычисление 7 2 5 3 2" xfId="18163"/>
    <cellStyle name="Вычисление 7 2 5 4" xfId="18164"/>
    <cellStyle name="Вычисление 7 2 5 5" xfId="18165"/>
    <cellStyle name="Вычисление 7 2 6" xfId="18166"/>
    <cellStyle name="Вычисление 7 2 6 2" xfId="18167"/>
    <cellStyle name="Вычисление 7 2 7" xfId="18168"/>
    <cellStyle name="Вычисление 7 2 7 2" xfId="18169"/>
    <cellStyle name="Вычисление 7 2 8" xfId="18170"/>
    <cellStyle name="Вычисление 7 2 9" xfId="18171"/>
    <cellStyle name="Вычисление 7 3" xfId="18172"/>
    <cellStyle name="Вычисление 7 3 2" xfId="18173"/>
    <cellStyle name="Вычисление 7 3 2 2" xfId="18174"/>
    <cellStyle name="Вычисление 7 3 3" xfId="18175"/>
    <cellStyle name="Вычисление 7 3 3 2" xfId="18176"/>
    <cellStyle name="Вычисление 7 3 4" xfId="18177"/>
    <cellStyle name="Вычисление 7 3 5" xfId="18178"/>
    <cellStyle name="Вычисление 7 4" xfId="18179"/>
    <cellStyle name="Вычисление 7 4 2" xfId="18180"/>
    <cellStyle name="Вычисление 7 4 2 2" xfId="18181"/>
    <cellStyle name="Вычисление 7 4 3" xfId="18182"/>
    <cellStyle name="Вычисление 7 4 3 2" xfId="18183"/>
    <cellStyle name="Вычисление 7 4 4" xfId="18184"/>
    <cellStyle name="Вычисление 7 4 5" xfId="18185"/>
    <cellStyle name="Вычисление 7 5" xfId="18186"/>
    <cellStyle name="Вычисление 7 5 2" xfId="18187"/>
    <cellStyle name="Вычисление 7 5 2 2" xfId="18188"/>
    <cellStyle name="Вычисление 7 5 3" xfId="18189"/>
    <cellStyle name="Вычисление 7 5 3 2" xfId="18190"/>
    <cellStyle name="Вычисление 7 5 4" xfId="18191"/>
    <cellStyle name="Вычисление 7 5 5" xfId="18192"/>
    <cellStyle name="Вычисление 7 6" xfId="18193"/>
    <cellStyle name="Вычисление 7 6 2" xfId="18194"/>
    <cellStyle name="Вычисление 7 6 2 2" xfId="18195"/>
    <cellStyle name="Вычисление 7 6 3" xfId="18196"/>
    <cellStyle name="Вычисление 7 6 3 2" xfId="18197"/>
    <cellStyle name="Вычисление 7 6 4" xfId="18198"/>
    <cellStyle name="Вычисление 7 6 5" xfId="18199"/>
    <cellStyle name="Вычисление 7 7" xfId="18200"/>
    <cellStyle name="Вычисление 7 7 2" xfId="18201"/>
    <cellStyle name="Вычисление 7 8" xfId="18202"/>
    <cellStyle name="Вычисление 7 8 2" xfId="18203"/>
    <cellStyle name="Вычисление 7 9" xfId="18204"/>
    <cellStyle name="Вычисление 7_46EE.2011(v1.0)" xfId="18205"/>
    <cellStyle name="Вычисление 70" xfId="18206"/>
    <cellStyle name="Вычисление 71" xfId="18207"/>
    <cellStyle name="Вычисление 72" xfId="18208"/>
    <cellStyle name="Вычисление 73" xfId="18209"/>
    <cellStyle name="Вычисление 74" xfId="18210"/>
    <cellStyle name="Вычисление 75" xfId="18211"/>
    <cellStyle name="Вычисление 76" xfId="18212"/>
    <cellStyle name="Вычисление 77" xfId="18213"/>
    <cellStyle name="Вычисление 78" xfId="18214"/>
    <cellStyle name="Вычисление 79" xfId="18215"/>
    <cellStyle name="Вычисление 8" xfId="18216"/>
    <cellStyle name="Вычисление 8 10" xfId="18217"/>
    <cellStyle name="Вычисление 8 2" xfId="18218"/>
    <cellStyle name="Вычисление 8 2 2" xfId="18219"/>
    <cellStyle name="Вычисление 8 2 2 2" xfId="18220"/>
    <cellStyle name="Вычисление 8 2 2 2 2" xfId="18221"/>
    <cellStyle name="Вычисление 8 2 2 3" xfId="18222"/>
    <cellStyle name="Вычисление 8 2 2 3 2" xfId="18223"/>
    <cellStyle name="Вычисление 8 2 2 4" xfId="18224"/>
    <cellStyle name="Вычисление 8 2 2 5" xfId="18225"/>
    <cellStyle name="Вычисление 8 2 3" xfId="18226"/>
    <cellStyle name="Вычисление 8 2 3 2" xfId="18227"/>
    <cellStyle name="Вычисление 8 2 3 2 2" xfId="18228"/>
    <cellStyle name="Вычисление 8 2 3 3" xfId="18229"/>
    <cellStyle name="Вычисление 8 2 3 3 2" xfId="18230"/>
    <cellStyle name="Вычисление 8 2 3 4" xfId="18231"/>
    <cellStyle name="Вычисление 8 2 3 5" xfId="18232"/>
    <cellStyle name="Вычисление 8 2 4" xfId="18233"/>
    <cellStyle name="Вычисление 8 2 4 2" xfId="18234"/>
    <cellStyle name="Вычисление 8 2 4 2 2" xfId="18235"/>
    <cellStyle name="Вычисление 8 2 4 3" xfId="18236"/>
    <cellStyle name="Вычисление 8 2 4 3 2" xfId="18237"/>
    <cellStyle name="Вычисление 8 2 4 4" xfId="18238"/>
    <cellStyle name="Вычисление 8 2 4 5" xfId="18239"/>
    <cellStyle name="Вычисление 8 2 5" xfId="18240"/>
    <cellStyle name="Вычисление 8 2 5 2" xfId="18241"/>
    <cellStyle name="Вычисление 8 2 5 2 2" xfId="18242"/>
    <cellStyle name="Вычисление 8 2 5 3" xfId="18243"/>
    <cellStyle name="Вычисление 8 2 5 3 2" xfId="18244"/>
    <cellStyle name="Вычисление 8 2 5 4" xfId="18245"/>
    <cellStyle name="Вычисление 8 2 5 5" xfId="18246"/>
    <cellStyle name="Вычисление 8 2 6" xfId="18247"/>
    <cellStyle name="Вычисление 8 2 6 2" xfId="18248"/>
    <cellStyle name="Вычисление 8 2 7" xfId="18249"/>
    <cellStyle name="Вычисление 8 2 7 2" xfId="18250"/>
    <cellStyle name="Вычисление 8 2 8" xfId="18251"/>
    <cellStyle name="Вычисление 8 2 9" xfId="18252"/>
    <cellStyle name="Вычисление 8 3" xfId="18253"/>
    <cellStyle name="Вычисление 8 3 2" xfId="18254"/>
    <cellStyle name="Вычисление 8 3 2 2" xfId="18255"/>
    <cellStyle name="Вычисление 8 3 3" xfId="18256"/>
    <cellStyle name="Вычисление 8 3 3 2" xfId="18257"/>
    <cellStyle name="Вычисление 8 3 4" xfId="18258"/>
    <cellStyle name="Вычисление 8 3 5" xfId="18259"/>
    <cellStyle name="Вычисление 8 4" xfId="18260"/>
    <cellStyle name="Вычисление 8 4 2" xfId="18261"/>
    <cellStyle name="Вычисление 8 4 2 2" xfId="18262"/>
    <cellStyle name="Вычисление 8 4 3" xfId="18263"/>
    <cellStyle name="Вычисление 8 4 3 2" xfId="18264"/>
    <cellStyle name="Вычисление 8 4 4" xfId="18265"/>
    <cellStyle name="Вычисление 8 4 5" xfId="18266"/>
    <cellStyle name="Вычисление 8 5" xfId="18267"/>
    <cellStyle name="Вычисление 8 5 2" xfId="18268"/>
    <cellStyle name="Вычисление 8 5 2 2" xfId="18269"/>
    <cellStyle name="Вычисление 8 5 3" xfId="18270"/>
    <cellStyle name="Вычисление 8 5 3 2" xfId="18271"/>
    <cellStyle name="Вычисление 8 5 4" xfId="18272"/>
    <cellStyle name="Вычисление 8 5 5" xfId="18273"/>
    <cellStyle name="Вычисление 8 6" xfId="18274"/>
    <cellStyle name="Вычисление 8 6 2" xfId="18275"/>
    <cellStyle name="Вычисление 8 6 2 2" xfId="18276"/>
    <cellStyle name="Вычисление 8 6 3" xfId="18277"/>
    <cellStyle name="Вычисление 8 6 3 2" xfId="18278"/>
    <cellStyle name="Вычисление 8 6 4" xfId="18279"/>
    <cellStyle name="Вычисление 8 6 5" xfId="18280"/>
    <cellStyle name="Вычисление 8 7" xfId="18281"/>
    <cellStyle name="Вычисление 8 7 2" xfId="18282"/>
    <cellStyle name="Вычисление 8 8" xfId="18283"/>
    <cellStyle name="Вычисление 8 8 2" xfId="18284"/>
    <cellStyle name="Вычисление 8 9" xfId="18285"/>
    <cellStyle name="Вычисление 8_46EE.2011(v1.0)" xfId="18286"/>
    <cellStyle name="Вычисление 80" xfId="18287"/>
    <cellStyle name="Вычисление 81" xfId="18288"/>
    <cellStyle name="Вычисление 82" xfId="18289"/>
    <cellStyle name="Вычисление 83" xfId="18290"/>
    <cellStyle name="Вычисление 84" xfId="18291"/>
    <cellStyle name="Вычисление 85" xfId="18292"/>
    <cellStyle name="Вычисление 86" xfId="18293"/>
    <cellStyle name="Вычисление 87" xfId="18294"/>
    <cellStyle name="Вычисление 88" xfId="18295"/>
    <cellStyle name="Вычисление 89" xfId="18296"/>
    <cellStyle name="Вычисление 9" xfId="18297"/>
    <cellStyle name="Вычисление 9 10" xfId="18298"/>
    <cellStyle name="Вычисление 9 2" xfId="18299"/>
    <cellStyle name="Вычисление 9 2 2" xfId="18300"/>
    <cellStyle name="Вычисление 9 2 2 2" xfId="18301"/>
    <cellStyle name="Вычисление 9 2 2 2 2" xfId="18302"/>
    <cellStyle name="Вычисление 9 2 2 3" xfId="18303"/>
    <cellStyle name="Вычисление 9 2 2 3 2" xfId="18304"/>
    <cellStyle name="Вычисление 9 2 2 4" xfId="18305"/>
    <cellStyle name="Вычисление 9 2 2 5" xfId="18306"/>
    <cellStyle name="Вычисление 9 2 3" xfId="18307"/>
    <cellStyle name="Вычисление 9 2 3 2" xfId="18308"/>
    <cellStyle name="Вычисление 9 2 3 2 2" xfId="18309"/>
    <cellStyle name="Вычисление 9 2 3 3" xfId="18310"/>
    <cellStyle name="Вычисление 9 2 3 3 2" xfId="18311"/>
    <cellStyle name="Вычисление 9 2 3 4" xfId="18312"/>
    <cellStyle name="Вычисление 9 2 3 5" xfId="18313"/>
    <cellStyle name="Вычисление 9 2 4" xfId="18314"/>
    <cellStyle name="Вычисление 9 2 4 2" xfId="18315"/>
    <cellStyle name="Вычисление 9 2 4 2 2" xfId="18316"/>
    <cellStyle name="Вычисление 9 2 4 3" xfId="18317"/>
    <cellStyle name="Вычисление 9 2 4 3 2" xfId="18318"/>
    <cellStyle name="Вычисление 9 2 4 4" xfId="18319"/>
    <cellStyle name="Вычисление 9 2 4 5" xfId="18320"/>
    <cellStyle name="Вычисление 9 2 5" xfId="18321"/>
    <cellStyle name="Вычисление 9 2 5 2" xfId="18322"/>
    <cellStyle name="Вычисление 9 2 5 2 2" xfId="18323"/>
    <cellStyle name="Вычисление 9 2 5 3" xfId="18324"/>
    <cellStyle name="Вычисление 9 2 5 3 2" xfId="18325"/>
    <cellStyle name="Вычисление 9 2 5 4" xfId="18326"/>
    <cellStyle name="Вычисление 9 2 5 5" xfId="18327"/>
    <cellStyle name="Вычисление 9 2 6" xfId="18328"/>
    <cellStyle name="Вычисление 9 2 6 2" xfId="18329"/>
    <cellStyle name="Вычисление 9 2 7" xfId="18330"/>
    <cellStyle name="Вычисление 9 2 7 2" xfId="18331"/>
    <cellStyle name="Вычисление 9 2 8" xfId="18332"/>
    <cellStyle name="Вычисление 9 2 9" xfId="18333"/>
    <cellStyle name="Вычисление 9 3" xfId="18334"/>
    <cellStyle name="Вычисление 9 3 2" xfId="18335"/>
    <cellStyle name="Вычисление 9 3 2 2" xfId="18336"/>
    <cellStyle name="Вычисление 9 3 3" xfId="18337"/>
    <cellStyle name="Вычисление 9 3 3 2" xfId="18338"/>
    <cellStyle name="Вычисление 9 3 4" xfId="18339"/>
    <cellStyle name="Вычисление 9 3 5" xfId="18340"/>
    <cellStyle name="Вычисление 9 4" xfId="18341"/>
    <cellStyle name="Вычисление 9 4 2" xfId="18342"/>
    <cellStyle name="Вычисление 9 4 2 2" xfId="18343"/>
    <cellStyle name="Вычисление 9 4 3" xfId="18344"/>
    <cellStyle name="Вычисление 9 4 3 2" xfId="18345"/>
    <cellStyle name="Вычисление 9 4 4" xfId="18346"/>
    <cellStyle name="Вычисление 9 4 5" xfId="18347"/>
    <cellStyle name="Вычисление 9 5" xfId="18348"/>
    <cellStyle name="Вычисление 9 5 2" xfId="18349"/>
    <cellStyle name="Вычисление 9 5 2 2" xfId="18350"/>
    <cellStyle name="Вычисление 9 5 3" xfId="18351"/>
    <cellStyle name="Вычисление 9 5 3 2" xfId="18352"/>
    <cellStyle name="Вычисление 9 5 4" xfId="18353"/>
    <cellStyle name="Вычисление 9 5 5" xfId="18354"/>
    <cellStyle name="Вычисление 9 6" xfId="18355"/>
    <cellStyle name="Вычисление 9 6 2" xfId="18356"/>
    <cellStyle name="Вычисление 9 6 2 2" xfId="18357"/>
    <cellStyle name="Вычисление 9 6 3" xfId="18358"/>
    <cellStyle name="Вычисление 9 6 3 2" xfId="18359"/>
    <cellStyle name="Вычисление 9 6 4" xfId="18360"/>
    <cellStyle name="Вычисление 9 6 5" xfId="18361"/>
    <cellStyle name="Вычисление 9 7" xfId="18362"/>
    <cellStyle name="Вычисление 9 7 2" xfId="18363"/>
    <cellStyle name="Вычисление 9 8" xfId="18364"/>
    <cellStyle name="Вычисление 9 8 2" xfId="18365"/>
    <cellStyle name="Вычисление 9 9" xfId="18366"/>
    <cellStyle name="Вычисление 9_46EE.2011(v1.0)" xfId="18367"/>
    <cellStyle name="Вычисление 90" xfId="18368"/>
    <cellStyle name="Вычисление 91" xfId="18369"/>
    <cellStyle name="Вычисление 92" xfId="18370"/>
    <cellStyle name="Вычисление 93" xfId="18371"/>
    <cellStyle name="Вычисление 94" xfId="18372"/>
    <cellStyle name="Вычисление 95" xfId="18373"/>
    <cellStyle name="Вычисление 96" xfId="18374"/>
    <cellStyle name="Вычисление 97" xfId="18375"/>
    <cellStyle name="Вычисление 98" xfId="18376"/>
    <cellStyle name="Вычисление 99" xfId="18377"/>
    <cellStyle name="ГВС" xfId="18378"/>
    <cellStyle name="Гиперссылка 2" xfId="18379"/>
    <cellStyle name="Гиперссылка 2 2" xfId="18380"/>
    <cellStyle name="Гиперссылка 2 2 2" xfId="18381"/>
    <cellStyle name="Гиперссылка 2 2 3" xfId="18382"/>
    <cellStyle name="Гиперссылка 2 2 4" xfId="18383"/>
    <cellStyle name="Гиперссылка 2 2_12 тх Расход теплоносителя(Марха)_корр.реализация" xfId="18384"/>
    <cellStyle name="Гиперссылка 2 3" xfId="18385"/>
    <cellStyle name="Гиперссылка 2 3 2" xfId="18386"/>
    <cellStyle name="Гиперссылка 2 3_тех формы-т ОК без кот. Мелиор 1-2" xfId="18387"/>
    <cellStyle name="Гиперссылка 2_12 тх Расход теплоносителя(Марха)_корр.реализация" xfId="18388"/>
    <cellStyle name="Гиперссылка 3" xfId="18389"/>
    <cellStyle name="Гиперссылка 3 2" xfId="18390"/>
    <cellStyle name="Гиперссылка 3 2 2" xfId="18391"/>
    <cellStyle name="Гиперссылка 3 2_тех формы-т ОК без кот. Мелиор 1-2" xfId="18392"/>
    <cellStyle name="Гиперссылка 3_1 тх  2 квартал" xfId="18393"/>
    <cellStyle name="Гиперссылка 4" xfId="18394"/>
    <cellStyle name="Гиперссылка 4 2" xfId="18395"/>
    <cellStyle name="Гиперссылка 4 2 2" xfId="18396"/>
    <cellStyle name="Гиперссылка 4 2 3" xfId="18397"/>
    <cellStyle name="Гиперссылка 4 2 4" xfId="18398"/>
    <cellStyle name="Гиперссылка 4 2_1 тх  2 квартал" xfId="18399"/>
    <cellStyle name="Гиперссылка 4 3" xfId="18400"/>
    <cellStyle name="Гиперссылка 4 3 2" xfId="18401"/>
    <cellStyle name="Гиперссылка 4 3_тех формы-т ОК без кот. Мелиор 1-2" xfId="18402"/>
    <cellStyle name="Гиперссылка 4 4" xfId="18403"/>
    <cellStyle name="Гиперссылка 4 5" xfId="18404"/>
    <cellStyle name="Гиперссылка 4_12 тх Расход теплоносителя(Марха)_корр.реализация" xfId="18405"/>
    <cellStyle name="Гиперссылка 5" xfId="18406"/>
    <cellStyle name="Границы" xfId="18407"/>
    <cellStyle name="Группа" xfId="18408"/>
    <cellStyle name="Группа 0" xfId="18409"/>
    <cellStyle name="Группа 0 2" xfId="18410"/>
    <cellStyle name="Группа 0 2 2" xfId="18411"/>
    <cellStyle name="Группа 1" xfId="18412"/>
    <cellStyle name="Группа 1 2" xfId="18413"/>
    <cellStyle name="Группа 1 2 2" xfId="18414"/>
    <cellStyle name="Группа 2" xfId="18415"/>
    <cellStyle name="Группа 2 2" xfId="18416"/>
    <cellStyle name="Группа 2 2 2" xfId="18417"/>
    <cellStyle name="Группа 3" xfId="18418"/>
    <cellStyle name="Группа 3 2" xfId="18419"/>
    <cellStyle name="Группа 3 2 2" xfId="18420"/>
    <cellStyle name="Группа 4" xfId="18421"/>
    <cellStyle name="Группа 4 2" xfId="18422"/>
    <cellStyle name="Группа 4 2 2" xfId="18423"/>
    <cellStyle name="Группа 5" xfId="18424"/>
    <cellStyle name="Группа 5 2" xfId="18425"/>
    <cellStyle name="Группа 5 2 2" xfId="18426"/>
    <cellStyle name="Группа 6" xfId="18427"/>
    <cellStyle name="Группа 6 2" xfId="18428"/>
    <cellStyle name="Группа 6 2 2" xfId="18429"/>
    <cellStyle name="Группа 7" xfId="18430"/>
    <cellStyle name="Группа 7 2" xfId="18431"/>
    <cellStyle name="Группа 7 2 2" xfId="18432"/>
    <cellStyle name="Группа 8" xfId="18433"/>
    <cellStyle name="Группа 8 2" xfId="18434"/>
    <cellStyle name="Группа 8 2 2" xfId="18435"/>
    <cellStyle name="Группа 9" xfId="18436"/>
    <cellStyle name="Группа 9 2" xfId="18437"/>
    <cellStyle name="Группа_4DNS.UPDATE.EXAMPLE" xfId="18438"/>
    <cellStyle name="ДАТА" xfId="18439"/>
    <cellStyle name="ДАТА 2" xfId="18440"/>
    <cellStyle name="ДАТА 3" xfId="18441"/>
    <cellStyle name="ДАТА 4" xfId="18442"/>
    <cellStyle name="ДАТА 5" xfId="18443"/>
    <cellStyle name="ДАТА 6" xfId="18444"/>
    <cellStyle name="ДАТА 7" xfId="18445"/>
    <cellStyle name="ДАТА 8" xfId="18446"/>
    <cellStyle name="ДАТА 9" xfId="18447"/>
    <cellStyle name="ДАТА_1" xfId="18448"/>
    <cellStyle name="Денежный 2" xfId="10"/>
    <cellStyle name="Денежный 2 2" xfId="18449"/>
    <cellStyle name="Денежный 2 2 2" xfId="18450"/>
    <cellStyle name="Денежный 2 2 2 2" xfId="18451"/>
    <cellStyle name="Денежный 2 2 3" xfId="18452"/>
    <cellStyle name="Денежный 2 3" xfId="18453"/>
    <cellStyle name="Денежный 2_INDEX.STATION.2012(v1.0)_" xfId="18454"/>
    <cellStyle name="Денежный 3" xfId="18455"/>
    <cellStyle name="Денежный 3 10" xfId="18456"/>
    <cellStyle name="Денежный 3 11" xfId="18457"/>
    <cellStyle name="Денежный 3 12" xfId="18458"/>
    <cellStyle name="Денежный 3 13" xfId="18459"/>
    <cellStyle name="Денежный 3 14" xfId="18460"/>
    <cellStyle name="Денежный 3 15" xfId="18461"/>
    <cellStyle name="Денежный 3 16" xfId="18462"/>
    <cellStyle name="Денежный 3 2" xfId="18463"/>
    <cellStyle name="Денежный 3 2 2" xfId="18464"/>
    <cellStyle name="Денежный 3 3" xfId="18465"/>
    <cellStyle name="Денежный 3 4" xfId="18466"/>
    <cellStyle name="Денежный 3 5" xfId="18467"/>
    <cellStyle name="Денежный 3 6" xfId="18468"/>
    <cellStyle name="Денежный 3 7" xfId="18469"/>
    <cellStyle name="Денежный 3 8" xfId="18470"/>
    <cellStyle name="Денежный 3 9" xfId="18471"/>
    <cellStyle name="Денежный 3_ТХ 2013" xfId="18472"/>
    <cellStyle name="Денежный 4" xfId="18473"/>
    <cellStyle name="Денежный 4 10" xfId="18474"/>
    <cellStyle name="Денежный 4 11" xfId="18475"/>
    <cellStyle name="Денежный 4 12" xfId="18476"/>
    <cellStyle name="Денежный 4 13" xfId="18477"/>
    <cellStyle name="Денежный 4 14" xfId="18478"/>
    <cellStyle name="Денежный 4 15" xfId="18479"/>
    <cellStyle name="Денежный 4 16" xfId="18480"/>
    <cellStyle name="Денежный 4 2" xfId="18481"/>
    <cellStyle name="Денежный 4 3" xfId="18482"/>
    <cellStyle name="Денежный 4 4" xfId="18483"/>
    <cellStyle name="Денежный 4 5" xfId="18484"/>
    <cellStyle name="Денежный 4 6" xfId="18485"/>
    <cellStyle name="Денежный 4 7" xfId="18486"/>
    <cellStyle name="Денежный 4 8" xfId="18487"/>
    <cellStyle name="Денежный 4 9" xfId="18488"/>
    <cellStyle name="Денежный 5" xfId="18489"/>
    <cellStyle name="Денежный 5 2" xfId="18490"/>
    <cellStyle name="Денежный 5 3" xfId="18491"/>
    <cellStyle name="Заголовки" xfId="18492"/>
    <cellStyle name="Заголовок" xfId="18493"/>
    <cellStyle name="Заголовок 1" xfId="11" builtinId="16" customBuiltin="1"/>
    <cellStyle name="Заголовок 1 1" xfId="18494"/>
    <cellStyle name="Заголовок 1 10" xfId="18495"/>
    <cellStyle name="Заголовок 1 100" xfId="18496"/>
    <cellStyle name="Заголовок 1 101" xfId="18497"/>
    <cellStyle name="Заголовок 1 102" xfId="18498"/>
    <cellStyle name="Заголовок 1 103" xfId="18499"/>
    <cellStyle name="Заголовок 1 104" xfId="18500"/>
    <cellStyle name="Заголовок 1 105" xfId="18501"/>
    <cellStyle name="Заголовок 1 106" xfId="18502"/>
    <cellStyle name="Заголовок 1 107" xfId="18503"/>
    <cellStyle name="Заголовок 1 108" xfId="18504"/>
    <cellStyle name="Заголовок 1 109" xfId="18505"/>
    <cellStyle name="Заголовок 1 11" xfId="18506"/>
    <cellStyle name="Заголовок 1 110" xfId="18507"/>
    <cellStyle name="Заголовок 1 111" xfId="18508"/>
    <cellStyle name="Заголовок 1 112" xfId="18509"/>
    <cellStyle name="Заголовок 1 113" xfId="18510"/>
    <cellStyle name="Заголовок 1 114" xfId="18511"/>
    <cellStyle name="Заголовок 1 115" xfId="18512"/>
    <cellStyle name="Заголовок 1 116" xfId="18513"/>
    <cellStyle name="Заголовок 1 117" xfId="18514"/>
    <cellStyle name="Заголовок 1 118" xfId="18515"/>
    <cellStyle name="Заголовок 1 119" xfId="18516"/>
    <cellStyle name="Заголовок 1 12" xfId="18517"/>
    <cellStyle name="Заголовок 1 120" xfId="18518"/>
    <cellStyle name="Заголовок 1 121" xfId="18519"/>
    <cellStyle name="Заголовок 1 122" xfId="18520"/>
    <cellStyle name="Заголовок 1 123" xfId="18521"/>
    <cellStyle name="Заголовок 1 124" xfId="18522"/>
    <cellStyle name="Заголовок 1 125" xfId="18523"/>
    <cellStyle name="Заголовок 1 126" xfId="18524"/>
    <cellStyle name="Заголовок 1 127" xfId="18525"/>
    <cellStyle name="Заголовок 1 128" xfId="18526"/>
    <cellStyle name="Заголовок 1 129" xfId="18527"/>
    <cellStyle name="Заголовок 1 13" xfId="18528"/>
    <cellStyle name="Заголовок 1 130" xfId="18529"/>
    <cellStyle name="Заголовок 1 131" xfId="18530"/>
    <cellStyle name="Заголовок 1 132" xfId="18531"/>
    <cellStyle name="Заголовок 1 133" xfId="18532"/>
    <cellStyle name="Заголовок 1 134" xfId="18533"/>
    <cellStyle name="Заголовок 1 135" xfId="18534"/>
    <cellStyle name="Заголовок 1 136" xfId="18535"/>
    <cellStyle name="Заголовок 1 137" xfId="18536"/>
    <cellStyle name="Заголовок 1 138" xfId="18537"/>
    <cellStyle name="Заголовок 1 139" xfId="18538"/>
    <cellStyle name="Заголовок 1 14" xfId="18539"/>
    <cellStyle name="Заголовок 1 140" xfId="18540"/>
    <cellStyle name="Заголовок 1 141" xfId="18541"/>
    <cellStyle name="Заголовок 1 142" xfId="18542"/>
    <cellStyle name="Заголовок 1 143" xfId="18543"/>
    <cellStyle name="Заголовок 1 144" xfId="18544"/>
    <cellStyle name="Заголовок 1 145" xfId="18545"/>
    <cellStyle name="Заголовок 1 146" xfId="18546"/>
    <cellStyle name="Заголовок 1 147" xfId="18547"/>
    <cellStyle name="Заголовок 1 148" xfId="18548"/>
    <cellStyle name="Заголовок 1 149" xfId="18549"/>
    <cellStyle name="Заголовок 1 15" xfId="18550"/>
    <cellStyle name="Заголовок 1 150" xfId="18551"/>
    <cellStyle name="Заголовок 1 151" xfId="18552"/>
    <cellStyle name="Заголовок 1 152" xfId="18553"/>
    <cellStyle name="Заголовок 1 16" xfId="18554"/>
    <cellStyle name="Заголовок 1 17" xfId="18555"/>
    <cellStyle name="Заголовок 1 18" xfId="18556"/>
    <cellStyle name="Заголовок 1 19" xfId="18557"/>
    <cellStyle name="Заголовок 1 2" xfId="18558"/>
    <cellStyle name="Заголовок 1 2 10" xfId="18559"/>
    <cellStyle name="Заголовок 1 2 11" xfId="18560"/>
    <cellStyle name="Заголовок 1 2 12" xfId="18561"/>
    <cellStyle name="Заголовок 1 2 13" xfId="18562"/>
    <cellStyle name="Заголовок 1 2 14" xfId="18563"/>
    <cellStyle name="Заголовок 1 2 14 2" xfId="18564"/>
    <cellStyle name="Заголовок 1 2 2" xfId="18565"/>
    <cellStyle name="Заголовок 1 2 3" xfId="18566"/>
    <cellStyle name="Заголовок 1 2 4" xfId="18567"/>
    <cellStyle name="Заголовок 1 2 5" xfId="18568"/>
    <cellStyle name="Заголовок 1 2 6" xfId="18569"/>
    <cellStyle name="Заголовок 1 2 7" xfId="18570"/>
    <cellStyle name="Заголовок 1 2 8" xfId="18571"/>
    <cellStyle name="Заголовок 1 2 9" xfId="18572"/>
    <cellStyle name="Заголовок 1 2_46EE.2011(v1.0)" xfId="18573"/>
    <cellStyle name="Заголовок 1 20" xfId="18574"/>
    <cellStyle name="Заголовок 1 21" xfId="18575"/>
    <cellStyle name="Заголовок 1 21 2" xfId="18576"/>
    <cellStyle name="Заголовок 1 21 3" xfId="18577"/>
    <cellStyle name="Заголовок 1 21 4" xfId="18578"/>
    <cellStyle name="Заголовок 1 21 5" xfId="18579"/>
    <cellStyle name="Заголовок 1 21 6" xfId="18580"/>
    <cellStyle name="Заголовок 1 21 7" xfId="18581"/>
    <cellStyle name="Заголовок 1 22" xfId="18582"/>
    <cellStyle name="Заголовок 1 22 2" xfId="18583"/>
    <cellStyle name="Заголовок 1 23" xfId="18584"/>
    <cellStyle name="Заголовок 1 23 2" xfId="18585"/>
    <cellStyle name="Заголовок 1 24" xfId="18586"/>
    <cellStyle name="Заголовок 1 24 2" xfId="18587"/>
    <cellStyle name="Заголовок 1 25" xfId="18588"/>
    <cellStyle name="Заголовок 1 26" xfId="18589"/>
    <cellStyle name="Заголовок 1 27" xfId="18590"/>
    <cellStyle name="Заголовок 1 28" xfId="18591"/>
    <cellStyle name="Заголовок 1 29" xfId="18592"/>
    <cellStyle name="Заголовок 1 3" xfId="18593"/>
    <cellStyle name="Заголовок 1 3 2" xfId="18594"/>
    <cellStyle name="Заголовок 1 3_46EE.2011(v1.0)" xfId="18595"/>
    <cellStyle name="Заголовок 1 30" xfId="18596"/>
    <cellStyle name="Заголовок 1 31" xfId="18597"/>
    <cellStyle name="Заголовок 1 32" xfId="18598"/>
    <cellStyle name="Заголовок 1 33" xfId="18599"/>
    <cellStyle name="Заголовок 1 34" xfId="18600"/>
    <cellStyle name="Заголовок 1 35" xfId="18601"/>
    <cellStyle name="Заголовок 1 36" xfId="18602"/>
    <cellStyle name="Заголовок 1 37" xfId="18603"/>
    <cellStyle name="Заголовок 1 38" xfId="18604"/>
    <cellStyle name="Заголовок 1 39" xfId="18605"/>
    <cellStyle name="Заголовок 1 4" xfId="18606"/>
    <cellStyle name="Заголовок 1 4 2" xfId="18607"/>
    <cellStyle name="Заголовок 1 4_46EE.2011(v1.0)" xfId="18608"/>
    <cellStyle name="Заголовок 1 40" xfId="18609"/>
    <cellStyle name="Заголовок 1 41" xfId="18610"/>
    <cellStyle name="Заголовок 1 42" xfId="18611"/>
    <cellStyle name="Заголовок 1 43" xfId="18612"/>
    <cellStyle name="Заголовок 1 44" xfId="18613"/>
    <cellStyle name="Заголовок 1 45" xfId="18614"/>
    <cellStyle name="Заголовок 1 46" xfId="18615"/>
    <cellStyle name="Заголовок 1 47" xfId="18616"/>
    <cellStyle name="Заголовок 1 48" xfId="18617"/>
    <cellStyle name="Заголовок 1 49" xfId="18618"/>
    <cellStyle name="Заголовок 1 5" xfId="18619"/>
    <cellStyle name="Заголовок 1 5 2" xfId="18620"/>
    <cellStyle name="Заголовок 1 5_46EE.2011(v1.0)" xfId="18621"/>
    <cellStyle name="Заголовок 1 50" xfId="18622"/>
    <cellStyle name="Заголовок 1 51" xfId="18623"/>
    <cellStyle name="Заголовок 1 52" xfId="18624"/>
    <cellStyle name="Заголовок 1 53" xfId="18625"/>
    <cellStyle name="Заголовок 1 54" xfId="18626"/>
    <cellStyle name="Заголовок 1 55" xfId="18627"/>
    <cellStyle name="Заголовок 1 56" xfId="18628"/>
    <cellStyle name="Заголовок 1 57" xfId="18629"/>
    <cellStyle name="Заголовок 1 58" xfId="18630"/>
    <cellStyle name="Заголовок 1 59" xfId="18631"/>
    <cellStyle name="Заголовок 1 6" xfId="18632"/>
    <cellStyle name="Заголовок 1 6 2" xfId="18633"/>
    <cellStyle name="Заголовок 1 6_46EE.2011(v1.0)" xfId="18634"/>
    <cellStyle name="Заголовок 1 60" xfId="18635"/>
    <cellStyle name="Заголовок 1 61" xfId="18636"/>
    <cellStyle name="Заголовок 1 62" xfId="18637"/>
    <cellStyle name="Заголовок 1 63" xfId="18638"/>
    <cellStyle name="Заголовок 1 64" xfId="18639"/>
    <cellStyle name="Заголовок 1 65" xfId="18640"/>
    <cellStyle name="Заголовок 1 66" xfId="18641"/>
    <cellStyle name="Заголовок 1 67" xfId="18642"/>
    <cellStyle name="Заголовок 1 68" xfId="18643"/>
    <cellStyle name="Заголовок 1 69" xfId="18644"/>
    <cellStyle name="Заголовок 1 7" xfId="18645"/>
    <cellStyle name="Заголовок 1 7 2" xfId="18646"/>
    <cellStyle name="Заголовок 1 7_46EE.2011(v1.0)" xfId="18647"/>
    <cellStyle name="Заголовок 1 70" xfId="18648"/>
    <cellStyle name="Заголовок 1 71" xfId="18649"/>
    <cellStyle name="Заголовок 1 72" xfId="18650"/>
    <cellStyle name="Заголовок 1 73" xfId="18651"/>
    <cellStyle name="Заголовок 1 74" xfId="18652"/>
    <cellStyle name="Заголовок 1 75" xfId="18653"/>
    <cellStyle name="Заголовок 1 76" xfId="18654"/>
    <cellStyle name="Заголовок 1 77" xfId="18655"/>
    <cellStyle name="Заголовок 1 78" xfId="18656"/>
    <cellStyle name="Заголовок 1 79" xfId="18657"/>
    <cellStyle name="Заголовок 1 8" xfId="18658"/>
    <cellStyle name="Заголовок 1 8 2" xfId="18659"/>
    <cellStyle name="Заголовок 1 8_46EE.2011(v1.0)" xfId="18660"/>
    <cellStyle name="Заголовок 1 80" xfId="18661"/>
    <cellStyle name="Заголовок 1 81" xfId="18662"/>
    <cellStyle name="Заголовок 1 82" xfId="18663"/>
    <cellStyle name="Заголовок 1 83" xfId="18664"/>
    <cellStyle name="Заголовок 1 84" xfId="18665"/>
    <cellStyle name="Заголовок 1 85" xfId="18666"/>
    <cellStyle name="Заголовок 1 86" xfId="18667"/>
    <cellStyle name="Заголовок 1 87" xfId="18668"/>
    <cellStyle name="Заголовок 1 88" xfId="18669"/>
    <cellStyle name="Заголовок 1 89" xfId="18670"/>
    <cellStyle name="Заголовок 1 9" xfId="18671"/>
    <cellStyle name="Заголовок 1 9 2" xfId="18672"/>
    <cellStyle name="Заголовок 1 9_46EE.2011(v1.0)" xfId="18673"/>
    <cellStyle name="Заголовок 1 90" xfId="18674"/>
    <cellStyle name="Заголовок 1 91" xfId="18675"/>
    <cellStyle name="Заголовок 1 92" xfId="18676"/>
    <cellStyle name="Заголовок 1 93" xfId="18677"/>
    <cellStyle name="Заголовок 1 94" xfId="18678"/>
    <cellStyle name="Заголовок 1 95" xfId="18679"/>
    <cellStyle name="Заголовок 1 96" xfId="18680"/>
    <cellStyle name="Заголовок 1 97" xfId="18681"/>
    <cellStyle name="Заголовок 1 98" xfId="18682"/>
    <cellStyle name="Заголовок 1 99" xfId="18683"/>
    <cellStyle name="Заголовок 2" xfId="12" builtinId="17" customBuiltin="1"/>
    <cellStyle name="Заголовок 2 10" xfId="18684"/>
    <cellStyle name="Заголовок 2 100" xfId="18685"/>
    <cellStyle name="Заголовок 2 101" xfId="18686"/>
    <cellStyle name="Заголовок 2 102" xfId="18687"/>
    <cellStyle name="Заголовок 2 103" xfId="18688"/>
    <cellStyle name="Заголовок 2 104" xfId="18689"/>
    <cellStyle name="Заголовок 2 105" xfId="18690"/>
    <cellStyle name="Заголовок 2 106" xfId="18691"/>
    <cellStyle name="Заголовок 2 107" xfId="18692"/>
    <cellStyle name="Заголовок 2 108" xfId="18693"/>
    <cellStyle name="Заголовок 2 109" xfId="18694"/>
    <cellStyle name="Заголовок 2 11" xfId="18695"/>
    <cellStyle name="Заголовок 2 110" xfId="18696"/>
    <cellStyle name="Заголовок 2 111" xfId="18697"/>
    <cellStyle name="Заголовок 2 112" xfId="18698"/>
    <cellStyle name="Заголовок 2 113" xfId="18699"/>
    <cellStyle name="Заголовок 2 114" xfId="18700"/>
    <cellStyle name="Заголовок 2 115" xfId="18701"/>
    <cellStyle name="Заголовок 2 116" xfId="18702"/>
    <cellStyle name="Заголовок 2 117" xfId="18703"/>
    <cellStyle name="Заголовок 2 118" xfId="18704"/>
    <cellStyle name="Заголовок 2 119" xfId="18705"/>
    <cellStyle name="Заголовок 2 12" xfId="18706"/>
    <cellStyle name="Заголовок 2 120" xfId="18707"/>
    <cellStyle name="Заголовок 2 121" xfId="18708"/>
    <cellStyle name="Заголовок 2 122" xfId="18709"/>
    <cellStyle name="Заголовок 2 123" xfId="18710"/>
    <cellStyle name="Заголовок 2 124" xfId="18711"/>
    <cellStyle name="Заголовок 2 125" xfId="18712"/>
    <cellStyle name="Заголовок 2 126" xfId="18713"/>
    <cellStyle name="Заголовок 2 127" xfId="18714"/>
    <cellStyle name="Заголовок 2 128" xfId="18715"/>
    <cellStyle name="Заголовок 2 129" xfId="18716"/>
    <cellStyle name="Заголовок 2 13" xfId="18717"/>
    <cellStyle name="Заголовок 2 130" xfId="18718"/>
    <cellStyle name="Заголовок 2 131" xfId="18719"/>
    <cellStyle name="Заголовок 2 132" xfId="18720"/>
    <cellStyle name="Заголовок 2 133" xfId="18721"/>
    <cellStyle name="Заголовок 2 134" xfId="18722"/>
    <cellStyle name="Заголовок 2 135" xfId="18723"/>
    <cellStyle name="Заголовок 2 136" xfId="18724"/>
    <cellStyle name="Заголовок 2 137" xfId="18725"/>
    <cellStyle name="Заголовок 2 138" xfId="18726"/>
    <cellStyle name="Заголовок 2 139" xfId="18727"/>
    <cellStyle name="Заголовок 2 14" xfId="18728"/>
    <cellStyle name="Заголовок 2 140" xfId="18729"/>
    <cellStyle name="Заголовок 2 141" xfId="18730"/>
    <cellStyle name="Заголовок 2 142" xfId="18731"/>
    <cellStyle name="Заголовок 2 143" xfId="18732"/>
    <cellStyle name="Заголовок 2 144" xfId="18733"/>
    <cellStyle name="Заголовок 2 145" xfId="18734"/>
    <cellStyle name="Заголовок 2 146" xfId="18735"/>
    <cellStyle name="Заголовок 2 147" xfId="18736"/>
    <cellStyle name="Заголовок 2 148" xfId="18737"/>
    <cellStyle name="Заголовок 2 149" xfId="18738"/>
    <cellStyle name="Заголовок 2 15" xfId="18739"/>
    <cellStyle name="Заголовок 2 150" xfId="18740"/>
    <cellStyle name="Заголовок 2 151" xfId="18741"/>
    <cellStyle name="Заголовок 2 152" xfId="18742"/>
    <cellStyle name="Заголовок 2 16" xfId="18743"/>
    <cellStyle name="Заголовок 2 17" xfId="18744"/>
    <cellStyle name="Заголовок 2 18" xfId="18745"/>
    <cellStyle name="Заголовок 2 19" xfId="18746"/>
    <cellStyle name="Заголовок 2 2" xfId="18747"/>
    <cellStyle name="Заголовок 2 2 10" xfId="18748"/>
    <cellStyle name="Заголовок 2 2 11" xfId="18749"/>
    <cellStyle name="Заголовок 2 2 12" xfId="18750"/>
    <cellStyle name="Заголовок 2 2 13" xfId="18751"/>
    <cellStyle name="Заголовок 2 2 14" xfId="18752"/>
    <cellStyle name="Заголовок 2 2 14 2" xfId="18753"/>
    <cellStyle name="Заголовок 2 2 2" xfId="18754"/>
    <cellStyle name="Заголовок 2 2 3" xfId="18755"/>
    <cellStyle name="Заголовок 2 2 4" xfId="18756"/>
    <cellStyle name="Заголовок 2 2 5" xfId="18757"/>
    <cellStyle name="Заголовок 2 2 6" xfId="18758"/>
    <cellStyle name="Заголовок 2 2 7" xfId="18759"/>
    <cellStyle name="Заголовок 2 2 8" xfId="18760"/>
    <cellStyle name="Заголовок 2 2 9" xfId="18761"/>
    <cellStyle name="Заголовок 2 2_46EE.2011(v1.0)" xfId="18762"/>
    <cellStyle name="Заголовок 2 20" xfId="18763"/>
    <cellStyle name="Заголовок 2 21" xfId="18764"/>
    <cellStyle name="Заголовок 2 21 2" xfId="18765"/>
    <cellStyle name="Заголовок 2 21 3" xfId="18766"/>
    <cellStyle name="Заголовок 2 21 4" xfId="18767"/>
    <cellStyle name="Заголовок 2 21 5" xfId="18768"/>
    <cellStyle name="Заголовок 2 21 6" xfId="18769"/>
    <cellStyle name="Заголовок 2 21 7" xfId="18770"/>
    <cellStyle name="Заголовок 2 22" xfId="18771"/>
    <cellStyle name="Заголовок 2 22 2" xfId="18772"/>
    <cellStyle name="Заголовок 2 23" xfId="18773"/>
    <cellStyle name="Заголовок 2 23 2" xfId="18774"/>
    <cellStyle name="Заголовок 2 24" xfId="18775"/>
    <cellStyle name="Заголовок 2 24 2" xfId="18776"/>
    <cellStyle name="Заголовок 2 25" xfId="18777"/>
    <cellStyle name="Заголовок 2 26" xfId="18778"/>
    <cellStyle name="Заголовок 2 27" xfId="18779"/>
    <cellStyle name="Заголовок 2 28" xfId="18780"/>
    <cellStyle name="Заголовок 2 29" xfId="18781"/>
    <cellStyle name="Заголовок 2 3" xfId="18782"/>
    <cellStyle name="Заголовок 2 3 2" xfId="18783"/>
    <cellStyle name="Заголовок 2 3_46EE.2011(v1.0)" xfId="18784"/>
    <cellStyle name="Заголовок 2 30" xfId="18785"/>
    <cellStyle name="Заголовок 2 31" xfId="18786"/>
    <cellStyle name="Заголовок 2 32" xfId="18787"/>
    <cellStyle name="Заголовок 2 33" xfId="18788"/>
    <cellStyle name="Заголовок 2 34" xfId="18789"/>
    <cellStyle name="Заголовок 2 35" xfId="18790"/>
    <cellStyle name="Заголовок 2 36" xfId="18791"/>
    <cellStyle name="Заголовок 2 37" xfId="18792"/>
    <cellStyle name="Заголовок 2 38" xfId="18793"/>
    <cellStyle name="Заголовок 2 39" xfId="18794"/>
    <cellStyle name="Заголовок 2 4" xfId="18795"/>
    <cellStyle name="Заголовок 2 4 2" xfId="18796"/>
    <cellStyle name="Заголовок 2 4_46EE.2011(v1.0)" xfId="18797"/>
    <cellStyle name="Заголовок 2 40" xfId="18798"/>
    <cellStyle name="Заголовок 2 41" xfId="18799"/>
    <cellStyle name="Заголовок 2 42" xfId="18800"/>
    <cellStyle name="Заголовок 2 43" xfId="18801"/>
    <cellStyle name="Заголовок 2 44" xfId="18802"/>
    <cellStyle name="Заголовок 2 45" xfId="18803"/>
    <cellStyle name="Заголовок 2 46" xfId="18804"/>
    <cellStyle name="Заголовок 2 47" xfId="18805"/>
    <cellStyle name="Заголовок 2 48" xfId="18806"/>
    <cellStyle name="Заголовок 2 49" xfId="18807"/>
    <cellStyle name="Заголовок 2 5" xfId="18808"/>
    <cellStyle name="Заголовок 2 5 2" xfId="18809"/>
    <cellStyle name="Заголовок 2 5_46EE.2011(v1.0)" xfId="18810"/>
    <cellStyle name="Заголовок 2 50" xfId="18811"/>
    <cellStyle name="Заголовок 2 51" xfId="18812"/>
    <cellStyle name="Заголовок 2 52" xfId="18813"/>
    <cellStyle name="Заголовок 2 53" xfId="18814"/>
    <cellStyle name="Заголовок 2 54" xfId="18815"/>
    <cellStyle name="Заголовок 2 55" xfId="18816"/>
    <cellStyle name="Заголовок 2 56" xfId="18817"/>
    <cellStyle name="Заголовок 2 57" xfId="18818"/>
    <cellStyle name="Заголовок 2 58" xfId="18819"/>
    <cellStyle name="Заголовок 2 59" xfId="18820"/>
    <cellStyle name="Заголовок 2 6" xfId="18821"/>
    <cellStyle name="Заголовок 2 6 2" xfId="18822"/>
    <cellStyle name="Заголовок 2 6_46EE.2011(v1.0)" xfId="18823"/>
    <cellStyle name="Заголовок 2 60" xfId="18824"/>
    <cellStyle name="Заголовок 2 61" xfId="18825"/>
    <cellStyle name="Заголовок 2 62" xfId="18826"/>
    <cellStyle name="Заголовок 2 63" xfId="18827"/>
    <cellStyle name="Заголовок 2 64" xfId="18828"/>
    <cellStyle name="Заголовок 2 65" xfId="18829"/>
    <cellStyle name="Заголовок 2 66" xfId="18830"/>
    <cellStyle name="Заголовок 2 67" xfId="18831"/>
    <cellStyle name="Заголовок 2 68" xfId="18832"/>
    <cellStyle name="Заголовок 2 69" xfId="18833"/>
    <cellStyle name="Заголовок 2 7" xfId="18834"/>
    <cellStyle name="Заголовок 2 7 2" xfId="18835"/>
    <cellStyle name="Заголовок 2 7_46EE.2011(v1.0)" xfId="18836"/>
    <cellStyle name="Заголовок 2 70" xfId="18837"/>
    <cellStyle name="Заголовок 2 71" xfId="18838"/>
    <cellStyle name="Заголовок 2 72" xfId="18839"/>
    <cellStyle name="Заголовок 2 73" xfId="18840"/>
    <cellStyle name="Заголовок 2 74" xfId="18841"/>
    <cellStyle name="Заголовок 2 75" xfId="18842"/>
    <cellStyle name="Заголовок 2 76" xfId="18843"/>
    <cellStyle name="Заголовок 2 77" xfId="18844"/>
    <cellStyle name="Заголовок 2 78" xfId="18845"/>
    <cellStyle name="Заголовок 2 79" xfId="18846"/>
    <cellStyle name="Заголовок 2 8" xfId="18847"/>
    <cellStyle name="Заголовок 2 8 2" xfId="18848"/>
    <cellStyle name="Заголовок 2 8_46EE.2011(v1.0)" xfId="18849"/>
    <cellStyle name="Заголовок 2 80" xfId="18850"/>
    <cellStyle name="Заголовок 2 81" xfId="18851"/>
    <cellStyle name="Заголовок 2 82" xfId="18852"/>
    <cellStyle name="Заголовок 2 83" xfId="18853"/>
    <cellStyle name="Заголовок 2 84" xfId="18854"/>
    <cellStyle name="Заголовок 2 85" xfId="18855"/>
    <cellStyle name="Заголовок 2 86" xfId="18856"/>
    <cellStyle name="Заголовок 2 87" xfId="18857"/>
    <cellStyle name="Заголовок 2 88" xfId="18858"/>
    <cellStyle name="Заголовок 2 89" xfId="18859"/>
    <cellStyle name="Заголовок 2 9" xfId="18860"/>
    <cellStyle name="Заголовок 2 9 2" xfId="18861"/>
    <cellStyle name="Заголовок 2 9_46EE.2011(v1.0)" xfId="18862"/>
    <cellStyle name="Заголовок 2 90" xfId="18863"/>
    <cellStyle name="Заголовок 2 91" xfId="18864"/>
    <cellStyle name="Заголовок 2 92" xfId="18865"/>
    <cellStyle name="Заголовок 2 93" xfId="18866"/>
    <cellStyle name="Заголовок 2 94" xfId="18867"/>
    <cellStyle name="Заголовок 2 95" xfId="18868"/>
    <cellStyle name="Заголовок 2 96" xfId="18869"/>
    <cellStyle name="Заголовок 2 97" xfId="18870"/>
    <cellStyle name="Заголовок 2 98" xfId="18871"/>
    <cellStyle name="Заголовок 2 99" xfId="18872"/>
    <cellStyle name="Заголовок 3" xfId="13" builtinId="18" customBuiltin="1"/>
    <cellStyle name="Заголовок 3 10" xfId="18873"/>
    <cellStyle name="Заголовок 3 10 2" xfId="18874"/>
    <cellStyle name="Заголовок 3 10 2 2" xfId="18875"/>
    <cellStyle name="Заголовок 3 10 3" xfId="18876"/>
    <cellStyle name="Заголовок 3 10 3 2" xfId="18877"/>
    <cellStyle name="Заголовок 3 10 4" xfId="18878"/>
    <cellStyle name="Заголовок 3 100" xfId="18879"/>
    <cellStyle name="Заголовок 3 101" xfId="18880"/>
    <cellStyle name="Заголовок 3 102" xfId="18881"/>
    <cellStyle name="Заголовок 3 103" xfId="18882"/>
    <cellStyle name="Заголовок 3 104" xfId="18883"/>
    <cellStyle name="Заголовок 3 105" xfId="18884"/>
    <cellStyle name="Заголовок 3 106" xfId="18885"/>
    <cellStyle name="Заголовок 3 107" xfId="18886"/>
    <cellStyle name="Заголовок 3 108" xfId="18887"/>
    <cellStyle name="Заголовок 3 109" xfId="18888"/>
    <cellStyle name="Заголовок 3 11" xfId="18889"/>
    <cellStyle name="Заголовок 3 11 2" xfId="18890"/>
    <cellStyle name="Заголовок 3 11 2 2" xfId="18891"/>
    <cellStyle name="Заголовок 3 11 3" xfId="18892"/>
    <cellStyle name="Заголовок 3 11 3 2" xfId="18893"/>
    <cellStyle name="Заголовок 3 11 4" xfId="18894"/>
    <cellStyle name="Заголовок 3 110" xfId="18895"/>
    <cellStyle name="Заголовок 3 111" xfId="18896"/>
    <cellStyle name="Заголовок 3 112" xfId="18897"/>
    <cellStyle name="Заголовок 3 113" xfId="18898"/>
    <cellStyle name="Заголовок 3 114" xfId="18899"/>
    <cellStyle name="Заголовок 3 115" xfId="18900"/>
    <cellStyle name="Заголовок 3 116" xfId="18901"/>
    <cellStyle name="Заголовок 3 117" xfId="18902"/>
    <cellStyle name="Заголовок 3 118" xfId="18903"/>
    <cellStyle name="Заголовок 3 119" xfId="18904"/>
    <cellStyle name="Заголовок 3 12" xfId="18905"/>
    <cellStyle name="Заголовок 3 12 2" xfId="18906"/>
    <cellStyle name="Заголовок 3 12 2 2" xfId="18907"/>
    <cellStyle name="Заголовок 3 12 3" xfId="18908"/>
    <cellStyle name="Заголовок 3 12 3 2" xfId="18909"/>
    <cellStyle name="Заголовок 3 12 4" xfId="18910"/>
    <cellStyle name="Заголовок 3 120" xfId="18911"/>
    <cellStyle name="Заголовок 3 121" xfId="18912"/>
    <cellStyle name="Заголовок 3 122" xfId="18913"/>
    <cellStyle name="Заголовок 3 123" xfId="18914"/>
    <cellStyle name="Заголовок 3 124" xfId="18915"/>
    <cellStyle name="Заголовок 3 125" xfId="18916"/>
    <cellStyle name="Заголовок 3 126" xfId="18917"/>
    <cellStyle name="Заголовок 3 127" xfId="18918"/>
    <cellStyle name="Заголовок 3 128" xfId="18919"/>
    <cellStyle name="Заголовок 3 129" xfId="18920"/>
    <cellStyle name="Заголовок 3 13" xfId="18921"/>
    <cellStyle name="Заголовок 3 13 2" xfId="18922"/>
    <cellStyle name="Заголовок 3 13 2 2" xfId="18923"/>
    <cellStyle name="Заголовок 3 13 3" xfId="18924"/>
    <cellStyle name="Заголовок 3 13 3 2" xfId="18925"/>
    <cellStyle name="Заголовок 3 13 4" xfId="18926"/>
    <cellStyle name="Заголовок 3 130" xfId="18927"/>
    <cellStyle name="Заголовок 3 131" xfId="18928"/>
    <cellStyle name="Заголовок 3 132" xfId="18929"/>
    <cellStyle name="Заголовок 3 133" xfId="18930"/>
    <cellStyle name="Заголовок 3 134" xfId="18931"/>
    <cellStyle name="Заголовок 3 135" xfId="18932"/>
    <cellStyle name="Заголовок 3 136" xfId="18933"/>
    <cellStyle name="Заголовок 3 137" xfId="18934"/>
    <cellStyle name="Заголовок 3 138" xfId="18935"/>
    <cellStyle name="Заголовок 3 139" xfId="18936"/>
    <cellStyle name="Заголовок 3 14" xfId="18937"/>
    <cellStyle name="Заголовок 3 14 2" xfId="18938"/>
    <cellStyle name="Заголовок 3 14 2 2" xfId="18939"/>
    <cellStyle name="Заголовок 3 14 3" xfId="18940"/>
    <cellStyle name="Заголовок 3 14 3 2" xfId="18941"/>
    <cellStyle name="Заголовок 3 14 4" xfId="18942"/>
    <cellStyle name="Заголовок 3 140" xfId="18943"/>
    <cellStyle name="Заголовок 3 141" xfId="18944"/>
    <cellStyle name="Заголовок 3 142" xfId="18945"/>
    <cellStyle name="Заголовок 3 143" xfId="18946"/>
    <cellStyle name="Заголовок 3 144" xfId="18947"/>
    <cellStyle name="Заголовок 3 145" xfId="18948"/>
    <cellStyle name="Заголовок 3 146" xfId="18949"/>
    <cellStyle name="Заголовок 3 147" xfId="18950"/>
    <cellStyle name="Заголовок 3 148" xfId="18951"/>
    <cellStyle name="Заголовок 3 149" xfId="18952"/>
    <cellStyle name="Заголовок 3 15" xfId="18953"/>
    <cellStyle name="Заголовок 3 15 2" xfId="18954"/>
    <cellStyle name="Заголовок 3 15 2 2" xfId="18955"/>
    <cellStyle name="Заголовок 3 15 3" xfId="18956"/>
    <cellStyle name="Заголовок 3 15 3 2" xfId="18957"/>
    <cellStyle name="Заголовок 3 15 4" xfId="18958"/>
    <cellStyle name="Заголовок 3 150" xfId="18959"/>
    <cellStyle name="Заголовок 3 151" xfId="18960"/>
    <cellStyle name="Заголовок 3 152" xfId="18961"/>
    <cellStyle name="Заголовок 3 16" xfId="18962"/>
    <cellStyle name="Заголовок 3 16 2" xfId="18963"/>
    <cellStyle name="Заголовок 3 16 2 2" xfId="18964"/>
    <cellStyle name="Заголовок 3 16 3" xfId="18965"/>
    <cellStyle name="Заголовок 3 16 3 2" xfId="18966"/>
    <cellStyle name="Заголовок 3 16 4" xfId="18967"/>
    <cellStyle name="Заголовок 3 17" xfId="18968"/>
    <cellStyle name="Заголовок 3 17 2" xfId="18969"/>
    <cellStyle name="Заголовок 3 17 2 2" xfId="18970"/>
    <cellStyle name="Заголовок 3 17 3" xfId="18971"/>
    <cellStyle name="Заголовок 3 17 3 2" xfId="18972"/>
    <cellStyle name="Заголовок 3 17 4" xfId="18973"/>
    <cellStyle name="Заголовок 3 18" xfId="18974"/>
    <cellStyle name="Заголовок 3 18 2" xfId="18975"/>
    <cellStyle name="Заголовок 3 18 2 2" xfId="18976"/>
    <cellStyle name="Заголовок 3 18 3" xfId="18977"/>
    <cellStyle name="Заголовок 3 18 3 2" xfId="18978"/>
    <cellStyle name="Заголовок 3 18 4" xfId="18979"/>
    <cellStyle name="Заголовок 3 19" xfId="18980"/>
    <cellStyle name="Заголовок 3 19 2" xfId="18981"/>
    <cellStyle name="Заголовок 3 19 2 2" xfId="18982"/>
    <cellStyle name="Заголовок 3 19 3" xfId="18983"/>
    <cellStyle name="Заголовок 3 19 3 2" xfId="18984"/>
    <cellStyle name="Заголовок 3 19 4" xfId="18985"/>
    <cellStyle name="Заголовок 3 2" xfId="18986"/>
    <cellStyle name="Заголовок 3 2 10" xfId="18987"/>
    <cellStyle name="Заголовок 3 2 10 2" xfId="18988"/>
    <cellStyle name="Заголовок 3 2 11" xfId="18989"/>
    <cellStyle name="Заголовок 3 2 11 2" xfId="18990"/>
    <cellStyle name="Заголовок 3 2 12" xfId="18991"/>
    <cellStyle name="Заголовок 3 2 12 2" xfId="18992"/>
    <cellStyle name="Заголовок 3 2 13" xfId="18993"/>
    <cellStyle name="Заголовок 3 2 13 2" xfId="18994"/>
    <cellStyle name="Заголовок 3 2 14" xfId="18995"/>
    <cellStyle name="Заголовок 3 2 14 2" xfId="18996"/>
    <cellStyle name="Заголовок 3 2 14 2 2" xfId="18997"/>
    <cellStyle name="Заголовок 3 2 15" xfId="18998"/>
    <cellStyle name="Заголовок 3 2 2" xfId="18999"/>
    <cellStyle name="Заголовок 3 2 2 2" xfId="19000"/>
    <cellStyle name="Заголовок 3 2 2 2 2" xfId="19001"/>
    <cellStyle name="Заголовок 3 2 2 3" xfId="19002"/>
    <cellStyle name="Заголовок 3 2 2 3 2" xfId="19003"/>
    <cellStyle name="Заголовок 3 2 2 4" xfId="19004"/>
    <cellStyle name="Заголовок 3 2 3" xfId="19005"/>
    <cellStyle name="Заголовок 3 2 3 2" xfId="19006"/>
    <cellStyle name="Заголовок 3 2 4" xfId="19007"/>
    <cellStyle name="Заголовок 3 2 4 2" xfId="19008"/>
    <cellStyle name="Заголовок 3 2 5" xfId="19009"/>
    <cellStyle name="Заголовок 3 2 5 2" xfId="19010"/>
    <cellStyle name="Заголовок 3 2 6" xfId="19011"/>
    <cellStyle name="Заголовок 3 2 6 2" xfId="19012"/>
    <cellStyle name="Заголовок 3 2 7" xfId="19013"/>
    <cellStyle name="Заголовок 3 2 7 2" xfId="19014"/>
    <cellStyle name="Заголовок 3 2 8" xfId="19015"/>
    <cellStyle name="Заголовок 3 2 8 2" xfId="19016"/>
    <cellStyle name="Заголовок 3 2 9" xfId="19017"/>
    <cellStyle name="Заголовок 3 2 9 2" xfId="19018"/>
    <cellStyle name="Заголовок 3 2_46EE.2011(v1.0)" xfId="19019"/>
    <cellStyle name="Заголовок 3 20" xfId="19020"/>
    <cellStyle name="Заголовок 3 20 2" xfId="19021"/>
    <cellStyle name="Заголовок 3 20 2 2" xfId="19022"/>
    <cellStyle name="Заголовок 3 20 3" xfId="19023"/>
    <cellStyle name="Заголовок 3 20 3 2" xfId="19024"/>
    <cellStyle name="Заголовок 3 20 4" xfId="19025"/>
    <cellStyle name="Заголовок 3 21" xfId="19026"/>
    <cellStyle name="Заголовок 3 21 2" xfId="19027"/>
    <cellStyle name="Заголовок 3 21 2 2" xfId="19028"/>
    <cellStyle name="Заголовок 3 21 3" xfId="19029"/>
    <cellStyle name="Заголовок 3 21 4" xfId="19030"/>
    <cellStyle name="Заголовок 3 21 5" xfId="19031"/>
    <cellStyle name="Заголовок 3 21 6" xfId="19032"/>
    <cellStyle name="Заголовок 3 21 7" xfId="19033"/>
    <cellStyle name="Заголовок 3 22" xfId="19034"/>
    <cellStyle name="Заголовок 3 22 2" xfId="19035"/>
    <cellStyle name="Заголовок 3 22 2 2" xfId="19036"/>
    <cellStyle name="Заголовок 3 22 3" xfId="19037"/>
    <cellStyle name="Заголовок 3 23" xfId="19038"/>
    <cellStyle name="Заголовок 3 23 2" xfId="19039"/>
    <cellStyle name="Заголовок 3 23 2 2" xfId="19040"/>
    <cellStyle name="Заголовок 3 23 3" xfId="19041"/>
    <cellStyle name="Заголовок 3 24" xfId="19042"/>
    <cellStyle name="Заголовок 3 24 2" xfId="19043"/>
    <cellStyle name="Заголовок 3 24 3" xfId="19044"/>
    <cellStyle name="Заголовок 3 25" xfId="19045"/>
    <cellStyle name="Заголовок 3 26" xfId="19046"/>
    <cellStyle name="Заголовок 3 27" xfId="19047"/>
    <cellStyle name="Заголовок 3 28" xfId="19048"/>
    <cellStyle name="Заголовок 3 29" xfId="19049"/>
    <cellStyle name="Заголовок 3 3" xfId="19050"/>
    <cellStyle name="Заголовок 3 3 2" xfId="19051"/>
    <cellStyle name="Заголовок 3 3 2 2" xfId="19052"/>
    <cellStyle name="Заголовок 3 3 2 2 2" xfId="19053"/>
    <cellStyle name="Заголовок 3 3 2 3" xfId="19054"/>
    <cellStyle name="Заголовок 3 3 2 3 2" xfId="19055"/>
    <cellStyle name="Заголовок 3 3 2 4" xfId="19056"/>
    <cellStyle name="Заголовок 3 3 3" xfId="19057"/>
    <cellStyle name="Заголовок 3 3 3 2" xfId="19058"/>
    <cellStyle name="Заголовок 3 3 4" xfId="19059"/>
    <cellStyle name="Заголовок 3 3 4 2" xfId="19060"/>
    <cellStyle name="Заголовок 3 3 5" xfId="19061"/>
    <cellStyle name="Заголовок 3 3_46EE.2011(v1.0)" xfId="19062"/>
    <cellStyle name="Заголовок 3 30" xfId="19063"/>
    <cellStyle name="Заголовок 3 31" xfId="19064"/>
    <cellStyle name="Заголовок 3 32" xfId="19065"/>
    <cellStyle name="Заголовок 3 33" xfId="19066"/>
    <cellStyle name="Заголовок 3 34" xfId="19067"/>
    <cellStyle name="Заголовок 3 35" xfId="19068"/>
    <cellStyle name="Заголовок 3 36" xfId="19069"/>
    <cellStyle name="Заголовок 3 37" xfId="19070"/>
    <cellStyle name="Заголовок 3 38" xfId="19071"/>
    <cellStyle name="Заголовок 3 39" xfId="19072"/>
    <cellStyle name="Заголовок 3 4" xfId="19073"/>
    <cellStyle name="Заголовок 3 4 2" xfId="19074"/>
    <cellStyle name="Заголовок 3 4 2 2" xfId="19075"/>
    <cellStyle name="Заголовок 3 4 2 2 2" xfId="19076"/>
    <cellStyle name="Заголовок 3 4 2 3" xfId="19077"/>
    <cellStyle name="Заголовок 3 4 2 3 2" xfId="19078"/>
    <cellStyle name="Заголовок 3 4 2 4" xfId="19079"/>
    <cellStyle name="Заголовок 3 4 3" xfId="19080"/>
    <cellStyle name="Заголовок 3 4 3 2" xfId="19081"/>
    <cellStyle name="Заголовок 3 4 4" xfId="19082"/>
    <cellStyle name="Заголовок 3 4 4 2" xfId="19083"/>
    <cellStyle name="Заголовок 3 4 5" xfId="19084"/>
    <cellStyle name="Заголовок 3 4_46EE.2011(v1.0)" xfId="19085"/>
    <cellStyle name="Заголовок 3 40" xfId="19086"/>
    <cellStyle name="Заголовок 3 41" xfId="19087"/>
    <cellStyle name="Заголовок 3 42" xfId="19088"/>
    <cellStyle name="Заголовок 3 43" xfId="19089"/>
    <cellStyle name="Заголовок 3 44" xfId="19090"/>
    <cellStyle name="Заголовок 3 45" xfId="19091"/>
    <cellStyle name="Заголовок 3 46" xfId="19092"/>
    <cellStyle name="Заголовок 3 47" xfId="19093"/>
    <cellStyle name="Заголовок 3 48" xfId="19094"/>
    <cellStyle name="Заголовок 3 49" xfId="19095"/>
    <cellStyle name="Заголовок 3 5" xfId="19096"/>
    <cellStyle name="Заголовок 3 5 2" xfId="19097"/>
    <cellStyle name="Заголовок 3 5 2 2" xfId="19098"/>
    <cellStyle name="Заголовок 3 5 2 2 2" xfId="19099"/>
    <cellStyle name="Заголовок 3 5 2 3" xfId="19100"/>
    <cellStyle name="Заголовок 3 5 2 3 2" xfId="19101"/>
    <cellStyle name="Заголовок 3 5 2 4" xfId="19102"/>
    <cellStyle name="Заголовок 3 5 3" xfId="19103"/>
    <cellStyle name="Заголовок 3 5 3 2" xfId="19104"/>
    <cellStyle name="Заголовок 3 5 4" xfId="19105"/>
    <cellStyle name="Заголовок 3 5 4 2" xfId="19106"/>
    <cellStyle name="Заголовок 3 5 5" xfId="19107"/>
    <cellStyle name="Заголовок 3 5_46EE.2011(v1.0)" xfId="19108"/>
    <cellStyle name="Заголовок 3 50" xfId="19109"/>
    <cellStyle name="Заголовок 3 51" xfId="19110"/>
    <cellStyle name="Заголовок 3 52" xfId="19111"/>
    <cellStyle name="Заголовок 3 53" xfId="19112"/>
    <cellStyle name="Заголовок 3 54" xfId="19113"/>
    <cellStyle name="Заголовок 3 55" xfId="19114"/>
    <cellStyle name="Заголовок 3 56" xfId="19115"/>
    <cellStyle name="Заголовок 3 57" xfId="19116"/>
    <cellStyle name="Заголовок 3 58" xfId="19117"/>
    <cellStyle name="Заголовок 3 59" xfId="19118"/>
    <cellStyle name="Заголовок 3 6" xfId="19119"/>
    <cellStyle name="Заголовок 3 6 2" xfId="19120"/>
    <cellStyle name="Заголовок 3 6 2 2" xfId="19121"/>
    <cellStyle name="Заголовок 3 6 2 2 2" xfId="19122"/>
    <cellStyle name="Заголовок 3 6 2 3" xfId="19123"/>
    <cellStyle name="Заголовок 3 6 2 3 2" xfId="19124"/>
    <cellStyle name="Заголовок 3 6 2 4" xfId="19125"/>
    <cellStyle name="Заголовок 3 6 3" xfId="19126"/>
    <cellStyle name="Заголовок 3 6 3 2" xfId="19127"/>
    <cellStyle name="Заголовок 3 6 4" xfId="19128"/>
    <cellStyle name="Заголовок 3 6 4 2" xfId="19129"/>
    <cellStyle name="Заголовок 3 6 5" xfId="19130"/>
    <cellStyle name="Заголовок 3 6_46EE.2011(v1.0)" xfId="19131"/>
    <cellStyle name="Заголовок 3 60" xfId="19132"/>
    <cellStyle name="Заголовок 3 61" xfId="19133"/>
    <cellStyle name="Заголовок 3 62" xfId="19134"/>
    <cellStyle name="Заголовок 3 63" xfId="19135"/>
    <cellStyle name="Заголовок 3 64" xfId="19136"/>
    <cellStyle name="Заголовок 3 65" xfId="19137"/>
    <cellStyle name="Заголовок 3 66" xfId="19138"/>
    <cellStyle name="Заголовок 3 67" xfId="19139"/>
    <cellStyle name="Заголовок 3 68" xfId="19140"/>
    <cellStyle name="Заголовок 3 69" xfId="19141"/>
    <cellStyle name="Заголовок 3 7" xfId="19142"/>
    <cellStyle name="Заголовок 3 7 2" xfId="19143"/>
    <cellStyle name="Заголовок 3 7 2 2" xfId="19144"/>
    <cellStyle name="Заголовок 3 7 2 2 2" xfId="19145"/>
    <cellStyle name="Заголовок 3 7 2 3" xfId="19146"/>
    <cellStyle name="Заголовок 3 7 2 3 2" xfId="19147"/>
    <cellStyle name="Заголовок 3 7 2 4" xfId="19148"/>
    <cellStyle name="Заголовок 3 7 3" xfId="19149"/>
    <cellStyle name="Заголовок 3 7 3 2" xfId="19150"/>
    <cellStyle name="Заголовок 3 7 4" xfId="19151"/>
    <cellStyle name="Заголовок 3 7 4 2" xfId="19152"/>
    <cellStyle name="Заголовок 3 7 5" xfId="19153"/>
    <cellStyle name="Заголовок 3 7_46EE.2011(v1.0)" xfId="19154"/>
    <cellStyle name="Заголовок 3 70" xfId="19155"/>
    <cellStyle name="Заголовок 3 71" xfId="19156"/>
    <cellStyle name="Заголовок 3 72" xfId="19157"/>
    <cellStyle name="Заголовок 3 73" xfId="19158"/>
    <cellStyle name="Заголовок 3 74" xfId="19159"/>
    <cellStyle name="Заголовок 3 75" xfId="19160"/>
    <cellStyle name="Заголовок 3 76" xfId="19161"/>
    <cellStyle name="Заголовок 3 77" xfId="19162"/>
    <cellStyle name="Заголовок 3 78" xfId="19163"/>
    <cellStyle name="Заголовок 3 79" xfId="19164"/>
    <cellStyle name="Заголовок 3 8" xfId="19165"/>
    <cellStyle name="Заголовок 3 8 2" xfId="19166"/>
    <cellStyle name="Заголовок 3 8 2 2" xfId="19167"/>
    <cellStyle name="Заголовок 3 8 2 2 2" xfId="19168"/>
    <cellStyle name="Заголовок 3 8 2 3" xfId="19169"/>
    <cellStyle name="Заголовок 3 8 2 3 2" xfId="19170"/>
    <cellStyle name="Заголовок 3 8 2 4" xfId="19171"/>
    <cellStyle name="Заголовок 3 8 3" xfId="19172"/>
    <cellStyle name="Заголовок 3 8 3 2" xfId="19173"/>
    <cellStyle name="Заголовок 3 8 4" xfId="19174"/>
    <cellStyle name="Заголовок 3 8 4 2" xfId="19175"/>
    <cellStyle name="Заголовок 3 8 5" xfId="19176"/>
    <cellStyle name="Заголовок 3 8_46EE.2011(v1.0)" xfId="19177"/>
    <cellStyle name="Заголовок 3 80" xfId="19178"/>
    <cellStyle name="Заголовок 3 81" xfId="19179"/>
    <cellStyle name="Заголовок 3 82" xfId="19180"/>
    <cellStyle name="Заголовок 3 83" xfId="19181"/>
    <cellStyle name="Заголовок 3 84" xfId="19182"/>
    <cellStyle name="Заголовок 3 85" xfId="19183"/>
    <cellStyle name="Заголовок 3 86" xfId="19184"/>
    <cellStyle name="Заголовок 3 87" xfId="19185"/>
    <cellStyle name="Заголовок 3 88" xfId="19186"/>
    <cellStyle name="Заголовок 3 89" xfId="19187"/>
    <cellStyle name="Заголовок 3 9" xfId="19188"/>
    <cellStyle name="Заголовок 3 9 2" xfId="19189"/>
    <cellStyle name="Заголовок 3 9 2 2" xfId="19190"/>
    <cellStyle name="Заголовок 3 9 2 2 2" xfId="19191"/>
    <cellStyle name="Заголовок 3 9 2 3" xfId="19192"/>
    <cellStyle name="Заголовок 3 9 2 3 2" xfId="19193"/>
    <cellStyle name="Заголовок 3 9 2 4" xfId="19194"/>
    <cellStyle name="Заголовок 3 9 3" xfId="19195"/>
    <cellStyle name="Заголовок 3 9 3 2" xfId="19196"/>
    <cellStyle name="Заголовок 3 9 4" xfId="19197"/>
    <cellStyle name="Заголовок 3 9 4 2" xfId="19198"/>
    <cellStyle name="Заголовок 3 9 5" xfId="19199"/>
    <cellStyle name="Заголовок 3 9_46EE.2011(v1.0)" xfId="19200"/>
    <cellStyle name="Заголовок 3 90" xfId="19201"/>
    <cellStyle name="Заголовок 3 91" xfId="19202"/>
    <cellStyle name="Заголовок 3 92" xfId="19203"/>
    <cellStyle name="Заголовок 3 93" xfId="19204"/>
    <cellStyle name="Заголовок 3 94" xfId="19205"/>
    <cellStyle name="Заголовок 3 95" xfId="19206"/>
    <cellStyle name="Заголовок 3 96" xfId="19207"/>
    <cellStyle name="Заголовок 3 97" xfId="19208"/>
    <cellStyle name="Заголовок 3 98" xfId="19209"/>
    <cellStyle name="Заголовок 3 99" xfId="19210"/>
    <cellStyle name="Заголовок 4" xfId="14" builtinId="19" customBuiltin="1"/>
    <cellStyle name="Заголовок 4 10" xfId="19211"/>
    <cellStyle name="Заголовок 4 100" xfId="19212"/>
    <cellStyle name="Заголовок 4 101" xfId="19213"/>
    <cellStyle name="Заголовок 4 102" xfId="19214"/>
    <cellStyle name="Заголовок 4 103" xfId="19215"/>
    <cellStyle name="Заголовок 4 104" xfId="19216"/>
    <cellStyle name="Заголовок 4 105" xfId="19217"/>
    <cellStyle name="Заголовок 4 106" xfId="19218"/>
    <cellStyle name="Заголовок 4 107" xfId="19219"/>
    <cellStyle name="Заголовок 4 108" xfId="19220"/>
    <cellStyle name="Заголовок 4 109" xfId="19221"/>
    <cellStyle name="Заголовок 4 11" xfId="19222"/>
    <cellStyle name="Заголовок 4 110" xfId="19223"/>
    <cellStyle name="Заголовок 4 111" xfId="19224"/>
    <cellStyle name="Заголовок 4 112" xfId="19225"/>
    <cellStyle name="Заголовок 4 113" xfId="19226"/>
    <cellStyle name="Заголовок 4 114" xfId="19227"/>
    <cellStyle name="Заголовок 4 115" xfId="19228"/>
    <cellStyle name="Заголовок 4 116" xfId="19229"/>
    <cellStyle name="Заголовок 4 117" xfId="19230"/>
    <cellStyle name="Заголовок 4 118" xfId="19231"/>
    <cellStyle name="Заголовок 4 119" xfId="19232"/>
    <cellStyle name="Заголовок 4 12" xfId="19233"/>
    <cellStyle name="Заголовок 4 120" xfId="19234"/>
    <cellStyle name="Заголовок 4 121" xfId="19235"/>
    <cellStyle name="Заголовок 4 122" xfId="19236"/>
    <cellStyle name="Заголовок 4 123" xfId="19237"/>
    <cellStyle name="Заголовок 4 124" xfId="19238"/>
    <cellStyle name="Заголовок 4 125" xfId="19239"/>
    <cellStyle name="Заголовок 4 126" xfId="19240"/>
    <cellStyle name="Заголовок 4 127" xfId="19241"/>
    <cellStyle name="Заголовок 4 128" xfId="19242"/>
    <cellStyle name="Заголовок 4 129" xfId="19243"/>
    <cellStyle name="Заголовок 4 13" xfId="19244"/>
    <cellStyle name="Заголовок 4 130" xfId="19245"/>
    <cellStyle name="Заголовок 4 131" xfId="19246"/>
    <cellStyle name="Заголовок 4 132" xfId="19247"/>
    <cellStyle name="Заголовок 4 133" xfId="19248"/>
    <cellStyle name="Заголовок 4 134" xfId="19249"/>
    <cellStyle name="Заголовок 4 135" xfId="19250"/>
    <cellStyle name="Заголовок 4 136" xfId="19251"/>
    <cellStyle name="Заголовок 4 137" xfId="19252"/>
    <cellStyle name="Заголовок 4 138" xfId="19253"/>
    <cellStyle name="Заголовок 4 139" xfId="19254"/>
    <cellStyle name="Заголовок 4 14" xfId="19255"/>
    <cellStyle name="Заголовок 4 140" xfId="19256"/>
    <cellStyle name="Заголовок 4 141" xfId="19257"/>
    <cellStyle name="Заголовок 4 142" xfId="19258"/>
    <cellStyle name="Заголовок 4 143" xfId="19259"/>
    <cellStyle name="Заголовок 4 144" xfId="19260"/>
    <cellStyle name="Заголовок 4 145" xfId="19261"/>
    <cellStyle name="Заголовок 4 146" xfId="19262"/>
    <cellStyle name="Заголовок 4 147" xfId="19263"/>
    <cellStyle name="Заголовок 4 148" xfId="19264"/>
    <cellStyle name="Заголовок 4 149" xfId="19265"/>
    <cellStyle name="Заголовок 4 15" xfId="19266"/>
    <cellStyle name="Заголовок 4 150" xfId="19267"/>
    <cellStyle name="Заголовок 4 151" xfId="19268"/>
    <cellStyle name="Заголовок 4 152" xfId="19269"/>
    <cellStyle name="Заголовок 4 16" xfId="19270"/>
    <cellStyle name="Заголовок 4 17" xfId="19271"/>
    <cellStyle name="Заголовок 4 18" xfId="19272"/>
    <cellStyle name="Заголовок 4 19" xfId="19273"/>
    <cellStyle name="Заголовок 4 2" xfId="19274"/>
    <cellStyle name="Заголовок 4 2 10" xfId="19275"/>
    <cellStyle name="Заголовок 4 2 11" xfId="19276"/>
    <cellStyle name="Заголовок 4 2 12" xfId="19277"/>
    <cellStyle name="Заголовок 4 2 13" xfId="19278"/>
    <cellStyle name="Заголовок 4 2 14" xfId="19279"/>
    <cellStyle name="Заголовок 4 2 14 2" xfId="19280"/>
    <cellStyle name="Заголовок 4 2 2" xfId="19281"/>
    <cellStyle name="Заголовок 4 2 3" xfId="19282"/>
    <cellStyle name="Заголовок 4 2 4" xfId="19283"/>
    <cellStyle name="Заголовок 4 2 5" xfId="19284"/>
    <cellStyle name="Заголовок 4 2 6" xfId="19285"/>
    <cellStyle name="Заголовок 4 2 7" xfId="19286"/>
    <cellStyle name="Заголовок 4 2 8" xfId="19287"/>
    <cellStyle name="Заголовок 4 2 9" xfId="19288"/>
    <cellStyle name="Заголовок 4 20" xfId="19289"/>
    <cellStyle name="Заголовок 4 21" xfId="19290"/>
    <cellStyle name="Заголовок 4 21 2" xfId="19291"/>
    <cellStyle name="Заголовок 4 21 3" xfId="19292"/>
    <cellStyle name="Заголовок 4 21 4" xfId="19293"/>
    <cellStyle name="Заголовок 4 21 5" xfId="19294"/>
    <cellStyle name="Заголовок 4 21 6" xfId="19295"/>
    <cellStyle name="Заголовок 4 21 7" xfId="19296"/>
    <cellStyle name="Заголовок 4 22" xfId="19297"/>
    <cellStyle name="Заголовок 4 22 2" xfId="19298"/>
    <cellStyle name="Заголовок 4 23" xfId="19299"/>
    <cellStyle name="Заголовок 4 23 2" xfId="19300"/>
    <cellStyle name="Заголовок 4 24" xfId="19301"/>
    <cellStyle name="Заголовок 4 24 2" xfId="19302"/>
    <cellStyle name="Заголовок 4 25" xfId="19303"/>
    <cellStyle name="Заголовок 4 26" xfId="19304"/>
    <cellStyle name="Заголовок 4 27" xfId="19305"/>
    <cellStyle name="Заголовок 4 28" xfId="19306"/>
    <cellStyle name="Заголовок 4 29" xfId="19307"/>
    <cellStyle name="Заголовок 4 3" xfId="19308"/>
    <cellStyle name="Заголовок 4 3 2" xfId="19309"/>
    <cellStyle name="Заголовок 4 30" xfId="19310"/>
    <cellStyle name="Заголовок 4 31" xfId="19311"/>
    <cellStyle name="Заголовок 4 32" xfId="19312"/>
    <cellStyle name="Заголовок 4 33" xfId="19313"/>
    <cellStyle name="Заголовок 4 34" xfId="19314"/>
    <cellStyle name="Заголовок 4 35" xfId="19315"/>
    <cellStyle name="Заголовок 4 36" xfId="19316"/>
    <cellStyle name="Заголовок 4 37" xfId="19317"/>
    <cellStyle name="Заголовок 4 38" xfId="19318"/>
    <cellStyle name="Заголовок 4 39" xfId="19319"/>
    <cellStyle name="Заголовок 4 4" xfId="19320"/>
    <cellStyle name="Заголовок 4 4 2" xfId="19321"/>
    <cellStyle name="Заголовок 4 40" xfId="19322"/>
    <cellStyle name="Заголовок 4 41" xfId="19323"/>
    <cellStyle name="Заголовок 4 42" xfId="19324"/>
    <cellStyle name="Заголовок 4 43" xfId="19325"/>
    <cellStyle name="Заголовок 4 44" xfId="19326"/>
    <cellStyle name="Заголовок 4 45" xfId="19327"/>
    <cellStyle name="Заголовок 4 46" xfId="19328"/>
    <cellStyle name="Заголовок 4 47" xfId="19329"/>
    <cellStyle name="Заголовок 4 48" xfId="19330"/>
    <cellStyle name="Заголовок 4 49" xfId="19331"/>
    <cellStyle name="Заголовок 4 5" xfId="19332"/>
    <cellStyle name="Заголовок 4 5 2" xfId="19333"/>
    <cellStyle name="Заголовок 4 50" xfId="19334"/>
    <cellStyle name="Заголовок 4 51" xfId="19335"/>
    <cellStyle name="Заголовок 4 52" xfId="19336"/>
    <cellStyle name="Заголовок 4 53" xfId="19337"/>
    <cellStyle name="Заголовок 4 54" xfId="19338"/>
    <cellStyle name="Заголовок 4 55" xfId="19339"/>
    <cellStyle name="Заголовок 4 56" xfId="19340"/>
    <cellStyle name="Заголовок 4 57" xfId="19341"/>
    <cellStyle name="Заголовок 4 58" xfId="19342"/>
    <cellStyle name="Заголовок 4 59" xfId="19343"/>
    <cellStyle name="Заголовок 4 6" xfId="19344"/>
    <cellStyle name="Заголовок 4 6 2" xfId="19345"/>
    <cellStyle name="Заголовок 4 60" xfId="19346"/>
    <cellStyle name="Заголовок 4 61" xfId="19347"/>
    <cellStyle name="Заголовок 4 62" xfId="19348"/>
    <cellStyle name="Заголовок 4 63" xfId="19349"/>
    <cellStyle name="Заголовок 4 64" xfId="19350"/>
    <cellStyle name="Заголовок 4 65" xfId="19351"/>
    <cellStyle name="Заголовок 4 66" xfId="19352"/>
    <cellStyle name="Заголовок 4 67" xfId="19353"/>
    <cellStyle name="Заголовок 4 68" xfId="19354"/>
    <cellStyle name="Заголовок 4 69" xfId="19355"/>
    <cellStyle name="Заголовок 4 7" xfId="19356"/>
    <cellStyle name="Заголовок 4 7 2" xfId="19357"/>
    <cellStyle name="Заголовок 4 70" xfId="19358"/>
    <cellStyle name="Заголовок 4 71" xfId="19359"/>
    <cellStyle name="Заголовок 4 72" xfId="19360"/>
    <cellStyle name="Заголовок 4 73" xfId="19361"/>
    <cellStyle name="Заголовок 4 74" xfId="19362"/>
    <cellStyle name="Заголовок 4 75" xfId="19363"/>
    <cellStyle name="Заголовок 4 76" xfId="19364"/>
    <cellStyle name="Заголовок 4 77" xfId="19365"/>
    <cellStyle name="Заголовок 4 78" xfId="19366"/>
    <cellStyle name="Заголовок 4 79" xfId="19367"/>
    <cellStyle name="Заголовок 4 8" xfId="19368"/>
    <cellStyle name="Заголовок 4 8 2" xfId="19369"/>
    <cellStyle name="Заголовок 4 80" xfId="19370"/>
    <cellStyle name="Заголовок 4 81" xfId="19371"/>
    <cellStyle name="Заголовок 4 82" xfId="19372"/>
    <cellStyle name="Заголовок 4 83" xfId="19373"/>
    <cellStyle name="Заголовок 4 84" xfId="19374"/>
    <cellStyle name="Заголовок 4 85" xfId="19375"/>
    <cellStyle name="Заголовок 4 86" xfId="19376"/>
    <cellStyle name="Заголовок 4 87" xfId="19377"/>
    <cellStyle name="Заголовок 4 88" xfId="19378"/>
    <cellStyle name="Заголовок 4 89" xfId="19379"/>
    <cellStyle name="Заголовок 4 9" xfId="19380"/>
    <cellStyle name="Заголовок 4 9 2" xfId="19381"/>
    <cellStyle name="Заголовок 4 90" xfId="19382"/>
    <cellStyle name="Заголовок 4 91" xfId="19383"/>
    <cellStyle name="Заголовок 4 92" xfId="19384"/>
    <cellStyle name="Заголовок 4 93" xfId="19385"/>
    <cellStyle name="Заголовок 4 94" xfId="19386"/>
    <cellStyle name="Заголовок 4 95" xfId="19387"/>
    <cellStyle name="Заголовок 4 96" xfId="19388"/>
    <cellStyle name="Заголовок 4 97" xfId="19389"/>
    <cellStyle name="Заголовок 4 98" xfId="19390"/>
    <cellStyle name="Заголовок 4 99" xfId="19391"/>
    <cellStyle name="Заголовок 5" xfId="19392"/>
    <cellStyle name="ЗАГОЛОВОК1" xfId="19393"/>
    <cellStyle name="ЗАГОЛОВОК1 2" xfId="19394"/>
    <cellStyle name="ЗАГОЛОВОК1_тех формы-т ОК без кот. Мелиор 1-2" xfId="19395"/>
    <cellStyle name="ЗАГОЛОВОК2" xfId="19396"/>
    <cellStyle name="ЗАГОЛОВОК2 2" xfId="19397"/>
    <cellStyle name="ЗАГОЛОВОК2_тех формы-т ОК без кот. Мелиор 1-2" xfId="19398"/>
    <cellStyle name="ЗаголовокСтолбца" xfId="19399"/>
    <cellStyle name="ЗаголовокСтолбца 2" xfId="19400"/>
    <cellStyle name="ЗаголовокСтолбца 2 2" xfId="19401"/>
    <cellStyle name="ЗаголовокСтолбца 2 2 2" xfId="19402"/>
    <cellStyle name="ЗаголовокСтолбца 2 3" xfId="19403"/>
    <cellStyle name="ЗаголовокСтолбца 2_тех формы-т ОК без кот. Мелиор 1-2" xfId="19404"/>
    <cellStyle name="ЗаголовокСтолбца 3" xfId="19405"/>
    <cellStyle name="ЗаголовокСтолбца 3 2" xfId="19406"/>
    <cellStyle name="ЗаголовокСтолбца 3 2 2" xfId="19407"/>
    <cellStyle name="ЗаголовокСтолбца 3 3" xfId="19408"/>
    <cellStyle name="ЗаголовокСтолбца 4" xfId="19409"/>
    <cellStyle name="ЗаголовокСтолбца 4 2" xfId="19410"/>
    <cellStyle name="ЗаголовокСтолбца 5" xfId="19411"/>
    <cellStyle name="ЗаголовокСтолбца 5 2" xfId="19412"/>
    <cellStyle name="ЗаголовокСтолбца 6" xfId="19413"/>
    <cellStyle name="ЗаголовокСтолбца_12 тх Расход теплоносителя(Марха)_корр.реализация" xfId="19414"/>
    <cellStyle name="Защитный" xfId="19415"/>
    <cellStyle name="Защитный 2" xfId="19416"/>
    <cellStyle name="Защитный 2 2" xfId="19417"/>
    <cellStyle name="Защитный 2 2 2" xfId="19418"/>
    <cellStyle name="Защитный 2 3" xfId="19419"/>
    <cellStyle name="Защитный 2 4" xfId="19420"/>
    <cellStyle name="Защитный 2 5" xfId="19421"/>
    <cellStyle name="Защитный 2 6" xfId="19422"/>
    <cellStyle name="Защитный 3" xfId="19423"/>
    <cellStyle name="Защитный 3 2" xfId="19424"/>
    <cellStyle name="Защитный 3 2 2" xfId="19425"/>
    <cellStyle name="Защитный 3 3" xfId="19426"/>
    <cellStyle name="Защитный 3 4" xfId="19427"/>
    <cellStyle name="Защитный 3 5" xfId="19428"/>
    <cellStyle name="Защитный 3 6" xfId="19429"/>
    <cellStyle name="Защитный 4" xfId="19430"/>
    <cellStyle name="Защитный 4 2" xfId="19431"/>
    <cellStyle name="Защитный 4 2 2" xfId="19432"/>
    <cellStyle name="Защитный 4 3" xfId="19433"/>
    <cellStyle name="Защитный 4 3 2" xfId="19434"/>
    <cellStyle name="Защитный 4 4" xfId="19435"/>
    <cellStyle name="Защитный 4 5" xfId="19436"/>
    <cellStyle name="Защитный 4 6" xfId="19437"/>
    <cellStyle name="Защитный 5" xfId="19438"/>
    <cellStyle name="Защитный 5 2" xfId="19439"/>
    <cellStyle name="Защитный 6" xfId="19440"/>
    <cellStyle name="Защитный 7" xfId="19441"/>
    <cellStyle name="Защитный 8" xfId="19442"/>
    <cellStyle name="Защитный 9" xfId="19443"/>
    <cellStyle name="Защитный_5(тх) 1 вариант" xfId="19444"/>
    <cellStyle name="Значение" xfId="19445"/>
    <cellStyle name="Значение 2" xfId="19446"/>
    <cellStyle name="Значение 2 2" xfId="19447"/>
    <cellStyle name="Значение 2 2 2" xfId="19448"/>
    <cellStyle name="Значение 2 2 2 2" xfId="19449"/>
    <cellStyle name="Значение 2 3" xfId="19450"/>
    <cellStyle name="Значение 2 3 2" xfId="19451"/>
    <cellStyle name="Значение 2 3 2 2" xfId="19452"/>
    <cellStyle name="Значение 2 4" xfId="19453"/>
    <cellStyle name="Значение 2 4 2" xfId="19454"/>
    <cellStyle name="Значение 3" xfId="19455"/>
    <cellStyle name="Значение 3 2" xfId="19456"/>
    <cellStyle name="Значение 3 2 2" xfId="19457"/>
    <cellStyle name="Значение 4" xfId="19458"/>
    <cellStyle name="Значение 4 2" xfId="19459"/>
    <cellStyle name="Значение_тех формы-т ОК без кот. Мелиор 1-2" xfId="19460"/>
    <cellStyle name="Значения" xfId="19461"/>
    <cellStyle name="Зоголовок" xfId="19462"/>
    <cellStyle name="Итог" xfId="15" builtinId="25" customBuiltin="1"/>
    <cellStyle name="Итог 10" xfId="19463"/>
    <cellStyle name="Итог 10 2" xfId="19464"/>
    <cellStyle name="Итог 10 2 2" xfId="19465"/>
    <cellStyle name="Итог 10 2 2 2" xfId="19466"/>
    <cellStyle name="Итог 10 2 3" xfId="19467"/>
    <cellStyle name="Итог 10 2 3 2" xfId="19468"/>
    <cellStyle name="Итог 10 2 4" xfId="19469"/>
    <cellStyle name="Итог 10 2 5" xfId="19470"/>
    <cellStyle name="Итог 10 3" xfId="19471"/>
    <cellStyle name="Итог 10 3 2" xfId="19472"/>
    <cellStyle name="Итог 10 3 2 2" xfId="19473"/>
    <cellStyle name="Итог 10 3 3" xfId="19474"/>
    <cellStyle name="Итог 10 3 3 2" xfId="19475"/>
    <cellStyle name="Итог 10 3 4" xfId="19476"/>
    <cellStyle name="Итог 10 3 5" xfId="19477"/>
    <cellStyle name="Итог 10 4" xfId="19478"/>
    <cellStyle name="Итог 10 4 2" xfId="19479"/>
    <cellStyle name="Итог 10 4 2 2" xfId="19480"/>
    <cellStyle name="Итог 10 4 3" xfId="19481"/>
    <cellStyle name="Итог 10 4 3 2" xfId="19482"/>
    <cellStyle name="Итог 10 4 4" xfId="19483"/>
    <cellStyle name="Итог 10 4 5" xfId="19484"/>
    <cellStyle name="Итог 10 5" xfId="19485"/>
    <cellStyle name="Итог 10 5 2" xfId="19486"/>
    <cellStyle name="Итог 10 5 2 2" xfId="19487"/>
    <cellStyle name="Итог 10 5 3" xfId="19488"/>
    <cellStyle name="Итог 10 5 3 2" xfId="19489"/>
    <cellStyle name="Итог 10 5 4" xfId="19490"/>
    <cellStyle name="Итог 10 5 5" xfId="19491"/>
    <cellStyle name="Итог 10 6" xfId="19492"/>
    <cellStyle name="Итог 10 6 2" xfId="19493"/>
    <cellStyle name="Итог 10 7" xfId="19494"/>
    <cellStyle name="Итог 10 7 2" xfId="19495"/>
    <cellStyle name="Итог 10 8" xfId="19496"/>
    <cellStyle name="Итог 10 9" xfId="19497"/>
    <cellStyle name="Итог 100" xfId="19498"/>
    <cellStyle name="Итог 101" xfId="19499"/>
    <cellStyle name="Итог 102" xfId="19500"/>
    <cellStyle name="Итог 103" xfId="19501"/>
    <cellStyle name="Итог 104" xfId="19502"/>
    <cellStyle name="Итог 105" xfId="19503"/>
    <cellStyle name="Итог 106" xfId="19504"/>
    <cellStyle name="Итог 107" xfId="19505"/>
    <cellStyle name="Итог 108" xfId="19506"/>
    <cellStyle name="Итог 109" xfId="19507"/>
    <cellStyle name="Итог 11" xfId="19508"/>
    <cellStyle name="Итог 11 2" xfId="19509"/>
    <cellStyle name="Итог 11 2 2" xfId="19510"/>
    <cellStyle name="Итог 11 2 2 2" xfId="19511"/>
    <cellStyle name="Итог 11 2 3" xfId="19512"/>
    <cellStyle name="Итог 11 2 3 2" xfId="19513"/>
    <cellStyle name="Итог 11 2 4" xfId="19514"/>
    <cellStyle name="Итог 11 2 5" xfId="19515"/>
    <cellStyle name="Итог 11 3" xfId="19516"/>
    <cellStyle name="Итог 11 3 2" xfId="19517"/>
    <cellStyle name="Итог 11 3 2 2" xfId="19518"/>
    <cellStyle name="Итог 11 3 3" xfId="19519"/>
    <cellStyle name="Итог 11 3 3 2" xfId="19520"/>
    <cellStyle name="Итог 11 3 4" xfId="19521"/>
    <cellStyle name="Итог 11 3 5" xfId="19522"/>
    <cellStyle name="Итог 11 4" xfId="19523"/>
    <cellStyle name="Итог 11 4 2" xfId="19524"/>
    <cellStyle name="Итог 11 4 2 2" xfId="19525"/>
    <cellStyle name="Итог 11 4 3" xfId="19526"/>
    <cellStyle name="Итог 11 4 3 2" xfId="19527"/>
    <cellStyle name="Итог 11 4 4" xfId="19528"/>
    <cellStyle name="Итог 11 4 5" xfId="19529"/>
    <cellStyle name="Итог 11 5" xfId="19530"/>
    <cellStyle name="Итог 11 5 2" xfId="19531"/>
    <cellStyle name="Итог 11 5 2 2" xfId="19532"/>
    <cellStyle name="Итог 11 5 3" xfId="19533"/>
    <cellStyle name="Итог 11 5 3 2" xfId="19534"/>
    <cellStyle name="Итог 11 5 4" xfId="19535"/>
    <cellStyle name="Итог 11 5 5" xfId="19536"/>
    <cellStyle name="Итог 11 6" xfId="19537"/>
    <cellStyle name="Итог 11 6 2" xfId="19538"/>
    <cellStyle name="Итог 11 7" xfId="19539"/>
    <cellStyle name="Итог 11 7 2" xfId="19540"/>
    <cellStyle name="Итог 11 8" xfId="19541"/>
    <cellStyle name="Итог 11 9" xfId="19542"/>
    <cellStyle name="Итог 110" xfId="19543"/>
    <cellStyle name="Итог 111" xfId="19544"/>
    <cellStyle name="Итог 112" xfId="19545"/>
    <cellStyle name="Итог 113" xfId="19546"/>
    <cellStyle name="Итог 114" xfId="19547"/>
    <cellStyle name="Итог 115" xfId="19548"/>
    <cellStyle name="Итог 116" xfId="19549"/>
    <cellStyle name="Итог 117" xfId="19550"/>
    <cellStyle name="Итог 118" xfId="19551"/>
    <cellStyle name="Итог 119" xfId="19552"/>
    <cellStyle name="Итог 12" xfId="19553"/>
    <cellStyle name="Итог 12 2" xfId="19554"/>
    <cellStyle name="Итог 12 2 2" xfId="19555"/>
    <cellStyle name="Итог 12 2 2 2" xfId="19556"/>
    <cellStyle name="Итог 12 2 3" xfId="19557"/>
    <cellStyle name="Итог 12 2 3 2" xfId="19558"/>
    <cellStyle name="Итог 12 2 4" xfId="19559"/>
    <cellStyle name="Итог 12 2 5" xfId="19560"/>
    <cellStyle name="Итог 12 3" xfId="19561"/>
    <cellStyle name="Итог 12 3 2" xfId="19562"/>
    <cellStyle name="Итог 12 3 2 2" xfId="19563"/>
    <cellStyle name="Итог 12 3 3" xfId="19564"/>
    <cellStyle name="Итог 12 3 3 2" xfId="19565"/>
    <cellStyle name="Итог 12 3 4" xfId="19566"/>
    <cellStyle name="Итог 12 3 5" xfId="19567"/>
    <cellStyle name="Итог 12 4" xfId="19568"/>
    <cellStyle name="Итог 12 4 2" xfId="19569"/>
    <cellStyle name="Итог 12 4 2 2" xfId="19570"/>
    <cellStyle name="Итог 12 4 3" xfId="19571"/>
    <cellStyle name="Итог 12 4 3 2" xfId="19572"/>
    <cellStyle name="Итог 12 4 4" xfId="19573"/>
    <cellStyle name="Итог 12 4 5" xfId="19574"/>
    <cellStyle name="Итог 12 5" xfId="19575"/>
    <cellStyle name="Итог 12 5 2" xfId="19576"/>
    <cellStyle name="Итог 12 5 2 2" xfId="19577"/>
    <cellStyle name="Итог 12 5 3" xfId="19578"/>
    <cellStyle name="Итог 12 5 3 2" xfId="19579"/>
    <cellStyle name="Итог 12 5 4" xfId="19580"/>
    <cellStyle name="Итог 12 5 5" xfId="19581"/>
    <cellStyle name="Итог 12 6" xfId="19582"/>
    <cellStyle name="Итог 12 6 2" xfId="19583"/>
    <cellStyle name="Итог 12 7" xfId="19584"/>
    <cellStyle name="Итог 12 7 2" xfId="19585"/>
    <cellStyle name="Итог 12 8" xfId="19586"/>
    <cellStyle name="Итог 12 9" xfId="19587"/>
    <cellStyle name="Итог 120" xfId="19588"/>
    <cellStyle name="Итог 121" xfId="19589"/>
    <cellStyle name="Итог 122" xfId="19590"/>
    <cellStyle name="Итог 123" xfId="19591"/>
    <cellStyle name="Итог 124" xfId="19592"/>
    <cellStyle name="Итог 125" xfId="19593"/>
    <cellStyle name="Итог 126" xfId="19594"/>
    <cellStyle name="Итог 127" xfId="19595"/>
    <cellStyle name="Итог 128" xfId="19596"/>
    <cellStyle name="Итог 129" xfId="19597"/>
    <cellStyle name="Итог 13" xfId="19598"/>
    <cellStyle name="Итог 13 2" xfId="19599"/>
    <cellStyle name="Итог 13 2 2" xfId="19600"/>
    <cellStyle name="Итог 13 2 2 2" xfId="19601"/>
    <cellStyle name="Итог 13 2 3" xfId="19602"/>
    <cellStyle name="Итог 13 2 3 2" xfId="19603"/>
    <cellStyle name="Итог 13 2 4" xfId="19604"/>
    <cellStyle name="Итог 13 2 5" xfId="19605"/>
    <cellStyle name="Итог 13 3" xfId="19606"/>
    <cellStyle name="Итог 13 3 2" xfId="19607"/>
    <cellStyle name="Итог 13 3 2 2" xfId="19608"/>
    <cellStyle name="Итог 13 3 3" xfId="19609"/>
    <cellStyle name="Итог 13 3 3 2" xfId="19610"/>
    <cellStyle name="Итог 13 3 4" xfId="19611"/>
    <cellStyle name="Итог 13 3 5" xfId="19612"/>
    <cellStyle name="Итог 13 4" xfId="19613"/>
    <cellStyle name="Итог 13 4 2" xfId="19614"/>
    <cellStyle name="Итог 13 4 2 2" xfId="19615"/>
    <cellStyle name="Итог 13 4 3" xfId="19616"/>
    <cellStyle name="Итог 13 4 3 2" xfId="19617"/>
    <cellStyle name="Итог 13 4 4" xfId="19618"/>
    <cellStyle name="Итог 13 4 5" xfId="19619"/>
    <cellStyle name="Итог 13 5" xfId="19620"/>
    <cellStyle name="Итог 13 5 2" xfId="19621"/>
    <cellStyle name="Итог 13 5 2 2" xfId="19622"/>
    <cellStyle name="Итог 13 5 3" xfId="19623"/>
    <cellStyle name="Итог 13 5 3 2" xfId="19624"/>
    <cellStyle name="Итог 13 5 4" xfId="19625"/>
    <cellStyle name="Итог 13 5 5" xfId="19626"/>
    <cellStyle name="Итог 13 6" xfId="19627"/>
    <cellStyle name="Итог 13 6 2" xfId="19628"/>
    <cellStyle name="Итог 13 7" xfId="19629"/>
    <cellStyle name="Итог 13 7 2" xfId="19630"/>
    <cellStyle name="Итог 13 8" xfId="19631"/>
    <cellStyle name="Итог 13 9" xfId="19632"/>
    <cellStyle name="Итог 130" xfId="19633"/>
    <cellStyle name="Итог 131" xfId="19634"/>
    <cellStyle name="Итог 132" xfId="19635"/>
    <cellStyle name="Итог 133" xfId="19636"/>
    <cellStyle name="Итог 134" xfId="19637"/>
    <cellStyle name="Итог 135" xfId="19638"/>
    <cellStyle name="Итог 136" xfId="19639"/>
    <cellStyle name="Итог 137" xfId="19640"/>
    <cellStyle name="Итог 138" xfId="19641"/>
    <cellStyle name="Итог 139" xfId="19642"/>
    <cellStyle name="Итог 14" xfId="19643"/>
    <cellStyle name="Итог 14 2" xfId="19644"/>
    <cellStyle name="Итог 14 2 2" xfId="19645"/>
    <cellStyle name="Итог 14 2 2 2" xfId="19646"/>
    <cellStyle name="Итог 14 2 3" xfId="19647"/>
    <cellStyle name="Итог 14 2 3 2" xfId="19648"/>
    <cellStyle name="Итог 14 2 4" xfId="19649"/>
    <cellStyle name="Итог 14 2 5" xfId="19650"/>
    <cellStyle name="Итог 14 3" xfId="19651"/>
    <cellStyle name="Итог 14 3 2" xfId="19652"/>
    <cellStyle name="Итог 14 3 2 2" xfId="19653"/>
    <cellStyle name="Итог 14 3 3" xfId="19654"/>
    <cellStyle name="Итог 14 3 3 2" xfId="19655"/>
    <cellStyle name="Итог 14 3 4" xfId="19656"/>
    <cellStyle name="Итог 14 3 5" xfId="19657"/>
    <cellStyle name="Итог 14 4" xfId="19658"/>
    <cellStyle name="Итог 14 4 2" xfId="19659"/>
    <cellStyle name="Итог 14 4 2 2" xfId="19660"/>
    <cellStyle name="Итог 14 4 3" xfId="19661"/>
    <cellStyle name="Итог 14 4 3 2" xfId="19662"/>
    <cellStyle name="Итог 14 4 4" xfId="19663"/>
    <cellStyle name="Итог 14 4 5" xfId="19664"/>
    <cellStyle name="Итог 14 5" xfId="19665"/>
    <cellStyle name="Итог 14 5 2" xfId="19666"/>
    <cellStyle name="Итог 14 5 2 2" xfId="19667"/>
    <cellStyle name="Итог 14 5 3" xfId="19668"/>
    <cellStyle name="Итог 14 5 3 2" xfId="19669"/>
    <cellStyle name="Итог 14 5 4" xfId="19670"/>
    <cellStyle name="Итог 14 5 5" xfId="19671"/>
    <cellStyle name="Итог 14 6" xfId="19672"/>
    <cellStyle name="Итог 14 6 2" xfId="19673"/>
    <cellStyle name="Итог 14 7" xfId="19674"/>
    <cellStyle name="Итог 14 7 2" xfId="19675"/>
    <cellStyle name="Итог 14 8" xfId="19676"/>
    <cellStyle name="Итог 14 9" xfId="19677"/>
    <cellStyle name="Итог 140" xfId="19678"/>
    <cellStyle name="Итог 141" xfId="19679"/>
    <cellStyle name="Итог 142" xfId="19680"/>
    <cellStyle name="Итог 143" xfId="19681"/>
    <cellStyle name="Итог 144" xfId="19682"/>
    <cellStyle name="Итог 145" xfId="19683"/>
    <cellStyle name="Итог 146" xfId="19684"/>
    <cellStyle name="Итог 147" xfId="19685"/>
    <cellStyle name="Итог 148" xfId="19686"/>
    <cellStyle name="Итог 149" xfId="19687"/>
    <cellStyle name="Итог 15" xfId="19688"/>
    <cellStyle name="Итог 15 2" xfId="19689"/>
    <cellStyle name="Итог 15 2 2" xfId="19690"/>
    <cellStyle name="Итог 15 2 2 2" xfId="19691"/>
    <cellStyle name="Итог 15 2 3" xfId="19692"/>
    <cellStyle name="Итог 15 2 3 2" xfId="19693"/>
    <cellStyle name="Итог 15 2 4" xfId="19694"/>
    <cellStyle name="Итог 15 2 5" xfId="19695"/>
    <cellStyle name="Итог 15 3" xfId="19696"/>
    <cellStyle name="Итог 15 3 2" xfId="19697"/>
    <cellStyle name="Итог 15 3 2 2" xfId="19698"/>
    <cellStyle name="Итог 15 3 3" xfId="19699"/>
    <cellStyle name="Итог 15 3 3 2" xfId="19700"/>
    <cellStyle name="Итог 15 3 4" xfId="19701"/>
    <cellStyle name="Итог 15 3 5" xfId="19702"/>
    <cellStyle name="Итог 15 4" xfId="19703"/>
    <cellStyle name="Итог 15 4 2" xfId="19704"/>
    <cellStyle name="Итог 15 4 2 2" xfId="19705"/>
    <cellStyle name="Итог 15 4 3" xfId="19706"/>
    <cellStyle name="Итог 15 4 3 2" xfId="19707"/>
    <cellStyle name="Итог 15 4 4" xfId="19708"/>
    <cellStyle name="Итог 15 4 5" xfId="19709"/>
    <cellStyle name="Итог 15 5" xfId="19710"/>
    <cellStyle name="Итог 15 5 2" xfId="19711"/>
    <cellStyle name="Итог 15 5 2 2" xfId="19712"/>
    <cellStyle name="Итог 15 5 3" xfId="19713"/>
    <cellStyle name="Итог 15 5 3 2" xfId="19714"/>
    <cellStyle name="Итог 15 5 4" xfId="19715"/>
    <cellStyle name="Итог 15 5 5" xfId="19716"/>
    <cellStyle name="Итог 15 6" xfId="19717"/>
    <cellStyle name="Итог 15 6 2" xfId="19718"/>
    <cellStyle name="Итог 15 7" xfId="19719"/>
    <cellStyle name="Итог 15 7 2" xfId="19720"/>
    <cellStyle name="Итог 15 8" xfId="19721"/>
    <cellStyle name="Итог 15 9" xfId="19722"/>
    <cellStyle name="Итог 150" xfId="19723"/>
    <cellStyle name="Итог 151" xfId="19724"/>
    <cellStyle name="Итог 152" xfId="19725"/>
    <cellStyle name="Итог 16" xfId="19726"/>
    <cellStyle name="Итог 16 2" xfId="19727"/>
    <cellStyle name="Итог 16 2 2" xfId="19728"/>
    <cellStyle name="Итог 16 2 2 2" xfId="19729"/>
    <cellStyle name="Итог 16 2 3" xfId="19730"/>
    <cellStyle name="Итог 16 2 3 2" xfId="19731"/>
    <cellStyle name="Итог 16 2 4" xfId="19732"/>
    <cellStyle name="Итог 16 2 5" xfId="19733"/>
    <cellStyle name="Итог 16 3" xfId="19734"/>
    <cellStyle name="Итог 16 3 2" xfId="19735"/>
    <cellStyle name="Итог 16 3 2 2" xfId="19736"/>
    <cellStyle name="Итог 16 3 3" xfId="19737"/>
    <cellStyle name="Итог 16 3 3 2" xfId="19738"/>
    <cellStyle name="Итог 16 3 4" xfId="19739"/>
    <cellStyle name="Итог 16 3 5" xfId="19740"/>
    <cellStyle name="Итог 16 4" xfId="19741"/>
    <cellStyle name="Итог 16 4 2" xfId="19742"/>
    <cellStyle name="Итог 16 4 2 2" xfId="19743"/>
    <cellStyle name="Итог 16 4 3" xfId="19744"/>
    <cellStyle name="Итог 16 4 3 2" xfId="19745"/>
    <cellStyle name="Итог 16 4 4" xfId="19746"/>
    <cellStyle name="Итог 16 4 5" xfId="19747"/>
    <cellStyle name="Итог 16 5" xfId="19748"/>
    <cellStyle name="Итог 16 5 2" xfId="19749"/>
    <cellStyle name="Итог 16 5 2 2" xfId="19750"/>
    <cellStyle name="Итог 16 5 3" xfId="19751"/>
    <cellStyle name="Итог 16 5 3 2" xfId="19752"/>
    <cellStyle name="Итог 16 5 4" xfId="19753"/>
    <cellStyle name="Итог 16 5 5" xfId="19754"/>
    <cellStyle name="Итог 16 6" xfId="19755"/>
    <cellStyle name="Итог 16 6 2" xfId="19756"/>
    <cellStyle name="Итог 16 7" xfId="19757"/>
    <cellStyle name="Итог 16 7 2" xfId="19758"/>
    <cellStyle name="Итог 16 8" xfId="19759"/>
    <cellStyle name="Итог 16 9" xfId="19760"/>
    <cellStyle name="Итог 17" xfId="19761"/>
    <cellStyle name="Итог 17 2" xfId="19762"/>
    <cellStyle name="Итог 17 2 2" xfId="19763"/>
    <cellStyle name="Итог 17 2 2 2" xfId="19764"/>
    <cellStyle name="Итог 17 2 3" xfId="19765"/>
    <cellStyle name="Итог 17 2 3 2" xfId="19766"/>
    <cellStyle name="Итог 17 2 4" xfId="19767"/>
    <cellStyle name="Итог 17 2 5" xfId="19768"/>
    <cellStyle name="Итог 17 3" xfId="19769"/>
    <cellStyle name="Итог 17 3 2" xfId="19770"/>
    <cellStyle name="Итог 17 3 2 2" xfId="19771"/>
    <cellStyle name="Итог 17 3 3" xfId="19772"/>
    <cellStyle name="Итог 17 3 3 2" xfId="19773"/>
    <cellStyle name="Итог 17 3 4" xfId="19774"/>
    <cellStyle name="Итог 17 3 5" xfId="19775"/>
    <cellStyle name="Итог 17 4" xfId="19776"/>
    <cellStyle name="Итог 17 4 2" xfId="19777"/>
    <cellStyle name="Итог 17 4 2 2" xfId="19778"/>
    <cellStyle name="Итог 17 4 3" xfId="19779"/>
    <cellStyle name="Итог 17 4 3 2" xfId="19780"/>
    <cellStyle name="Итог 17 4 4" xfId="19781"/>
    <cellStyle name="Итог 17 4 5" xfId="19782"/>
    <cellStyle name="Итог 17 5" xfId="19783"/>
    <cellStyle name="Итог 17 5 2" xfId="19784"/>
    <cellStyle name="Итог 17 5 2 2" xfId="19785"/>
    <cellStyle name="Итог 17 5 3" xfId="19786"/>
    <cellStyle name="Итог 17 5 3 2" xfId="19787"/>
    <cellStyle name="Итог 17 5 4" xfId="19788"/>
    <cellStyle name="Итог 17 5 5" xfId="19789"/>
    <cellStyle name="Итог 17 6" xfId="19790"/>
    <cellStyle name="Итог 17 6 2" xfId="19791"/>
    <cellStyle name="Итог 17 7" xfId="19792"/>
    <cellStyle name="Итог 17 7 2" xfId="19793"/>
    <cellStyle name="Итог 17 8" xfId="19794"/>
    <cellStyle name="Итог 17 9" xfId="19795"/>
    <cellStyle name="Итог 18" xfId="19796"/>
    <cellStyle name="Итог 18 2" xfId="19797"/>
    <cellStyle name="Итог 18 2 2" xfId="19798"/>
    <cellStyle name="Итог 18 2 2 2" xfId="19799"/>
    <cellStyle name="Итог 18 2 3" xfId="19800"/>
    <cellStyle name="Итог 18 2 3 2" xfId="19801"/>
    <cellStyle name="Итог 18 2 4" xfId="19802"/>
    <cellStyle name="Итог 18 2 5" xfId="19803"/>
    <cellStyle name="Итог 18 3" xfId="19804"/>
    <cellStyle name="Итог 18 3 2" xfId="19805"/>
    <cellStyle name="Итог 18 3 2 2" xfId="19806"/>
    <cellStyle name="Итог 18 3 3" xfId="19807"/>
    <cellStyle name="Итог 18 3 3 2" xfId="19808"/>
    <cellStyle name="Итог 18 3 4" xfId="19809"/>
    <cellStyle name="Итог 18 3 5" xfId="19810"/>
    <cellStyle name="Итог 18 4" xfId="19811"/>
    <cellStyle name="Итог 18 4 2" xfId="19812"/>
    <cellStyle name="Итог 18 4 2 2" xfId="19813"/>
    <cellStyle name="Итог 18 4 3" xfId="19814"/>
    <cellStyle name="Итог 18 4 3 2" xfId="19815"/>
    <cellStyle name="Итог 18 4 4" xfId="19816"/>
    <cellStyle name="Итог 18 4 5" xfId="19817"/>
    <cellStyle name="Итог 18 5" xfId="19818"/>
    <cellStyle name="Итог 18 5 2" xfId="19819"/>
    <cellStyle name="Итог 18 5 2 2" xfId="19820"/>
    <cellStyle name="Итог 18 5 3" xfId="19821"/>
    <cellStyle name="Итог 18 5 3 2" xfId="19822"/>
    <cellStyle name="Итог 18 5 4" xfId="19823"/>
    <cellStyle name="Итог 18 5 5" xfId="19824"/>
    <cellStyle name="Итог 18 6" xfId="19825"/>
    <cellStyle name="Итог 18 6 2" xfId="19826"/>
    <cellStyle name="Итог 18 7" xfId="19827"/>
    <cellStyle name="Итог 18 7 2" xfId="19828"/>
    <cellStyle name="Итог 18 8" xfId="19829"/>
    <cellStyle name="Итог 18 9" xfId="19830"/>
    <cellStyle name="Итог 19" xfId="19831"/>
    <cellStyle name="Итог 19 2" xfId="19832"/>
    <cellStyle name="Итог 19 2 2" xfId="19833"/>
    <cellStyle name="Итог 19 2 2 2" xfId="19834"/>
    <cellStyle name="Итог 19 2 3" xfId="19835"/>
    <cellStyle name="Итог 19 2 3 2" xfId="19836"/>
    <cellStyle name="Итог 19 2 4" xfId="19837"/>
    <cellStyle name="Итог 19 2 5" xfId="19838"/>
    <cellStyle name="Итог 19 3" xfId="19839"/>
    <cellStyle name="Итог 19 3 2" xfId="19840"/>
    <cellStyle name="Итог 19 3 2 2" xfId="19841"/>
    <cellStyle name="Итог 19 3 3" xfId="19842"/>
    <cellStyle name="Итог 19 3 3 2" xfId="19843"/>
    <cellStyle name="Итог 19 3 4" xfId="19844"/>
    <cellStyle name="Итог 19 3 5" xfId="19845"/>
    <cellStyle name="Итог 19 4" xfId="19846"/>
    <cellStyle name="Итог 19 4 2" xfId="19847"/>
    <cellStyle name="Итог 19 4 2 2" xfId="19848"/>
    <cellStyle name="Итог 19 4 3" xfId="19849"/>
    <cellStyle name="Итог 19 4 3 2" xfId="19850"/>
    <cellStyle name="Итог 19 4 4" xfId="19851"/>
    <cellStyle name="Итог 19 4 5" xfId="19852"/>
    <cellStyle name="Итог 19 5" xfId="19853"/>
    <cellStyle name="Итог 19 5 2" xfId="19854"/>
    <cellStyle name="Итог 19 5 2 2" xfId="19855"/>
    <cellStyle name="Итог 19 5 3" xfId="19856"/>
    <cellStyle name="Итог 19 5 3 2" xfId="19857"/>
    <cellStyle name="Итог 19 5 4" xfId="19858"/>
    <cellStyle name="Итог 19 5 5" xfId="19859"/>
    <cellStyle name="Итог 19 6" xfId="19860"/>
    <cellStyle name="Итог 19 6 2" xfId="19861"/>
    <cellStyle name="Итог 19 7" xfId="19862"/>
    <cellStyle name="Итог 19 7 2" xfId="19863"/>
    <cellStyle name="Итог 19 8" xfId="19864"/>
    <cellStyle name="Итог 19 9" xfId="19865"/>
    <cellStyle name="Итог 2" xfId="19866"/>
    <cellStyle name="Итог 2 10" xfId="19867"/>
    <cellStyle name="Итог 2 10 2" xfId="19868"/>
    <cellStyle name="Итог 2 10 2 2" xfId="19869"/>
    <cellStyle name="Итог 2 10 3" xfId="19870"/>
    <cellStyle name="Итог 2 10 3 2" xfId="19871"/>
    <cellStyle name="Итог 2 10 4" xfId="19872"/>
    <cellStyle name="Итог 2 10 5" xfId="19873"/>
    <cellStyle name="Итог 2 11" xfId="19874"/>
    <cellStyle name="Итог 2 11 2" xfId="19875"/>
    <cellStyle name="Итог 2 11 2 2" xfId="19876"/>
    <cellStyle name="Итог 2 11 3" xfId="19877"/>
    <cellStyle name="Итог 2 11 3 2" xfId="19878"/>
    <cellStyle name="Итог 2 11 4" xfId="19879"/>
    <cellStyle name="Итог 2 11 5" xfId="19880"/>
    <cellStyle name="Итог 2 12" xfId="19881"/>
    <cellStyle name="Итог 2 12 2" xfId="19882"/>
    <cellStyle name="Итог 2 12 2 2" xfId="19883"/>
    <cellStyle name="Итог 2 12 3" xfId="19884"/>
    <cellStyle name="Итог 2 12 3 2" xfId="19885"/>
    <cellStyle name="Итог 2 12 4" xfId="19886"/>
    <cellStyle name="Итог 2 12 5" xfId="19887"/>
    <cellStyle name="Итог 2 13" xfId="19888"/>
    <cellStyle name="Итог 2 13 2" xfId="19889"/>
    <cellStyle name="Итог 2 13 2 2" xfId="19890"/>
    <cellStyle name="Итог 2 13 3" xfId="19891"/>
    <cellStyle name="Итог 2 13 3 2" xfId="19892"/>
    <cellStyle name="Итог 2 13 4" xfId="19893"/>
    <cellStyle name="Итог 2 13 5" xfId="19894"/>
    <cellStyle name="Итог 2 14" xfId="19895"/>
    <cellStyle name="Итог 2 14 2" xfId="19896"/>
    <cellStyle name="Итог 2 14 2 2" xfId="19897"/>
    <cellStyle name="Итог 2 14 2 2 2" xfId="19898"/>
    <cellStyle name="Итог 2 14 2 3" xfId="19899"/>
    <cellStyle name="Итог 2 14 2 3 2" xfId="19900"/>
    <cellStyle name="Итог 2 14 2 4" xfId="19901"/>
    <cellStyle name="Итог 2 14 2 5" xfId="19902"/>
    <cellStyle name="Итог 2 15" xfId="19903"/>
    <cellStyle name="Итог 2 15 2" xfId="19904"/>
    <cellStyle name="Итог 2 16" xfId="19905"/>
    <cellStyle name="Итог 2 16 2" xfId="19906"/>
    <cellStyle name="Итог 2 17" xfId="19907"/>
    <cellStyle name="Итог 2 18" xfId="19908"/>
    <cellStyle name="Итог 2 2" xfId="19909"/>
    <cellStyle name="Итог 2 2 2" xfId="19910"/>
    <cellStyle name="Итог 2 2 2 2" xfId="19911"/>
    <cellStyle name="Итог 2 2 2 2 2" xfId="19912"/>
    <cellStyle name="Итог 2 2 2 3" xfId="19913"/>
    <cellStyle name="Итог 2 2 2 3 2" xfId="19914"/>
    <cellStyle name="Итог 2 2 2 4" xfId="19915"/>
    <cellStyle name="Итог 2 2 2 5" xfId="19916"/>
    <cellStyle name="Итог 2 2 3" xfId="19917"/>
    <cellStyle name="Итог 2 2 3 2" xfId="19918"/>
    <cellStyle name="Итог 2 2 3 2 2" xfId="19919"/>
    <cellStyle name="Итог 2 2 3 3" xfId="19920"/>
    <cellStyle name="Итог 2 2 3 3 2" xfId="19921"/>
    <cellStyle name="Итог 2 2 3 4" xfId="19922"/>
    <cellStyle name="Итог 2 2 3 5" xfId="19923"/>
    <cellStyle name="Итог 2 2 4" xfId="19924"/>
    <cellStyle name="Итог 2 2 4 2" xfId="19925"/>
    <cellStyle name="Итог 2 2 4 2 2" xfId="19926"/>
    <cellStyle name="Итог 2 2 4 3" xfId="19927"/>
    <cellStyle name="Итог 2 2 4 3 2" xfId="19928"/>
    <cellStyle name="Итог 2 2 4 4" xfId="19929"/>
    <cellStyle name="Итог 2 2 4 5" xfId="19930"/>
    <cellStyle name="Итог 2 2 5" xfId="19931"/>
    <cellStyle name="Итог 2 2 5 2" xfId="19932"/>
    <cellStyle name="Итог 2 2 5 2 2" xfId="19933"/>
    <cellStyle name="Итог 2 2 5 3" xfId="19934"/>
    <cellStyle name="Итог 2 2 5 3 2" xfId="19935"/>
    <cellStyle name="Итог 2 2 5 4" xfId="19936"/>
    <cellStyle name="Итог 2 2 5 5" xfId="19937"/>
    <cellStyle name="Итог 2 2 6" xfId="19938"/>
    <cellStyle name="Итог 2 2 6 2" xfId="19939"/>
    <cellStyle name="Итог 2 2 7" xfId="19940"/>
    <cellStyle name="Итог 2 2 7 2" xfId="19941"/>
    <cellStyle name="Итог 2 2 8" xfId="19942"/>
    <cellStyle name="Итог 2 2 9" xfId="19943"/>
    <cellStyle name="Итог 2 3" xfId="19944"/>
    <cellStyle name="Итог 2 3 2" xfId="19945"/>
    <cellStyle name="Итог 2 3 2 2" xfId="19946"/>
    <cellStyle name="Итог 2 3 3" xfId="19947"/>
    <cellStyle name="Итог 2 3 3 2" xfId="19948"/>
    <cellStyle name="Итог 2 3 4" xfId="19949"/>
    <cellStyle name="Итог 2 3 5" xfId="19950"/>
    <cellStyle name="Итог 2 4" xfId="19951"/>
    <cellStyle name="Итог 2 4 2" xfId="19952"/>
    <cellStyle name="Итог 2 4 2 2" xfId="19953"/>
    <cellStyle name="Итог 2 4 3" xfId="19954"/>
    <cellStyle name="Итог 2 4 3 2" xfId="19955"/>
    <cellStyle name="Итог 2 4 4" xfId="19956"/>
    <cellStyle name="Итог 2 4 5" xfId="19957"/>
    <cellStyle name="Итог 2 5" xfId="19958"/>
    <cellStyle name="Итог 2 5 2" xfId="19959"/>
    <cellStyle name="Итог 2 5 2 2" xfId="19960"/>
    <cellStyle name="Итог 2 5 3" xfId="19961"/>
    <cellStyle name="Итог 2 5 3 2" xfId="19962"/>
    <cellStyle name="Итог 2 5 4" xfId="19963"/>
    <cellStyle name="Итог 2 5 5" xfId="19964"/>
    <cellStyle name="Итог 2 6" xfId="19965"/>
    <cellStyle name="Итог 2 6 2" xfId="19966"/>
    <cellStyle name="Итог 2 6 2 2" xfId="19967"/>
    <cellStyle name="Итог 2 6 3" xfId="19968"/>
    <cellStyle name="Итог 2 6 3 2" xfId="19969"/>
    <cellStyle name="Итог 2 6 4" xfId="19970"/>
    <cellStyle name="Итог 2 6 5" xfId="19971"/>
    <cellStyle name="Итог 2 7" xfId="19972"/>
    <cellStyle name="Итог 2 7 2" xfId="19973"/>
    <cellStyle name="Итог 2 7 2 2" xfId="19974"/>
    <cellStyle name="Итог 2 7 3" xfId="19975"/>
    <cellStyle name="Итог 2 7 3 2" xfId="19976"/>
    <cellStyle name="Итог 2 7 4" xfId="19977"/>
    <cellStyle name="Итог 2 7 5" xfId="19978"/>
    <cellStyle name="Итог 2 8" xfId="19979"/>
    <cellStyle name="Итог 2 8 2" xfId="19980"/>
    <cellStyle name="Итог 2 8 2 2" xfId="19981"/>
    <cellStyle name="Итог 2 8 3" xfId="19982"/>
    <cellStyle name="Итог 2 8 3 2" xfId="19983"/>
    <cellStyle name="Итог 2 8 4" xfId="19984"/>
    <cellStyle name="Итог 2 8 5" xfId="19985"/>
    <cellStyle name="Итог 2 9" xfId="19986"/>
    <cellStyle name="Итог 2 9 2" xfId="19987"/>
    <cellStyle name="Итог 2 9 2 2" xfId="19988"/>
    <cellStyle name="Итог 2 9 3" xfId="19989"/>
    <cellStyle name="Итог 2 9 3 2" xfId="19990"/>
    <cellStyle name="Итог 2 9 4" xfId="19991"/>
    <cellStyle name="Итог 2 9 5" xfId="19992"/>
    <cellStyle name="Итог 2_46EE.2011(v1.0)" xfId="19993"/>
    <cellStyle name="Итог 20" xfId="19994"/>
    <cellStyle name="Итог 20 2" xfId="19995"/>
    <cellStyle name="Итог 20 2 2" xfId="19996"/>
    <cellStyle name="Итог 20 2 2 2" xfId="19997"/>
    <cellStyle name="Итог 20 2 3" xfId="19998"/>
    <cellStyle name="Итог 20 2 3 2" xfId="19999"/>
    <cellStyle name="Итог 20 2 4" xfId="20000"/>
    <cellStyle name="Итог 20 2 5" xfId="20001"/>
    <cellStyle name="Итог 20 3" xfId="20002"/>
    <cellStyle name="Итог 20 3 2" xfId="20003"/>
    <cellStyle name="Итог 20 3 2 2" xfId="20004"/>
    <cellStyle name="Итог 20 3 3" xfId="20005"/>
    <cellStyle name="Итог 20 3 3 2" xfId="20006"/>
    <cellStyle name="Итог 20 3 4" xfId="20007"/>
    <cellStyle name="Итог 20 3 5" xfId="20008"/>
    <cellStyle name="Итог 20 4" xfId="20009"/>
    <cellStyle name="Итог 20 4 2" xfId="20010"/>
    <cellStyle name="Итог 20 4 2 2" xfId="20011"/>
    <cellStyle name="Итог 20 4 3" xfId="20012"/>
    <cellStyle name="Итог 20 4 3 2" xfId="20013"/>
    <cellStyle name="Итог 20 4 4" xfId="20014"/>
    <cellStyle name="Итог 20 4 5" xfId="20015"/>
    <cellStyle name="Итог 20 5" xfId="20016"/>
    <cellStyle name="Итог 20 5 2" xfId="20017"/>
    <cellStyle name="Итог 20 5 2 2" xfId="20018"/>
    <cellStyle name="Итог 20 5 3" xfId="20019"/>
    <cellStyle name="Итог 20 5 3 2" xfId="20020"/>
    <cellStyle name="Итог 20 5 4" xfId="20021"/>
    <cellStyle name="Итог 20 5 5" xfId="20022"/>
    <cellStyle name="Итог 20 6" xfId="20023"/>
    <cellStyle name="Итог 20 6 2" xfId="20024"/>
    <cellStyle name="Итог 20 7" xfId="20025"/>
    <cellStyle name="Итог 20 7 2" xfId="20026"/>
    <cellStyle name="Итог 20 8" xfId="20027"/>
    <cellStyle name="Итог 20 9" xfId="20028"/>
    <cellStyle name="Итог 21" xfId="20029"/>
    <cellStyle name="Итог 21 2" xfId="20030"/>
    <cellStyle name="Итог 21 2 2" xfId="20031"/>
    <cellStyle name="Итог 21 2 2 2" xfId="20032"/>
    <cellStyle name="Итог 21 2 3" xfId="20033"/>
    <cellStyle name="Итог 21 2 3 2" xfId="20034"/>
    <cellStyle name="Итог 21 2 4" xfId="20035"/>
    <cellStyle name="Итог 21 2 5" xfId="20036"/>
    <cellStyle name="Итог 21 3" xfId="20037"/>
    <cellStyle name="Итог 21 3 2" xfId="20038"/>
    <cellStyle name="Итог 21 4" xfId="20039"/>
    <cellStyle name="Итог 21 4 2" xfId="20040"/>
    <cellStyle name="Итог 21 5" xfId="20041"/>
    <cellStyle name="Итог 21 5 2" xfId="20042"/>
    <cellStyle name="Итог 21 6" xfId="20043"/>
    <cellStyle name="Итог 21 6 2" xfId="20044"/>
    <cellStyle name="Итог 21 7" xfId="20045"/>
    <cellStyle name="Итог 21 7 2" xfId="20046"/>
    <cellStyle name="Итог 21 8" xfId="20047"/>
    <cellStyle name="Итог 22" xfId="20048"/>
    <cellStyle name="Итог 22 2" xfId="20049"/>
    <cellStyle name="Итог 22 2 2" xfId="20050"/>
    <cellStyle name="Итог 22 2 2 2" xfId="20051"/>
    <cellStyle name="Итог 22 2 3" xfId="20052"/>
    <cellStyle name="Итог 22 2 3 2" xfId="20053"/>
    <cellStyle name="Итог 22 2 4" xfId="20054"/>
    <cellStyle name="Итог 22 2 5" xfId="20055"/>
    <cellStyle name="Итог 22 3" xfId="20056"/>
    <cellStyle name="Итог 22 3 2" xfId="20057"/>
    <cellStyle name="Итог 22 4" xfId="20058"/>
    <cellStyle name="Итог 22 4 2" xfId="20059"/>
    <cellStyle name="Итог 22 5" xfId="20060"/>
    <cellStyle name="Итог 22 6" xfId="20061"/>
    <cellStyle name="Итог 23" xfId="20062"/>
    <cellStyle name="Итог 23 2" xfId="20063"/>
    <cellStyle name="Итог 23 2 2" xfId="20064"/>
    <cellStyle name="Итог 23 2 2 2" xfId="20065"/>
    <cellStyle name="Итог 23 2 3" xfId="20066"/>
    <cellStyle name="Итог 23 2 3 2" xfId="20067"/>
    <cellStyle name="Итог 23 2 4" xfId="20068"/>
    <cellStyle name="Итог 23 2 5" xfId="20069"/>
    <cellStyle name="Итог 23 3" xfId="20070"/>
    <cellStyle name="Итог 23 3 2" xfId="20071"/>
    <cellStyle name="Итог 23 4" xfId="20072"/>
    <cellStyle name="Итог 23 4 2" xfId="20073"/>
    <cellStyle name="Итог 23 5" xfId="20074"/>
    <cellStyle name="Итог 23 6" xfId="20075"/>
    <cellStyle name="Итог 24" xfId="20076"/>
    <cellStyle name="Итог 24 2" xfId="20077"/>
    <cellStyle name="Итог 24 3" xfId="20078"/>
    <cellStyle name="Итог 24 3 2" xfId="20079"/>
    <cellStyle name="Итог 24 4" xfId="20080"/>
    <cellStyle name="Итог 24 4 2" xfId="20081"/>
    <cellStyle name="Итог 24 5" xfId="20082"/>
    <cellStyle name="Итог 24 6" xfId="20083"/>
    <cellStyle name="Итог 25" xfId="20084"/>
    <cellStyle name="Итог 26" xfId="20085"/>
    <cellStyle name="Итог 27" xfId="20086"/>
    <cellStyle name="Итог 28" xfId="20087"/>
    <cellStyle name="Итог 29" xfId="20088"/>
    <cellStyle name="Итог 3" xfId="20089"/>
    <cellStyle name="Итог 3 10" xfId="20090"/>
    <cellStyle name="Итог 3 2" xfId="20091"/>
    <cellStyle name="Итог 3 2 2" xfId="20092"/>
    <cellStyle name="Итог 3 2 2 2" xfId="20093"/>
    <cellStyle name="Итог 3 2 2 2 2" xfId="20094"/>
    <cellStyle name="Итог 3 2 2 3" xfId="20095"/>
    <cellStyle name="Итог 3 2 2 3 2" xfId="20096"/>
    <cellStyle name="Итог 3 2 2 4" xfId="20097"/>
    <cellStyle name="Итог 3 2 2 5" xfId="20098"/>
    <cellStyle name="Итог 3 2 3" xfId="20099"/>
    <cellStyle name="Итог 3 2 3 2" xfId="20100"/>
    <cellStyle name="Итог 3 2 3 2 2" xfId="20101"/>
    <cellStyle name="Итог 3 2 3 3" xfId="20102"/>
    <cellStyle name="Итог 3 2 3 3 2" xfId="20103"/>
    <cellStyle name="Итог 3 2 3 4" xfId="20104"/>
    <cellStyle name="Итог 3 2 3 5" xfId="20105"/>
    <cellStyle name="Итог 3 2 4" xfId="20106"/>
    <cellStyle name="Итог 3 2 4 2" xfId="20107"/>
    <cellStyle name="Итог 3 2 4 2 2" xfId="20108"/>
    <cellStyle name="Итог 3 2 4 3" xfId="20109"/>
    <cellStyle name="Итог 3 2 4 3 2" xfId="20110"/>
    <cellStyle name="Итог 3 2 4 4" xfId="20111"/>
    <cellStyle name="Итог 3 2 4 5" xfId="20112"/>
    <cellStyle name="Итог 3 2 5" xfId="20113"/>
    <cellStyle name="Итог 3 2 5 2" xfId="20114"/>
    <cellStyle name="Итог 3 2 5 2 2" xfId="20115"/>
    <cellStyle name="Итог 3 2 5 3" xfId="20116"/>
    <cellStyle name="Итог 3 2 5 3 2" xfId="20117"/>
    <cellStyle name="Итог 3 2 5 4" xfId="20118"/>
    <cellStyle name="Итог 3 2 5 5" xfId="20119"/>
    <cellStyle name="Итог 3 2 6" xfId="20120"/>
    <cellStyle name="Итог 3 2 6 2" xfId="20121"/>
    <cellStyle name="Итог 3 2 7" xfId="20122"/>
    <cellStyle name="Итог 3 2 7 2" xfId="20123"/>
    <cellStyle name="Итог 3 2 8" xfId="20124"/>
    <cellStyle name="Итог 3 2 9" xfId="20125"/>
    <cellStyle name="Итог 3 3" xfId="20126"/>
    <cellStyle name="Итог 3 3 2" xfId="20127"/>
    <cellStyle name="Итог 3 3 2 2" xfId="20128"/>
    <cellStyle name="Итог 3 3 3" xfId="20129"/>
    <cellStyle name="Итог 3 3 3 2" xfId="20130"/>
    <cellStyle name="Итог 3 3 4" xfId="20131"/>
    <cellStyle name="Итог 3 3 5" xfId="20132"/>
    <cellStyle name="Итог 3 4" xfId="20133"/>
    <cellStyle name="Итог 3 4 2" xfId="20134"/>
    <cellStyle name="Итог 3 4 2 2" xfId="20135"/>
    <cellStyle name="Итог 3 4 3" xfId="20136"/>
    <cellStyle name="Итог 3 4 3 2" xfId="20137"/>
    <cellStyle name="Итог 3 4 4" xfId="20138"/>
    <cellStyle name="Итог 3 4 5" xfId="20139"/>
    <cellStyle name="Итог 3 5" xfId="20140"/>
    <cellStyle name="Итог 3 5 2" xfId="20141"/>
    <cellStyle name="Итог 3 5 2 2" xfId="20142"/>
    <cellStyle name="Итог 3 5 3" xfId="20143"/>
    <cellStyle name="Итог 3 5 3 2" xfId="20144"/>
    <cellStyle name="Итог 3 5 4" xfId="20145"/>
    <cellStyle name="Итог 3 5 5" xfId="20146"/>
    <cellStyle name="Итог 3 6" xfId="20147"/>
    <cellStyle name="Итог 3 6 2" xfId="20148"/>
    <cellStyle name="Итог 3 6 2 2" xfId="20149"/>
    <cellStyle name="Итог 3 6 3" xfId="20150"/>
    <cellStyle name="Итог 3 6 3 2" xfId="20151"/>
    <cellStyle name="Итог 3 6 4" xfId="20152"/>
    <cellStyle name="Итог 3 6 5" xfId="20153"/>
    <cellStyle name="Итог 3 7" xfId="20154"/>
    <cellStyle name="Итог 3 7 2" xfId="20155"/>
    <cellStyle name="Итог 3 8" xfId="20156"/>
    <cellStyle name="Итог 3 8 2" xfId="20157"/>
    <cellStyle name="Итог 3 9" xfId="20158"/>
    <cellStyle name="Итог 3_46EE.2011(v1.0)" xfId="20159"/>
    <cellStyle name="Итог 30" xfId="20160"/>
    <cellStyle name="Итог 31" xfId="20161"/>
    <cellStyle name="Итог 32" xfId="20162"/>
    <cellStyle name="Итог 33" xfId="20163"/>
    <cellStyle name="Итог 34" xfId="20164"/>
    <cellStyle name="Итог 35" xfId="20165"/>
    <cellStyle name="Итог 36" xfId="20166"/>
    <cellStyle name="Итог 37" xfId="20167"/>
    <cellStyle name="Итог 38" xfId="20168"/>
    <cellStyle name="Итог 39" xfId="20169"/>
    <cellStyle name="Итог 4" xfId="20170"/>
    <cellStyle name="Итог 4 10" xfId="20171"/>
    <cellStyle name="Итог 4 2" xfId="20172"/>
    <cellStyle name="Итог 4 2 2" xfId="20173"/>
    <cellStyle name="Итог 4 2 2 2" xfId="20174"/>
    <cellStyle name="Итог 4 2 2 2 2" xfId="20175"/>
    <cellStyle name="Итог 4 2 2 3" xfId="20176"/>
    <cellStyle name="Итог 4 2 2 3 2" xfId="20177"/>
    <cellStyle name="Итог 4 2 2 4" xfId="20178"/>
    <cellStyle name="Итог 4 2 2 5" xfId="20179"/>
    <cellStyle name="Итог 4 2 3" xfId="20180"/>
    <cellStyle name="Итог 4 2 3 2" xfId="20181"/>
    <cellStyle name="Итог 4 2 3 2 2" xfId="20182"/>
    <cellStyle name="Итог 4 2 3 3" xfId="20183"/>
    <cellStyle name="Итог 4 2 3 3 2" xfId="20184"/>
    <cellStyle name="Итог 4 2 3 4" xfId="20185"/>
    <cellStyle name="Итог 4 2 3 5" xfId="20186"/>
    <cellStyle name="Итог 4 2 4" xfId="20187"/>
    <cellStyle name="Итог 4 2 4 2" xfId="20188"/>
    <cellStyle name="Итог 4 2 4 2 2" xfId="20189"/>
    <cellStyle name="Итог 4 2 4 3" xfId="20190"/>
    <cellStyle name="Итог 4 2 4 3 2" xfId="20191"/>
    <cellStyle name="Итог 4 2 4 4" xfId="20192"/>
    <cellStyle name="Итог 4 2 4 5" xfId="20193"/>
    <cellStyle name="Итог 4 2 5" xfId="20194"/>
    <cellStyle name="Итог 4 2 5 2" xfId="20195"/>
    <cellStyle name="Итог 4 2 5 2 2" xfId="20196"/>
    <cellStyle name="Итог 4 2 5 3" xfId="20197"/>
    <cellStyle name="Итог 4 2 5 3 2" xfId="20198"/>
    <cellStyle name="Итог 4 2 5 4" xfId="20199"/>
    <cellStyle name="Итог 4 2 5 5" xfId="20200"/>
    <cellStyle name="Итог 4 2 6" xfId="20201"/>
    <cellStyle name="Итог 4 2 6 2" xfId="20202"/>
    <cellStyle name="Итог 4 2 7" xfId="20203"/>
    <cellStyle name="Итог 4 2 7 2" xfId="20204"/>
    <cellStyle name="Итог 4 2 8" xfId="20205"/>
    <cellStyle name="Итог 4 2 9" xfId="20206"/>
    <cellStyle name="Итог 4 3" xfId="20207"/>
    <cellStyle name="Итог 4 3 2" xfId="20208"/>
    <cellStyle name="Итог 4 3 2 2" xfId="20209"/>
    <cellStyle name="Итог 4 3 3" xfId="20210"/>
    <cellStyle name="Итог 4 3 3 2" xfId="20211"/>
    <cellStyle name="Итог 4 3 4" xfId="20212"/>
    <cellStyle name="Итог 4 3 5" xfId="20213"/>
    <cellStyle name="Итог 4 4" xfId="20214"/>
    <cellStyle name="Итог 4 4 2" xfId="20215"/>
    <cellStyle name="Итог 4 4 2 2" xfId="20216"/>
    <cellStyle name="Итог 4 4 3" xfId="20217"/>
    <cellStyle name="Итог 4 4 3 2" xfId="20218"/>
    <cellStyle name="Итог 4 4 4" xfId="20219"/>
    <cellStyle name="Итог 4 4 5" xfId="20220"/>
    <cellStyle name="Итог 4 5" xfId="20221"/>
    <cellStyle name="Итог 4 5 2" xfId="20222"/>
    <cellStyle name="Итог 4 5 2 2" xfId="20223"/>
    <cellStyle name="Итог 4 5 3" xfId="20224"/>
    <cellStyle name="Итог 4 5 3 2" xfId="20225"/>
    <cellStyle name="Итог 4 5 4" xfId="20226"/>
    <cellStyle name="Итог 4 5 5" xfId="20227"/>
    <cellStyle name="Итог 4 6" xfId="20228"/>
    <cellStyle name="Итог 4 6 2" xfId="20229"/>
    <cellStyle name="Итог 4 6 2 2" xfId="20230"/>
    <cellStyle name="Итог 4 6 3" xfId="20231"/>
    <cellStyle name="Итог 4 6 3 2" xfId="20232"/>
    <cellStyle name="Итог 4 6 4" xfId="20233"/>
    <cellStyle name="Итог 4 6 5" xfId="20234"/>
    <cellStyle name="Итог 4 7" xfId="20235"/>
    <cellStyle name="Итог 4 7 2" xfId="20236"/>
    <cellStyle name="Итог 4 8" xfId="20237"/>
    <cellStyle name="Итог 4 8 2" xfId="20238"/>
    <cellStyle name="Итог 4 9" xfId="20239"/>
    <cellStyle name="Итог 4_46EE.2011(v1.0)" xfId="20240"/>
    <cellStyle name="Итог 40" xfId="20241"/>
    <cellStyle name="Итог 41" xfId="20242"/>
    <cellStyle name="Итог 42" xfId="20243"/>
    <cellStyle name="Итог 43" xfId="20244"/>
    <cellStyle name="Итог 44" xfId="20245"/>
    <cellStyle name="Итог 45" xfId="20246"/>
    <cellStyle name="Итог 46" xfId="20247"/>
    <cellStyle name="Итог 47" xfId="20248"/>
    <cellStyle name="Итог 48" xfId="20249"/>
    <cellStyle name="Итог 49" xfId="20250"/>
    <cellStyle name="Итог 5" xfId="20251"/>
    <cellStyle name="Итог 5 10" xfId="20252"/>
    <cellStyle name="Итог 5 2" xfId="20253"/>
    <cellStyle name="Итог 5 2 2" xfId="20254"/>
    <cellStyle name="Итог 5 2 2 2" xfId="20255"/>
    <cellStyle name="Итог 5 2 2 2 2" xfId="20256"/>
    <cellStyle name="Итог 5 2 2 3" xfId="20257"/>
    <cellStyle name="Итог 5 2 2 3 2" xfId="20258"/>
    <cellStyle name="Итог 5 2 2 4" xfId="20259"/>
    <cellStyle name="Итог 5 2 2 5" xfId="20260"/>
    <cellStyle name="Итог 5 2 3" xfId="20261"/>
    <cellStyle name="Итог 5 2 3 2" xfId="20262"/>
    <cellStyle name="Итог 5 2 3 2 2" xfId="20263"/>
    <cellStyle name="Итог 5 2 3 3" xfId="20264"/>
    <cellStyle name="Итог 5 2 3 3 2" xfId="20265"/>
    <cellStyle name="Итог 5 2 3 4" xfId="20266"/>
    <cellStyle name="Итог 5 2 3 5" xfId="20267"/>
    <cellStyle name="Итог 5 2 4" xfId="20268"/>
    <cellStyle name="Итог 5 2 4 2" xfId="20269"/>
    <cellStyle name="Итог 5 2 4 2 2" xfId="20270"/>
    <cellStyle name="Итог 5 2 4 3" xfId="20271"/>
    <cellStyle name="Итог 5 2 4 3 2" xfId="20272"/>
    <cellStyle name="Итог 5 2 4 4" xfId="20273"/>
    <cellStyle name="Итог 5 2 4 5" xfId="20274"/>
    <cellStyle name="Итог 5 2 5" xfId="20275"/>
    <cellStyle name="Итог 5 2 5 2" xfId="20276"/>
    <cellStyle name="Итог 5 2 5 2 2" xfId="20277"/>
    <cellStyle name="Итог 5 2 5 3" xfId="20278"/>
    <cellStyle name="Итог 5 2 5 3 2" xfId="20279"/>
    <cellStyle name="Итог 5 2 5 4" xfId="20280"/>
    <cellStyle name="Итог 5 2 5 5" xfId="20281"/>
    <cellStyle name="Итог 5 2 6" xfId="20282"/>
    <cellStyle name="Итог 5 2 6 2" xfId="20283"/>
    <cellStyle name="Итог 5 2 7" xfId="20284"/>
    <cellStyle name="Итог 5 2 7 2" xfId="20285"/>
    <cellStyle name="Итог 5 2 8" xfId="20286"/>
    <cellStyle name="Итог 5 2 9" xfId="20287"/>
    <cellStyle name="Итог 5 3" xfId="20288"/>
    <cellStyle name="Итог 5 3 2" xfId="20289"/>
    <cellStyle name="Итог 5 3 2 2" xfId="20290"/>
    <cellStyle name="Итог 5 3 3" xfId="20291"/>
    <cellStyle name="Итог 5 3 3 2" xfId="20292"/>
    <cellStyle name="Итог 5 3 4" xfId="20293"/>
    <cellStyle name="Итог 5 3 5" xfId="20294"/>
    <cellStyle name="Итог 5 4" xfId="20295"/>
    <cellStyle name="Итог 5 4 2" xfId="20296"/>
    <cellStyle name="Итог 5 4 2 2" xfId="20297"/>
    <cellStyle name="Итог 5 4 3" xfId="20298"/>
    <cellStyle name="Итог 5 4 3 2" xfId="20299"/>
    <cellStyle name="Итог 5 4 4" xfId="20300"/>
    <cellStyle name="Итог 5 4 5" xfId="20301"/>
    <cellStyle name="Итог 5 5" xfId="20302"/>
    <cellStyle name="Итог 5 5 2" xfId="20303"/>
    <cellStyle name="Итог 5 5 2 2" xfId="20304"/>
    <cellStyle name="Итог 5 5 3" xfId="20305"/>
    <cellStyle name="Итог 5 5 3 2" xfId="20306"/>
    <cellStyle name="Итог 5 5 4" xfId="20307"/>
    <cellStyle name="Итог 5 5 5" xfId="20308"/>
    <cellStyle name="Итог 5 6" xfId="20309"/>
    <cellStyle name="Итог 5 6 2" xfId="20310"/>
    <cellStyle name="Итог 5 6 2 2" xfId="20311"/>
    <cellStyle name="Итог 5 6 3" xfId="20312"/>
    <cellStyle name="Итог 5 6 3 2" xfId="20313"/>
    <cellStyle name="Итог 5 6 4" xfId="20314"/>
    <cellStyle name="Итог 5 6 5" xfId="20315"/>
    <cellStyle name="Итог 5 7" xfId="20316"/>
    <cellStyle name="Итог 5 7 2" xfId="20317"/>
    <cellStyle name="Итог 5 8" xfId="20318"/>
    <cellStyle name="Итог 5 8 2" xfId="20319"/>
    <cellStyle name="Итог 5 9" xfId="20320"/>
    <cellStyle name="Итог 5_46EE.2011(v1.0)" xfId="20321"/>
    <cellStyle name="Итог 50" xfId="20322"/>
    <cellStyle name="Итог 51" xfId="20323"/>
    <cellStyle name="Итог 52" xfId="20324"/>
    <cellStyle name="Итог 53" xfId="20325"/>
    <cellStyle name="Итог 54" xfId="20326"/>
    <cellStyle name="Итог 55" xfId="20327"/>
    <cellStyle name="Итог 56" xfId="20328"/>
    <cellStyle name="Итог 57" xfId="20329"/>
    <cellStyle name="Итог 58" xfId="20330"/>
    <cellStyle name="Итог 59" xfId="20331"/>
    <cellStyle name="Итог 6" xfId="20332"/>
    <cellStyle name="Итог 6 10" xfId="20333"/>
    <cellStyle name="Итог 6 2" xfId="20334"/>
    <cellStyle name="Итог 6 2 2" xfId="20335"/>
    <cellStyle name="Итог 6 2 2 2" xfId="20336"/>
    <cellStyle name="Итог 6 2 2 2 2" xfId="20337"/>
    <cellStyle name="Итог 6 2 2 3" xfId="20338"/>
    <cellStyle name="Итог 6 2 2 3 2" xfId="20339"/>
    <cellStyle name="Итог 6 2 2 4" xfId="20340"/>
    <cellStyle name="Итог 6 2 2 5" xfId="20341"/>
    <cellStyle name="Итог 6 2 3" xfId="20342"/>
    <cellStyle name="Итог 6 2 3 2" xfId="20343"/>
    <cellStyle name="Итог 6 2 3 2 2" xfId="20344"/>
    <cellStyle name="Итог 6 2 3 3" xfId="20345"/>
    <cellStyle name="Итог 6 2 3 3 2" xfId="20346"/>
    <cellStyle name="Итог 6 2 3 4" xfId="20347"/>
    <cellStyle name="Итог 6 2 3 5" xfId="20348"/>
    <cellStyle name="Итог 6 2 4" xfId="20349"/>
    <cellStyle name="Итог 6 2 4 2" xfId="20350"/>
    <cellStyle name="Итог 6 2 4 2 2" xfId="20351"/>
    <cellStyle name="Итог 6 2 4 3" xfId="20352"/>
    <cellStyle name="Итог 6 2 4 3 2" xfId="20353"/>
    <cellStyle name="Итог 6 2 4 4" xfId="20354"/>
    <cellStyle name="Итог 6 2 4 5" xfId="20355"/>
    <cellStyle name="Итог 6 2 5" xfId="20356"/>
    <cellStyle name="Итог 6 2 5 2" xfId="20357"/>
    <cellStyle name="Итог 6 2 5 2 2" xfId="20358"/>
    <cellStyle name="Итог 6 2 5 3" xfId="20359"/>
    <cellStyle name="Итог 6 2 5 3 2" xfId="20360"/>
    <cellStyle name="Итог 6 2 5 4" xfId="20361"/>
    <cellStyle name="Итог 6 2 5 5" xfId="20362"/>
    <cellStyle name="Итог 6 2 6" xfId="20363"/>
    <cellStyle name="Итог 6 2 6 2" xfId="20364"/>
    <cellStyle name="Итог 6 2 7" xfId="20365"/>
    <cellStyle name="Итог 6 2 7 2" xfId="20366"/>
    <cellStyle name="Итог 6 2 8" xfId="20367"/>
    <cellStyle name="Итог 6 2 9" xfId="20368"/>
    <cellStyle name="Итог 6 3" xfId="20369"/>
    <cellStyle name="Итог 6 3 2" xfId="20370"/>
    <cellStyle name="Итог 6 3 2 2" xfId="20371"/>
    <cellStyle name="Итог 6 3 3" xfId="20372"/>
    <cellStyle name="Итог 6 3 3 2" xfId="20373"/>
    <cellStyle name="Итог 6 3 4" xfId="20374"/>
    <cellStyle name="Итог 6 3 5" xfId="20375"/>
    <cellStyle name="Итог 6 4" xfId="20376"/>
    <cellStyle name="Итог 6 4 2" xfId="20377"/>
    <cellStyle name="Итог 6 4 2 2" xfId="20378"/>
    <cellStyle name="Итог 6 4 3" xfId="20379"/>
    <cellStyle name="Итог 6 4 3 2" xfId="20380"/>
    <cellStyle name="Итог 6 4 4" xfId="20381"/>
    <cellStyle name="Итог 6 4 5" xfId="20382"/>
    <cellStyle name="Итог 6 5" xfId="20383"/>
    <cellStyle name="Итог 6 5 2" xfId="20384"/>
    <cellStyle name="Итог 6 5 2 2" xfId="20385"/>
    <cellStyle name="Итог 6 5 3" xfId="20386"/>
    <cellStyle name="Итог 6 5 3 2" xfId="20387"/>
    <cellStyle name="Итог 6 5 4" xfId="20388"/>
    <cellStyle name="Итог 6 5 5" xfId="20389"/>
    <cellStyle name="Итог 6 6" xfId="20390"/>
    <cellStyle name="Итог 6 6 2" xfId="20391"/>
    <cellStyle name="Итог 6 6 2 2" xfId="20392"/>
    <cellStyle name="Итог 6 6 3" xfId="20393"/>
    <cellStyle name="Итог 6 6 3 2" xfId="20394"/>
    <cellStyle name="Итог 6 6 4" xfId="20395"/>
    <cellStyle name="Итог 6 6 5" xfId="20396"/>
    <cellStyle name="Итог 6 7" xfId="20397"/>
    <cellStyle name="Итог 6 7 2" xfId="20398"/>
    <cellStyle name="Итог 6 8" xfId="20399"/>
    <cellStyle name="Итог 6 8 2" xfId="20400"/>
    <cellStyle name="Итог 6 9" xfId="20401"/>
    <cellStyle name="Итог 6_46EE.2011(v1.0)" xfId="20402"/>
    <cellStyle name="Итог 60" xfId="20403"/>
    <cellStyle name="Итог 61" xfId="20404"/>
    <cellStyle name="Итог 62" xfId="20405"/>
    <cellStyle name="Итог 63" xfId="20406"/>
    <cellStyle name="Итог 64" xfId="20407"/>
    <cellStyle name="Итог 65" xfId="20408"/>
    <cellStyle name="Итог 66" xfId="20409"/>
    <cellStyle name="Итог 67" xfId="20410"/>
    <cellStyle name="Итог 68" xfId="20411"/>
    <cellStyle name="Итог 69" xfId="20412"/>
    <cellStyle name="Итог 7" xfId="20413"/>
    <cellStyle name="Итог 7 10" xfId="20414"/>
    <cellStyle name="Итог 7 2" xfId="20415"/>
    <cellStyle name="Итог 7 2 2" xfId="20416"/>
    <cellStyle name="Итог 7 2 2 2" xfId="20417"/>
    <cellStyle name="Итог 7 2 2 2 2" xfId="20418"/>
    <cellStyle name="Итог 7 2 2 3" xfId="20419"/>
    <cellStyle name="Итог 7 2 2 3 2" xfId="20420"/>
    <cellStyle name="Итог 7 2 2 4" xfId="20421"/>
    <cellStyle name="Итог 7 2 2 5" xfId="20422"/>
    <cellStyle name="Итог 7 2 3" xfId="20423"/>
    <cellStyle name="Итог 7 2 3 2" xfId="20424"/>
    <cellStyle name="Итог 7 2 3 2 2" xfId="20425"/>
    <cellStyle name="Итог 7 2 3 3" xfId="20426"/>
    <cellStyle name="Итог 7 2 3 3 2" xfId="20427"/>
    <cellStyle name="Итог 7 2 3 4" xfId="20428"/>
    <cellStyle name="Итог 7 2 3 5" xfId="20429"/>
    <cellStyle name="Итог 7 2 4" xfId="20430"/>
    <cellStyle name="Итог 7 2 4 2" xfId="20431"/>
    <cellStyle name="Итог 7 2 4 2 2" xfId="20432"/>
    <cellStyle name="Итог 7 2 4 3" xfId="20433"/>
    <cellStyle name="Итог 7 2 4 3 2" xfId="20434"/>
    <cellStyle name="Итог 7 2 4 4" xfId="20435"/>
    <cellStyle name="Итог 7 2 4 5" xfId="20436"/>
    <cellStyle name="Итог 7 2 5" xfId="20437"/>
    <cellStyle name="Итог 7 2 5 2" xfId="20438"/>
    <cellStyle name="Итог 7 2 5 2 2" xfId="20439"/>
    <cellStyle name="Итог 7 2 5 3" xfId="20440"/>
    <cellStyle name="Итог 7 2 5 3 2" xfId="20441"/>
    <cellStyle name="Итог 7 2 5 4" xfId="20442"/>
    <cellStyle name="Итог 7 2 5 5" xfId="20443"/>
    <cellStyle name="Итог 7 2 6" xfId="20444"/>
    <cellStyle name="Итог 7 2 6 2" xfId="20445"/>
    <cellStyle name="Итог 7 2 7" xfId="20446"/>
    <cellStyle name="Итог 7 2 7 2" xfId="20447"/>
    <cellStyle name="Итог 7 2 8" xfId="20448"/>
    <cellStyle name="Итог 7 2 9" xfId="20449"/>
    <cellStyle name="Итог 7 3" xfId="20450"/>
    <cellStyle name="Итог 7 3 2" xfId="20451"/>
    <cellStyle name="Итог 7 3 2 2" xfId="20452"/>
    <cellStyle name="Итог 7 3 3" xfId="20453"/>
    <cellStyle name="Итог 7 3 3 2" xfId="20454"/>
    <cellStyle name="Итог 7 3 4" xfId="20455"/>
    <cellStyle name="Итог 7 3 5" xfId="20456"/>
    <cellStyle name="Итог 7 4" xfId="20457"/>
    <cellStyle name="Итог 7 4 2" xfId="20458"/>
    <cellStyle name="Итог 7 4 2 2" xfId="20459"/>
    <cellStyle name="Итог 7 4 3" xfId="20460"/>
    <cellStyle name="Итог 7 4 3 2" xfId="20461"/>
    <cellStyle name="Итог 7 4 4" xfId="20462"/>
    <cellStyle name="Итог 7 4 5" xfId="20463"/>
    <cellStyle name="Итог 7 5" xfId="20464"/>
    <cellStyle name="Итог 7 5 2" xfId="20465"/>
    <cellStyle name="Итог 7 5 2 2" xfId="20466"/>
    <cellStyle name="Итог 7 5 3" xfId="20467"/>
    <cellStyle name="Итог 7 5 3 2" xfId="20468"/>
    <cellStyle name="Итог 7 5 4" xfId="20469"/>
    <cellStyle name="Итог 7 5 5" xfId="20470"/>
    <cellStyle name="Итог 7 6" xfId="20471"/>
    <cellStyle name="Итог 7 6 2" xfId="20472"/>
    <cellStyle name="Итог 7 6 2 2" xfId="20473"/>
    <cellStyle name="Итог 7 6 3" xfId="20474"/>
    <cellStyle name="Итог 7 6 3 2" xfId="20475"/>
    <cellStyle name="Итог 7 6 4" xfId="20476"/>
    <cellStyle name="Итог 7 6 5" xfId="20477"/>
    <cellStyle name="Итог 7 7" xfId="20478"/>
    <cellStyle name="Итог 7 7 2" xfId="20479"/>
    <cellStyle name="Итог 7 8" xfId="20480"/>
    <cellStyle name="Итог 7 8 2" xfId="20481"/>
    <cellStyle name="Итог 7 9" xfId="20482"/>
    <cellStyle name="Итог 7_46EE.2011(v1.0)" xfId="20483"/>
    <cellStyle name="Итог 70" xfId="20484"/>
    <cellStyle name="Итог 71" xfId="20485"/>
    <cellStyle name="Итог 72" xfId="20486"/>
    <cellStyle name="Итог 73" xfId="20487"/>
    <cellStyle name="Итог 74" xfId="20488"/>
    <cellStyle name="Итог 75" xfId="20489"/>
    <cellStyle name="Итог 76" xfId="20490"/>
    <cellStyle name="Итог 77" xfId="20491"/>
    <cellStyle name="Итог 78" xfId="20492"/>
    <cellStyle name="Итог 79" xfId="20493"/>
    <cellStyle name="Итог 8" xfId="20494"/>
    <cellStyle name="Итог 8 10" xfId="20495"/>
    <cellStyle name="Итог 8 2" xfId="20496"/>
    <cellStyle name="Итог 8 2 2" xfId="20497"/>
    <cellStyle name="Итог 8 2 2 2" xfId="20498"/>
    <cellStyle name="Итог 8 2 2 2 2" xfId="20499"/>
    <cellStyle name="Итог 8 2 2 3" xfId="20500"/>
    <cellStyle name="Итог 8 2 2 3 2" xfId="20501"/>
    <cellStyle name="Итог 8 2 2 4" xfId="20502"/>
    <cellStyle name="Итог 8 2 2 5" xfId="20503"/>
    <cellStyle name="Итог 8 2 3" xfId="20504"/>
    <cellStyle name="Итог 8 2 3 2" xfId="20505"/>
    <cellStyle name="Итог 8 2 3 2 2" xfId="20506"/>
    <cellStyle name="Итог 8 2 3 3" xfId="20507"/>
    <cellStyle name="Итог 8 2 3 3 2" xfId="20508"/>
    <cellStyle name="Итог 8 2 3 4" xfId="20509"/>
    <cellStyle name="Итог 8 2 3 5" xfId="20510"/>
    <cellStyle name="Итог 8 2 4" xfId="20511"/>
    <cellStyle name="Итог 8 2 4 2" xfId="20512"/>
    <cellStyle name="Итог 8 2 4 2 2" xfId="20513"/>
    <cellStyle name="Итог 8 2 4 3" xfId="20514"/>
    <cellStyle name="Итог 8 2 4 3 2" xfId="20515"/>
    <cellStyle name="Итог 8 2 4 4" xfId="20516"/>
    <cellStyle name="Итог 8 2 4 5" xfId="20517"/>
    <cellStyle name="Итог 8 2 5" xfId="20518"/>
    <cellStyle name="Итог 8 2 5 2" xfId="20519"/>
    <cellStyle name="Итог 8 2 5 2 2" xfId="20520"/>
    <cellStyle name="Итог 8 2 5 3" xfId="20521"/>
    <cellStyle name="Итог 8 2 5 3 2" xfId="20522"/>
    <cellStyle name="Итог 8 2 5 4" xfId="20523"/>
    <cellStyle name="Итог 8 2 5 5" xfId="20524"/>
    <cellStyle name="Итог 8 2 6" xfId="20525"/>
    <cellStyle name="Итог 8 2 6 2" xfId="20526"/>
    <cellStyle name="Итог 8 2 7" xfId="20527"/>
    <cellStyle name="Итог 8 2 7 2" xfId="20528"/>
    <cellStyle name="Итог 8 2 8" xfId="20529"/>
    <cellStyle name="Итог 8 2 9" xfId="20530"/>
    <cellStyle name="Итог 8 3" xfId="20531"/>
    <cellStyle name="Итог 8 3 2" xfId="20532"/>
    <cellStyle name="Итог 8 3 2 2" xfId="20533"/>
    <cellStyle name="Итог 8 3 3" xfId="20534"/>
    <cellStyle name="Итог 8 3 3 2" xfId="20535"/>
    <cellStyle name="Итог 8 3 4" xfId="20536"/>
    <cellStyle name="Итог 8 3 5" xfId="20537"/>
    <cellStyle name="Итог 8 4" xfId="20538"/>
    <cellStyle name="Итог 8 4 2" xfId="20539"/>
    <cellStyle name="Итог 8 4 2 2" xfId="20540"/>
    <cellStyle name="Итог 8 4 3" xfId="20541"/>
    <cellStyle name="Итог 8 4 3 2" xfId="20542"/>
    <cellStyle name="Итог 8 4 4" xfId="20543"/>
    <cellStyle name="Итог 8 4 5" xfId="20544"/>
    <cellStyle name="Итог 8 5" xfId="20545"/>
    <cellStyle name="Итог 8 5 2" xfId="20546"/>
    <cellStyle name="Итог 8 5 2 2" xfId="20547"/>
    <cellStyle name="Итог 8 5 3" xfId="20548"/>
    <cellStyle name="Итог 8 5 3 2" xfId="20549"/>
    <cellStyle name="Итог 8 5 4" xfId="20550"/>
    <cellStyle name="Итог 8 5 5" xfId="20551"/>
    <cellStyle name="Итог 8 6" xfId="20552"/>
    <cellStyle name="Итог 8 6 2" xfId="20553"/>
    <cellStyle name="Итог 8 6 2 2" xfId="20554"/>
    <cellStyle name="Итог 8 6 3" xfId="20555"/>
    <cellStyle name="Итог 8 6 3 2" xfId="20556"/>
    <cellStyle name="Итог 8 6 4" xfId="20557"/>
    <cellStyle name="Итог 8 6 5" xfId="20558"/>
    <cellStyle name="Итог 8 7" xfId="20559"/>
    <cellStyle name="Итог 8 7 2" xfId="20560"/>
    <cellStyle name="Итог 8 8" xfId="20561"/>
    <cellStyle name="Итог 8 8 2" xfId="20562"/>
    <cellStyle name="Итог 8 9" xfId="20563"/>
    <cellStyle name="Итог 8_46EE.2011(v1.0)" xfId="20564"/>
    <cellStyle name="Итог 80" xfId="20565"/>
    <cellStyle name="Итог 81" xfId="20566"/>
    <cellStyle name="Итог 82" xfId="20567"/>
    <cellStyle name="Итог 83" xfId="20568"/>
    <cellStyle name="Итог 84" xfId="20569"/>
    <cellStyle name="Итог 85" xfId="20570"/>
    <cellStyle name="Итог 86" xfId="20571"/>
    <cellStyle name="Итог 87" xfId="20572"/>
    <cellStyle name="Итог 88" xfId="20573"/>
    <cellStyle name="Итог 89" xfId="20574"/>
    <cellStyle name="Итог 9" xfId="20575"/>
    <cellStyle name="Итог 9 10" xfId="20576"/>
    <cellStyle name="Итог 9 2" xfId="20577"/>
    <cellStyle name="Итог 9 2 2" xfId="20578"/>
    <cellStyle name="Итог 9 2 2 2" xfId="20579"/>
    <cellStyle name="Итог 9 2 2 2 2" xfId="20580"/>
    <cellStyle name="Итог 9 2 2 3" xfId="20581"/>
    <cellStyle name="Итог 9 2 2 3 2" xfId="20582"/>
    <cellStyle name="Итог 9 2 2 4" xfId="20583"/>
    <cellStyle name="Итог 9 2 2 5" xfId="20584"/>
    <cellStyle name="Итог 9 2 3" xfId="20585"/>
    <cellStyle name="Итог 9 2 3 2" xfId="20586"/>
    <cellStyle name="Итог 9 2 3 2 2" xfId="20587"/>
    <cellStyle name="Итог 9 2 3 3" xfId="20588"/>
    <cellStyle name="Итог 9 2 3 3 2" xfId="20589"/>
    <cellStyle name="Итог 9 2 3 4" xfId="20590"/>
    <cellStyle name="Итог 9 2 3 5" xfId="20591"/>
    <cellStyle name="Итог 9 2 4" xfId="20592"/>
    <cellStyle name="Итог 9 2 4 2" xfId="20593"/>
    <cellStyle name="Итог 9 2 4 2 2" xfId="20594"/>
    <cellStyle name="Итог 9 2 4 3" xfId="20595"/>
    <cellStyle name="Итог 9 2 4 3 2" xfId="20596"/>
    <cellStyle name="Итог 9 2 4 4" xfId="20597"/>
    <cellStyle name="Итог 9 2 4 5" xfId="20598"/>
    <cellStyle name="Итог 9 2 5" xfId="20599"/>
    <cellStyle name="Итог 9 2 5 2" xfId="20600"/>
    <cellStyle name="Итог 9 2 5 2 2" xfId="20601"/>
    <cellStyle name="Итог 9 2 5 3" xfId="20602"/>
    <cellStyle name="Итог 9 2 5 3 2" xfId="20603"/>
    <cellStyle name="Итог 9 2 5 4" xfId="20604"/>
    <cellStyle name="Итог 9 2 5 5" xfId="20605"/>
    <cellStyle name="Итог 9 2 6" xfId="20606"/>
    <cellStyle name="Итог 9 2 6 2" xfId="20607"/>
    <cellStyle name="Итог 9 2 7" xfId="20608"/>
    <cellStyle name="Итог 9 2 7 2" xfId="20609"/>
    <cellStyle name="Итог 9 2 8" xfId="20610"/>
    <cellStyle name="Итог 9 2 9" xfId="20611"/>
    <cellStyle name="Итог 9 3" xfId="20612"/>
    <cellStyle name="Итог 9 3 2" xfId="20613"/>
    <cellStyle name="Итог 9 3 2 2" xfId="20614"/>
    <cellStyle name="Итог 9 3 3" xfId="20615"/>
    <cellStyle name="Итог 9 3 3 2" xfId="20616"/>
    <cellStyle name="Итог 9 3 4" xfId="20617"/>
    <cellStyle name="Итог 9 3 5" xfId="20618"/>
    <cellStyle name="Итог 9 4" xfId="20619"/>
    <cellStyle name="Итог 9 4 2" xfId="20620"/>
    <cellStyle name="Итог 9 4 2 2" xfId="20621"/>
    <cellStyle name="Итог 9 4 3" xfId="20622"/>
    <cellStyle name="Итог 9 4 3 2" xfId="20623"/>
    <cellStyle name="Итог 9 4 4" xfId="20624"/>
    <cellStyle name="Итог 9 4 5" xfId="20625"/>
    <cellStyle name="Итог 9 5" xfId="20626"/>
    <cellStyle name="Итог 9 5 2" xfId="20627"/>
    <cellStyle name="Итог 9 5 2 2" xfId="20628"/>
    <cellStyle name="Итог 9 5 3" xfId="20629"/>
    <cellStyle name="Итог 9 5 3 2" xfId="20630"/>
    <cellStyle name="Итог 9 5 4" xfId="20631"/>
    <cellStyle name="Итог 9 5 5" xfId="20632"/>
    <cellStyle name="Итог 9 6" xfId="20633"/>
    <cellStyle name="Итог 9 6 2" xfId="20634"/>
    <cellStyle name="Итог 9 6 2 2" xfId="20635"/>
    <cellStyle name="Итог 9 6 3" xfId="20636"/>
    <cellStyle name="Итог 9 6 3 2" xfId="20637"/>
    <cellStyle name="Итог 9 6 4" xfId="20638"/>
    <cellStyle name="Итог 9 6 5" xfId="20639"/>
    <cellStyle name="Итог 9 7" xfId="20640"/>
    <cellStyle name="Итог 9 7 2" xfId="20641"/>
    <cellStyle name="Итог 9 8" xfId="20642"/>
    <cellStyle name="Итог 9 8 2" xfId="20643"/>
    <cellStyle name="Итог 9 9" xfId="20644"/>
    <cellStyle name="Итог 9_46EE.2011(v1.0)" xfId="20645"/>
    <cellStyle name="Итог 90" xfId="20646"/>
    <cellStyle name="Итог 91" xfId="20647"/>
    <cellStyle name="Итог 92" xfId="20648"/>
    <cellStyle name="Итог 93" xfId="20649"/>
    <cellStyle name="Итог 94" xfId="20650"/>
    <cellStyle name="Итог 95" xfId="20651"/>
    <cellStyle name="Итог 96" xfId="20652"/>
    <cellStyle name="Итог 97" xfId="20653"/>
    <cellStyle name="Итог 98" xfId="20654"/>
    <cellStyle name="Итог 99" xfId="20655"/>
    <cellStyle name="Итого" xfId="20656"/>
    <cellStyle name="Итого 2" xfId="20657"/>
    <cellStyle name="Итого 2 2" xfId="20658"/>
    <cellStyle name="Итого 2 2 2" xfId="20659"/>
    <cellStyle name="Итого 2 2 2 2" xfId="20660"/>
    <cellStyle name="Итого 2 3" xfId="20661"/>
    <cellStyle name="Итого 2 3 2" xfId="20662"/>
    <cellStyle name="Итого 2 4" xfId="20663"/>
    <cellStyle name="Итого 3" xfId="20664"/>
    <cellStyle name="Итого 3 2" xfId="20665"/>
    <cellStyle name="Итого 3 2 2" xfId="20666"/>
    <cellStyle name="Итого 4" xfId="20667"/>
    <cellStyle name="Итого 4 2" xfId="20668"/>
    <cellStyle name="Итого 5" xfId="20669"/>
    <cellStyle name="ИТОГОВЫЙ" xfId="20670"/>
    <cellStyle name="ИТОГОВЫЙ 10" xfId="20671"/>
    <cellStyle name="ИТОГОВЫЙ 10 2" xfId="20672"/>
    <cellStyle name="ИТОГОВЫЙ 10 3" xfId="20673"/>
    <cellStyle name="ИТОГОВЫЙ 10 4" xfId="20674"/>
    <cellStyle name="ИТОГОВЫЙ 10 5" xfId="20675"/>
    <cellStyle name="ИТОГОВЫЙ 10 6" xfId="20676"/>
    <cellStyle name="ИТОГОВЫЙ 11" xfId="20677"/>
    <cellStyle name="ИТОГОВЫЙ 11 2" xfId="20678"/>
    <cellStyle name="ИТОГОВЫЙ 12" xfId="20679"/>
    <cellStyle name="ИТОГОВЫЙ 13" xfId="20680"/>
    <cellStyle name="ИТОГОВЫЙ 14" xfId="20681"/>
    <cellStyle name="ИТОГОВЫЙ 15" xfId="20682"/>
    <cellStyle name="ИТОГОВЫЙ 16" xfId="20683"/>
    <cellStyle name="ИТОГОВЫЙ 17" xfId="20684"/>
    <cellStyle name="ИТОГОВЫЙ 18" xfId="20685"/>
    <cellStyle name="ИТОГОВЫЙ 19" xfId="20686"/>
    <cellStyle name="ИТОГОВЫЙ 2" xfId="20687"/>
    <cellStyle name="ИТОГОВЫЙ 2 10" xfId="20688"/>
    <cellStyle name="ИТОГОВЫЙ 2 10 2" xfId="20689"/>
    <cellStyle name="ИТОГОВЫЙ 2 11" xfId="20690"/>
    <cellStyle name="ИТОГОВЫЙ 2 11 2" xfId="20691"/>
    <cellStyle name="ИТОГОВЫЙ 2 12" xfId="20692"/>
    <cellStyle name="ИТОГОВЫЙ 2 12 2" xfId="20693"/>
    <cellStyle name="ИТОГОВЫЙ 2 13" xfId="20694"/>
    <cellStyle name="ИТОГОВЫЙ 2 13 2" xfId="20695"/>
    <cellStyle name="ИТОГОВЫЙ 2 14" xfId="20696"/>
    <cellStyle name="ИТОГОВЫЙ 2 14 2" xfId="20697"/>
    <cellStyle name="ИТОГОВЫЙ 2 2" xfId="20698"/>
    <cellStyle name="ИТОГОВЫЙ 2 2 10" xfId="20699"/>
    <cellStyle name="ИТОГОВЫЙ 2 2 11" xfId="20700"/>
    <cellStyle name="ИТОГОВЫЙ 2 2 12" xfId="20701"/>
    <cellStyle name="ИТОГОВЫЙ 2 2 13" xfId="20702"/>
    <cellStyle name="ИТОГОВЫЙ 2 2 14" xfId="20703"/>
    <cellStyle name="ИТОГОВЫЙ 2 2 15" xfId="20704"/>
    <cellStyle name="ИТОГОВЫЙ 2 2 2" xfId="20705"/>
    <cellStyle name="ИТОГОВЫЙ 2 2 2 2" xfId="20706"/>
    <cellStyle name="ИТОГОВЫЙ 2 2 2 2 2" xfId="20707"/>
    <cellStyle name="ИТОГОВЫЙ 2 2 2 2 3" xfId="20708"/>
    <cellStyle name="ИТОГОВЫЙ 2 2 2 2 4" xfId="20709"/>
    <cellStyle name="ИТОГОВЫЙ 2 2 2 2 5" xfId="20710"/>
    <cellStyle name="ИТОГОВЫЙ 2 2 2 2 6" xfId="20711"/>
    <cellStyle name="ИТОГОВЫЙ 2 2 2 2 7" xfId="20712"/>
    <cellStyle name="ИТОГОВЫЙ 2 2 2 2 8" xfId="20713"/>
    <cellStyle name="ИТОГОВЫЙ 2 2 2 3" xfId="20714"/>
    <cellStyle name="ИТОГОВЫЙ 2 2 2 4" xfId="20715"/>
    <cellStyle name="ИТОГОВЫЙ 2 2 2 5" xfId="20716"/>
    <cellStyle name="ИТОГОВЫЙ 2 2 2 5 2" xfId="20717"/>
    <cellStyle name="ИТОГОВЫЙ 2 2 2 6" xfId="20718"/>
    <cellStyle name="ИТОГОВЫЙ 2 2 2 6 2" xfId="20719"/>
    <cellStyle name="ИТОГОВЫЙ 2 2 2 7" xfId="20720"/>
    <cellStyle name="ИТОГОВЫЙ 2 2 2 7 2" xfId="20721"/>
    <cellStyle name="ИТОГОВЫЙ 2 2 2 8" xfId="20722"/>
    <cellStyle name="ИТОГОВЫЙ 2 2 2 8 2" xfId="20723"/>
    <cellStyle name="ИТОГОВЫЙ 2 2 2 9" xfId="20724"/>
    <cellStyle name="ИТОГОВЫЙ 2 2 2 9 2" xfId="20725"/>
    <cellStyle name="ИТОГОВЫЙ 2 2 3" xfId="20726"/>
    <cellStyle name="ИТОГОВЫЙ 2 2 4" xfId="20727"/>
    <cellStyle name="ИТОГОВЫЙ 2 2 5" xfId="20728"/>
    <cellStyle name="ИТОГОВЫЙ 2 2 6" xfId="20729"/>
    <cellStyle name="ИТОГОВЫЙ 2 2 7" xfId="20730"/>
    <cellStyle name="ИТОГОВЫЙ 2 2 8" xfId="20731"/>
    <cellStyle name="ИТОГОВЫЙ 2 2 8 2" xfId="20732"/>
    <cellStyle name="ИТОГОВЫЙ 2 2 8 2 2" xfId="20733"/>
    <cellStyle name="ИТОГОВЫЙ 2 2 8 3" xfId="20734"/>
    <cellStyle name="ИТОГОВЫЙ 2 2 8 3 2" xfId="20735"/>
    <cellStyle name="ИТОГОВЫЙ 2 2 8 4" xfId="20736"/>
    <cellStyle name="ИТОГОВЫЙ 2 2 8 4 2" xfId="20737"/>
    <cellStyle name="ИТОГОВЫЙ 2 2 8 5" xfId="20738"/>
    <cellStyle name="ИТОГОВЫЙ 2 2 8 5 2" xfId="20739"/>
    <cellStyle name="ИТОГОВЫЙ 2 2 8 6" xfId="20740"/>
    <cellStyle name="ИТОГОВЫЙ 2 2 8 6 2" xfId="20741"/>
    <cellStyle name="ИТОГОВЫЙ 2 2 8 7" xfId="20742"/>
    <cellStyle name="ИТОГОВЫЙ 2 2 8 7 2" xfId="20743"/>
    <cellStyle name="ИТОГОВЫЙ 2 2 9" xfId="20744"/>
    <cellStyle name="ИТОГОВЫЙ 2 2 9 2" xfId="20745"/>
    <cellStyle name="ИТОГОВЫЙ 2 3" xfId="20746"/>
    <cellStyle name="ИТОГОВЫЙ 2 3 2" xfId="20747"/>
    <cellStyle name="ИТОГОВЫЙ 2 4" xfId="20748"/>
    <cellStyle name="ИТОГОВЫЙ 2 4 2" xfId="20749"/>
    <cellStyle name="ИТОГОВЫЙ 2 5" xfId="20750"/>
    <cellStyle name="ИТОГОВЫЙ 2 5 2" xfId="20751"/>
    <cellStyle name="ИТОГОВЫЙ 2 6" xfId="20752"/>
    <cellStyle name="ИТОГОВЫЙ 2 6 2" xfId="20753"/>
    <cellStyle name="ИТОГОВЫЙ 2 7" xfId="20754"/>
    <cellStyle name="ИТОГОВЫЙ 2 7 2" xfId="20755"/>
    <cellStyle name="ИТОГОВЫЙ 2 8" xfId="20756"/>
    <cellStyle name="ИТОГОВЫЙ 2 8 2" xfId="20757"/>
    <cellStyle name="ИТОГОВЫЙ 2 8 3" xfId="20758"/>
    <cellStyle name="ИТОГОВЫЙ 2 8 4" xfId="20759"/>
    <cellStyle name="ИТОГОВЫЙ 2 8 5" xfId="20760"/>
    <cellStyle name="ИТОГОВЫЙ 2 8 6" xfId="20761"/>
    <cellStyle name="ИТОГОВЫЙ 2 8 7" xfId="20762"/>
    <cellStyle name="ИТОГОВЫЙ 2 8 8" xfId="20763"/>
    <cellStyle name="ИТОГОВЫЙ 2 9" xfId="20764"/>
    <cellStyle name="ИТОГОВЫЙ 20" xfId="20765"/>
    <cellStyle name="ИТОГОВЫЙ 21" xfId="20766"/>
    <cellStyle name="ИТОГОВЫЙ 22" xfId="20767"/>
    <cellStyle name="ИТОГОВЫЙ 23" xfId="20768"/>
    <cellStyle name="ИТОГОВЫЙ 24" xfId="20769"/>
    <cellStyle name="ИТОГОВЫЙ 25" xfId="20770"/>
    <cellStyle name="ИТОГОВЫЙ 26" xfId="20771"/>
    <cellStyle name="ИТОГОВЫЙ 27" xfId="20772"/>
    <cellStyle name="ИТОГОВЫЙ 28" xfId="20773"/>
    <cellStyle name="ИТОГОВЫЙ 29" xfId="20774"/>
    <cellStyle name="ИТОГОВЫЙ 3" xfId="20775"/>
    <cellStyle name="ИТОГОВЫЙ 3 2" xfId="20776"/>
    <cellStyle name="ИТОГОВЫЙ 3 2 2" xfId="20777"/>
    <cellStyle name="ИТОГОВЫЙ 3 3" xfId="20778"/>
    <cellStyle name="ИТОГОВЫЙ 3 3 2" xfId="20779"/>
    <cellStyle name="ИТОГОВЫЙ 3 4" xfId="20780"/>
    <cellStyle name="ИТОГОВЫЙ 3 5" xfId="20781"/>
    <cellStyle name="ИТОГОВЫЙ 30" xfId="20782"/>
    <cellStyle name="ИТОГОВЫЙ 31" xfId="20783"/>
    <cellStyle name="ИТОГОВЫЙ 32" xfId="20784"/>
    <cellStyle name="ИТОГОВЫЙ 33" xfId="20785"/>
    <cellStyle name="ИТОГОВЫЙ 34" xfId="20786"/>
    <cellStyle name="ИТОГОВЫЙ 35" xfId="20787"/>
    <cellStyle name="ИТОГОВЫЙ 36" xfId="20788"/>
    <cellStyle name="ИТОГОВЫЙ 37" xfId="20789"/>
    <cellStyle name="ИТОГОВЫЙ 38" xfId="20790"/>
    <cellStyle name="ИТОГОВЫЙ 39" xfId="20791"/>
    <cellStyle name="ИТОГОВЫЙ 4" xfId="20792"/>
    <cellStyle name="ИТОГОВЫЙ 4 2" xfId="20793"/>
    <cellStyle name="ИТОГОВЫЙ 4 2 2" xfId="20794"/>
    <cellStyle name="ИТОГОВЫЙ 4 3" xfId="20795"/>
    <cellStyle name="ИТОГОВЫЙ 4 3 2" xfId="20796"/>
    <cellStyle name="ИТОГОВЫЙ 4 4" xfId="20797"/>
    <cellStyle name="ИТОГОВЫЙ 4 5" xfId="20798"/>
    <cellStyle name="ИТОГОВЫЙ 40" xfId="20799"/>
    <cellStyle name="ИТОГОВЫЙ 41" xfId="20800"/>
    <cellStyle name="ИТОГОВЫЙ 42" xfId="20801"/>
    <cellStyle name="ИТОГОВЫЙ 43" xfId="20802"/>
    <cellStyle name="ИТОГОВЫЙ 44" xfId="20803"/>
    <cellStyle name="ИТОГОВЫЙ 44 2" xfId="20804"/>
    <cellStyle name="ИТОГОВЫЙ 44 2 2" xfId="20805"/>
    <cellStyle name="ИТОГОВЫЙ 44 3" xfId="20806"/>
    <cellStyle name="ИТОГОВЫЙ 44 3 2" xfId="20807"/>
    <cellStyle name="ИТОГОВЫЙ 44 4" xfId="20808"/>
    <cellStyle name="ИТОГОВЫЙ 44 4 2" xfId="20809"/>
    <cellStyle name="ИТОГОВЫЙ 44 5" xfId="20810"/>
    <cellStyle name="ИТОГОВЫЙ 44 5 2" xfId="20811"/>
    <cellStyle name="ИТОГОВЫЙ 44 6" xfId="20812"/>
    <cellStyle name="ИТОГОВЫЙ 44 6 2" xfId="20813"/>
    <cellStyle name="ИТОГОВЫЙ 44 7" xfId="20814"/>
    <cellStyle name="ИТОГОВЫЙ 44 7 2" xfId="20815"/>
    <cellStyle name="ИТОГОВЫЙ 45" xfId="20816"/>
    <cellStyle name="ИТОГОВЫЙ 45 2" xfId="20817"/>
    <cellStyle name="ИТОГОВЫЙ 46" xfId="20818"/>
    <cellStyle name="ИТОГОВЫЙ 47" xfId="20819"/>
    <cellStyle name="ИТОГОВЫЙ 48" xfId="20820"/>
    <cellStyle name="ИТОГОВЫЙ 49" xfId="20821"/>
    <cellStyle name="ИТОГОВЫЙ 5" xfId="20822"/>
    <cellStyle name="ИТОГОВЫЙ 5 2" xfId="20823"/>
    <cellStyle name="ИТОГОВЫЙ 5 2 2" xfId="20824"/>
    <cellStyle name="ИТОГОВЫЙ 5 3" xfId="20825"/>
    <cellStyle name="ИТОГОВЫЙ 5 3 2" xfId="20826"/>
    <cellStyle name="ИТОГОВЫЙ 5 4" xfId="20827"/>
    <cellStyle name="ИТОГОВЫЙ 5 5" xfId="20828"/>
    <cellStyle name="ИТОГОВЫЙ 50" xfId="20829"/>
    <cellStyle name="ИТОГОВЫЙ 51" xfId="20830"/>
    <cellStyle name="ИТОГОВЫЙ 52" xfId="20831"/>
    <cellStyle name="ИТОГОВЫЙ 53" xfId="20832"/>
    <cellStyle name="ИТОГОВЫЙ 54" xfId="20833"/>
    <cellStyle name="ИТОГОВЫЙ 55" xfId="20834"/>
    <cellStyle name="ИТОГОВЫЙ 6" xfId="20835"/>
    <cellStyle name="ИТОГОВЫЙ 6 2" xfId="20836"/>
    <cellStyle name="ИТОГОВЫЙ 6 2 2" xfId="20837"/>
    <cellStyle name="ИТОГОВЫЙ 6 3" xfId="20838"/>
    <cellStyle name="ИТОГОВЫЙ 6 3 2" xfId="20839"/>
    <cellStyle name="ИТОГОВЫЙ 6 4" xfId="20840"/>
    <cellStyle name="ИТОГОВЫЙ 6 5" xfId="20841"/>
    <cellStyle name="ИТОГОВЫЙ 7" xfId="20842"/>
    <cellStyle name="ИТОГОВЫЙ 7 2" xfId="20843"/>
    <cellStyle name="ИТОГОВЫЙ 7 2 2" xfId="20844"/>
    <cellStyle name="ИТОГОВЫЙ 7 3" xfId="20845"/>
    <cellStyle name="ИТОГОВЫЙ 7 3 2" xfId="20846"/>
    <cellStyle name="ИТОГОВЫЙ 7 4" xfId="20847"/>
    <cellStyle name="ИТОГОВЫЙ 7 5" xfId="20848"/>
    <cellStyle name="ИТОГОВЫЙ 8" xfId="20849"/>
    <cellStyle name="ИТОГОВЫЙ 8 2" xfId="20850"/>
    <cellStyle name="ИТОГОВЫЙ 8 2 2" xfId="20851"/>
    <cellStyle name="ИТОГОВЫЙ 8 3" xfId="20852"/>
    <cellStyle name="ИТОГОВЫЙ 8 3 2" xfId="20853"/>
    <cellStyle name="ИТОГОВЫЙ 8 4" xfId="20854"/>
    <cellStyle name="ИТОГОВЫЙ 8 5" xfId="20855"/>
    <cellStyle name="ИТОГОВЫЙ 9" xfId="20856"/>
    <cellStyle name="ИТОГОВЫЙ_1" xfId="20857"/>
    <cellStyle name="Контрольная ячейка" xfId="16" builtinId="23" customBuiltin="1"/>
    <cellStyle name="Контрольная ячейка 10" xfId="20858"/>
    <cellStyle name="Контрольная ячейка 10 2" xfId="20859"/>
    <cellStyle name="Контрольная ячейка 100" xfId="20860"/>
    <cellStyle name="Контрольная ячейка 101" xfId="20861"/>
    <cellStyle name="Контрольная ячейка 102" xfId="20862"/>
    <cellStyle name="Контрольная ячейка 103" xfId="20863"/>
    <cellStyle name="Контрольная ячейка 104" xfId="20864"/>
    <cellStyle name="Контрольная ячейка 105" xfId="20865"/>
    <cellStyle name="Контрольная ячейка 106" xfId="20866"/>
    <cellStyle name="Контрольная ячейка 107" xfId="20867"/>
    <cellStyle name="Контрольная ячейка 108" xfId="20868"/>
    <cellStyle name="Контрольная ячейка 109" xfId="20869"/>
    <cellStyle name="Контрольная ячейка 11" xfId="20870"/>
    <cellStyle name="Контрольная ячейка 11 2" xfId="20871"/>
    <cellStyle name="Контрольная ячейка 110" xfId="20872"/>
    <cellStyle name="Контрольная ячейка 111" xfId="20873"/>
    <cellStyle name="Контрольная ячейка 112" xfId="20874"/>
    <cellStyle name="Контрольная ячейка 113" xfId="20875"/>
    <cellStyle name="Контрольная ячейка 114" xfId="20876"/>
    <cellStyle name="Контрольная ячейка 115" xfId="20877"/>
    <cellStyle name="Контрольная ячейка 116" xfId="20878"/>
    <cellStyle name="Контрольная ячейка 117" xfId="20879"/>
    <cellStyle name="Контрольная ячейка 118" xfId="20880"/>
    <cellStyle name="Контрольная ячейка 119" xfId="20881"/>
    <cellStyle name="Контрольная ячейка 12" xfId="20882"/>
    <cellStyle name="Контрольная ячейка 12 2" xfId="20883"/>
    <cellStyle name="Контрольная ячейка 120" xfId="20884"/>
    <cellStyle name="Контрольная ячейка 121" xfId="20885"/>
    <cellStyle name="Контрольная ячейка 122" xfId="20886"/>
    <cellStyle name="Контрольная ячейка 123" xfId="20887"/>
    <cellStyle name="Контрольная ячейка 124" xfId="20888"/>
    <cellStyle name="Контрольная ячейка 125" xfId="20889"/>
    <cellStyle name="Контрольная ячейка 126" xfId="20890"/>
    <cellStyle name="Контрольная ячейка 127" xfId="20891"/>
    <cellStyle name="Контрольная ячейка 128" xfId="20892"/>
    <cellStyle name="Контрольная ячейка 129" xfId="20893"/>
    <cellStyle name="Контрольная ячейка 13" xfId="20894"/>
    <cellStyle name="Контрольная ячейка 13 2" xfId="20895"/>
    <cellStyle name="Контрольная ячейка 130" xfId="20896"/>
    <cellStyle name="Контрольная ячейка 131" xfId="20897"/>
    <cellStyle name="Контрольная ячейка 132" xfId="20898"/>
    <cellStyle name="Контрольная ячейка 133" xfId="20899"/>
    <cellStyle name="Контрольная ячейка 134" xfId="20900"/>
    <cellStyle name="Контрольная ячейка 135" xfId="20901"/>
    <cellStyle name="Контрольная ячейка 136" xfId="20902"/>
    <cellStyle name="Контрольная ячейка 137" xfId="20903"/>
    <cellStyle name="Контрольная ячейка 138" xfId="20904"/>
    <cellStyle name="Контрольная ячейка 139" xfId="20905"/>
    <cellStyle name="Контрольная ячейка 14" xfId="20906"/>
    <cellStyle name="Контрольная ячейка 14 2" xfId="20907"/>
    <cellStyle name="Контрольная ячейка 140" xfId="20908"/>
    <cellStyle name="Контрольная ячейка 141" xfId="20909"/>
    <cellStyle name="Контрольная ячейка 142" xfId="20910"/>
    <cellStyle name="Контрольная ячейка 143" xfId="20911"/>
    <cellStyle name="Контрольная ячейка 144" xfId="20912"/>
    <cellStyle name="Контрольная ячейка 145" xfId="20913"/>
    <cellStyle name="Контрольная ячейка 146" xfId="20914"/>
    <cellStyle name="Контрольная ячейка 147" xfId="20915"/>
    <cellStyle name="Контрольная ячейка 148" xfId="20916"/>
    <cellStyle name="Контрольная ячейка 149" xfId="20917"/>
    <cellStyle name="Контрольная ячейка 15" xfId="20918"/>
    <cellStyle name="Контрольная ячейка 15 2" xfId="20919"/>
    <cellStyle name="Контрольная ячейка 150" xfId="20920"/>
    <cellStyle name="Контрольная ячейка 151" xfId="20921"/>
    <cellStyle name="Контрольная ячейка 152" xfId="20922"/>
    <cellStyle name="Контрольная ячейка 16" xfId="20923"/>
    <cellStyle name="Контрольная ячейка 16 2" xfId="20924"/>
    <cellStyle name="Контрольная ячейка 17" xfId="20925"/>
    <cellStyle name="Контрольная ячейка 17 2" xfId="20926"/>
    <cellStyle name="Контрольная ячейка 18" xfId="20927"/>
    <cellStyle name="Контрольная ячейка 18 2" xfId="20928"/>
    <cellStyle name="Контрольная ячейка 19" xfId="20929"/>
    <cellStyle name="Контрольная ячейка 19 2" xfId="20930"/>
    <cellStyle name="Контрольная ячейка 2" xfId="20931"/>
    <cellStyle name="Контрольная ячейка 2 10" xfId="20932"/>
    <cellStyle name="Контрольная ячейка 2 11" xfId="20933"/>
    <cellStyle name="Контрольная ячейка 2 12" xfId="20934"/>
    <cellStyle name="Контрольная ячейка 2 13" xfId="20935"/>
    <cellStyle name="Контрольная ячейка 2 14" xfId="20936"/>
    <cellStyle name="Контрольная ячейка 2 14 2" xfId="20937"/>
    <cellStyle name="Контрольная ячейка 2 15" xfId="20938"/>
    <cellStyle name="Контрольная ячейка 2 2" xfId="20939"/>
    <cellStyle name="Контрольная ячейка 2 3" xfId="20940"/>
    <cellStyle name="Контрольная ячейка 2 4" xfId="20941"/>
    <cellStyle name="Контрольная ячейка 2 5" xfId="20942"/>
    <cellStyle name="Контрольная ячейка 2 6" xfId="20943"/>
    <cellStyle name="Контрольная ячейка 2 7" xfId="20944"/>
    <cellStyle name="Контрольная ячейка 2 8" xfId="20945"/>
    <cellStyle name="Контрольная ячейка 2 9" xfId="20946"/>
    <cellStyle name="Контрольная ячейка 2_46EE.2011(v1.0)" xfId="20947"/>
    <cellStyle name="Контрольная ячейка 20" xfId="20948"/>
    <cellStyle name="Контрольная ячейка 20 2" xfId="20949"/>
    <cellStyle name="Контрольная ячейка 21" xfId="20950"/>
    <cellStyle name="Контрольная ячейка 21 2" xfId="20951"/>
    <cellStyle name="Контрольная ячейка 21 3" xfId="20952"/>
    <cellStyle name="Контрольная ячейка 21 4" xfId="20953"/>
    <cellStyle name="Контрольная ячейка 21 5" xfId="20954"/>
    <cellStyle name="Контрольная ячейка 21 6" xfId="20955"/>
    <cellStyle name="Контрольная ячейка 21 7" xfId="20956"/>
    <cellStyle name="Контрольная ячейка 22" xfId="20957"/>
    <cellStyle name="Контрольная ячейка 22 2" xfId="20958"/>
    <cellStyle name="Контрольная ячейка 23" xfId="20959"/>
    <cellStyle name="Контрольная ячейка 23 2" xfId="20960"/>
    <cellStyle name="Контрольная ячейка 24" xfId="20961"/>
    <cellStyle name="Контрольная ячейка 24 2" xfId="20962"/>
    <cellStyle name="Контрольная ячейка 25" xfId="20963"/>
    <cellStyle name="Контрольная ячейка 26" xfId="20964"/>
    <cellStyle name="Контрольная ячейка 27" xfId="20965"/>
    <cellStyle name="Контрольная ячейка 28" xfId="20966"/>
    <cellStyle name="Контрольная ячейка 29" xfId="20967"/>
    <cellStyle name="Контрольная ячейка 3" xfId="20968"/>
    <cellStyle name="Контрольная ячейка 3 2" xfId="20969"/>
    <cellStyle name="Контрольная ячейка 3 3" xfId="20970"/>
    <cellStyle name="Контрольная ячейка 3_46EE.2011(v1.0)" xfId="20971"/>
    <cellStyle name="Контрольная ячейка 30" xfId="20972"/>
    <cellStyle name="Контрольная ячейка 31" xfId="20973"/>
    <cellStyle name="Контрольная ячейка 32" xfId="20974"/>
    <cellStyle name="Контрольная ячейка 33" xfId="20975"/>
    <cellStyle name="Контрольная ячейка 34" xfId="20976"/>
    <cellStyle name="Контрольная ячейка 35" xfId="20977"/>
    <cellStyle name="Контрольная ячейка 36" xfId="20978"/>
    <cellStyle name="Контрольная ячейка 37" xfId="20979"/>
    <cellStyle name="Контрольная ячейка 38" xfId="20980"/>
    <cellStyle name="Контрольная ячейка 39" xfId="20981"/>
    <cellStyle name="Контрольная ячейка 4" xfId="20982"/>
    <cellStyle name="Контрольная ячейка 4 2" xfId="20983"/>
    <cellStyle name="Контрольная ячейка 4 3" xfId="20984"/>
    <cellStyle name="Контрольная ячейка 4_46EE.2011(v1.0)" xfId="20985"/>
    <cellStyle name="Контрольная ячейка 40" xfId="20986"/>
    <cellStyle name="Контрольная ячейка 41" xfId="20987"/>
    <cellStyle name="Контрольная ячейка 42" xfId="20988"/>
    <cellStyle name="Контрольная ячейка 43" xfId="20989"/>
    <cellStyle name="Контрольная ячейка 44" xfId="20990"/>
    <cellStyle name="Контрольная ячейка 44 2" xfId="20991"/>
    <cellStyle name="Контрольная ячейка 44 3" xfId="20992"/>
    <cellStyle name="Контрольная ячейка 45" xfId="20993"/>
    <cellStyle name="Контрольная ячейка 45 2" xfId="20994"/>
    <cellStyle name="Контрольная ячейка 45 3" xfId="20995"/>
    <cellStyle name="Контрольная ячейка 46" xfId="20996"/>
    <cellStyle name="Контрольная ячейка 46 2" xfId="20997"/>
    <cellStyle name="Контрольная ячейка 46 3" xfId="20998"/>
    <cellStyle name="Контрольная ячейка 47" xfId="20999"/>
    <cellStyle name="Контрольная ячейка 47 2" xfId="21000"/>
    <cellStyle name="Контрольная ячейка 47 3" xfId="21001"/>
    <cellStyle name="Контрольная ячейка 48" xfId="21002"/>
    <cellStyle name="Контрольная ячейка 48 2" xfId="21003"/>
    <cellStyle name="Контрольная ячейка 48 3" xfId="21004"/>
    <cellStyle name="Контрольная ячейка 49" xfId="21005"/>
    <cellStyle name="Контрольная ячейка 49 2" xfId="21006"/>
    <cellStyle name="Контрольная ячейка 49 3" xfId="21007"/>
    <cellStyle name="Контрольная ячейка 5" xfId="21008"/>
    <cellStyle name="Контрольная ячейка 5 2" xfId="21009"/>
    <cellStyle name="Контрольная ячейка 5 3" xfId="21010"/>
    <cellStyle name="Контрольная ячейка 5_46EE.2011(v1.0)" xfId="21011"/>
    <cellStyle name="Контрольная ячейка 50" xfId="21012"/>
    <cellStyle name="Контрольная ячейка 50 2" xfId="21013"/>
    <cellStyle name="Контрольная ячейка 50 3" xfId="21014"/>
    <cellStyle name="Контрольная ячейка 51" xfId="21015"/>
    <cellStyle name="Контрольная ячейка 51 2" xfId="21016"/>
    <cellStyle name="Контрольная ячейка 51 3" xfId="21017"/>
    <cellStyle name="Контрольная ячейка 52" xfId="21018"/>
    <cellStyle name="Контрольная ячейка 52 2" xfId="21019"/>
    <cellStyle name="Контрольная ячейка 52 3" xfId="21020"/>
    <cellStyle name="Контрольная ячейка 53" xfId="21021"/>
    <cellStyle name="Контрольная ячейка 53 2" xfId="21022"/>
    <cellStyle name="Контрольная ячейка 53 3" xfId="21023"/>
    <cellStyle name="Контрольная ячейка 54" xfId="21024"/>
    <cellStyle name="Контрольная ячейка 54 2" xfId="21025"/>
    <cellStyle name="Контрольная ячейка 54 3" xfId="21026"/>
    <cellStyle name="Контрольная ячейка 55" xfId="21027"/>
    <cellStyle name="Контрольная ячейка 55 2" xfId="21028"/>
    <cellStyle name="Контрольная ячейка 55 3" xfId="21029"/>
    <cellStyle name="Контрольная ячейка 56" xfId="21030"/>
    <cellStyle name="Контрольная ячейка 57" xfId="21031"/>
    <cellStyle name="Контрольная ячейка 58" xfId="21032"/>
    <cellStyle name="Контрольная ячейка 59" xfId="21033"/>
    <cellStyle name="Контрольная ячейка 6" xfId="21034"/>
    <cellStyle name="Контрольная ячейка 6 2" xfId="21035"/>
    <cellStyle name="Контрольная ячейка 6 3" xfId="21036"/>
    <cellStyle name="Контрольная ячейка 6_46EE.2011(v1.0)" xfId="21037"/>
    <cellStyle name="Контрольная ячейка 60" xfId="21038"/>
    <cellStyle name="Контрольная ячейка 61" xfId="21039"/>
    <cellStyle name="Контрольная ячейка 62" xfId="21040"/>
    <cellStyle name="Контрольная ячейка 63" xfId="21041"/>
    <cellStyle name="Контрольная ячейка 64" xfId="21042"/>
    <cellStyle name="Контрольная ячейка 65" xfId="21043"/>
    <cellStyle name="Контрольная ячейка 66" xfId="21044"/>
    <cellStyle name="Контрольная ячейка 67" xfId="21045"/>
    <cellStyle name="Контрольная ячейка 68" xfId="21046"/>
    <cellStyle name="Контрольная ячейка 69" xfId="21047"/>
    <cellStyle name="Контрольная ячейка 7" xfId="21048"/>
    <cellStyle name="Контрольная ячейка 7 2" xfId="21049"/>
    <cellStyle name="Контрольная ячейка 7 3" xfId="21050"/>
    <cellStyle name="Контрольная ячейка 7_46EE.2011(v1.0)" xfId="21051"/>
    <cellStyle name="Контрольная ячейка 70" xfId="21052"/>
    <cellStyle name="Контрольная ячейка 71" xfId="21053"/>
    <cellStyle name="Контрольная ячейка 72" xfId="21054"/>
    <cellStyle name="Контрольная ячейка 73" xfId="21055"/>
    <cellStyle name="Контрольная ячейка 74" xfId="21056"/>
    <cellStyle name="Контрольная ячейка 75" xfId="21057"/>
    <cellStyle name="Контрольная ячейка 76" xfId="21058"/>
    <cellStyle name="Контрольная ячейка 77" xfId="21059"/>
    <cellStyle name="Контрольная ячейка 78" xfId="21060"/>
    <cellStyle name="Контрольная ячейка 79" xfId="21061"/>
    <cellStyle name="Контрольная ячейка 8" xfId="21062"/>
    <cellStyle name="Контрольная ячейка 8 2" xfId="21063"/>
    <cellStyle name="Контрольная ячейка 8 3" xfId="21064"/>
    <cellStyle name="Контрольная ячейка 8_46EE.2011(v1.0)" xfId="21065"/>
    <cellStyle name="Контрольная ячейка 80" xfId="21066"/>
    <cellStyle name="Контрольная ячейка 81" xfId="21067"/>
    <cellStyle name="Контрольная ячейка 82" xfId="21068"/>
    <cellStyle name="Контрольная ячейка 83" xfId="21069"/>
    <cellStyle name="Контрольная ячейка 84" xfId="21070"/>
    <cellStyle name="Контрольная ячейка 85" xfId="21071"/>
    <cellStyle name="Контрольная ячейка 86" xfId="21072"/>
    <cellStyle name="Контрольная ячейка 87" xfId="21073"/>
    <cellStyle name="Контрольная ячейка 88" xfId="21074"/>
    <cellStyle name="Контрольная ячейка 89" xfId="21075"/>
    <cellStyle name="Контрольная ячейка 9" xfId="21076"/>
    <cellStyle name="Контрольная ячейка 9 2" xfId="21077"/>
    <cellStyle name="Контрольная ячейка 9 3" xfId="21078"/>
    <cellStyle name="Контрольная ячейка 9_46EE.2011(v1.0)" xfId="21079"/>
    <cellStyle name="Контрольная ячейка 90" xfId="21080"/>
    <cellStyle name="Контрольная ячейка 91" xfId="21081"/>
    <cellStyle name="Контрольная ячейка 92" xfId="21082"/>
    <cellStyle name="Контрольная ячейка 93" xfId="21083"/>
    <cellStyle name="Контрольная ячейка 94" xfId="21084"/>
    <cellStyle name="Контрольная ячейка 95" xfId="21085"/>
    <cellStyle name="Контрольная ячейка 96" xfId="21086"/>
    <cellStyle name="Контрольная ячейка 97" xfId="21087"/>
    <cellStyle name="Контрольная ячейка 98" xfId="21088"/>
    <cellStyle name="Контрольная ячейка 99" xfId="21089"/>
    <cellStyle name="Миша (бланки отчетности)" xfId="21090"/>
    <cellStyle name="Мои наименования показателей" xfId="21100"/>
    <cellStyle name="Мои наименования показателей 10" xfId="21101"/>
    <cellStyle name="Мои наименования показателей 2" xfId="21102"/>
    <cellStyle name="Мои наименования показателей 2 10" xfId="21103"/>
    <cellStyle name="Мои наименования показателей 2 2" xfId="21104"/>
    <cellStyle name="Мои наименования показателей 2 2 2" xfId="21105"/>
    <cellStyle name="Мои наименования показателей 2 2 3" xfId="21106"/>
    <cellStyle name="Мои наименования показателей 2 3" xfId="21107"/>
    <cellStyle name="Мои наименования показателей 2 3 2" xfId="21108"/>
    <cellStyle name="Мои наименования показателей 2 3 3" xfId="21109"/>
    <cellStyle name="Мои наименования показателей 2 4" xfId="21110"/>
    <cellStyle name="Мои наименования показателей 2 4 2" xfId="21111"/>
    <cellStyle name="Мои наименования показателей 2 4 3" xfId="21112"/>
    <cellStyle name="Мои наименования показателей 2 5" xfId="21113"/>
    <cellStyle name="Мои наименования показателей 2 5 2" xfId="21114"/>
    <cellStyle name="Мои наименования показателей 2 5 3" xfId="21115"/>
    <cellStyle name="Мои наименования показателей 2 6" xfId="21116"/>
    <cellStyle name="Мои наименования показателей 2 6 2" xfId="21117"/>
    <cellStyle name="Мои наименования показателей 2 6 3" xfId="21118"/>
    <cellStyle name="Мои наименования показателей 2 7" xfId="21119"/>
    <cellStyle name="Мои наименования показателей 2 7 2" xfId="21120"/>
    <cellStyle name="Мои наименования показателей 2 7 3" xfId="21121"/>
    <cellStyle name="Мои наименования показателей 2 8" xfId="21122"/>
    <cellStyle name="Мои наименования показателей 2 8 2" xfId="21123"/>
    <cellStyle name="Мои наименования показателей 2 8 3" xfId="21124"/>
    <cellStyle name="Мои наименования показателей 2 9" xfId="21125"/>
    <cellStyle name="Мои наименования показателей 2_1" xfId="21126"/>
    <cellStyle name="Мои наименования показателей 3" xfId="21127"/>
    <cellStyle name="Мои наименования показателей 3 10" xfId="21128"/>
    <cellStyle name="Мои наименования показателей 3 2" xfId="21129"/>
    <cellStyle name="Мои наименования показателей 3 2 2" xfId="21130"/>
    <cellStyle name="Мои наименования показателей 3 2 3" xfId="21131"/>
    <cellStyle name="Мои наименования показателей 3 3" xfId="21132"/>
    <cellStyle name="Мои наименования показателей 3 3 2" xfId="21133"/>
    <cellStyle name="Мои наименования показателей 3 3 3" xfId="21134"/>
    <cellStyle name="Мои наименования показателей 3 4" xfId="21135"/>
    <cellStyle name="Мои наименования показателей 3 4 2" xfId="21136"/>
    <cellStyle name="Мои наименования показателей 3 4 3" xfId="21137"/>
    <cellStyle name="Мои наименования показателей 3 5" xfId="21138"/>
    <cellStyle name="Мои наименования показателей 3 5 2" xfId="21139"/>
    <cellStyle name="Мои наименования показателей 3 5 3" xfId="21140"/>
    <cellStyle name="Мои наименования показателей 3 6" xfId="21141"/>
    <cellStyle name="Мои наименования показателей 3 6 2" xfId="21142"/>
    <cellStyle name="Мои наименования показателей 3 6 3" xfId="21143"/>
    <cellStyle name="Мои наименования показателей 3 7" xfId="21144"/>
    <cellStyle name="Мои наименования показателей 3 7 2" xfId="21145"/>
    <cellStyle name="Мои наименования показателей 3 7 3" xfId="21146"/>
    <cellStyle name="Мои наименования показателей 3 8" xfId="21147"/>
    <cellStyle name="Мои наименования показателей 3 8 2" xfId="21148"/>
    <cellStyle name="Мои наименования показателей 3 8 3" xfId="21149"/>
    <cellStyle name="Мои наименования показателей 3 9" xfId="21150"/>
    <cellStyle name="Мои наименования показателей 3_1" xfId="21151"/>
    <cellStyle name="Мои наименования показателей 4" xfId="21152"/>
    <cellStyle name="Мои наименования показателей 4 10" xfId="21153"/>
    <cellStyle name="Мои наименования показателей 4 2" xfId="21154"/>
    <cellStyle name="Мои наименования показателей 4 2 2" xfId="21155"/>
    <cellStyle name="Мои наименования показателей 4 2 3" xfId="21156"/>
    <cellStyle name="Мои наименования показателей 4 3" xfId="21157"/>
    <cellStyle name="Мои наименования показателей 4 3 2" xfId="21158"/>
    <cellStyle name="Мои наименования показателей 4 3 3" xfId="21159"/>
    <cellStyle name="Мои наименования показателей 4 4" xfId="21160"/>
    <cellStyle name="Мои наименования показателей 4 4 2" xfId="21161"/>
    <cellStyle name="Мои наименования показателей 4 4 3" xfId="21162"/>
    <cellStyle name="Мои наименования показателей 4 5" xfId="21163"/>
    <cellStyle name="Мои наименования показателей 4 5 2" xfId="21164"/>
    <cellStyle name="Мои наименования показателей 4 5 3" xfId="21165"/>
    <cellStyle name="Мои наименования показателей 4 6" xfId="21166"/>
    <cellStyle name="Мои наименования показателей 4 6 2" xfId="21167"/>
    <cellStyle name="Мои наименования показателей 4 6 3" xfId="21168"/>
    <cellStyle name="Мои наименования показателей 4 7" xfId="21169"/>
    <cellStyle name="Мои наименования показателей 4 7 2" xfId="21170"/>
    <cellStyle name="Мои наименования показателей 4 7 3" xfId="21171"/>
    <cellStyle name="Мои наименования показателей 4 8" xfId="21172"/>
    <cellStyle name="Мои наименования показателей 4 8 2" xfId="21173"/>
    <cellStyle name="Мои наименования показателей 4 8 3" xfId="21174"/>
    <cellStyle name="Мои наименования показателей 4 9" xfId="21175"/>
    <cellStyle name="Мои наименования показателей 4_1" xfId="21176"/>
    <cellStyle name="Мои наименования показателей 5" xfId="21177"/>
    <cellStyle name="Мои наименования показателей 5 10" xfId="21178"/>
    <cellStyle name="Мои наименования показателей 5 2" xfId="21179"/>
    <cellStyle name="Мои наименования показателей 5 2 2" xfId="21180"/>
    <cellStyle name="Мои наименования показателей 5 2 3" xfId="21181"/>
    <cellStyle name="Мои наименования показателей 5 3" xfId="21182"/>
    <cellStyle name="Мои наименования показателей 5 3 2" xfId="21183"/>
    <cellStyle name="Мои наименования показателей 5 3 3" xfId="21184"/>
    <cellStyle name="Мои наименования показателей 5 4" xfId="21185"/>
    <cellStyle name="Мои наименования показателей 5 4 2" xfId="21186"/>
    <cellStyle name="Мои наименования показателей 5 4 3" xfId="21187"/>
    <cellStyle name="Мои наименования показателей 5 5" xfId="21188"/>
    <cellStyle name="Мои наименования показателей 5 5 2" xfId="21189"/>
    <cellStyle name="Мои наименования показателей 5 5 3" xfId="21190"/>
    <cellStyle name="Мои наименования показателей 5 6" xfId="21191"/>
    <cellStyle name="Мои наименования показателей 5 6 2" xfId="21192"/>
    <cellStyle name="Мои наименования показателей 5 6 3" xfId="21193"/>
    <cellStyle name="Мои наименования показателей 5 7" xfId="21194"/>
    <cellStyle name="Мои наименования показателей 5 7 2" xfId="21195"/>
    <cellStyle name="Мои наименования показателей 5 7 3" xfId="21196"/>
    <cellStyle name="Мои наименования показателей 5 8" xfId="21197"/>
    <cellStyle name="Мои наименования показателей 5 8 2" xfId="21198"/>
    <cellStyle name="Мои наименования показателей 5 8 3" xfId="21199"/>
    <cellStyle name="Мои наименования показателей 5 9" xfId="21200"/>
    <cellStyle name="Мои наименования показателей 5_1" xfId="21201"/>
    <cellStyle name="Мои наименования показателей 6" xfId="21202"/>
    <cellStyle name="Мои наименования показателей 6 2" xfId="21203"/>
    <cellStyle name="Мои наименования показателей 6 3" xfId="21204"/>
    <cellStyle name="Мои наименования показателей 6_46EE.2011(v1.0)" xfId="21205"/>
    <cellStyle name="Мои наименования показателей 7" xfId="21206"/>
    <cellStyle name="Мои наименования показателей 7 2" xfId="21207"/>
    <cellStyle name="Мои наименования показателей 7 3" xfId="21208"/>
    <cellStyle name="Мои наименования показателей 7_46EE.2011(v1.0)" xfId="21209"/>
    <cellStyle name="Мои наименования показателей 8" xfId="21210"/>
    <cellStyle name="Мои наименования показателей 8 2" xfId="21211"/>
    <cellStyle name="Мои наименования показателей 8 3" xfId="21212"/>
    <cellStyle name="Мои наименования показателей 8_46EE.2011(v1.0)" xfId="21213"/>
    <cellStyle name="Мои наименования показателей 9" xfId="21214"/>
    <cellStyle name="Мои наименования показателей_46EE.2011" xfId="21215"/>
    <cellStyle name="мой" xfId="21091"/>
    <cellStyle name="Мой заголовок" xfId="21092"/>
    <cellStyle name="Мой заголовок 2" xfId="21093"/>
    <cellStyle name="Мой заголовок 3" xfId="21094"/>
    <cellStyle name="Мой заголовок листа" xfId="21095"/>
    <cellStyle name="Мой заголовок листа 2" xfId="21096"/>
    <cellStyle name="Мой заголовок листа 3" xfId="21097"/>
    <cellStyle name="Мой заголовок листа_тех формы-т ОК без кот. Мелиор 1-2" xfId="21098"/>
    <cellStyle name="Мой заголовок_Копия Якутскэнерго+Сахаэнерго АБ" xfId="21099"/>
    <cellStyle name="назв фил" xfId="21216"/>
    <cellStyle name="назв фил 2" xfId="21217"/>
    <cellStyle name="назв фил 2 2" xfId="21218"/>
    <cellStyle name="назв фил 2 2 2" xfId="21219"/>
    <cellStyle name="назв фил 2 2 2 2" xfId="21220"/>
    <cellStyle name="назв фил 2 3" xfId="21221"/>
    <cellStyle name="назв фил 2 3 2" xfId="21222"/>
    <cellStyle name="назв фил 2 4" xfId="21223"/>
    <cellStyle name="назв фил 3" xfId="21224"/>
    <cellStyle name="назв фил 3 2" xfId="21225"/>
    <cellStyle name="назв фил 3 2 2" xfId="21226"/>
    <cellStyle name="назв фил 4" xfId="21227"/>
    <cellStyle name="назв фил 4 2" xfId="21228"/>
    <cellStyle name="назв фил 5" xfId="21229"/>
    <cellStyle name="назв фил 5 2" xfId="21230"/>
    <cellStyle name="назв фил 6" xfId="21231"/>
    <cellStyle name="Название" xfId="17" builtinId="15" customBuiltin="1"/>
    <cellStyle name="Название 10" xfId="21232"/>
    <cellStyle name="Название 10 2" xfId="21233"/>
    <cellStyle name="Название 10 3" xfId="21234"/>
    <cellStyle name="Название 100" xfId="21235"/>
    <cellStyle name="Название 101" xfId="21236"/>
    <cellStyle name="Название 102" xfId="21237"/>
    <cellStyle name="Название 103" xfId="21238"/>
    <cellStyle name="Название 104" xfId="21239"/>
    <cellStyle name="Название 105" xfId="21240"/>
    <cellStyle name="Название 106" xfId="21241"/>
    <cellStyle name="Название 107" xfId="21242"/>
    <cellStyle name="Название 108" xfId="21243"/>
    <cellStyle name="Название 109" xfId="21244"/>
    <cellStyle name="Название 11" xfId="21245"/>
    <cellStyle name="Название 11 2" xfId="21246"/>
    <cellStyle name="Название 11 3" xfId="21247"/>
    <cellStyle name="Название 110" xfId="21248"/>
    <cellStyle name="Название 111" xfId="21249"/>
    <cellStyle name="Название 112" xfId="21250"/>
    <cellStyle name="Название 113" xfId="21251"/>
    <cellStyle name="Название 114" xfId="21252"/>
    <cellStyle name="Название 115" xfId="21253"/>
    <cellStyle name="Название 116" xfId="21254"/>
    <cellStyle name="Название 117" xfId="21255"/>
    <cellStyle name="Название 118" xfId="21256"/>
    <cellStyle name="Название 119" xfId="21257"/>
    <cellStyle name="Название 12" xfId="21258"/>
    <cellStyle name="Название 12 2" xfId="21259"/>
    <cellStyle name="Название 12 3" xfId="21260"/>
    <cellStyle name="Название 120" xfId="21261"/>
    <cellStyle name="Название 121" xfId="21262"/>
    <cellStyle name="Название 122" xfId="21263"/>
    <cellStyle name="Название 123" xfId="21264"/>
    <cellStyle name="Название 124" xfId="21265"/>
    <cellStyle name="Название 125" xfId="21266"/>
    <cellStyle name="Название 126" xfId="21267"/>
    <cellStyle name="Название 127" xfId="21268"/>
    <cellStyle name="Название 128" xfId="21269"/>
    <cellStyle name="Название 129" xfId="21270"/>
    <cellStyle name="Название 13" xfId="21271"/>
    <cellStyle name="Название 13 2" xfId="21272"/>
    <cellStyle name="Название 13 3" xfId="21273"/>
    <cellStyle name="Название 130" xfId="21274"/>
    <cellStyle name="Название 131" xfId="21275"/>
    <cellStyle name="Название 132" xfId="21276"/>
    <cellStyle name="Название 133" xfId="21277"/>
    <cellStyle name="Название 134" xfId="21278"/>
    <cellStyle name="Название 135" xfId="21279"/>
    <cellStyle name="Название 136" xfId="21280"/>
    <cellStyle name="Название 137" xfId="21281"/>
    <cellStyle name="Название 138" xfId="21282"/>
    <cellStyle name="Название 139" xfId="21283"/>
    <cellStyle name="Название 14" xfId="21284"/>
    <cellStyle name="Название 14 2" xfId="21285"/>
    <cellStyle name="Название 14 3" xfId="21286"/>
    <cellStyle name="Название 140" xfId="21287"/>
    <cellStyle name="Название 141" xfId="21288"/>
    <cellStyle name="Название 142" xfId="21289"/>
    <cellStyle name="Название 143" xfId="21290"/>
    <cellStyle name="Название 144" xfId="21291"/>
    <cellStyle name="Название 145" xfId="21292"/>
    <cellStyle name="Название 146" xfId="21293"/>
    <cellStyle name="Название 147" xfId="21294"/>
    <cellStyle name="Название 148" xfId="21295"/>
    <cellStyle name="Название 149" xfId="21296"/>
    <cellStyle name="Название 15" xfId="21297"/>
    <cellStyle name="Название 15 2" xfId="21298"/>
    <cellStyle name="Название 15 3" xfId="21299"/>
    <cellStyle name="Название 150" xfId="21300"/>
    <cellStyle name="Название 151" xfId="21301"/>
    <cellStyle name="Название 152" xfId="21302"/>
    <cellStyle name="Название 16" xfId="21303"/>
    <cellStyle name="Название 16 2" xfId="21304"/>
    <cellStyle name="Название 16 3" xfId="21305"/>
    <cellStyle name="Название 17" xfId="21306"/>
    <cellStyle name="Название 17 2" xfId="21307"/>
    <cellStyle name="Название 17 3" xfId="21308"/>
    <cellStyle name="Название 18" xfId="21309"/>
    <cellStyle name="Название 18 2" xfId="21310"/>
    <cellStyle name="Название 18 3" xfId="21311"/>
    <cellStyle name="Название 19" xfId="21312"/>
    <cellStyle name="Название 19 2" xfId="21313"/>
    <cellStyle name="Название 19 3" xfId="21314"/>
    <cellStyle name="Название 2" xfId="21315"/>
    <cellStyle name="Название 2 10" xfId="21316"/>
    <cellStyle name="Название 2 11" xfId="21317"/>
    <cellStyle name="Название 2 12" xfId="21318"/>
    <cellStyle name="Название 2 13" xfId="21319"/>
    <cellStyle name="Название 2 14" xfId="21320"/>
    <cellStyle name="Название 2 14 2" xfId="21321"/>
    <cellStyle name="Название 2 2" xfId="21322"/>
    <cellStyle name="Название 2 3" xfId="21323"/>
    <cellStyle name="Название 2 4" xfId="21324"/>
    <cellStyle name="Название 2 5" xfId="21325"/>
    <cellStyle name="Название 2 6" xfId="21326"/>
    <cellStyle name="Название 2 7" xfId="21327"/>
    <cellStyle name="Название 2 8" xfId="21328"/>
    <cellStyle name="Название 2 9" xfId="21329"/>
    <cellStyle name="Название 20" xfId="21330"/>
    <cellStyle name="Название 20 2" xfId="21331"/>
    <cellStyle name="Название 20 3" xfId="21332"/>
    <cellStyle name="Название 21" xfId="21333"/>
    <cellStyle name="Название 21 2" xfId="21334"/>
    <cellStyle name="Название 21 2 2" xfId="21335"/>
    <cellStyle name="Название 21 2 3" xfId="21336"/>
    <cellStyle name="Название 21 3" xfId="21337"/>
    <cellStyle name="Название 21 3 2" xfId="21338"/>
    <cellStyle name="Название 21 3 3" xfId="21339"/>
    <cellStyle name="Название 21 4" xfId="21340"/>
    <cellStyle name="Название 21 4 2" xfId="21341"/>
    <cellStyle name="Название 21 4 3" xfId="21342"/>
    <cellStyle name="Название 21 5" xfId="21343"/>
    <cellStyle name="Название 21 5 2" xfId="21344"/>
    <cellStyle name="Название 21 5 3" xfId="21345"/>
    <cellStyle name="Название 21 6" xfId="21346"/>
    <cellStyle name="Название 21 6 2" xfId="21347"/>
    <cellStyle name="Название 21 6 3" xfId="21348"/>
    <cellStyle name="Название 21 7" xfId="21349"/>
    <cellStyle name="Название 21 7 2" xfId="21350"/>
    <cellStyle name="Название 21 7 3" xfId="21351"/>
    <cellStyle name="Название 21 8" xfId="21352"/>
    <cellStyle name="Название 21 9" xfId="21353"/>
    <cellStyle name="Название 22" xfId="21354"/>
    <cellStyle name="Название 22 2" xfId="21355"/>
    <cellStyle name="Название 22 3" xfId="21356"/>
    <cellStyle name="Название 23" xfId="21357"/>
    <cellStyle name="Название 23 2" xfId="21358"/>
    <cellStyle name="Название 23 3" xfId="21359"/>
    <cellStyle name="Название 24" xfId="21360"/>
    <cellStyle name="Название 24 2" xfId="21361"/>
    <cellStyle name="Название 24 3" xfId="21362"/>
    <cellStyle name="Название 25" xfId="21363"/>
    <cellStyle name="Название 25 2" xfId="21364"/>
    <cellStyle name="Название 25 3" xfId="21365"/>
    <cellStyle name="Название 26" xfId="21366"/>
    <cellStyle name="Название 26 2" xfId="21367"/>
    <cellStyle name="Название 26 3" xfId="21368"/>
    <cellStyle name="Название 27" xfId="21369"/>
    <cellStyle name="Название 27 2" xfId="21370"/>
    <cellStyle name="Название 27 3" xfId="21371"/>
    <cellStyle name="Название 28" xfId="21372"/>
    <cellStyle name="Название 28 2" xfId="21373"/>
    <cellStyle name="Название 28 3" xfId="21374"/>
    <cellStyle name="Название 29" xfId="21375"/>
    <cellStyle name="Название 29 2" xfId="21376"/>
    <cellStyle name="Название 29 3" xfId="21377"/>
    <cellStyle name="Название 3" xfId="21378"/>
    <cellStyle name="Название 3 2" xfId="21379"/>
    <cellStyle name="Название 3 3" xfId="21380"/>
    <cellStyle name="Название 30" xfId="21381"/>
    <cellStyle name="Название 30 2" xfId="21382"/>
    <cellStyle name="Название 30 3" xfId="21383"/>
    <cellStyle name="Название 31" xfId="21384"/>
    <cellStyle name="Название 31 2" xfId="21385"/>
    <cellStyle name="Название 31 3" xfId="21386"/>
    <cellStyle name="Название 32" xfId="21387"/>
    <cellStyle name="Название 32 2" xfId="21388"/>
    <cellStyle name="Название 32 3" xfId="21389"/>
    <cellStyle name="Название 33" xfId="21390"/>
    <cellStyle name="Название 33 2" xfId="21391"/>
    <cellStyle name="Название 33 3" xfId="21392"/>
    <cellStyle name="Название 34" xfId="21393"/>
    <cellStyle name="Название 34 2" xfId="21394"/>
    <cellStyle name="Название 34 3" xfId="21395"/>
    <cellStyle name="Название 35" xfId="21396"/>
    <cellStyle name="Название 35 2" xfId="21397"/>
    <cellStyle name="Название 35 3" xfId="21398"/>
    <cellStyle name="Название 36" xfId="21399"/>
    <cellStyle name="Название 36 2" xfId="21400"/>
    <cellStyle name="Название 36 3" xfId="21401"/>
    <cellStyle name="Название 37" xfId="21402"/>
    <cellStyle name="Название 37 2" xfId="21403"/>
    <cellStyle name="Название 37 3" xfId="21404"/>
    <cellStyle name="Название 38" xfId="21405"/>
    <cellStyle name="Название 38 2" xfId="21406"/>
    <cellStyle name="Название 38 3" xfId="21407"/>
    <cellStyle name="Название 39" xfId="21408"/>
    <cellStyle name="Название 39 2" xfId="21409"/>
    <cellStyle name="Название 39 3" xfId="21410"/>
    <cellStyle name="Название 4" xfId="21411"/>
    <cellStyle name="Название 4 2" xfId="21412"/>
    <cellStyle name="Название 4 3" xfId="21413"/>
    <cellStyle name="Название 40" xfId="21414"/>
    <cellStyle name="Название 40 2" xfId="21415"/>
    <cellStyle name="Название 40 3" xfId="21416"/>
    <cellStyle name="Название 41" xfId="21417"/>
    <cellStyle name="Название 41 2" xfId="21418"/>
    <cellStyle name="Название 41 3" xfId="21419"/>
    <cellStyle name="Название 42" xfId="21420"/>
    <cellStyle name="Название 42 2" xfId="21421"/>
    <cellStyle name="Название 42 3" xfId="21422"/>
    <cellStyle name="Название 43" xfId="21423"/>
    <cellStyle name="Название 43 2" xfId="21424"/>
    <cellStyle name="Название 43 3" xfId="21425"/>
    <cellStyle name="Название 44" xfId="21426"/>
    <cellStyle name="Название 44 2" xfId="21427"/>
    <cellStyle name="Название 44 3" xfId="21428"/>
    <cellStyle name="Название 45" xfId="21429"/>
    <cellStyle name="Название 45 2" xfId="21430"/>
    <cellStyle name="Название 45 3" xfId="21431"/>
    <cellStyle name="Название 46" xfId="21432"/>
    <cellStyle name="Название 46 2" xfId="21433"/>
    <cellStyle name="Название 46 3" xfId="21434"/>
    <cellStyle name="Название 47" xfId="21435"/>
    <cellStyle name="Название 47 2" xfId="21436"/>
    <cellStyle name="Название 47 3" xfId="21437"/>
    <cellStyle name="Название 48" xfId="21438"/>
    <cellStyle name="Название 48 2" xfId="21439"/>
    <cellStyle name="Название 48 3" xfId="21440"/>
    <cellStyle name="Название 49" xfId="21441"/>
    <cellStyle name="Название 49 2" xfId="21442"/>
    <cellStyle name="Название 49 3" xfId="21443"/>
    <cellStyle name="Название 5" xfId="21444"/>
    <cellStyle name="Название 5 2" xfId="21445"/>
    <cellStyle name="Название 5 3" xfId="21446"/>
    <cellStyle name="Название 50" xfId="21447"/>
    <cellStyle name="Название 50 2" xfId="21448"/>
    <cellStyle name="Название 50 3" xfId="21449"/>
    <cellStyle name="Название 51" xfId="21450"/>
    <cellStyle name="Название 51 2" xfId="21451"/>
    <cellStyle name="Название 51 3" xfId="21452"/>
    <cellStyle name="Название 52" xfId="21453"/>
    <cellStyle name="Название 52 2" xfId="21454"/>
    <cellStyle name="Название 52 3" xfId="21455"/>
    <cellStyle name="Название 53" xfId="21456"/>
    <cellStyle name="Название 53 2" xfId="21457"/>
    <cellStyle name="Название 53 3" xfId="21458"/>
    <cellStyle name="Название 54" xfId="21459"/>
    <cellStyle name="Название 54 2" xfId="21460"/>
    <cellStyle name="Название 54 3" xfId="21461"/>
    <cellStyle name="Название 55" xfId="21462"/>
    <cellStyle name="Название 55 2" xfId="21463"/>
    <cellStyle name="Название 55 3" xfId="21464"/>
    <cellStyle name="Название 56" xfId="21465"/>
    <cellStyle name="Название 57" xfId="21466"/>
    <cellStyle name="Название 58" xfId="21467"/>
    <cellStyle name="Название 59" xfId="21468"/>
    <cellStyle name="Название 6" xfId="21469"/>
    <cellStyle name="Название 6 2" xfId="21470"/>
    <cellStyle name="Название 6 3" xfId="21471"/>
    <cellStyle name="Название 60" xfId="21472"/>
    <cellStyle name="Название 61" xfId="21473"/>
    <cellStyle name="Название 62" xfId="21474"/>
    <cellStyle name="Название 63" xfId="21475"/>
    <cellStyle name="Название 64" xfId="21476"/>
    <cellStyle name="Название 65" xfId="21477"/>
    <cellStyle name="Название 66" xfId="21478"/>
    <cellStyle name="Название 67" xfId="21479"/>
    <cellStyle name="Название 68" xfId="21480"/>
    <cellStyle name="Название 69" xfId="21481"/>
    <cellStyle name="Название 7" xfId="21482"/>
    <cellStyle name="Название 7 2" xfId="21483"/>
    <cellStyle name="Название 7 3" xfId="21484"/>
    <cellStyle name="Название 70" xfId="21485"/>
    <cellStyle name="Название 71" xfId="21486"/>
    <cellStyle name="Название 72" xfId="21487"/>
    <cellStyle name="Название 73" xfId="21488"/>
    <cellStyle name="Название 74" xfId="21489"/>
    <cellStyle name="Название 75" xfId="21490"/>
    <cellStyle name="Название 76" xfId="21491"/>
    <cellStyle name="Название 77" xfId="21492"/>
    <cellStyle name="Название 78" xfId="21493"/>
    <cellStyle name="Название 79" xfId="21494"/>
    <cellStyle name="Название 8" xfId="21495"/>
    <cellStyle name="Название 8 2" xfId="21496"/>
    <cellStyle name="Название 8 3" xfId="21497"/>
    <cellStyle name="Название 80" xfId="21498"/>
    <cellStyle name="Название 81" xfId="21499"/>
    <cellStyle name="Название 82" xfId="21500"/>
    <cellStyle name="Название 83" xfId="21501"/>
    <cellStyle name="Название 84" xfId="21502"/>
    <cellStyle name="Название 85" xfId="21503"/>
    <cellStyle name="Название 86" xfId="21504"/>
    <cellStyle name="Название 87" xfId="21505"/>
    <cellStyle name="Название 88" xfId="21506"/>
    <cellStyle name="Название 89" xfId="21507"/>
    <cellStyle name="Название 9" xfId="21508"/>
    <cellStyle name="Название 9 2" xfId="21509"/>
    <cellStyle name="Название 9 3" xfId="21510"/>
    <cellStyle name="Название 90" xfId="21511"/>
    <cellStyle name="Название 91" xfId="21512"/>
    <cellStyle name="Название 92" xfId="21513"/>
    <cellStyle name="Название 93" xfId="21514"/>
    <cellStyle name="Название 94" xfId="21515"/>
    <cellStyle name="Название 95" xfId="21516"/>
    <cellStyle name="Название 96" xfId="21517"/>
    <cellStyle name="Название 97" xfId="21518"/>
    <cellStyle name="Название 98" xfId="21519"/>
    <cellStyle name="Название 99" xfId="21520"/>
    <cellStyle name="Невидимый" xfId="21521"/>
    <cellStyle name="Нейтральный" xfId="18" builtinId="28" customBuiltin="1"/>
    <cellStyle name="Нейтральный 10" xfId="21522"/>
    <cellStyle name="Нейтральный 10 2" xfId="21523"/>
    <cellStyle name="Нейтральный 10 3" xfId="21524"/>
    <cellStyle name="Нейтральный 100" xfId="21525"/>
    <cellStyle name="Нейтральный 101" xfId="21526"/>
    <cellStyle name="Нейтральный 102" xfId="21527"/>
    <cellStyle name="Нейтральный 103" xfId="21528"/>
    <cellStyle name="Нейтральный 104" xfId="21529"/>
    <cellStyle name="Нейтральный 105" xfId="21530"/>
    <cellStyle name="Нейтральный 106" xfId="21531"/>
    <cellStyle name="Нейтральный 107" xfId="21532"/>
    <cellStyle name="Нейтральный 108" xfId="21533"/>
    <cellStyle name="Нейтральный 109" xfId="21534"/>
    <cellStyle name="Нейтральный 11" xfId="21535"/>
    <cellStyle name="Нейтральный 11 2" xfId="21536"/>
    <cellStyle name="Нейтральный 11 3" xfId="21537"/>
    <cellStyle name="Нейтральный 110" xfId="21538"/>
    <cellStyle name="Нейтральный 111" xfId="21539"/>
    <cellStyle name="Нейтральный 112" xfId="21540"/>
    <cellStyle name="Нейтральный 113" xfId="21541"/>
    <cellStyle name="Нейтральный 114" xfId="21542"/>
    <cellStyle name="Нейтральный 115" xfId="21543"/>
    <cellStyle name="Нейтральный 116" xfId="21544"/>
    <cellStyle name="Нейтральный 117" xfId="21545"/>
    <cellStyle name="Нейтральный 118" xfId="21546"/>
    <cellStyle name="Нейтральный 119" xfId="21547"/>
    <cellStyle name="Нейтральный 12" xfId="21548"/>
    <cellStyle name="Нейтральный 12 2" xfId="21549"/>
    <cellStyle name="Нейтральный 12 3" xfId="21550"/>
    <cellStyle name="Нейтральный 120" xfId="21551"/>
    <cellStyle name="Нейтральный 121" xfId="21552"/>
    <cellStyle name="Нейтральный 122" xfId="21553"/>
    <cellStyle name="Нейтральный 123" xfId="21554"/>
    <cellStyle name="Нейтральный 124" xfId="21555"/>
    <cellStyle name="Нейтральный 125" xfId="21556"/>
    <cellStyle name="Нейтральный 126" xfId="21557"/>
    <cellStyle name="Нейтральный 127" xfId="21558"/>
    <cellStyle name="Нейтральный 128" xfId="21559"/>
    <cellStyle name="Нейтральный 129" xfId="21560"/>
    <cellStyle name="Нейтральный 13" xfId="21561"/>
    <cellStyle name="Нейтральный 13 2" xfId="21562"/>
    <cellStyle name="Нейтральный 13 3" xfId="21563"/>
    <cellStyle name="Нейтральный 130" xfId="21564"/>
    <cellStyle name="Нейтральный 131" xfId="21565"/>
    <cellStyle name="Нейтральный 132" xfId="21566"/>
    <cellStyle name="Нейтральный 133" xfId="21567"/>
    <cellStyle name="Нейтральный 134" xfId="21568"/>
    <cellStyle name="Нейтральный 135" xfId="21569"/>
    <cellStyle name="Нейтральный 136" xfId="21570"/>
    <cellStyle name="Нейтральный 137" xfId="21571"/>
    <cellStyle name="Нейтральный 138" xfId="21572"/>
    <cellStyle name="Нейтральный 139" xfId="21573"/>
    <cellStyle name="Нейтральный 14" xfId="21574"/>
    <cellStyle name="Нейтральный 14 2" xfId="21575"/>
    <cellStyle name="Нейтральный 14 3" xfId="21576"/>
    <cellStyle name="Нейтральный 140" xfId="21577"/>
    <cellStyle name="Нейтральный 141" xfId="21578"/>
    <cellStyle name="Нейтральный 142" xfId="21579"/>
    <cellStyle name="Нейтральный 143" xfId="21580"/>
    <cellStyle name="Нейтральный 144" xfId="21581"/>
    <cellStyle name="Нейтральный 145" xfId="21582"/>
    <cellStyle name="Нейтральный 146" xfId="21583"/>
    <cellStyle name="Нейтральный 147" xfId="21584"/>
    <cellStyle name="Нейтральный 148" xfId="21585"/>
    <cellStyle name="Нейтральный 149" xfId="21586"/>
    <cellStyle name="Нейтральный 15" xfId="21587"/>
    <cellStyle name="Нейтральный 15 2" xfId="21588"/>
    <cellStyle name="Нейтральный 15 3" xfId="21589"/>
    <cellStyle name="Нейтральный 150" xfId="21590"/>
    <cellStyle name="Нейтральный 151" xfId="21591"/>
    <cellStyle name="Нейтральный 152" xfId="21592"/>
    <cellStyle name="Нейтральный 16" xfId="21593"/>
    <cellStyle name="Нейтральный 16 2" xfId="21594"/>
    <cellStyle name="Нейтральный 16 3" xfId="21595"/>
    <cellStyle name="Нейтральный 17" xfId="21596"/>
    <cellStyle name="Нейтральный 17 2" xfId="21597"/>
    <cellStyle name="Нейтральный 17 3" xfId="21598"/>
    <cellStyle name="Нейтральный 18" xfId="21599"/>
    <cellStyle name="Нейтральный 18 2" xfId="21600"/>
    <cellStyle name="Нейтральный 18 3" xfId="21601"/>
    <cellStyle name="Нейтральный 19" xfId="21602"/>
    <cellStyle name="Нейтральный 19 2" xfId="21603"/>
    <cellStyle name="Нейтральный 19 3" xfId="21604"/>
    <cellStyle name="Нейтральный 2" xfId="21605"/>
    <cellStyle name="Нейтральный 2 10" xfId="21606"/>
    <cellStyle name="Нейтральный 2 11" xfId="21607"/>
    <cellStyle name="Нейтральный 2 12" xfId="21608"/>
    <cellStyle name="Нейтральный 2 13" xfId="21609"/>
    <cellStyle name="Нейтральный 2 14" xfId="21610"/>
    <cellStyle name="Нейтральный 2 14 2" xfId="21611"/>
    <cellStyle name="Нейтральный 2 15" xfId="21612"/>
    <cellStyle name="Нейтральный 2 2" xfId="21613"/>
    <cellStyle name="Нейтральный 2 3" xfId="21614"/>
    <cellStyle name="Нейтральный 2 4" xfId="21615"/>
    <cellStyle name="Нейтральный 2 5" xfId="21616"/>
    <cellStyle name="Нейтральный 2 6" xfId="21617"/>
    <cellStyle name="Нейтральный 2 7" xfId="21618"/>
    <cellStyle name="Нейтральный 2 8" xfId="21619"/>
    <cellStyle name="Нейтральный 2 9" xfId="21620"/>
    <cellStyle name="Нейтральный 20" xfId="21621"/>
    <cellStyle name="Нейтральный 20 2" xfId="21622"/>
    <cellStyle name="Нейтральный 20 3" xfId="21623"/>
    <cellStyle name="Нейтральный 21" xfId="21624"/>
    <cellStyle name="Нейтральный 21 2" xfId="21625"/>
    <cellStyle name="Нейтральный 21 2 2" xfId="21626"/>
    <cellStyle name="Нейтральный 21 2 3" xfId="21627"/>
    <cellStyle name="Нейтральный 21 3" xfId="21628"/>
    <cellStyle name="Нейтральный 21 3 2" xfId="21629"/>
    <cellStyle name="Нейтральный 21 3 3" xfId="21630"/>
    <cellStyle name="Нейтральный 21 4" xfId="21631"/>
    <cellStyle name="Нейтральный 21 4 2" xfId="21632"/>
    <cellStyle name="Нейтральный 21 4 3" xfId="21633"/>
    <cellStyle name="Нейтральный 21 5" xfId="21634"/>
    <cellStyle name="Нейтральный 21 5 2" xfId="21635"/>
    <cellStyle name="Нейтральный 21 5 3" xfId="21636"/>
    <cellStyle name="Нейтральный 21 6" xfId="21637"/>
    <cellStyle name="Нейтральный 21 6 2" xfId="21638"/>
    <cellStyle name="Нейтральный 21 6 3" xfId="21639"/>
    <cellStyle name="Нейтральный 21 7" xfId="21640"/>
    <cellStyle name="Нейтральный 21 7 2" xfId="21641"/>
    <cellStyle name="Нейтральный 21 7 3" xfId="21642"/>
    <cellStyle name="Нейтральный 21 8" xfId="21643"/>
    <cellStyle name="Нейтральный 21 9" xfId="21644"/>
    <cellStyle name="Нейтральный 22" xfId="21645"/>
    <cellStyle name="Нейтральный 22 2" xfId="21646"/>
    <cellStyle name="Нейтральный 22 3" xfId="21647"/>
    <cellStyle name="Нейтральный 23" xfId="21648"/>
    <cellStyle name="Нейтральный 23 2" xfId="21649"/>
    <cellStyle name="Нейтральный 23 3" xfId="21650"/>
    <cellStyle name="Нейтральный 24" xfId="21651"/>
    <cellStyle name="Нейтральный 24 2" xfId="21652"/>
    <cellStyle name="Нейтральный 24 3" xfId="21653"/>
    <cellStyle name="Нейтральный 25" xfId="21654"/>
    <cellStyle name="Нейтральный 25 2" xfId="21655"/>
    <cellStyle name="Нейтральный 25 3" xfId="21656"/>
    <cellStyle name="Нейтральный 26" xfId="21657"/>
    <cellStyle name="Нейтральный 26 2" xfId="21658"/>
    <cellStyle name="Нейтральный 26 3" xfId="21659"/>
    <cellStyle name="Нейтральный 27" xfId="21660"/>
    <cellStyle name="Нейтральный 27 2" xfId="21661"/>
    <cellStyle name="Нейтральный 27 3" xfId="21662"/>
    <cellStyle name="Нейтральный 28" xfId="21663"/>
    <cellStyle name="Нейтральный 28 2" xfId="21664"/>
    <cellStyle name="Нейтральный 28 3" xfId="21665"/>
    <cellStyle name="Нейтральный 29" xfId="21666"/>
    <cellStyle name="Нейтральный 29 2" xfId="21667"/>
    <cellStyle name="Нейтральный 29 3" xfId="21668"/>
    <cellStyle name="Нейтральный 3" xfId="21669"/>
    <cellStyle name="Нейтральный 3 2" xfId="21670"/>
    <cellStyle name="Нейтральный 3 3" xfId="21671"/>
    <cellStyle name="Нейтральный 30" xfId="21672"/>
    <cellStyle name="Нейтральный 30 2" xfId="21673"/>
    <cellStyle name="Нейтральный 30 3" xfId="21674"/>
    <cellStyle name="Нейтральный 31" xfId="21675"/>
    <cellStyle name="Нейтральный 31 2" xfId="21676"/>
    <cellStyle name="Нейтральный 31 3" xfId="21677"/>
    <cellStyle name="Нейтральный 32" xfId="21678"/>
    <cellStyle name="Нейтральный 32 2" xfId="21679"/>
    <cellStyle name="Нейтральный 32 3" xfId="21680"/>
    <cellStyle name="Нейтральный 33" xfId="21681"/>
    <cellStyle name="Нейтральный 33 2" xfId="21682"/>
    <cellStyle name="Нейтральный 33 3" xfId="21683"/>
    <cellStyle name="Нейтральный 34" xfId="21684"/>
    <cellStyle name="Нейтральный 34 2" xfId="21685"/>
    <cellStyle name="Нейтральный 34 3" xfId="21686"/>
    <cellStyle name="Нейтральный 35" xfId="21687"/>
    <cellStyle name="Нейтральный 35 2" xfId="21688"/>
    <cellStyle name="Нейтральный 35 3" xfId="21689"/>
    <cellStyle name="Нейтральный 36" xfId="21690"/>
    <cellStyle name="Нейтральный 36 2" xfId="21691"/>
    <cellStyle name="Нейтральный 36 3" xfId="21692"/>
    <cellStyle name="Нейтральный 37" xfId="21693"/>
    <cellStyle name="Нейтральный 37 2" xfId="21694"/>
    <cellStyle name="Нейтральный 37 3" xfId="21695"/>
    <cellStyle name="Нейтральный 38" xfId="21696"/>
    <cellStyle name="Нейтральный 38 2" xfId="21697"/>
    <cellStyle name="Нейтральный 38 3" xfId="21698"/>
    <cellStyle name="Нейтральный 39" xfId="21699"/>
    <cellStyle name="Нейтральный 39 2" xfId="21700"/>
    <cellStyle name="Нейтральный 39 3" xfId="21701"/>
    <cellStyle name="Нейтральный 4" xfId="21702"/>
    <cellStyle name="Нейтральный 4 2" xfId="21703"/>
    <cellStyle name="Нейтральный 4 3" xfId="21704"/>
    <cellStyle name="Нейтральный 40" xfId="21705"/>
    <cellStyle name="Нейтральный 40 2" xfId="21706"/>
    <cellStyle name="Нейтральный 40 3" xfId="21707"/>
    <cellStyle name="Нейтральный 41" xfId="21708"/>
    <cellStyle name="Нейтральный 41 2" xfId="21709"/>
    <cellStyle name="Нейтральный 41 3" xfId="21710"/>
    <cellStyle name="Нейтральный 42" xfId="21711"/>
    <cellStyle name="Нейтральный 42 2" xfId="21712"/>
    <cellStyle name="Нейтральный 42 3" xfId="21713"/>
    <cellStyle name="Нейтральный 43" xfId="21714"/>
    <cellStyle name="Нейтральный 43 2" xfId="21715"/>
    <cellStyle name="Нейтральный 43 3" xfId="21716"/>
    <cellStyle name="Нейтральный 44" xfId="21717"/>
    <cellStyle name="Нейтральный 44 2" xfId="21718"/>
    <cellStyle name="Нейтральный 44 3" xfId="21719"/>
    <cellStyle name="Нейтральный 45" xfId="21720"/>
    <cellStyle name="Нейтральный 45 2" xfId="21721"/>
    <cellStyle name="Нейтральный 45 3" xfId="21722"/>
    <cellStyle name="Нейтральный 46" xfId="21723"/>
    <cellStyle name="Нейтральный 46 2" xfId="21724"/>
    <cellStyle name="Нейтральный 46 3" xfId="21725"/>
    <cellStyle name="Нейтральный 47" xfId="21726"/>
    <cellStyle name="Нейтральный 47 2" xfId="21727"/>
    <cellStyle name="Нейтральный 47 3" xfId="21728"/>
    <cellStyle name="Нейтральный 48" xfId="21729"/>
    <cellStyle name="Нейтральный 48 2" xfId="21730"/>
    <cellStyle name="Нейтральный 48 3" xfId="21731"/>
    <cellStyle name="Нейтральный 49" xfId="21732"/>
    <cellStyle name="Нейтральный 49 2" xfId="21733"/>
    <cellStyle name="Нейтральный 49 3" xfId="21734"/>
    <cellStyle name="Нейтральный 5" xfId="21735"/>
    <cellStyle name="Нейтральный 5 2" xfId="21736"/>
    <cellStyle name="Нейтральный 5 3" xfId="21737"/>
    <cellStyle name="Нейтральный 50" xfId="21738"/>
    <cellStyle name="Нейтральный 50 2" xfId="21739"/>
    <cellStyle name="Нейтральный 50 3" xfId="21740"/>
    <cellStyle name="Нейтральный 51" xfId="21741"/>
    <cellStyle name="Нейтральный 51 2" xfId="21742"/>
    <cellStyle name="Нейтральный 51 3" xfId="21743"/>
    <cellStyle name="Нейтральный 52" xfId="21744"/>
    <cellStyle name="Нейтральный 52 2" xfId="21745"/>
    <cellStyle name="Нейтральный 52 3" xfId="21746"/>
    <cellStyle name="Нейтральный 53" xfId="21747"/>
    <cellStyle name="Нейтральный 53 2" xfId="21748"/>
    <cellStyle name="Нейтральный 53 3" xfId="21749"/>
    <cellStyle name="Нейтральный 54" xfId="21750"/>
    <cellStyle name="Нейтральный 54 2" xfId="21751"/>
    <cellStyle name="Нейтральный 54 3" xfId="21752"/>
    <cellStyle name="Нейтральный 55" xfId="21753"/>
    <cellStyle name="Нейтральный 55 2" xfId="21754"/>
    <cellStyle name="Нейтральный 55 3" xfId="21755"/>
    <cellStyle name="Нейтральный 56" xfId="21756"/>
    <cellStyle name="Нейтральный 57" xfId="21757"/>
    <cellStyle name="Нейтральный 58" xfId="21758"/>
    <cellStyle name="Нейтральный 59" xfId="21759"/>
    <cellStyle name="Нейтральный 6" xfId="21760"/>
    <cellStyle name="Нейтральный 6 2" xfId="21761"/>
    <cellStyle name="Нейтральный 6 3" xfId="21762"/>
    <cellStyle name="Нейтральный 60" xfId="21763"/>
    <cellStyle name="Нейтральный 61" xfId="21764"/>
    <cellStyle name="Нейтральный 62" xfId="21765"/>
    <cellStyle name="Нейтральный 63" xfId="21766"/>
    <cellStyle name="Нейтральный 64" xfId="21767"/>
    <cellStyle name="Нейтральный 65" xfId="21768"/>
    <cellStyle name="Нейтральный 66" xfId="21769"/>
    <cellStyle name="Нейтральный 67" xfId="21770"/>
    <cellStyle name="Нейтральный 68" xfId="21771"/>
    <cellStyle name="Нейтральный 69" xfId="21772"/>
    <cellStyle name="Нейтральный 7" xfId="21773"/>
    <cellStyle name="Нейтральный 7 2" xfId="21774"/>
    <cellStyle name="Нейтральный 7 3" xfId="21775"/>
    <cellStyle name="Нейтральный 70" xfId="21776"/>
    <cellStyle name="Нейтральный 71" xfId="21777"/>
    <cellStyle name="Нейтральный 72" xfId="21778"/>
    <cellStyle name="Нейтральный 73" xfId="21779"/>
    <cellStyle name="Нейтральный 74" xfId="21780"/>
    <cellStyle name="Нейтральный 75" xfId="21781"/>
    <cellStyle name="Нейтральный 76" xfId="21782"/>
    <cellStyle name="Нейтральный 77" xfId="21783"/>
    <cellStyle name="Нейтральный 78" xfId="21784"/>
    <cellStyle name="Нейтральный 79" xfId="21785"/>
    <cellStyle name="Нейтральный 8" xfId="21786"/>
    <cellStyle name="Нейтральный 8 2" xfId="21787"/>
    <cellStyle name="Нейтральный 8 3" xfId="21788"/>
    <cellStyle name="Нейтральный 80" xfId="21789"/>
    <cellStyle name="Нейтральный 81" xfId="21790"/>
    <cellStyle name="Нейтральный 82" xfId="21791"/>
    <cellStyle name="Нейтральный 83" xfId="21792"/>
    <cellStyle name="Нейтральный 84" xfId="21793"/>
    <cellStyle name="Нейтральный 85" xfId="21794"/>
    <cellStyle name="Нейтральный 86" xfId="21795"/>
    <cellStyle name="Нейтральный 87" xfId="21796"/>
    <cellStyle name="Нейтральный 88" xfId="21797"/>
    <cellStyle name="Нейтральный 89" xfId="21798"/>
    <cellStyle name="Нейтральный 9" xfId="21799"/>
    <cellStyle name="Нейтральный 9 2" xfId="21800"/>
    <cellStyle name="Нейтральный 9 3" xfId="21801"/>
    <cellStyle name="Нейтральный 90" xfId="21802"/>
    <cellStyle name="Нейтральный 91" xfId="21803"/>
    <cellStyle name="Нейтральный 92" xfId="21804"/>
    <cellStyle name="Нейтральный 93" xfId="21805"/>
    <cellStyle name="Нейтральный 94" xfId="21806"/>
    <cellStyle name="Нейтральный 95" xfId="21807"/>
    <cellStyle name="Нейтральный 96" xfId="21808"/>
    <cellStyle name="Нейтральный 97" xfId="21809"/>
    <cellStyle name="Нейтральный 98" xfId="21810"/>
    <cellStyle name="Нейтральный 99" xfId="21811"/>
    <cellStyle name="Низ1" xfId="21812"/>
    <cellStyle name="Низ1 2" xfId="21813"/>
    <cellStyle name="Низ1 2 2" xfId="21814"/>
    <cellStyle name="Низ2" xfId="21815"/>
    <cellStyle name="Обычный" xfId="0" builtinId="0"/>
    <cellStyle name="Обычный 10" xfId="21816"/>
    <cellStyle name="Обычный 10 10" xfId="21817"/>
    <cellStyle name="Обычный 10 10 2" xfId="21818"/>
    <cellStyle name="Обычный 10 11" xfId="21819"/>
    <cellStyle name="Обычный 10 11 2" xfId="21820"/>
    <cellStyle name="Обычный 10 12" xfId="21821"/>
    <cellStyle name="Обычный 10 12 2" xfId="21822"/>
    <cellStyle name="Обычный 10 13" xfId="21823"/>
    <cellStyle name="Обычный 10 13 2" xfId="21824"/>
    <cellStyle name="Обычный 10 14" xfId="21825"/>
    <cellStyle name="Обычный 10 15" xfId="21826"/>
    <cellStyle name="Обычный 10 2" xfId="21827"/>
    <cellStyle name="Обычный 10 2 2" xfId="21828"/>
    <cellStyle name="Обычный 10 2 2 2" xfId="21829"/>
    <cellStyle name="Обычный 10 2 2 3" xfId="21830"/>
    <cellStyle name="Обычный 10 2 3" xfId="21831"/>
    <cellStyle name="Обычный 10 2_тех формы-т ОК без кот. Мелиор 1-2" xfId="21832"/>
    <cellStyle name="Обычный 10 3" xfId="21833"/>
    <cellStyle name="Обычный 10 3 2" xfId="21834"/>
    <cellStyle name="Обычный 10 3 3" xfId="21835"/>
    <cellStyle name="Обычный 10 4" xfId="21836"/>
    <cellStyle name="Обычный 10 4 2" xfId="21837"/>
    <cellStyle name="Обычный 10 5" xfId="21838"/>
    <cellStyle name="Обычный 10 5 2" xfId="21839"/>
    <cellStyle name="Обычный 10 6" xfId="21840"/>
    <cellStyle name="Обычный 10 6 2" xfId="21841"/>
    <cellStyle name="Обычный 10 7" xfId="21842"/>
    <cellStyle name="Обычный 10 7 2" xfId="21843"/>
    <cellStyle name="Обычный 10 8" xfId="21844"/>
    <cellStyle name="Обычный 10 8 2" xfId="21845"/>
    <cellStyle name="Обычный 10 9" xfId="21846"/>
    <cellStyle name="Обычный 10 9 2" xfId="21847"/>
    <cellStyle name="Обычный 10_12 тх Расход теплоносителя(Марха)_корр.реализация" xfId="21848"/>
    <cellStyle name="Обычный 100" xfId="21849"/>
    <cellStyle name="Обычный 100 2" xfId="21850"/>
    <cellStyle name="Обычный 100 2 2" xfId="21851"/>
    <cellStyle name="Обычный 100 3" xfId="21852"/>
    <cellStyle name="Обычный 100 3 2" xfId="21853"/>
    <cellStyle name="Обычный 101" xfId="21854"/>
    <cellStyle name="Обычный 101 2" xfId="21855"/>
    <cellStyle name="Обычный 101 2 2" xfId="21856"/>
    <cellStyle name="Обычный 101 3" xfId="21857"/>
    <cellStyle name="Обычный 101 3 2" xfId="21858"/>
    <cellStyle name="Обычный 101 4" xfId="21859"/>
    <cellStyle name="Обычный 102" xfId="21860"/>
    <cellStyle name="Обычный 103" xfId="21861"/>
    <cellStyle name="Обычный 104" xfId="21862"/>
    <cellStyle name="Обычный 105" xfId="21863"/>
    <cellStyle name="Обычный 106" xfId="21864"/>
    <cellStyle name="Обычный 107" xfId="21865"/>
    <cellStyle name="Обычный 108" xfId="21866"/>
    <cellStyle name="Обычный 109" xfId="21867"/>
    <cellStyle name="Обычный 11" xfId="21868"/>
    <cellStyle name="Обычный 11 10" xfId="21869"/>
    <cellStyle name="Обычный 11 10 2" xfId="21870"/>
    <cellStyle name="Обычный 11 11" xfId="21871"/>
    <cellStyle name="Обычный 11 11 2" xfId="21872"/>
    <cellStyle name="Обычный 11 12" xfId="21873"/>
    <cellStyle name="Обычный 11 12 2" xfId="21874"/>
    <cellStyle name="Обычный 11 13" xfId="21875"/>
    <cellStyle name="Обычный 11 13 2" xfId="21876"/>
    <cellStyle name="Обычный 11 14" xfId="21877"/>
    <cellStyle name="Обычный 11 15" xfId="21878"/>
    <cellStyle name="Обычный 11 16" xfId="21879"/>
    <cellStyle name="Обычный 11 2" xfId="21880"/>
    <cellStyle name="Обычный 11 2 2" xfId="21881"/>
    <cellStyle name="Обычный 11 2 3" xfId="21882"/>
    <cellStyle name="Обычный 11 2_1 тх  2 квартал" xfId="21883"/>
    <cellStyle name="Обычный 11 3" xfId="21884"/>
    <cellStyle name="Обычный 11 3 2" xfId="21885"/>
    <cellStyle name="Обычный 11 3 3" xfId="21886"/>
    <cellStyle name="Обычный 11 3_тех формы-т ОК без кот. Мелиор 1-2" xfId="21887"/>
    <cellStyle name="Обычный 11 4" xfId="21888"/>
    <cellStyle name="Обычный 11 4 2" xfId="21889"/>
    <cellStyle name="Обычный 11 4 3" xfId="21890"/>
    <cellStyle name="Обычный 11 5" xfId="21891"/>
    <cellStyle name="Обычный 11 5 2" xfId="21892"/>
    <cellStyle name="Обычный 11 5 3" xfId="21893"/>
    <cellStyle name="Обычный 11 6" xfId="21894"/>
    <cellStyle name="Обычный 11 6 2" xfId="21895"/>
    <cellStyle name="Обычный 11 6 3" xfId="21896"/>
    <cellStyle name="Обычный 11 7" xfId="21897"/>
    <cellStyle name="Обычный 11 7 2" xfId="21898"/>
    <cellStyle name="Обычный 11 7 3" xfId="21899"/>
    <cellStyle name="Обычный 11 8" xfId="21900"/>
    <cellStyle name="Обычный 11 8 2" xfId="21901"/>
    <cellStyle name="Обычный 11 9" xfId="21902"/>
    <cellStyle name="Обычный 11 9 2" xfId="21903"/>
    <cellStyle name="Обычный 11_1 тх  2 квартал" xfId="21904"/>
    <cellStyle name="Обычный 110" xfId="21905"/>
    <cellStyle name="Обычный 111" xfId="21906"/>
    <cellStyle name="Обычный 112" xfId="21907"/>
    <cellStyle name="Обычный 113" xfId="21908"/>
    <cellStyle name="Обычный 114" xfId="21909"/>
    <cellStyle name="Обычный 115" xfId="21910"/>
    <cellStyle name="Обычный 116" xfId="21911"/>
    <cellStyle name="Обычный 117" xfId="21912"/>
    <cellStyle name="Обычный 118" xfId="21913"/>
    <cellStyle name="Обычный 119" xfId="21914"/>
    <cellStyle name="Обычный 12" xfId="21915"/>
    <cellStyle name="Обычный 12 10" xfId="21916"/>
    <cellStyle name="Обычный 12 10 2" xfId="21917"/>
    <cellStyle name="Обычный 12 10_тех формы-т ОК без кот. Мелиор 1-2" xfId="21918"/>
    <cellStyle name="Обычный 12 11" xfId="21919"/>
    <cellStyle name="Обычный 12 11 2" xfId="21920"/>
    <cellStyle name="Обычный 12 12" xfId="21921"/>
    <cellStyle name="Обычный 12 12 2" xfId="21922"/>
    <cellStyle name="Обычный 12 13" xfId="21923"/>
    <cellStyle name="Обычный 12 13 2" xfId="21924"/>
    <cellStyle name="Обычный 12 14" xfId="21925"/>
    <cellStyle name="Обычный 12 15" xfId="21926"/>
    <cellStyle name="Обычный 12 16" xfId="21927"/>
    <cellStyle name="Обычный 12 2" xfId="21928"/>
    <cellStyle name="Обычный 12 2 2" xfId="21929"/>
    <cellStyle name="Обычный 12 2 2 2" xfId="21930"/>
    <cellStyle name="Обычный 12 2 2_тех формы-т ОК без кот. Мелиор 1-2" xfId="21931"/>
    <cellStyle name="Обычный 12 2 3" xfId="21932"/>
    <cellStyle name="Обычный 12 2 4" xfId="21933"/>
    <cellStyle name="Обычный 12 2_1 тх  2 квартал" xfId="21934"/>
    <cellStyle name="Обычный 12 3" xfId="21935"/>
    <cellStyle name="Обычный 12 3 2" xfId="21936"/>
    <cellStyle name="Обычный 12 3 2 2" xfId="21937"/>
    <cellStyle name="Обычный 12 3 2 2 2" xfId="21938"/>
    <cellStyle name="Обычный 12 3 2 2 2 2" xfId="21939"/>
    <cellStyle name="Обычный 12 3 2 2 2_тех формы-т ОК без кот. Мелиор 1-2" xfId="21940"/>
    <cellStyle name="Обычный 12 3 2 2 3" xfId="21941"/>
    <cellStyle name="Обычный 12 3 2 2_1 тх  2 квартал" xfId="21942"/>
    <cellStyle name="Обычный 12 3 2 3" xfId="21943"/>
    <cellStyle name="Обычный 12 3 2 3 2" xfId="21944"/>
    <cellStyle name="Обычный 12 3 2 3_тех формы-т ОК без кот. Мелиор 1-2" xfId="21945"/>
    <cellStyle name="Обычный 12 3 2_1 тх  2 квартал" xfId="21946"/>
    <cellStyle name="Обычный 12 3 3" xfId="21947"/>
    <cellStyle name="Обычный 12 3 3 2" xfId="21948"/>
    <cellStyle name="Обычный 12 3 3 2 2" xfId="21949"/>
    <cellStyle name="Обычный 12 3 3 2 2 2" xfId="21950"/>
    <cellStyle name="Обычный 12 3 3 2 2_тех формы-т ОК без кот. Мелиор 1-2" xfId="21951"/>
    <cellStyle name="Обычный 12 3 3 2 3" xfId="21952"/>
    <cellStyle name="Обычный 12 3 3 2_1 тх  2 квартал" xfId="21953"/>
    <cellStyle name="Обычный 12 3 3 3" xfId="21954"/>
    <cellStyle name="Обычный 12 3 3 3 2" xfId="21955"/>
    <cellStyle name="Обычный 12 3 3 3_тех формы-т ОК без кот. Мелиор 1-2" xfId="21956"/>
    <cellStyle name="Обычный 12 3 3 4" xfId="21957"/>
    <cellStyle name="Обычный 12 3 3_1 тх  2 квартал" xfId="21958"/>
    <cellStyle name="Обычный 12 3 4" xfId="21959"/>
    <cellStyle name="Обычный 12 3 4 2" xfId="21960"/>
    <cellStyle name="Обычный 12 3 4 2 2" xfId="21961"/>
    <cellStyle name="Обычный 12 3 4 2_тех формы-т ОК без кот. Мелиор 1-2" xfId="21962"/>
    <cellStyle name="Обычный 12 3 4 3" xfId="21963"/>
    <cellStyle name="Обычный 12 3 4_1 тх  2 квартал" xfId="21964"/>
    <cellStyle name="Обычный 12 3 5" xfId="21965"/>
    <cellStyle name="Обычный 12 3 5 2" xfId="21966"/>
    <cellStyle name="Обычный 12 3 5_тех формы-т ОК без кот. Мелиор 1-2" xfId="21967"/>
    <cellStyle name="Обычный 12 3 6" xfId="21968"/>
    <cellStyle name="Обычный 12 3 6 2" xfId="21969"/>
    <cellStyle name="Обычный 12 3_1 тх  2 квартал" xfId="21970"/>
    <cellStyle name="Обычный 12 4" xfId="21971"/>
    <cellStyle name="Обычный 12 4 2" xfId="21972"/>
    <cellStyle name="Обычный 12 4 2 2" xfId="21973"/>
    <cellStyle name="Обычный 12 4 2 2 2" xfId="21974"/>
    <cellStyle name="Обычный 12 4 2 2_тех формы-т ОК без кот. Мелиор 1-2" xfId="21975"/>
    <cellStyle name="Обычный 12 4 2 3" xfId="21976"/>
    <cellStyle name="Обычный 12 4 2_1 тх  2 квартал" xfId="21977"/>
    <cellStyle name="Обычный 12 4 3" xfId="21978"/>
    <cellStyle name="Обычный 12 4 3 2" xfId="21979"/>
    <cellStyle name="Обычный 12 4 3 2 2" xfId="21980"/>
    <cellStyle name="Обычный 12 4 3 2_тех формы-т ОК без кот. Мелиор 1-2" xfId="21981"/>
    <cellStyle name="Обычный 12 4 3 3" xfId="21982"/>
    <cellStyle name="Обычный 12 4 3_1 тх  2 квартал" xfId="21983"/>
    <cellStyle name="Обычный 12 4 4" xfId="21984"/>
    <cellStyle name="Обычный 12 4 4 2" xfId="21985"/>
    <cellStyle name="Обычный 12 4 4_тех формы-т ОК без кот. Мелиор 1-2" xfId="21986"/>
    <cellStyle name="Обычный 12 4 5" xfId="21987"/>
    <cellStyle name="Обычный 12 4_1 тх  2 квартал" xfId="21988"/>
    <cellStyle name="Обычный 12 5" xfId="21989"/>
    <cellStyle name="Обычный 12 5 2" xfId="21990"/>
    <cellStyle name="Обычный 12 5 2 2" xfId="21991"/>
    <cellStyle name="Обычный 12 5 2 2 2" xfId="21992"/>
    <cellStyle name="Обычный 12 5 2 2_тех формы-т ОК без кот. Мелиор 1-2" xfId="21993"/>
    <cellStyle name="Обычный 12 5 2_1 тх  2 квартал" xfId="21994"/>
    <cellStyle name="Обычный 12 5 3" xfId="21995"/>
    <cellStyle name="Обычный 12 5 3 2" xfId="21996"/>
    <cellStyle name="Обычный 12 5 3 2 2" xfId="21997"/>
    <cellStyle name="Обычный 12 5 3 2_тех формы-т ОК без кот. Мелиор 1-2" xfId="21998"/>
    <cellStyle name="Обычный 12 5 3 3" xfId="21999"/>
    <cellStyle name="Обычный 12 5 3_1 тх  2 квартал" xfId="22000"/>
    <cellStyle name="Обычный 12 5 4" xfId="22001"/>
    <cellStyle name="Обычный 12 5 4 2" xfId="22002"/>
    <cellStyle name="Обычный 12 5 4_тех формы-т ОК без кот. Мелиор 1-2" xfId="22003"/>
    <cellStyle name="Обычный 12 5_1 тх  2 квартал" xfId="22004"/>
    <cellStyle name="Обычный 12 6" xfId="22005"/>
    <cellStyle name="Обычный 12 6 2" xfId="22006"/>
    <cellStyle name="Обычный 12 6 2 2" xfId="22007"/>
    <cellStyle name="Обычный 12 6 2 2 2" xfId="22008"/>
    <cellStyle name="Обычный 12 6 2 2_тех формы-т ОК без кот. Мелиор 1-2" xfId="22009"/>
    <cellStyle name="Обычный 12 6 2_1 тх  2 квартал" xfId="22010"/>
    <cellStyle name="Обычный 12 6 3" xfId="22011"/>
    <cellStyle name="Обычный 12 6 3 2" xfId="22012"/>
    <cellStyle name="Обычный 12 6 3_тех формы-т ОК без кот. Мелиор 1-2" xfId="22013"/>
    <cellStyle name="Обычный 12 6_1 тх  2 квартал" xfId="22014"/>
    <cellStyle name="Обычный 12 7" xfId="22015"/>
    <cellStyle name="Обычный 12 7 2" xfId="22016"/>
    <cellStyle name="Обычный 12 7_1 тх  2 квартал" xfId="22017"/>
    <cellStyle name="Обычный 12 8" xfId="22018"/>
    <cellStyle name="Обычный 12 8 2" xfId="22019"/>
    <cellStyle name="Обычный 12 8_1 тх  2 квартал" xfId="22020"/>
    <cellStyle name="Обычный 12 9" xfId="22021"/>
    <cellStyle name="Обычный 12 9 2" xfId="22022"/>
    <cellStyle name="Обычный 12 9_1 тх  2 квартал" xfId="22023"/>
    <cellStyle name="Обычный 12_1 тх  2 квартал" xfId="22024"/>
    <cellStyle name="Обычный 120" xfId="22025"/>
    <cellStyle name="Обычный 121" xfId="22026"/>
    <cellStyle name="Обычный 122" xfId="22027"/>
    <cellStyle name="Обычный 123" xfId="22028"/>
    <cellStyle name="Обычный 124" xfId="22029"/>
    <cellStyle name="Обычный 125" xfId="22030"/>
    <cellStyle name="Обычный 126" xfId="22031"/>
    <cellStyle name="Обычный 127" xfId="22032"/>
    <cellStyle name="Обычный 128" xfId="22033"/>
    <cellStyle name="Обычный 129" xfId="22034"/>
    <cellStyle name="Обычный 13" xfId="22035"/>
    <cellStyle name="Обычный 13 10" xfId="22036"/>
    <cellStyle name="Обычный 13 10 2" xfId="22037"/>
    <cellStyle name="Обычный 13 11" xfId="22038"/>
    <cellStyle name="Обычный 13 11 2" xfId="22039"/>
    <cellStyle name="Обычный 13 12" xfId="22040"/>
    <cellStyle name="Обычный 13 12 2" xfId="22041"/>
    <cellStyle name="Обычный 13 13" xfId="22042"/>
    <cellStyle name="Обычный 13 13 2" xfId="22043"/>
    <cellStyle name="Обычный 13 14" xfId="22044"/>
    <cellStyle name="Обычный 13 15" xfId="22045"/>
    <cellStyle name="Обычный 13 2" xfId="22046"/>
    <cellStyle name="Обычный 13 2 2" xfId="22047"/>
    <cellStyle name="Обычный 13 2 3" xfId="22048"/>
    <cellStyle name="Обычный 13 3" xfId="22049"/>
    <cellStyle name="Обычный 13 3 2" xfId="22050"/>
    <cellStyle name="Обычный 13 3 3" xfId="22051"/>
    <cellStyle name="Обычный 13 4" xfId="22052"/>
    <cellStyle name="Обычный 13 4 2" xfId="22053"/>
    <cellStyle name="Обычный 13 5" xfId="22054"/>
    <cellStyle name="Обычный 13 5 2" xfId="22055"/>
    <cellStyle name="Обычный 13 6" xfId="22056"/>
    <cellStyle name="Обычный 13 6 2" xfId="22057"/>
    <cellStyle name="Обычный 13 7" xfId="22058"/>
    <cellStyle name="Обычный 13 7 2" xfId="22059"/>
    <cellStyle name="Обычный 13 8" xfId="22060"/>
    <cellStyle name="Обычный 13 8 2" xfId="22061"/>
    <cellStyle name="Обычный 13 9" xfId="22062"/>
    <cellStyle name="Обычный 13 9 2" xfId="22063"/>
    <cellStyle name="Обычный 13_тех формы-т ОК без кот. Мелиор 1-2" xfId="22064"/>
    <cellStyle name="Обычный 130" xfId="22065"/>
    <cellStyle name="Обычный 131" xfId="22066"/>
    <cellStyle name="Обычный 132" xfId="22067"/>
    <cellStyle name="Обычный 133" xfId="22068"/>
    <cellStyle name="Обычный 134" xfId="22069"/>
    <cellStyle name="Обычный 135" xfId="22070"/>
    <cellStyle name="Обычный 136" xfId="22071"/>
    <cellStyle name="Обычный 137" xfId="22072"/>
    <cellStyle name="Обычный 138" xfId="22073"/>
    <cellStyle name="Обычный 139" xfId="22074"/>
    <cellStyle name="Обычный 14" xfId="22075"/>
    <cellStyle name="Обычный 14 10" xfId="22076"/>
    <cellStyle name="Обычный 14 10 2" xfId="22077"/>
    <cellStyle name="Обычный 14 10_тех формы-т ОК без кот. Мелиор 1-2" xfId="22078"/>
    <cellStyle name="Обычный 14 11" xfId="22079"/>
    <cellStyle name="Обычный 14 11 2" xfId="22080"/>
    <cellStyle name="Обычный 14 12" xfId="22081"/>
    <cellStyle name="Обычный 14 12 2" xfId="22082"/>
    <cellStyle name="Обычный 14 13" xfId="22083"/>
    <cellStyle name="Обычный 14 13 2" xfId="22084"/>
    <cellStyle name="Обычный 14 14" xfId="22085"/>
    <cellStyle name="Обычный 14 15" xfId="22086"/>
    <cellStyle name="Обычный 14 16" xfId="22087"/>
    <cellStyle name="Обычный 14 16 2" xfId="22088"/>
    <cellStyle name="Обычный 14 16 3" xfId="22089"/>
    <cellStyle name="Обычный 14 16 4" xfId="22090"/>
    <cellStyle name="Обычный 14 16 5" xfId="22091"/>
    <cellStyle name="Обычный 14 17" xfId="22092"/>
    <cellStyle name="Обычный 14 17 2" xfId="22093"/>
    <cellStyle name="Обычный 14 18" xfId="22094"/>
    <cellStyle name="Обычный 14 2" xfId="22095"/>
    <cellStyle name="Обычный 14 2 2" xfId="22096"/>
    <cellStyle name="Обычный 14 2 3" xfId="22097"/>
    <cellStyle name="Обычный 14 2_тех формы-т ОК без кот. Мелиор 1-2" xfId="22098"/>
    <cellStyle name="Обычный 14 3" xfId="22099"/>
    <cellStyle name="Обычный 14 3 2" xfId="22100"/>
    <cellStyle name="Обычный 14 3 2 2" xfId="22101"/>
    <cellStyle name="Обычный 14 3 2 2 2" xfId="22102"/>
    <cellStyle name="Обычный 14 3 2 2 2 2" xfId="22103"/>
    <cellStyle name="Обычный 14 3 2 2 2_тех формы-т ОК без кот. Мелиор 1-2" xfId="22104"/>
    <cellStyle name="Обычный 14 3 2 2 3" xfId="22105"/>
    <cellStyle name="Обычный 14 3 2 2_1 тх  2 квартал" xfId="22106"/>
    <cellStyle name="Обычный 14 3 2 3" xfId="22107"/>
    <cellStyle name="Обычный 14 3 2 3 2" xfId="22108"/>
    <cellStyle name="Обычный 14 3 2 3_тех формы-т ОК без кот. Мелиор 1-2" xfId="22109"/>
    <cellStyle name="Обычный 14 3 2_1 тх  2 квартал" xfId="22110"/>
    <cellStyle name="Обычный 14 3 3" xfId="22111"/>
    <cellStyle name="Обычный 14 3 3 2" xfId="22112"/>
    <cellStyle name="Обычный 14 3 3 2 2" xfId="22113"/>
    <cellStyle name="Обычный 14 3 3 2 2 2" xfId="22114"/>
    <cellStyle name="Обычный 14 3 3 2 2_тех формы-т ОК без кот. Мелиор 1-2" xfId="22115"/>
    <cellStyle name="Обычный 14 3 3 2 3" xfId="22116"/>
    <cellStyle name="Обычный 14 3 3 2_1 тх  2 квартал" xfId="22117"/>
    <cellStyle name="Обычный 14 3 3 3" xfId="22118"/>
    <cellStyle name="Обычный 14 3 3 3 2" xfId="22119"/>
    <cellStyle name="Обычный 14 3 3 3_тех формы-т ОК без кот. Мелиор 1-2" xfId="22120"/>
    <cellStyle name="Обычный 14 3 3 4" xfId="22121"/>
    <cellStyle name="Обычный 14 3 3_1 тх  2 квартал" xfId="22122"/>
    <cellStyle name="Обычный 14 3 4" xfId="22123"/>
    <cellStyle name="Обычный 14 3 4 2" xfId="22124"/>
    <cellStyle name="Обычный 14 3 4 2 2" xfId="22125"/>
    <cellStyle name="Обычный 14 3 4 2_тех формы-т ОК без кот. Мелиор 1-2" xfId="22126"/>
    <cellStyle name="Обычный 14 3 4 3" xfId="22127"/>
    <cellStyle name="Обычный 14 3 4_1 тх  2 квартал" xfId="22128"/>
    <cellStyle name="Обычный 14 3 5" xfId="22129"/>
    <cellStyle name="Обычный 14 3 5 2" xfId="22130"/>
    <cellStyle name="Обычный 14 3 5_тех формы-т ОК без кот. Мелиор 1-2" xfId="22131"/>
    <cellStyle name="Обычный 14 3_1 тх  2 квартал" xfId="22132"/>
    <cellStyle name="Обычный 14 4" xfId="22133"/>
    <cellStyle name="Обычный 14 4 2" xfId="22134"/>
    <cellStyle name="Обычный 14 4 2 2" xfId="22135"/>
    <cellStyle name="Обычный 14 4 2 2 2" xfId="22136"/>
    <cellStyle name="Обычный 14 4 2 2_тех формы-т ОК без кот. Мелиор 1-2" xfId="22137"/>
    <cellStyle name="Обычный 14 4 2_1 тх  2 квартал" xfId="22138"/>
    <cellStyle name="Обычный 14 4 3" xfId="22139"/>
    <cellStyle name="Обычный 14 4 3 2" xfId="22140"/>
    <cellStyle name="Обычный 14 4 3 2 2" xfId="22141"/>
    <cellStyle name="Обычный 14 4 3 2_тех формы-т ОК без кот. Мелиор 1-2" xfId="22142"/>
    <cellStyle name="Обычный 14 4 3 3" xfId="22143"/>
    <cellStyle name="Обычный 14 4 3_1 тх  2 квартал" xfId="22144"/>
    <cellStyle name="Обычный 14 4 4" xfId="22145"/>
    <cellStyle name="Обычный 14 4 4 2" xfId="22146"/>
    <cellStyle name="Обычный 14 4 4_тех формы-т ОК без кот. Мелиор 1-2" xfId="22147"/>
    <cellStyle name="Обычный 14 4_1 тх  2 квартал" xfId="22148"/>
    <cellStyle name="Обычный 14 5" xfId="22149"/>
    <cellStyle name="Обычный 14 5 2" xfId="22150"/>
    <cellStyle name="Обычный 14 5 2 2" xfId="22151"/>
    <cellStyle name="Обычный 14 5 2 2 2" xfId="22152"/>
    <cellStyle name="Обычный 14 5 2 2_тех формы-т ОК без кот. Мелиор 1-2" xfId="22153"/>
    <cellStyle name="Обычный 14 5 2_1 тх  2 квартал" xfId="22154"/>
    <cellStyle name="Обычный 14 5 3" xfId="22155"/>
    <cellStyle name="Обычный 14 5 3 2" xfId="22156"/>
    <cellStyle name="Обычный 14 5 3 2 2" xfId="22157"/>
    <cellStyle name="Обычный 14 5 3 2_тех формы-т ОК без кот. Мелиор 1-2" xfId="22158"/>
    <cellStyle name="Обычный 14 5 3 3" xfId="22159"/>
    <cellStyle name="Обычный 14 5 3_1 тх  2 квартал" xfId="22160"/>
    <cellStyle name="Обычный 14 5 4" xfId="22161"/>
    <cellStyle name="Обычный 14 5 4 2" xfId="22162"/>
    <cellStyle name="Обычный 14 5 4_тех формы-т ОК без кот. Мелиор 1-2" xfId="22163"/>
    <cellStyle name="Обычный 14 5_1 тх  2 квартал" xfId="22164"/>
    <cellStyle name="Обычный 14 6" xfId="22165"/>
    <cellStyle name="Обычный 14 6 2" xfId="22166"/>
    <cellStyle name="Обычный 14 6 2 2" xfId="22167"/>
    <cellStyle name="Обычный 14 6 2 2 2" xfId="22168"/>
    <cellStyle name="Обычный 14 6 2 2_тех формы-т ОК без кот. Мелиор 1-2" xfId="22169"/>
    <cellStyle name="Обычный 14 6 2_1 тх  2 квартал" xfId="22170"/>
    <cellStyle name="Обычный 14 6 3" xfId="22171"/>
    <cellStyle name="Обычный 14 6 3 2" xfId="22172"/>
    <cellStyle name="Обычный 14 6 3_тех формы-т ОК без кот. Мелиор 1-2" xfId="22173"/>
    <cellStyle name="Обычный 14 6_1 тх  2 квартал" xfId="22174"/>
    <cellStyle name="Обычный 14 7" xfId="22175"/>
    <cellStyle name="Обычный 14 7 2" xfId="22176"/>
    <cellStyle name="Обычный 14 7_1 тх  2 квартал" xfId="22177"/>
    <cellStyle name="Обычный 14 8" xfId="22178"/>
    <cellStyle name="Обычный 14 8 2" xfId="22179"/>
    <cellStyle name="Обычный 14 8_1 тх  2 квартал" xfId="22180"/>
    <cellStyle name="Обычный 14 9" xfId="22181"/>
    <cellStyle name="Обычный 14 9 2" xfId="22182"/>
    <cellStyle name="Обычный 14 9_1 тх  2 квартал" xfId="22183"/>
    <cellStyle name="Обычный 14_1 тх  2 квартал" xfId="22184"/>
    <cellStyle name="Обычный 140" xfId="22185"/>
    <cellStyle name="Обычный 141" xfId="22186"/>
    <cellStyle name="Обычный 142" xfId="22187"/>
    <cellStyle name="Обычный 143" xfId="22188"/>
    <cellStyle name="Обычный 144" xfId="22189"/>
    <cellStyle name="Обычный 145" xfId="22190"/>
    <cellStyle name="Обычный 146" xfId="22191"/>
    <cellStyle name="Обычный 147" xfId="22192"/>
    <cellStyle name="Обычный 148" xfId="22193"/>
    <cellStyle name="Обычный 149" xfId="22194"/>
    <cellStyle name="Обычный 15" xfId="22195"/>
    <cellStyle name="Обычный 15 10" xfId="22196"/>
    <cellStyle name="Обычный 15 10 2" xfId="22197"/>
    <cellStyle name="Обычный 15 11" xfId="22198"/>
    <cellStyle name="Обычный 15 11 2" xfId="22199"/>
    <cellStyle name="Обычный 15 12" xfId="22200"/>
    <cellStyle name="Обычный 15 12 2" xfId="22201"/>
    <cellStyle name="Обычный 15 13" xfId="22202"/>
    <cellStyle name="Обычный 15 13 2" xfId="22203"/>
    <cellStyle name="Обычный 15 14" xfId="22204"/>
    <cellStyle name="Обычный 15 15" xfId="22205"/>
    <cellStyle name="Обычный 15 16" xfId="22206"/>
    <cellStyle name="Обычный 15 2" xfId="22207"/>
    <cellStyle name="Обычный 15 2 2" xfId="22208"/>
    <cellStyle name="Обычный 15 2 3" xfId="22209"/>
    <cellStyle name="Обычный 15 3" xfId="22210"/>
    <cellStyle name="Обычный 15 3 2" xfId="22211"/>
    <cellStyle name="Обычный 15 3 3" xfId="22212"/>
    <cellStyle name="Обычный 15 3 4" xfId="22213"/>
    <cellStyle name="Обычный 15 4" xfId="22214"/>
    <cellStyle name="Обычный 15 4 2" xfId="22215"/>
    <cellStyle name="Обычный 15 5" xfId="22216"/>
    <cellStyle name="Обычный 15 5 2" xfId="22217"/>
    <cellStyle name="Обычный 15 6" xfId="22218"/>
    <cellStyle name="Обычный 15 6 2" xfId="22219"/>
    <cellStyle name="Обычный 15 7" xfId="22220"/>
    <cellStyle name="Обычный 15 7 2" xfId="22221"/>
    <cellStyle name="Обычный 15 8" xfId="22222"/>
    <cellStyle name="Обычный 15 8 2" xfId="22223"/>
    <cellStyle name="Обычный 15 9" xfId="22224"/>
    <cellStyle name="Обычный 15 9 2" xfId="22225"/>
    <cellStyle name="Обычный 15_тех формы-т ОК без кот. Мелиор 1-2" xfId="22226"/>
    <cellStyle name="Обычный 150" xfId="22227"/>
    <cellStyle name="Обычный 151" xfId="22228"/>
    <cellStyle name="Обычный 152" xfId="22229"/>
    <cellStyle name="Обычный 153" xfId="22230"/>
    <cellStyle name="Обычный 154" xfId="22231"/>
    <cellStyle name="Обычный 155" xfId="22232"/>
    <cellStyle name="Обычный 156" xfId="22233"/>
    <cellStyle name="Обычный 157" xfId="22234"/>
    <cellStyle name="Обычный 158" xfId="22235"/>
    <cellStyle name="Обычный 159" xfId="22236"/>
    <cellStyle name="Обычный 16" xfId="22237"/>
    <cellStyle name="Обычный 16 10" xfId="22238"/>
    <cellStyle name="Обычный 16 10 2" xfId="22239"/>
    <cellStyle name="Обычный 16 11" xfId="22240"/>
    <cellStyle name="Обычный 16 11 2" xfId="22241"/>
    <cellStyle name="Обычный 16 12" xfId="22242"/>
    <cellStyle name="Обычный 16 12 2" xfId="22243"/>
    <cellStyle name="Обычный 16 13" xfId="22244"/>
    <cellStyle name="Обычный 16 13 2" xfId="22245"/>
    <cellStyle name="Обычный 16 14" xfId="22246"/>
    <cellStyle name="Обычный 16 2" xfId="22247"/>
    <cellStyle name="Обычный 16 2 2" xfId="22248"/>
    <cellStyle name="Обычный 16 2 2 2" xfId="22249"/>
    <cellStyle name="Обычный 16 2 2 2 2" xfId="22250"/>
    <cellStyle name="Обычный 16 2 2 3" xfId="22251"/>
    <cellStyle name="Обычный 16 2 3" xfId="22252"/>
    <cellStyle name="Обычный 16 2 3 2" xfId="22253"/>
    <cellStyle name="Обычный 16 2 4" xfId="22254"/>
    <cellStyle name="Обычный 16 2 4 2" xfId="22255"/>
    <cellStyle name="Обычный 16 3" xfId="22256"/>
    <cellStyle name="Обычный 16 3 2" xfId="22257"/>
    <cellStyle name="Обычный 16 4" xfId="22258"/>
    <cellStyle name="Обычный 16 4 2" xfId="22259"/>
    <cellStyle name="Обычный 16 5" xfId="22260"/>
    <cellStyle name="Обычный 16 5 2" xfId="22261"/>
    <cellStyle name="Обычный 16 6" xfId="22262"/>
    <cellStyle name="Обычный 16 6 2" xfId="22263"/>
    <cellStyle name="Обычный 16 7" xfId="22264"/>
    <cellStyle name="Обычный 16 7 2" xfId="22265"/>
    <cellStyle name="Обычный 16 8" xfId="22266"/>
    <cellStyle name="Обычный 16 8 2" xfId="22267"/>
    <cellStyle name="Обычный 16 9" xfId="22268"/>
    <cellStyle name="Обычный 16 9 2" xfId="22269"/>
    <cellStyle name="Обычный 16_тех формы-т ОК без кот. Мелиор 1-2" xfId="22270"/>
    <cellStyle name="Обычный 160" xfId="22271"/>
    <cellStyle name="Обычный 161" xfId="22272"/>
    <cellStyle name="Обычный 162" xfId="22273"/>
    <cellStyle name="Обычный 163" xfId="22274"/>
    <cellStyle name="Обычный 164" xfId="22275"/>
    <cellStyle name="Обычный 164 2" xfId="22276"/>
    <cellStyle name="Обычный 165" xfId="22277"/>
    <cellStyle name="Обычный 165 2" xfId="22278"/>
    <cellStyle name="Обычный 166" xfId="22279"/>
    <cellStyle name="Обычный 166 2" xfId="22280"/>
    <cellStyle name="Обычный 167" xfId="22281"/>
    <cellStyle name="Обычный 167 2" xfId="22282"/>
    <cellStyle name="Обычный 168" xfId="22283"/>
    <cellStyle name="Обычный 168 2" xfId="22284"/>
    <cellStyle name="Обычный 169" xfId="22285"/>
    <cellStyle name="Обычный 169 2" xfId="22286"/>
    <cellStyle name="Обычный 17" xfId="22287"/>
    <cellStyle name="Обычный 17 10" xfId="22288"/>
    <cellStyle name="Обычный 17 10 2" xfId="22289"/>
    <cellStyle name="Обычный 17 11" xfId="22290"/>
    <cellStyle name="Обычный 17 11 2" xfId="22291"/>
    <cellStyle name="Обычный 17 12" xfId="22292"/>
    <cellStyle name="Обычный 17 12 2" xfId="22293"/>
    <cellStyle name="Обычный 17 13" xfId="22294"/>
    <cellStyle name="Обычный 17 13 2" xfId="22295"/>
    <cellStyle name="Обычный 17 14" xfId="22296"/>
    <cellStyle name="Обычный 17 2" xfId="22297"/>
    <cellStyle name="Обычный 17 2 2" xfId="22298"/>
    <cellStyle name="Обычный 17 3" xfId="22299"/>
    <cellStyle name="Обычный 17 3 2" xfId="22300"/>
    <cellStyle name="Обычный 17 4" xfId="22301"/>
    <cellStyle name="Обычный 17 4 2" xfId="22302"/>
    <cellStyle name="Обычный 17 5" xfId="22303"/>
    <cellStyle name="Обычный 17 5 2" xfId="22304"/>
    <cellStyle name="Обычный 17 6" xfId="22305"/>
    <cellStyle name="Обычный 17 6 2" xfId="22306"/>
    <cellStyle name="Обычный 17 7" xfId="22307"/>
    <cellStyle name="Обычный 17 7 2" xfId="22308"/>
    <cellStyle name="Обычный 17 8" xfId="22309"/>
    <cellStyle name="Обычный 17 8 2" xfId="22310"/>
    <cellStyle name="Обычный 17 9" xfId="22311"/>
    <cellStyle name="Обычный 17 9 2" xfId="22312"/>
    <cellStyle name="Обычный 17_тех формы-т ОК без кот. Мелиор 1-2" xfId="22313"/>
    <cellStyle name="Обычный 170" xfId="22314"/>
    <cellStyle name="Обычный 170 2" xfId="22315"/>
    <cellStyle name="Обычный 170 3" xfId="22316"/>
    <cellStyle name="Обычный 171" xfId="22317"/>
    <cellStyle name="Обычный 172" xfId="22318"/>
    <cellStyle name="Обычный 173" xfId="22319"/>
    <cellStyle name="Обычный 174" xfId="22320"/>
    <cellStyle name="Обычный 175" xfId="22321"/>
    <cellStyle name="Обычный 176" xfId="28652"/>
    <cellStyle name="Обычный 177" xfId="29564"/>
    <cellStyle name="Обычный 178" xfId="29582"/>
    <cellStyle name="Обычный 18" xfId="22322"/>
    <cellStyle name="Обычный 18 10" xfId="22323"/>
    <cellStyle name="Обычный 18 10 2" xfId="22324"/>
    <cellStyle name="Обычный 18 11" xfId="22325"/>
    <cellStyle name="Обычный 18 11 2" xfId="22326"/>
    <cellStyle name="Обычный 18 12" xfId="22327"/>
    <cellStyle name="Обычный 18 12 2" xfId="22328"/>
    <cellStyle name="Обычный 18 13" xfId="22329"/>
    <cellStyle name="Обычный 18 13 2" xfId="22330"/>
    <cellStyle name="Обычный 18 14" xfId="22331"/>
    <cellStyle name="Обычный 18 2" xfId="22332"/>
    <cellStyle name="Обычный 18 2 2" xfId="22333"/>
    <cellStyle name="Обычный 18 3" xfId="22334"/>
    <cellStyle name="Обычный 18 3 2" xfId="22335"/>
    <cellStyle name="Обычный 18 4" xfId="22336"/>
    <cellStyle name="Обычный 18 4 2" xfId="22337"/>
    <cellStyle name="Обычный 18 5" xfId="22338"/>
    <cellStyle name="Обычный 18 5 2" xfId="22339"/>
    <cellStyle name="Обычный 18 6" xfId="22340"/>
    <cellStyle name="Обычный 18 6 2" xfId="22341"/>
    <cellStyle name="Обычный 18 7" xfId="22342"/>
    <cellStyle name="Обычный 18 7 2" xfId="22343"/>
    <cellStyle name="Обычный 18 8" xfId="22344"/>
    <cellStyle name="Обычный 18 8 2" xfId="22345"/>
    <cellStyle name="Обычный 18 9" xfId="22346"/>
    <cellStyle name="Обычный 18 9 2" xfId="22347"/>
    <cellStyle name="Обычный 18_тех формы-т ОК без кот. Мелиор 1-2" xfId="22348"/>
    <cellStyle name="Обычный 19" xfId="22349"/>
    <cellStyle name="Обычный 19 10" xfId="22350"/>
    <cellStyle name="Обычный 19 10 2" xfId="22351"/>
    <cellStyle name="Обычный 19 11" xfId="22352"/>
    <cellStyle name="Обычный 19 11 2" xfId="22353"/>
    <cellStyle name="Обычный 19 12" xfId="22354"/>
    <cellStyle name="Обычный 19 12 2" xfId="22355"/>
    <cellStyle name="Обычный 19 13" xfId="22356"/>
    <cellStyle name="Обычный 19 13 2" xfId="22357"/>
    <cellStyle name="Обычный 19 14" xfId="22358"/>
    <cellStyle name="Обычный 19 15" xfId="22359"/>
    <cellStyle name="Обычный 19 2" xfId="22360"/>
    <cellStyle name="Обычный 19 2 2" xfId="22361"/>
    <cellStyle name="Обычный 19 2 3" xfId="22362"/>
    <cellStyle name="Обычный 19 2 3 2" xfId="22363"/>
    <cellStyle name="Обычный 19 2 3_тех формы-т ОК без кот. Мелиор 1-2" xfId="22364"/>
    <cellStyle name="Обычный 19 2 4" xfId="22365"/>
    <cellStyle name="Обычный 19 2 4 2" xfId="22366"/>
    <cellStyle name="Обычный 19 2_1 тх  2 квартал" xfId="22367"/>
    <cellStyle name="Обычный 19 3" xfId="22368"/>
    <cellStyle name="Обычный 19 3 2" xfId="22369"/>
    <cellStyle name="Обычный 19 3_тех формы-т ОК без кот. Мелиор 1-2" xfId="22370"/>
    <cellStyle name="Обычный 19 4" xfId="22371"/>
    <cellStyle name="Обычный 19 4 2" xfId="22372"/>
    <cellStyle name="Обычный 19 5" xfId="22373"/>
    <cellStyle name="Обычный 19 5 2" xfId="22374"/>
    <cellStyle name="Обычный 19 6" xfId="22375"/>
    <cellStyle name="Обычный 19 6 2" xfId="22376"/>
    <cellStyle name="Обычный 19 7" xfId="22377"/>
    <cellStyle name="Обычный 19 7 2" xfId="22378"/>
    <cellStyle name="Обычный 19 8" xfId="22379"/>
    <cellStyle name="Обычный 19 8 2" xfId="22380"/>
    <cellStyle name="Обычный 19 9" xfId="22381"/>
    <cellStyle name="Обычный 19 9 2" xfId="22382"/>
    <cellStyle name="Обычный 19_1 тх  2 квартал" xfId="22383"/>
    <cellStyle name="Обычный 2" xfId="19"/>
    <cellStyle name="Обычный 2 10" xfId="22384"/>
    <cellStyle name="Обычный 2 10 2" xfId="22385"/>
    <cellStyle name="Обычный 2 11" xfId="22386"/>
    <cellStyle name="Обычный 2 11 2" xfId="22387"/>
    <cellStyle name="Обычный 2 12" xfId="22388"/>
    <cellStyle name="Обычный 2 12 2" xfId="22389"/>
    <cellStyle name="Обычный 2 13" xfId="22390"/>
    <cellStyle name="Обычный 2 13 2" xfId="22391"/>
    <cellStyle name="Обычный 2 14" xfId="22392"/>
    <cellStyle name="Обычный 2 14 2" xfId="22393"/>
    <cellStyle name="Обычный 2 15" xfId="22394"/>
    <cellStyle name="Обычный 2 15 2" xfId="22395"/>
    <cellStyle name="Обычный 2 16" xfId="22396"/>
    <cellStyle name="Обычный 2 16 2" xfId="22397"/>
    <cellStyle name="Обычный 2 17" xfId="22398"/>
    <cellStyle name="Обычный 2 17 2" xfId="22399"/>
    <cellStyle name="Обычный 2 18" xfId="22400"/>
    <cellStyle name="Обычный 2 18 2" xfId="22401"/>
    <cellStyle name="Обычный 2 19" xfId="22402"/>
    <cellStyle name="Обычный 2 19 2" xfId="22403"/>
    <cellStyle name="Обычный 2 2" xfId="22404"/>
    <cellStyle name="Обычный 2 2 10" xfId="22405"/>
    <cellStyle name="Обычный 2 2 10 2" xfId="22406"/>
    <cellStyle name="Обычный 2 2 10 3" xfId="22407"/>
    <cellStyle name="Обычный 2 2 11" xfId="22408"/>
    <cellStyle name="Обычный 2 2 11 2" xfId="22409"/>
    <cellStyle name="Обычный 2 2 11 3" xfId="22410"/>
    <cellStyle name="Обычный 2 2 12" xfId="22411"/>
    <cellStyle name="Обычный 2 2 12 2" xfId="22412"/>
    <cellStyle name="Обычный 2 2 12 3" xfId="22413"/>
    <cellStyle name="Обычный 2 2 13" xfId="22414"/>
    <cellStyle name="Обычный 2 2 13 2" xfId="22415"/>
    <cellStyle name="Обычный 2 2 13 3" xfId="22416"/>
    <cellStyle name="Обычный 2 2 14" xfId="22417"/>
    <cellStyle name="Обычный 2 2 14 2" xfId="22418"/>
    <cellStyle name="Обычный 2 2 14 3" xfId="22419"/>
    <cellStyle name="Обычный 2 2 15" xfId="20"/>
    <cellStyle name="Обычный 2 2 15 2" xfId="22420"/>
    <cellStyle name="Обычный 2 2 15 3" xfId="22421"/>
    <cellStyle name="Обычный 2 2 16" xfId="22422"/>
    <cellStyle name="Обычный 2 2 16 2" xfId="22423"/>
    <cellStyle name="Обычный 2 2 16 3" xfId="22424"/>
    <cellStyle name="Обычный 2 2 17" xfId="22425"/>
    <cellStyle name="Обычный 2 2 17 2" xfId="22426"/>
    <cellStyle name="Обычный 2 2 17 3" xfId="22427"/>
    <cellStyle name="Обычный 2 2 18" xfId="22428"/>
    <cellStyle name="Обычный 2 2 18 2" xfId="22429"/>
    <cellStyle name="Обычный 2 2 18 3" xfId="22430"/>
    <cellStyle name="Обычный 2 2 19" xfId="22431"/>
    <cellStyle name="Обычный 2 2 19 2" xfId="22432"/>
    <cellStyle name="Обычный 2 2 19 3" xfId="22433"/>
    <cellStyle name="Обычный 2 2 2" xfId="22434"/>
    <cellStyle name="Обычный 2 2 2 2" xfId="22435"/>
    <cellStyle name="Обычный 2 2 2 2 2" xfId="22436"/>
    <cellStyle name="Обычный 2 2 2 2_тех формы-т ОК без кот. Мелиор 1-2" xfId="22437"/>
    <cellStyle name="Обычный 2 2 2 3" xfId="22438"/>
    <cellStyle name="Обычный 2 2 2 4" xfId="22439"/>
    <cellStyle name="Обычный 2 2 2 5" xfId="22440"/>
    <cellStyle name="Обычный 2 2 2 6" xfId="22441"/>
    <cellStyle name="Обычный 2 2 2 7" xfId="22442"/>
    <cellStyle name="Обычный 2 2 2 8" xfId="22443"/>
    <cellStyle name="Обычный 2 2 2_1 тх  2 квартал" xfId="22444"/>
    <cellStyle name="Обычный 2 2 20" xfId="22445"/>
    <cellStyle name="Обычный 2 2 20 2" xfId="22446"/>
    <cellStyle name="Обычный 2 2 20 3" xfId="22447"/>
    <cellStyle name="Обычный 2 2 21" xfId="22448"/>
    <cellStyle name="Обычный 2 2 21 2" xfId="22449"/>
    <cellStyle name="Обычный 2 2 21 3" xfId="22450"/>
    <cellStyle name="Обычный 2 2 22" xfId="22451"/>
    <cellStyle name="Обычный 2 2 22 2" xfId="22452"/>
    <cellStyle name="Обычный 2 2 22 3" xfId="22453"/>
    <cellStyle name="Обычный 2 2 23" xfId="22454"/>
    <cellStyle name="Обычный 2 2 23 2" xfId="22455"/>
    <cellStyle name="Обычный 2 2 23 3" xfId="22456"/>
    <cellStyle name="Обычный 2 2 24" xfId="22457"/>
    <cellStyle name="Обычный 2 2 24 2" xfId="22458"/>
    <cellStyle name="Обычный 2 2 24 3" xfId="22459"/>
    <cellStyle name="Обычный 2 2 25" xfId="22460"/>
    <cellStyle name="Обычный 2 2 25 2" xfId="22461"/>
    <cellStyle name="Обычный 2 2 25 3" xfId="22462"/>
    <cellStyle name="Обычный 2 2 26" xfId="22463"/>
    <cellStyle name="Обычный 2 2 26 2" xfId="22464"/>
    <cellStyle name="Обычный 2 2 26 3" xfId="22465"/>
    <cellStyle name="Обычный 2 2 27" xfId="22466"/>
    <cellStyle name="Обычный 2 2 27 2" xfId="22467"/>
    <cellStyle name="Обычный 2 2 27 3" xfId="22468"/>
    <cellStyle name="Обычный 2 2 28" xfId="22469"/>
    <cellStyle name="Обычный 2 2 28 2" xfId="22470"/>
    <cellStyle name="Обычный 2 2 28 3" xfId="22471"/>
    <cellStyle name="Обычный 2 2 29" xfId="22472"/>
    <cellStyle name="Обычный 2 2 29 2" xfId="22473"/>
    <cellStyle name="Обычный 2 2 29 3" xfId="22474"/>
    <cellStyle name="Обычный 2 2 3" xfId="22475"/>
    <cellStyle name="Обычный 2 2 3 2" xfId="22476"/>
    <cellStyle name="Обычный 2 2 3 3" xfId="22477"/>
    <cellStyle name="Обычный 2 2 3_тех формы-т ОК без кот. Мелиор 1-2" xfId="22478"/>
    <cellStyle name="Обычный 2 2 30" xfId="22479"/>
    <cellStyle name="Обычный 2 2 30 2" xfId="22480"/>
    <cellStyle name="Обычный 2 2 30 3" xfId="22481"/>
    <cellStyle name="Обычный 2 2 31" xfId="22482"/>
    <cellStyle name="Обычный 2 2 31 2" xfId="22483"/>
    <cellStyle name="Обычный 2 2 31 3" xfId="22484"/>
    <cellStyle name="Обычный 2 2 32" xfId="22485"/>
    <cellStyle name="Обычный 2 2 32 2" xfId="22486"/>
    <cellStyle name="Обычный 2 2 32 3" xfId="22487"/>
    <cellStyle name="Обычный 2 2 33" xfId="22488"/>
    <cellStyle name="Обычный 2 2 33 2" xfId="22489"/>
    <cellStyle name="Обычный 2 2 33 3" xfId="22490"/>
    <cellStyle name="Обычный 2 2 34" xfId="22491"/>
    <cellStyle name="Обычный 2 2 34 2" xfId="22492"/>
    <cellStyle name="Обычный 2 2 34 3" xfId="22493"/>
    <cellStyle name="Обычный 2 2 35" xfId="22494"/>
    <cellStyle name="Обычный 2 2 35 2" xfId="22495"/>
    <cellStyle name="Обычный 2 2 35 3" xfId="22496"/>
    <cellStyle name="Обычный 2 2 36" xfId="22497"/>
    <cellStyle name="Обычный 2 2 36 2" xfId="22498"/>
    <cellStyle name="Обычный 2 2 36 3" xfId="22499"/>
    <cellStyle name="Обычный 2 2 37" xfId="22500"/>
    <cellStyle name="Обычный 2 2 37 2" xfId="22501"/>
    <cellStyle name="Обычный 2 2 37 3" xfId="22502"/>
    <cellStyle name="Обычный 2 2 38" xfId="22503"/>
    <cellStyle name="Обычный 2 2 38 2" xfId="22504"/>
    <cellStyle name="Обычный 2 2 38 3" xfId="22505"/>
    <cellStyle name="Обычный 2 2 39" xfId="22506"/>
    <cellStyle name="Обычный 2 2 39 2" xfId="22507"/>
    <cellStyle name="Обычный 2 2 39 3" xfId="22508"/>
    <cellStyle name="Обычный 2 2 39 4" xfId="22509"/>
    <cellStyle name="Обычный 2 2 39 5" xfId="22510"/>
    <cellStyle name="Обычный 2 2 39 6" xfId="22511"/>
    <cellStyle name="Обычный 2 2 39 7" xfId="22512"/>
    <cellStyle name="Обычный 2 2 4" xfId="22513"/>
    <cellStyle name="Обычный 2 2 4 2" xfId="22514"/>
    <cellStyle name="Обычный 2 2 4 3" xfId="22515"/>
    <cellStyle name="Обычный 2 2 40" xfId="22516"/>
    <cellStyle name="Обычный 2 2 40 2" xfId="22517"/>
    <cellStyle name="Обычный 2 2 40 3" xfId="22518"/>
    <cellStyle name="Обычный 2 2 41" xfId="22519"/>
    <cellStyle name="Обычный 2 2 42" xfId="22520"/>
    <cellStyle name="Обычный 2 2 43" xfId="22521"/>
    <cellStyle name="Обычный 2 2 44" xfId="22522"/>
    <cellStyle name="Обычный 2 2 45" xfId="22523"/>
    <cellStyle name="Обычный 2 2 46" xfId="22524"/>
    <cellStyle name="Обычный 2 2 47" xfId="22525"/>
    <cellStyle name="Обычный 2 2 48" xfId="22526"/>
    <cellStyle name="Обычный 2 2 49" xfId="22527"/>
    <cellStyle name="Обычный 2 2 5" xfId="22528"/>
    <cellStyle name="Обычный 2 2 5 2" xfId="22529"/>
    <cellStyle name="Обычный 2 2 5 3" xfId="22530"/>
    <cellStyle name="Обычный 2 2 50" xfId="22531"/>
    <cellStyle name="Обычный 2 2 51" xfId="22532"/>
    <cellStyle name="Обычный 2 2 52" xfId="22533"/>
    <cellStyle name="Обычный 2 2 6" xfId="22534"/>
    <cellStyle name="Обычный 2 2 6 2" xfId="22535"/>
    <cellStyle name="Обычный 2 2 6 3" xfId="22536"/>
    <cellStyle name="Обычный 2 2 7" xfId="22537"/>
    <cellStyle name="Обычный 2 2 7 2" xfId="22538"/>
    <cellStyle name="Обычный 2 2 7 3" xfId="22539"/>
    <cellStyle name="Обычный 2 2 8" xfId="22540"/>
    <cellStyle name="Обычный 2 2 8 2" xfId="22541"/>
    <cellStyle name="Обычный 2 2 8 3" xfId="22542"/>
    <cellStyle name="Обычный 2 2 9" xfId="22543"/>
    <cellStyle name="Обычный 2 2 9 2" xfId="22544"/>
    <cellStyle name="Обычный 2 2 9 3" xfId="22545"/>
    <cellStyle name="Обычный 2 2_1 тх  2 квартал" xfId="22546"/>
    <cellStyle name="Обычный 2 20" xfId="22547"/>
    <cellStyle name="Обычный 2 20 2" xfId="22548"/>
    <cellStyle name="Обычный 2 21" xfId="22549"/>
    <cellStyle name="Обычный 2 21 2" xfId="22550"/>
    <cellStyle name="Обычный 2 21 3" xfId="22551"/>
    <cellStyle name="Обычный 2 22" xfId="22552"/>
    <cellStyle name="Обычный 2 22 2" xfId="22553"/>
    <cellStyle name="Обычный 2 23" xfId="22554"/>
    <cellStyle name="Обычный 2 23 2" xfId="22555"/>
    <cellStyle name="Обычный 2 24" xfId="22556"/>
    <cellStyle name="Обычный 2 24 2" xfId="22557"/>
    <cellStyle name="Обычный 2 25" xfId="22558"/>
    <cellStyle name="Обычный 2 25 2" xfId="22559"/>
    <cellStyle name="Обычный 2 26" xfId="22560"/>
    <cellStyle name="Обычный 2 26 2" xfId="22561"/>
    <cellStyle name="Обычный 2 27" xfId="22562"/>
    <cellStyle name="Обычный 2 27 2" xfId="22563"/>
    <cellStyle name="Обычный 2 28" xfId="22564"/>
    <cellStyle name="Обычный 2 28 2" xfId="22565"/>
    <cellStyle name="Обычный 2 29" xfId="22566"/>
    <cellStyle name="Обычный 2 29 2" xfId="22567"/>
    <cellStyle name="Обычный 2 3" xfId="22568"/>
    <cellStyle name="Обычный 2 3 10" xfId="22569"/>
    <cellStyle name="Обычный 2 3 11" xfId="22570"/>
    <cellStyle name="Обычный 2 3 12" xfId="29567"/>
    <cellStyle name="Обычный 2 3 2" xfId="22571"/>
    <cellStyle name="Обычный 2 3 2 2" xfId="22572"/>
    <cellStyle name="Обычный 2 3 2 3" xfId="22573"/>
    <cellStyle name="Обычный 2 3 2_1 тх  2 квартал" xfId="22574"/>
    <cellStyle name="Обычный 2 3 3" xfId="21"/>
    <cellStyle name="Обычный 2 3 3 2" xfId="22575"/>
    <cellStyle name="Обычный 2 3 4" xfId="22576"/>
    <cellStyle name="Обычный 2 3 5" xfId="22577"/>
    <cellStyle name="Обычный 2 3 6" xfId="22578"/>
    <cellStyle name="Обычный 2 3 7" xfId="22579"/>
    <cellStyle name="Обычный 2 3 8" xfId="22580"/>
    <cellStyle name="Обычный 2 3 9" xfId="22581"/>
    <cellStyle name="Обычный 2 3_46EE.2011(v1.0)" xfId="22582"/>
    <cellStyle name="Обычный 2 30" xfId="22583"/>
    <cellStyle name="Обычный 2 30 2" xfId="22584"/>
    <cellStyle name="Обычный 2 31" xfId="22585"/>
    <cellStyle name="Обычный 2 31 2" xfId="22586"/>
    <cellStyle name="Обычный 2 32" xfId="22587"/>
    <cellStyle name="Обычный 2 32 2" xfId="22588"/>
    <cellStyle name="Обычный 2 33" xfId="22589"/>
    <cellStyle name="Обычный 2 33 2" xfId="22590"/>
    <cellStyle name="Обычный 2 34" xfId="22591"/>
    <cellStyle name="Обычный 2 34 2" xfId="22592"/>
    <cellStyle name="Обычный 2 35" xfId="22593"/>
    <cellStyle name="Обычный 2 35 2" xfId="22594"/>
    <cellStyle name="Обычный 2 36" xfId="22595"/>
    <cellStyle name="Обычный 2 36 2" xfId="22596"/>
    <cellStyle name="Обычный 2 37" xfId="22597"/>
    <cellStyle name="Обычный 2 37 2" xfId="22598"/>
    <cellStyle name="Обычный 2 38" xfId="22599"/>
    <cellStyle name="Обычный 2 38 2" xfId="22600"/>
    <cellStyle name="Обычный 2 39" xfId="22601"/>
    <cellStyle name="Обычный 2 39 2" xfId="22602"/>
    <cellStyle name="Обычный 2 4" xfId="22603"/>
    <cellStyle name="Обычный 2 4 2" xfId="22604"/>
    <cellStyle name="Обычный 2 4 2 2" xfId="22605"/>
    <cellStyle name="Обычный 2 4 3" xfId="22606"/>
    <cellStyle name="Обычный 2 4 4" xfId="22607"/>
    <cellStyle name="Обычный 2 4_46EE.2011(v1.0)" xfId="22608"/>
    <cellStyle name="Обычный 2 40" xfId="22609"/>
    <cellStyle name="Обычный 2 40 2" xfId="22610"/>
    <cellStyle name="Обычный 2 41" xfId="22611"/>
    <cellStyle name="Обычный 2 42" xfId="22612"/>
    <cellStyle name="Обычный 2 43" xfId="22613"/>
    <cellStyle name="Обычный 2 44" xfId="22614"/>
    <cellStyle name="Обычный 2 45" xfId="22615"/>
    <cellStyle name="Обычный 2 46" xfId="28653"/>
    <cellStyle name="Обычный 2 47" xfId="29219"/>
    <cellStyle name="Обычный 2 5" xfId="22616"/>
    <cellStyle name="Обычный 2 5 2" xfId="22617"/>
    <cellStyle name="Обычный 2 5 2 2" xfId="22618"/>
    <cellStyle name="Обычный 2 5 3" xfId="22619"/>
    <cellStyle name="Обычный 2 5 4" xfId="22620"/>
    <cellStyle name="Обычный 2 5_46EE.2011(v1.0)" xfId="22621"/>
    <cellStyle name="Обычный 2 6" xfId="22622"/>
    <cellStyle name="Обычный 2 6 10" xfId="22623"/>
    <cellStyle name="Обычный 2 6 11" xfId="22624"/>
    <cellStyle name="Обычный 2 6 12" xfId="22625"/>
    <cellStyle name="Обычный 2 6 13" xfId="22626"/>
    <cellStyle name="Обычный 2 6 14" xfId="22627"/>
    <cellStyle name="Обычный 2 6 15" xfId="22628"/>
    <cellStyle name="Обычный 2 6 16" xfId="22629"/>
    <cellStyle name="Обычный 2 6 2" xfId="22630"/>
    <cellStyle name="Обычный 2 6 2 2" xfId="22631"/>
    <cellStyle name="Обычный 2 6 2 3" xfId="22632"/>
    <cellStyle name="Обычный 2 6 3" xfId="22633"/>
    <cellStyle name="Обычный 2 6 3 2" xfId="22634"/>
    <cellStyle name="Обычный 2 6 3 3" xfId="22635"/>
    <cellStyle name="Обычный 2 6 4" xfId="22636"/>
    <cellStyle name="Обычный 2 6 4 2" xfId="22637"/>
    <cellStyle name="Обычный 2 6 4 3" xfId="22638"/>
    <cellStyle name="Обычный 2 6 5" xfId="22639"/>
    <cellStyle name="Обычный 2 6 5 2" xfId="22640"/>
    <cellStyle name="Обычный 2 6 5 3" xfId="22641"/>
    <cellStyle name="Обычный 2 6 6" xfId="22642"/>
    <cellStyle name="Обычный 2 6 6 2" xfId="22643"/>
    <cellStyle name="Обычный 2 6 6 3" xfId="22644"/>
    <cellStyle name="Обычный 2 6 7" xfId="22645"/>
    <cellStyle name="Обычный 2 6 7 2" xfId="22646"/>
    <cellStyle name="Обычный 2 6 7 3" xfId="22647"/>
    <cellStyle name="Обычный 2 6 8" xfId="22648"/>
    <cellStyle name="Обычный 2 6 9" xfId="22649"/>
    <cellStyle name="Обычный 2 6_46EE.2011(v1.0)" xfId="22650"/>
    <cellStyle name="Обычный 2 7" xfId="22651"/>
    <cellStyle name="Обычный 2 7 2" xfId="22652"/>
    <cellStyle name="Обычный 2 7 2 2" xfId="22653"/>
    <cellStyle name="Обычный 2 7 2_тех формы-т ОК без кот. Мелиор 1-2" xfId="22654"/>
    <cellStyle name="Обычный 2 7 3" xfId="22655"/>
    <cellStyle name="Обычный 2 7_1 тх  2 квартал" xfId="22656"/>
    <cellStyle name="Обычный 2 8" xfId="22657"/>
    <cellStyle name="Обычный 2 8 2" xfId="22658"/>
    <cellStyle name="Обычный 2 8 3" xfId="22659"/>
    <cellStyle name="Обычный 2 9" xfId="22660"/>
    <cellStyle name="Обычный 2 9 2" xfId="22661"/>
    <cellStyle name="Обычный 2_1" xfId="22662"/>
    <cellStyle name="Обычный 20" xfId="22663"/>
    <cellStyle name="Обычный 20 10" xfId="22664"/>
    <cellStyle name="Обычный 20 10 2" xfId="22665"/>
    <cellStyle name="Обычный 20 11" xfId="22666"/>
    <cellStyle name="Обычный 20 11 2" xfId="22667"/>
    <cellStyle name="Обычный 20 12" xfId="22668"/>
    <cellStyle name="Обычный 20 12 2" xfId="22669"/>
    <cellStyle name="Обычный 20 13" xfId="22670"/>
    <cellStyle name="Обычный 20 13 2" xfId="22671"/>
    <cellStyle name="Обычный 20 14" xfId="22672"/>
    <cellStyle name="Обычный 20 2" xfId="22673"/>
    <cellStyle name="Обычный 20 2 2" xfId="22674"/>
    <cellStyle name="Обычный 20 3" xfId="22675"/>
    <cellStyle name="Обычный 20 3 2" xfId="22676"/>
    <cellStyle name="Обычный 20 4" xfId="22677"/>
    <cellStyle name="Обычный 20 4 2" xfId="22678"/>
    <cellStyle name="Обычный 20 5" xfId="22679"/>
    <cellStyle name="Обычный 20 5 2" xfId="22680"/>
    <cellStyle name="Обычный 20 6" xfId="22681"/>
    <cellStyle name="Обычный 20 6 2" xfId="22682"/>
    <cellStyle name="Обычный 20 7" xfId="22683"/>
    <cellStyle name="Обычный 20 7 2" xfId="22684"/>
    <cellStyle name="Обычный 20 8" xfId="22685"/>
    <cellStyle name="Обычный 20 8 2" xfId="22686"/>
    <cellStyle name="Обычный 20 9" xfId="22687"/>
    <cellStyle name="Обычный 20 9 2" xfId="22688"/>
    <cellStyle name="Обычный 20_тех формы-т ОК без кот. Мелиор 1-2" xfId="22689"/>
    <cellStyle name="Обычный 21" xfId="22690"/>
    <cellStyle name="Обычный 21 10" xfId="22691"/>
    <cellStyle name="Обычный 21 10 2" xfId="22692"/>
    <cellStyle name="Обычный 21 11" xfId="22693"/>
    <cellStyle name="Обычный 21 11 2" xfId="22694"/>
    <cellStyle name="Обычный 21 12" xfId="22695"/>
    <cellStyle name="Обычный 21 12 2" xfId="22696"/>
    <cellStyle name="Обычный 21 13" xfId="22697"/>
    <cellStyle name="Обычный 21 13 2" xfId="22698"/>
    <cellStyle name="Обычный 21 14" xfId="22699"/>
    <cellStyle name="Обычный 21 2" xfId="22700"/>
    <cellStyle name="Обычный 21 2 2" xfId="22701"/>
    <cellStyle name="Обычный 21 2_тех формы-т ОК без кот. Мелиор 1-2" xfId="22702"/>
    <cellStyle name="Обычный 21 3" xfId="22703"/>
    <cellStyle name="Обычный 21 3 2" xfId="22704"/>
    <cellStyle name="Обычный 21 4" xfId="22705"/>
    <cellStyle name="Обычный 21 4 2" xfId="22706"/>
    <cellStyle name="Обычный 21 5" xfId="22707"/>
    <cellStyle name="Обычный 21 5 2" xfId="22708"/>
    <cellStyle name="Обычный 21 6" xfId="22709"/>
    <cellStyle name="Обычный 21 6 2" xfId="22710"/>
    <cellStyle name="Обычный 21 7" xfId="22711"/>
    <cellStyle name="Обычный 21 7 2" xfId="22712"/>
    <cellStyle name="Обычный 21 8" xfId="22713"/>
    <cellStyle name="Обычный 21 8 2" xfId="22714"/>
    <cellStyle name="Обычный 21 9" xfId="22715"/>
    <cellStyle name="Обычный 21 9 2" xfId="22716"/>
    <cellStyle name="Обычный 21_1 тх  2 квартал" xfId="22717"/>
    <cellStyle name="Обычный 22" xfId="22718"/>
    <cellStyle name="Обычный 22 10" xfId="22719"/>
    <cellStyle name="Обычный 22 10 2" xfId="22720"/>
    <cellStyle name="Обычный 22 11" xfId="22721"/>
    <cellStyle name="Обычный 22 11 2" xfId="22722"/>
    <cellStyle name="Обычный 22 12" xfId="22723"/>
    <cellStyle name="Обычный 22 12 2" xfId="22724"/>
    <cellStyle name="Обычный 22 13" xfId="22725"/>
    <cellStyle name="Обычный 22 13 2" xfId="22726"/>
    <cellStyle name="Обычный 22 14" xfId="22727"/>
    <cellStyle name="Обычный 22 2" xfId="22728"/>
    <cellStyle name="Обычный 22 2 2" xfId="22729"/>
    <cellStyle name="Обычный 22 2_тех формы-т ОК без кот. Мелиор 1-2" xfId="22730"/>
    <cellStyle name="Обычный 22 3" xfId="22731"/>
    <cellStyle name="Обычный 22 3 2" xfId="22732"/>
    <cellStyle name="Обычный 22 3_тех формы-т ОК без кот. Мелиор 1-2" xfId="22733"/>
    <cellStyle name="Обычный 22 4" xfId="22734"/>
    <cellStyle name="Обычный 22 4 2" xfId="22735"/>
    <cellStyle name="Обычный 22 4 3" xfId="22736"/>
    <cellStyle name="Обычный 22 4 3 2" xfId="22737"/>
    <cellStyle name="Обычный 22 5" xfId="22738"/>
    <cellStyle name="Обычный 22 5 2" xfId="22739"/>
    <cellStyle name="Обычный 22 6" xfId="22740"/>
    <cellStyle name="Обычный 22 6 2" xfId="22741"/>
    <cellStyle name="Обычный 22 7" xfId="22742"/>
    <cellStyle name="Обычный 22 7 2" xfId="22743"/>
    <cellStyle name="Обычный 22 8" xfId="22744"/>
    <cellStyle name="Обычный 22 8 2" xfId="22745"/>
    <cellStyle name="Обычный 22 9" xfId="22746"/>
    <cellStyle name="Обычный 22 9 2" xfId="22747"/>
    <cellStyle name="Обычный 22_1 тх  2 квартал" xfId="22748"/>
    <cellStyle name="Обычный 23" xfId="22749"/>
    <cellStyle name="Обычный 23 10" xfId="22750"/>
    <cellStyle name="Обычный 23 10 2" xfId="22751"/>
    <cellStyle name="Обычный 23 11" xfId="22752"/>
    <cellStyle name="Обычный 23 11 2" xfId="22753"/>
    <cellStyle name="Обычный 23 12" xfId="22754"/>
    <cellStyle name="Обычный 23 12 2" xfId="22755"/>
    <cellStyle name="Обычный 23 13" xfId="22756"/>
    <cellStyle name="Обычный 23 13 2" xfId="22757"/>
    <cellStyle name="Обычный 23 14" xfId="22758"/>
    <cellStyle name="Обычный 23 15" xfId="22759"/>
    <cellStyle name="Обычный 23 2" xfId="22760"/>
    <cellStyle name="Обычный 23 2 2" xfId="22761"/>
    <cellStyle name="Обычный 23 2_тех формы-т ОК без кот. Мелиор 1-2" xfId="22762"/>
    <cellStyle name="Обычный 23 3" xfId="22763"/>
    <cellStyle name="Обычный 23 3 2" xfId="22764"/>
    <cellStyle name="Обычный 23 4" xfId="22765"/>
    <cellStyle name="Обычный 23 4 2" xfId="22766"/>
    <cellStyle name="Обычный 23 5" xfId="22767"/>
    <cellStyle name="Обычный 23 5 2" xfId="22768"/>
    <cellStyle name="Обычный 23 6" xfId="22769"/>
    <cellStyle name="Обычный 23 6 2" xfId="22770"/>
    <cellStyle name="Обычный 23 7" xfId="22771"/>
    <cellStyle name="Обычный 23 7 2" xfId="22772"/>
    <cellStyle name="Обычный 23 8" xfId="22773"/>
    <cellStyle name="Обычный 23 8 2" xfId="22774"/>
    <cellStyle name="Обычный 23 9" xfId="22775"/>
    <cellStyle name="Обычный 23 9 2" xfId="22776"/>
    <cellStyle name="Обычный 23_тех формы-т ОК без кот. Мелиор 1-2" xfId="22777"/>
    <cellStyle name="Обычный 24" xfId="22778"/>
    <cellStyle name="Обычный 24 10" xfId="22779"/>
    <cellStyle name="Обычный 24 10 2" xfId="22780"/>
    <cellStyle name="Обычный 24 11" xfId="22781"/>
    <cellStyle name="Обычный 24 11 2" xfId="22782"/>
    <cellStyle name="Обычный 24 12" xfId="22783"/>
    <cellStyle name="Обычный 24 12 2" xfId="22784"/>
    <cellStyle name="Обычный 24 13" xfId="22785"/>
    <cellStyle name="Обычный 24 13 2" xfId="22786"/>
    <cellStyle name="Обычный 24 14" xfId="22787"/>
    <cellStyle name="Обычный 24 15" xfId="22788"/>
    <cellStyle name="Обычный 24 2" xfId="22789"/>
    <cellStyle name="Обычный 24 2 2" xfId="22790"/>
    <cellStyle name="Обычный 24 2 2 2" xfId="22791"/>
    <cellStyle name="Обычный 24 2 2 2 2" xfId="22792"/>
    <cellStyle name="Обычный 24 2 3" xfId="22793"/>
    <cellStyle name="Обычный 24 2 4" xfId="22794"/>
    <cellStyle name="Обычный 24 2_тех формы-т ОК без кот. Мелиор 1-2" xfId="22795"/>
    <cellStyle name="Обычный 24 3" xfId="22796"/>
    <cellStyle name="Обычный 24 3 2" xfId="22797"/>
    <cellStyle name="Обычный 24 3 3" xfId="22798"/>
    <cellStyle name="Обычный 24 4" xfId="22799"/>
    <cellStyle name="Обычный 24 4 2" xfId="22800"/>
    <cellStyle name="Обычный 24 5" xfId="22801"/>
    <cellStyle name="Обычный 24 5 2" xfId="22802"/>
    <cellStyle name="Обычный 24 6" xfId="22803"/>
    <cellStyle name="Обычный 24 6 2" xfId="22804"/>
    <cellStyle name="Обычный 24 7" xfId="22805"/>
    <cellStyle name="Обычный 24 7 2" xfId="22806"/>
    <cellStyle name="Обычный 24 8" xfId="22807"/>
    <cellStyle name="Обычный 24 8 2" xfId="22808"/>
    <cellStyle name="Обычный 24 9" xfId="22809"/>
    <cellStyle name="Обычный 24 9 2" xfId="22810"/>
    <cellStyle name="Обычный 24_тех формы-т ОК без кот. Мелиор 1-2" xfId="22811"/>
    <cellStyle name="Обычный 25" xfId="22812"/>
    <cellStyle name="Обычный 25 10" xfId="22813"/>
    <cellStyle name="Обычный 25 10 2" xfId="22814"/>
    <cellStyle name="Обычный 25 11" xfId="22815"/>
    <cellStyle name="Обычный 25 11 2" xfId="22816"/>
    <cellStyle name="Обычный 25 12" xfId="22817"/>
    <cellStyle name="Обычный 25 12 2" xfId="22818"/>
    <cellStyle name="Обычный 25 13" xfId="22819"/>
    <cellStyle name="Обычный 25 13 2" xfId="22820"/>
    <cellStyle name="Обычный 25 14" xfId="22821"/>
    <cellStyle name="Обычный 25 15" xfId="22822"/>
    <cellStyle name="Обычный 25 2" xfId="22823"/>
    <cellStyle name="Обычный 25 2 2" xfId="22824"/>
    <cellStyle name="Обычный 25 2_тех формы-т ОК без кот. Мелиор 1-2" xfId="22825"/>
    <cellStyle name="Обычный 25 3" xfId="22826"/>
    <cellStyle name="Обычный 25 3 2" xfId="22827"/>
    <cellStyle name="Обычный 25 4" xfId="22828"/>
    <cellStyle name="Обычный 25 4 2" xfId="22829"/>
    <cellStyle name="Обычный 25 5" xfId="22830"/>
    <cellStyle name="Обычный 25 5 2" xfId="22831"/>
    <cellStyle name="Обычный 25 6" xfId="22832"/>
    <cellStyle name="Обычный 25 6 2" xfId="22833"/>
    <cellStyle name="Обычный 25 7" xfId="22834"/>
    <cellStyle name="Обычный 25 7 2" xfId="22835"/>
    <cellStyle name="Обычный 25 8" xfId="22836"/>
    <cellStyle name="Обычный 25 8 2" xfId="22837"/>
    <cellStyle name="Обычный 25 9" xfId="22838"/>
    <cellStyle name="Обычный 25 9 2" xfId="22839"/>
    <cellStyle name="Обычный 25_тех формы-т ОК без кот. Мелиор 1-2" xfId="22840"/>
    <cellStyle name="Обычный 26" xfId="22841"/>
    <cellStyle name="Обычный 26 10" xfId="22842"/>
    <cellStyle name="Обычный 26 10 2" xfId="22843"/>
    <cellStyle name="Обычный 26 11" xfId="22844"/>
    <cellStyle name="Обычный 26 11 2" xfId="22845"/>
    <cellStyle name="Обычный 26 12" xfId="22846"/>
    <cellStyle name="Обычный 26 12 2" xfId="22847"/>
    <cellStyle name="Обычный 26 13" xfId="22848"/>
    <cellStyle name="Обычный 26 13 2" xfId="22849"/>
    <cellStyle name="Обычный 26 14" xfId="22850"/>
    <cellStyle name="Обычный 26 15" xfId="22851"/>
    <cellStyle name="Обычный 26 2" xfId="22852"/>
    <cellStyle name="Обычный 26 2 2" xfId="22853"/>
    <cellStyle name="Обычный 26 2_тех формы-т ОК без кот. Мелиор 1-2" xfId="22854"/>
    <cellStyle name="Обычный 26 3" xfId="22855"/>
    <cellStyle name="Обычный 26 3 2" xfId="22856"/>
    <cellStyle name="Обычный 26 4" xfId="22857"/>
    <cellStyle name="Обычный 26 4 2" xfId="22858"/>
    <cellStyle name="Обычный 26 5" xfId="22859"/>
    <cellStyle name="Обычный 26 5 2" xfId="22860"/>
    <cellStyle name="Обычный 26 6" xfId="22861"/>
    <cellStyle name="Обычный 26 6 2" xfId="22862"/>
    <cellStyle name="Обычный 26 7" xfId="22863"/>
    <cellStyle name="Обычный 26 7 2" xfId="22864"/>
    <cellStyle name="Обычный 26 8" xfId="22865"/>
    <cellStyle name="Обычный 26 8 2" xfId="22866"/>
    <cellStyle name="Обычный 26 9" xfId="22867"/>
    <cellStyle name="Обычный 26 9 2" xfId="22868"/>
    <cellStyle name="Обычный 26_тех формы-т ОК без кот. Мелиор 1-2" xfId="22869"/>
    <cellStyle name="Обычный 27" xfId="22870"/>
    <cellStyle name="Обычный 27 10" xfId="22871"/>
    <cellStyle name="Обычный 27 10 2" xfId="22872"/>
    <cellStyle name="Обычный 27 11" xfId="22873"/>
    <cellStyle name="Обычный 27 11 2" xfId="22874"/>
    <cellStyle name="Обычный 27 12" xfId="22875"/>
    <cellStyle name="Обычный 27 12 2" xfId="22876"/>
    <cellStyle name="Обычный 27 13" xfId="22877"/>
    <cellStyle name="Обычный 27 13 2" xfId="22878"/>
    <cellStyle name="Обычный 27 14" xfId="22879"/>
    <cellStyle name="Обычный 27 2" xfId="22880"/>
    <cellStyle name="Обычный 27 2 2" xfId="22881"/>
    <cellStyle name="Обычный 27 2_тех формы-т ОК без кот. Мелиор 1-2" xfId="22882"/>
    <cellStyle name="Обычный 27 3" xfId="22883"/>
    <cellStyle name="Обычный 27 3 2" xfId="22884"/>
    <cellStyle name="Обычный 27 4" xfId="22885"/>
    <cellStyle name="Обычный 27 4 2" xfId="22886"/>
    <cellStyle name="Обычный 27 5" xfId="22887"/>
    <cellStyle name="Обычный 27 5 2" xfId="22888"/>
    <cellStyle name="Обычный 27 6" xfId="22889"/>
    <cellStyle name="Обычный 27 6 2" xfId="22890"/>
    <cellStyle name="Обычный 27 7" xfId="22891"/>
    <cellStyle name="Обычный 27 7 2" xfId="22892"/>
    <cellStyle name="Обычный 27 8" xfId="22893"/>
    <cellStyle name="Обычный 27 8 2" xfId="22894"/>
    <cellStyle name="Обычный 27 9" xfId="22895"/>
    <cellStyle name="Обычный 27 9 2" xfId="22896"/>
    <cellStyle name="Обычный 27_тех формы-т ОК без кот. Мелиор 1-2" xfId="22897"/>
    <cellStyle name="Обычный 28" xfId="22898"/>
    <cellStyle name="Обычный 28 10" xfId="22899"/>
    <cellStyle name="Обычный 28 10 2" xfId="22900"/>
    <cellStyle name="Обычный 28 11" xfId="22901"/>
    <cellStyle name="Обычный 28 11 2" xfId="22902"/>
    <cellStyle name="Обычный 28 12" xfId="22903"/>
    <cellStyle name="Обычный 28 12 2" xfId="22904"/>
    <cellStyle name="Обычный 28 13" xfId="22905"/>
    <cellStyle name="Обычный 28 13 2" xfId="22906"/>
    <cellStyle name="Обычный 28 14" xfId="22907"/>
    <cellStyle name="Обычный 28 2" xfId="22908"/>
    <cellStyle name="Обычный 28 2 2" xfId="22909"/>
    <cellStyle name="Обычный 28 2_тех формы-т ОК без кот. Мелиор 1-2" xfId="22910"/>
    <cellStyle name="Обычный 28 3" xfId="22911"/>
    <cellStyle name="Обычный 28 3 2" xfId="22912"/>
    <cellStyle name="Обычный 28 4" xfId="22913"/>
    <cellStyle name="Обычный 28 4 2" xfId="22914"/>
    <cellStyle name="Обычный 28 5" xfId="22915"/>
    <cellStyle name="Обычный 28 5 2" xfId="22916"/>
    <cellStyle name="Обычный 28 6" xfId="22917"/>
    <cellStyle name="Обычный 28 6 2" xfId="22918"/>
    <cellStyle name="Обычный 28 7" xfId="22919"/>
    <cellStyle name="Обычный 28 7 2" xfId="22920"/>
    <cellStyle name="Обычный 28 8" xfId="22921"/>
    <cellStyle name="Обычный 28 8 2" xfId="22922"/>
    <cellStyle name="Обычный 28 9" xfId="22923"/>
    <cellStyle name="Обычный 28 9 2" xfId="22924"/>
    <cellStyle name="Обычный 28_тех формы-т ОК без кот. Мелиор 1-2" xfId="22925"/>
    <cellStyle name="Обычный 29" xfId="22926"/>
    <cellStyle name="Обычный 29 2" xfId="22927"/>
    <cellStyle name="Обычный 29 2 2" xfId="22928"/>
    <cellStyle name="Обычный 29 2 3" xfId="22929"/>
    <cellStyle name="Обычный 29 2_тех формы-т ОК без кот. Мелиор 1-2" xfId="22930"/>
    <cellStyle name="Обычный 29 3" xfId="22931"/>
    <cellStyle name="Обычный 29 3 2" xfId="22932"/>
    <cellStyle name="Обычный 29 4" xfId="22933"/>
    <cellStyle name="Обычный 29 4 2" xfId="22934"/>
    <cellStyle name="Обычный 29 5" xfId="22935"/>
    <cellStyle name="Обычный 29_тех формы-т ОК без кот. Мелиор 1-2" xfId="22936"/>
    <cellStyle name="Обычный 3" xfId="22"/>
    <cellStyle name="Обычный 3 10" xfId="22937"/>
    <cellStyle name="Обычный 3 10 2" xfId="22938"/>
    <cellStyle name="Обычный 3 10 3" xfId="22939"/>
    <cellStyle name="Обычный 3 11" xfId="22940"/>
    <cellStyle name="Обычный 3 11 2" xfId="22941"/>
    <cellStyle name="Обычный 3 11 3" xfId="22942"/>
    <cellStyle name="Обычный 3 12" xfId="22943"/>
    <cellStyle name="Обычный 3 12 2" xfId="22944"/>
    <cellStyle name="Обычный 3 12 3" xfId="22945"/>
    <cellStyle name="Обычный 3 13" xfId="22946"/>
    <cellStyle name="Обычный 3 13 2" xfId="22947"/>
    <cellStyle name="Обычный 3 13 3" xfId="22948"/>
    <cellStyle name="Обычный 3 14" xfId="22949"/>
    <cellStyle name="Обычный 3 14 2" xfId="22950"/>
    <cellStyle name="Обычный 3 14 3" xfId="22951"/>
    <cellStyle name="Обычный 3 15" xfId="22952"/>
    <cellStyle name="Обычный 3 15 2" xfId="22953"/>
    <cellStyle name="Обычный 3 15 2 2" xfId="22954"/>
    <cellStyle name="Обычный 3 15 3" xfId="22955"/>
    <cellStyle name="Обычный 3 16" xfId="22956"/>
    <cellStyle name="Обычный 3 16 2" xfId="22957"/>
    <cellStyle name="Обычный 3 16 3" xfId="22958"/>
    <cellStyle name="Обычный 3 17" xfId="22959"/>
    <cellStyle name="Обычный 3 17 2" xfId="22960"/>
    <cellStyle name="Обычный 3 17 3" xfId="22961"/>
    <cellStyle name="Обычный 3 17 4" xfId="22962"/>
    <cellStyle name="Обычный 3 18" xfId="22963"/>
    <cellStyle name="Обычный 3 18 2" xfId="22964"/>
    <cellStyle name="Обычный 3 18 3" xfId="22965"/>
    <cellStyle name="Обычный 3 19" xfId="22966"/>
    <cellStyle name="Обычный 3 19 2" xfId="22967"/>
    <cellStyle name="Обычный 3 19 3" xfId="22968"/>
    <cellStyle name="Обычный 3 2" xfId="23"/>
    <cellStyle name="Обычный 3 2 10" xfId="22969"/>
    <cellStyle name="Обычный 3 2 10 2" xfId="22970"/>
    <cellStyle name="Обычный 3 2 11" xfId="22971"/>
    <cellStyle name="Обычный 3 2 11 2" xfId="22972"/>
    <cellStyle name="Обычный 3 2 12" xfId="22973"/>
    <cellStyle name="Обычный 3 2 12 2" xfId="22974"/>
    <cellStyle name="Обычный 3 2 13" xfId="22975"/>
    <cellStyle name="Обычный 3 2 13 2" xfId="22976"/>
    <cellStyle name="Обычный 3 2 14" xfId="22977"/>
    <cellStyle name="Обычный 3 2 2" xfId="22978"/>
    <cellStyle name="Обычный 3 2 2 2" xfId="22979"/>
    <cellStyle name="Обычный 3 2 2 2 2" xfId="22980"/>
    <cellStyle name="Обычный 3 2 2 2_тех формы-т ОК без кот. Мелиор 1-2" xfId="22981"/>
    <cellStyle name="Обычный 3 2 2_1 тх  2 квартал" xfId="22982"/>
    <cellStyle name="Обычный 3 2 3" xfId="24"/>
    <cellStyle name="Обычный 3 2 3 2" xfId="22983"/>
    <cellStyle name="Обычный 3 2 4" xfId="22984"/>
    <cellStyle name="Обычный 3 2 4 2" xfId="22985"/>
    <cellStyle name="Обычный 3 2 5" xfId="22986"/>
    <cellStyle name="Обычный 3 2 5 2" xfId="22987"/>
    <cellStyle name="Обычный 3 2 6" xfId="22988"/>
    <cellStyle name="Обычный 3 2 6 2" xfId="22989"/>
    <cellStyle name="Обычный 3 2 7" xfId="22990"/>
    <cellStyle name="Обычный 3 2 7 2" xfId="22991"/>
    <cellStyle name="Обычный 3 2 8" xfId="22992"/>
    <cellStyle name="Обычный 3 2 8 2" xfId="22993"/>
    <cellStyle name="Обычный 3 2 9" xfId="22994"/>
    <cellStyle name="Обычный 3 2 9 2" xfId="22995"/>
    <cellStyle name="Обычный 3 2_1 тх  2 квартал" xfId="22996"/>
    <cellStyle name="Обычный 3 20" xfId="22997"/>
    <cellStyle name="Обычный 3 20 2" xfId="22998"/>
    <cellStyle name="Обычный 3 20 3" xfId="22999"/>
    <cellStyle name="Обычный 3 21" xfId="23000"/>
    <cellStyle name="Обычный 3 21 2" xfId="23001"/>
    <cellStyle name="Обычный 3 21 3" xfId="23002"/>
    <cellStyle name="Обычный 3 22" xfId="23003"/>
    <cellStyle name="Обычный 3 22 2" xfId="23004"/>
    <cellStyle name="Обычный 3 22 3" xfId="23005"/>
    <cellStyle name="Обычный 3 23" xfId="23006"/>
    <cellStyle name="Обычный 3 23 2" xfId="23007"/>
    <cellStyle name="Обычный 3 23 3" xfId="23008"/>
    <cellStyle name="Обычный 3 24" xfId="23009"/>
    <cellStyle name="Обычный 3 24 2" xfId="23010"/>
    <cellStyle name="Обычный 3 24 3" xfId="23011"/>
    <cellStyle name="Обычный 3 25" xfId="23012"/>
    <cellStyle name="Обычный 3 25 2" xfId="23013"/>
    <cellStyle name="Обычный 3 25 3" xfId="23014"/>
    <cellStyle name="Обычный 3 26" xfId="23015"/>
    <cellStyle name="Обычный 3 26 2" xfId="23016"/>
    <cellStyle name="Обычный 3 26 3" xfId="23017"/>
    <cellStyle name="Обычный 3 27" xfId="23018"/>
    <cellStyle name="Обычный 3 27 2" xfId="23019"/>
    <cellStyle name="Обычный 3 27 3" xfId="23020"/>
    <cellStyle name="Обычный 3 28" xfId="23021"/>
    <cellStyle name="Обычный 3 28 2" xfId="23022"/>
    <cellStyle name="Обычный 3 28 3" xfId="23023"/>
    <cellStyle name="Обычный 3 29" xfId="23024"/>
    <cellStyle name="Обычный 3 29 2" xfId="23025"/>
    <cellStyle name="Обычный 3 29 3" xfId="23026"/>
    <cellStyle name="Обычный 3 3" xfId="25"/>
    <cellStyle name="Обычный 3 3 2" xfId="23027"/>
    <cellStyle name="Обычный 3 3 2 2" xfId="23028"/>
    <cellStyle name="Обычный 3 3 3" xfId="23029"/>
    <cellStyle name="Обычный 3 3 4" xfId="23030"/>
    <cellStyle name="Обычный 3 3_тех формы-т ОК без кот. Мелиор 1-2" xfId="23031"/>
    <cellStyle name="Обычный 3 30" xfId="23032"/>
    <cellStyle name="Обычный 3 30 2" xfId="23033"/>
    <cellStyle name="Обычный 3 30 3" xfId="23034"/>
    <cellStyle name="Обычный 3 31" xfId="23035"/>
    <cellStyle name="Обычный 3 31 2" xfId="23036"/>
    <cellStyle name="Обычный 3 31 3" xfId="23037"/>
    <cellStyle name="Обычный 3 32" xfId="23038"/>
    <cellStyle name="Обычный 3 32 2" xfId="23039"/>
    <cellStyle name="Обычный 3 32 3" xfId="23040"/>
    <cellStyle name="Обычный 3 33" xfId="23041"/>
    <cellStyle name="Обычный 3 33 2" xfId="23042"/>
    <cellStyle name="Обычный 3 33 3" xfId="23043"/>
    <cellStyle name="Обычный 3 34" xfId="23044"/>
    <cellStyle name="Обычный 3 34 2" xfId="23045"/>
    <cellStyle name="Обычный 3 34 3" xfId="23046"/>
    <cellStyle name="Обычный 3 35" xfId="23047"/>
    <cellStyle name="Обычный 3 35 2" xfId="23048"/>
    <cellStyle name="Обычный 3 35 3" xfId="23049"/>
    <cellStyle name="Обычный 3 36" xfId="23050"/>
    <cellStyle name="Обычный 3 36 2" xfId="23051"/>
    <cellStyle name="Обычный 3 36 3" xfId="23052"/>
    <cellStyle name="Обычный 3 37" xfId="23053"/>
    <cellStyle name="Обычный 3 37 2" xfId="23054"/>
    <cellStyle name="Обычный 3 37 3" xfId="23055"/>
    <cellStyle name="Обычный 3 38" xfId="23056"/>
    <cellStyle name="Обычный 3 38 2" xfId="23057"/>
    <cellStyle name="Обычный 3 38 3" xfId="23058"/>
    <cellStyle name="Обычный 3 39" xfId="23059"/>
    <cellStyle name="Обычный 3 39 2" xfId="23060"/>
    <cellStyle name="Обычный 3 39 3" xfId="23061"/>
    <cellStyle name="Обычный 3 39 4" xfId="23062"/>
    <cellStyle name="Обычный 3 39 5" xfId="23063"/>
    <cellStyle name="Обычный 3 39 6" xfId="23064"/>
    <cellStyle name="Обычный 3 39 7" xfId="23065"/>
    <cellStyle name="Обычный 3 4" xfId="23066"/>
    <cellStyle name="Обычный 3 4 2" xfId="23067"/>
    <cellStyle name="Обычный 3 4 3" xfId="23068"/>
    <cellStyle name="Обычный 3 4 4" xfId="23069"/>
    <cellStyle name="Обычный 3 4_тех формы-т ОК без кот. Мелиор 1-2" xfId="23070"/>
    <cellStyle name="Обычный 3 40" xfId="23071"/>
    <cellStyle name="Обычный 3 40 2" xfId="23072"/>
    <cellStyle name="Обычный 3 40 3" xfId="23073"/>
    <cellStyle name="Обычный 3 41" xfId="23074"/>
    <cellStyle name="Обычный 3 42" xfId="23075"/>
    <cellStyle name="Обычный 3 43" xfId="23076"/>
    <cellStyle name="Обычный 3 44" xfId="23077"/>
    <cellStyle name="Обычный 3 45" xfId="23078"/>
    <cellStyle name="Обычный 3 46" xfId="23079"/>
    <cellStyle name="Обычный 3 47" xfId="23080"/>
    <cellStyle name="Обычный 3 48" xfId="23081"/>
    <cellStyle name="Обычный 3 49" xfId="23082"/>
    <cellStyle name="Обычный 3 5" xfId="23083"/>
    <cellStyle name="Обычный 3 5 2" xfId="23084"/>
    <cellStyle name="Обычный 3 5 3" xfId="23085"/>
    <cellStyle name="Обычный 3 5_тех формы-т ОК без кот. Мелиор 1-2" xfId="23086"/>
    <cellStyle name="Обычный 3 50" xfId="23087"/>
    <cellStyle name="Обычный 3 51" xfId="23088"/>
    <cellStyle name="Обычный 3 52" xfId="28655"/>
    <cellStyle name="Обычный 3 53" xfId="29130"/>
    <cellStyle name="Обычный 3 6" xfId="23089"/>
    <cellStyle name="Обычный 3 6 2" xfId="23090"/>
    <cellStyle name="Обычный 3 6 3" xfId="23091"/>
    <cellStyle name="Обычный 3 7" xfId="23092"/>
    <cellStyle name="Обычный 3 7 2" xfId="23093"/>
    <cellStyle name="Обычный 3 7 3" xfId="23094"/>
    <cellStyle name="Обычный 3 8" xfId="23095"/>
    <cellStyle name="Обычный 3 8 2" xfId="23096"/>
    <cellStyle name="Обычный 3 8 3" xfId="23097"/>
    <cellStyle name="Обычный 3 9" xfId="23098"/>
    <cellStyle name="Обычный 3 9 2" xfId="23099"/>
    <cellStyle name="Обычный 3 9 3" xfId="23100"/>
    <cellStyle name="Обычный 3_+-Сунтарский  филиал 2012" xfId="23101"/>
    <cellStyle name="Обычный 30" xfId="23102"/>
    <cellStyle name="Обычный 30 2" xfId="23103"/>
    <cellStyle name="Обычный 30 2 15" xfId="23104"/>
    <cellStyle name="Обычный 30 2_тех формы-т ОК без кот. Мелиор 1-2" xfId="23105"/>
    <cellStyle name="Обычный 30_тех формы-т ОК без кот. Мелиор 1-2" xfId="23106"/>
    <cellStyle name="Обычный 31" xfId="23107"/>
    <cellStyle name="Обычный 31 2" xfId="23108"/>
    <cellStyle name="Обычный 31_1 тх  2 квартал" xfId="23109"/>
    <cellStyle name="Обычный 32" xfId="23110"/>
    <cellStyle name="Обычный 32 2" xfId="23111"/>
    <cellStyle name="Обычный 32_1 тх  2 квартал" xfId="23112"/>
    <cellStyle name="Обычный 33" xfId="23113"/>
    <cellStyle name="Обычный 33 2" xfId="23114"/>
    <cellStyle name="Обычный 33 2 2" xfId="23115"/>
    <cellStyle name="Обычный 33 3" xfId="23116"/>
    <cellStyle name="Обычный 33_тех формы-т ОК без кот. Мелиор 1-2" xfId="23117"/>
    <cellStyle name="Обычный 34" xfId="23118"/>
    <cellStyle name="Обычный 34 2" xfId="23119"/>
    <cellStyle name="Обычный 34 3" xfId="23120"/>
    <cellStyle name="Обычный 34_тех формы-т ОК без кот. Мелиор 1-2" xfId="23121"/>
    <cellStyle name="Обычный 35" xfId="23122"/>
    <cellStyle name="Обычный 35 2" xfId="23123"/>
    <cellStyle name="Обычный 35 3" xfId="23124"/>
    <cellStyle name="Обычный 35 3 2" xfId="23125"/>
    <cellStyle name="Обычный 35 4" xfId="23126"/>
    <cellStyle name="Обычный 36" xfId="23127"/>
    <cellStyle name="Обычный 36 2" xfId="23128"/>
    <cellStyle name="Обычный 37" xfId="23129"/>
    <cellStyle name="Обычный 37 2" xfId="23130"/>
    <cellStyle name="Обычный 37 2 2" xfId="23131"/>
    <cellStyle name="Обычный 38" xfId="23132"/>
    <cellStyle name="Обычный 38 2" xfId="23133"/>
    <cellStyle name="Обычный 39" xfId="23134"/>
    <cellStyle name="Обычный 39 2" xfId="23135"/>
    <cellStyle name="Обычный 39 3" xfId="23136"/>
    <cellStyle name="Обычный 39 4" xfId="23137"/>
    <cellStyle name="Обычный 39 5" xfId="23138"/>
    <cellStyle name="Обычный 4" xfId="26"/>
    <cellStyle name="Обычный 4 10" xfId="23139"/>
    <cellStyle name="Обычный 4 10 2" xfId="23140"/>
    <cellStyle name="Обычный 4 11" xfId="23141"/>
    <cellStyle name="Обычный 4 11 2" xfId="23142"/>
    <cellStyle name="Обычный 4 12" xfId="23143"/>
    <cellStyle name="Обычный 4 12 2" xfId="23144"/>
    <cellStyle name="Обычный 4 13" xfId="23145"/>
    <cellStyle name="Обычный 4 13 2" xfId="23146"/>
    <cellStyle name="Обычный 4 14" xfId="23147"/>
    <cellStyle name="Обычный 4 14 2" xfId="23148"/>
    <cellStyle name="Обычный 4 15" xfId="23149"/>
    <cellStyle name="Обычный 4 15 2" xfId="23150"/>
    <cellStyle name="Обычный 4 16" xfId="23151"/>
    <cellStyle name="Обычный 4 16 2" xfId="23152"/>
    <cellStyle name="Обычный 4 17" xfId="23153"/>
    <cellStyle name="Обычный 4 17 2" xfId="23154"/>
    <cellStyle name="Обычный 4 18" xfId="23155"/>
    <cellStyle name="Обычный 4 19" xfId="29563"/>
    <cellStyle name="Обычный 4 2" xfId="23156"/>
    <cellStyle name="Обычный 4 2 2" xfId="23157"/>
    <cellStyle name="Обычный 4 2 2 2" xfId="23158"/>
    <cellStyle name="Обычный 4 2 2 3" xfId="23159"/>
    <cellStyle name="Обычный 4 2 2 3 2" xfId="23160"/>
    <cellStyle name="Обычный 4 2 2_тех формы-т ОК без кот. Мелиор 1-2" xfId="23161"/>
    <cellStyle name="Обычный 4 2 3" xfId="23162"/>
    <cellStyle name="Обычный 4 2 4" xfId="23163"/>
    <cellStyle name="Обычный 4 2_1 тх  2 квартал" xfId="23164"/>
    <cellStyle name="Обычный 4 3" xfId="23165"/>
    <cellStyle name="Обычный 4 3 2" xfId="23166"/>
    <cellStyle name="Обычный 4 3 2 2" xfId="23167"/>
    <cellStyle name="Обычный 4 3 2 2 2" xfId="23168"/>
    <cellStyle name="Обычный 4 3 2 2 2 2" xfId="23169"/>
    <cellStyle name="Обычный 4 3 2 2 3" xfId="23170"/>
    <cellStyle name="Обычный 4 3 2 2 3 2" xfId="23171"/>
    <cellStyle name="Обычный 4 3 2 2 4" xfId="23172"/>
    <cellStyle name="Обычный 4 3 2 2 4 2" xfId="23173"/>
    <cellStyle name="Обычный 4 3 2 2 5" xfId="23174"/>
    <cellStyle name="Обычный 4 3 2 3" xfId="23175"/>
    <cellStyle name="Обычный 4 3 2 3 2" xfId="23176"/>
    <cellStyle name="Обычный 4 3 2 4" xfId="23177"/>
    <cellStyle name="Обычный 4 3 2 4 2" xfId="23178"/>
    <cellStyle name="Обычный 4 3 3" xfId="23179"/>
    <cellStyle name="Обычный 4 3 4" xfId="23180"/>
    <cellStyle name="Обычный 4 4" xfId="23181"/>
    <cellStyle name="Обычный 4 4 2" xfId="23182"/>
    <cellStyle name="Обычный 4 4 2 2" xfId="23183"/>
    <cellStyle name="Обычный 4 4 3" xfId="23184"/>
    <cellStyle name="Обычный 4 4 3 2" xfId="23185"/>
    <cellStyle name="Обычный 4 4 4" xfId="23186"/>
    <cellStyle name="Обычный 4 4 4 2" xfId="23187"/>
    <cellStyle name="Обычный 4 5" xfId="23188"/>
    <cellStyle name="Обычный 4 5 2" xfId="23189"/>
    <cellStyle name="Обычный 4 5 2 2" xfId="23190"/>
    <cellStyle name="Обычный 4 5 3" xfId="23191"/>
    <cellStyle name="Обычный 4 6" xfId="23192"/>
    <cellStyle name="Обычный 4 6 2" xfId="23193"/>
    <cellStyle name="Обычный 4 7" xfId="23194"/>
    <cellStyle name="Обычный 4 7 2" xfId="23195"/>
    <cellStyle name="Обычный 4 8" xfId="23196"/>
    <cellStyle name="Обычный 4 8 2" xfId="23197"/>
    <cellStyle name="Обычный 4 9" xfId="23198"/>
    <cellStyle name="Обычный 4 9 2" xfId="23199"/>
    <cellStyle name="Обычный 4_1 тх  2 квартал" xfId="23200"/>
    <cellStyle name="Обычный 40" xfId="23201"/>
    <cellStyle name="Обычный 40 2" xfId="23202"/>
    <cellStyle name="Обычный 40 3" xfId="23203"/>
    <cellStyle name="Обычный 40 4" xfId="23204"/>
    <cellStyle name="Обычный 41" xfId="23205"/>
    <cellStyle name="Обычный 41 2" xfId="23206"/>
    <cellStyle name="Обычный 41 3" xfId="23207"/>
    <cellStyle name="Обычный 41 4" xfId="23208"/>
    <cellStyle name="Обычный 42" xfId="23209"/>
    <cellStyle name="Обычный 42 2" xfId="23210"/>
    <cellStyle name="Обычный 42 3" xfId="23211"/>
    <cellStyle name="Обычный 42 4" xfId="23212"/>
    <cellStyle name="Обычный 42 5" xfId="23213"/>
    <cellStyle name="Обычный 43" xfId="23214"/>
    <cellStyle name="Обычный 43 2" xfId="23215"/>
    <cellStyle name="Обычный 43 2 2" xfId="23216"/>
    <cellStyle name="Обычный 43 3" xfId="23217"/>
    <cellStyle name="Обычный 43 3 2" xfId="23218"/>
    <cellStyle name="Обычный 43 4" xfId="23219"/>
    <cellStyle name="Обычный 43 5" xfId="23220"/>
    <cellStyle name="Обычный 43 6" xfId="23221"/>
    <cellStyle name="Обычный 44" xfId="23222"/>
    <cellStyle name="Обычный 44 2" xfId="23223"/>
    <cellStyle name="Обычный 44 2 2" xfId="23224"/>
    <cellStyle name="Обычный 44 3" xfId="23225"/>
    <cellStyle name="Обычный 44 4" xfId="23226"/>
    <cellStyle name="Обычный 44 5" xfId="23227"/>
    <cellStyle name="Обычный 45" xfId="23228"/>
    <cellStyle name="Обычный 45 2" xfId="23229"/>
    <cellStyle name="Обычный 45 2 2" xfId="23230"/>
    <cellStyle name="Обычный 45 2 2 2" xfId="23231"/>
    <cellStyle name="Обычный 45 2 3" xfId="23232"/>
    <cellStyle name="Обычный 45 3" xfId="23233"/>
    <cellStyle name="Обычный 45 3 2" xfId="23234"/>
    <cellStyle name="Обычный 45 4" xfId="23235"/>
    <cellStyle name="Обычный 45 4 2" xfId="23236"/>
    <cellStyle name="Обычный 45 5" xfId="23237"/>
    <cellStyle name="Обычный 45 6" xfId="23238"/>
    <cellStyle name="Обычный 46" xfId="23239"/>
    <cellStyle name="Обычный 46 2" xfId="23240"/>
    <cellStyle name="Обычный 46 2 2" xfId="23241"/>
    <cellStyle name="Обычный 46 3" xfId="23242"/>
    <cellStyle name="Обычный 46 3 2" xfId="23243"/>
    <cellStyle name="Обычный 46 4" xfId="23244"/>
    <cellStyle name="Обычный 46 4 2" xfId="23245"/>
    <cellStyle name="Обычный 46 5" xfId="23246"/>
    <cellStyle name="Обычный 46 5 2" xfId="23247"/>
    <cellStyle name="Обычный 46 6" xfId="23248"/>
    <cellStyle name="Обычный 47" xfId="23249"/>
    <cellStyle name="Обычный 47 2" xfId="23250"/>
    <cellStyle name="Обычный 48" xfId="23251"/>
    <cellStyle name="Обычный 49" xfId="23252"/>
    <cellStyle name="Обычный 5" xfId="27"/>
    <cellStyle name="Обычный 5 10" xfId="23253"/>
    <cellStyle name="Обычный 5 10 2" xfId="23254"/>
    <cellStyle name="Обычный 5 11" xfId="23255"/>
    <cellStyle name="Обычный 5 11 2" xfId="23256"/>
    <cellStyle name="Обычный 5 12" xfId="23257"/>
    <cellStyle name="Обычный 5 12 2" xfId="23258"/>
    <cellStyle name="Обычный 5 13" xfId="23259"/>
    <cellStyle name="Обычный 5 13 2" xfId="23260"/>
    <cellStyle name="Обычный 5 14" xfId="23261"/>
    <cellStyle name="Обычный 5 15" xfId="23262"/>
    <cellStyle name="Обычный 5 15 2" xfId="23263"/>
    <cellStyle name="Обычный 5 16" xfId="23264"/>
    <cellStyle name="Обычный 5 17" xfId="23265"/>
    <cellStyle name="Обычный 5 18" xfId="29566"/>
    <cellStyle name="Обычный 5 2" xfId="28"/>
    <cellStyle name="Обычный 5 2 10" xfId="23266"/>
    <cellStyle name="Обычный 5 2 10 2" xfId="23267"/>
    <cellStyle name="Обычный 5 2 11" xfId="23268"/>
    <cellStyle name="Обычный 5 2 11 2" xfId="23269"/>
    <cellStyle name="Обычный 5 2 12" xfId="23270"/>
    <cellStyle name="Обычный 5 2 12 2" xfId="23271"/>
    <cellStyle name="Обычный 5 2 13" xfId="23272"/>
    <cellStyle name="Обычный 5 2 14" xfId="23273"/>
    <cellStyle name="Обычный 5 2 2" xfId="29"/>
    <cellStyle name="Обычный 5 2 2 10" xfId="23274"/>
    <cellStyle name="Обычный 5 2 2 11" xfId="23275"/>
    <cellStyle name="Обычный 5 2 2 12" xfId="23276"/>
    <cellStyle name="Обычный 5 2 2 13" xfId="23277"/>
    <cellStyle name="Обычный 5 2 2 14" xfId="23278"/>
    <cellStyle name="Обычный 5 2 2 2" xfId="23279"/>
    <cellStyle name="Обычный 5 2 2 2 2" xfId="23280"/>
    <cellStyle name="Обычный 5 2 2 2 2 2" xfId="23281"/>
    <cellStyle name="Обычный 5 2 2 2 2 3" xfId="23282"/>
    <cellStyle name="Обычный 5 2 2 2 2 4" xfId="23283"/>
    <cellStyle name="Обычный 5 2 2 2 2 5" xfId="23284"/>
    <cellStyle name="Обычный 5 2 2 2 2 6" xfId="23285"/>
    <cellStyle name="Обычный 5 2 2 2 2 7" xfId="23286"/>
    <cellStyle name="Обычный 5 2 2 2 2 8" xfId="23287"/>
    <cellStyle name="Обычный 5 2 2 2 3" xfId="23288"/>
    <cellStyle name="Обычный 5 2 2 2 3 2" xfId="23289"/>
    <cellStyle name="Обычный 5 2 2 2 3 3" xfId="23290"/>
    <cellStyle name="Обычный 5 2 2 2 4" xfId="23291"/>
    <cellStyle name="Обычный 5 2 2 2 4 2" xfId="23292"/>
    <cellStyle name="Обычный 5 2 2 2 4 3" xfId="23293"/>
    <cellStyle name="Обычный 5 2 2 2 5" xfId="23294"/>
    <cellStyle name="Обычный 5 2 2 2 5 2" xfId="23295"/>
    <cellStyle name="Обычный 5 2 2 2 6" xfId="23296"/>
    <cellStyle name="Обычный 5 2 2 2 6 2" xfId="23297"/>
    <cellStyle name="Обычный 5 2 2 2 7" xfId="23298"/>
    <cellStyle name="Обычный 5 2 2 2 7 2" xfId="23299"/>
    <cellStyle name="Обычный 5 2 2 2 8" xfId="23300"/>
    <cellStyle name="Обычный 5 2 2 2 9" xfId="23301"/>
    <cellStyle name="Обычный 5 2 2 2_тех формы-т ОК без кот. Мелиор 1-2" xfId="23302"/>
    <cellStyle name="Обычный 5 2 2 3" xfId="23303"/>
    <cellStyle name="Обычный 5 2 2 3 2" xfId="23304"/>
    <cellStyle name="Обычный 5 2 2 3 3" xfId="23305"/>
    <cellStyle name="Обычный 5 2 2 4" xfId="23306"/>
    <cellStyle name="Обычный 5 2 2 4 2" xfId="23307"/>
    <cellStyle name="Обычный 5 2 2 4 3" xfId="23308"/>
    <cellStyle name="Обычный 5 2 2 5" xfId="23309"/>
    <cellStyle name="Обычный 5 2 2 5 2" xfId="23310"/>
    <cellStyle name="Обычный 5 2 2 5 3" xfId="23311"/>
    <cellStyle name="Обычный 5 2 2 6" xfId="23312"/>
    <cellStyle name="Обычный 5 2 2 6 2" xfId="23313"/>
    <cellStyle name="Обычный 5 2 2 6 3" xfId="23314"/>
    <cellStyle name="Обычный 5 2 2 7" xfId="23315"/>
    <cellStyle name="Обычный 5 2 2 7 2" xfId="23316"/>
    <cellStyle name="Обычный 5 2 2 7 3" xfId="23317"/>
    <cellStyle name="Обычный 5 2 2 8" xfId="23318"/>
    <cellStyle name="Обычный 5 2 2 8 2" xfId="23319"/>
    <cellStyle name="Обычный 5 2 2 8 2 2" xfId="23320"/>
    <cellStyle name="Обычный 5 2 2 8 3" xfId="23321"/>
    <cellStyle name="Обычный 5 2 2 8 3 2" xfId="23322"/>
    <cellStyle name="Обычный 5 2 2 8 4" xfId="23323"/>
    <cellStyle name="Обычный 5 2 2 8 4 2" xfId="23324"/>
    <cellStyle name="Обычный 5 2 2 8 5" xfId="23325"/>
    <cellStyle name="Обычный 5 2 2 8 5 2" xfId="23326"/>
    <cellStyle name="Обычный 5 2 2 8 6" xfId="23327"/>
    <cellStyle name="Обычный 5 2 2 8 7" xfId="23328"/>
    <cellStyle name="Обычный 5 2 2 9" xfId="23329"/>
    <cellStyle name="Обычный 5 2 2 9 2" xfId="23330"/>
    <cellStyle name="Обычный 5 2 2 9 3" xfId="23331"/>
    <cellStyle name="Обычный 5 2 2 9 4" xfId="23332"/>
    <cellStyle name="Обычный 5 2 2_1 тх  2 квартал" xfId="23333"/>
    <cellStyle name="Обычный 5 2 3" xfId="23334"/>
    <cellStyle name="Обычный 5 2 3 2" xfId="23335"/>
    <cellStyle name="Обычный 5 2 3 3" xfId="23336"/>
    <cellStyle name="Обычный 5 2 4" xfId="23337"/>
    <cellStyle name="Обычный 5 2 4 2" xfId="23338"/>
    <cellStyle name="Обычный 5 2 4 3" xfId="23339"/>
    <cellStyle name="Обычный 5 2 5" xfId="23340"/>
    <cellStyle name="Обычный 5 2 5 2" xfId="23341"/>
    <cellStyle name="Обычный 5 2 5 3" xfId="23342"/>
    <cellStyle name="Обычный 5 2 5 4" xfId="23343"/>
    <cellStyle name="Обычный 5 2 6" xfId="23344"/>
    <cellStyle name="Обычный 5 2 6 2" xfId="23345"/>
    <cellStyle name="Обычный 5 2 6 3" xfId="23346"/>
    <cellStyle name="Обычный 5 2 6 4" xfId="23347"/>
    <cellStyle name="Обычный 5 2 7" xfId="23348"/>
    <cellStyle name="Обычный 5 2 7 2" xfId="23349"/>
    <cellStyle name="Обычный 5 2 7 3" xfId="23350"/>
    <cellStyle name="Обычный 5 2 7 4" xfId="23351"/>
    <cellStyle name="Обычный 5 2 8" xfId="23352"/>
    <cellStyle name="Обычный 5 2 8 2" xfId="23353"/>
    <cellStyle name="Обычный 5 2 8 3" xfId="23354"/>
    <cellStyle name="Обычный 5 2 8 4" xfId="23355"/>
    <cellStyle name="Обычный 5 2 8 5" xfId="23356"/>
    <cellStyle name="Обычный 5 2 8 6" xfId="23357"/>
    <cellStyle name="Обычный 5 2 8 7" xfId="23358"/>
    <cellStyle name="Обычный 5 2 8 8" xfId="23359"/>
    <cellStyle name="Обычный 5 2 9" xfId="23360"/>
    <cellStyle name="Обычный 5 2 9 2" xfId="23361"/>
    <cellStyle name="Обычный 5 2 9 3" xfId="23362"/>
    <cellStyle name="Обычный 5 2_1 тх  2 квартал" xfId="23363"/>
    <cellStyle name="Обычный 5 3" xfId="23364"/>
    <cellStyle name="Обычный 5 3 2" xfId="23365"/>
    <cellStyle name="Обычный 5 3 3" xfId="23366"/>
    <cellStyle name="Обычный 5 3_тех формы-т ОК без кот. Мелиор 1-2" xfId="23367"/>
    <cellStyle name="Обычный 5 4" xfId="23368"/>
    <cellStyle name="Обычный 5 4 2" xfId="23369"/>
    <cellStyle name="Обычный 5 4 2 2" xfId="23370"/>
    <cellStyle name="Обычный 5 4 2 2 2" xfId="23371"/>
    <cellStyle name="Обычный 5 4 2 3" xfId="23372"/>
    <cellStyle name="Обычный 5 4 3" xfId="23373"/>
    <cellStyle name="Обычный 5 5" xfId="23374"/>
    <cellStyle name="Обычный 5 5 2" xfId="23375"/>
    <cellStyle name="Обычный 5 5 3" xfId="23376"/>
    <cellStyle name="Обычный 5 5 4" xfId="23377"/>
    <cellStyle name="Обычный 5 6" xfId="23378"/>
    <cellStyle name="Обычный 5 6 2" xfId="23379"/>
    <cellStyle name="Обычный 5 7" xfId="23380"/>
    <cellStyle name="Обычный 5 7 2" xfId="23381"/>
    <cellStyle name="Обычный 5 8" xfId="23382"/>
    <cellStyle name="Обычный 5 8 2" xfId="23383"/>
    <cellStyle name="Обычный 5 9" xfId="23384"/>
    <cellStyle name="Обычный 5 9 2" xfId="23385"/>
    <cellStyle name="Обычный 5_1 тх  2 квартал" xfId="23386"/>
    <cellStyle name="Обычный 50" xfId="23387"/>
    <cellStyle name="Обычный 51" xfId="23388"/>
    <cellStyle name="Обычный 52" xfId="23389"/>
    <cellStyle name="Обычный 53" xfId="23390"/>
    <cellStyle name="Обычный 53 2" xfId="23391"/>
    <cellStyle name="Обычный 54" xfId="23392"/>
    <cellStyle name="Обычный 54 2" xfId="23393"/>
    <cellStyle name="Обычный 54 3" xfId="23394"/>
    <cellStyle name="Обычный 55" xfId="23395"/>
    <cellStyle name="Обычный 55 2" xfId="23396"/>
    <cellStyle name="Обычный 56" xfId="23397"/>
    <cellStyle name="Обычный 56 2" xfId="23398"/>
    <cellStyle name="Обычный 57" xfId="23399"/>
    <cellStyle name="Обычный 57 2" xfId="23400"/>
    <cellStyle name="Обычный 58" xfId="23401"/>
    <cellStyle name="Обычный 59" xfId="23402"/>
    <cellStyle name="Обычный 6" xfId="38"/>
    <cellStyle name="Обычный 6 10" xfId="23403"/>
    <cellStyle name="Обычный 6 11" xfId="23404"/>
    <cellStyle name="Обычный 6 12" xfId="23405"/>
    <cellStyle name="Обычный 6 13" xfId="23406"/>
    <cellStyle name="Обычный 6 14" xfId="23407"/>
    <cellStyle name="Обычный 6 14 2" xfId="23408"/>
    <cellStyle name="Обычный 6 15" xfId="23409"/>
    <cellStyle name="Обычный 6 16" xfId="29583"/>
    <cellStyle name="Обычный 6 2" xfId="23410"/>
    <cellStyle name="Обычный 6 2 2" xfId="23411"/>
    <cellStyle name="Обычный 6 2 3" xfId="23412"/>
    <cellStyle name="Обычный 6 2_1 тх  2 квартал" xfId="23413"/>
    <cellStyle name="Обычный 6 3" xfId="23414"/>
    <cellStyle name="Обычный 6 3 2" xfId="23415"/>
    <cellStyle name="Обычный 6 4" xfId="23416"/>
    <cellStyle name="Обычный 6 4 2" xfId="23417"/>
    <cellStyle name="Обычный 6 4 2 2" xfId="23418"/>
    <cellStyle name="Обычный 6 5" xfId="23419"/>
    <cellStyle name="Обычный 6 5 2" xfId="23420"/>
    <cellStyle name="Обычный 6 5 2 2" xfId="23421"/>
    <cellStyle name="Обычный 6 5 3" xfId="23422"/>
    <cellStyle name="Обычный 6 6" xfId="23423"/>
    <cellStyle name="Обычный 6 7" xfId="23424"/>
    <cellStyle name="Обычный 6 8" xfId="23425"/>
    <cellStyle name="Обычный 6 9" xfId="23426"/>
    <cellStyle name="Обычный 6_1 тх  2 квартал" xfId="23427"/>
    <cellStyle name="Обычный 60" xfId="23428"/>
    <cellStyle name="Обычный 61" xfId="23429"/>
    <cellStyle name="Обычный 62" xfId="23430"/>
    <cellStyle name="Обычный 63" xfId="23431"/>
    <cellStyle name="Обычный 64" xfId="23432"/>
    <cellStyle name="Обычный 65" xfId="23433"/>
    <cellStyle name="Обычный 66" xfId="23434"/>
    <cellStyle name="Обычный 67" xfId="23435"/>
    <cellStyle name="Обычный 67 2" xfId="23436"/>
    <cellStyle name="Обычный 68" xfId="23437"/>
    <cellStyle name="Обычный 68 2" xfId="23438"/>
    <cellStyle name="Обычный 68 3" xfId="23439"/>
    <cellStyle name="Обычный 69" xfId="23440"/>
    <cellStyle name="Обычный 69 2" xfId="23441"/>
    <cellStyle name="Обычный 69 3" xfId="23442"/>
    <cellStyle name="Обычный 69 4" xfId="23443"/>
    <cellStyle name="Обычный 7" xfId="30"/>
    <cellStyle name="Обычный 7 10" xfId="23444"/>
    <cellStyle name="Обычный 7 10 2" xfId="23445"/>
    <cellStyle name="Обычный 7 11" xfId="23446"/>
    <cellStyle name="Обычный 7 11 2" xfId="23447"/>
    <cellStyle name="Обычный 7 12" xfId="23448"/>
    <cellStyle name="Обычный 7 12 2" xfId="23449"/>
    <cellStyle name="Обычный 7 13" xfId="23450"/>
    <cellStyle name="Обычный 7 13 2" xfId="23451"/>
    <cellStyle name="Обычный 7 14" xfId="23452"/>
    <cellStyle name="Обычный 7 15" xfId="23453"/>
    <cellStyle name="Обычный 7 16" xfId="23454"/>
    <cellStyle name="Обычный 7 2" xfId="23455"/>
    <cellStyle name="Обычный 7 2 2" xfId="23456"/>
    <cellStyle name="Обычный 7 2 2 2" xfId="23457"/>
    <cellStyle name="Обычный 7 2 2_тех формы-т ОК без кот. Мелиор 1-2" xfId="23458"/>
    <cellStyle name="Обычный 7 2 3" xfId="23459"/>
    <cellStyle name="Обычный 7 2 3 2" xfId="23460"/>
    <cellStyle name="Обычный 7 2_1 тх  2 квартал" xfId="23461"/>
    <cellStyle name="Обычный 7 3" xfId="23462"/>
    <cellStyle name="Обычный 7 3 2" xfId="23463"/>
    <cellStyle name="Обычный 7 3 3" xfId="23464"/>
    <cellStyle name="Обычный 7 4" xfId="23465"/>
    <cellStyle name="Обычный 7 4 2" xfId="23466"/>
    <cellStyle name="Обычный 7 4 2 2" xfId="23467"/>
    <cellStyle name="Обычный 7 4 2 2 2" xfId="23468"/>
    <cellStyle name="Обычный 7 5" xfId="23469"/>
    <cellStyle name="Обычный 7 5 2" xfId="23470"/>
    <cellStyle name="Обычный 7 6" xfId="23471"/>
    <cellStyle name="Обычный 7 6 2" xfId="23472"/>
    <cellStyle name="Обычный 7 7" xfId="23473"/>
    <cellStyle name="Обычный 7 7 2" xfId="23474"/>
    <cellStyle name="Обычный 7 8" xfId="23475"/>
    <cellStyle name="Обычный 7 8 2" xfId="23476"/>
    <cellStyle name="Обычный 7 9" xfId="23477"/>
    <cellStyle name="Обычный 7 9 2" xfId="23478"/>
    <cellStyle name="Обычный 7_1 тх  2 квартал" xfId="23479"/>
    <cellStyle name="Обычный 70" xfId="23480"/>
    <cellStyle name="Обычный 70 2" xfId="23481"/>
    <cellStyle name="Обычный 71" xfId="23482"/>
    <cellStyle name="Обычный 72" xfId="23483"/>
    <cellStyle name="Обычный 73" xfId="23484"/>
    <cellStyle name="Обычный 74" xfId="23485"/>
    <cellStyle name="Обычный 75" xfId="23486"/>
    <cellStyle name="Обычный 76" xfId="23487"/>
    <cellStyle name="Обычный 77" xfId="23488"/>
    <cellStyle name="Обычный 78" xfId="23489"/>
    <cellStyle name="Обычный 79" xfId="23490"/>
    <cellStyle name="Обычный 8" xfId="39"/>
    <cellStyle name="Обычный 8 10" xfId="23491"/>
    <cellStyle name="Обычный 8 10 2" xfId="23492"/>
    <cellStyle name="Обычный 8 11" xfId="23493"/>
    <cellStyle name="Обычный 8 11 2" xfId="23494"/>
    <cellStyle name="Обычный 8 12" xfId="23495"/>
    <cellStyle name="Обычный 8 12 2" xfId="23496"/>
    <cellStyle name="Обычный 8 13" xfId="23497"/>
    <cellStyle name="Обычный 8 13 2" xfId="23498"/>
    <cellStyle name="Обычный 8 14" xfId="23499"/>
    <cellStyle name="Обычный 8 15" xfId="23500"/>
    <cellStyle name="Обычный 8 2" xfId="23501"/>
    <cellStyle name="Обычный 8 2 2" xfId="23502"/>
    <cellStyle name="Обычный 8 2 3" xfId="23503"/>
    <cellStyle name="Обычный 8 2_1 тх  2 квартал" xfId="23504"/>
    <cellStyle name="Обычный 8 3" xfId="23505"/>
    <cellStyle name="Обычный 8 3 2" xfId="23506"/>
    <cellStyle name="Обычный 8 4" xfId="23507"/>
    <cellStyle name="Обычный 8 4 2" xfId="23508"/>
    <cellStyle name="Обычный 8 5" xfId="23509"/>
    <cellStyle name="Обычный 8 5 2" xfId="23510"/>
    <cellStyle name="Обычный 8 6" xfId="23511"/>
    <cellStyle name="Обычный 8 6 2" xfId="23512"/>
    <cellStyle name="Обычный 8 7" xfId="23513"/>
    <cellStyle name="Обычный 8 7 2" xfId="23514"/>
    <cellStyle name="Обычный 8 8" xfId="23515"/>
    <cellStyle name="Обычный 8 8 2" xfId="23516"/>
    <cellStyle name="Обычный 8 9" xfId="23517"/>
    <cellStyle name="Обычный 8 9 2" xfId="23518"/>
    <cellStyle name="Обычный 8_1 тх  2 квартал" xfId="23519"/>
    <cellStyle name="Обычный 80" xfId="23520"/>
    <cellStyle name="Обычный 81" xfId="23521"/>
    <cellStyle name="Обычный 82" xfId="23522"/>
    <cellStyle name="Обычный 83" xfId="23523"/>
    <cellStyle name="Обычный 84" xfId="23524"/>
    <cellStyle name="Обычный 85" xfId="23525"/>
    <cellStyle name="Обычный 86" xfId="23526"/>
    <cellStyle name="Обычный 87" xfId="23527"/>
    <cellStyle name="Обычный 88" xfId="23528"/>
    <cellStyle name="Обычный 89" xfId="23529"/>
    <cellStyle name="Обычный 9" xfId="23530"/>
    <cellStyle name="Обычный 9 10" xfId="23531"/>
    <cellStyle name="Обычный 9 10 2" xfId="23532"/>
    <cellStyle name="Обычный 9 11" xfId="23533"/>
    <cellStyle name="Обычный 9 11 2" xfId="23534"/>
    <cellStyle name="Обычный 9 12" xfId="23535"/>
    <cellStyle name="Обычный 9 12 2" xfId="23536"/>
    <cellStyle name="Обычный 9 13" xfId="23537"/>
    <cellStyle name="Обычный 9 13 2" xfId="23538"/>
    <cellStyle name="Обычный 9 14" xfId="23539"/>
    <cellStyle name="Обычный 9 15" xfId="23540"/>
    <cellStyle name="Обычный 9 16" xfId="23541"/>
    <cellStyle name="Обычный 9 2" xfId="23542"/>
    <cellStyle name="Обычный 9 2 2" xfId="23543"/>
    <cellStyle name="Обычный 9 2 2 2" xfId="23544"/>
    <cellStyle name="Обычный 9 2 2_тех формы-т ОК без кот. Мелиор 1-2" xfId="23545"/>
    <cellStyle name="Обычный 9 2 3" xfId="23546"/>
    <cellStyle name="Обычный 9 2 3 2" xfId="23547"/>
    <cellStyle name="Обычный 9 2 4" xfId="23548"/>
    <cellStyle name="Обычный 9 2_1 тх  2 квартал" xfId="23549"/>
    <cellStyle name="Обычный 9 3" xfId="23550"/>
    <cellStyle name="Обычный 9 3 2" xfId="23551"/>
    <cellStyle name="Обычный 9 4" xfId="23552"/>
    <cellStyle name="Обычный 9 4 2" xfId="23553"/>
    <cellStyle name="Обычный 9 4 3" xfId="23554"/>
    <cellStyle name="Обычный 9 4 4" xfId="23555"/>
    <cellStyle name="Обычный 9 4 4 2" xfId="23556"/>
    <cellStyle name="Обычный 9 4 5" xfId="23557"/>
    <cellStyle name="Обычный 9 5" xfId="23558"/>
    <cellStyle name="Обычный 9 5 2" xfId="23559"/>
    <cellStyle name="Обычный 9 6" xfId="23560"/>
    <cellStyle name="Обычный 9 6 2" xfId="23561"/>
    <cellStyle name="Обычный 9 7" xfId="23562"/>
    <cellStyle name="Обычный 9 7 2" xfId="23563"/>
    <cellStyle name="Обычный 9 8" xfId="23564"/>
    <cellStyle name="Обычный 9 8 2" xfId="23565"/>
    <cellStyle name="Обычный 9 9" xfId="23566"/>
    <cellStyle name="Обычный 9 9 2" xfId="23567"/>
    <cellStyle name="Обычный 9_1 тх  2 квартал" xfId="23568"/>
    <cellStyle name="Обычный 90" xfId="23569"/>
    <cellStyle name="Обычный 91" xfId="23570"/>
    <cellStyle name="Обычный 92" xfId="23571"/>
    <cellStyle name="Обычный 93" xfId="23572"/>
    <cellStyle name="Обычный 94" xfId="23573"/>
    <cellStyle name="Обычный 95" xfId="23574"/>
    <cellStyle name="Обычный 96" xfId="23575"/>
    <cellStyle name="Обычный 96 2" xfId="23576"/>
    <cellStyle name="Обычный 97" xfId="23577"/>
    <cellStyle name="Обычный 97 2" xfId="23578"/>
    <cellStyle name="Обычный 98" xfId="23579"/>
    <cellStyle name="Обычный 98 2" xfId="23580"/>
    <cellStyle name="Обычный 98 2 2" xfId="23581"/>
    <cellStyle name="Обычный 98 2 2 2" xfId="23582"/>
    <cellStyle name="Обычный 98 2 3" xfId="23583"/>
    <cellStyle name="Обычный 98 2 3 2" xfId="23584"/>
    <cellStyle name="Обычный 98 2 4" xfId="23585"/>
    <cellStyle name="Обычный 98 3" xfId="23586"/>
    <cellStyle name="Обычный 98 3 2" xfId="23587"/>
    <cellStyle name="Обычный 98 4" xfId="23588"/>
    <cellStyle name="Обычный 99" xfId="23589"/>
    <cellStyle name="Обычный 99 2" xfId="23590"/>
    <cellStyle name="Обычный 99 2 2" xfId="23591"/>
    <cellStyle name="Обычный 99 3" xfId="23592"/>
    <cellStyle name="Обычный 99 3 2" xfId="23593"/>
    <cellStyle name="Обычный 99 4" xfId="23594"/>
    <cellStyle name="Обычный 99 4 2" xfId="23595"/>
    <cellStyle name="Обычный 99 5" xfId="23596"/>
    <cellStyle name="Обычный_2-ип тс  Промежуточный" xfId="29580"/>
    <cellStyle name="Обычный_2-ип тс корректировка" xfId="29584"/>
    <cellStyle name="Обычный_Жиганск перевод на уголь" xfId="29585"/>
    <cellStyle name="Обычный_Лист1" xfId="29581"/>
    <cellStyle name="Ошибка" xfId="23597"/>
    <cellStyle name="Ошибка 2" xfId="23598"/>
    <cellStyle name="Ошибка 2 2" xfId="23599"/>
    <cellStyle name="Плохой" xfId="31" builtinId="27" customBuiltin="1"/>
    <cellStyle name="Плохой 10" xfId="23600"/>
    <cellStyle name="Плохой 10 2" xfId="23601"/>
    <cellStyle name="Плохой 10 3" xfId="23602"/>
    <cellStyle name="Плохой 100" xfId="23603"/>
    <cellStyle name="Плохой 101" xfId="23604"/>
    <cellStyle name="Плохой 102" xfId="23605"/>
    <cellStyle name="Плохой 103" xfId="23606"/>
    <cellStyle name="Плохой 104" xfId="23607"/>
    <cellStyle name="Плохой 105" xfId="23608"/>
    <cellStyle name="Плохой 106" xfId="23609"/>
    <cellStyle name="Плохой 107" xfId="23610"/>
    <cellStyle name="Плохой 108" xfId="23611"/>
    <cellStyle name="Плохой 109" xfId="23612"/>
    <cellStyle name="Плохой 11" xfId="23613"/>
    <cellStyle name="Плохой 11 2" xfId="23614"/>
    <cellStyle name="Плохой 11 3" xfId="23615"/>
    <cellStyle name="Плохой 110" xfId="23616"/>
    <cellStyle name="Плохой 111" xfId="23617"/>
    <cellStyle name="Плохой 112" xfId="23618"/>
    <cellStyle name="Плохой 113" xfId="23619"/>
    <cellStyle name="Плохой 114" xfId="23620"/>
    <cellStyle name="Плохой 115" xfId="23621"/>
    <cellStyle name="Плохой 116" xfId="23622"/>
    <cellStyle name="Плохой 117" xfId="23623"/>
    <cellStyle name="Плохой 118" xfId="23624"/>
    <cellStyle name="Плохой 119" xfId="23625"/>
    <cellStyle name="Плохой 12" xfId="23626"/>
    <cellStyle name="Плохой 12 2" xfId="23627"/>
    <cellStyle name="Плохой 12 3" xfId="23628"/>
    <cellStyle name="Плохой 120" xfId="23629"/>
    <cellStyle name="Плохой 121" xfId="23630"/>
    <cellStyle name="Плохой 122" xfId="23631"/>
    <cellStyle name="Плохой 123" xfId="23632"/>
    <cellStyle name="Плохой 124" xfId="23633"/>
    <cellStyle name="Плохой 125" xfId="23634"/>
    <cellStyle name="Плохой 126" xfId="23635"/>
    <cellStyle name="Плохой 127" xfId="23636"/>
    <cellStyle name="Плохой 128" xfId="23637"/>
    <cellStyle name="Плохой 129" xfId="23638"/>
    <cellStyle name="Плохой 13" xfId="23639"/>
    <cellStyle name="Плохой 13 2" xfId="23640"/>
    <cellStyle name="Плохой 13 3" xfId="23641"/>
    <cellStyle name="Плохой 130" xfId="23642"/>
    <cellStyle name="Плохой 131" xfId="23643"/>
    <cellStyle name="Плохой 132" xfId="23644"/>
    <cellStyle name="Плохой 133" xfId="23645"/>
    <cellStyle name="Плохой 134" xfId="23646"/>
    <cellStyle name="Плохой 135" xfId="23647"/>
    <cellStyle name="Плохой 136" xfId="23648"/>
    <cellStyle name="Плохой 137" xfId="23649"/>
    <cellStyle name="Плохой 138" xfId="23650"/>
    <cellStyle name="Плохой 139" xfId="23651"/>
    <cellStyle name="Плохой 14" xfId="23652"/>
    <cellStyle name="Плохой 14 2" xfId="23653"/>
    <cellStyle name="Плохой 14 3" xfId="23654"/>
    <cellStyle name="Плохой 140" xfId="23655"/>
    <cellStyle name="Плохой 141" xfId="23656"/>
    <cellStyle name="Плохой 142" xfId="23657"/>
    <cellStyle name="Плохой 143" xfId="23658"/>
    <cellStyle name="Плохой 144" xfId="23659"/>
    <cellStyle name="Плохой 145" xfId="23660"/>
    <cellStyle name="Плохой 146" xfId="23661"/>
    <cellStyle name="Плохой 147" xfId="23662"/>
    <cellStyle name="Плохой 148" xfId="23663"/>
    <cellStyle name="Плохой 149" xfId="23664"/>
    <cellStyle name="Плохой 15" xfId="23665"/>
    <cellStyle name="Плохой 15 2" xfId="23666"/>
    <cellStyle name="Плохой 15 3" xfId="23667"/>
    <cellStyle name="Плохой 150" xfId="23668"/>
    <cellStyle name="Плохой 151" xfId="23669"/>
    <cellStyle name="Плохой 152" xfId="23670"/>
    <cellStyle name="Плохой 16" xfId="23671"/>
    <cellStyle name="Плохой 16 2" xfId="23672"/>
    <cellStyle name="Плохой 16 3" xfId="23673"/>
    <cellStyle name="Плохой 17" xfId="23674"/>
    <cellStyle name="Плохой 17 2" xfId="23675"/>
    <cellStyle name="Плохой 17 3" xfId="23676"/>
    <cellStyle name="Плохой 18" xfId="23677"/>
    <cellStyle name="Плохой 18 2" xfId="23678"/>
    <cellStyle name="Плохой 18 3" xfId="23679"/>
    <cellStyle name="Плохой 19" xfId="23680"/>
    <cellStyle name="Плохой 19 2" xfId="23681"/>
    <cellStyle name="Плохой 19 3" xfId="23682"/>
    <cellStyle name="Плохой 2" xfId="23683"/>
    <cellStyle name="Плохой 2 10" xfId="23684"/>
    <cellStyle name="Плохой 2 11" xfId="23685"/>
    <cellStyle name="Плохой 2 12" xfId="23686"/>
    <cellStyle name="Плохой 2 13" xfId="23687"/>
    <cellStyle name="Плохой 2 14" xfId="23688"/>
    <cellStyle name="Плохой 2 14 2" xfId="23689"/>
    <cellStyle name="Плохой 2 15" xfId="23690"/>
    <cellStyle name="Плохой 2 2" xfId="23691"/>
    <cellStyle name="Плохой 2 3" xfId="23692"/>
    <cellStyle name="Плохой 2 4" xfId="23693"/>
    <cellStyle name="Плохой 2 5" xfId="23694"/>
    <cellStyle name="Плохой 2 6" xfId="23695"/>
    <cellStyle name="Плохой 2 7" xfId="23696"/>
    <cellStyle name="Плохой 2 8" xfId="23697"/>
    <cellStyle name="Плохой 2 9" xfId="23698"/>
    <cellStyle name="Плохой 20" xfId="23699"/>
    <cellStyle name="Плохой 20 2" xfId="23700"/>
    <cellStyle name="Плохой 20 3" xfId="23701"/>
    <cellStyle name="Плохой 21" xfId="23702"/>
    <cellStyle name="Плохой 21 2" xfId="23703"/>
    <cellStyle name="Плохой 21 2 2" xfId="23704"/>
    <cellStyle name="Плохой 21 2 3" xfId="23705"/>
    <cellStyle name="Плохой 21 3" xfId="23706"/>
    <cellStyle name="Плохой 21 3 2" xfId="23707"/>
    <cellStyle name="Плохой 21 3 3" xfId="23708"/>
    <cellStyle name="Плохой 21 4" xfId="23709"/>
    <cellStyle name="Плохой 21 4 2" xfId="23710"/>
    <cellStyle name="Плохой 21 4 3" xfId="23711"/>
    <cellStyle name="Плохой 21 5" xfId="23712"/>
    <cellStyle name="Плохой 21 5 2" xfId="23713"/>
    <cellStyle name="Плохой 21 5 3" xfId="23714"/>
    <cellStyle name="Плохой 21 6" xfId="23715"/>
    <cellStyle name="Плохой 21 6 2" xfId="23716"/>
    <cellStyle name="Плохой 21 6 3" xfId="23717"/>
    <cellStyle name="Плохой 21 7" xfId="23718"/>
    <cellStyle name="Плохой 21 7 2" xfId="23719"/>
    <cellStyle name="Плохой 21 7 3" xfId="23720"/>
    <cellStyle name="Плохой 21 8" xfId="23721"/>
    <cellStyle name="Плохой 21 9" xfId="23722"/>
    <cellStyle name="Плохой 22" xfId="23723"/>
    <cellStyle name="Плохой 22 2" xfId="23724"/>
    <cellStyle name="Плохой 22 3" xfId="23725"/>
    <cellStyle name="Плохой 23" xfId="23726"/>
    <cellStyle name="Плохой 23 2" xfId="23727"/>
    <cellStyle name="Плохой 23 3" xfId="23728"/>
    <cellStyle name="Плохой 24" xfId="23729"/>
    <cellStyle name="Плохой 24 2" xfId="23730"/>
    <cellStyle name="Плохой 24 3" xfId="23731"/>
    <cellStyle name="Плохой 25" xfId="23732"/>
    <cellStyle name="Плохой 25 2" xfId="23733"/>
    <cellStyle name="Плохой 25 3" xfId="23734"/>
    <cellStyle name="Плохой 26" xfId="23735"/>
    <cellStyle name="Плохой 26 2" xfId="23736"/>
    <cellStyle name="Плохой 26 3" xfId="23737"/>
    <cellStyle name="Плохой 27" xfId="23738"/>
    <cellStyle name="Плохой 27 2" xfId="23739"/>
    <cellStyle name="Плохой 27 3" xfId="23740"/>
    <cellStyle name="Плохой 28" xfId="23741"/>
    <cellStyle name="Плохой 28 2" xfId="23742"/>
    <cellStyle name="Плохой 28 3" xfId="23743"/>
    <cellStyle name="Плохой 29" xfId="23744"/>
    <cellStyle name="Плохой 29 2" xfId="23745"/>
    <cellStyle name="Плохой 29 3" xfId="23746"/>
    <cellStyle name="Плохой 3" xfId="23747"/>
    <cellStyle name="Плохой 3 2" xfId="23748"/>
    <cellStyle name="Плохой 3 3" xfId="23749"/>
    <cellStyle name="Плохой 30" xfId="23750"/>
    <cellStyle name="Плохой 30 2" xfId="23751"/>
    <cellStyle name="Плохой 30 3" xfId="23752"/>
    <cellStyle name="Плохой 31" xfId="23753"/>
    <cellStyle name="Плохой 31 2" xfId="23754"/>
    <cellStyle name="Плохой 31 3" xfId="23755"/>
    <cellStyle name="Плохой 32" xfId="23756"/>
    <cellStyle name="Плохой 32 2" xfId="23757"/>
    <cellStyle name="Плохой 32 3" xfId="23758"/>
    <cellStyle name="Плохой 33" xfId="23759"/>
    <cellStyle name="Плохой 33 2" xfId="23760"/>
    <cellStyle name="Плохой 33 3" xfId="23761"/>
    <cellStyle name="Плохой 34" xfId="23762"/>
    <cellStyle name="Плохой 34 2" xfId="23763"/>
    <cellStyle name="Плохой 34 3" xfId="23764"/>
    <cellStyle name="Плохой 35" xfId="23765"/>
    <cellStyle name="Плохой 35 2" xfId="23766"/>
    <cellStyle name="Плохой 35 3" xfId="23767"/>
    <cellStyle name="Плохой 36" xfId="23768"/>
    <cellStyle name="Плохой 36 2" xfId="23769"/>
    <cellStyle name="Плохой 36 3" xfId="23770"/>
    <cellStyle name="Плохой 37" xfId="23771"/>
    <cellStyle name="Плохой 37 2" xfId="23772"/>
    <cellStyle name="Плохой 37 3" xfId="23773"/>
    <cellStyle name="Плохой 38" xfId="23774"/>
    <cellStyle name="Плохой 38 2" xfId="23775"/>
    <cellStyle name="Плохой 38 3" xfId="23776"/>
    <cellStyle name="Плохой 39" xfId="23777"/>
    <cellStyle name="Плохой 39 2" xfId="23778"/>
    <cellStyle name="Плохой 39 3" xfId="23779"/>
    <cellStyle name="Плохой 4" xfId="23780"/>
    <cellStyle name="Плохой 4 2" xfId="23781"/>
    <cellStyle name="Плохой 4 3" xfId="23782"/>
    <cellStyle name="Плохой 40" xfId="23783"/>
    <cellStyle name="Плохой 40 2" xfId="23784"/>
    <cellStyle name="Плохой 40 3" xfId="23785"/>
    <cellStyle name="Плохой 41" xfId="23786"/>
    <cellStyle name="Плохой 41 2" xfId="23787"/>
    <cellStyle name="Плохой 41 3" xfId="23788"/>
    <cellStyle name="Плохой 42" xfId="23789"/>
    <cellStyle name="Плохой 42 2" xfId="23790"/>
    <cellStyle name="Плохой 42 3" xfId="23791"/>
    <cellStyle name="Плохой 43" xfId="23792"/>
    <cellStyle name="Плохой 43 2" xfId="23793"/>
    <cellStyle name="Плохой 43 3" xfId="23794"/>
    <cellStyle name="Плохой 44" xfId="23795"/>
    <cellStyle name="Плохой 44 2" xfId="23796"/>
    <cellStyle name="Плохой 44 3" xfId="23797"/>
    <cellStyle name="Плохой 45" xfId="23798"/>
    <cellStyle name="Плохой 45 2" xfId="23799"/>
    <cellStyle name="Плохой 45 3" xfId="23800"/>
    <cellStyle name="Плохой 46" xfId="23801"/>
    <cellStyle name="Плохой 46 2" xfId="23802"/>
    <cellStyle name="Плохой 46 3" xfId="23803"/>
    <cellStyle name="Плохой 47" xfId="23804"/>
    <cellStyle name="Плохой 47 2" xfId="23805"/>
    <cellStyle name="Плохой 47 3" xfId="23806"/>
    <cellStyle name="Плохой 48" xfId="23807"/>
    <cellStyle name="Плохой 48 2" xfId="23808"/>
    <cellStyle name="Плохой 48 3" xfId="23809"/>
    <cellStyle name="Плохой 49" xfId="23810"/>
    <cellStyle name="Плохой 49 2" xfId="23811"/>
    <cellStyle name="Плохой 49 3" xfId="23812"/>
    <cellStyle name="Плохой 5" xfId="23813"/>
    <cellStyle name="Плохой 5 2" xfId="23814"/>
    <cellStyle name="Плохой 5 3" xfId="23815"/>
    <cellStyle name="Плохой 50" xfId="23816"/>
    <cellStyle name="Плохой 50 2" xfId="23817"/>
    <cellStyle name="Плохой 50 3" xfId="23818"/>
    <cellStyle name="Плохой 51" xfId="23819"/>
    <cellStyle name="Плохой 51 2" xfId="23820"/>
    <cellStyle name="Плохой 51 3" xfId="23821"/>
    <cellStyle name="Плохой 52" xfId="23822"/>
    <cellStyle name="Плохой 52 2" xfId="23823"/>
    <cellStyle name="Плохой 52 3" xfId="23824"/>
    <cellStyle name="Плохой 53" xfId="23825"/>
    <cellStyle name="Плохой 53 2" xfId="23826"/>
    <cellStyle name="Плохой 53 3" xfId="23827"/>
    <cellStyle name="Плохой 54" xfId="23828"/>
    <cellStyle name="Плохой 54 2" xfId="23829"/>
    <cellStyle name="Плохой 54 3" xfId="23830"/>
    <cellStyle name="Плохой 55" xfId="23831"/>
    <cellStyle name="Плохой 55 2" xfId="23832"/>
    <cellStyle name="Плохой 55 3" xfId="23833"/>
    <cellStyle name="Плохой 56" xfId="23834"/>
    <cellStyle name="Плохой 57" xfId="23835"/>
    <cellStyle name="Плохой 58" xfId="23836"/>
    <cellStyle name="Плохой 59" xfId="23837"/>
    <cellStyle name="Плохой 6" xfId="23838"/>
    <cellStyle name="Плохой 6 2" xfId="23839"/>
    <cellStyle name="Плохой 6 3" xfId="23840"/>
    <cellStyle name="Плохой 60" xfId="23841"/>
    <cellStyle name="Плохой 61" xfId="23842"/>
    <cellStyle name="Плохой 62" xfId="23843"/>
    <cellStyle name="Плохой 63" xfId="23844"/>
    <cellStyle name="Плохой 64" xfId="23845"/>
    <cellStyle name="Плохой 65" xfId="23846"/>
    <cellStyle name="Плохой 66" xfId="23847"/>
    <cellStyle name="Плохой 67" xfId="23848"/>
    <cellStyle name="Плохой 68" xfId="23849"/>
    <cellStyle name="Плохой 69" xfId="23850"/>
    <cellStyle name="Плохой 7" xfId="23851"/>
    <cellStyle name="Плохой 7 2" xfId="23852"/>
    <cellStyle name="Плохой 7 3" xfId="23853"/>
    <cellStyle name="Плохой 70" xfId="23854"/>
    <cellStyle name="Плохой 71" xfId="23855"/>
    <cellStyle name="Плохой 72" xfId="23856"/>
    <cellStyle name="Плохой 73" xfId="23857"/>
    <cellStyle name="Плохой 74" xfId="23858"/>
    <cellStyle name="Плохой 75" xfId="23859"/>
    <cellStyle name="Плохой 76" xfId="23860"/>
    <cellStyle name="Плохой 77" xfId="23861"/>
    <cellStyle name="Плохой 78" xfId="23862"/>
    <cellStyle name="Плохой 79" xfId="23863"/>
    <cellStyle name="Плохой 8" xfId="23864"/>
    <cellStyle name="Плохой 8 2" xfId="23865"/>
    <cellStyle name="Плохой 8 3" xfId="23866"/>
    <cellStyle name="Плохой 80" xfId="23867"/>
    <cellStyle name="Плохой 81" xfId="23868"/>
    <cellStyle name="Плохой 82" xfId="23869"/>
    <cellStyle name="Плохой 83" xfId="23870"/>
    <cellStyle name="Плохой 84" xfId="23871"/>
    <cellStyle name="Плохой 85" xfId="23872"/>
    <cellStyle name="Плохой 86" xfId="23873"/>
    <cellStyle name="Плохой 87" xfId="23874"/>
    <cellStyle name="Плохой 88" xfId="23875"/>
    <cellStyle name="Плохой 89" xfId="23876"/>
    <cellStyle name="Плохой 9" xfId="23877"/>
    <cellStyle name="Плохой 9 2" xfId="23878"/>
    <cellStyle name="Плохой 9 3" xfId="23879"/>
    <cellStyle name="Плохой 90" xfId="23880"/>
    <cellStyle name="Плохой 91" xfId="23881"/>
    <cellStyle name="Плохой 92" xfId="23882"/>
    <cellStyle name="Плохой 93" xfId="23883"/>
    <cellStyle name="Плохой 94" xfId="23884"/>
    <cellStyle name="Плохой 95" xfId="23885"/>
    <cellStyle name="Плохой 96" xfId="23886"/>
    <cellStyle name="Плохой 97" xfId="23887"/>
    <cellStyle name="Плохой 98" xfId="23888"/>
    <cellStyle name="Плохой 99" xfId="23889"/>
    <cellStyle name="По центру с переносом" xfId="23890"/>
    <cellStyle name="По ширине с переносом" xfId="23891"/>
    <cellStyle name="Подгруппа" xfId="23892"/>
    <cellStyle name="Подгруппа 2" xfId="23893"/>
    <cellStyle name="Подгруппа 2 2" xfId="23894"/>
    <cellStyle name="Показатели1" xfId="23895"/>
    <cellStyle name="Поле ввода" xfId="23896"/>
    <cellStyle name="Поле ввода 2" xfId="23897"/>
    <cellStyle name="Поле ввода 3" xfId="23898"/>
    <cellStyle name="Поле ввода_тех формы-т ОК без кот. Мелиор 1-2" xfId="23899"/>
    <cellStyle name="Пояснение" xfId="32" builtinId="53" customBuiltin="1"/>
    <cellStyle name="Пояснение 10" xfId="23900"/>
    <cellStyle name="Пояснение 10 2" xfId="23901"/>
    <cellStyle name="Пояснение 10 3" xfId="23902"/>
    <cellStyle name="Пояснение 100" xfId="23903"/>
    <cellStyle name="Пояснение 101" xfId="23904"/>
    <cellStyle name="Пояснение 102" xfId="23905"/>
    <cellStyle name="Пояснение 103" xfId="23906"/>
    <cellStyle name="Пояснение 104" xfId="23907"/>
    <cellStyle name="Пояснение 105" xfId="23908"/>
    <cellStyle name="Пояснение 106" xfId="23909"/>
    <cellStyle name="Пояснение 107" xfId="23910"/>
    <cellStyle name="Пояснение 108" xfId="23911"/>
    <cellStyle name="Пояснение 109" xfId="23912"/>
    <cellStyle name="Пояснение 11" xfId="23913"/>
    <cellStyle name="Пояснение 11 2" xfId="23914"/>
    <cellStyle name="Пояснение 11 3" xfId="23915"/>
    <cellStyle name="Пояснение 110" xfId="23916"/>
    <cellStyle name="Пояснение 111" xfId="23917"/>
    <cellStyle name="Пояснение 112" xfId="23918"/>
    <cellStyle name="Пояснение 113" xfId="23919"/>
    <cellStyle name="Пояснение 114" xfId="23920"/>
    <cellStyle name="Пояснение 115" xfId="23921"/>
    <cellStyle name="Пояснение 116" xfId="23922"/>
    <cellStyle name="Пояснение 117" xfId="23923"/>
    <cellStyle name="Пояснение 118" xfId="23924"/>
    <cellStyle name="Пояснение 119" xfId="23925"/>
    <cellStyle name="Пояснение 12" xfId="23926"/>
    <cellStyle name="Пояснение 12 2" xfId="23927"/>
    <cellStyle name="Пояснение 12 3" xfId="23928"/>
    <cellStyle name="Пояснение 120" xfId="23929"/>
    <cellStyle name="Пояснение 121" xfId="23930"/>
    <cellStyle name="Пояснение 122" xfId="23931"/>
    <cellStyle name="Пояснение 123" xfId="23932"/>
    <cellStyle name="Пояснение 124" xfId="23933"/>
    <cellStyle name="Пояснение 125" xfId="23934"/>
    <cellStyle name="Пояснение 126" xfId="23935"/>
    <cellStyle name="Пояснение 127" xfId="23936"/>
    <cellStyle name="Пояснение 128" xfId="23937"/>
    <cellStyle name="Пояснение 129" xfId="23938"/>
    <cellStyle name="Пояснение 13" xfId="23939"/>
    <cellStyle name="Пояснение 13 2" xfId="23940"/>
    <cellStyle name="Пояснение 13 3" xfId="23941"/>
    <cellStyle name="Пояснение 130" xfId="23942"/>
    <cellStyle name="Пояснение 131" xfId="23943"/>
    <cellStyle name="Пояснение 132" xfId="23944"/>
    <cellStyle name="Пояснение 133" xfId="23945"/>
    <cellStyle name="Пояснение 134" xfId="23946"/>
    <cellStyle name="Пояснение 135" xfId="23947"/>
    <cellStyle name="Пояснение 136" xfId="23948"/>
    <cellStyle name="Пояснение 137" xfId="23949"/>
    <cellStyle name="Пояснение 138" xfId="23950"/>
    <cellStyle name="Пояснение 139" xfId="23951"/>
    <cellStyle name="Пояснение 14" xfId="23952"/>
    <cellStyle name="Пояснение 14 2" xfId="23953"/>
    <cellStyle name="Пояснение 14 3" xfId="23954"/>
    <cellStyle name="Пояснение 140" xfId="23955"/>
    <cellStyle name="Пояснение 141" xfId="23956"/>
    <cellStyle name="Пояснение 142" xfId="23957"/>
    <cellStyle name="Пояснение 143" xfId="23958"/>
    <cellStyle name="Пояснение 144" xfId="23959"/>
    <cellStyle name="Пояснение 145" xfId="23960"/>
    <cellStyle name="Пояснение 146" xfId="23961"/>
    <cellStyle name="Пояснение 147" xfId="23962"/>
    <cellStyle name="Пояснение 148" xfId="23963"/>
    <cellStyle name="Пояснение 149" xfId="23964"/>
    <cellStyle name="Пояснение 15" xfId="23965"/>
    <cellStyle name="Пояснение 15 2" xfId="23966"/>
    <cellStyle name="Пояснение 15 3" xfId="23967"/>
    <cellStyle name="Пояснение 150" xfId="23968"/>
    <cellStyle name="Пояснение 151" xfId="23969"/>
    <cellStyle name="Пояснение 152" xfId="23970"/>
    <cellStyle name="Пояснение 16" xfId="23971"/>
    <cellStyle name="Пояснение 16 2" xfId="23972"/>
    <cellStyle name="Пояснение 16 3" xfId="23973"/>
    <cellStyle name="Пояснение 17" xfId="23974"/>
    <cellStyle name="Пояснение 17 2" xfId="23975"/>
    <cellStyle name="Пояснение 17 3" xfId="23976"/>
    <cellStyle name="Пояснение 18" xfId="23977"/>
    <cellStyle name="Пояснение 18 2" xfId="23978"/>
    <cellStyle name="Пояснение 18 3" xfId="23979"/>
    <cellStyle name="Пояснение 19" xfId="23980"/>
    <cellStyle name="Пояснение 19 2" xfId="23981"/>
    <cellStyle name="Пояснение 19 3" xfId="23982"/>
    <cellStyle name="Пояснение 2" xfId="23983"/>
    <cellStyle name="Пояснение 2 10" xfId="23984"/>
    <cellStyle name="Пояснение 2 11" xfId="23985"/>
    <cellStyle name="Пояснение 2 12" xfId="23986"/>
    <cellStyle name="Пояснение 2 13" xfId="23987"/>
    <cellStyle name="Пояснение 2 14" xfId="23988"/>
    <cellStyle name="Пояснение 2 14 2" xfId="23989"/>
    <cellStyle name="Пояснение 2 2" xfId="23990"/>
    <cellStyle name="Пояснение 2 3" xfId="23991"/>
    <cellStyle name="Пояснение 2 4" xfId="23992"/>
    <cellStyle name="Пояснение 2 5" xfId="23993"/>
    <cellStyle name="Пояснение 2 6" xfId="23994"/>
    <cellStyle name="Пояснение 2 7" xfId="23995"/>
    <cellStyle name="Пояснение 2 8" xfId="23996"/>
    <cellStyle name="Пояснение 2 9" xfId="23997"/>
    <cellStyle name="Пояснение 20" xfId="23998"/>
    <cellStyle name="Пояснение 20 2" xfId="23999"/>
    <cellStyle name="Пояснение 20 3" xfId="24000"/>
    <cellStyle name="Пояснение 21" xfId="24001"/>
    <cellStyle name="Пояснение 21 2" xfId="24002"/>
    <cellStyle name="Пояснение 21 2 2" xfId="24003"/>
    <cellStyle name="Пояснение 21 2 3" xfId="24004"/>
    <cellStyle name="Пояснение 21 3" xfId="24005"/>
    <cellStyle name="Пояснение 21 3 2" xfId="24006"/>
    <cellStyle name="Пояснение 21 3 3" xfId="24007"/>
    <cellStyle name="Пояснение 21 4" xfId="24008"/>
    <cellStyle name="Пояснение 21 4 2" xfId="24009"/>
    <cellStyle name="Пояснение 21 4 3" xfId="24010"/>
    <cellStyle name="Пояснение 21 5" xfId="24011"/>
    <cellStyle name="Пояснение 21 5 2" xfId="24012"/>
    <cellStyle name="Пояснение 21 5 3" xfId="24013"/>
    <cellStyle name="Пояснение 21 6" xfId="24014"/>
    <cellStyle name="Пояснение 21 6 2" xfId="24015"/>
    <cellStyle name="Пояснение 21 6 3" xfId="24016"/>
    <cellStyle name="Пояснение 21 7" xfId="24017"/>
    <cellStyle name="Пояснение 21 7 2" xfId="24018"/>
    <cellStyle name="Пояснение 21 7 3" xfId="24019"/>
    <cellStyle name="Пояснение 21 8" xfId="24020"/>
    <cellStyle name="Пояснение 21 9" xfId="24021"/>
    <cellStyle name="Пояснение 22" xfId="24022"/>
    <cellStyle name="Пояснение 22 2" xfId="24023"/>
    <cellStyle name="Пояснение 22 3" xfId="24024"/>
    <cellStyle name="Пояснение 23" xfId="24025"/>
    <cellStyle name="Пояснение 23 2" xfId="24026"/>
    <cellStyle name="Пояснение 23 3" xfId="24027"/>
    <cellStyle name="Пояснение 24" xfId="24028"/>
    <cellStyle name="Пояснение 24 2" xfId="24029"/>
    <cellStyle name="Пояснение 24 3" xfId="24030"/>
    <cellStyle name="Пояснение 25" xfId="24031"/>
    <cellStyle name="Пояснение 25 2" xfId="24032"/>
    <cellStyle name="Пояснение 25 3" xfId="24033"/>
    <cellStyle name="Пояснение 26" xfId="24034"/>
    <cellStyle name="Пояснение 26 10" xfId="24035"/>
    <cellStyle name="Пояснение 26 2" xfId="24036"/>
    <cellStyle name="Пояснение 26 3" xfId="24037"/>
    <cellStyle name="Пояснение 26 4" xfId="24038"/>
    <cellStyle name="Пояснение 26 5" xfId="24039"/>
    <cellStyle name="Пояснение 26 6" xfId="24040"/>
    <cellStyle name="Пояснение 26 7" xfId="24041"/>
    <cellStyle name="Пояснение 26 8" xfId="24042"/>
    <cellStyle name="Пояснение 26 9" xfId="24043"/>
    <cellStyle name="Пояснение 27" xfId="24044"/>
    <cellStyle name="Пояснение 27 10" xfId="24045"/>
    <cellStyle name="Пояснение 27 2" xfId="24046"/>
    <cellStyle name="Пояснение 27 3" xfId="24047"/>
    <cellStyle name="Пояснение 27 4" xfId="24048"/>
    <cellStyle name="Пояснение 27 5" xfId="24049"/>
    <cellStyle name="Пояснение 27 6" xfId="24050"/>
    <cellStyle name="Пояснение 27 7" xfId="24051"/>
    <cellStyle name="Пояснение 27 8" xfId="24052"/>
    <cellStyle name="Пояснение 27 9" xfId="24053"/>
    <cellStyle name="Пояснение 28" xfId="24054"/>
    <cellStyle name="Пояснение 28 10" xfId="24055"/>
    <cellStyle name="Пояснение 28 2" xfId="24056"/>
    <cellStyle name="Пояснение 28 3" xfId="24057"/>
    <cellStyle name="Пояснение 28 4" xfId="24058"/>
    <cellStyle name="Пояснение 28 5" xfId="24059"/>
    <cellStyle name="Пояснение 28 6" xfId="24060"/>
    <cellStyle name="Пояснение 28 7" xfId="24061"/>
    <cellStyle name="Пояснение 28 8" xfId="24062"/>
    <cellStyle name="Пояснение 28 9" xfId="24063"/>
    <cellStyle name="Пояснение 29" xfId="24064"/>
    <cellStyle name="Пояснение 29 10" xfId="24065"/>
    <cellStyle name="Пояснение 29 2" xfId="24066"/>
    <cellStyle name="Пояснение 29 3" xfId="24067"/>
    <cellStyle name="Пояснение 29 4" xfId="24068"/>
    <cellStyle name="Пояснение 29 5" xfId="24069"/>
    <cellStyle name="Пояснение 29 6" xfId="24070"/>
    <cellStyle name="Пояснение 29 7" xfId="24071"/>
    <cellStyle name="Пояснение 29 8" xfId="24072"/>
    <cellStyle name="Пояснение 29 9" xfId="24073"/>
    <cellStyle name="Пояснение 3" xfId="24074"/>
    <cellStyle name="Пояснение 3 10" xfId="24075"/>
    <cellStyle name="Пояснение 3 2" xfId="24076"/>
    <cellStyle name="Пояснение 3 3" xfId="24077"/>
    <cellStyle name="Пояснение 3 4" xfId="24078"/>
    <cellStyle name="Пояснение 3 5" xfId="24079"/>
    <cellStyle name="Пояснение 3 6" xfId="24080"/>
    <cellStyle name="Пояснение 3 7" xfId="24081"/>
    <cellStyle name="Пояснение 3 8" xfId="24082"/>
    <cellStyle name="Пояснение 3 9" xfId="24083"/>
    <cellStyle name="Пояснение 30" xfId="24084"/>
    <cellStyle name="Пояснение 30 10" xfId="24085"/>
    <cellStyle name="Пояснение 30 2" xfId="24086"/>
    <cellStyle name="Пояснение 30 3" xfId="24087"/>
    <cellStyle name="Пояснение 30 4" xfId="24088"/>
    <cellStyle name="Пояснение 30 5" xfId="24089"/>
    <cellStyle name="Пояснение 30 6" xfId="24090"/>
    <cellStyle name="Пояснение 30 7" xfId="24091"/>
    <cellStyle name="Пояснение 30 8" xfId="24092"/>
    <cellStyle name="Пояснение 30 9" xfId="24093"/>
    <cellStyle name="Пояснение 31" xfId="24094"/>
    <cellStyle name="Пояснение 31 10" xfId="24095"/>
    <cellStyle name="Пояснение 31 2" xfId="24096"/>
    <cellStyle name="Пояснение 31 3" xfId="24097"/>
    <cellStyle name="Пояснение 31 4" xfId="24098"/>
    <cellStyle name="Пояснение 31 5" xfId="24099"/>
    <cellStyle name="Пояснение 31 6" xfId="24100"/>
    <cellStyle name="Пояснение 31 7" xfId="24101"/>
    <cellStyle name="Пояснение 31 8" xfId="24102"/>
    <cellStyle name="Пояснение 31 9" xfId="24103"/>
    <cellStyle name="Пояснение 32" xfId="24104"/>
    <cellStyle name="Пояснение 32 10" xfId="24105"/>
    <cellStyle name="Пояснение 32 2" xfId="24106"/>
    <cellStyle name="Пояснение 32 3" xfId="24107"/>
    <cellStyle name="Пояснение 32 4" xfId="24108"/>
    <cellStyle name="Пояснение 32 5" xfId="24109"/>
    <cellStyle name="Пояснение 32 6" xfId="24110"/>
    <cellStyle name="Пояснение 32 7" xfId="24111"/>
    <cellStyle name="Пояснение 32 8" xfId="24112"/>
    <cellStyle name="Пояснение 32 9" xfId="24113"/>
    <cellStyle name="Пояснение 33" xfId="24114"/>
    <cellStyle name="Пояснение 33 10" xfId="24115"/>
    <cellStyle name="Пояснение 33 2" xfId="24116"/>
    <cellStyle name="Пояснение 33 3" xfId="24117"/>
    <cellStyle name="Пояснение 33 4" xfId="24118"/>
    <cellStyle name="Пояснение 33 5" xfId="24119"/>
    <cellStyle name="Пояснение 33 6" xfId="24120"/>
    <cellStyle name="Пояснение 33 7" xfId="24121"/>
    <cellStyle name="Пояснение 33 8" xfId="24122"/>
    <cellStyle name="Пояснение 33 9" xfId="24123"/>
    <cellStyle name="Пояснение 34" xfId="24124"/>
    <cellStyle name="Пояснение 34 2" xfId="24125"/>
    <cellStyle name="Пояснение 34 3" xfId="24126"/>
    <cellStyle name="Пояснение 35" xfId="24127"/>
    <cellStyle name="Пояснение 35 2" xfId="24128"/>
    <cellStyle name="Пояснение 35 3" xfId="24129"/>
    <cellStyle name="Пояснение 36" xfId="24130"/>
    <cellStyle name="Пояснение 36 2" xfId="24131"/>
    <cellStyle name="Пояснение 36 3" xfId="24132"/>
    <cellStyle name="Пояснение 37" xfId="24133"/>
    <cellStyle name="Пояснение 37 2" xfId="24134"/>
    <cellStyle name="Пояснение 37 3" xfId="24135"/>
    <cellStyle name="Пояснение 38" xfId="24136"/>
    <cellStyle name="Пояснение 38 2" xfId="24137"/>
    <cellStyle name="Пояснение 38 3" xfId="24138"/>
    <cellStyle name="Пояснение 39" xfId="24139"/>
    <cellStyle name="Пояснение 39 2" xfId="24140"/>
    <cellStyle name="Пояснение 39 3" xfId="24141"/>
    <cellStyle name="Пояснение 4" xfId="24142"/>
    <cellStyle name="Пояснение 4 2" xfId="24143"/>
    <cellStyle name="Пояснение 4 3" xfId="24144"/>
    <cellStyle name="Пояснение 40" xfId="24145"/>
    <cellStyle name="Пояснение 40 2" xfId="24146"/>
    <cellStyle name="Пояснение 40 3" xfId="24147"/>
    <cellStyle name="Пояснение 41" xfId="24148"/>
    <cellStyle name="Пояснение 41 2" xfId="24149"/>
    <cellStyle name="Пояснение 41 3" xfId="24150"/>
    <cellStyle name="Пояснение 42" xfId="24151"/>
    <cellStyle name="Пояснение 42 2" xfId="24152"/>
    <cellStyle name="Пояснение 42 3" xfId="24153"/>
    <cellStyle name="Пояснение 43" xfId="24154"/>
    <cellStyle name="Пояснение 43 2" xfId="24155"/>
    <cellStyle name="Пояснение 43 3" xfId="24156"/>
    <cellStyle name="Пояснение 44" xfId="24157"/>
    <cellStyle name="Пояснение 44 2" xfId="24158"/>
    <cellStyle name="Пояснение 44 3" xfId="24159"/>
    <cellStyle name="Пояснение 45" xfId="24160"/>
    <cellStyle name="Пояснение 45 2" xfId="24161"/>
    <cellStyle name="Пояснение 45 3" xfId="24162"/>
    <cellStyle name="Пояснение 46" xfId="24163"/>
    <cellStyle name="Пояснение 46 2" xfId="24164"/>
    <cellStyle name="Пояснение 46 3" xfId="24165"/>
    <cellStyle name="Пояснение 47" xfId="24166"/>
    <cellStyle name="Пояснение 47 2" xfId="24167"/>
    <cellStyle name="Пояснение 47 3" xfId="24168"/>
    <cellStyle name="Пояснение 48" xfId="24169"/>
    <cellStyle name="Пояснение 48 2" xfId="24170"/>
    <cellStyle name="Пояснение 48 3" xfId="24171"/>
    <cellStyle name="Пояснение 49" xfId="24172"/>
    <cellStyle name="Пояснение 49 2" xfId="24173"/>
    <cellStyle name="Пояснение 49 3" xfId="24174"/>
    <cellStyle name="Пояснение 5" xfId="24175"/>
    <cellStyle name="Пояснение 5 2" xfId="24176"/>
    <cellStyle name="Пояснение 5 3" xfId="24177"/>
    <cellStyle name="Пояснение 50" xfId="24178"/>
    <cellStyle name="Пояснение 50 2" xfId="24179"/>
    <cellStyle name="Пояснение 50 3" xfId="24180"/>
    <cellStyle name="Пояснение 51" xfId="24181"/>
    <cellStyle name="Пояснение 51 2" xfId="24182"/>
    <cellStyle name="Пояснение 51 3" xfId="24183"/>
    <cellStyle name="Пояснение 52" xfId="24184"/>
    <cellStyle name="Пояснение 52 2" xfId="24185"/>
    <cellStyle name="Пояснение 52 3" xfId="24186"/>
    <cellStyle name="Пояснение 53" xfId="24187"/>
    <cellStyle name="Пояснение 53 2" xfId="24188"/>
    <cellStyle name="Пояснение 53 3" xfId="24189"/>
    <cellStyle name="Пояснение 54" xfId="24190"/>
    <cellStyle name="Пояснение 54 2" xfId="24191"/>
    <cellStyle name="Пояснение 54 3" xfId="24192"/>
    <cellStyle name="Пояснение 55" xfId="24193"/>
    <cellStyle name="Пояснение 55 2" xfId="24194"/>
    <cellStyle name="Пояснение 55 3" xfId="24195"/>
    <cellStyle name="Пояснение 56" xfId="24196"/>
    <cellStyle name="Пояснение 57" xfId="24197"/>
    <cellStyle name="Пояснение 58" xfId="24198"/>
    <cellStyle name="Пояснение 59" xfId="24199"/>
    <cellStyle name="Пояснение 6" xfId="24200"/>
    <cellStyle name="Пояснение 6 2" xfId="24201"/>
    <cellStyle name="Пояснение 6 3" xfId="24202"/>
    <cellStyle name="Пояснение 60" xfId="24203"/>
    <cellStyle name="Пояснение 61" xfId="24204"/>
    <cellStyle name="Пояснение 62" xfId="24205"/>
    <cellStyle name="Пояснение 63" xfId="24206"/>
    <cellStyle name="Пояснение 64" xfId="24207"/>
    <cellStyle name="Пояснение 65" xfId="24208"/>
    <cellStyle name="Пояснение 66" xfId="24209"/>
    <cellStyle name="Пояснение 67" xfId="24210"/>
    <cellStyle name="Пояснение 68" xfId="24211"/>
    <cellStyle name="Пояснение 69" xfId="24212"/>
    <cellStyle name="Пояснение 7" xfId="24213"/>
    <cellStyle name="Пояснение 7 2" xfId="24214"/>
    <cellStyle name="Пояснение 7 3" xfId="24215"/>
    <cellStyle name="Пояснение 70" xfId="24216"/>
    <cellStyle name="Пояснение 71" xfId="24217"/>
    <cellStyle name="Пояснение 72" xfId="24218"/>
    <cellStyle name="Пояснение 73" xfId="24219"/>
    <cellStyle name="Пояснение 74" xfId="24220"/>
    <cellStyle name="Пояснение 75" xfId="24221"/>
    <cellStyle name="Пояснение 76" xfId="24222"/>
    <cellStyle name="Пояснение 77" xfId="24223"/>
    <cellStyle name="Пояснение 78" xfId="24224"/>
    <cellStyle name="Пояснение 79" xfId="24225"/>
    <cellStyle name="Пояснение 8" xfId="24226"/>
    <cellStyle name="Пояснение 8 2" xfId="24227"/>
    <cellStyle name="Пояснение 8 3" xfId="24228"/>
    <cellStyle name="Пояснение 80" xfId="24229"/>
    <cellStyle name="Пояснение 81" xfId="24230"/>
    <cellStyle name="Пояснение 82" xfId="24231"/>
    <cellStyle name="Пояснение 83" xfId="24232"/>
    <cellStyle name="Пояснение 84" xfId="24233"/>
    <cellStyle name="Пояснение 85" xfId="24234"/>
    <cellStyle name="Пояснение 86" xfId="24235"/>
    <cellStyle name="Пояснение 87" xfId="24236"/>
    <cellStyle name="Пояснение 88" xfId="24237"/>
    <cellStyle name="Пояснение 89" xfId="24238"/>
    <cellStyle name="Пояснение 9" xfId="24239"/>
    <cellStyle name="Пояснение 9 2" xfId="24240"/>
    <cellStyle name="Пояснение 9 3" xfId="24241"/>
    <cellStyle name="Пояснение 90" xfId="24242"/>
    <cellStyle name="Пояснение 91" xfId="24243"/>
    <cellStyle name="Пояснение 92" xfId="24244"/>
    <cellStyle name="Пояснение 93" xfId="24245"/>
    <cellStyle name="Пояснение 94" xfId="24246"/>
    <cellStyle name="Пояснение 95" xfId="24247"/>
    <cellStyle name="Пояснение 96" xfId="24248"/>
    <cellStyle name="Пояснение 97" xfId="24249"/>
    <cellStyle name="Пояснение 98" xfId="24250"/>
    <cellStyle name="Пояснение 99" xfId="24251"/>
    <cellStyle name="Примечание" xfId="33" builtinId="10" customBuiltin="1"/>
    <cellStyle name="Примечание 10" xfId="24252"/>
    <cellStyle name="Примечание 10 10" xfId="24253"/>
    <cellStyle name="Примечание 10 2" xfId="24254"/>
    <cellStyle name="Примечание 10 2 2" xfId="24255"/>
    <cellStyle name="Примечание 10 2 2 2" xfId="24256"/>
    <cellStyle name="Примечание 10 2 2 2 2" xfId="24257"/>
    <cellStyle name="Примечание 10 2 2 3" xfId="24258"/>
    <cellStyle name="Примечание 10 2 2 3 2" xfId="24259"/>
    <cellStyle name="Примечание 10 2 2 4" xfId="24260"/>
    <cellStyle name="Примечание 10 2 2 5" xfId="24261"/>
    <cellStyle name="Примечание 10 2 3" xfId="24262"/>
    <cellStyle name="Примечание 10 2 3 2" xfId="24263"/>
    <cellStyle name="Примечание 10 2 3 2 2" xfId="24264"/>
    <cellStyle name="Примечание 10 2 3 3" xfId="24265"/>
    <cellStyle name="Примечание 10 2 3 3 2" xfId="24266"/>
    <cellStyle name="Примечание 10 2 3 4" xfId="24267"/>
    <cellStyle name="Примечание 10 2 3 5" xfId="24268"/>
    <cellStyle name="Примечание 10 2 4" xfId="24269"/>
    <cellStyle name="Примечание 10 2 4 2" xfId="24270"/>
    <cellStyle name="Примечание 10 2 4 2 2" xfId="24271"/>
    <cellStyle name="Примечание 10 2 4 3" xfId="24272"/>
    <cellStyle name="Примечание 10 2 4 3 2" xfId="24273"/>
    <cellStyle name="Примечание 10 2 4 4" xfId="24274"/>
    <cellStyle name="Примечание 10 2 4 5" xfId="24275"/>
    <cellStyle name="Примечание 10 2 5" xfId="24276"/>
    <cellStyle name="Примечание 10 2 5 2" xfId="24277"/>
    <cellStyle name="Примечание 10 2 5 2 2" xfId="24278"/>
    <cellStyle name="Примечание 10 2 5 3" xfId="24279"/>
    <cellStyle name="Примечание 10 2 5 3 2" xfId="24280"/>
    <cellStyle name="Примечание 10 2 5 4" xfId="24281"/>
    <cellStyle name="Примечание 10 2 5 5" xfId="24282"/>
    <cellStyle name="Примечание 10 2 6" xfId="24283"/>
    <cellStyle name="Примечание 10 2 6 2" xfId="24284"/>
    <cellStyle name="Примечание 10 2 7" xfId="24285"/>
    <cellStyle name="Примечание 10 2 7 2" xfId="24286"/>
    <cellStyle name="Примечание 10 2 8" xfId="24287"/>
    <cellStyle name="Примечание 10 2 9" xfId="24288"/>
    <cellStyle name="Примечание 10 3" xfId="24289"/>
    <cellStyle name="Примечание 10 3 2" xfId="24290"/>
    <cellStyle name="Примечание 10 3 2 2" xfId="24291"/>
    <cellStyle name="Примечание 10 3 3" xfId="24292"/>
    <cellStyle name="Примечание 10 3 3 2" xfId="24293"/>
    <cellStyle name="Примечание 10 3 4" xfId="24294"/>
    <cellStyle name="Примечание 10 3 5" xfId="24295"/>
    <cellStyle name="Примечание 10 4" xfId="24296"/>
    <cellStyle name="Примечание 10 4 2" xfId="24297"/>
    <cellStyle name="Примечание 10 4 2 2" xfId="24298"/>
    <cellStyle name="Примечание 10 4 3" xfId="24299"/>
    <cellStyle name="Примечание 10 4 3 2" xfId="24300"/>
    <cellStyle name="Примечание 10 4 4" xfId="24301"/>
    <cellStyle name="Примечание 10 4 5" xfId="24302"/>
    <cellStyle name="Примечание 10 5" xfId="24303"/>
    <cellStyle name="Примечание 10 5 2" xfId="24304"/>
    <cellStyle name="Примечание 10 5 2 2" xfId="24305"/>
    <cellStyle name="Примечание 10 5 3" xfId="24306"/>
    <cellStyle name="Примечание 10 5 3 2" xfId="24307"/>
    <cellStyle name="Примечание 10 5 4" xfId="24308"/>
    <cellStyle name="Примечание 10 5 5" xfId="24309"/>
    <cellStyle name="Примечание 10 6" xfId="24310"/>
    <cellStyle name="Примечание 10 6 2" xfId="24311"/>
    <cellStyle name="Примечание 10 6 2 2" xfId="24312"/>
    <cellStyle name="Примечание 10 6 3" xfId="24313"/>
    <cellStyle name="Примечание 10 6 3 2" xfId="24314"/>
    <cellStyle name="Примечание 10 6 4" xfId="24315"/>
    <cellStyle name="Примечание 10 6 5" xfId="24316"/>
    <cellStyle name="Примечание 10 7" xfId="24317"/>
    <cellStyle name="Примечание 10 7 2" xfId="24318"/>
    <cellStyle name="Примечание 10 8" xfId="24319"/>
    <cellStyle name="Примечание 10 8 2" xfId="24320"/>
    <cellStyle name="Примечание 10 9" xfId="24321"/>
    <cellStyle name="Примечание 10_46EE.2011(v1.0)" xfId="24322"/>
    <cellStyle name="Примечание 100" xfId="24323"/>
    <cellStyle name="Примечание 100 2" xfId="24324"/>
    <cellStyle name="Примечание 101" xfId="24325"/>
    <cellStyle name="Примечание 101 2" xfId="24326"/>
    <cellStyle name="Примечание 102" xfId="24327"/>
    <cellStyle name="Примечание 102 2" xfId="24328"/>
    <cellStyle name="Примечание 103" xfId="24329"/>
    <cellStyle name="Примечание 103 2" xfId="24330"/>
    <cellStyle name="Примечание 104" xfId="24331"/>
    <cellStyle name="Примечание 104 2" xfId="24332"/>
    <cellStyle name="Примечание 105" xfId="24333"/>
    <cellStyle name="Примечание 105 2" xfId="24334"/>
    <cellStyle name="Примечание 106" xfId="24335"/>
    <cellStyle name="Примечание 106 2" xfId="24336"/>
    <cellStyle name="Примечание 107" xfId="24337"/>
    <cellStyle name="Примечание 107 2" xfId="24338"/>
    <cellStyle name="Примечание 108" xfId="24339"/>
    <cellStyle name="Примечание 108 2" xfId="24340"/>
    <cellStyle name="Примечание 109" xfId="24341"/>
    <cellStyle name="Примечание 109 2" xfId="24342"/>
    <cellStyle name="Примечание 11" xfId="24343"/>
    <cellStyle name="Примечание 11 10" xfId="24344"/>
    <cellStyle name="Примечание 11 2" xfId="24345"/>
    <cellStyle name="Примечание 11 2 2" xfId="24346"/>
    <cellStyle name="Примечание 11 2 2 2" xfId="24347"/>
    <cellStyle name="Примечание 11 2 2 2 2" xfId="24348"/>
    <cellStyle name="Примечание 11 2 2 3" xfId="24349"/>
    <cellStyle name="Примечание 11 2 2 3 2" xfId="24350"/>
    <cellStyle name="Примечание 11 2 2 4" xfId="24351"/>
    <cellStyle name="Примечание 11 2 2 5" xfId="24352"/>
    <cellStyle name="Примечание 11 2 3" xfId="24353"/>
    <cellStyle name="Примечание 11 2 3 2" xfId="24354"/>
    <cellStyle name="Примечание 11 2 3 2 2" xfId="24355"/>
    <cellStyle name="Примечание 11 2 3 3" xfId="24356"/>
    <cellStyle name="Примечание 11 2 3 3 2" xfId="24357"/>
    <cellStyle name="Примечание 11 2 3 4" xfId="24358"/>
    <cellStyle name="Примечание 11 2 3 5" xfId="24359"/>
    <cellStyle name="Примечание 11 2 4" xfId="24360"/>
    <cellStyle name="Примечание 11 2 4 2" xfId="24361"/>
    <cellStyle name="Примечание 11 2 4 2 2" xfId="24362"/>
    <cellStyle name="Примечание 11 2 4 3" xfId="24363"/>
    <cellStyle name="Примечание 11 2 4 3 2" xfId="24364"/>
    <cellStyle name="Примечание 11 2 4 4" xfId="24365"/>
    <cellStyle name="Примечание 11 2 4 5" xfId="24366"/>
    <cellStyle name="Примечание 11 2 5" xfId="24367"/>
    <cellStyle name="Примечание 11 2 5 2" xfId="24368"/>
    <cellStyle name="Примечание 11 2 5 2 2" xfId="24369"/>
    <cellStyle name="Примечание 11 2 5 3" xfId="24370"/>
    <cellStyle name="Примечание 11 2 5 3 2" xfId="24371"/>
    <cellStyle name="Примечание 11 2 5 4" xfId="24372"/>
    <cellStyle name="Примечание 11 2 5 5" xfId="24373"/>
    <cellStyle name="Примечание 11 2 6" xfId="24374"/>
    <cellStyle name="Примечание 11 2 6 2" xfId="24375"/>
    <cellStyle name="Примечание 11 2 7" xfId="24376"/>
    <cellStyle name="Примечание 11 2 7 2" xfId="24377"/>
    <cellStyle name="Примечание 11 2 8" xfId="24378"/>
    <cellStyle name="Примечание 11 2 9" xfId="24379"/>
    <cellStyle name="Примечание 11 3" xfId="24380"/>
    <cellStyle name="Примечание 11 3 2" xfId="24381"/>
    <cellStyle name="Примечание 11 3 2 2" xfId="24382"/>
    <cellStyle name="Примечание 11 3 3" xfId="24383"/>
    <cellStyle name="Примечание 11 3 3 2" xfId="24384"/>
    <cellStyle name="Примечание 11 3 4" xfId="24385"/>
    <cellStyle name="Примечание 11 3 5" xfId="24386"/>
    <cellStyle name="Примечание 11 4" xfId="24387"/>
    <cellStyle name="Примечание 11 4 2" xfId="24388"/>
    <cellStyle name="Примечание 11 4 2 2" xfId="24389"/>
    <cellStyle name="Примечание 11 4 3" xfId="24390"/>
    <cellStyle name="Примечание 11 4 3 2" xfId="24391"/>
    <cellStyle name="Примечание 11 4 4" xfId="24392"/>
    <cellStyle name="Примечание 11 4 5" xfId="24393"/>
    <cellStyle name="Примечание 11 5" xfId="24394"/>
    <cellStyle name="Примечание 11 5 2" xfId="24395"/>
    <cellStyle name="Примечание 11 5 2 2" xfId="24396"/>
    <cellStyle name="Примечание 11 5 3" xfId="24397"/>
    <cellStyle name="Примечание 11 5 3 2" xfId="24398"/>
    <cellStyle name="Примечание 11 5 4" xfId="24399"/>
    <cellStyle name="Примечание 11 5 5" xfId="24400"/>
    <cellStyle name="Примечание 11 6" xfId="24401"/>
    <cellStyle name="Примечание 11 6 2" xfId="24402"/>
    <cellStyle name="Примечание 11 6 2 2" xfId="24403"/>
    <cellStyle name="Примечание 11 6 3" xfId="24404"/>
    <cellStyle name="Примечание 11 6 3 2" xfId="24405"/>
    <cellStyle name="Примечание 11 6 4" xfId="24406"/>
    <cellStyle name="Примечание 11 6 5" xfId="24407"/>
    <cellStyle name="Примечание 11 7" xfId="24408"/>
    <cellStyle name="Примечание 11 7 2" xfId="24409"/>
    <cellStyle name="Примечание 11 8" xfId="24410"/>
    <cellStyle name="Примечание 11 8 2" xfId="24411"/>
    <cellStyle name="Примечание 11 9" xfId="24412"/>
    <cellStyle name="Примечание 11_46EE.2011(v1.0)" xfId="24413"/>
    <cellStyle name="Примечание 110" xfId="24414"/>
    <cellStyle name="Примечание 110 2" xfId="24415"/>
    <cellStyle name="Примечание 111" xfId="24416"/>
    <cellStyle name="Примечание 111 2" xfId="24417"/>
    <cellStyle name="Примечание 112" xfId="24418"/>
    <cellStyle name="Примечание 112 2" xfId="24419"/>
    <cellStyle name="Примечание 113" xfId="24420"/>
    <cellStyle name="Примечание 113 2" xfId="24421"/>
    <cellStyle name="Примечание 114" xfId="24422"/>
    <cellStyle name="Примечание 114 2" xfId="24423"/>
    <cellStyle name="Примечание 115" xfId="24424"/>
    <cellStyle name="Примечание 115 2" xfId="24425"/>
    <cellStyle name="Примечание 116" xfId="24426"/>
    <cellStyle name="Примечание 116 2" xfId="24427"/>
    <cellStyle name="Примечание 117" xfId="24428"/>
    <cellStyle name="Примечание 117 2" xfId="24429"/>
    <cellStyle name="Примечание 118" xfId="24430"/>
    <cellStyle name="Примечание 118 2" xfId="24431"/>
    <cellStyle name="Примечание 119" xfId="24432"/>
    <cellStyle name="Примечание 119 2" xfId="24433"/>
    <cellStyle name="Примечание 12" xfId="24434"/>
    <cellStyle name="Примечание 12 10" xfId="24435"/>
    <cellStyle name="Примечание 12 2" xfId="24436"/>
    <cellStyle name="Примечание 12 2 2" xfId="24437"/>
    <cellStyle name="Примечание 12 2 2 2" xfId="24438"/>
    <cellStyle name="Примечание 12 2 2 2 2" xfId="24439"/>
    <cellStyle name="Примечание 12 2 2 3" xfId="24440"/>
    <cellStyle name="Примечание 12 2 2 3 2" xfId="24441"/>
    <cellStyle name="Примечание 12 2 2 4" xfId="24442"/>
    <cellStyle name="Примечание 12 2 2 5" xfId="24443"/>
    <cellStyle name="Примечание 12 2 3" xfId="24444"/>
    <cellStyle name="Примечание 12 2 3 2" xfId="24445"/>
    <cellStyle name="Примечание 12 2 3 2 2" xfId="24446"/>
    <cellStyle name="Примечание 12 2 3 3" xfId="24447"/>
    <cellStyle name="Примечание 12 2 3 3 2" xfId="24448"/>
    <cellStyle name="Примечание 12 2 3 4" xfId="24449"/>
    <cellStyle name="Примечание 12 2 3 5" xfId="24450"/>
    <cellStyle name="Примечание 12 2 4" xfId="24451"/>
    <cellStyle name="Примечание 12 2 4 2" xfId="24452"/>
    <cellStyle name="Примечание 12 2 4 2 2" xfId="24453"/>
    <cellStyle name="Примечание 12 2 4 3" xfId="24454"/>
    <cellStyle name="Примечание 12 2 4 3 2" xfId="24455"/>
    <cellStyle name="Примечание 12 2 4 4" xfId="24456"/>
    <cellStyle name="Примечание 12 2 4 5" xfId="24457"/>
    <cellStyle name="Примечание 12 2 5" xfId="24458"/>
    <cellStyle name="Примечание 12 2 5 2" xfId="24459"/>
    <cellStyle name="Примечание 12 2 5 2 2" xfId="24460"/>
    <cellStyle name="Примечание 12 2 5 3" xfId="24461"/>
    <cellStyle name="Примечание 12 2 5 3 2" xfId="24462"/>
    <cellStyle name="Примечание 12 2 5 4" xfId="24463"/>
    <cellStyle name="Примечание 12 2 5 5" xfId="24464"/>
    <cellStyle name="Примечание 12 2 6" xfId="24465"/>
    <cellStyle name="Примечание 12 2 6 2" xfId="24466"/>
    <cellStyle name="Примечание 12 2 7" xfId="24467"/>
    <cellStyle name="Примечание 12 2 7 2" xfId="24468"/>
    <cellStyle name="Примечание 12 2 8" xfId="24469"/>
    <cellStyle name="Примечание 12 2 9" xfId="24470"/>
    <cellStyle name="Примечание 12 3" xfId="24471"/>
    <cellStyle name="Примечание 12 3 2" xfId="24472"/>
    <cellStyle name="Примечание 12 3 2 2" xfId="24473"/>
    <cellStyle name="Примечание 12 3 3" xfId="24474"/>
    <cellStyle name="Примечание 12 3 3 2" xfId="24475"/>
    <cellStyle name="Примечание 12 3 4" xfId="24476"/>
    <cellStyle name="Примечание 12 3 5" xfId="24477"/>
    <cellStyle name="Примечание 12 4" xfId="24478"/>
    <cellStyle name="Примечание 12 4 2" xfId="24479"/>
    <cellStyle name="Примечание 12 4 2 2" xfId="24480"/>
    <cellStyle name="Примечание 12 4 3" xfId="24481"/>
    <cellStyle name="Примечание 12 4 3 2" xfId="24482"/>
    <cellStyle name="Примечание 12 4 4" xfId="24483"/>
    <cellStyle name="Примечание 12 4 5" xfId="24484"/>
    <cellStyle name="Примечание 12 5" xfId="24485"/>
    <cellStyle name="Примечание 12 5 2" xfId="24486"/>
    <cellStyle name="Примечание 12 5 2 2" xfId="24487"/>
    <cellStyle name="Примечание 12 5 3" xfId="24488"/>
    <cellStyle name="Примечание 12 5 3 2" xfId="24489"/>
    <cellStyle name="Примечание 12 5 4" xfId="24490"/>
    <cellStyle name="Примечание 12 5 5" xfId="24491"/>
    <cellStyle name="Примечание 12 6" xfId="24492"/>
    <cellStyle name="Примечание 12 6 2" xfId="24493"/>
    <cellStyle name="Примечание 12 6 2 2" xfId="24494"/>
    <cellStyle name="Примечание 12 6 3" xfId="24495"/>
    <cellStyle name="Примечание 12 6 3 2" xfId="24496"/>
    <cellStyle name="Примечание 12 6 4" xfId="24497"/>
    <cellStyle name="Примечание 12 6 5" xfId="24498"/>
    <cellStyle name="Примечание 12 7" xfId="24499"/>
    <cellStyle name="Примечание 12 7 2" xfId="24500"/>
    <cellStyle name="Примечание 12 8" xfId="24501"/>
    <cellStyle name="Примечание 12 8 2" xfId="24502"/>
    <cellStyle name="Примечание 12 9" xfId="24503"/>
    <cellStyle name="Примечание 12_46EE.2011(v1.0)" xfId="24504"/>
    <cellStyle name="Примечание 120" xfId="24505"/>
    <cellStyle name="Примечание 120 2" xfId="24506"/>
    <cellStyle name="Примечание 121" xfId="24507"/>
    <cellStyle name="Примечание 121 2" xfId="24508"/>
    <cellStyle name="Примечание 122" xfId="24509"/>
    <cellStyle name="Примечание 122 2" xfId="24510"/>
    <cellStyle name="Примечание 123" xfId="24511"/>
    <cellStyle name="Примечание 123 2" xfId="24512"/>
    <cellStyle name="Примечание 124" xfId="24513"/>
    <cellStyle name="Примечание 124 2" xfId="24514"/>
    <cellStyle name="Примечание 125" xfId="24515"/>
    <cellStyle name="Примечание 125 2" xfId="24516"/>
    <cellStyle name="Примечание 126" xfId="24517"/>
    <cellStyle name="Примечание 126 2" xfId="24518"/>
    <cellStyle name="Примечание 127" xfId="24519"/>
    <cellStyle name="Примечание 127 2" xfId="24520"/>
    <cellStyle name="Примечание 128" xfId="24521"/>
    <cellStyle name="Примечание 128 2" xfId="24522"/>
    <cellStyle name="Примечание 129" xfId="24523"/>
    <cellStyle name="Примечание 129 2" xfId="24524"/>
    <cellStyle name="Примечание 13" xfId="24525"/>
    <cellStyle name="Примечание 13 2" xfId="24526"/>
    <cellStyle name="Примечание 13 2 2" xfId="24527"/>
    <cellStyle name="Примечание 13 2 2 2" xfId="24528"/>
    <cellStyle name="Примечание 13 2 3" xfId="24529"/>
    <cellStyle name="Примечание 13 2 3 2" xfId="24530"/>
    <cellStyle name="Примечание 13 2 4" xfId="24531"/>
    <cellStyle name="Примечание 13 2 5" xfId="24532"/>
    <cellStyle name="Примечание 13 3" xfId="24533"/>
    <cellStyle name="Примечание 13 3 2" xfId="24534"/>
    <cellStyle name="Примечание 13 3 2 2" xfId="24535"/>
    <cellStyle name="Примечание 13 3 3" xfId="24536"/>
    <cellStyle name="Примечание 13 3 3 2" xfId="24537"/>
    <cellStyle name="Примечание 13 3 4" xfId="24538"/>
    <cellStyle name="Примечание 13 3 5" xfId="24539"/>
    <cellStyle name="Примечание 13 4" xfId="24540"/>
    <cellStyle name="Примечание 13 4 2" xfId="24541"/>
    <cellStyle name="Примечание 13 4 2 2" xfId="24542"/>
    <cellStyle name="Примечание 13 4 3" xfId="24543"/>
    <cellStyle name="Примечание 13 4 3 2" xfId="24544"/>
    <cellStyle name="Примечание 13 4 4" xfId="24545"/>
    <cellStyle name="Примечание 13 4 5" xfId="24546"/>
    <cellStyle name="Примечание 13 5" xfId="24547"/>
    <cellStyle name="Примечание 13 5 2" xfId="24548"/>
    <cellStyle name="Примечание 13 5 2 2" xfId="24549"/>
    <cellStyle name="Примечание 13 5 3" xfId="24550"/>
    <cellStyle name="Примечание 13 5 3 2" xfId="24551"/>
    <cellStyle name="Примечание 13 5 4" xfId="24552"/>
    <cellStyle name="Примечание 13 5 5" xfId="24553"/>
    <cellStyle name="Примечание 13 6" xfId="24554"/>
    <cellStyle name="Примечание 13 6 2" xfId="24555"/>
    <cellStyle name="Примечание 13 7" xfId="24556"/>
    <cellStyle name="Примечание 13 7 2" xfId="24557"/>
    <cellStyle name="Примечание 13 8" xfId="24558"/>
    <cellStyle name="Примечание 13 9" xfId="24559"/>
    <cellStyle name="Примечание 130" xfId="24560"/>
    <cellStyle name="Примечание 130 2" xfId="24561"/>
    <cellStyle name="Примечание 131" xfId="24562"/>
    <cellStyle name="Примечание 131 2" xfId="24563"/>
    <cellStyle name="Примечание 132" xfId="24564"/>
    <cellStyle name="Примечание 132 2" xfId="24565"/>
    <cellStyle name="Примечание 133" xfId="24566"/>
    <cellStyle name="Примечание 133 2" xfId="24567"/>
    <cellStyle name="Примечание 134" xfId="24568"/>
    <cellStyle name="Примечание 134 2" xfId="24569"/>
    <cellStyle name="Примечание 135" xfId="24570"/>
    <cellStyle name="Примечание 135 2" xfId="24571"/>
    <cellStyle name="Примечание 136" xfId="24572"/>
    <cellStyle name="Примечание 136 2" xfId="24573"/>
    <cellStyle name="Примечание 137" xfId="24574"/>
    <cellStyle name="Примечание 137 2" xfId="24575"/>
    <cellStyle name="Примечание 138" xfId="24576"/>
    <cellStyle name="Примечание 138 2" xfId="24577"/>
    <cellStyle name="Примечание 139" xfId="24578"/>
    <cellStyle name="Примечание 139 2" xfId="24579"/>
    <cellStyle name="Примечание 14" xfId="24580"/>
    <cellStyle name="Примечание 14 2" xfId="24581"/>
    <cellStyle name="Примечание 14 2 2" xfId="24582"/>
    <cellStyle name="Примечание 14 2 2 2" xfId="24583"/>
    <cellStyle name="Примечание 14 2 3" xfId="24584"/>
    <cellStyle name="Примечание 14 2 3 2" xfId="24585"/>
    <cellStyle name="Примечание 14 2 4" xfId="24586"/>
    <cellStyle name="Примечание 14 2 5" xfId="24587"/>
    <cellStyle name="Примечание 14 3" xfId="24588"/>
    <cellStyle name="Примечание 14 3 2" xfId="24589"/>
    <cellStyle name="Примечание 14 3 2 2" xfId="24590"/>
    <cellStyle name="Примечание 14 3 3" xfId="24591"/>
    <cellStyle name="Примечание 14 3 3 2" xfId="24592"/>
    <cellStyle name="Примечание 14 3 4" xfId="24593"/>
    <cellStyle name="Примечание 14 3 5" xfId="24594"/>
    <cellStyle name="Примечание 14 4" xfId="24595"/>
    <cellStyle name="Примечание 14 4 2" xfId="24596"/>
    <cellStyle name="Примечание 14 4 2 2" xfId="24597"/>
    <cellStyle name="Примечание 14 4 3" xfId="24598"/>
    <cellStyle name="Примечание 14 4 3 2" xfId="24599"/>
    <cellStyle name="Примечание 14 4 4" xfId="24600"/>
    <cellStyle name="Примечание 14 4 5" xfId="24601"/>
    <cellStyle name="Примечание 14 5" xfId="24602"/>
    <cellStyle name="Примечание 14 5 2" xfId="24603"/>
    <cellStyle name="Примечание 14 5 2 2" xfId="24604"/>
    <cellStyle name="Примечание 14 5 3" xfId="24605"/>
    <cellStyle name="Примечание 14 5 3 2" xfId="24606"/>
    <cellStyle name="Примечание 14 5 4" xfId="24607"/>
    <cellStyle name="Примечание 14 5 5" xfId="24608"/>
    <cellStyle name="Примечание 14 6" xfId="24609"/>
    <cellStyle name="Примечание 14 6 2" xfId="24610"/>
    <cellStyle name="Примечание 14 7" xfId="24611"/>
    <cellStyle name="Примечание 14 7 2" xfId="24612"/>
    <cellStyle name="Примечание 14 8" xfId="24613"/>
    <cellStyle name="Примечание 14 9" xfId="24614"/>
    <cellStyle name="Примечание 140" xfId="24615"/>
    <cellStyle name="Примечание 140 2" xfId="24616"/>
    <cellStyle name="Примечание 141" xfId="24617"/>
    <cellStyle name="Примечание 141 2" xfId="24618"/>
    <cellStyle name="Примечание 142" xfId="24619"/>
    <cellStyle name="Примечание 142 2" xfId="24620"/>
    <cellStyle name="Примечание 143" xfId="24621"/>
    <cellStyle name="Примечание 143 2" xfId="24622"/>
    <cellStyle name="Примечание 144" xfId="24623"/>
    <cellStyle name="Примечание 144 2" xfId="24624"/>
    <cellStyle name="Примечание 145" xfId="24625"/>
    <cellStyle name="Примечание 145 2" xfId="24626"/>
    <cellStyle name="Примечание 146" xfId="24627"/>
    <cellStyle name="Примечание 146 2" xfId="24628"/>
    <cellStyle name="Примечание 147" xfId="24629"/>
    <cellStyle name="Примечание 147 2" xfId="24630"/>
    <cellStyle name="Примечание 148" xfId="24631"/>
    <cellStyle name="Примечание 148 2" xfId="24632"/>
    <cellStyle name="Примечание 149" xfId="24633"/>
    <cellStyle name="Примечание 149 2" xfId="24634"/>
    <cellStyle name="Примечание 15" xfId="24635"/>
    <cellStyle name="Примечание 15 2" xfId="24636"/>
    <cellStyle name="Примечание 15 2 2" xfId="24637"/>
    <cellStyle name="Примечание 15 2 2 2" xfId="24638"/>
    <cellStyle name="Примечание 15 2 3" xfId="24639"/>
    <cellStyle name="Примечание 15 2 3 2" xfId="24640"/>
    <cellStyle name="Примечание 15 2 4" xfId="24641"/>
    <cellStyle name="Примечание 15 2 5" xfId="24642"/>
    <cellStyle name="Примечание 15 3" xfId="24643"/>
    <cellStyle name="Примечание 15 3 2" xfId="24644"/>
    <cellStyle name="Примечание 15 3 2 2" xfId="24645"/>
    <cellStyle name="Примечание 15 3 3" xfId="24646"/>
    <cellStyle name="Примечание 15 3 3 2" xfId="24647"/>
    <cellStyle name="Примечание 15 3 4" xfId="24648"/>
    <cellStyle name="Примечание 15 3 5" xfId="24649"/>
    <cellStyle name="Примечание 15 4" xfId="24650"/>
    <cellStyle name="Примечание 15 4 2" xfId="24651"/>
    <cellStyle name="Примечание 15 4 2 2" xfId="24652"/>
    <cellStyle name="Примечание 15 4 3" xfId="24653"/>
    <cellStyle name="Примечание 15 4 3 2" xfId="24654"/>
    <cellStyle name="Примечание 15 4 4" xfId="24655"/>
    <cellStyle name="Примечание 15 4 5" xfId="24656"/>
    <cellStyle name="Примечание 15 5" xfId="24657"/>
    <cellStyle name="Примечание 15 5 2" xfId="24658"/>
    <cellStyle name="Примечание 15 5 2 2" xfId="24659"/>
    <cellStyle name="Примечание 15 5 3" xfId="24660"/>
    <cellStyle name="Примечание 15 5 3 2" xfId="24661"/>
    <cellStyle name="Примечание 15 5 4" xfId="24662"/>
    <cellStyle name="Примечание 15 5 5" xfId="24663"/>
    <cellStyle name="Примечание 15 6" xfId="24664"/>
    <cellStyle name="Примечание 15 6 2" xfId="24665"/>
    <cellStyle name="Примечание 15 7" xfId="24666"/>
    <cellStyle name="Примечание 15 7 2" xfId="24667"/>
    <cellStyle name="Примечание 15 8" xfId="24668"/>
    <cellStyle name="Примечание 15 9" xfId="24669"/>
    <cellStyle name="Примечание 150" xfId="24670"/>
    <cellStyle name="Примечание 150 2" xfId="24671"/>
    <cellStyle name="Примечание 151" xfId="24672"/>
    <cellStyle name="Примечание 151 2" xfId="24673"/>
    <cellStyle name="Примечание 152" xfId="24674"/>
    <cellStyle name="Примечание 152 2" xfId="24675"/>
    <cellStyle name="Примечание 16" xfId="24676"/>
    <cellStyle name="Примечание 16 2" xfId="24677"/>
    <cellStyle name="Примечание 16 2 2" xfId="24678"/>
    <cellStyle name="Примечание 16 2 2 2" xfId="24679"/>
    <cellStyle name="Примечание 16 2 3" xfId="24680"/>
    <cellStyle name="Примечание 16 2 3 2" xfId="24681"/>
    <cellStyle name="Примечание 16 2 4" xfId="24682"/>
    <cellStyle name="Примечание 16 2 5" xfId="24683"/>
    <cellStyle name="Примечание 16 3" xfId="24684"/>
    <cellStyle name="Примечание 16 3 2" xfId="24685"/>
    <cellStyle name="Примечание 16 3 2 2" xfId="24686"/>
    <cellStyle name="Примечание 16 3 3" xfId="24687"/>
    <cellStyle name="Примечание 16 3 3 2" xfId="24688"/>
    <cellStyle name="Примечание 16 3 4" xfId="24689"/>
    <cellStyle name="Примечание 16 3 5" xfId="24690"/>
    <cellStyle name="Примечание 16 4" xfId="24691"/>
    <cellStyle name="Примечание 16 4 2" xfId="24692"/>
    <cellStyle name="Примечание 16 4 2 2" xfId="24693"/>
    <cellStyle name="Примечание 16 4 3" xfId="24694"/>
    <cellStyle name="Примечание 16 4 3 2" xfId="24695"/>
    <cellStyle name="Примечание 16 4 4" xfId="24696"/>
    <cellStyle name="Примечание 16 4 5" xfId="24697"/>
    <cellStyle name="Примечание 16 5" xfId="24698"/>
    <cellStyle name="Примечание 16 5 2" xfId="24699"/>
    <cellStyle name="Примечание 16 5 2 2" xfId="24700"/>
    <cellStyle name="Примечание 16 5 3" xfId="24701"/>
    <cellStyle name="Примечание 16 5 3 2" xfId="24702"/>
    <cellStyle name="Примечание 16 5 4" xfId="24703"/>
    <cellStyle name="Примечание 16 5 5" xfId="24704"/>
    <cellStyle name="Примечание 16 6" xfId="24705"/>
    <cellStyle name="Примечание 16 6 2" xfId="24706"/>
    <cellStyle name="Примечание 16 7" xfId="24707"/>
    <cellStyle name="Примечание 16 7 2" xfId="24708"/>
    <cellStyle name="Примечание 16 8" xfId="24709"/>
    <cellStyle name="Примечание 16 9" xfId="24710"/>
    <cellStyle name="Примечание 17" xfId="24711"/>
    <cellStyle name="Примечание 17 2" xfId="24712"/>
    <cellStyle name="Примечание 17 2 2" xfId="24713"/>
    <cellStyle name="Примечание 17 2 2 2" xfId="24714"/>
    <cellStyle name="Примечание 17 2 3" xfId="24715"/>
    <cellStyle name="Примечание 17 2 3 2" xfId="24716"/>
    <cellStyle name="Примечание 17 2 4" xfId="24717"/>
    <cellStyle name="Примечание 17 2 5" xfId="24718"/>
    <cellStyle name="Примечание 17 3" xfId="24719"/>
    <cellStyle name="Примечание 17 3 2" xfId="24720"/>
    <cellStyle name="Примечание 17 3 2 2" xfId="24721"/>
    <cellStyle name="Примечание 17 3 3" xfId="24722"/>
    <cellStyle name="Примечание 17 3 3 2" xfId="24723"/>
    <cellStyle name="Примечание 17 3 4" xfId="24724"/>
    <cellStyle name="Примечание 17 3 5" xfId="24725"/>
    <cellStyle name="Примечание 17 4" xfId="24726"/>
    <cellStyle name="Примечание 17 4 2" xfId="24727"/>
    <cellStyle name="Примечание 17 4 2 2" xfId="24728"/>
    <cellStyle name="Примечание 17 4 3" xfId="24729"/>
    <cellStyle name="Примечание 17 4 3 2" xfId="24730"/>
    <cellStyle name="Примечание 17 4 4" xfId="24731"/>
    <cellStyle name="Примечание 17 4 5" xfId="24732"/>
    <cellStyle name="Примечание 17 5" xfId="24733"/>
    <cellStyle name="Примечание 17 5 2" xfId="24734"/>
    <cellStyle name="Примечание 17 5 2 2" xfId="24735"/>
    <cellStyle name="Примечание 17 5 3" xfId="24736"/>
    <cellStyle name="Примечание 17 5 3 2" xfId="24737"/>
    <cellStyle name="Примечание 17 5 4" xfId="24738"/>
    <cellStyle name="Примечание 17 5 5" xfId="24739"/>
    <cellStyle name="Примечание 17 6" xfId="24740"/>
    <cellStyle name="Примечание 17 6 2" xfId="24741"/>
    <cellStyle name="Примечание 17 7" xfId="24742"/>
    <cellStyle name="Примечание 17 7 2" xfId="24743"/>
    <cellStyle name="Примечание 17 8" xfId="24744"/>
    <cellStyle name="Примечание 17 9" xfId="24745"/>
    <cellStyle name="Примечание 18" xfId="24746"/>
    <cellStyle name="Примечание 18 2" xfId="24747"/>
    <cellStyle name="Примечание 18 2 2" xfId="24748"/>
    <cellStyle name="Примечание 18 2 2 2" xfId="24749"/>
    <cellStyle name="Примечание 18 2 3" xfId="24750"/>
    <cellStyle name="Примечание 18 2 3 2" xfId="24751"/>
    <cellStyle name="Примечание 18 2 4" xfId="24752"/>
    <cellStyle name="Примечание 18 2 5" xfId="24753"/>
    <cellStyle name="Примечание 18 3" xfId="24754"/>
    <cellStyle name="Примечание 18 3 2" xfId="24755"/>
    <cellStyle name="Примечание 18 3 2 2" xfId="24756"/>
    <cellStyle name="Примечание 18 3 3" xfId="24757"/>
    <cellStyle name="Примечание 18 3 3 2" xfId="24758"/>
    <cellStyle name="Примечание 18 3 4" xfId="24759"/>
    <cellStyle name="Примечание 18 3 5" xfId="24760"/>
    <cellStyle name="Примечание 18 4" xfId="24761"/>
    <cellStyle name="Примечание 18 4 2" xfId="24762"/>
    <cellStyle name="Примечание 18 4 2 2" xfId="24763"/>
    <cellStyle name="Примечание 18 4 3" xfId="24764"/>
    <cellStyle name="Примечание 18 4 3 2" xfId="24765"/>
    <cellStyle name="Примечание 18 4 4" xfId="24766"/>
    <cellStyle name="Примечание 18 4 5" xfId="24767"/>
    <cellStyle name="Примечание 18 5" xfId="24768"/>
    <cellStyle name="Примечание 18 5 2" xfId="24769"/>
    <cellStyle name="Примечание 18 5 2 2" xfId="24770"/>
    <cellStyle name="Примечание 18 5 3" xfId="24771"/>
    <cellStyle name="Примечание 18 5 3 2" xfId="24772"/>
    <cellStyle name="Примечание 18 5 4" xfId="24773"/>
    <cellStyle name="Примечание 18 5 5" xfId="24774"/>
    <cellStyle name="Примечание 18 6" xfId="24775"/>
    <cellStyle name="Примечание 18 6 2" xfId="24776"/>
    <cellStyle name="Примечание 18 7" xfId="24777"/>
    <cellStyle name="Примечание 18 7 2" xfId="24778"/>
    <cellStyle name="Примечание 18 8" xfId="24779"/>
    <cellStyle name="Примечание 18 9" xfId="24780"/>
    <cellStyle name="Примечание 19" xfId="24781"/>
    <cellStyle name="Примечание 19 2" xfId="24782"/>
    <cellStyle name="Примечание 19 2 2" xfId="24783"/>
    <cellStyle name="Примечание 19 2 2 2" xfId="24784"/>
    <cellStyle name="Примечание 19 2 3" xfId="24785"/>
    <cellStyle name="Примечание 19 2 3 2" xfId="24786"/>
    <cellStyle name="Примечание 19 2 4" xfId="24787"/>
    <cellStyle name="Примечание 19 2 5" xfId="24788"/>
    <cellStyle name="Примечание 19 3" xfId="24789"/>
    <cellStyle name="Примечание 19 3 2" xfId="24790"/>
    <cellStyle name="Примечание 19 3 2 2" xfId="24791"/>
    <cellStyle name="Примечание 19 3 3" xfId="24792"/>
    <cellStyle name="Примечание 19 3 3 2" xfId="24793"/>
    <cellStyle name="Примечание 19 3 4" xfId="24794"/>
    <cellStyle name="Примечание 19 3 5" xfId="24795"/>
    <cellStyle name="Примечание 19 4" xfId="24796"/>
    <cellStyle name="Примечание 19 4 2" xfId="24797"/>
    <cellStyle name="Примечание 19 4 2 2" xfId="24798"/>
    <cellStyle name="Примечание 19 4 3" xfId="24799"/>
    <cellStyle name="Примечание 19 4 3 2" xfId="24800"/>
    <cellStyle name="Примечание 19 4 4" xfId="24801"/>
    <cellStyle name="Примечание 19 4 5" xfId="24802"/>
    <cellStyle name="Примечание 19 5" xfId="24803"/>
    <cellStyle name="Примечание 19 5 2" xfId="24804"/>
    <cellStyle name="Примечание 19 5 2 2" xfId="24805"/>
    <cellStyle name="Примечание 19 5 3" xfId="24806"/>
    <cellStyle name="Примечание 19 5 3 2" xfId="24807"/>
    <cellStyle name="Примечание 19 5 4" xfId="24808"/>
    <cellStyle name="Примечание 19 5 5" xfId="24809"/>
    <cellStyle name="Примечание 19 6" xfId="24810"/>
    <cellStyle name="Примечание 19 6 2" xfId="24811"/>
    <cellStyle name="Примечание 19 7" xfId="24812"/>
    <cellStyle name="Примечание 19 7 2" xfId="24813"/>
    <cellStyle name="Примечание 19 8" xfId="24814"/>
    <cellStyle name="Примечание 19 9" xfId="24815"/>
    <cellStyle name="Примечание 2" xfId="24816"/>
    <cellStyle name="Примечание 2 10" xfId="24817"/>
    <cellStyle name="Примечание 2 10 2" xfId="24818"/>
    <cellStyle name="Примечание 2 10 2 2" xfId="24819"/>
    <cellStyle name="Примечание 2 10 3" xfId="24820"/>
    <cellStyle name="Примечание 2 10 3 2" xfId="24821"/>
    <cellStyle name="Примечание 2 10 4" xfId="24822"/>
    <cellStyle name="Примечание 2 10 5" xfId="24823"/>
    <cellStyle name="Примечание 2 11" xfId="24824"/>
    <cellStyle name="Примечание 2 11 2" xfId="24825"/>
    <cellStyle name="Примечание 2 11 2 2" xfId="24826"/>
    <cellStyle name="Примечание 2 11 3" xfId="24827"/>
    <cellStyle name="Примечание 2 11 3 2" xfId="24828"/>
    <cellStyle name="Примечание 2 11 4" xfId="24829"/>
    <cellStyle name="Примечание 2 11 5" xfId="24830"/>
    <cellStyle name="Примечание 2 12" xfId="24831"/>
    <cellStyle name="Примечание 2 12 2" xfId="24832"/>
    <cellStyle name="Примечание 2 12 2 2" xfId="24833"/>
    <cellStyle name="Примечание 2 12 3" xfId="24834"/>
    <cellStyle name="Примечание 2 12 3 2" xfId="24835"/>
    <cellStyle name="Примечание 2 12 4" xfId="24836"/>
    <cellStyle name="Примечание 2 12 5" xfId="24837"/>
    <cellStyle name="Примечание 2 13" xfId="24838"/>
    <cellStyle name="Примечание 2 13 2" xfId="24839"/>
    <cellStyle name="Примечание 2 13 2 2" xfId="24840"/>
    <cellStyle name="Примечание 2 13 3" xfId="24841"/>
    <cellStyle name="Примечание 2 13 3 2" xfId="24842"/>
    <cellStyle name="Примечание 2 13 4" xfId="24843"/>
    <cellStyle name="Примечание 2 13 5" xfId="24844"/>
    <cellStyle name="Примечание 2 14" xfId="24845"/>
    <cellStyle name="Примечание 2 14 2" xfId="24846"/>
    <cellStyle name="Примечание 2 14 2 2" xfId="24847"/>
    <cellStyle name="Примечание 2 14 3" xfId="24848"/>
    <cellStyle name="Примечание 2 14 3 2" xfId="24849"/>
    <cellStyle name="Примечание 2 14 4" xfId="24850"/>
    <cellStyle name="Примечание 2 14 5" xfId="24851"/>
    <cellStyle name="Примечание 2 15" xfId="24852"/>
    <cellStyle name="Примечание 2 15 2" xfId="24853"/>
    <cellStyle name="Примечание 2 15 2 2" xfId="24854"/>
    <cellStyle name="Примечание 2 15 3" xfId="24855"/>
    <cellStyle name="Примечание 2 15 3 2" xfId="24856"/>
    <cellStyle name="Примечание 2 15 4" xfId="24857"/>
    <cellStyle name="Примечание 2 15 5" xfId="24858"/>
    <cellStyle name="Примечание 2 16" xfId="24859"/>
    <cellStyle name="Примечание 2 16 2" xfId="24860"/>
    <cellStyle name="Примечание 2 16 2 2" xfId="24861"/>
    <cellStyle name="Примечание 2 16 3" xfId="24862"/>
    <cellStyle name="Примечание 2 16 3 2" xfId="24863"/>
    <cellStyle name="Примечание 2 16 4" xfId="24864"/>
    <cellStyle name="Примечание 2 16 5" xfId="24865"/>
    <cellStyle name="Примечание 2 17" xfId="24866"/>
    <cellStyle name="Примечание 2 17 2" xfId="24867"/>
    <cellStyle name="Примечание 2 17 2 2" xfId="24868"/>
    <cellStyle name="Примечание 2 17 3" xfId="24869"/>
    <cellStyle name="Примечание 2 17 3 2" xfId="24870"/>
    <cellStyle name="Примечание 2 17 4" xfId="24871"/>
    <cellStyle name="Примечание 2 17 5" xfId="24872"/>
    <cellStyle name="Примечание 2 18" xfId="24873"/>
    <cellStyle name="Примечание 2 18 2" xfId="24874"/>
    <cellStyle name="Примечание 2 18 2 2" xfId="24875"/>
    <cellStyle name="Примечание 2 18 3" xfId="24876"/>
    <cellStyle name="Примечание 2 18 3 2" xfId="24877"/>
    <cellStyle name="Примечание 2 18 4" xfId="24878"/>
    <cellStyle name="Примечание 2 18 5" xfId="24879"/>
    <cellStyle name="Примечание 2 19" xfId="24880"/>
    <cellStyle name="Примечание 2 19 2" xfId="24881"/>
    <cellStyle name="Примечание 2 19 2 2" xfId="24882"/>
    <cellStyle name="Примечание 2 19 3" xfId="24883"/>
    <cellStyle name="Примечание 2 19 3 2" xfId="24884"/>
    <cellStyle name="Примечание 2 19 4" xfId="24885"/>
    <cellStyle name="Примечание 2 19 5" xfId="24886"/>
    <cellStyle name="Примечание 2 2" xfId="24887"/>
    <cellStyle name="Примечание 2 2 2" xfId="24888"/>
    <cellStyle name="Примечание 2 2 2 2" xfId="24889"/>
    <cellStyle name="Примечание 2 2 2 2 2" xfId="24890"/>
    <cellStyle name="Примечание 2 2 2 2 2 2" xfId="24891"/>
    <cellStyle name="Примечание 2 2 2 2 3" xfId="24892"/>
    <cellStyle name="Примечание 2 2 2 2 3 2" xfId="24893"/>
    <cellStyle name="Примечание 2 2 2 2 4" xfId="24894"/>
    <cellStyle name="Примечание 2 2 2 2 5" xfId="24895"/>
    <cellStyle name="Примечание 2 2 2 3" xfId="24896"/>
    <cellStyle name="Примечание 2 2 2 3 2" xfId="24897"/>
    <cellStyle name="Примечание 2 2 2 4" xfId="24898"/>
    <cellStyle name="Примечание 2 2 2 4 2" xfId="24899"/>
    <cellStyle name="Примечание 2 2 2 5" xfId="24900"/>
    <cellStyle name="Примечание 2 2 2 6" xfId="24901"/>
    <cellStyle name="Примечание 2 2 3" xfId="24902"/>
    <cellStyle name="Примечание 2 2 3 2" xfId="24903"/>
    <cellStyle name="Примечание 2 2 3 2 2" xfId="24904"/>
    <cellStyle name="Примечание 2 2 3 3" xfId="24905"/>
    <cellStyle name="Примечание 2 2 3 3 2" xfId="24906"/>
    <cellStyle name="Примечание 2 2 3 4" xfId="24907"/>
    <cellStyle name="Примечание 2 2 3 5" xfId="24908"/>
    <cellStyle name="Примечание 2 2 4" xfId="24909"/>
    <cellStyle name="Примечание 2 2 4 2" xfId="24910"/>
    <cellStyle name="Примечание 2 2 4 2 2" xfId="24911"/>
    <cellStyle name="Примечание 2 2 4 3" xfId="24912"/>
    <cellStyle name="Примечание 2 2 4 3 2" xfId="24913"/>
    <cellStyle name="Примечание 2 2 4 4" xfId="24914"/>
    <cellStyle name="Примечание 2 2 4 5" xfId="24915"/>
    <cellStyle name="Примечание 2 2 5" xfId="24916"/>
    <cellStyle name="Примечание 2 2 5 2" xfId="24917"/>
    <cellStyle name="Примечание 2 2 5 2 2" xfId="24918"/>
    <cellStyle name="Примечание 2 2 5 3" xfId="24919"/>
    <cellStyle name="Примечание 2 2 5 3 2" xfId="24920"/>
    <cellStyle name="Примечание 2 2 5 4" xfId="24921"/>
    <cellStyle name="Примечание 2 2 5 5" xfId="24922"/>
    <cellStyle name="Примечание 2 2 6" xfId="24923"/>
    <cellStyle name="Примечание 2 2 6 2" xfId="24924"/>
    <cellStyle name="Примечание 2 2 7" xfId="24925"/>
    <cellStyle name="Примечание 2 2 7 2" xfId="24926"/>
    <cellStyle name="Примечание 2 2 8" xfId="24927"/>
    <cellStyle name="Примечание 2 2 9" xfId="24928"/>
    <cellStyle name="Примечание 2 20" xfId="24929"/>
    <cellStyle name="Примечание 2 20 2" xfId="24930"/>
    <cellStyle name="Примечание 2 20 2 2" xfId="24931"/>
    <cellStyle name="Примечание 2 20 2 2 2" xfId="24932"/>
    <cellStyle name="Примечание 2 20 2 3" xfId="24933"/>
    <cellStyle name="Примечание 2 20 2 3 2" xfId="24934"/>
    <cellStyle name="Примечание 2 20 2 4" xfId="24935"/>
    <cellStyle name="Примечание 2 20 2 5" xfId="24936"/>
    <cellStyle name="Примечание 2 20 3" xfId="24937"/>
    <cellStyle name="Примечание 2 21" xfId="24938"/>
    <cellStyle name="Примечание 2 21 2" xfId="24939"/>
    <cellStyle name="Примечание 2 22" xfId="24940"/>
    <cellStyle name="Примечание 2 22 2" xfId="24941"/>
    <cellStyle name="Примечание 2 23" xfId="24942"/>
    <cellStyle name="Примечание 2 24" xfId="24943"/>
    <cellStyle name="Примечание 2 3" xfId="24944"/>
    <cellStyle name="Примечание 2 3 2" xfId="24945"/>
    <cellStyle name="Примечание 2 3 2 2" xfId="24946"/>
    <cellStyle name="Примечание 2 3 2 2 2" xfId="24947"/>
    <cellStyle name="Примечание 2 3 2 3" xfId="24948"/>
    <cellStyle name="Примечание 2 3 2 3 2" xfId="24949"/>
    <cellStyle name="Примечание 2 3 2 4" xfId="24950"/>
    <cellStyle name="Примечание 2 3 2 5" xfId="24951"/>
    <cellStyle name="Примечание 2 3 3" xfId="24952"/>
    <cellStyle name="Примечание 2 3 3 2" xfId="24953"/>
    <cellStyle name="Примечание 2 3 3 2 2" xfId="24954"/>
    <cellStyle name="Примечание 2 3 3 3" xfId="24955"/>
    <cellStyle name="Примечание 2 3 3 3 2" xfId="24956"/>
    <cellStyle name="Примечание 2 3 3 4" xfId="24957"/>
    <cellStyle name="Примечание 2 3 3 5" xfId="24958"/>
    <cellStyle name="Примечание 2 3 4" xfId="24959"/>
    <cellStyle name="Примечание 2 3 4 2" xfId="24960"/>
    <cellStyle name="Примечание 2 3 4 2 2" xfId="24961"/>
    <cellStyle name="Примечание 2 3 4 3" xfId="24962"/>
    <cellStyle name="Примечание 2 3 4 3 2" xfId="24963"/>
    <cellStyle name="Примечание 2 3 4 4" xfId="24964"/>
    <cellStyle name="Примечание 2 3 4 5" xfId="24965"/>
    <cellStyle name="Примечание 2 3 5" xfId="24966"/>
    <cellStyle name="Примечание 2 3 5 2" xfId="24967"/>
    <cellStyle name="Примечание 2 3 5 2 2" xfId="24968"/>
    <cellStyle name="Примечание 2 3 5 3" xfId="24969"/>
    <cellStyle name="Примечание 2 3 5 3 2" xfId="24970"/>
    <cellStyle name="Примечание 2 3 5 4" xfId="24971"/>
    <cellStyle name="Примечание 2 3 5 5" xfId="24972"/>
    <cellStyle name="Примечание 2 3 6" xfId="24973"/>
    <cellStyle name="Примечание 2 3 6 2" xfId="24974"/>
    <cellStyle name="Примечание 2 3 7" xfId="24975"/>
    <cellStyle name="Примечание 2 3 7 2" xfId="24976"/>
    <cellStyle name="Примечание 2 3 8" xfId="24977"/>
    <cellStyle name="Примечание 2 3 9" xfId="24978"/>
    <cellStyle name="Примечание 2 4" xfId="24979"/>
    <cellStyle name="Примечание 2 4 2" xfId="24980"/>
    <cellStyle name="Примечание 2 4 2 2" xfId="24981"/>
    <cellStyle name="Примечание 2 4 2 2 2" xfId="24982"/>
    <cellStyle name="Примечание 2 4 2 3" xfId="24983"/>
    <cellStyle name="Примечание 2 4 2 3 2" xfId="24984"/>
    <cellStyle name="Примечание 2 4 2 4" xfId="24985"/>
    <cellStyle name="Примечание 2 4 2 5" xfId="24986"/>
    <cellStyle name="Примечание 2 4 3" xfId="24987"/>
    <cellStyle name="Примечание 2 4 3 2" xfId="24988"/>
    <cellStyle name="Примечание 2 4 3 2 2" xfId="24989"/>
    <cellStyle name="Примечание 2 4 3 3" xfId="24990"/>
    <cellStyle name="Примечание 2 4 3 3 2" xfId="24991"/>
    <cellStyle name="Примечание 2 4 3 4" xfId="24992"/>
    <cellStyle name="Примечание 2 4 3 5" xfId="24993"/>
    <cellStyle name="Примечание 2 4 4" xfId="24994"/>
    <cellStyle name="Примечание 2 4 4 2" xfId="24995"/>
    <cellStyle name="Примечание 2 4 4 2 2" xfId="24996"/>
    <cellStyle name="Примечание 2 4 4 3" xfId="24997"/>
    <cellStyle name="Примечание 2 4 4 3 2" xfId="24998"/>
    <cellStyle name="Примечание 2 4 4 4" xfId="24999"/>
    <cellStyle name="Примечание 2 4 4 5" xfId="25000"/>
    <cellStyle name="Примечание 2 4 5" xfId="25001"/>
    <cellStyle name="Примечание 2 4 5 2" xfId="25002"/>
    <cellStyle name="Примечание 2 4 5 2 2" xfId="25003"/>
    <cellStyle name="Примечание 2 4 5 3" xfId="25004"/>
    <cellStyle name="Примечание 2 4 5 3 2" xfId="25005"/>
    <cellStyle name="Примечание 2 4 5 4" xfId="25006"/>
    <cellStyle name="Примечание 2 4 5 5" xfId="25007"/>
    <cellStyle name="Примечание 2 4 6" xfId="25008"/>
    <cellStyle name="Примечание 2 4 6 2" xfId="25009"/>
    <cellStyle name="Примечание 2 4 7" xfId="25010"/>
    <cellStyle name="Примечание 2 4 7 2" xfId="25011"/>
    <cellStyle name="Примечание 2 4 8" xfId="25012"/>
    <cellStyle name="Примечание 2 4 9" xfId="25013"/>
    <cellStyle name="Примечание 2 5" xfId="25014"/>
    <cellStyle name="Примечание 2 5 2" xfId="25015"/>
    <cellStyle name="Примечание 2 5 2 2" xfId="25016"/>
    <cellStyle name="Примечание 2 5 2 2 2" xfId="25017"/>
    <cellStyle name="Примечание 2 5 2 3" xfId="25018"/>
    <cellStyle name="Примечание 2 5 2 3 2" xfId="25019"/>
    <cellStyle name="Примечание 2 5 2 4" xfId="25020"/>
    <cellStyle name="Примечание 2 5 2 5" xfId="25021"/>
    <cellStyle name="Примечание 2 5 3" xfId="25022"/>
    <cellStyle name="Примечание 2 5 3 2" xfId="25023"/>
    <cellStyle name="Примечание 2 5 3 2 2" xfId="25024"/>
    <cellStyle name="Примечание 2 5 3 3" xfId="25025"/>
    <cellStyle name="Примечание 2 5 3 3 2" xfId="25026"/>
    <cellStyle name="Примечание 2 5 3 4" xfId="25027"/>
    <cellStyle name="Примечание 2 5 3 5" xfId="25028"/>
    <cellStyle name="Примечание 2 5 4" xfId="25029"/>
    <cellStyle name="Примечание 2 5 4 2" xfId="25030"/>
    <cellStyle name="Примечание 2 5 4 2 2" xfId="25031"/>
    <cellStyle name="Примечание 2 5 4 3" xfId="25032"/>
    <cellStyle name="Примечание 2 5 4 3 2" xfId="25033"/>
    <cellStyle name="Примечание 2 5 4 4" xfId="25034"/>
    <cellStyle name="Примечание 2 5 4 5" xfId="25035"/>
    <cellStyle name="Примечание 2 5 5" xfId="25036"/>
    <cellStyle name="Примечание 2 5 5 2" xfId="25037"/>
    <cellStyle name="Примечание 2 5 5 2 2" xfId="25038"/>
    <cellStyle name="Примечание 2 5 5 3" xfId="25039"/>
    <cellStyle name="Примечание 2 5 5 3 2" xfId="25040"/>
    <cellStyle name="Примечание 2 5 5 4" xfId="25041"/>
    <cellStyle name="Примечание 2 5 5 5" xfId="25042"/>
    <cellStyle name="Примечание 2 5 6" xfId="25043"/>
    <cellStyle name="Примечание 2 5 6 2" xfId="25044"/>
    <cellStyle name="Примечание 2 5 7" xfId="25045"/>
    <cellStyle name="Примечание 2 5 7 2" xfId="25046"/>
    <cellStyle name="Примечание 2 5 8" xfId="25047"/>
    <cellStyle name="Примечание 2 5 9" xfId="25048"/>
    <cellStyle name="Примечание 2 6" xfId="25049"/>
    <cellStyle name="Примечание 2 6 2" xfId="25050"/>
    <cellStyle name="Примечание 2 6 2 2" xfId="25051"/>
    <cellStyle name="Примечание 2 6 2 2 2" xfId="25052"/>
    <cellStyle name="Примечание 2 6 2 3" xfId="25053"/>
    <cellStyle name="Примечание 2 6 2 3 2" xfId="25054"/>
    <cellStyle name="Примечание 2 6 2 4" xfId="25055"/>
    <cellStyle name="Примечание 2 6 2 5" xfId="25056"/>
    <cellStyle name="Примечание 2 6 3" xfId="25057"/>
    <cellStyle name="Примечание 2 6 3 2" xfId="25058"/>
    <cellStyle name="Примечание 2 6 3 2 2" xfId="25059"/>
    <cellStyle name="Примечание 2 6 3 3" xfId="25060"/>
    <cellStyle name="Примечание 2 6 3 3 2" xfId="25061"/>
    <cellStyle name="Примечание 2 6 3 4" xfId="25062"/>
    <cellStyle name="Примечание 2 6 3 5" xfId="25063"/>
    <cellStyle name="Примечание 2 6 4" xfId="25064"/>
    <cellStyle name="Примечание 2 6 4 2" xfId="25065"/>
    <cellStyle name="Примечание 2 6 4 2 2" xfId="25066"/>
    <cellStyle name="Примечание 2 6 4 3" xfId="25067"/>
    <cellStyle name="Примечание 2 6 4 3 2" xfId="25068"/>
    <cellStyle name="Примечание 2 6 4 4" xfId="25069"/>
    <cellStyle name="Примечание 2 6 4 5" xfId="25070"/>
    <cellStyle name="Примечание 2 6 5" xfId="25071"/>
    <cellStyle name="Примечание 2 6 5 2" xfId="25072"/>
    <cellStyle name="Примечание 2 6 5 2 2" xfId="25073"/>
    <cellStyle name="Примечание 2 6 5 3" xfId="25074"/>
    <cellStyle name="Примечание 2 6 5 3 2" xfId="25075"/>
    <cellStyle name="Примечание 2 6 5 4" xfId="25076"/>
    <cellStyle name="Примечание 2 6 5 5" xfId="25077"/>
    <cellStyle name="Примечание 2 6 6" xfId="25078"/>
    <cellStyle name="Примечание 2 6 6 2" xfId="25079"/>
    <cellStyle name="Примечание 2 6 7" xfId="25080"/>
    <cellStyle name="Примечание 2 6 7 2" xfId="25081"/>
    <cellStyle name="Примечание 2 6 8" xfId="25082"/>
    <cellStyle name="Примечание 2 6 9" xfId="25083"/>
    <cellStyle name="Примечание 2 7" xfId="25084"/>
    <cellStyle name="Примечание 2 7 2" xfId="25085"/>
    <cellStyle name="Примечание 2 7 2 2" xfId="25086"/>
    <cellStyle name="Примечание 2 7 2 2 2" xfId="25087"/>
    <cellStyle name="Примечание 2 7 2 3" xfId="25088"/>
    <cellStyle name="Примечание 2 7 2 3 2" xfId="25089"/>
    <cellStyle name="Примечание 2 7 2 4" xfId="25090"/>
    <cellStyle name="Примечание 2 7 2 5" xfId="25091"/>
    <cellStyle name="Примечание 2 7 3" xfId="25092"/>
    <cellStyle name="Примечание 2 7 3 2" xfId="25093"/>
    <cellStyle name="Примечание 2 7 3 2 2" xfId="25094"/>
    <cellStyle name="Примечание 2 7 3 3" xfId="25095"/>
    <cellStyle name="Примечание 2 7 3 3 2" xfId="25096"/>
    <cellStyle name="Примечание 2 7 3 4" xfId="25097"/>
    <cellStyle name="Примечание 2 7 3 5" xfId="25098"/>
    <cellStyle name="Примечание 2 7 4" xfId="25099"/>
    <cellStyle name="Примечание 2 7 4 2" xfId="25100"/>
    <cellStyle name="Примечание 2 7 4 2 2" xfId="25101"/>
    <cellStyle name="Примечание 2 7 4 3" xfId="25102"/>
    <cellStyle name="Примечание 2 7 4 3 2" xfId="25103"/>
    <cellStyle name="Примечание 2 7 4 4" xfId="25104"/>
    <cellStyle name="Примечание 2 7 4 5" xfId="25105"/>
    <cellStyle name="Примечание 2 7 5" xfId="25106"/>
    <cellStyle name="Примечание 2 7 5 2" xfId="25107"/>
    <cellStyle name="Примечание 2 7 5 2 2" xfId="25108"/>
    <cellStyle name="Примечание 2 7 5 3" xfId="25109"/>
    <cellStyle name="Примечание 2 7 5 3 2" xfId="25110"/>
    <cellStyle name="Примечание 2 7 5 4" xfId="25111"/>
    <cellStyle name="Примечание 2 7 5 5" xfId="25112"/>
    <cellStyle name="Примечание 2 7 6" xfId="25113"/>
    <cellStyle name="Примечание 2 7 6 2" xfId="25114"/>
    <cellStyle name="Примечание 2 7 7" xfId="25115"/>
    <cellStyle name="Примечание 2 7 7 2" xfId="25116"/>
    <cellStyle name="Примечание 2 7 8" xfId="25117"/>
    <cellStyle name="Примечание 2 7 9" xfId="25118"/>
    <cellStyle name="Примечание 2 8" xfId="25119"/>
    <cellStyle name="Примечание 2 8 2" xfId="25120"/>
    <cellStyle name="Примечание 2 8 2 2" xfId="25121"/>
    <cellStyle name="Примечание 2 8 2 2 2" xfId="25122"/>
    <cellStyle name="Примечание 2 8 2 3" xfId="25123"/>
    <cellStyle name="Примечание 2 8 2 3 2" xfId="25124"/>
    <cellStyle name="Примечание 2 8 2 4" xfId="25125"/>
    <cellStyle name="Примечание 2 8 2 5" xfId="25126"/>
    <cellStyle name="Примечание 2 8 3" xfId="25127"/>
    <cellStyle name="Примечание 2 8 3 2" xfId="25128"/>
    <cellStyle name="Примечание 2 8 3 2 2" xfId="25129"/>
    <cellStyle name="Примечание 2 8 3 3" xfId="25130"/>
    <cellStyle name="Примечание 2 8 3 3 2" xfId="25131"/>
    <cellStyle name="Примечание 2 8 3 4" xfId="25132"/>
    <cellStyle name="Примечание 2 8 3 5" xfId="25133"/>
    <cellStyle name="Примечание 2 8 4" xfId="25134"/>
    <cellStyle name="Примечание 2 8 4 2" xfId="25135"/>
    <cellStyle name="Примечание 2 8 4 2 2" xfId="25136"/>
    <cellStyle name="Примечание 2 8 4 3" xfId="25137"/>
    <cellStyle name="Примечание 2 8 4 3 2" xfId="25138"/>
    <cellStyle name="Примечание 2 8 4 4" xfId="25139"/>
    <cellStyle name="Примечание 2 8 4 5" xfId="25140"/>
    <cellStyle name="Примечание 2 8 5" xfId="25141"/>
    <cellStyle name="Примечание 2 8 5 2" xfId="25142"/>
    <cellStyle name="Примечание 2 8 5 2 2" xfId="25143"/>
    <cellStyle name="Примечание 2 8 5 3" xfId="25144"/>
    <cellStyle name="Примечание 2 8 5 3 2" xfId="25145"/>
    <cellStyle name="Примечание 2 8 5 4" xfId="25146"/>
    <cellStyle name="Примечание 2 8 5 5" xfId="25147"/>
    <cellStyle name="Примечание 2 8 6" xfId="25148"/>
    <cellStyle name="Примечание 2 8 6 2" xfId="25149"/>
    <cellStyle name="Примечание 2 8 7" xfId="25150"/>
    <cellStyle name="Примечание 2 8 7 2" xfId="25151"/>
    <cellStyle name="Примечание 2 8 8" xfId="25152"/>
    <cellStyle name="Примечание 2 8 9" xfId="25153"/>
    <cellStyle name="Примечание 2 9" xfId="25154"/>
    <cellStyle name="Примечание 2 9 2" xfId="25155"/>
    <cellStyle name="Примечание 2 9 2 2" xfId="25156"/>
    <cellStyle name="Примечание 2 9 3" xfId="25157"/>
    <cellStyle name="Примечание 2 9 3 2" xfId="25158"/>
    <cellStyle name="Примечание 2 9 4" xfId="25159"/>
    <cellStyle name="Примечание 2 9 5" xfId="25160"/>
    <cellStyle name="Примечание 2_46EE.2011(v1.0)" xfId="25161"/>
    <cellStyle name="Примечание 20" xfId="25162"/>
    <cellStyle name="Примечание 20 2" xfId="25163"/>
    <cellStyle name="Примечание 20 2 2" xfId="25164"/>
    <cellStyle name="Примечание 20 2 2 2" xfId="25165"/>
    <cellStyle name="Примечание 20 2 3" xfId="25166"/>
    <cellStyle name="Примечание 20 2 3 2" xfId="25167"/>
    <cellStyle name="Примечание 20 2 4" xfId="25168"/>
    <cellStyle name="Примечание 20 2 5" xfId="25169"/>
    <cellStyle name="Примечание 20 3" xfId="25170"/>
    <cellStyle name="Примечание 20 3 2" xfId="25171"/>
    <cellStyle name="Примечание 20 3 2 2" xfId="25172"/>
    <cellStyle name="Примечание 20 3 3" xfId="25173"/>
    <cellStyle name="Примечание 20 3 3 2" xfId="25174"/>
    <cellStyle name="Примечание 20 3 4" xfId="25175"/>
    <cellStyle name="Примечание 20 3 5" xfId="25176"/>
    <cellStyle name="Примечание 20 4" xfId="25177"/>
    <cellStyle name="Примечание 20 4 2" xfId="25178"/>
    <cellStyle name="Примечание 20 4 2 2" xfId="25179"/>
    <cellStyle name="Примечание 20 4 3" xfId="25180"/>
    <cellStyle name="Примечание 20 4 3 2" xfId="25181"/>
    <cellStyle name="Примечание 20 4 4" xfId="25182"/>
    <cellStyle name="Примечание 20 4 5" xfId="25183"/>
    <cellStyle name="Примечание 20 5" xfId="25184"/>
    <cellStyle name="Примечание 20 5 2" xfId="25185"/>
    <cellStyle name="Примечание 20 5 2 2" xfId="25186"/>
    <cellStyle name="Примечание 20 5 3" xfId="25187"/>
    <cellStyle name="Примечание 20 5 3 2" xfId="25188"/>
    <cellStyle name="Примечание 20 5 4" xfId="25189"/>
    <cellStyle name="Примечание 20 5 5" xfId="25190"/>
    <cellStyle name="Примечание 20 6" xfId="25191"/>
    <cellStyle name="Примечание 20 6 2" xfId="25192"/>
    <cellStyle name="Примечание 20 7" xfId="25193"/>
    <cellStyle name="Примечание 20 7 2" xfId="25194"/>
    <cellStyle name="Примечание 20 8" xfId="25195"/>
    <cellStyle name="Примечание 20 9" xfId="25196"/>
    <cellStyle name="Примечание 21" xfId="25197"/>
    <cellStyle name="Примечание 21 10" xfId="25198"/>
    <cellStyle name="Примечание 21 2" xfId="25199"/>
    <cellStyle name="Примечание 21 2 2" xfId="25200"/>
    <cellStyle name="Примечание 21 2 2 2" xfId="25201"/>
    <cellStyle name="Примечание 21 2 3" xfId="25202"/>
    <cellStyle name="Примечание 21 2 3 2" xfId="25203"/>
    <cellStyle name="Примечание 21 2 4" xfId="25204"/>
    <cellStyle name="Примечание 21 2 5" xfId="25205"/>
    <cellStyle name="Примечание 21 3" xfId="25206"/>
    <cellStyle name="Примечание 21 3 2" xfId="25207"/>
    <cellStyle name="Примечание 21 3 3" xfId="25208"/>
    <cellStyle name="Примечание 21 3 4" xfId="25209"/>
    <cellStyle name="Примечание 21 4" xfId="25210"/>
    <cellStyle name="Примечание 21 4 2" xfId="25211"/>
    <cellStyle name="Примечание 21 4 3" xfId="25212"/>
    <cellStyle name="Примечание 21 4 4" xfId="25213"/>
    <cellStyle name="Примечание 21 5" xfId="25214"/>
    <cellStyle name="Примечание 21 5 2" xfId="25215"/>
    <cellStyle name="Примечание 21 5 3" xfId="25216"/>
    <cellStyle name="Примечание 21 5 4" xfId="25217"/>
    <cellStyle name="Примечание 21 6" xfId="25218"/>
    <cellStyle name="Примечание 21 6 2" xfId="25219"/>
    <cellStyle name="Примечание 21 6 3" xfId="25220"/>
    <cellStyle name="Примечание 21 6 4" xfId="25221"/>
    <cellStyle name="Примечание 21 7" xfId="25222"/>
    <cellStyle name="Примечание 21 7 2" xfId="25223"/>
    <cellStyle name="Примечание 21 7 3" xfId="25224"/>
    <cellStyle name="Примечание 21 7 4" xfId="25225"/>
    <cellStyle name="Примечание 21 8" xfId="25226"/>
    <cellStyle name="Примечание 21 9" xfId="25227"/>
    <cellStyle name="Примечание 22" xfId="25228"/>
    <cellStyle name="Примечание 22 2" xfId="25229"/>
    <cellStyle name="Примечание 22 2 2" xfId="25230"/>
    <cellStyle name="Примечание 22 2 2 2" xfId="25231"/>
    <cellStyle name="Примечание 22 2 3" xfId="25232"/>
    <cellStyle name="Примечание 22 2 3 2" xfId="25233"/>
    <cellStyle name="Примечание 22 2 4" xfId="25234"/>
    <cellStyle name="Примечание 22 2 5" xfId="25235"/>
    <cellStyle name="Примечание 22 3" xfId="25236"/>
    <cellStyle name="Примечание 22 3 2" xfId="25237"/>
    <cellStyle name="Примечание 22 4" xfId="25238"/>
    <cellStyle name="Примечание 22 4 2" xfId="25239"/>
    <cellStyle name="Примечание 22 5" xfId="25240"/>
    <cellStyle name="Примечание 22 6" xfId="25241"/>
    <cellStyle name="Примечание 22 7" xfId="25242"/>
    <cellStyle name="Примечание 23" xfId="25243"/>
    <cellStyle name="Примечание 23 2" xfId="25244"/>
    <cellStyle name="Примечание 23 2 2" xfId="25245"/>
    <cellStyle name="Примечание 23 2 2 2" xfId="25246"/>
    <cellStyle name="Примечание 23 2 3" xfId="25247"/>
    <cellStyle name="Примечание 23 2 3 2" xfId="25248"/>
    <cellStyle name="Примечание 23 2 4" xfId="25249"/>
    <cellStyle name="Примечание 23 2 5" xfId="25250"/>
    <cellStyle name="Примечание 23 3" xfId="25251"/>
    <cellStyle name="Примечание 23 3 2" xfId="25252"/>
    <cellStyle name="Примечание 23 4" xfId="25253"/>
    <cellStyle name="Примечание 23 4 2" xfId="25254"/>
    <cellStyle name="Примечание 23 5" xfId="25255"/>
    <cellStyle name="Примечание 23 6" xfId="25256"/>
    <cellStyle name="Примечание 23 7" xfId="25257"/>
    <cellStyle name="Примечание 24" xfId="25258"/>
    <cellStyle name="Примечание 24 2" xfId="25259"/>
    <cellStyle name="Примечание 24 2 2" xfId="25260"/>
    <cellStyle name="Примечание 24 3" xfId="25261"/>
    <cellStyle name="Примечание 24 3 2" xfId="25262"/>
    <cellStyle name="Примечание 24 4" xfId="25263"/>
    <cellStyle name="Примечание 24 4 2" xfId="25264"/>
    <cellStyle name="Примечание 24 5" xfId="25265"/>
    <cellStyle name="Примечание 24 6" xfId="25266"/>
    <cellStyle name="Примечание 25" xfId="25267"/>
    <cellStyle name="Примечание 25 2" xfId="25268"/>
    <cellStyle name="Примечание 25 3" xfId="25269"/>
    <cellStyle name="Примечание 25 4" xfId="25270"/>
    <cellStyle name="Примечание 26" xfId="25271"/>
    <cellStyle name="Примечание 26 2" xfId="25272"/>
    <cellStyle name="Примечание 26 3" xfId="25273"/>
    <cellStyle name="Примечание 26 4" xfId="25274"/>
    <cellStyle name="Примечание 27" xfId="25275"/>
    <cellStyle name="Примечание 27 2" xfId="25276"/>
    <cellStyle name="Примечание 27 3" xfId="25277"/>
    <cellStyle name="Примечание 27 4" xfId="25278"/>
    <cellStyle name="Примечание 28" xfId="25279"/>
    <cellStyle name="Примечание 28 2" xfId="25280"/>
    <cellStyle name="Примечание 28 3" xfId="25281"/>
    <cellStyle name="Примечание 28 4" xfId="25282"/>
    <cellStyle name="Примечание 29" xfId="25283"/>
    <cellStyle name="Примечание 29 2" xfId="25284"/>
    <cellStyle name="Примечание 29 3" xfId="25285"/>
    <cellStyle name="Примечание 29 4" xfId="25286"/>
    <cellStyle name="Примечание 3" xfId="25287"/>
    <cellStyle name="Примечание 3 10" xfId="25288"/>
    <cellStyle name="Примечание 3 10 2" xfId="25289"/>
    <cellStyle name="Примечание 3 10 2 2" xfId="25290"/>
    <cellStyle name="Примечание 3 10 3" xfId="25291"/>
    <cellStyle name="Примечание 3 10 3 2" xfId="25292"/>
    <cellStyle name="Примечание 3 10 4" xfId="25293"/>
    <cellStyle name="Примечание 3 10 5" xfId="25294"/>
    <cellStyle name="Примечание 3 11" xfId="25295"/>
    <cellStyle name="Примечание 3 11 2" xfId="25296"/>
    <cellStyle name="Примечание 3 11 2 2" xfId="25297"/>
    <cellStyle name="Примечание 3 11 3" xfId="25298"/>
    <cellStyle name="Примечание 3 11 3 2" xfId="25299"/>
    <cellStyle name="Примечание 3 11 4" xfId="25300"/>
    <cellStyle name="Примечание 3 11 5" xfId="25301"/>
    <cellStyle name="Примечание 3 12" xfId="25302"/>
    <cellStyle name="Примечание 3 12 2" xfId="25303"/>
    <cellStyle name="Примечание 3 12 2 2" xfId="25304"/>
    <cellStyle name="Примечание 3 12 3" xfId="25305"/>
    <cellStyle name="Примечание 3 12 3 2" xfId="25306"/>
    <cellStyle name="Примечание 3 12 4" xfId="25307"/>
    <cellStyle name="Примечание 3 12 5" xfId="25308"/>
    <cellStyle name="Примечание 3 13" xfId="25309"/>
    <cellStyle name="Примечание 3 13 2" xfId="25310"/>
    <cellStyle name="Примечание 3 13 2 2" xfId="25311"/>
    <cellStyle name="Примечание 3 13 3" xfId="25312"/>
    <cellStyle name="Примечание 3 13 3 2" xfId="25313"/>
    <cellStyle name="Примечание 3 13 4" xfId="25314"/>
    <cellStyle name="Примечание 3 13 5" xfId="25315"/>
    <cellStyle name="Примечание 3 14" xfId="25316"/>
    <cellStyle name="Примечание 3 14 2" xfId="25317"/>
    <cellStyle name="Примечание 3 14 2 2" xfId="25318"/>
    <cellStyle name="Примечание 3 14 3" xfId="25319"/>
    <cellStyle name="Примечание 3 14 3 2" xfId="25320"/>
    <cellStyle name="Примечание 3 14 4" xfId="25321"/>
    <cellStyle name="Примечание 3 14 5" xfId="25322"/>
    <cellStyle name="Примечание 3 15" xfId="25323"/>
    <cellStyle name="Примечание 3 15 2" xfId="25324"/>
    <cellStyle name="Примечание 3 15 2 2" xfId="25325"/>
    <cellStyle name="Примечание 3 15 3" xfId="25326"/>
    <cellStyle name="Примечание 3 15 3 2" xfId="25327"/>
    <cellStyle name="Примечание 3 15 4" xfId="25328"/>
    <cellStyle name="Примечание 3 15 5" xfId="25329"/>
    <cellStyle name="Примечание 3 16" xfId="25330"/>
    <cellStyle name="Примечание 3 16 2" xfId="25331"/>
    <cellStyle name="Примечание 3 16 2 2" xfId="25332"/>
    <cellStyle name="Примечание 3 16 3" xfId="25333"/>
    <cellStyle name="Примечание 3 16 3 2" xfId="25334"/>
    <cellStyle name="Примечание 3 16 4" xfId="25335"/>
    <cellStyle name="Примечание 3 16 5" xfId="25336"/>
    <cellStyle name="Примечание 3 17" xfId="25337"/>
    <cellStyle name="Примечание 3 17 2" xfId="25338"/>
    <cellStyle name="Примечание 3 17 2 2" xfId="25339"/>
    <cellStyle name="Примечание 3 17 3" xfId="25340"/>
    <cellStyle name="Примечание 3 17 3 2" xfId="25341"/>
    <cellStyle name="Примечание 3 17 4" xfId="25342"/>
    <cellStyle name="Примечание 3 17 5" xfId="25343"/>
    <cellStyle name="Примечание 3 18" xfId="25344"/>
    <cellStyle name="Примечание 3 18 2" xfId="25345"/>
    <cellStyle name="Примечание 3 19" xfId="25346"/>
    <cellStyle name="Примечание 3 19 2" xfId="25347"/>
    <cellStyle name="Примечание 3 2" xfId="25348"/>
    <cellStyle name="Примечание 3 2 2" xfId="25349"/>
    <cellStyle name="Примечание 3 2 2 2" xfId="25350"/>
    <cellStyle name="Примечание 3 2 2 2 2" xfId="25351"/>
    <cellStyle name="Примечание 3 2 2 3" xfId="25352"/>
    <cellStyle name="Примечание 3 2 2 3 2" xfId="25353"/>
    <cellStyle name="Примечание 3 2 2 4" xfId="25354"/>
    <cellStyle name="Примечание 3 2 2 5" xfId="25355"/>
    <cellStyle name="Примечание 3 2 3" xfId="25356"/>
    <cellStyle name="Примечание 3 2 3 2" xfId="25357"/>
    <cellStyle name="Примечание 3 2 3 2 2" xfId="25358"/>
    <cellStyle name="Примечание 3 2 3 3" xfId="25359"/>
    <cellStyle name="Примечание 3 2 3 3 2" xfId="25360"/>
    <cellStyle name="Примечание 3 2 3 4" xfId="25361"/>
    <cellStyle name="Примечание 3 2 3 5" xfId="25362"/>
    <cellStyle name="Примечание 3 2 4" xfId="25363"/>
    <cellStyle name="Примечание 3 2 4 2" xfId="25364"/>
    <cellStyle name="Примечание 3 2 4 2 2" xfId="25365"/>
    <cellStyle name="Примечание 3 2 4 3" xfId="25366"/>
    <cellStyle name="Примечание 3 2 4 3 2" xfId="25367"/>
    <cellStyle name="Примечание 3 2 4 4" xfId="25368"/>
    <cellStyle name="Примечание 3 2 4 5" xfId="25369"/>
    <cellStyle name="Примечание 3 2 5" xfId="25370"/>
    <cellStyle name="Примечание 3 2 5 2" xfId="25371"/>
    <cellStyle name="Примечание 3 2 5 2 2" xfId="25372"/>
    <cellStyle name="Примечание 3 2 5 3" xfId="25373"/>
    <cellStyle name="Примечание 3 2 5 3 2" xfId="25374"/>
    <cellStyle name="Примечание 3 2 5 4" xfId="25375"/>
    <cellStyle name="Примечание 3 2 5 5" xfId="25376"/>
    <cellStyle name="Примечание 3 2 6" xfId="25377"/>
    <cellStyle name="Примечание 3 2 6 2" xfId="25378"/>
    <cellStyle name="Примечание 3 2 7" xfId="25379"/>
    <cellStyle name="Примечание 3 2 7 2" xfId="25380"/>
    <cellStyle name="Примечание 3 2 8" xfId="25381"/>
    <cellStyle name="Примечание 3 2 9" xfId="25382"/>
    <cellStyle name="Примечание 3 20" xfId="25383"/>
    <cellStyle name="Примечание 3 21" xfId="25384"/>
    <cellStyle name="Примечание 3 3" xfId="25385"/>
    <cellStyle name="Примечание 3 3 2" xfId="25386"/>
    <cellStyle name="Примечание 3 3 2 2" xfId="25387"/>
    <cellStyle name="Примечание 3 3 2 2 2" xfId="25388"/>
    <cellStyle name="Примечание 3 3 2 3" xfId="25389"/>
    <cellStyle name="Примечание 3 3 2 3 2" xfId="25390"/>
    <cellStyle name="Примечание 3 3 2 4" xfId="25391"/>
    <cellStyle name="Примечание 3 3 2 5" xfId="25392"/>
    <cellStyle name="Примечание 3 3 3" xfId="25393"/>
    <cellStyle name="Примечание 3 3 3 2" xfId="25394"/>
    <cellStyle name="Примечание 3 3 3 2 2" xfId="25395"/>
    <cellStyle name="Примечание 3 3 3 3" xfId="25396"/>
    <cellStyle name="Примечание 3 3 3 3 2" xfId="25397"/>
    <cellStyle name="Примечание 3 3 3 4" xfId="25398"/>
    <cellStyle name="Примечание 3 3 3 5" xfId="25399"/>
    <cellStyle name="Примечание 3 3 4" xfId="25400"/>
    <cellStyle name="Примечание 3 3 4 2" xfId="25401"/>
    <cellStyle name="Примечание 3 3 4 2 2" xfId="25402"/>
    <cellStyle name="Примечание 3 3 4 3" xfId="25403"/>
    <cellStyle name="Примечание 3 3 4 3 2" xfId="25404"/>
    <cellStyle name="Примечание 3 3 4 4" xfId="25405"/>
    <cellStyle name="Примечание 3 3 4 5" xfId="25406"/>
    <cellStyle name="Примечание 3 3 5" xfId="25407"/>
    <cellStyle name="Примечание 3 3 5 2" xfId="25408"/>
    <cellStyle name="Примечание 3 3 5 2 2" xfId="25409"/>
    <cellStyle name="Примечание 3 3 5 3" xfId="25410"/>
    <cellStyle name="Примечание 3 3 5 3 2" xfId="25411"/>
    <cellStyle name="Примечание 3 3 5 4" xfId="25412"/>
    <cellStyle name="Примечание 3 3 5 5" xfId="25413"/>
    <cellStyle name="Примечание 3 3 6" xfId="25414"/>
    <cellStyle name="Примечание 3 3 6 2" xfId="25415"/>
    <cellStyle name="Примечание 3 3 7" xfId="25416"/>
    <cellStyle name="Примечание 3 3 7 2" xfId="25417"/>
    <cellStyle name="Примечание 3 3 8" xfId="25418"/>
    <cellStyle name="Примечание 3 3 9" xfId="25419"/>
    <cellStyle name="Примечание 3 4" xfId="25420"/>
    <cellStyle name="Примечание 3 4 2" xfId="25421"/>
    <cellStyle name="Примечание 3 4 2 2" xfId="25422"/>
    <cellStyle name="Примечание 3 4 2 2 2" xfId="25423"/>
    <cellStyle name="Примечание 3 4 2 3" xfId="25424"/>
    <cellStyle name="Примечание 3 4 2 3 2" xfId="25425"/>
    <cellStyle name="Примечание 3 4 2 4" xfId="25426"/>
    <cellStyle name="Примечание 3 4 2 5" xfId="25427"/>
    <cellStyle name="Примечание 3 4 3" xfId="25428"/>
    <cellStyle name="Примечание 3 4 3 2" xfId="25429"/>
    <cellStyle name="Примечание 3 4 3 2 2" xfId="25430"/>
    <cellStyle name="Примечание 3 4 3 3" xfId="25431"/>
    <cellStyle name="Примечание 3 4 3 3 2" xfId="25432"/>
    <cellStyle name="Примечание 3 4 3 4" xfId="25433"/>
    <cellStyle name="Примечание 3 4 3 5" xfId="25434"/>
    <cellStyle name="Примечание 3 4 4" xfId="25435"/>
    <cellStyle name="Примечание 3 4 4 2" xfId="25436"/>
    <cellStyle name="Примечание 3 4 4 2 2" xfId="25437"/>
    <cellStyle name="Примечание 3 4 4 3" xfId="25438"/>
    <cellStyle name="Примечание 3 4 4 3 2" xfId="25439"/>
    <cellStyle name="Примечание 3 4 4 4" xfId="25440"/>
    <cellStyle name="Примечание 3 4 4 5" xfId="25441"/>
    <cellStyle name="Примечание 3 4 5" xfId="25442"/>
    <cellStyle name="Примечание 3 4 5 2" xfId="25443"/>
    <cellStyle name="Примечание 3 4 5 2 2" xfId="25444"/>
    <cellStyle name="Примечание 3 4 5 3" xfId="25445"/>
    <cellStyle name="Примечание 3 4 5 3 2" xfId="25446"/>
    <cellStyle name="Примечание 3 4 5 4" xfId="25447"/>
    <cellStyle name="Примечание 3 4 5 5" xfId="25448"/>
    <cellStyle name="Примечание 3 4 6" xfId="25449"/>
    <cellStyle name="Примечание 3 4 6 2" xfId="25450"/>
    <cellStyle name="Примечание 3 4 7" xfId="25451"/>
    <cellStyle name="Примечание 3 4 7 2" xfId="25452"/>
    <cellStyle name="Примечание 3 4 8" xfId="25453"/>
    <cellStyle name="Примечание 3 4 9" xfId="25454"/>
    <cellStyle name="Примечание 3 5" xfId="25455"/>
    <cellStyle name="Примечание 3 5 2" xfId="25456"/>
    <cellStyle name="Примечание 3 5 2 2" xfId="25457"/>
    <cellStyle name="Примечание 3 5 2 2 2" xfId="25458"/>
    <cellStyle name="Примечание 3 5 2 3" xfId="25459"/>
    <cellStyle name="Примечание 3 5 2 3 2" xfId="25460"/>
    <cellStyle name="Примечание 3 5 2 4" xfId="25461"/>
    <cellStyle name="Примечание 3 5 2 5" xfId="25462"/>
    <cellStyle name="Примечание 3 5 3" xfId="25463"/>
    <cellStyle name="Примечание 3 5 3 2" xfId="25464"/>
    <cellStyle name="Примечание 3 5 3 2 2" xfId="25465"/>
    <cellStyle name="Примечание 3 5 3 3" xfId="25466"/>
    <cellStyle name="Примечание 3 5 3 3 2" xfId="25467"/>
    <cellStyle name="Примечание 3 5 3 4" xfId="25468"/>
    <cellStyle name="Примечание 3 5 3 5" xfId="25469"/>
    <cellStyle name="Примечание 3 5 4" xfId="25470"/>
    <cellStyle name="Примечание 3 5 4 2" xfId="25471"/>
    <cellStyle name="Примечание 3 5 4 2 2" xfId="25472"/>
    <cellStyle name="Примечание 3 5 4 3" xfId="25473"/>
    <cellStyle name="Примечание 3 5 4 3 2" xfId="25474"/>
    <cellStyle name="Примечание 3 5 4 4" xfId="25475"/>
    <cellStyle name="Примечание 3 5 4 5" xfId="25476"/>
    <cellStyle name="Примечание 3 5 5" xfId="25477"/>
    <cellStyle name="Примечание 3 5 5 2" xfId="25478"/>
    <cellStyle name="Примечание 3 5 5 2 2" xfId="25479"/>
    <cellStyle name="Примечание 3 5 5 3" xfId="25480"/>
    <cellStyle name="Примечание 3 5 5 3 2" xfId="25481"/>
    <cellStyle name="Примечание 3 5 5 4" xfId="25482"/>
    <cellStyle name="Примечание 3 5 5 5" xfId="25483"/>
    <cellStyle name="Примечание 3 5 6" xfId="25484"/>
    <cellStyle name="Примечание 3 5 6 2" xfId="25485"/>
    <cellStyle name="Примечание 3 5 7" xfId="25486"/>
    <cellStyle name="Примечание 3 5 7 2" xfId="25487"/>
    <cellStyle name="Примечание 3 5 8" xfId="25488"/>
    <cellStyle name="Примечание 3 5 9" xfId="25489"/>
    <cellStyle name="Примечание 3 6" xfId="25490"/>
    <cellStyle name="Примечание 3 6 2" xfId="25491"/>
    <cellStyle name="Примечание 3 6 2 2" xfId="25492"/>
    <cellStyle name="Примечание 3 6 2 2 2" xfId="25493"/>
    <cellStyle name="Примечание 3 6 2 3" xfId="25494"/>
    <cellStyle name="Примечание 3 6 2 3 2" xfId="25495"/>
    <cellStyle name="Примечание 3 6 2 4" xfId="25496"/>
    <cellStyle name="Примечание 3 6 2 5" xfId="25497"/>
    <cellStyle name="Примечание 3 6 3" xfId="25498"/>
    <cellStyle name="Примечание 3 6 3 2" xfId="25499"/>
    <cellStyle name="Примечание 3 6 3 2 2" xfId="25500"/>
    <cellStyle name="Примечание 3 6 3 3" xfId="25501"/>
    <cellStyle name="Примечание 3 6 3 3 2" xfId="25502"/>
    <cellStyle name="Примечание 3 6 3 4" xfId="25503"/>
    <cellStyle name="Примечание 3 6 3 5" xfId="25504"/>
    <cellStyle name="Примечание 3 6 4" xfId="25505"/>
    <cellStyle name="Примечание 3 6 4 2" xfId="25506"/>
    <cellStyle name="Примечание 3 6 4 2 2" xfId="25507"/>
    <cellStyle name="Примечание 3 6 4 3" xfId="25508"/>
    <cellStyle name="Примечание 3 6 4 3 2" xfId="25509"/>
    <cellStyle name="Примечание 3 6 4 4" xfId="25510"/>
    <cellStyle name="Примечание 3 6 4 5" xfId="25511"/>
    <cellStyle name="Примечание 3 6 5" xfId="25512"/>
    <cellStyle name="Примечание 3 6 5 2" xfId="25513"/>
    <cellStyle name="Примечание 3 6 5 2 2" xfId="25514"/>
    <cellStyle name="Примечание 3 6 5 3" xfId="25515"/>
    <cellStyle name="Примечание 3 6 5 3 2" xfId="25516"/>
    <cellStyle name="Примечание 3 6 5 4" xfId="25517"/>
    <cellStyle name="Примечание 3 6 5 5" xfId="25518"/>
    <cellStyle name="Примечание 3 6 6" xfId="25519"/>
    <cellStyle name="Примечание 3 6 6 2" xfId="25520"/>
    <cellStyle name="Примечание 3 6 7" xfId="25521"/>
    <cellStyle name="Примечание 3 6 7 2" xfId="25522"/>
    <cellStyle name="Примечание 3 6 8" xfId="25523"/>
    <cellStyle name="Примечание 3 6 9" xfId="25524"/>
    <cellStyle name="Примечание 3 7" xfId="25525"/>
    <cellStyle name="Примечание 3 7 2" xfId="25526"/>
    <cellStyle name="Примечание 3 7 2 2" xfId="25527"/>
    <cellStyle name="Примечание 3 7 2 2 2" xfId="25528"/>
    <cellStyle name="Примечание 3 7 2 3" xfId="25529"/>
    <cellStyle name="Примечание 3 7 2 3 2" xfId="25530"/>
    <cellStyle name="Примечание 3 7 2 4" xfId="25531"/>
    <cellStyle name="Примечание 3 7 2 5" xfId="25532"/>
    <cellStyle name="Примечание 3 7 3" xfId="25533"/>
    <cellStyle name="Примечание 3 7 3 2" xfId="25534"/>
    <cellStyle name="Примечание 3 7 3 2 2" xfId="25535"/>
    <cellStyle name="Примечание 3 7 3 3" xfId="25536"/>
    <cellStyle name="Примечание 3 7 3 3 2" xfId="25537"/>
    <cellStyle name="Примечание 3 7 3 4" xfId="25538"/>
    <cellStyle name="Примечание 3 7 3 5" xfId="25539"/>
    <cellStyle name="Примечание 3 7 4" xfId="25540"/>
    <cellStyle name="Примечание 3 7 4 2" xfId="25541"/>
    <cellStyle name="Примечание 3 7 4 2 2" xfId="25542"/>
    <cellStyle name="Примечание 3 7 4 3" xfId="25543"/>
    <cellStyle name="Примечание 3 7 4 3 2" xfId="25544"/>
    <cellStyle name="Примечание 3 7 4 4" xfId="25545"/>
    <cellStyle name="Примечание 3 7 4 5" xfId="25546"/>
    <cellStyle name="Примечание 3 7 5" xfId="25547"/>
    <cellStyle name="Примечание 3 7 5 2" xfId="25548"/>
    <cellStyle name="Примечание 3 7 5 2 2" xfId="25549"/>
    <cellStyle name="Примечание 3 7 5 3" xfId="25550"/>
    <cellStyle name="Примечание 3 7 5 3 2" xfId="25551"/>
    <cellStyle name="Примечание 3 7 5 4" xfId="25552"/>
    <cellStyle name="Примечание 3 7 5 5" xfId="25553"/>
    <cellStyle name="Примечание 3 7 6" xfId="25554"/>
    <cellStyle name="Примечание 3 7 6 2" xfId="25555"/>
    <cellStyle name="Примечание 3 7 7" xfId="25556"/>
    <cellStyle name="Примечание 3 7 7 2" xfId="25557"/>
    <cellStyle name="Примечание 3 7 8" xfId="25558"/>
    <cellStyle name="Примечание 3 7 9" xfId="25559"/>
    <cellStyle name="Примечание 3 8" xfId="25560"/>
    <cellStyle name="Примечание 3 8 2" xfId="25561"/>
    <cellStyle name="Примечание 3 8 2 2" xfId="25562"/>
    <cellStyle name="Примечание 3 8 2 2 2" xfId="25563"/>
    <cellStyle name="Примечание 3 8 2 3" xfId="25564"/>
    <cellStyle name="Примечание 3 8 2 3 2" xfId="25565"/>
    <cellStyle name="Примечание 3 8 2 4" xfId="25566"/>
    <cellStyle name="Примечание 3 8 2 5" xfId="25567"/>
    <cellStyle name="Примечание 3 8 3" xfId="25568"/>
    <cellStyle name="Примечание 3 8 3 2" xfId="25569"/>
    <cellStyle name="Примечание 3 8 3 2 2" xfId="25570"/>
    <cellStyle name="Примечание 3 8 3 3" xfId="25571"/>
    <cellStyle name="Примечание 3 8 3 3 2" xfId="25572"/>
    <cellStyle name="Примечание 3 8 3 4" xfId="25573"/>
    <cellStyle name="Примечание 3 8 3 5" xfId="25574"/>
    <cellStyle name="Примечание 3 8 4" xfId="25575"/>
    <cellStyle name="Примечание 3 8 4 2" xfId="25576"/>
    <cellStyle name="Примечание 3 8 4 2 2" xfId="25577"/>
    <cellStyle name="Примечание 3 8 4 3" xfId="25578"/>
    <cellStyle name="Примечание 3 8 4 3 2" xfId="25579"/>
    <cellStyle name="Примечание 3 8 4 4" xfId="25580"/>
    <cellStyle name="Примечание 3 8 4 5" xfId="25581"/>
    <cellStyle name="Примечание 3 8 5" xfId="25582"/>
    <cellStyle name="Примечание 3 8 5 2" xfId="25583"/>
    <cellStyle name="Примечание 3 8 5 2 2" xfId="25584"/>
    <cellStyle name="Примечание 3 8 5 3" xfId="25585"/>
    <cellStyle name="Примечание 3 8 5 3 2" xfId="25586"/>
    <cellStyle name="Примечание 3 8 5 4" xfId="25587"/>
    <cellStyle name="Примечание 3 8 5 5" xfId="25588"/>
    <cellStyle name="Примечание 3 8 6" xfId="25589"/>
    <cellStyle name="Примечание 3 8 6 2" xfId="25590"/>
    <cellStyle name="Примечание 3 8 7" xfId="25591"/>
    <cellStyle name="Примечание 3 8 7 2" xfId="25592"/>
    <cellStyle name="Примечание 3 8 8" xfId="25593"/>
    <cellStyle name="Примечание 3 8 9" xfId="25594"/>
    <cellStyle name="Примечание 3 9" xfId="25595"/>
    <cellStyle name="Примечание 3 9 2" xfId="25596"/>
    <cellStyle name="Примечание 3 9 2 2" xfId="25597"/>
    <cellStyle name="Примечание 3 9 3" xfId="25598"/>
    <cellStyle name="Примечание 3 9 3 2" xfId="25599"/>
    <cellStyle name="Примечание 3 9 4" xfId="25600"/>
    <cellStyle name="Примечание 3 9 5" xfId="25601"/>
    <cellStyle name="Примечание 3_46EE.2011(v1.0)" xfId="25602"/>
    <cellStyle name="Примечание 30" xfId="25603"/>
    <cellStyle name="Примечание 30 2" xfId="25604"/>
    <cellStyle name="Примечание 30 3" xfId="25605"/>
    <cellStyle name="Примечание 30 4" xfId="25606"/>
    <cellStyle name="Примечание 31" xfId="25607"/>
    <cellStyle name="Примечание 31 2" xfId="25608"/>
    <cellStyle name="Примечание 31 3" xfId="25609"/>
    <cellStyle name="Примечание 31 4" xfId="25610"/>
    <cellStyle name="Примечание 32" xfId="25611"/>
    <cellStyle name="Примечание 32 2" xfId="25612"/>
    <cellStyle name="Примечание 32 3" xfId="25613"/>
    <cellStyle name="Примечание 32 4" xfId="25614"/>
    <cellStyle name="Примечание 33" xfId="25615"/>
    <cellStyle name="Примечание 33 2" xfId="25616"/>
    <cellStyle name="Примечание 33 3" xfId="25617"/>
    <cellStyle name="Примечание 34" xfId="25618"/>
    <cellStyle name="Примечание 34 2" xfId="25619"/>
    <cellStyle name="Примечание 34 3" xfId="25620"/>
    <cellStyle name="Примечание 35" xfId="25621"/>
    <cellStyle name="Примечание 35 2" xfId="25622"/>
    <cellStyle name="Примечание 35 3" xfId="25623"/>
    <cellStyle name="Примечание 36" xfId="25624"/>
    <cellStyle name="Примечание 36 2" xfId="25625"/>
    <cellStyle name="Примечание 36 3" xfId="25626"/>
    <cellStyle name="Примечание 37" xfId="25627"/>
    <cellStyle name="Примечание 37 2" xfId="25628"/>
    <cellStyle name="Примечание 37 3" xfId="25629"/>
    <cellStyle name="Примечание 38" xfId="25630"/>
    <cellStyle name="Примечание 38 2" xfId="25631"/>
    <cellStyle name="Примечание 38 3" xfId="25632"/>
    <cellStyle name="Примечание 39" xfId="25633"/>
    <cellStyle name="Примечание 39 2" xfId="25634"/>
    <cellStyle name="Примечание 39 3" xfId="25635"/>
    <cellStyle name="Примечание 4" xfId="25636"/>
    <cellStyle name="Примечание 4 10" xfId="25637"/>
    <cellStyle name="Примечание 4 10 2" xfId="25638"/>
    <cellStyle name="Примечание 4 10 2 2" xfId="25639"/>
    <cellStyle name="Примечание 4 10 3" xfId="25640"/>
    <cellStyle name="Примечание 4 10 3 2" xfId="25641"/>
    <cellStyle name="Примечание 4 10 4" xfId="25642"/>
    <cellStyle name="Примечание 4 10 5" xfId="25643"/>
    <cellStyle name="Примечание 4 11" xfId="25644"/>
    <cellStyle name="Примечание 4 11 2" xfId="25645"/>
    <cellStyle name="Примечание 4 11 2 2" xfId="25646"/>
    <cellStyle name="Примечание 4 11 3" xfId="25647"/>
    <cellStyle name="Примечание 4 11 3 2" xfId="25648"/>
    <cellStyle name="Примечание 4 11 4" xfId="25649"/>
    <cellStyle name="Примечание 4 11 5" xfId="25650"/>
    <cellStyle name="Примечание 4 12" xfId="25651"/>
    <cellStyle name="Примечание 4 12 2" xfId="25652"/>
    <cellStyle name="Примечание 4 12 2 2" xfId="25653"/>
    <cellStyle name="Примечание 4 12 3" xfId="25654"/>
    <cellStyle name="Примечание 4 12 3 2" xfId="25655"/>
    <cellStyle name="Примечание 4 12 4" xfId="25656"/>
    <cellStyle name="Примечание 4 12 5" xfId="25657"/>
    <cellStyle name="Примечание 4 13" xfId="25658"/>
    <cellStyle name="Примечание 4 13 2" xfId="25659"/>
    <cellStyle name="Примечание 4 14" xfId="25660"/>
    <cellStyle name="Примечание 4 14 2" xfId="25661"/>
    <cellStyle name="Примечание 4 15" xfId="25662"/>
    <cellStyle name="Примечание 4 15 2" xfId="25663"/>
    <cellStyle name="Примечание 4 16" xfId="25664"/>
    <cellStyle name="Примечание 4 2" xfId="25665"/>
    <cellStyle name="Примечание 4 2 2" xfId="25666"/>
    <cellStyle name="Примечание 4 2 2 2" xfId="25667"/>
    <cellStyle name="Примечание 4 2 2 2 2" xfId="25668"/>
    <cellStyle name="Примечание 4 2 2 3" xfId="25669"/>
    <cellStyle name="Примечание 4 2 2 3 2" xfId="25670"/>
    <cellStyle name="Примечание 4 2 2 4" xfId="25671"/>
    <cellStyle name="Примечание 4 2 2 5" xfId="25672"/>
    <cellStyle name="Примечание 4 2 3" xfId="25673"/>
    <cellStyle name="Примечание 4 2 3 2" xfId="25674"/>
    <cellStyle name="Примечание 4 2 3 2 2" xfId="25675"/>
    <cellStyle name="Примечание 4 2 3 3" xfId="25676"/>
    <cellStyle name="Примечание 4 2 3 3 2" xfId="25677"/>
    <cellStyle name="Примечание 4 2 3 4" xfId="25678"/>
    <cellStyle name="Примечание 4 2 3 5" xfId="25679"/>
    <cellStyle name="Примечание 4 2 4" xfId="25680"/>
    <cellStyle name="Примечание 4 2 4 2" xfId="25681"/>
    <cellStyle name="Примечание 4 2 4 2 2" xfId="25682"/>
    <cellStyle name="Примечание 4 2 4 3" xfId="25683"/>
    <cellStyle name="Примечание 4 2 4 3 2" xfId="25684"/>
    <cellStyle name="Примечание 4 2 4 4" xfId="25685"/>
    <cellStyle name="Примечание 4 2 4 5" xfId="25686"/>
    <cellStyle name="Примечание 4 2 5" xfId="25687"/>
    <cellStyle name="Примечание 4 2 5 2" xfId="25688"/>
    <cellStyle name="Примечание 4 2 5 2 2" xfId="25689"/>
    <cellStyle name="Примечание 4 2 5 3" xfId="25690"/>
    <cellStyle name="Примечание 4 2 5 3 2" xfId="25691"/>
    <cellStyle name="Примечание 4 2 5 4" xfId="25692"/>
    <cellStyle name="Примечание 4 2 5 5" xfId="25693"/>
    <cellStyle name="Примечание 4 2 6" xfId="25694"/>
    <cellStyle name="Примечание 4 2 6 2" xfId="25695"/>
    <cellStyle name="Примечание 4 2 7" xfId="25696"/>
    <cellStyle name="Примечание 4 2 7 2" xfId="25697"/>
    <cellStyle name="Примечание 4 2 8" xfId="25698"/>
    <cellStyle name="Примечание 4 2 9" xfId="25699"/>
    <cellStyle name="Примечание 4 3" xfId="25700"/>
    <cellStyle name="Примечание 4 3 2" xfId="25701"/>
    <cellStyle name="Примечание 4 3 2 2" xfId="25702"/>
    <cellStyle name="Примечание 4 3 2 2 2" xfId="25703"/>
    <cellStyle name="Примечание 4 3 2 3" xfId="25704"/>
    <cellStyle name="Примечание 4 3 2 3 2" xfId="25705"/>
    <cellStyle name="Примечание 4 3 2 4" xfId="25706"/>
    <cellStyle name="Примечание 4 3 2 5" xfId="25707"/>
    <cellStyle name="Примечание 4 3 3" xfId="25708"/>
    <cellStyle name="Примечание 4 3 3 2" xfId="25709"/>
    <cellStyle name="Примечание 4 3 3 2 2" xfId="25710"/>
    <cellStyle name="Примечание 4 3 3 3" xfId="25711"/>
    <cellStyle name="Примечание 4 3 3 3 2" xfId="25712"/>
    <cellStyle name="Примечание 4 3 3 4" xfId="25713"/>
    <cellStyle name="Примечание 4 3 3 5" xfId="25714"/>
    <cellStyle name="Примечание 4 3 4" xfId="25715"/>
    <cellStyle name="Примечание 4 3 4 2" xfId="25716"/>
    <cellStyle name="Примечание 4 3 4 2 2" xfId="25717"/>
    <cellStyle name="Примечание 4 3 4 3" xfId="25718"/>
    <cellStyle name="Примечание 4 3 4 3 2" xfId="25719"/>
    <cellStyle name="Примечание 4 3 4 4" xfId="25720"/>
    <cellStyle name="Примечание 4 3 4 5" xfId="25721"/>
    <cellStyle name="Примечание 4 3 5" xfId="25722"/>
    <cellStyle name="Примечание 4 3 5 2" xfId="25723"/>
    <cellStyle name="Примечание 4 3 5 2 2" xfId="25724"/>
    <cellStyle name="Примечание 4 3 5 3" xfId="25725"/>
    <cellStyle name="Примечание 4 3 5 3 2" xfId="25726"/>
    <cellStyle name="Примечание 4 3 5 4" xfId="25727"/>
    <cellStyle name="Примечание 4 3 5 5" xfId="25728"/>
    <cellStyle name="Примечание 4 3 6" xfId="25729"/>
    <cellStyle name="Примечание 4 3 6 2" xfId="25730"/>
    <cellStyle name="Примечание 4 3 7" xfId="25731"/>
    <cellStyle name="Примечание 4 3 7 2" xfId="25732"/>
    <cellStyle name="Примечание 4 3 8" xfId="25733"/>
    <cellStyle name="Примечание 4 3 9" xfId="25734"/>
    <cellStyle name="Примечание 4 4" xfId="25735"/>
    <cellStyle name="Примечание 4 4 2" xfId="25736"/>
    <cellStyle name="Примечание 4 4 2 2" xfId="25737"/>
    <cellStyle name="Примечание 4 4 2 2 2" xfId="25738"/>
    <cellStyle name="Примечание 4 4 2 3" xfId="25739"/>
    <cellStyle name="Примечание 4 4 2 3 2" xfId="25740"/>
    <cellStyle name="Примечание 4 4 2 4" xfId="25741"/>
    <cellStyle name="Примечание 4 4 2 5" xfId="25742"/>
    <cellStyle name="Примечание 4 4 3" xfId="25743"/>
    <cellStyle name="Примечание 4 4 3 2" xfId="25744"/>
    <cellStyle name="Примечание 4 4 3 2 2" xfId="25745"/>
    <cellStyle name="Примечание 4 4 3 3" xfId="25746"/>
    <cellStyle name="Примечание 4 4 3 3 2" xfId="25747"/>
    <cellStyle name="Примечание 4 4 3 4" xfId="25748"/>
    <cellStyle name="Примечание 4 4 3 5" xfId="25749"/>
    <cellStyle name="Примечание 4 4 4" xfId="25750"/>
    <cellStyle name="Примечание 4 4 4 2" xfId="25751"/>
    <cellStyle name="Примечание 4 4 4 2 2" xfId="25752"/>
    <cellStyle name="Примечание 4 4 4 3" xfId="25753"/>
    <cellStyle name="Примечание 4 4 4 3 2" xfId="25754"/>
    <cellStyle name="Примечание 4 4 4 4" xfId="25755"/>
    <cellStyle name="Примечание 4 4 4 5" xfId="25756"/>
    <cellStyle name="Примечание 4 4 5" xfId="25757"/>
    <cellStyle name="Примечание 4 4 5 2" xfId="25758"/>
    <cellStyle name="Примечание 4 4 5 2 2" xfId="25759"/>
    <cellStyle name="Примечание 4 4 5 3" xfId="25760"/>
    <cellStyle name="Примечание 4 4 5 3 2" xfId="25761"/>
    <cellStyle name="Примечание 4 4 5 4" xfId="25762"/>
    <cellStyle name="Примечание 4 4 5 5" xfId="25763"/>
    <cellStyle name="Примечание 4 4 6" xfId="25764"/>
    <cellStyle name="Примечание 4 4 6 2" xfId="25765"/>
    <cellStyle name="Примечание 4 4 7" xfId="25766"/>
    <cellStyle name="Примечание 4 4 7 2" xfId="25767"/>
    <cellStyle name="Примечание 4 4 8" xfId="25768"/>
    <cellStyle name="Примечание 4 4 9" xfId="25769"/>
    <cellStyle name="Примечание 4 5" xfId="25770"/>
    <cellStyle name="Примечание 4 5 2" xfId="25771"/>
    <cellStyle name="Примечание 4 5 2 2" xfId="25772"/>
    <cellStyle name="Примечание 4 5 2 2 2" xfId="25773"/>
    <cellStyle name="Примечание 4 5 2 3" xfId="25774"/>
    <cellStyle name="Примечание 4 5 2 3 2" xfId="25775"/>
    <cellStyle name="Примечание 4 5 2 4" xfId="25776"/>
    <cellStyle name="Примечание 4 5 2 5" xfId="25777"/>
    <cellStyle name="Примечание 4 5 3" xfId="25778"/>
    <cellStyle name="Примечание 4 5 3 2" xfId="25779"/>
    <cellStyle name="Примечание 4 5 3 2 2" xfId="25780"/>
    <cellStyle name="Примечание 4 5 3 3" xfId="25781"/>
    <cellStyle name="Примечание 4 5 3 3 2" xfId="25782"/>
    <cellStyle name="Примечание 4 5 3 4" xfId="25783"/>
    <cellStyle name="Примечание 4 5 3 5" xfId="25784"/>
    <cellStyle name="Примечание 4 5 4" xfId="25785"/>
    <cellStyle name="Примечание 4 5 4 2" xfId="25786"/>
    <cellStyle name="Примечание 4 5 4 2 2" xfId="25787"/>
    <cellStyle name="Примечание 4 5 4 3" xfId="25788"/>
    <cellStyle name="Примечание 4 5 4 3 2" xfId="25789"/>
    <cellStyle name="Примечание 4 5 4 4" xfId="25790"/>
    <cellStyle name="Примечание 4 5 4 5" xfId="25791"/>
    <cellStyle name="Примечание 4 5 5" xfId="25792"/>
    <cellStyle name="Примечание 4 5 5 2" xfId="25793"/>
    <cellStyle name="Примечание 4 5 5 2 2" xfId="25794"/>
    <cellStyle name="Примечание 4 5 5 3" xfId="25795"/>
    <cellStyle name="Примечание 4 5 5 3 2" xfId="25796"/>
    <cellStyle name="Примечание 4 5 5 4" xfId="25797"/>
    <cellStyle name="Примечание 4 5 5 5" xfId="25798"/>
    <cellStyle name="Примечание 4 5 6" xfId="25799"/>
    <cellStyle name="Примечание 4 5 6 2" xfId="25800"/>
    <cellStyle name="Примечание 4 5 7" xfId="25801"/>
    <cellStyle name="Примечание 4 5 7 2" xfId="25802"/>
    <cellStyle name="Примечание 4 5 8" xfId="25803"/>
    <cellStyle name="Примечание 4 5 9" xfId="25804"/>
    <cellStyle name="Примечание 4 6" xfId="25805"/>
    <cellStyle name="Примечание 4 6 2" xfId="25806"/>
    <cellStyle name="Примечание 4 6 2 2" xfId="25807"/>
    <cellStyle name="Примечание 4 6 2 2 2" xfId="25808"/>
    <cellStyle name="Примечание 4 6 2 3" xfId="25809"/>
    <cellStyle name="Примечание 4 6 2 3 2" xfId="25810"/>
    <cellStyle name="Примечание 4 6 2 4" xfId="25811"/>
    <cellStyle name="Примечание 4 6 2 5" xfId="25812"/>
    <cellStyle name="Примечание 4 6 3" xfId="25813"/>
    <cellStyle name="Примечание 4 6 3 2" xfId="25814"/>
    <cellStyle name="Примечание 4 6 3 2 2" xfId="25815"/>
    <cellStyle name="Примечание 4 6 3 3" xfId="25816"/>
    <cellStyle name="Примечание 4 6 3 3 2" xfId="25817"/>
    <cellStyle name="Примечание 4 6 3 4" xfId="25818"/>
    <cellStyle name="Примечание 4 6 3 5" xfId="25819"/>
    <cellStyle name="Примечание 4 6 4" xfId="25820"/>
    <cellStyle name="Примечание 4 6 4 2" xfId="25821"/>
    <cellStyle name="Примечание 4 6 4 2 2" xfId="25822"/>
    <cellStyle name="Примечание 4 6 4 3" xfId="25823"/>
    <cellStyle name="Примечание 4 6 4 3 2" xfId="25824"/>
    <cellStyle name="Примечание 4 6 4 4" xfId="25825"/>
    <cellStyle name="Примечание 4 6 4 5" xfId="25826"/>
    <cellStyle name="Примечание 4 6 5" xfId="25827"/>
    <cellStyle name="Примечание 4 6 5 2" xfId="25828"/>
    <cellStyle name="Примечание 4 6 5 2 2" xfId="25829"/>
    <cellStyle name="Примечание 4 6 5 3" xfId="25830"/>
    <cellStyle name="Примечание 4 6 5 3 2" xfId="25831"/>
    <cellStyle name="Примечание 4 6 5 4" xfId="25832"/>
    <cellStyle name="Примечание 4 6 5 5" xfId="25833"/>
    <cellStyle name="Примечание 4 6 6" xfId="25834"/>
    <cellStyle name="Примечание 4 6 6 2" xfId="25835"/>
    <cellStyle name="Примечание 4 6 7" xfId="25836"/>
    <cellStyle name="Примечание 4 6 7 2" xfId="25837"/>
    <cellStyle name="Примечание 4 6 8" xfId="25838"/>
    <cellStyle name="Примечание 4 6 9" xfId="25839"/>
    <cellStyle name="Примечание 4 7" xfId="25840"/>
    <cellStyle name="Примечание 4 7 2" xfId="25841"/>
    <cellStyle name="Примечание 4 7 2 2" xfId="25842"/>
    <cellStyle name="Примечание 4 7 2 2 2" xfId="25843"/>
    <cellStyle name="Примечание 4 7 2 3" xfId="25844"/>
    <cellStyle name="Примечание 4 7 2 3 2" xfId="25845"/>
    <cellStyle name="Примечание 4 7 2 4" xfId="25846"/>
    <cellStyle name="Примечание 4 7 2 5" xfId="25847"/>
    <cellStyle name="Примечание 4 7 3" xfId="25848"/>
    <cellStyle name="Примечание 4 7 3 2" xfId="25849"/>
    <cellStyle name="Примечание 4 7 3 2 2" xfId="25850"/>
    <cellStyle name="Примечание 4 7 3 3" xfId="25851"/>
    <cellStyle name="Примечание 4 7 3 3 2" xfId="25852"/>
    <cellStyle name="Примечание 4 7 3 4" xfId="25853"/>
    <cellStyle name="Примечание 4 7 3 5" xfId="25854"/>
    <cellStyle name="Примечание 4 7 4" xfId="25855"/>
    <cellStyle name="Примечание 4 7 4 2" xfId="25856"/>
    <cellStyle name="Примечание 4 7 4 2 2" xfId="25857"/>
    <cellStyle name="Примечание 4 7 4 3" xfId="25858"/>
    <cellStyle name="Примечание 4 7 4 3 2" xfId="25859"/>
    <cellStyle name="Примечание 4 7 4 4" xfId="25860"/>
    <cellStyle name="Примечание 4 7 4 5" xfId="25861"/>
    <cellStyle name="Примечание 4 7 5" xfId="25862"/>
    <cellStyle name="Примечание 4 7 5 2" xfId="25863"/>
    <cellStyle name="Примечание 4 7 5 2 2" xfId="25864"/>
    <cellStyle name="Примечание 4 7 5 3" xfId="25865"/>
    <cellStyle name="Примечание 4 7 5 3 2" xfId="25866"/>
    <cellStyle name="Примечание 4 7 5 4" xfId="25867"/>
    <cellStyle name="Примечание 4 7 5 5" xfId="25868"/>
    <cellStyle name="Примечание 4 7 6" xfId="25869"/>
    <cellStyle name="Примечание 4 7 6 2" xfId="25870"/>
    <cellStyle name="Примечание 4 7 7" xfId="25871"/>
    <cellStyle name="Примечание 4 7 7 2" xfId="25872"/>
    <cellStyle name="Примечание 4 7 8" xfId="25873"/>
    <cellStyle name="Примечание 4 7 9" xfId="25874"/>
    <cellStyle name="Примечание 4 8" xfId="25875"/>
    <cellStyle name="Примечание 4 8 2" xfId="25876"/>
    <cellStyle name="Примечание 4 8 2 2" xfId="25877"/>
    <cellStyle name="Примечание 4 8 2 2 2" xfId="25878"/>
    <cellStyle name="Примечание 4 8 2 3" xfId="25879"/>
    <cellStyle name="Примечание 4 8 2 3 2" xfId="25880"/>
    <cellStyle name="Примечание 4 8 2 4" xfId="25881"/>
    <cellStyle name="Примечание 4 8 2 5" xfId="25882"/>
    <cellStyle name="Примечание 4 8 3" xfId="25883"/>
    <cellStyle name="Примечание 4 8 3 2" xfId="25884"/>
    <cellStyle name="Примечание 4 8 3 2 2" xfId="25885"/>
    <cellStyle name="Примечание 4 8 3 3" xfId="25886"/>
    <cellStyle name="Примечание 4 8 3 3 2" xfId="25887"/>
    <cellStyle name="Примечание 4 8 3 4" xfId="25888"/>
    <cellStyle name="Примечание 4 8 3 5" xfId="25889"/>
    <cellStyle name="Примечание 4 8 4" xfId="25890"/>
    <cellStyle name="Примечание 4 8 4 2" xfId="25891"/>
    <cellStyle name="Примечание 4 8 4 2 2" xfId="25892"/>
    <cellStyle name="Примечание 4 8 4 3" xfId="25893"/>
    <cellStyle name="Примечание 4 8 4 3 2" xfId="25894"/>
    <cellStyle name="Примечание 4 8 4 4" xfId="25895"/>
    <cellStyle name="Примечание 4 8 4 5" xfId="25896"/>
    <cellStyle name="Примечание 4 8 5" xfId="25897"/>
    <cellStyle name="Примечание 4 8 5 2" xfId="25898"/>
    <cellStyle name="Примечание 4 8 5 2 2" xfId="25899"/>
    <cellStyle name="Примечание 4 8 5 3" xfId="25900"/>
    <cellStyle name="Примечание 4 8 5 3 2" xfId="25901"/>
    <cellStyle name="Примечание 4 8 5 4" xfId="25902"/>
    <cellStyle name="Примечание 4 8 5 5" xfId="25903"/>
    <cellStyle name="Примечание 4 8 6" xfId="25904"/>
    <cellStyle name="Примечание 4 8 6 2" xfId="25905"/>
    <cellStyle name="Примечание 4 8 7" xfId="25906"/>
    <cellStyle name="Примечание 4 8 7 2" xfId="25907"/>
    <cellStyle name="Примечание 4 8 8" xfId="25908"/>
    <cellStyle name="Примечание 4 8 9" xfId="25909"/>
    <cellStyle name="Примечание 4 9" xfId="25910"/>
    <cellStyle name="Примечание 4 9 2" xfId="25911"/>
    <cellStyle name="Примечание 4 9 2 2" xfId="25912"/>
    <cellStyle name="Примечание 4 9 3" xfId="25913"/>
    <cellStyle name="Примечание 4 9 3 2" xfId="25914"/>
    <cellStyle name="Примечание 4 9 4" xfId="25915"/>
    <cellStyle name="Примечание 4 9 5" xfId="25916"/>
    <cellStyle name="Примечание 4_46EE.2011(v1.0)" xfId="25917"/>
    <cellStyle name="Примечание 40" xfId="25918"/>
    <cellStyle name="Примечание 40 2" xfId="25919"/>
    <cellStyle name="Примечание 40 3" xfId="25920"/>
    <cellStyle name="Примечание 41" xfId="25921"/>
    <cellStyle name="Примечание 41 2" xfId="25922"/>
    <cellStyle name="Примечание 41 3" xfId="25923"/>
    <cellStyle name="Примечание 42" xfId="25924"/>
    <cellStyle name="Примечание 42 2" xfId="25925"/>
    <cellStyle name="Примечание 42 3" xfId="25926"/>
    <cellStyle name="Примечание 43" xfId="25927"/>
    <cellStyle name="Примечание 43 2" xfId="25928"/>
    <cellStyle name="Примечание 43 3" xfId="25929"/>
    <cellStyle name="Примечание 44" xfId="25930"/>
    <cellStyle name="Примечание 44 2" xfId="25931"/>
    <cellStyle name="Примечание 44 3" xfId="25932"/>
    <cellStyle name="Примечание 45" xfId="25933"/>
    <cellStyle name="Примечание 45 2" xfId="25934"/>
    <cellStyle name="Примечание 45 3" xfId="25935"/>
    <cellStyle name="Примечание 46" xfId="25936"/>
    <cellStyle name="Примечание 46 2" xfId="25937"/>
    <cellStyle name="Примечание 46 3" xfId="25938"/>
    <cellStyle name="Примечание 47" xfId="25939"/>
    <cellStyle name="Примечание 47 2" xfId="25940"/>
    <cellStyle name="Примечание 47 3" xfId="25941"/>
    <cellStyle name="Примечание 48" xfId="25942"/>
    <cellStyle name="Примечание 48 2" xfId="25943"/>
    <cellStyle name="Примечание 48 3" xfId="25944"/>
    <cellStyle name="Примечание 49" xfId="25945"/>
    <cellStyle name="Примечание 49 2" xfId="25946"/>
    <cellStyle name="Примечание 49 3" xfId="25947"/>
    <cellStyle name="Примечание 5" xfId="25948"/>
    <cellStyle name="Примечание 5 10" xfId="25949"/>
    <cellStyle name="Примечание 5 10 2" xfId="25950"/>
    <cellStyle name="Примечание 5 10 2 2" xfId="25951"/>
    <cellStyle name="Примечание 5 10 3" xfId="25952"/>
    <cellStyle name="Примечание 5 10 3 2" xfId="25953"/>
    <cellStyle name="Примечание 5 10 4" xfId="25954"/>
    <cellStyle name="Примечание 5 10 5" xfId="25955"/>
    <cellStyle name="Примечание 5 11" xfId="25956"/>
    <cellStyle name="Примечание 5 11 2" xfId="25957"/>
    <cellStyle name="Примечание 5 11 2 2" xfId="25958"/>
    <cellStyle name="Примечание 5 11 3" xfId="25959"/>
    <cellStyle name="Примечание 5 11 3 2" xfId="25960"/>
    <cellStyle name="Примечание 5 11 4" xfId="25961"/>
    <cellStyle name="Примечание 5 11 5" xfId="25962"/>
    <cellStyle name="Примечание 5 12" xfId="25963"/>
    <cellStyle name="Примечание 5 12 2" xfId="25964"/>
    <cellStyle name="Примечание 5 12 2 2" xfId="25965"/>
    <cellStyle name="Примечание 5 12 3" xfId="25966"/>
    <cellStyle name="Примечание 5 12 3 2" xfId="25967"/>
    <cellStyle name="Примечание 5 12 4" xfId="25968"/>
    <cellStyle name="Примечание 5 12 5" xfId="25969"/>
    <cellStyle name="Примечание 5 13" xfId="25970"/>
    <cellStyle name="Примечание 5 13 2" xfId="25971"/>
    <cellStyle name="Примечание 5 14" xfId="25972"/>
    <cellStyle name="Примечание 5 14 2" xfId="25973"/>
    <cellStyle name="Примечание 5 15" xfId="25974"/>
    <cellStyle name="Примечание 5 15 2" xfId="25975"/>
    <cellStyle name="Примечание 5 16" xfId="25976"/>
    <cellStyle name="Примечание 5 2" xfId="25977"/>
    <cellStyle name="Примечание 5 2 2" xfId="25978"/>
    <cellStyle name="Примечание 5 2 2 2" xfId="25979"/>
    <cellStyle name="Примечание 5 2 2 2 2" xfId="25980"/>
    <cellStyle name="Примечание 5 2 2 3" xfId="25981"/>
    <cellStyle name="Примечание 5 2 2 3 2" xfId="25982"/>
    <cellStyle name="Примечание 5 2 2 4" xfId="25983"/>
    <cellStyle name="Примечание 5 2 2 5" xfId="25984"/>
    <cellStyle name="Примечание 5 2 3" xfId="25985"/>
    <cellStyle name="Примечание 5 2 3 2" xfId="25986"/>
    <cellStyle name="Примечание 5 2 3 2 2" xfId="25987"/>
    <cellStyle name="Примечание 5 2 3 3" xfId="25988"/>
    <cellStyle name="Примечание 5 2 3 3 2" xfId="25989"/>
    <cellStyle name="Примечание 5 2 3 4" xfId="25990"/>
    <cellStyle name="Примечание 5 2 3 5" xfId="25991"/>
    <cellStyle name="Примечание 5 2 4" xfId="25992"/>
    <cellStyle name="Примечание 5 2 4 2" xfId="25993"/>
    <cellStyle name="Примечание 5 2 4 2 2" xfId="25994"/>
    <cellStyle name="Примечание 5 2 4 3" xfId="25995"/>
    <cellStyle name="Примечание 5 2 4 3 2" xfId="25996"/>
    <cellStyle name="Примечание 5 2 4 4" xfId="25997"/>
    <cellStyle name="Примечание 5 2 4 5" xfId="25998"/>
    <cellStyle name="Примечание 5 2 5" xfId="25999"/>
    <cellStyle name="Примечание 5 2 5 2" xfId="26000"/>
    <cellStyle name="Примечание 5 2 5 2 2" xfId="26001"/>
    <cellStyle name="Примечание 5 2 5 3" xfId="26002"/>
    <cellStyle name="Примечание 5 2 5 3 2" xfId="26003"/>
    <cellStyle name="Примечание 5 2 5 4" xfId="26004"/>
    <cellStyle name="Примечание 5 2 5 5" xfId="26005"/>
    <cellStyle name="Примечание 5 2 6" xfId="26006"/>
    <cellStyle name="Примечание 5 2 6 2" xfId="26007"/>
    <cellStyle name="Примечание 5 2 7" xfId="26008"/>
    <cellStyle name="Примечание 5 2 7 2" xfId="26009"/>
    <cellStyle name="Примечание 5 2 8" xfId="26010"/>
    <cellStyle name="Примечание 5 2 9" xfId="26011"/>
    <cellStyle name="Примечание 5 3" xfId="26012"/>
    <cellStyle name="Примечание 5 3 2" xfId="26013"/>
    <cellStyle name="Примечание 5 3 2 2" xfId="26014"/>
    <cellStyle name="Примечание 5 3 2 2 2" xfId="26015"/>
    <cellStyle name="Примечание 5 3 2 3" xfId="26016"/>
    <cellStyle name="Примечание 5 3 2 3 2" xfId="26017"/>
    <cellStyle name="Примечание 5 3 2 4" xfId="26018"/>
    <cellStyle name="Примечание 5 3 2 5" xfId="26019"/>
    <cellStyle name="Примечание 5 3 3" xfId="26020"/>
    <cellStyle name="Примечание 5 3 3 2" xfId="26021"/>
    <cellStyle name="Примечание 5 3 3 2 2" xfId="26022"/>
    <cellStyle name="Примечание 5 3 3 3" xfId="26023"/>
    <cellStyle name="Примечание 5 3 3 3 2" xfId="26024"/>
    <cellStyle name="Примечание 5 3 3 4" xfId="26025"/>
    <cellStyle name="Примечание 5 3 3 5" xfId="26026"/>
    <cellStyle name="Примечание 5 3 4" xfId="26027"/>
    <cellStyle name="Примечание 5 3 4 2" xfId="26028"/>
    <cellStyle name="Примечание 5 3 4 2 2" xfId="26029"/>
    <cellStyle name="Примечание 5 3 4 3" xfId="26030"/>
    <cellStyle name="Примечание 5 3 4 3 2" xfId="26031"/>
    <cellStyle name="Примечание 5 3 4 4" xfId="26032"/>
    <cellStyle name="Примечание 5 3 4 5" xfId="26033"/>
    <cellStyle name="Примечание 5 3 5" xfId="26034"/>
    <cellStyle name="Примечание 5 3 5 2" xfId="26035"/>
    <cellStyle name="Примечание 5 3 5 2 2" xfId="26036"/>
    <cellStyle name="Примечание 5 3 5 3" xfId="26037"/>
    <cellStyle name="Примечание 5 3 5 3 2" xfId="26038"/>
    <cellStyle name="Примечание 5 3 5 4" xfId="26039"/>
    <cellStyle name="Примечание 5 3 5 5" xfId="26040"/>
    <cellStyle name="Примечание 5 3 6" xfId="26041"/>
    <cellStyle name="Примечание 5 3 6 2" xfId="26042"/>
    <cellStyle name="Примечание 5 3 7" xfId="26043"/>
    <cellStyle name="Примечание 5 3 7 2" xfId="26044"/>
    <cellStyle name="Примечание 5 3 8" xfId="26045"/>
    <cellStyle name="Примечание 5 3 9" xfId="26046"/>
    <cellStyle name="Примечание 5 4" xfId="26047"/>
    <cellStyle name="Примечание 5 4 2" xfId="26048"/>
    <cellStyle name="Примечание 5 4 2 2" xfId="26049"/>
    <cellStyle name="Примечание 5 4 2 2 2" xfId="26050"/>
    <cellStyle name="Примечание 5 4 2 3" xfId="26051"/>
    <cellStyle name="Примечание 5 4 2 3 2" xfId="26052"/>
    <cellStyle name="Примечание 5 4 2 4" xfId="26053"/>
    <cellStyle name="Примечание 5 4 2 5" xfId="26054"/>
    <cellStyle name="Примечание 5 4 3" xfId="26055"/>
    <cellStyle name="Примечание 5 4 3 2" xfId="26056"/>
    <cellStyle name="Примечание 5 4 3 2 2" xfId="26057"/>
    <cellStyle name="Примечание 5 4 3 3" xfId="26058"/>
    <cellStyle name="Примечание 5 4 3 3 2" xfId="26059"/>
    <cellStyle name="Примечание 5 4 3 4" xfId="26060"/>
    <cellStyle name="Примечание 5 4 3 5" xfId="26061"/>
    <cellStyle name="Примечание 5 4 4" xfId="26062"/>
    <cellStyle name="Примечание 5 4 4 2" xfId="26063"/>
    <cellStyle name="Примечание 5 4 4 2 2" xfId="26064"/>
    <cellStyle name="Примечание 5 4 4 3" xfId="26065"/>
    <cellStyle name="Примечание 5 4 4 3 2" xfId="26066"/>
    <cellStyle name="Примечание 5 4 4 4" xfId="26067"/>
    <cellStyle name="Примечание 5 4 4 5" xfId="26068"/>
    <cellStyle name="Примечание 5 4 5" xfId="26069"/>
    <cellStyle name="Примечание 5 4 5 2" xfId="26070"/>
    <cellStyle name="Примечание 5 4 5 2 2" xfId="26071"/>
    <cellStyle name="Примечание 5 4 5 3" xfId="26072"/>
    <cellStyle name="Примечание 5 4 5 3 2" xfId="26073"/>
    <cellStyle name="Примечание 5 4 5 4" xfId="26074"/>
    <cellStyle name="Примечание 5 4 5 5" xfId="26075"/>
    <cellStyle name="Примечание 5 4 6" xfId="26076"/>
    <cellStyle name="Примечание 5 4 6 2" xfId="26077"/>
    <cellStyle name="Примечание 5 4 7" xfId="26078"/>
    <cellStyle name="Примечание 5 4 7 2" xfId="26079"/>
    <cellStyle name="Примечание 5 4 8" xfId="26080"/>
    <cellStyle name="Примечание 5 4 9" xfId="26081"/>
    <cellStyle name="Примечание 5 5" xfId="26082"/>
    <cellStyle name="Примечание 5 5 2" xfId="26083"/>
    <cellStyle name="Примечание 5 5 2 2" xfId="26084"/>
    <cellStyle name="Примечание 5 5 2 2 2" xfId="26085"/>
    <cellStyle name="Примечание 5 5 2 3" xfId="26086"/>
    <cellStyle name="Примечание 5 5 2 3 2" xfId="26087"/>
    <cellStyle name="Примечание 5 5 2 4" xfId="26088"/>
    <cellStyle name="Примечание 5 5 2 5" xfId="26089"/>
    <cellStyle name="Примечание 5 5 3" xfId="26090"/>
    <cellStyle name="Примечание 5 5 3 2" xfId="26091"/>
    <cellStyle name="Примечание 5 5 3 2 2" xfId="26092"/>
    <cellStyle name="Примечание 5 5 3 3" xfId="26093"/>
    <cellStyle name="Примечание 5 5 3 3 2" xfId="26094"/>
    <cellStyle name="Примечание 5 5 3 4" xfId="26095"/>
    <cellStyle name="Примечание 5 5 3 5" xfId="26096"/>
    <cellStyle name="Примечание 5 5 4" xfId="26097"/>
    <cellStyle name="Примечание 5 5 4 2" xfId="26098"/>
    <cellStyle name="Примечание 5 5 4 2 2" xfId="26099"/>
    <cellStyle name="Примечание 5 5 4 3" xfId="26100"/>
    <cellStyle name="Примечание 5 5 4 3 2" xfId="26101"/>
    <cellStyle name="Примечание 5 5 4 4" xfId="26102"/>
    <cellStyle name="Примечание 5 5 4 5" xfId="26103"/>
    <cellStyle name="Примечание 5 5 5" xfId="26104"/>
    <cellStyle name="Примечание 5 5 5 2" xfId="26105"/>
    <cellStyle name="Примечание 5 5 5 2 2" xfId="26106"/>
    <cellStyle name="Примечание 5 5 5 3" xfId="26107"/>
    <cellStyle name="Примечание 5 5 5 3 2" xfId="26108"/>
    <cellStyle name="Примечание 5 5 5 4" xfId="26109"/>
    <cellStyle name="Примечание 5 5 5 5" xfId="26110"/>
    <cellStyle name="Примечание 5 5 6" xfId="26111"/>
    <cellStyle name="Примечание 5 5 6 2" xfId="26112"/>
    <cellStyle name="Примечание 5 5 7" xfId="26113"/>
    <cellStyle name="Примечание 5 5 7 2" xfId="26114"/>
    <cellStyle name="Примечание 5 5 8" xfId="26115"/>
    <cellStyle name="Примечание 5 5 9" xfId="26116"/>
    <cellStyle name="Примечание 5 6" xfId="26117"/>
    <cellStyle name="Примечание 5 6 2" xfId="26118"/>
    <cellStyle name="Примечание 5 6 2 2" xfId="26119"/>
    <cellStyle name="Примечание 5 6 2 2 2" xfId="26120"/>
    <cellStyle name="Примечание 5 6 2 3" xfId="26121"/>
    <cellStyle name="Примечание 5 6 2 3 2" xfId="26122"/>
    <cellStyle name="Примечание 5 6 2 4" xfId="26123"/>
    <cellStyle name="Примечание 5 6 2 5" xfId="26124"/>
    <cellStyle name="Примечание 5 6 3" xfId="26125"/>
    <cellStyle name="Примечание 5 6 3 2" xfId="26126"/>
    <cellStyle name="Примечание 5 6 3 2 2" xfId="26127"/>
    <cellStyle name="Примечание 5 6 3 3" xfId="26128"/>
    <cellStyle name="Примечание 5 6 3 3 2" xfId="26129"/>
    <cellStyle name="Примечание 5 6 3 4" xfId="26130"/>
    <cellStyle name="Примечание 5 6 3 5" xfId="26131"/>
    <cellStyle name="Примечание 5 6 4" xfId="26132"/>
    <cellStyle name="Примечание 5 6 4 2" xfId="26133"/>
    <cellStyle name="Примечание 5 6 4 2 2" xfId="26134"/>
    <cellStyle name="Примечание 5 6 4 3" xfId="26135"/>
    <cellStyle name="Примечание 5 6 4 3 2" xfId="26136"/>
    <cellStyle name="Примечание 5 6 4 4" xfId="26137"/>
    <cellStyle name="Примечание 5 6 4 5" xfId="26138"/>
    <cellStyle name="Примечание 5 6 5" xfId="26139"/>
    <cellStyle name="Примечание 5 6 5 2" xfId="26140"/>
    <cellStyle name="Примечание 5 6 5 2 2" xfId="26141"/>
    <cellStyle name="Примечание 5 6 5 3" xfId="26142"/>
    <cellStyle name="Примечание 5 6 5 3 2" xfId="26143"/>
    <cellStyle name="Примечание 5 6 5 4" xfId="26144"/>
    <cellStyle name="Примечание 5 6 5 5" xfId="26145"/>
    <cellStyle name="Примечание 5 6 6" xfId="26146"/>
    <cellStyle name="Примечание 5 6 6 2" xfId="26147"/>
    <cellStyle name="Примечание 5 6 7" xfId="26148"/>
    <cellStyle name="Примечание 5 6 7 2" xfId="26149"/>
    <cellStyle name="Примечание 5 6 8" xfId="26150"/>
    <cellStyle name="Примечание 5 6 9" xfId="26151"/>
    <cellStyle name="Примечание 5 7" xfId="26152"/>
    <cellStyle name="Примечание 5 7 2" xfId="26153"/>
    <cellStyle name="Примечание 5 7 2 2" xfId="26154"/>
    <cellStyle name="Примечание 5 7 2 2 2" xfId="26155"/>
    <cellStyle name="Примечание 5 7 2 3" xfId="26156"/>
    <cellStyle name="Примечание 5 7 2 3 2" xfId="26157"/>
    <cellStyle name="Примечание 5 7 2 4" xfId="26158"/>
    <cellStyle name="Примечание 5 7 2 5" xfId="26159"/>
    <cellStyle name="Примечание 5 7 3" xfId="26160"/>
    <cellStyle name="Примечание 5 7 3 2" xfId="26161"/>
    <cellStyle name="Примечание 5 7 3 2 2" xfId="26162"/>
    <cellStyle name="Примечание 5 7 3 3" xfId="26163"/>
    <cellStyle name="Примечание 5 7 3 3 2" xfId="26164"/>
    <cellStyle name="Примечание 5 7 3 4" xfId="26165"/>
    <cellStyle name="Примечание 5 7 3 5" xfId="26166"/>
    <cellStyle name="Примечание 5 7 4" xfId="26167"/>
    <cellStyle name="Примечание 5 7 4 2" xfId="26168"/>
    <cellStyle name="Примечание 5 7 4 2 2" xfId="26169"/>
    <cellStyle name="Примечание 5 7 4 3" xfId="26170"/>
    <cellStyle name="Примечание 5 7 4 3 2" xfId="26171"/>
    <cellStyle name="Примечание 5 7 4 4" xfId="26172"/>
    <cellStyle name="Примечание 5 7 4 5" xfId="26173"/>
    <cellStyle name="Примечание 5 7 5" xfId="26174"/>
    <cellStyle name="Примечание 5 7 5 2" xfId="26175"/>
    <cellStyle name="Примечание 5 7 5 2 2" xfId="26176"/>
    <cellStyle name="Примечание 5 7 5 3" xfId="26177"/>
    <cellStyle name="Примечание 5 7 5 3 2" xfId="26178"/>
    <cellStyle name="Примечание 5 7 5 4" xfId="26179"/>
    <cellStyle name="Примечание 5 7 5 5" xfId="26180"/>
    <cellStyle name="Примечание 5 7 6" xfId="26181"/>
    <cellStyle name="Примечание 5 7 6 2" xfId="26182"/>
    <cellStyle name="Примечание 5 7 7" xfId="26183"/>
    <cellStyle name="Примечание 5 7 7 2" xfId="26184"/>
    <cellStyle name="Примечание 5 7 8" xfId="26185"/>
    <cellStyle name="Примечание 5 7 9" xfId="26186"/>
    <cellStyle name="Примечание 5 8" xfId="26187"/>
    <cellStyle name="Примечание 5 8 2" xfId="26188"/>
    <cellStyle name="Примечание 5 8 2 2" xfId="26189"/>
    <cellStyle name="Примечание 5 8 2 2 2" xfId="26190"/>
    <cellStyle name="Примечание 5 8 2 3" xfId="26191"/>
    <cellStyle name="Примечание 5 8 2 3 2" xfId="26192"/>
    <cellStyle name="Примечание 5 8 2 4" xfId="26193"/>
    <cellStyle name="Примечание 5 8 2 5" xfId="26194"/>
    <cellStyle name="Примечание 5 8 3" xfId="26195"/>
    <cellStyle name="Примечание 5 8 3 2" xfId="26196"/>
    <cellStyle name="Примечание 5 8 3 2 2" xfId="26197"/>
    <cellStyle name="Примечание 5 8 3 3" xfId="26198"/>
    <cellStyle name="Примечание 5 8 3 3 2" xfId="26199"/>
    <cellStyle name="Примечание 5 8 3 4" xfId="26200"/>
    <cellStyle name="Примечание 5 8 3 5" xfId="26201"/>
    <cellStyle name="Примечание 5 8 4" xfId="26202"/>
    <cellStyle name="Примечание 5 8 4 2" xfId="26203"/>
    <cellStyle name="Примечание 5 8 4 2 2" xfId="26204"/>
    <cellStyle name="Примечание 5 8 4 3" xfId="26205"/>
    <cellStyle name="Примечание 5 8 4 3 2" xfId="26206"/>
    <cellStyle name="Примечание 5 8 4 4" xfId="26207"/>
    <cellStyle name="Примечание 5 8 4 5" xfId="26208"/>
    <cellStyle name="Примечание 5 8 5" xfId="26209"/>
    <cellStyle name="Примечание 5 8 5 2" xfId="26210"/>
    <cellStyle name="Примечание 5 8 5 2 2" xfId="26211"/>
    <cellStyle name="Примечание 5 8 5 3" xfId="26212"/>
    <cellStyle name="Примечание 5 8 5 3 2" xfId="26213"/>
    <cellStyle name="Примечание 5 8 5 4" xfId="26214"/>
    <cellStyle name="Примечание 5 8 5 5" xfId="26215"/>
    <cellStyle name="Примечание 5 8 6" xfId="26216"/>
    <cellStyle name="Примечание 5 8 6 2" xfId="26217"/>
    <cellStyle name="Примечание 5 8 7" xfId="26218"/>
    <cellStyle name="Примечание 5 8 7 2" xfId="26219"/>
    <cellStyle name="Примечание 5 8 8" xfId="26220"/>
    <cellStyle name="Примечание 5 8 9" xfId="26221"/>
    <cellStyle name="Примечание 5 9" xfId="26222"/>
    <cellStyle name="Примечание 5 9 2" xfId="26223"/>
    <cellStyle name="Примечание 5 9 2 2" xfId="26224"/>
    <cellStyle name="Примечание 5 9 3" xfId="26225"/>
    <cellStyle name="Примечание 5 9 3 2" xfId="26226"/>
    <cellStyle name="Примечание 5 9 4" xfId="26227"/>
    <cellStyle name="Примечание 5 9 5" xfId="26228"/>
    <cellStyle name="Примечание 5_46EE.2011(v1.0)" xfId="26229"/>
    <cellStyle name="Примечание 50" xfId="26230"/>
    <cellStyle name="Примечание 50 2" xfId="26231"/>
    <cellStyle name="Примечание 50 3" xfId="26232"/>
    <cellStyle name="Примечание 51" xfId="26233"/>
    <cellStyle name="Примечание 51 2" xfId="26234"/>
    <cellStyle name="Примечание 51 3" xfId="26235"/>
    <cellStyle name="Примечание 52" xfId="26236"/>
    <cellStyle name="Примечание 52 2" xfId="26237"/>
    <cellStyle name="Примечание 52 3" xfId="26238"/>
    <cellStyle name="Примечание 53" xfId="26239"/>
    <cellStyle name="Примечание 53 2" xfId="26240"/>
    <cellStyle name="Примечание 53 3" xfId="26241"/>
    <cellStyle name="Примечание 54" xfId="26242"/>
    <cellStyle name="Примечание 54 2" xfId="26243"/>
    <cellStyle name="Примечание 54 3" xfId="26244"/>
    <cellStyle name="Примечание 55" xfId="26245"/>
    <cellStyle name="Примечание 55 2" xfId="26246"/>
    <cellStyle name="Примечание 55 3" xfId="26247"/>
    <cellStyle name="Примечание 56" xfId="26248"/>
    <cellStyle name="Примечание 57" xfId="26249"/>
    <cellStyle name="Примечание 58" xfId="26250"/>
    <cellStyle name="Примечание 59" xfId="26251"/>
    <cellStyle name="Примечание 6" xfId="26252"/>
    <cellStyle name="Примечание 6 10" xfId="26253"/>
    <cellStyle name="Примечание 6 2" xfId="26254"/>
    <cellStyle name="Примечание 6 2 2" xfId="26255"/>
    <cellStyle name="Примечание 6 2 2 2" xfId="26256"/>
    <cellStyle name="Примечание 6 2 2 2 2" xfId="26257"/>
    <cellStyle name="Примечание 6 2 2 3" xfId="26258"/>
    <cellStyle name="Примечание 6 2 2 3 2" xfId="26259"/>
    <cellStyle name="Примечание 6 2 2 4" xfId="26260"/>
    <cellStyle name="Примечание 6 2 2 5" xfId="26261"/>
    <cellStyle name="Примечание 6 2 3" xfId="26262"/>
    <cellStyle name="Примечание 6 2 3 2" xfId="26263"/>
    <cellStyle name="Примечание 6 2 3 2 2" xfId="26264"/>
    <cellStyle name="Примечание 6 2 3 3" xfId="26265"/>
    <cellStyle name="Примечание 6 2 3 3 2" xfId="26266"/>
    <cellStyle name="Примечание 6 2 3 4" xfId="26267"/>
    <cellStyle name="Примечание 6 2 3 5" xfId="26268"/>
    <cellStyle name="Примечание 6 2 4" xfId="26269"/>
    <cellStyle name="Примечание 6 2 4 2" xfId="26270"/>
    <cellStyle name="Примечание 6 2 4 2 2" xfId="26271"/>
    <cellStyle name="Примечание 6 2 4 3" xfId="26272"/>
    <cellStyle name="Примечание 6 2 4 3 2" xfId="26273"/>
    <cellStyle name="Примечание 6 2 4 4" xfId="26274"/>
    <cellStyle name="Примечание 6 2 4 5" xfId="26275"/>
    <cellStyle name="Примечание 6 2 5" xfId="26276"/>
    <cellStyle name="Примечание 6 2 5 2" xfId="26277"/>
    <cellStyle name="Примечание 6 2 5 2 2" xfId="26278"/>
    <cellStyle name="Примечание 6 2 5 3" xfId="26279"/>
    <cellStyle name="Примечание 6 2 5 3 2" xfId="26280"/>
    <cellStyle name="Примечание 6 2 5 4" xfId="26281"/>
    <cellStyle name="Примечание 6 2 5 5" xfId="26282"/>
    <cellStyle name="Примечание 6 2 6" xfId="26283"/>
    <cellStyle name="Примечание 6 2 6 2" xfId="26284"/>
    <cellStyle name="Примечание 6 2 7" xfId="26285"/>
    <cellStyle name="Примечание 6 2 7 2" xfId="26286"/>
    <cellStyle name="Примечание 6 2 8" xfId="26287"/>
    <cellStyle name="Примечание 6 2 9" xfId="26288"/>
    <cellStyle name="Примечание 6 3" xfId="26289"/>
    <cellStyle name="Примечание 6 3 2" xfId="26290"/>
    <cellStyle name="Примечание 6 3 2 2" xfId="26291"/>
    <cellStyle name="Примечание 6 3 3" xfId="26292"/>
    <cellStyle name="Примечание 6 3 3 2" xfId="26293"/>
    <cellStyle name="Примечание 6 3 4" xfId="26294"/>
    <cellStyle name="Примечание 6 3 5" xfId="26295"/>
    <cellStyle name="Примечание 6 4" xfId="26296"/>
    <cellStyle name="Примечание 6 4 2" xfId="26297"/>
    <cellStyle name="Примечание 6 4 2 2" xfId="26298"/>
    <cellStyle name="Примечание 6 4 3" xfId="26299"/>
    <cellStyle name="Примечание 6 4 3 2" xfId="26300"/>
    <cellStyle name="Примечание 6 4 4" xfId="26301"/>
    <cellStyle name="Примечание 6 4 5" xfId="26302"/>
    <cellStyle name="Примечание 6 5" xfId="26303"/>
    <cellStyle name="Примечание 6 5 2" xfId="26304"/>
    <cellStyle name="Примечание 6 5 2 2" xfId="26305"/>
    <cellStyle name="Примечание 6 5 3" xfId="26306"/>
    <cellStyle name="Примечание 6 5 3 2" xfId="26307"/>
    <cellStyle name="Примечание 6 5 4" xfId="26308"/>
    <cellStyle name="Примечание 6 5 5" xfId="26309"/>
    <cellStyle name="Примечание 6 6" xfId="26310"/>
    <cellStyle name="Примечание 6 6 2" xfId="26311"/>
    <cellStyle name="Примечание 6 6 2 2" xfId="26312"/>
    <cellStyle name="Примечание 6 6 3" xfId="26313"/>
    <cellStyle name="Примечание 6 6 3 2" xfId="26314"/>
    <cellStyle name="Примечание 6 6 4" xfId="26315"/>
    <cellStyle name="Примечание 6 6 5" xfId="26316"/>
    <cellStyle name="Примечание 6 7" xfId="26317"/>
    <cellStyle name="Примечание 6 7 2" xfId="26318"/>
    <cellStyle name="Примечание 6 8" xfId="26319"/>
    <cellStyle name="Примечание 6 8 2" xfId="26320"/>
    <cellStyle name="Примечание 6 9" xfId="26321"/>
    <cellStyle name="Примечание 6_46EE.2011(v1.0)" xfId="26322"/>
    <cellStyle name="Примечание 60" xfId="26323"/>
    <cellStyle name="Примечание 61" xfId="26324"/>
    <cellStyle name="Примечание 62" xfId="26325"/>
    <cellStyle name="Примечание 63" xfId="26326"/>
    <cellStyle name="Примечание 64" xfId="26327"/>
    <cellStyle name="Примечание 65" xfId="26328"/>
    <cellStyle name="Примечание 66" xfId="26329"/>
    <cellStyle name="Примечание 67" xfId="26330"/>
    <cellStyle name="Примечание 68" xfId="26331"/>
    <cellStyle name="Примечание 69" xfId="26332"/>
    <cellStyle name="Примечание 7" xfId="26333"/>
    <cellStyle name="Примечание 7 10" xfId="26334"/>
    <cellStyle name="Примечание 7 2" xfId="26335"/>
    <cellStyle name="Примечание 7 2 2" xfId="26336"/>
    <cellStyle name="Примечание 7 2 2 2" xfId="26337"/>
    <cellStyle name="Примечание 7 2 2 2 2" xfId="26338"/>
    <cellStyle name="Примечание 7 2 2 3" xfId="26339"/>
    <cellStyle name="Примечание 7 2 2 3 2" xfId="26340"/>
    <cellStyle name="Примечание 7 2 2 4" xfId="26341"/>
    <cellStyle name="Примечание 7 2 2 5" xfId="26342"/>
    <cellStyle name="Примечание 7 2 3" xfId="26343"/>
    <cellStyle name="Примечание 7 2 3 2" xfId="26344"/>
    <cellStyle name="Примечание 7 2 3 2 2" xfId="26345"/>
    <cellStyle name="Примечание 7 2 3 3" xfId="26346"/>
    <cellStyle name="Примечание 7 2 3 3 2" xfId="26347"/>
    <cellStyle name="Примечание 7 2 3 4" xfId="26348"/>
    <cellStyle name="Примечание 7 2 3 5" xfId="26349"/>
    <cellStyle name="Примечание 7 2 4" xfId="26350"/>
    <cellStyle name="Примечание 7 2 4 2" xfId="26351"/>
    <cellStyle name="Примечание 7 2 4 2 2" xfId="26352"/>
    <cellStyle name="Примечание 7 2 4 3" xfId="26353"/>
    <cellStyle name="Примечание 7 2 4 3 2" xfId="26354"/>
    <cellStyle name="Примечание 7 2 4 4" xfId="26355"/>
    <cellStyle name="Примечание 7 2 4 5" xfId="26356"/>
    <cellStyle name="Примечание 7 2 5" xfId="26357"/>
    <cellStyle name="Примечание 7 2 5 2" xfId="26358"/>
    <cellStyle name="Примечание 7 2 5 2 2" xfId="26359"/>
    <cellStyle name="Примечание 7 2 5 3" xfId="26360"/>
    <cellStyle name="Примечание 7 2 5 3 2" xfId="26361"/>
    <cellStyle name="Примечание 7 2 5 4" xfId="26362"/>
    <cellStyle name="Примечание 7 2 5 5" xfId="26363"/>
    <cellStyle name="Примечание 7 2 6" xfId="26364"/>
    <cellStyle name="Примечание 7 2 6 2" xfId="26365"/>
    <cellStyle name="Примечание 7 2 7" xfId="26366"/>
    <cellStyle name="Примечание 7 2 7 2" xfId="26367"/>
    <cellStyle name="Примечание 7 2 8" xfId="26368"/>
    <cellStyle name="Примечание 7 2 9" xfId="26369"/>
    <cellStyle name="Примечание 7 3" xfId="26370"/>
    <cellStyle name="Примечание 7 3 2" xfId="26371"/>
    <cellStyle name="Примечание 7 3 2 2" xfId="26372"/>
    <cellStyle name="Примечание 7 3 3" xfId="26373"/>
    <cellStyle name="Примечание 7 3 3 2" xfId="26374"/>
    <cellStyle name="Примечание 7 3 4" xfId="26375"/>
    <cellStyle name="Примечание 7 3 5" xfId="26376"/>
    <cellStyle name="Примечание 7 4" xfId="26377"/>
    <cellStyle name="Примечание 7 4 2" xfId="26378"/>
    <cellStyle name="Примечание 7 4 2 2" xfId="26379"/>
    <cellStyle name="Примечание 7 4 3" xfId="26380"/>
    <cellStyle name="Примечание 7 4 3 2" xfId="26381"/>
    <cellStyle name="Примечание 7 4 4" xfId="26382"/>
    <cellStyle name="Примечание 7 4 5" xfId="26383"/>
    <cellStyle name="Примечание 7 5" xfId="26384"/>
    <cellStyle name="Примечание 7 5 2" xfId="26385"/>
    <cellStyle name="Примечание 7 5 2 2" xfId="26386"/>
    <cellStyle name="Примечание 7 5 3" xfId="26387"/>
    <cellStyle name="Примечание 7 5 3 2" xfId="26388"/>
    <cellStyle name="Примечание 7 5 4" xfId="26389"/>
    <cellStyle name="Примечание 7 5 5" xfId="26390"/>
    <cellStyle name="Примечание 7 6" xfId="26391"/>
    <cellStyle name="Примечание 7 6 2" xfId="26392"/>
    <cellStyle name="Примечание 7 6 2 2" xfId="26393"/>
    <cellStyle name="Примечание 7 6 3" xfId="26394"/>
    <cellStyle name="Примечание 7 6 3 2" xfId="26395"/>
    <cellStyle name="Примечание 7 6 4" xfId="26396"/>
    <cellStyle name="Примечание 7 6 5" xfId="26397"/>
    <cellStyle name="Примечание 7 7" xfId="26398"/>
    <cellStyle name="Примечание 7 7 2" xfId="26399"/>
    <cellStyle name="Примечание 7 8" xfId="26400"/>
    <cellStyle name="Примечание 7 8 2" xfId="26401"/>
    <cellStyle name="Примечание 7 9" xfId="26402"/>
    <cellStyle name="Примечание 7_46EE.2011(v1.0)" xfId="26403"/>
    <cellStyle name="Примечание 70" xfId="26404"/>
    <cellStyle name="Примечание 71" xfId="26405"/>
    <cellStyle name="Примечание 72" xfId="26406"/>
    <cellStyle name="Примечание 73" xfId="26407"/>
    <cellStyle name="Примечание 74" xfId="26408"/>
    <cellStyle name="Примечание 74 2" xfId="26409"/>
    <cellStyle name="Примечание 75" xfId="26410"/>
    <cellStyle name="Примечание 75 2" xfId="26411"/>
    <cellStyle name="Примечание 76" xfId="26412"/>
    <cellStyle name="Примечание 76 2" xfId="26413"/>
    <cellStyle name="Примечание 77" xfId="26414"/>
    <cellStyle name="Примечание 77 2" xfId="26415"/>
    <cellStyle name="Примечание 78" xfId="26416"/>
    <cellStyle name="Примечание 78 2" xfId="26417"/>
    <cellStyle name="Примечание 79" xfId="26418"/>
    <cellStyle name="Примечание 79 2" xfId="26419"/>
    <cellStyle name="Примечание 8" xfId="26420"/>
    <cellStyle name="Примечание 8 10" xfId="26421"/>
    <cellStyle name="Примечание 8 2" xfId="26422"/>
    <cellStyle name="Примечание 8 2 2" xfId="26423"/>
    <cellStyle name="Примечание 8 2 2 2" xfId="26424"/>
    <cellStyle name="Примечание 8 2 2 2 2" xfId="26425"/>
    <cellStyle name="Примечание 8 2 2 3" xfId="26426"/>
    <cellStyle name="Примечание 8 2 2 3 2" xfId="26427"/>
    <cellStyle name="Примечание 8 2 2 4" xfId="26428"/>
    <cellStyle name="Примечание 8 2 2 5" xfId="26429"/>
    <cellStyle name="Примечание 8 2 3" xfId="26430"/>
    <cellStyle name="Примечание 8 2 3 2" xfId="26431"/>
    <cellStyle name="Примечание 8 2 3 2 2" xfId="26432"/>
    <cellStyle name="Примечание 8 2 3 3" xfId="26433"/>
    <cellStyle name="Примечание 8 2 3 3 2" xfId="26434"/>
    <cellStyle name="Примечание 8 2 3 4" xfId="26435"/>
    <cellStyle name="Примечание 8 2 3 5" xfId="26436"/>
    <cellStyle name="Примечание 8 2 4" xfId="26437"/>
    <cellStyle name="Примечание 8 2 4 2" xfId="26438"/>
    <cellStyle name="Примечание 8 2 4 2 2" xfId="26439"/>
    <cellStyle name="Примечание 8 2 4 3" xfId="26440"/>
    <cellStyle name="Примечание 8 2 4 3 2" xfId="26441"/>
    <cellStyle name="Примечание 8 2 4 4" xfId="26442"/>
    <cellStyle name="Примечание 8 2 4 5" xfId="26443"/>
    <cellStyle name="Примечание 8 2 5" xfId="26444"/>
    <cellStyle name="Примечание 8 2 5 2" xfId="26445"/>
    <cellStyle name="Примечание 8 2 5 2 2" xfId="26446"/>
    <cellStyle name="Примечание 8 2 5 3" xfId="26447"/>
    <cellStyle name="Примечание 8 2 5 3 2" xfId="26448"/>
    <cellStyle name="Примечание 8 2 5 4" xfId="26449"/>
    <cellStyle name="Примечание 8 2 5 5" xfId="26450"/>
    <cellStyle name="Примечание 8 2 6" xfId="26451"/>
    <cellStyle name="Примечание 8 2 6 2" xfId="26452"/>
    <cellStyle name="Примечание 8 2 7" xfId="26453"/>
    <cellStyle name="Примечание 8 2 7 2" xfId="26454"/>
    <cellStyle name="Примечание 8 2 8" xfId="26455"/>
    <cellStyle name="Примечание 8 2 9" xfId="26456"/>
    <cellStyle name="Примечание 8 3" xfId="26457"/>
    <cellStyle name="Примечание 8 3 2" xfId="26458"/>
    <cellStyle name="Примечание 8 3 2 2" xfId="26459"/>
    <cellStyle name="Примечание 8 3 3" xfId="26460"/>
    <cellStyle name="Примечание 8 3 3 2" xfId="26461"/>
    <cellStyle name="Примечание 8 3 4" xfId="26462"/>
    <cellStyle name="Примечание 8 3 5" xfId="26463"/>
    <cellStyle name="Примечание 8 4" xfId="26464"/>
    <cellStyle name="Примечание 8 4 2" xfId="26465"/>
    <cellStyle name="Примечание 8 4 2 2" xfId="26466"/>
    <cellStyle name="Примечание 8 4 3" xfId="26467"/>
    <cellStyle name="Примечание 8 4 3 2" xfId="26468"/>
    <cellStyle name="Примечание 8 4 4" xfId="26469"/>
    <cellStyle name="Примечание 8 4 5" xfId="26470"/>
    <cellStyle name="Примечание 8 5" xfId="26471"/>
    <cellStyle name="Примечание 8 5 2" xfId="26472"/>
    <cellStyle name="Примечание 8 5 2 2" xfId="26473"/>
    <cellStyle name="Примечание 8 5 3" xfId="26474"/>
    <cellStyle name="Примечание 8 5 3 2" xfId="26475"/>
    <cellStyle name="Примечание 8 5 4" xfId="26476"/>
    <cellStyle name="Примечание 8 5 5" xfId="26477"/>
    <cellStyle name="Примечание 8 6" xfId="26478"/>
    <cellStyle name="Примечание 8 6 2" xfId="26479"/>
    <cellStyle name="Примечание 8 6 2 2" xfId="26480"/>
    <cellStyle name="Примечание 8 6 3" xfId="26481"/>
    <cellStyle name="Примечание 8 6 3 2" xfId="26482"/>
    <cellStyle name="Примечание 8 6 4" xfId="26483"/>
    <cellStyle name="Примечание 8 6 5" xfId="26484"/>
    <cellStyle name="Примечание 8 7" xfId="26485"/>
    <cellStyle name="Примечание 8 7 2" xfId="26486"/>
    <cellStyle name="Примечание 8 8" xfId="26487"/>
    <cellStyle name="Примечание 8 8 2" xfId="26488"/>
    <cellStyle name="Примечание 8 9" xfId="26489"/>
    <cellStyle name="Примечание 8_46EE.2011(v1.0)" xfId="26490"/>
    <cellStyle name="Примечание 80" xfId="26491"/>
    <cellStyle name="Примечание 80 2" xfId="26492"/>
    <cellStyle name="Примечание 81" xfId="26493"/>
    <cellStyle name="Примечание 81 2" xfId="26494"/>
    <cellStyle name="Примечание 82" xfId="26495"/>
    <cellStyle name="Примечание 82 2" xfId="26496"/>
    <cellStyle name="Примечание 83" xfId="26497"/>
    <cellStyle name="Примечание 83 2" xfId="26498"/>
    <cellStyle name="Примечание 84" xfId="26499"/>
    <cellStyle name="Примечание 84 2" xfId="26500"/>
    <cellStyle name="Примечание 85" xfId="26501"/>
    <cellStyle name="Примечание 85 2" xfId="26502"/>
    <cellStyle name="Примечание 86" xfId="26503"/>
    <cellStyle name="Примечание 86 2" xfId="26504"/>
    <cellStyle name="Примечание 87" xfId="26505"/>
    <cellStyle name="Примечание 87 2" xfId="26506"/>
    <cellStyle name="Примечание 88" xfId="26507"/>
    <cellStyle name="Примечание 88 2" xfId="26508"/>
    <cellStyle name="Примечание 89" xfId="26509"/>
    <cellStyle name="Примечание 89 2" xfId="26510"/>
    <cellStyle name="Примечание 9" xfId="26511"/>
    <cellStyle name="Примечание 9 10" xfId="26512"/>
    <cellStyle name="Примечание 9 2" xfId="26513"/>
    <cellStyle name="Примечание 9 2 2" xfId="26514"/>
    <cellStyle name="Примечание 9 2 2 2" xfId="26515"/>
    <cellStyle name="Примечание 9 2 2 2 2" xfId="26516"/>
    <cellStyle name="Примечание 9 2 2 3" xfId="26517"/>
    <cellStyle name="Примечание 9 2 2 3 2" xfId="26518"/>
    <cellStyle name="Примечание 9 2 2 4" xfId="26519"/>
    <cellStyle name="Примечание 9 2 2 5" xfId="26520"/>
    <cellStyle name="Примечание 9 2 3" xfId="26521"/>
    <cellStyle name="Примечание 9 2 3 2" xfId="26522"/>
    <cellStyle name="Примечание 9 2 3 2 2" xfId="26523"/>
    <cellStyle name="Примечание 9 2 3 3" xfId="26524"/>
    <cellStyle name="Примечание 9 2 3 3 2" xfId="26525"/>
    <cellStyle name="Примечание 9 2 3 4" xfId="26526"/>
    <cellStyle name="Примечание 9 2 3 5" xfId="26527"/>
    <cellStyle name="Примечание 9 2 4" xfId="26528"/>
    <cellStyle name="Примечание 9 2 4 2" xfId="26529"/>
    <cellStyle name="Примечание 9 2 4 2 2" xfId="26530"/>
    <cellStyle name="Примечание 9 2 4 3" xfId="26531"/>
    <cellStyle name="Примечание 9 2 4 3 2" xfId="26532"/>
    <cellStyle name="Примечание 9 2 4 4" xfId="26533"/>
    <cellStyle name="Примечание 9 2 4 5" xfId="26534"/>
    <cellStyle name="Примечание 9 2 5" xfId="26535"/>
    <cellStyle name="Примечание 9 2 5 2" xfId="26536"/>
    <cellStyle name="Примечание 9 2 5 2 2" xfId="26537"/>
    <cellStyle name="Примечание 9 2 5 3" xfId="26538"/>
    <cellStyle name="Примечание 9 2 5 3 2" xfId="26539"/>
    <cellStyle name="Примечание 9 2 5 4" xfId="26540"/>
    <cellStyle name="Примечание 9 2 5 5" xfId="26541"/>
    <cellStyle name="Примечание 9 2 6" xfId="26542"/>
    <cellStyle name="Примечание 9 2 6 2" xfId="26543"/>
    <cellStyle name="Примечание 9 2 7" xfId="26544"/>
    <cellStyle name="Примечание 9 2 7 2" xfId="26545"/>
    <cellStyle name="Примечание 9 2 8" xfId="26546"/>
    <cellStyle name="Примечание 9 2 9" xfId="26547"/>
    <cellStyle name="Примечание 9 3" xfId="26548"/>
    <cellStyle name="Примечание 9 3 2" xfId="26549"/>
    <cellStyle name="Примечание 9 3 2 2" xfId="26550"/>
    <cellStyle name="Примечание 9 3 3" xfId="26551"/>
    <cellStyle name="Примечание 9 3 3 2" xfId="26552"/>
    <cellStyle name="Примечание 9 3 4" xfId="26553"/>
    <cellStyle name="Примечание 9 3 5" xfId="26554"/>
    <cellStyle name="Примечание 9 4" xfId="26555"/>
    <cellStyle name="Примечание 9 4 2" xfId="26556"/>
    <cellStyle name="Примечание 9 4 2 2" xfId="26557"/>
    <cellStyle name="Примечание 9 4 3" xfId="26558"/>
    <cellStyle name="Примечание 9 4 3 2" xfId="26559"/>
    <cellStyle name="Примечание 9 4 4" xfId="26560"/>
    <cellStyle name="Примечание 9 4 5" xfId="26561"/>
    <cellStyle name="Примечание 9 5" xfId="26562"/>
    <cellStyle name="Примечание 9 5 2" xfId="26563"/>
    <cellStyle name="Примечание 9 5 2 2" xfId="26564"/>
    <cellStyle name="Примечание 9 5 3" xfId="26565"/>
    <cellStyle name="Примечание 9 5 3 2" xfId="26566"/>
    <cellStyle name="Примечание 9 5 4" xfId="26567"/>
    <cellStyle name="Примечание 9 5 5" xfId="26568"/>
    <cellStyle name="Примечание 9 6" xfId="26569"/>
    <cellStyle name="Примечание 9 6 2" xfId="26570"/>
    <cellStyle name="Примечание 9 6 2 2" xfId="26571"/>
    <cellStyle name="Примечание 9 6 3" xfId="26572"/>
    <cellStyle name="Примечание 9 6 3 2" xfId="26573"/>
    <cellStyle name="Примечание 9 6 4" xfId="26574"/>
    <cellStyle name="Примечание 9 6 5" xfId="26575"/>
    <cellStyle name="Примечание 9 7" xfId="26576"/>
    <cellStyle name="Примечание 9 7 2" xfId="26577"/>
    <cellStyle name="Примечание 9 8" xfId="26578"/>
    <cellStyle name="Примечание 9 8 2" xfId="26579"/>
    <cellStyle name="Примечание 9 9" xfId="26580"/>
    <cellStyle name="Примечание 9_46EE.2011(v1.0)" xfId="26581"/>
    <cellStyle name="Примечание 90" xfId="26582"/>
    <cellStyle name="Примечание 90 2" xfId="26583"/>
    <cellStyle name="Примечание 91" xfId="26584"/>
    <cellStyle name="Примечание 91 2" xfId="26585"/>
    <cellStyle name="Примечание 92" xfId="26586"/>
    <cellStyle name="Примечание 92 2" xfId="26587"/>
    <cellStyle name="Примечание 93" xfId="26588"/>
    <cellStyle name="Примечание 93 2" xfId="26589"/>
    <cellStyle name="Примечание 94" xfId="26590"/>
    <cellStyle name="Примечание 94 2" xfId="26591"/>
    <cellStyle name="Примечание 95" xfId="26592"/>
    <cellStyle name="Примечание 95 2" xfId="26593"/>
    <cellStyle name="Примечание 96" xfId="26594"/>
    <cellStyle name="Примечание 96 2" xfId="26595"/>
    <cellStyle name="Примечание 97" xfId="26596"/>
    <cellStyle name="Примечание 97 2" xfId="26597"/>
    <cellStyle name="Примечание 98" xfId="26598"/>
    <cellStyle name="Примечание 98 2" xfId="26599"/>
    <cellStyle name="Примечание 99" xfId="26600"/>
    <cellStyle name="Примечание 99 2" xfId="26601"/>
    <cellStyle name="Продукт" xfId="26602"/>
    <cellStyle name="Процентный 10" xfId="26603"/>
    <cellStyle name="Процентный 2" xfId="40"/>
    <cellStyle name="Процентный 2 10" xfId="26604"/>
    <cellStyle name="Процентный 2 11" xfId="26605"/>
    <cellStyle name="Процентный 2 12" xfId="26606"/>
    <cellStyle name="Процентный 2 13" xfId="26607"/>
    <cellStyle name="Процентный 2 14" xfId="26608"/>
    <cellStyle name="Процентный 2 15" xfId="26609"/>
    <cellStyle name="Процентный 2 16" xfId="26610"/>
    <cellStyle name="Процентный 2 17" xfId="26611"/>
    <cellStyle name="Процентный 2 18" xfId="26612"/>
    <cellStyle name="Процентный 2 19" xfId="26613"/>
    <cellStyle name="Процентный 2 2" xfId="26614"/>
    <cellStyle name="Процентный 2 2 10" xfId="26615"/>
    <cellStyle name="Процентный 2 2 11" xfId="26616"/>
    <cellStyle name="Процентный 2 2 12" xfId="26617"/>
    <cellStyle name="Процентный 2 2 13" xfId="26618"/>
    <cellStyle name="Процентный 2 2 14" xfId="26619"/>
    <cellStyle name="Процентный 2 2 15" xfId="26620"/>
    <cellStyle name="Процентный 2 2 16" xfId="26621"/>
    <cellStyle name="Процентный 2 2 17" xfId="26622"/>
    <cellStyle name="Процентный 2 2 18" xfId="26623"/>
    <cellStyle name="Процентный 2 2 19" xfId="26624"/>
    <cellStyle name="Процентный 2 2 2" xfId="26625"/>
    <cellStyle name="Процентный 2 2 2 10" xfId="26626"/>
    <cellStyle name="Процентный 2 2 2 11" xfId="26627"/>
    <cellStyle name="Процентный 2 2 2 12" xfId="26628"/>
    <cellStyle name="Процентный 2 2 2 13" xfId="26629"/>
    <cellStyle name="Процентный 2 2 2 14" xfId="26630"/>
    <cellStyle name="Процентный 2 2 2 15" xfId="26631"/>
    <cellStyle name="Процентный 2 2 2 16" xfId="26632"/>
    <cellStyle name="Процентный 2 2 2 17" xfId="26633"/>
    <cellStyle name="Процентный 2 2 2 18" xfId="26634"/>
    <cellStyle name="Процентный 2 2 2 19" xfId="26635"/>
    <cellStyle name="Процентный 2 2 2 2" xfId="26636"/>
    <cellStyle name="Процентный 2 2 2 20" xfId="26637"/>
    <cellStyle name="Процентный 2 2 2 21" xfId="26638"/>
    <cellStyle name="Процентный 2 2 2 22" xfId="26639"/>
    <cellStyle name="Процентный 2 2 2 23" xfId="26640"/>
    <cellStyle name="Процентный 2 2 2 24" xfId="26641"/>
    <cellStyle name="Процентный 2 2 2 25" xfId="26642"/>
    <cellStyle name="Процентный 2 2 2 26" xfId="26643"/>
    <cellStyle name="Процентный 2 2 2 27" xfId="26644"/>
    <cellStyle name="Процентный 2 2 2 28" xfId="26645"/>
    <cellStyle name="Процентный 2 2 2 29" xfId="26646"/>
    <cellStyle name="Процентный 2 2 2 3" xfId="26647"/>
    <cellStyle name="Процентный 2 2 2 30" xfId="26648"/>
    <cellStyle name="Процентный 2 2 2 31" xfId="26649"/>
    <cellStyle name="Процентный 2 2 2 32" xfId="26650"/>
    <cellStyle name="Процентный 2 2 2 33" xfId="26651"/>
    <cellStyle name="Процентный 2 2 2 34" xfId="26652"/>
    <cellStyle name="Процентный 2 2 2 4" xfId="26653"/>
    <cellStyle name="Процентный 2 2 2 5" xfId="26654"/>
    <cellStyle name="Процентный 2 2 2 6" xfId="26655"/>
    <cellStyle name="Процентный 2 2 2 7" xfId="26656"/>
    <cellStyle name="Процентный 2 2 2 8" xfId="26657"/>
    <cellStyle name="Процентный 2 2 2 9" xfId="26658"/>
    <cellStyle name="Процентный 2 2 20" xfId="26659"/>
    <cellStyle name="Процентный 2 2 21" xfId="26660"/>
    <cellStyle name="Процентный 2 2 22" xfId="26661"/>
    <cellStyle name="Процентный 2 2 23" xfId="26662"/>
    <cellStyle name="Процентный 2 2 24" xfId="26663"/>
    <cellStyle name="Процентный 2 2 25" xfId="26664"/>
    <cellStyle name="Процентный 2 2 26" xfId="26665"/>
    <cellStyle name="Процентный 2 2 27" xfId="26666"/>
    <cellStyle name="Процентный 2 2 28" xfId="26667"/>
    <cellStyle name="Процентный 2 2 29" xfId="26668"/>
    <cellStyle name="Процентный 2 2 3" xfId="26669"/>
    <cellStyle name="Процентный 2 2 30" xfId="26670"/>
    <cellStyle name="Процентный 2 2 31" xfId="26671"/>
    <cellStyle name="Процентный 2 2 32" xfId="26672"/>
    <cellStyle name="Процентный 2 2 33" xfId="26673"/>
    <cellStyle name="Процентный 2 2 34" xfId="26674"/>
    <cellStyle name="Процентный 2 2 4" xfId="26675"/>
    <cellStyle name="Процентный 2 2 5" xfId="26676"/>
    <cellStyle name="Процентный 2 2 6" xfId="26677"/>
    <cellStyle name="Процентный 2 2 7" xfId="26678"/>
    <cellStyle name="Процентный 2 2 8" xfId="26679"/>
    <cellStyle name="Процентный 2 2 9" xfId="26680"/>
    <cellStyle name="Процентный 2 2_тех формы-т ОК без кот. Мелиор 1-2" xfId="26681"/>
    <cellStyle name="Процентный 2 20" xfId="26682"/>
    <cellStyle name="Процентный 2 21" xfId="26683"/>
    <cellStyle name="Процентный 2 22" xfId="26684"/>
    <cellStyle name="Процентный 2 23" xfId="26685"/>
    <cellStyle name="Процентный 2 24" xfId="26686"/>
    <cellStyle name="Процентный 2 25" xfId="26687"/>
    <cellStyle name="Процентный 2 26" xfId="26688"/>
    <cellStyle name="Процентный 2 27" xfId="26689"/>
    <cellStyle name="Процентный 2 28" xfId="26690"/>
    <cellStyle name="Процентный 2 29" xfId="26691"/>
    <cellStyle name="Процентный 2 3" xfId="26692"/>
    <cellStyle name="Процентный 2 30" xfId="26693"/>
    <cellStyle name="Процентный 2 31" xfId="26694"/>
    <cellStyle name="Процентный 2 32" xfId="26695"/>
    <cellStyle name="Процентный 2 33" xfId="26696"/>
    <cellStyle name="Процентный 2 34" xfId="26697"/>
    <cellStyle name="Процентный 2 35" xfId="26698"/>
    <cellStyle name="Процентный 2 36" xfId="26699"/>
    <cellStyle name="Процентный 2 37" xfId="26700"/>
    <cellStyle name="Процентный 2 38" xfId="26701"/>
    <cellStyle name="Процентный 2 39" xfId="26702"/>
    <cellStyle name="Процентный 2 4" xfId="26703"/>
    <cellStyle name="Процентный 2 40" xfId="26704"/>
    <cellStyle name="Процентный 2 41" xfId="26705"/>
    <cellStyle name="Процентный 2 42" xfId="26706"/>
    <cellStyle name="Процентный 2 43" xfId="26707"/>
    <cellStyle name="Процентный 2 44" xfId="26708"/>
    <cellStyle name="Процентный 2 45" xfId="26709"/>
    <cellStyle name="Процентный 2 46" xfId="26710"/>
    <cellStyle name="Процентный 2 47" xfId="26711"/>
    <cellStyle name="Процентный 2 48" xfId="26712"/>
    <cellStyle name="Процентный 2 5" xfId="26713"/>
    <cellStyle name="Процентный 2 6" xfId="26714"/>
    <cellStyle name="Процентный 2 7" xfId="26715"/>
    <cellStyle name="Процентный 2 8" xfId="26716"/>
    <cellStyle name="Процентный 2 9" xfId="26717"/>
    <cellStyle name="Процентный 2_1 тх  2 квартал" xfId="26718"/>
    <cellStyle name="Процентный 3" xfId="26719"/>
    <cellStyle name="Процентный 3 2" xfId="26720"/>
    <cellStyle name="Процентный 3 2 2" xfId="26721"/>
    <cellStyle name="Процентный 3 2_тех формы-т ОК без кот. Мелиор 1-2" xfId="26722"/>
    <cellStyle name="Процентный 3 3" xfId="26723"/>
    <cellStyle name="Процентный 3 4" xfId="26724"/>
    <cellStyle name="Процентный 3 5" xfId="26725"/>
    <cellStyle name="Процентный 3_1 тх  2 квартал" xfId="26726"/>
    <cellStyle name="Процентный 4" xfId="26727"/>
    <cellStyle name="Процентный 4 2" xfId="26728"/>
    <cellStyle name="Процентный 4 3" xfId="26729"/>
    <cellStyle name="Процентный 4 4" xfId="26730"/>
    <cellStyle name="Процентный 4_тех формы-т ОК без кот. Мелиор 1-2" xfId="26731"/>
    <cellStyle name="Процентный 5" xfId="26732"/>
    <cellStyle name="Процентный 5 2" xfId="26733"/>
    <cellStyle name="Процентный 5 2 2" xfId="26734"/>
    <cellStyle name="Процентный 5 2 3" xfId="26735"/>
    <cellStyle name="Процентный 5 3" xfId="26736"/>
    <cellStyle name="Процентный 5 3 2" xfId="26737"/>
    <cellStyle name="Процентный 5 3 3" xfId="26738"/>
    <cellStyle name="Процентный 5 3_тех формы-т ОК без кот. Мелиор 1-2" xfId="26739"/>
    <cellStyle name="Процентный 5 4" xfId="26740"/>
    <cellStyle name="Процентный 5 4 2" xfId="26741"/>
    <cellStyle name="Процентный 5 4 3" xfId="26742"/>
    <cellStyle name="Процентный 5 5" xfId="26743"/>
    <cellStyle name="Процентный 5 5 2" xfId="26744"/>
    <cellStyle name="Процентный 5 5 3" xfId="26745"/>
    <cellStyle name="Процентный 5 5 4" xfId="26746"/>
    <cellStyle name="Процентный 5 6" xfId="26747"/>
    <cellStyle name="Процентный 5 6 2" xfId="26748"/>
    <cellStyle name="Процентный 5 6 3" xfId="26749"/>
    <cellStyle name="Процентный 5 6 4" xfId="26750"/>
    <cellStyle name="Процентный 5 7" xfId="26751"/>
    <cellStyle name="Процентный 5 7 2" xfId="26752"/>
    <cellStyle name="Процентный 5 7 3" xfId="26753"/>
    <cellStyle name="Процентный 5 7 4" xfId="26754"/>
    <cellStyle name="Процентный 5 8" xfId="26755"/>
    <cellStyle name="Процентный 5 9" xfId="26756"/>
    <cellStyle name="Процентный 6" xfId="26757"/>
    <cellStyle name="Процентный 6 2" xfId="26758"/>
    <cellStyle name="Процентный 7" xfId="26759"/>
    <cellStyle name="Процентный 8" xfId="26760"/>
    <cellStyle name="Процентный 8 2" xfId="26761"/>
    <cellStyle name="Процентный 9" xfId="26762"/>
    <cellStyle name="Разница" xfId="26763"/>
    <cellStyle name="Разница 2" xfId="26764"/>
    <cellStyle name="Разница 2 2" xfId="26765"/>
    <cellStyle name="Рамки" xfId="26766"/>
    <cellStyle name="Рамки 2" xfId="26767"/>
    <cellStyle name="Рамки 2 2" xfId="26768"/>
    <cellStyle name="Сводная таблица" xfId="26769"/>
    <cellStyle name="Связанная ячейка" xfId="34" builtinId="24" customBuiltin="1"/>
    <cellStyle name="Связанная ячейка 10" xfId="26770"/>
    <cellStyle name="Связанная ячейка 10 2" xfId="26771"/>
    <cellStyle name="Связанная ячейка 10 3" xfId="26772"/>
    <cellStyle name="Связанная ячейка 100" xfId="26773"/>
    <cellStyle name="Связанная ячейка 101" xfId="26774"/>
    <cellStyle name="Связанная ячейка 102" xfId="26775"/>
    <cellStyle name="Связанная ячейка 103" xfId="26776"/>
    <cellStyle name="Связанная ячейка 104" xfId="26777"/>
    <cellStyle name="Связанная ячейка 105" xfId="26778"/>
    <cellStyle name="Связанная ячейка 106" xfId="26779"/>
    <cellStyle name="Связанная ячейка 107" xfId="26780"/>
    <cellStyle name="Связанная ячейка 108" xfId="26781"/>
    <cellStyle name="Связанная ячейка 109" xfId="26782"/>
    <cellStyle name="Связанная ячейка 11" xfId="26783"/>
    <cellStyle name="Связанная ячейка 11 2" xfId="26784"/>
    <cellStyle name="Связанная ячейка 11 3" xfId="26785"/>
    <cellStyle name="Связанная ячейка 110" xfId="26786"/>
    <cellStyle name="Связанная ячейка 111" xfId="26787"/>
    <cellStyle name="Связанная ячейка 112" xfId="26788"/>
    <cellStyle name="Связанная ячейка 113" xfId="26789"/>
    <cellStyle name="Связанная ячейка 114" xfId="26790"/>
    <cellStyle name="Связанная ячейка 115" xfId="26791"/>
    <cellStyle name="Связанная ячейка 116" xfId="26792"/>
    <cellStyle name="Связанная ячейка 117" xfId="26793"/>
    <cellStyle name="Связанная ячейка 118" xfId="26794"/>
    <cellStyle name="Связанная ячейка 119" xfId="26795"/>
    <cellStyle name="Связанная ячейка 12" xfId="26796"/>
    <cellStyle name="Связанная ячейка 12 2" xfId="26797"/>
    <cellStyle name="Связанная ячейка 12 3" xfId="26798"/>
    <cellStyle name="Связанная ячейка 120" xfId="26799"/>
    <cellStyle name="Связанная ячейка 121" xfId="26800"/>
    <cellStyle name="Связанная ячейка 122" xfId="26801"/>
    <cellStyle name="Связанная ячейка 123" xfId="26802"/>
    <cellStyle name="Связанная ячейка 124" xfId="26803"/>
    <cellStyle name="Связанная ячейка 125" xfId="26804"/>
    <cellStyle name="Связанная ячейка 126" xfId="26805"/>
    <cellStyle name="Связанная ячейка 127" xfId="26806"/>
    <cellStyle name="Связанная ячейка 128" xfId="26807"/>
    <cellStyle name="Связанная ячейка 129" xfId="26808"/>
    <cellStyle name="Связанная ячейка 13" xfId="26809"/>
    <cellStyle name="Связанная ячейка 13 2" xfId="26810"/>
    <cellStyle name="Связанная ячейка 13 3" xfId="26811"/>
    <cellStyle name="Связанная ячейка 130" xfId="26812"/>
    <cellStyle name="Связанная ячейка 131" xfId="26813"/>
    <cellStyle name="Связанная ячейка 132" xfId="26814"/>
    <cellStyle name="Связанная ячейка 133" xfId="26815"/>
    <cellStyle name="Связанная ячейка 134" xfId="26816"/>
    <cellStyle name="Связанная ячейка 135" xfId="26817"/>
    <cellStyle name="Связанная ячейка 136" xfId="26818"/>
    <cellStyle name="Связанная ячейка 137" xfId="26819"/>
    <cellStyle name="Связанная ячейка 138" xfId="26820"/>
    <cellStyle name="Связанная ячейка 139" xfId="26821"/>
    <cellStyle name="Связанная ячейка 14" xfId="26822"/>
    <cellStyle name="Связанная ячейка 14 2" xfId="26823"/>
    <cellStyle name="Связанная ячейка 14 3" xfId="26824"/>
    <cellStyle name="Связанная ячейка 140" xfId="26825"/>
    <cellStyle name="Связанная ячейка 141" xfId="26826"/>
    <cellStyle name="Связанная ячейка 142" xfId="26827"/>
    <cellStyle name="Связанная ячейка 143" xfId="26828"/>
    <cellStyle name="Связанная ячейка 144" xfId="26829"/>
    <cellStyle name="Связанная ячейка 145" xfId="26830"/>
    <cellStyle name="Связанная ячейка 146" xfId="26831"/>
    <cellStyle name="Связанная ячейка 147" xfId="26832"/>
    <cellStyle name="Связанная ячейка 148" xfId="26833"/>
    <cellStyle name="Связанная ячейка 149" xfId="26834"/>
    <cellStyle name="Связанная ячейка 15" xfId="26835"/>
    <cellStyle name="Связанная ячейка 15 2" xfId="26836"/>
    <cellStyle name="Связанная ячейка 15 3" xfId="26837"/>
    <cellStyle name="Связанная ячейка 150" xfId="26838"/>
    <cellStyle name="Связанная ячейка 151" xfId="26839"/>
    <cellStyle name="Связанная ячейка 152" xfId="26840"/>
    <cellStyle name="Связанная ячейка 16" xfId="26841"/>
    <cellStyle name="Связанная ячейка 16 2" xfId="26842"/>
    <cellStyle name="Связанная ячейка 16 3" xfId="26843"/>
    <cellStyle name="Связанная ячейка 17" xfId="26844"/>
    <cellStyle name="Связанная ячейка 17 2" xfId="26845"/>
    <cellStyle name="Связанная ячейка 17 3" xfId="26846"/>
    <cellStyle name="Связанная ячейка 18" xfId="26847"/>
    <cellStyle name="Связанная ячейка 18 2" xfId="26848"/>
    <cellStyle name="Связанная ячейка 18 3" xfId="26849"/>
    <cellStyle name="Связанная ячейка 19" xfId="26850"/>
    <cellStyle name="Связанная ячейка 19 2" xfId="26851"/>
    <cellStyle name="Связанная ячейка 19 3" xfId="26852"/>
    <cellStyle name="Связанная ячейка 2" xfId="26853"/>
    <cellStyle name="Связанная ячейка 2 10" xfId="26854"/>
    <cellStyle name="Связанная ячейка 2 11" xfId="26855"/>
    <cellStyle name="Связанная ячейка 2 12" xfId="26856"/>
    <cellStyle name="Связанная ячейка 2 13" xfId="26857"/>
    <cellStyle name="Связанная ячейка 2 14" xfId="26858"/>
    <cellStyle name="Связанная ячейка 2 14 2" xfId="26859"/>
    <cellStyle name="Связанная ячейка 2 2" xfId="26860"/>
    <cellStyle name="Связанная ячейка 2 3" xfId="26861"/>
    <cellStyle name="Связанная ячейка 2 4" xfId="26862"/>
    <cellStyle name="Связанная ячейка 2 5" xfId="26863"/>
    <cellStyle name="Связанная ячейка 2 6" xfId="26864"/>
    <cellStyle name="Связанная ячейка 2 7" xfId="26865"/>
    <cellStyle name="Связанная ячейка 2 8" xfId="26866"/>
    <cellStyle name="Связанная ячейка 2 9" xfId="26867"/>
    <cellStyle name="Связанная ячейка 2_46EE.2011(v1.0)" xfId="26868"/>
    <cellStyle name="Связанная ячейка 20" xfId="26869"/>
    <cellStyle name="Связанная ячейка 20 2" xfId="26870"/>
    <cellStyle name="Связанная ячейка 20 3" xfId="26871"/>
    <cellStyle name="Связанная ячейка 21" xfId="26872"/>
    <cellStyle name="Связанная ячейка 21 2" xfId="26873"/>
    <cellStyle name="Связанная ячейка 21 2 2" xfId="26874"/>
    <cellStyle name="Связанная ячейка 21 2 3" xfId="26875"/>
    <cellStyle name="Связанная ячейка 21 3" xfId="26876"/>
    <cellStyle name="Связанная ячейка 21 3 2" xfId="26877"/>
    <cellStyle name="Связанная ячейка 21 3 3" xfId="26878"/>
    <cellStyle name="Связанная ячейка 21 3 4" xfId="26879"/>
    <cellStyle name="Связанная ячейка 21 4" xfId="26880"/>
    <cellStyle name="Связанная ячейка 21 4 2" xfId="26881"/>
    <cellStyle name="Связанная ячейка 21 4 3" xfId="26882"/>
    <cellStyle name="Связанная ячейка 21 4 4" xfId="26883"/>
    <cellStyle name="Связанная ячейка 21 5" xfId="26884"/>
    <cellStyle name="Связанная ячейка 21 5 2" xfId="26885"/>
    <cellStyle name="Связанная ячейка 21 5 3" xfId="26886"/>
    <cellStyle name="Связанная ячейка 21 5 4" xfId="26887"/>
    <cellStyle name="Связанная ячейка 21 6" xfId="26888"/>
    <cellStyle name="Связанная ячейка 21 6 2" xfId="26889"/>
    <cellStyle name="Связанная ячейка 21 6 3" xfId="26890"/>
    <cellStyle name="Связанная ячейка 21 6 4" xfId="26891"/>
    <cellStyle name="Связанная ячейка 21 7" xfId="26892"/>
    <cellStyle name="Связанная ячейка 21 7 2" xfId="26893"/>
    <cellStyle name="Связанная ячейка 21 7 3" xfId="26894"/>
    <cellStyle name="Связанная ячейка 21 7 4" xfId="26895"/>
    <cellStyle name="Связанная ячейка 21 8" xfId="26896"/>
    <cellStyle name="Связанная ячейка 21 9" xfId="26897"/>
    <cellStyle name="Связанная ячейка 22" xfId="26898"/>
    <cellStyle name="Связанная ячейка 22 2" xfId="26899"/>
    <cellStyle name="Связанная ячейка 22 3" xfId="26900"/>
    <cellStyle name="Связанная ячейка 23" xfId="26901"/>
    <cellStyle name="Связанная ячейка 23 2" xfId="26902"/>
    <cellStyle name="Связанная ячейка 23 3" xfId="26903"/>
    <cellStyle name="Связанная ячейка 24" xfId="26904"/>
    <cellStyle name="Связанная ячейка 24 2" xfId="26905"/>
    <cellStyle name="Связанная ячейка 24 3" xfId="26906"/>
    <cellStyle name="Связанная ячейка 25" xfId="26907"/>
    <cellStyle name="Связанная ячейка 25 2" xfId="26908"/>
    <cellStyle name="Связанная ячейка 25 3" xfId="26909"/>
    <cellStyle name="Связанная ячейка 26" xfId="26910"/>
    <cellStyle name="Связанная ячейка 26 2" xfId="26911"/>
    <cellStyle name="Связанная ячейка 26 3" xfId="26912"/>
    <cellStyle name="Связанная ячейка 27" xfId="26913"/>
    <cellStyle name="Связанная ячейка 27 2" xfId="26914"/>
    <cellStyle name="Связанная ячейка 27 3" xfId="26915"/>
    <cellStyle name="Связанная ячейка 28" xfId="26916"/>
    <cellStyle name="Связанная ячейка 28 2" xfId="26917"/>
    <cellStyle name="Связанная ячейка 28 3" xfId="26918"/>
    <cellStyle name="Связанная ячейка 29" xfId="26919"/>
    <cellStyle name="Связанная ячейка 29 2" xfId="26920"/>
    <cellStyle name="Связанная ячейка 29 3" xfId="26921"/>
    <cellStyle name="Связанная ячейка 3" xfId="26922"/>
    <cellStyle name="Связанная ячейка 3 2" xfId="26923"/>
    <cellStyle name="Связанная ячейка 3 3" xfId="26924"/>
    <cellStyle name="Связанная ячейка 3_46EE.2011(v1.0)" xfId="26925"/>
    <cellStyle name="Связанная ячейка 30" xfId="26926"/>
    <cellStyle name="Связанная ячейка 30 2" xfId="26927"/>
    <cellStyle name="Связанная ячейка 30 3" xfId="26928"/>
    <cellStyle name="Связанная ячейка 31" xfId="26929"/>
    <cellStyle name="Связанная ячейка 31 2" xfId="26930"/>
    <cellStyle name="Связанная ячейка 31 3" xfId="26931"/>
    <cellStyle name="Связанная ячейка 32" xfId="26932"/>
    <cellStyle name="Связанная ячейка 32 2" xfId="26933"/>
    <cellStyle name="Связанная ячейка 32 3" xfId="26934"/>
    <cellStyle name="Связанная ячейка 33" xfId="26935"/>
    <cellStyle name="Связанная ячейка 33 2" xfId="26936"/>
    <cellStyle name="Связанная ячейка 33 3" xfId="26937"/>
    <cellStyle name="Связанная ячейка 34" xfId="26938"/>
    <cellStyle name="Связанная ячейка 34 2" xfId="26939"/>
    <cellStyle name="Связанная ячейка 34 3" xfId="26940"/>
    <cellStyle name="Связанная ячейка 35" xfId="26941"/>
    <cellStyle name="Связанная ячейка 35 2" xfId="26942"/>
    <cellStyle name="Связанная ячейка 35 3" xfId="26943"/>
    <cellStyle name="Связанная ячейка 36" xfId="26944"/>
    <cellStyle name="Связанная ячейка 36 2" xfId="26945"/>
    <cellStyle name="Связанная ячейка 36 3" xfId="26946"/>
    <cellStyle name="Связанная ячейка 37" xfId="26947"/>
    <cellStyle name="Связанная ячейка 37 2" xfId="26948"/>
    <cellStyle name="Связанная ячейка 37 3" xfId="26949"/>
    <cellStyle name="Связанная ячейка 38" xfId="26950"/>
    <cellStyle name="Связанная ячейка 38 2" xfId="26951"/>
    <cellStyle name="Связанная ячейка 38 3" xfId="26952"/>
    <cellStyle name="Связанная ячейка 39" xfId="26953"/>
    <cellStyle name="Связанная ячейка 39 2" xfId="26954"/>
    <cellStyle name="Связанная ячейка 39 3" xfId="26955"/>
    <cellStyle name="Связанная ячейка 4" xfId="26956"/>
    <cellStyle name="Связанная ячейка 4 2" xfId="26957"/>
    <cellStyle name="Связанная ячейка 4 3" xfId="26958"/>
    <cellStyle name="Связанная ячейка 4_46EE.2011(v1.0)" xfId="26959"/>
    <cellStyle name="Связанная ячейка 40" xfId="26960"/>
    <cellStyle name="Связанная ячейка 40 2" xfId="26961"/>
    <cellStyle name="Связанная ячейка 40 3" xfId="26962"/>
    <cellStyle name="Связанная ячейка 41" xfId="26963"/>
    <cellStyle name="Связанная ячейка 41 2" xfId="26964"/>
    <cellStyle name="Связанная ячейка 41 3" xfId="26965"/>
    <cellStyle name="Связанная ячейка 42" xfId="26966"/>
    <cellStyle name="Связанная ячейка 42 2" xfId="26967"/>
    <cellStyle name="Связанная ячейка 42 3" xfId="26968"/>
    <cellStyle name="Связанная ячейка 43" xfId="26969"/>
    <cellStyle name="Связанная ячейка 43 2" xfId="26970"/>
    <cellStyle name="Связанная ячейка 43 3" xfId="26971"/>
    <cellStyle name="Связанная ячейка 44" xfId="26972"/>
    <cellStyle name="Связанная ячейка 44 2" xfId="26973"/>
    <cellStyle name="Связанная ячейка 44 3" xfId="26974"/>
    <cellStyle name="Связанная ячейка 45" xfId="26975"/>
    <cellStyle name="Связанная ячейка 45 2" xfId="26976"/>
    <cellStyle name="Связанная ячейка 45 3" xfId="26977"/>
    <cellStyle name="Связанная ячейка 46" xfId="26978"/>
    <cellStyle name="Связанная ячейка 46 2" xfId="26979"/>
    <cellStyle name="Связанная ячейка 46 3" xfId="26980"/>
    <cellStyle name="Связанная ячейка 47" xfId="26981"/>
    <cellStyle name="Связанная ячейка 47 2" xfId="26982"/>
    <cellStyle name="Связанная ячейка 47 3" xfId="26983"/>
    <cellStyle name="Связанная ячейка 48" xfId="26984"/>
    <cellStyle name="Связанная ячейка 48 2" xfId="26985"/>
    <cellStyle name="Связанная ячейка 48 3" xfId="26986"/>
    <cellStyle name="Связанная ячейка 49" xfId="26987"/>
    <cellStyle name="Связанная ячейка 49 2" xfId="26988"/>
    <cellStyle name="Связанная ячейка 49 3" xfId="26989"/>
    <cellStyle name="Связанная ячейка 5" xfId="26990"/>
    <cellStyle name="Связанная ячейка 5 2" xfId="26991"/>
    <cellStyle name="Связанная ячейка 5 3" xfId="26992"/>
    <cellStyle name="Связанная ячейка 5_46EE.2011(v1.0)" xfId="26993"/>
    <cellStyle name="Связанная ячейка 50" xfId="26994"/>
    <cellStyle name="Связанная ячейка 50 2" xfId="26995"/>
    <cellStyle name="Связанная ячейка 50 3" xfId="26996"/>
    <cellStyle name="Связанная ячейка 51" xfId="26997"/>
    <cellStyle name="Связанная ячейка 51 2" xfId="26998"/>
    <cellStyle name="Связанная ячейка 51 3" xfId="26999"/>
    <cellStyle name="Связанная ячейка 52" xfId="27000"/>
    <cellStyle name="Связанная ячейка 52 2" xfId="27001"/>
    <cellStyle name="Связанная ячейка 52 3" xfId="27002"/>
    <cellStyle name="Связанная ячейка 53" xfId="27003"/>
    <cellStyle name="Связанная ячейка 53 2" xfId="27004"/>
    <cellStyle name="Связанная ячейка 53 3" xfId="27005"/>
    <cellStyle name="Связанная ячейка 54" xfId="27006"/>
    <cellStyle name="Связанная ячейка 54 2" xfId="27007"/>
    <cellStyle name="Связанная ячейка 54 3" xfId="27008"/>
    <cellStyle name="Связанная ячейка 55" xfId="27009"/>
    <cellStyle name="Связанная ячейка 55 2" xfId="27010"/>
    <cellStyle name="Связанная ячейка 55 3" xfId="27011"/>
    <cellStyle name="Связанная ячейка 56" xfId="27012"/>
    <cellStyle name="Связанная ячейка 57" xfId="27013"/>
    <cellStyle name="Связанная ячейка 58" xfId="27014"/>
    <cellStyle name="Связанная ячейка 59" xfId="27015"/>
    <cellStyle name="Связанная ячейка 6" xfId="27016"/>
    <cellStyle name="Связанная ячейка 6 2" xfId="27017"/>
    <cellStyle name="Связанная ячейка 6 3" xfId="27018"/>
    <cellStyle name="Связанная ячейка 6_46EE.2011(v1.0)" xfId="27019"/>
    <cellStyle name="Связанная ячейка 60" xfId="27020"/>
    <cellStyle name="Связанная ячейка 61" xfId="27021"/>
    <cellStyle name="Связанная ячейка 62" xfId="27022"/>
    <cellStyle name="Связанная ячейка 63" xfId="27023"/>
    <cellStyle name="Связанная ячейка 64" xfId="27024"/>
    <cellStyle name="Связанная ячейка 65" xfId="27025"/>
    <cellStyle name="Связанная ячейка 66" xfId="27026"/>
    <cellStyle name="Связанная ячейка 67" xfId="27027"/>
    <cellStyle name="Связанная ячейка 68" xfId="27028"/>
    <cellStyle name="Связанная ячейка 69" xfId="27029"/>
    <cellStyle name="Связанная ячейка 7" xfId="27030"/>
    <cellStyle name="Связанная ячейка 7 2" xfId="27031"/>
    <cellStyle name="Связанная ячейка 7 3" xfId="27032"/>
    <cellStyle name="Связанная ячейка 7_46EE.2011(v1.0)" xfId="27033"/>
    <cellStyle name="Связанная ячейка 70" xfId="27034"/>
    <cellStyle name="Связанная ячейка 71" xfId="27035"/>
    <cellStyle name="Связанная ячейка 72" xfId="27036"/>
    <cellStyle name="Связанная ячейка 73" xfId="27037"/>
    <cellStyle name="Связанная ячейка 74" xfId="27038"/>
    <cellStyle name="Связанная ячейка 75" xfId="27039"/>
    <cellStyle name="Связанная ячейка 76" xfId="27040"/>
    <cellStyle name="Связанная ячейка 77" xfId="27041"/>
    <cellStyle name="Связанная ячейка 78" xfId="27042"/>
    <cellStyle name="Связанная ячейка 79" xfId="27043"/>
    <cellStyle name="Связанная ячейка 8" xfId="27044"/>
    <cellStyle name="Связанная ячейка 8 2" xfId="27045"/>
    <cellStyle name="Связанная ячейка 8 3" xfId="27046"/>
    <cellStyle name="Связанная ячейка 8_46EE.2011(v1.0)" xfId="27047"/>
    <cellStyle name="Связанная ячейка 80" xfId="27048"/>
    <cellStyle name="Связанная ячейка 81" xfId="27049"/>
    <cellStyle name="Связанная ячейка 82" xfId="27050"/>
    <cellStyle name="Связанная ячейка 83" xfId="27051"/>
    <cellStyle name="Связанная ячейка 84" xfId="27052"/>
    <cellStyle name="Связанная ячейка 85" xfId="27053"/>
    <cellStyle name="Связанная ячейка 86" xfId="27054"/>
    <cellStyle name="Связанная ячейка 87" xfId="27055"/>
    <cellStyle name="Связанная ячейка 88" xfId="27056"/>
    <cellStyle name="Связанная ячейка 89" xfId="27057"/>
    <cellStyle name="Связанная ячейка 9" xfId="27058"/>
    <cellStyle name="Связанная ячейка 9 2" xfId="27059"/>
    <cellStyle name="Связанная ячейка 9 3" xfId="27060"/>
    <cellStyle name="Связанная ячейка 9_46EE.2011(v1.0)" xfId="27061"/>
    <cellStyle name="Связанная ячейка 90" xfId="27062"/>
    <cellStyle name="Связанная ячейка 91" xfId="27063"/>
    <cellStyle name="Связанная ячейка 92" xfId="27064"/>
    <cellStyle name="Связанная ячейка 93" xfId="27065"/>
    <cellStyle name="Связанная ячейка 94" xfId="27066"/>
    <cellStyle name="Связанная ячейка 95" xfId="27067"/>
    <cellStyle name="Связанная ячейка 96" xfId="27068"/>
    <cellStyle name="Связанная ячейка 97" xfId="27069"/>
    <cellStyle name="Связанная ячейка 98" xfId="27070"/>
    <cellStyle name="Связанная ячейка 99" xfId="27071"/>
    <cellStyle name="Стиль 1" xfId="27072"/>
    <cellStyle name="Стиль 1 2" xfId="27073"/>
    <cellStyle name="Стиль 1 2 2" xfId="27074"/>
    <cellStyle name="Стиль 1 2 3" xfId="27075"/>
    <cellStyle name="Стиль 1 2_46EP.2011(v2.0)" xfId="27076"/>
    <cellStyle name="Стиль 1 3" xfId="27077"/>
    <cellStyle name="Стиль 1 3 2" xfId="27078"/>
    <cellStyle name="Стиль 1 3 3" xfId="27079"/>
    <cellStyle name="Стиль 1 4" xfId="27080"/>
    <cellStyle name="Стиль 1 5" xfId="27081"/>
    <cellStyle name="Стиль 1_5(тх) 1 вариант" xfId="27082"/>
    <cellStyle name="Стиль 2" xfId="27083"/>
    <cellStyle name="Стиль_названий" xfId="27084"/>
    <cellStyle name="Субсчет" xfId="27085"/>
    <cellStyle name="Счет" xfId="27086"/>
    <cellStyle name="ТЕКСТ" xfId="27087"/>
    <cellStyle name="ТЕКСТ 10" xfId="27088"/>
    <cellStyle name="ТЕКСТ 10 2" xfId="27089"/>
    <cellStyle name="ТЕКСТ 10 3" xfId="27090"/>
    <cellStyle name="ТЕКСТ 10 4" xfId="27091"/>
    <cellStyle name="ТЕКСТ 11" xfId="27092"/>
    <cellStyle name="ТЕКСТ 11 2" xfId="27093"/>
    <cellStyle name="ТЕКСТ 11 3" xfId="27094"/>
    <cellStyle name="ТЕКСТ 11 4" xfId="27095"/>
    <cellStyle name="ТЕКСТ 12" xfId="27096"/>
    <cellStyle name="ТЕКСТ 12 2" xfId="27097"/>
    <cellStyle name="ТЕКСТ 12 3" xfId="27098"/>
    <cellStyle name="ТЕКСТ 12 4" xfId="27099"/>
    <cellStyle name="ТЕКСТ 13" xfId="27100"/>
    <cellStyle name="ТЕКСТ 13 2" xfId="27101"/>
    <cellStyle name="ТЕКСТ 13 3" xfId="27102"/>
    <cellStyle name="ТЕКСТ 13 4" xfId="27103"/>
    <cellStyle name="ТЕКСТ 14" xfId="27104"/>
    <cellStyle name="ТЕКСТ 14 2" xfId="27105"/>
    <cellStyle name="ТЕКСТ 14 3" xfId="27106"/>
    <cellStyle name="ТЕКСТ 14 4" xfId="27107"/>
    <cellStyle name="ТЕКСТ 15" xfId="27108"/>
    <cellStyle name="ТЕКСТ 15 2" xfId="27109"/>
    <cellStyle name="ТЕКСТ 15 3" xfId="27110"/>
    <cellStyle name="ТЕКСТ 15 4" xfId="27111"/>
    <cellStyle name="ТЕКСТ 16" xfId="27112"/>
    <cellStyle name="ТЕКСТ 16 2" xfId="27113"/>
    <cellStyle name="ТЕКСТ 16 3" xfId="27114"/>
    <cellStyle name="ТЕКСТ 16 4" xfId="27115"/>
    <cellStyle name="ТЕКСТ 17" xfId="27116"/>
    <cellStyle name="ТЕКСТ 17 2" xfId="27117"/>
    <cellStyle name="ТЕКСТ 17 3" xfId="27118"/>
    <cellStyle name="ТЕКСТ 17 4" xfId="27119"/>
    <cellStyle name="ТЕКСТ 18" xfId="27120"/>
    <cellStyle name="ТЕКСТ 18 2" xfId="27121"/>
    <cellStyle name="ТЕКСТ 18 3" xfId="27122"/>
    <cellStyle name="ТЕКСТ 18 4" xfId="27123"/>
    <cellStyle name="ТЕКСТ 19" xfId="27124"/>
    <cellStyle name="ТЕКСТ 19 2" xfId="27125"/>
    <cellStyle name="ТЕКСТ 19 3" xfId="27126"/>
    <cellStyle name="ТЕКСТ 19 4" xfId="27127"/>
    <cellStyle name="ТЕКСТ 2" xfId="27128"/>
    <cellStyle name="ТЕКСТ 2 2" xfId="27129"/>
    <cellStyle name="ТЕКСТ 2 3" xfId="27130"/>
    <cellStyle name="ТЕКСТ 20" xfId="27131"/>
    <cellStyle name="ТЕКСТ 20 2" xfId="27132"/>
    <cellStyle name="ТЕКСТ 20 3" xfId="27133"/>
    <cellStyle name="ТЕКСТ 20 4" xfId="27134"/>
    <cellStyle name="ТЕКСТ 21" xfId="27135"/>
    <cellStyle name="ТЕКСТ 21 2" xfId="27136"/>
    <cellStyle name="ТЕКСТ 21 3" xfId="27137"/>
    <cellStyle name="ТЕКСТ 21 4" xfId="27138"/>
    <cellStyle name="ТЕКСТ 22" xfId="27139"/>
    <cellStyle name="ТЕКСТ 22 2" xfId="27140"/>
    <cellStyle name="ТЕКСТ 22 3" xfId="27141"/>
    <cellStyle name="ТЕКСТ 22 4" xfId="27142"/>
    <cellStyle name="ТЕКСТ 23" xfId="27143"/>
    <cellStyle name="ТЕКСТ 23 2" xfId="27144"/>
    <cellStyle name="ТЕКСТ 23 3" xfId="27145"/>
    <cellStyle name="ТЕКСТ 23 4" xfId="27146"/>
    <cellStyle name="ТЕКСТ 24" xfId="27147"/>
    <cellStyle name="ТЕКСТ 24 2" xfId="27148"/>
    <cellStyle name="ТЕКСТ 24 3" xfId="27149"/>
    <cellStyle name="ТЕКСТ 24 4" xfId="27150"/>
    <cellStyle name="ТЕКСТ 25" xfId="27151"/>
    <cellStyle name="ТЕКСТ 25 2" xfId="27152"/>
    <cellStyle name="ТЕКСТ 25 3" xfId="27153"/>
    <cellStyle name="ТЕКСТ 25 4" xfId="27154"/>
    <cellStyle name="ТЕКСТ 26" xfId="27155"/>
    <cellStyle name="ТЕКСТ 26 2" xfId="27156"/>
    <cellStyle name="ТЕКСТ 26 3" xfId="27157"/>
    <cellStyle name="ТЕКСТ 26 4" xfId="27158"/>
    <cellStyle name="ТЕКСТ 27" xfId="27159"/>
    <cellStyle name="ТЕКСТ 27 2" xfId="27160"/>
    <cellStyle name="ТЕКСТ 27 3" xfId="27161"/>
    <cellStyle name="ТЕКСТ 27 4" xfId="27162"/>
    <cellStyle name="ТЕКСТ 28" xfId="27163"/>
    <cellStyle name="ТЕКСТ 28 2" xfId="27164"/>
    <cellStyle name="ТЕКСТ 28 3" xfId="27165"/>
    <cellStyle name="ТЕКСТ 28 4" xfId="27166"/>
    <cellStyle name="ТЕКСТ 29" xfId="27167"/>
    <cellStyle name="ТЕКСТ 29 2" xfId="27168"/>
    <cellStyle name="ТЕКСТ 29 3" xfId="27169"/>
    <cellStyle name="ТЕКСТ 29 4" xfId="27170"/>
    <cellStyle name="ТЕКСТ 3" xfId="27171"/>
    <cellStyle name="ТЕКСТ 3 2" xfId="27172"/>
    <cellStyle name="ТЕКСТ 3 3" xfId="27173"/>
    <cellStyle name="ТЕКСТ 30" xfId="27174"/>
    <cellStyle name="ТЕКСТ 30 2" xfId="27175"/>
    <cellStyle name="ТЕКСТ 30 3" xfId="27176"/>
    <cellStyle name="ТЕКСТ 30 4" xfId="27177"/>
    <cellStyle name="ТЕКСТ 31" xfId="27178"/>
    <cellStyle name="ТЕКСТ 31 2" xfId="27179"/>
    <cellStyle name="ТЕКСТ 31 3" xfId="27180"/>
    <cellStyle name="ТЕКСТ 31 4" xfId="27181"/>
    <cellStyle name="ТЕКСТ 32" xfId="27182"/>
    <cellStyle name="ТЕКСТ 32 2" xfId="27183"/>
    <cellStyle name="ТЕКСТ 32 3" xfId="27184"/>
    <cellStyle name="ТЕКСТ 32 4" xfId="27185"/>
    <cellStyle name="ТЕКСТ 33" xfId="27186"/>
    <cellStyle name="ТЕКСТ 33 2" xfId="27187"/>
    <cellStyle name="ТЕКСТ 33 3" xfId="27188"/>
    <cellStyle name="ТЕКСТ 33 4" xfId="27189"/>
    <cellStyle name="ТЕКСТ 34" xfId="27190"/>
    <cellStyle name="ТЕКСТ 34 2" xfId="27191"/>
    <cellStyle name="ТЕКСТ 34 3" xfId="27192"/>
    <cellStyle name="ТЕКСТ 34 4" xfId="27193"/>
    <cellStyle name="ТЕКСТ 35" xfId="27194"/>
    <cellStyle name="ТЕКСТ 35 2" xfId="27195"/>
    <cellStyle name="ТЕКСТ 35 3" xfId="27196"/>
    <cellStyle name="ТЕКСТ 35 4" xfId="27197"/>
    <cellStyle name="ТЕКСТ 36" xfId="27198"/>
    <cellStyle name="ТЕКСТ 36 2" xfId="27199"/>
    <cellStyle name="ТЕКСТ 36 3" xfId="27200"/>
    <cellStyle name="ТЕКСТ 37" xfId="27201"/>
    <cellStyle name="ТЕКСТ 37 2" xfId="27202"/>
    <cellStyle name="ТЕКСТ 37 3" xfId="27203"/>
    <cellStyle name="ТЕКСТ 38" xfId="27204"/>
    <cellStyle name="ТЕКСТ 38 2" xfId="27205"/>
    <cellStyle name="ТЕКСТ 38 3" xfId="27206"/>
    <cellStyle name="ТЕКСТ 39" xfId="27207"/>
    <cellStyle name="ТЕКСТ 39 2" xfId="27208"/>
    <cellStyle name="ТЕКСТ 39 3" xfId="27209"/>
    <cellStyle name="ТЕКСТ 4" xfId="27210"/>
    <cellStyle name="ТЕКСТ 4 2" xfId="27211"/>
    <cellStyle name="ТЕКСТ 4 3" xfId="27212"/>
    <cellStyle name="ТЕКСТ 40" xfId="27213"/>
    <cellStyle name="ТЕКСТ 40 2" xfId="27214"/>
    <cellStyle name="ТЕКСТ 40 3" xfId="27215"/>
    <cellStyle name="ТЕКСТ 41" xfId="27216"/>
    <cellStyle name="ТЕКСТ 41 2" xfId="27217"/>
    <cellStyle name="ТЕКСТ 41 3" xfId="27218"/>
    <cellStyle name="ТЕКСТ 42" xfId="27219"/>
    <cellStyle name="ТЕКСТ 42 2" xfId="27220"/>
    <cellStyle name="ТЕКСТ 42 3" xfId="27221"/>
    <cellStyle name="ТЕКСТ 43" xfId="27222"/>
    <cellStyle name="ТЕКСТ 43 2" xfId="27223"/>
    <cellStyle name="ТЕКСТ 43 3" xfId="27224"/>
    <cellStyle name="ТЕКСТ 44" xfId="27225"/>
    <cellStyle name="ТЕКСТ 44 2" xfId="27226"/>
    <cellStyle name="ТЕКСТ 44 2 2" xfId="27227"/>
    <cellStyle name="ТЕКСТ 44 3" xfId="27228"/>
    <cellStyle name="ТЕКСТ 44 3 2" xfId="27229"/>
    <cellStyle name="ТЕКСТ 44 4" xfId="27230"/>
    <cellStyle name="ТЕКСТ 44 4 2" xfId="27231"/>
    <cellStyle name="ТЕКСТ 44 5" xfId="27232"/>
    <cellStyle name="ТЕКСТ 44 5 2" xfId="27233"/>
    <cellStyle name="ТЕКСТ 44 6" xfId="27234"/>
    <cellStyle name="ТЕКСТ 44 7" xfId="27235"/>
    <cellStyle name="ТЕКСТ 45" xfId="27236"/>
    <cellStyle name="ТЕКСТ 45 2" xfId="27237"/>
    <cellStyle name="ТЕКСТ 45 3" xfId="27238"/>
    <cellStyle name="ТЕКСТ 45 4" xfId="27239"/>
    <cellStyle name="ТЕКСТ 46" xfId="27240"/>
    <cellStyle name="ТЕКСТ 47" xfId="27241"/>
    <cellStyle name="ТЕКСТ 48" xfId="27242"/>
    <cellStyle name="ТЕКСТ 49" xfId="27243"/>
    <cellStyle name="ТЕКСТ 5" xfId="27244"/>
    <cellStyle name="ТЕКСТ 5 2" xfId="27245"/>
    <cellStyle name="ТЕКСТ 5 3" xfId="27246"/>
    <cellStyle name="ТЕКСТ 50" xfId="27247"/>
    <cellStyle name="ТЕКСТ 51" xfId="27248"/>
    <cellStyle name="ТЕКСТ 52" xfId="27249"/>
    <cellStyle name="ТЕКСТ 53" xfId="27250"/>
    <cellStyle name="ТЕКСТ 54" xfId="27251"/>
    <cellStyle name="ТЕКСТ 6" xfId="27252"/>
    <cellStyle name="ТЕКСТ 6 2" xfId="27253"/>
    <cellStyle name="ТЕКСТ 6 3" xfId="27254"/>
    <cellStyle name="ТЕКСТ 7" xfId="27255"/>
    <cellStyle name="ТЕКСТ 7 2" xfId="27256"/>
    <cellStyle name="ТЕКСТ 7 3" xfId="27257"/>
    <cellStyle name="ТЕКСТ 8" xfId="27258"/>
    <cellStyle name="ТЕКСТ 8 2" xfId="27259"/>
    <cellStyle name="ТЕКСТ 8 3" xfId="27260"/>
    <cellStyle name="ТЕКСТ 9" xfId="27261"/>
    <cellStyle name="ТЕКСТ 9 2" xfId="27262"/>
    <cellStyle name="ТЕКСТ 9 3" xfId="27263"/>
    <cellStyle name="ТЕКСТ 9 4" xfId="27264"/>
    <cellStyle name="Текст предупреждения" xfId="35" builtinId="11" customBuiltin="1"/>
    <cellStyle name="Текст предупреждения 10" xfId="27265"/>
    <cellStyle name="Текст предупреждения 10 2" xfId="27266"/>
    <cellStyle name="Текст предупреждения 10 3" xfId="27267"/>
    <cellStyle name="Текст предупреждения 100" xfId="27268"/>
    <cellStyle name="Текст предупреждения 101" xfId="27269"/>
    <cellStyle name="Текст предупреждения 102" xfId="27270"/>
    <cellStyle name="Текст предупреждения 103" xfId="27271"/>
    <cellStyle name="Текст предупреждения 104" xfId="27272"/>
    <cellStyle name="Текст предупреждения 105" xfId="27273"/>
    <cellStyle name="Текст предупреждения 106" xfId="27274"/>
    <cellStyle name="Текст предупреждения 107" xfId="27275"/>
    <cellStyle name="Текст предупреждения 108" xfId="27276"/>
    <cellStyle name="Текст предупреждения 109" xfId="27277"/>
    <cellStyle name="Текст предупреждения 11" xfId="27278"/>
    <cellStyle name="Текст предупреждения 11 2" xfId="27279"/>
    <cellStyle name="Текст предупреждения 11 3" xfId="27280"/>
    <cellStyle name="Текст предупреждения 110" xfId="27281"/>
    <cellStyle name="Текст предупреждения 111" xfId="27282"/>
    <cellStyle name="Текст предупреждения 112" xfId="27283"/>
    <cellStyle name="Текст предупреждения 113" xfId="27284"/>
    <cellStyle name="Текст предупреждения 114" xfId="27285"/>
    <cellStyle name="Текст предупреждения 115" xfId="27286"/>
    <cellStyle name="Текст предупреждения 116" xfId="27287"/>
    <cellStyle name="Текст предупреждения 117" xfId="27288"/>
    <cellStyle name="Текст предупреждения 118" xfId="27289"/>
    <cellStyle name="Текст предупреждения 119" xfId="27290"/>
    <cellStyle name="Текст предупреждения 12" xfId="27291"/>
    <cellStyle name="Текст предупреждения 12 2" xfId="27292"/>
    <cellStyle name="Текст предупреждения 12 3" xfId="27293"/>
    <cellStyle name="Текст предупреждения 120" xfId="27294"/>
    <cellStyle name="Текст предупреждения 121" xfId="27295"/>
    <cellStyle name="Текст предупреждения 122" xfId="27296"/>
    <cellStyle name="Текст предупреждения 123" xfId="27297"/>
    <cellStyle name="Текст предупреждения 124" xfId="27298"/>
    <cellStyle name="Текст предупреждения 125" xfId="27299"/>
    <cellStyle name="Текст предупреждения 126" xfId="27300"/>
    <cellStyle name="Текст предупреждения 127" xfId="27301"/>
    <cellStyle name="Текст предупреждения 128" xfId="27302"/>
    <cellStyle name="Текст предупреждения 129" xfId="27303"/>
    <cellStyle name="Текст предупреждения 13" xfId="27304"/>
    <cellStyle name="Текст предупреждения 13 2" xfId="27305"/>
    <cellStyle name="Текст предупреждения 13 3" xfId="27306"/>
    <cellStyle name="Текст предупреждения 130" xfId="27307"/>
    <cellStyle name="Текст предупреждения 131" xfId="27308"/>
    <cellStyle name="Текст предупреждения 132" xfId="27309"/>
    <cellStyle name="Текст предупреждения 133" xfId="27310"/>
    <cellStyle name="Текст предупреждения 134" xfId="27311"/>
    <cellStyle name="Текст предупреждения 135" xfId="27312"/>
    <cellStyle name="Текст предупреждения 136" xfId="27313"/>
    <cellStyle name="Текст предупреждения 137" xfId="27314"/>
    <cellStyle name="Текст предупреждения 138" xfId="27315"/>
    <cellStyle name="Текст предупреждения 139" xfId="27316"/>
    <cellStyle name="Текст предупреждения 14" xfId="27317"/>
    <cellStyle name="Текст предупреждения 14 2" xfId="27318"/>
    <cellStyle name="Текст предупреждения 14 3" xfId="27319"/>
    <cellStyle name="Текст предупреждения 140" xfId="27320"/>
    <cellStyle name="Текст предупреждения 141" xfId="27321"/>
    <cellStyle name="Текст предупреждения 142" xfId="27322"/>
    <cellStyle name="Текст предупреждения 143" xfId="27323"/>
    <cellStyle name="Текст предупреждения 144" xfId="27324"/>
    <cellStyle name="Текст предупреждения 145" xfId="27325"/>
    <cellStyle name="Текст предупреждения 146" xfId="27326"/>
    <cellStyle name="Текст предупреждения 147" xfId="27327"/>
    <cellStyle name="Текст предупреждения 148" xfId="27328"/>
    <cellStyle name="Текст предупреждения 149" xfId="27329"/>
    <cellStyle name="Текст предупреждения 15" xfId="27330"/>
    <cellStyle name="Текст предупреждения 15 2" xfId="27331"/>
    <cellStyle name="Текст предупреждения 15 3" xfId="27332"/>
    <cellStyle name="Текст предупреждения 150" xfId="27333"/>
    <cellStyle name="Текст предупреждения 151" xfId="27334"/>
    <cellStyle name="Текст предупреждения 152" xfId="27335"/>
    <cellStyle name="Текст предупреждения 16" xfId="27336"/>
    <cellStyle name="Текст предупреждения 16 2" xfId="27337"/>
    <cellStyle name="Текст предупреждения 16 3" xfId="27338"/>
    <cellStyle name="Текст предупреждения 17" xfId="27339"/>
    <cellStyle name="Текст предупреждения 17 2" xfId="27340"/>
    <cellStyle name="Текст предупреждения 17 3" xfId="27341"/>
    <cellStyle name="Текст предупреждения 18" xfId="27342"/>
    <cellStyle name="Текст предупреждения 18 2" xfId="27343"/>
    <cellStyle name="Текст предупреждения 18 3" xfId="27344"/>
    <cellStyle name="Текст предупреждения 19" xfId="27345"/>
    <cellStyle name="Текст предупреждения 19 2" xfId="27346"/>
    <cellStyle name="Текст предупреждения 19 3" xfId="27347"/>
    <cellStyle name="Текст предупреждения 2" xfId="27348"/>
    <cellStyle name="Текст предупреждения 2 10" xfId="27349"/>
    <cellStyle name="Текст предупреждения 2 11" xfId="27350"/>
    <cellStyle name="Текст предупреждения 2 12" xfId="27351"/>
    <cellStyle name="Текст предупреждения 2 13" xfId="27352"/>
    <cellStyle name="Текст предупреждения 2 14" xfId="27353"/>
    <cellStyle name="Текст предупреждения 2 14 2" xfId="27354"/>
    <cellStyle name="Текст предупреждения 2 2" xfId="27355"/>
    <cellStyle name="Текст предупреждения 2 3" xfId="27356"/>
    <cellStyle name="Текст предупреждения 2 4" xfId="27357"/>
    <cellStyle name="Текст предупреждения 2 5" xfId="27358"/>
    <cellStyle name="Текст предупреждения 2 6" xfId="27359"/>
    <cellStyle name="Текст предупреждения 2 7" xfId="27360"/>
    <cellStyle name="Текст предупреждения 2 8" xfId="27361"/>
    <cellStyle name="Текст предупреждения 2 9" xfId="27362"/>
    <cellStyle name="Текст предупреждения 20" xfId="27363"/>
    <cellStyle name="Текст предупреждения 20 2" xfId="27364"/>
    <cellStyle name="Текст предупреждения 20 3" xfId="27365"/>
    <cellStyle name="Текст предупреждения 21" xfId="27366"/>
    <cellStyle name="Текст предупреждения 21 2" xfId="27367"/>
    <cellStyle name="Текст предупреждения 21 2 2" xfId="27368"/>
    <cellStyle name="Текст предупреждения 21 2 3" xfId="27369"/>
    <cellStyle name="Текст предупреждения 21 3" xfId="27370"/>
    <cellStyle name="Текст предупреждения 21 3 2" xfId="27371"/>
    <cellStyle name="Текст предупреждения 21 3 3" xfId="27372"/>
    <cellStyle name="Текст предупреждения 21 3 4" xfId="27373"/>
    <cellStyle name="Текст предупреждения 21 4" xfId="27374"/>
    <cellStyle name="Текст предупреждения 21 4 2" xfId="27375"/>
    <cellStyle name="Текст предупреждения 21 4 3" xfId="27376"/>
    <cellStyle name="Текст предупреждения 21 4 4" xfId="27377"/>
    <cellStyle name="Текст предупреждения 21 5" xfId="27378"/>
    <cellStyle name="Текст предупреждения 21 5 2" xfId="27379"/>
    <cellStyle name="Текст предупреждения 21 5 3" xfId="27380"/>
    <cellStyle name="Текст предупреждения 21 5 4" xfId="27381"/>
    <cellStyle name="Текст предупреждения 21 6" xfId="27382"/>
    <cellStyle name="Текст предупреждения 21 6 2" xfId="27383"/>
    <cellStyle name="Текст предупреждения 21 6 3" xfId="27384"/>
    <cellStyle name="Текст предупреждения 21 6 4" xfId="27385"/>
    <cellStyle name="Текст предупреждения 21 7" xfId="27386"/>
    <cellStyle name="Текст предупреждения 21 7 2" xfId="27387"/>
    <cellStyle name="Текст предупреждения 21 7 3" xfId="27388"/>
    <cellStyle name="Текст предупреждения 21 7 4" xfId="27389"/>
    <cellStyle name="Текст предупреждения 21 8" xfId="27390"/>
    <cellStyle name="Текст предупреждения 21 9" xfId="27391"/>
    <cellStyle name="Текст предупреждения 22" xfId="27392"/>
    <cellStyle name="Текст предупреждения 22 2" xfId="27393"/>
    <cellStyle name="Текст предупреждения 22 3" xfId="27394"/>
    <cellStyle name="Текст предупреждения 23" xfId="27395"/>
    <cellStyle name="Текст предупреждения 23 2" xfId="27396"/>
    <cellStyle name="Текст предупреждения 23 3" xfId="27397"/>
    <cellStyle name="Текст предупреждения 24" xfId="27398"/>
    <cellStyle name="Текст предупреждения 24 2" xfId="27399"/>
    <cellStyle name="Текст предупреждения 24 3" xfId="27400"/>
    <cellStyle name="Текст предупреждения 25" xfId="27401"/>
    <cellStyle name="Текст предупреждения 25 2" xfId="27402"/>
    <cellStyle name="Текст предупреждения 25 3" xfId="27403"/>
    <cellStyle name="Текст предупреждения 26" xfId="27404"/>
    <cellStyle name="Текст предупреждения 26 2" xfId="27405"/>
    <cellStyle name="Текст предупреждения 26 3" xfId="27406"/>
    <cellStyle name="Текст предупреждения 27" xfId="27407"/>
    <cellStyle name="Текст предупреждения 27 2" xfId="27408"/>
    <cellStyle name="Текст предупреждения 27 3" xfId="27409"/>
    <cellStyle name="Текст предупреждения 28" xfId="27410"/>
    <cellStyle name="Текст предупреждения 28 2" xfId="27411"/>
    <cellStyle name="Текст предупреждения 28 3" xfId="27412"/>
    <cellStyle name="Текст предупреждения 29" xfId="27413"/>
    <cellStyle name="Текст предупреждения 29 2" xfId="27414"/>
    <cellStyle name="Текст предупреждения 29 3" xfId="27415"/>
    <cellStyle name="Текст предупреждения 3" xfId="27416"/>
    <cellStyle name="Текст предупреждения 3 2" xfId="27417"/>
    <cellStyle name="Текст предупреждения 3 3" xfId="27418"/>
    <cellStyle name="Текст предупреждения 30" xfId="27419"/>
    <cellStyle name="Текст предупреждения 30 2" xfId="27420"/>
    <cellStyle name="Текст предупреждения 30 3" xfId="27421"/>
    <cellStyle name="Текст предупреждения 31" xfId="27422"/>
    <cellStyle name="Текст предупреждения 31 2" xfId="27423"/>
    <cellStyle name="Текст предупреждения 31 3" xfId="27424"/>
    <cellStyle name="Текст предупреждения 32" xfId="27425"/>
    <cellStyle name="Текст предупреждения 32 2" xfId="27426"/>
    <cellStyle name="Текст предупреждения 32 3" xfId="27427"/>
    <cellStyle name="Текст предупреждения 33" xfId="27428"/>
    <cellStyle name="Текст предупреждения 33 2" xfId="27429"/>
    <cellStyle name="Текст предупреждения 33 3" xfId="27430"/>
    <cellStyle name="Текст предупреждения 34" xfId="27431"/>
    <cellStyle name="Текст предупреждения 34 2" xfId="27432"/>
    <cellStyle name="Текст предупреждения 34 3" xfId="27433"/>
    <cellStyle name="Текст предупреждения 35" xfId="27434"/>
    <cellStyle name="Текст предупреждения 35 2" xfId="27435"/>
    <cellStyle name="Текст предупреждения 35 3" xfId="27436"/>
    <cellStyle name="Текст предупреждения 36" xfId="27437"/>
    <cellStyle name="Текст предупреждения 36 2" xfId="27438"/>
    <cellStyle name="Текст предупреждения 36 3" xfId="27439"/>
    <cellStyle name="Текст предупреждения 37" xfId="27440"/>
    <cellStyle name="Текст предупреждения 37 2" xfId="27441"/>
    <cellStyle name="Текст предупреждения 37 3" xfId="27442"/>
    <cellStyle name="Текст предупреждения 38" xfId="27443"/>
    <cellStyle name="Текст предупреждения 38 2" xfId="27444"/>
    <cellStyle name="Текст предупреждения 38 3" xfId="27445"/>
    <cellStyle name="Текст предупреждения 39" xfId="27446"/>
    <cellStyle name="Текст предупреждения 39 2" xfId="27447"/>
    <cellStyle name="Текст предупреждения 39 3" xfId="27448"/>
    <cellStyle name="Текст предупреждения 4" xfId="27449"/>
    <cellStyle name="Текст предупреждения 4 2" xfId="27450"/>
    <cellStyle name="Текст предупреждения 4 3" xfId="27451"/>
    <cellStyle name="Текст предупреждения 40" xfId="27452"/>
    <cellStyle name="Текст предупреждения 40 2" xfId="27453"/>
    <cellStyle name="Текст предупреждения 40 3" xfId="27454"/>
    <cellStyle name="Текст предупреждения 41" xfId="27455"/>
    <cellStyle name="Текст предупреждения 41 2" xfId="27456"/>
    <cellStyle name="Текст предупреждения 41 3" xfId="27457"/>
    <cellStyle name="Текст предупреждения 42" xfId="27458"/>
    <cellStyle name="Текст предупреждения 42 2" xfId="27459"/>
    <cellStyle name="Текст предупреждения 42 3" xfId="27460"/>
    <cellStyle name="Текст предупреждения 43" xfId="27461"/>
    <cellStyle name="Текст предупреждения 43 2" xfId="27462"/>
    <cellStyle name="Текст предупреждения 43 3" xfId="27463"/>
    <cellStyle name="Текст предупреждения 44" xfId="27464"/>
    <cellStyle name="Текст предупреждения 44 2" xfId="27465"/>
    <cellStyle name="Текст предупреждения 44 3" xfId="27466"/>
    <cellStyle name="Текст предупреждения 45" xfId="27467"/>
    <cellStyle name="Текст предупреждения 45 2" xfId="27468"/>
    <cellStyle name="Текст предупреждения 45 3" xfId="27469"/>
    <cellStyle name="Текст предупреждения 46" xfId="27470"/>
    <cellStyle name="Текст предупреждения 46 2" xfId="27471"/>
    <cellStyle name="Текст предупреждения 46 3" xfId="27472"/>
    <cellStyle name="Текст предупреждения 47" xfId="27473"/>
    <cellStyle name="Текст предупреждения 47 2" xfId="27474"/>
    <cellStyle name="Текст предупреждения 47 3" xfId="27475"/>
    <cellStyle name="Текст предупреждения 48" xfId="27476"/>
    <cellStyle name="Текст предупреждения 48 2" xfId="27477"/>
    <cellStyle name="Текст предупреждения 48 3" xfId="27478"/>
    <cellStyle name="Текст предупреждения 49" xfId="27479"/>
    <cellStyle name="Текст предупреждения 49 2" xfId="27480"/>
    <cellStyle name="Текст предупреждения 49 3" xfId="27481"/>
    <cellStyle name="Текст предупреждения 5" xfId="27482"/>
    <cellStyle name="Текст предупреждения 5 2" xfId="27483"/>
    <cellStyle name="Текст предупреждения 5 3" xfId="27484"/>
    <cellStyle name="Текст предупреждения 50" xfId="27485"/>
    <cellStyle name="Текст предупреждения 50 2" xfId="27486"/>
    <cellStyle name="Текст предупреждения 50 3" xfId="27487"/>
    <cellStyle name="Текст предупреждения 51" xfId="27488"/>
    <cellStyle name="Текст предупреждения 51 2" xfId="27489"/>
    <cellStyle name="Текст предупреждения 51 3" xfId="27490"/>
    <cellStyle name="Текст предупреждения 52" xfId="27491"/>
    <cellStyle name="Текст предупреждения 52 2" xfId="27492"/>
    <cellStyle name="Текст предупреждения 52 3" xfId="27493"/>
    <cellStyle name="Текст предупреждения 53" xfId="27494"/>
    <cellStyle name="Текст предупреждения 53 2" xfId="27495"/>
    <cellStyle name="Текст предупреждения 53 3" xfId="27496"/>
    <cellStyle name="Текст предупреждения 54" xfId="27497"/>
    <cellStyle name="Текст предупреждения 54 2" xfId="27498"/>
    <cellStyle name="Текст предупреждения 54 3" xfId="27499"/>
    <cellStyle name="Текст предупреждения 55" xfId="27500"/>
    <cellStyle name="Текст предупреждения 55 2" xfId="27501"/>
    <cellStyle name="Текст предупреждения 55 3" xfId="27502"/>
    <cellStyle name="Текст предупреждения 56" xfId="27503"/>
    <cellStyle name="Текст предупреждения 57" xfId="27504"/>
    <cellStyle name="Текст предупреждения 58" xfId="27505"/>
    <cellStyle name="Текст предупреждения 59" xfId="27506"/>
    <cellStyle name="Текст предупреждения 6" xfId="27507"/>
    <cellStyle name="Текст предупреждения 6 2" xfId="27508"/>
    <cellStyle name="Текст предупреждения 6 3" xfId="27509"/>
    <cellStyle name="Текст предупреждения 60" xfId="27510"/>
    <cellStyle name="Текст предупреждения 61" xfId="27511"/>
    <cellStyle name="Текст предупреждения 62" xfId="27512"/>
    <cellStyle name="Текст предупреждения 63" xfId="27513"/>
    <cellStyle name="Текст предупреждения 64" xfId="27514"/>
    <cellStyle name="Текст предупреждения 65" xfId="27515"/>
    <cellStyle name="Текст предупреждения 66" xfId="27516"/>
    <cellStyle name="Текст предупреждения 67" xfId="27517"/>
    <cellStyle name="Текст предупреждения 68" xfId="27518"/>
    <cellStyle name="Текст предупреждения 69" xfId="27519"/>
    <cellStyle name="Текст предупреждения 7" xfId="27520"/>
    <cellStyle name="Текст предупреждения 7 2" xfId="27521"/>
    <cellStyle name="Текст предупреждения 7 3" xfId="27522"/>
    <cellStyle name="Текст предупреждения 70" xfId="27523"/>
    <cellStyle name="Текст предупреждения 71" xfId="27524"/>
    <cellStyle name="Текст предупреждения 72" xfId="27525"/>
    <cellStyle name="Текст предупреждения 73" xfId="27526"/>
    <cellStyle name="Текст предупреждения 74" xfId="27527"/>
    <cellStyle name="Текст предупреждения 75" xfId="27528"/>
    <cellStyle name="Текст предупреждения 76" xfId="27529"/>
    <cellStyle name="Текст предупреждения 77" xfId="27530"/>
    <cellStyle name="Текст предупреждения 78" xfId="27531"/>
    <cellStyle name="Текст предупреждения 79" xfId="27532"/>
    <cellStyle name="Текст предупреждения 8" xfId="27533"/>
    <cellStyle name="Текст предупреждения 8 2" xfId="27534"/>
    <cellStyle name="Текст предупреждения 8 3" xfId="27535"/>
    <cellStyle name="Текст предупреждения 80" xfId="27536"/>
    <cellStyle name="Текст предупреждения 81" xfId="27537"/>
    <cellStyle name="Текст предупреждения 82" xfId="27538"/>
    <cellStyle name="Текст предупреждения 83" xfId="27539"/>
    <cellStyle name="Текст предупреждения 84" xfId="27540"/>
    <cellStyle name="Текст предупреждения 85" xfId="27541"/>
    <cellStyle name="Текст предупреждения 86" xfId="27542"/>
    <cellStyle name="Текст предупреждения 87" xfId="27543"/>
    <cellStyle name="Текст предупреждения 88" xfId="27544"/>
    <cellStyle name="Текст предупреждения 89" xfId="27545"/>
    <cellStyle name="Текст предупреждения 9" xfId="27546"/>
    <cellStyle name="Текст предупреждения 9 2" xfId="27547"/>
    <cellStyle name="Текст предупреждения 9 3" xfId="27548"/>
    <cellStyle name="Текст предупреждения 90" xfId="27549"/>
    <cellStyle name="Текст предупреждения 91" xfId="27550"/>
    <cellStyle name="Текст предупреждения 92" xfId="27551"/>
    <cellStyle name="Текст предупреждения 93" xfId="27552"/>
    <cellStyle name="Текст предупреждения 94" xfId="27553"/>
    <cellStyle name="Текст предупреждения 95" xfId="27554"/>
    <cellStyle name="Текст предупреждения 96" xfId="27555"/>
    <cellStyle name="Текст предупреждения 97" xfId="27556"/>
    <cellStyle name="Текст предупреждения 98" xfId="27557"/>
    <cellStyle name="Текст предупреждения 99" xfId="27558"/>
    <cellStyle name="Текстовый" xfId="27559"/>
    <cellStyle name="Текстовый 10" xfId="27560"/>
    <cellStyle name="Текстовый 2" xfId="27561"/>
    <cellStyle name="Текстовый 2 2" xfId="27562"/>
    <cellStyle name="Текстовый 2 3" xfId="27563"/>
    <cellStyle name="Текстовый 3" xfId="27564"/>
    <cellStyle name="Текстовый 3 2" xfId="27565"/>
    <cellStyle name="Текстовый 3 3" xfId="27566"/>
    <cellStyle name="Текстовый 4" xfId="27567"/>
    <cellStyle name="Текстовый 4 2" xfId="27568"/>
    <cellStyle name="Текстовый 4 3" xfId="27569"/>
    <cellStyle name="Текстовый 5" xfId="27570"/>
    <cellStyle name="Текстовый 5 2" xfId="27571"/>
    <cellStyle name="Текстовый 5 3" xfId="27572"/>
    <cellStyle name="Текстовый 6" xfId="27573"/>
    <cellStyle name="Текстовый 6 2" xfId="27574"/>
    <cellStyle name="Текстовый 6 3" xfId="27575"/>
    <cellStyle name="Текстовый 7" xfId="27576"/>
    <cellStyle name="Текстовый 7 2" xfId="27577"/>
    <cellStyle name="Текстовый 7 3" xfId="27578"/>
    <cellStyle name="Текстовый 8" xfId="27579"/>
    <cellStyle name="Текстовый 8 2" xfId="27580"/>
    <cellStyle name="Текстовый 8 3" xfId="27581"/>
    <cellStyle name="Текстовый 9" xfId="27582"/>
    <cellStyle name="Текстовый_1" xfId="27583"/>
    <cellStyle name="Тысячи [0]_22гк" xfId="27584"/>
    <cellStyle name="Тысячи_22гк" xfId="27585"/>
    <cellStyle name="ФИКСИРОВАННЫЙ" xfId="27586"/>
    <cellStyle name="ФИКСИРОВАННЫЙ 10" xfId="27587"/>
    <cellStyle name="ФИКСИРОВАННЫЙ 10 2" xfId="27588"/>
    <cellStyle name="ФИКСИРОВАННЫЙ 10 3" xfId="27589"/>
    <cellStyle name="ФИКСИРОВАННЫЙ 11" xfId="27590"/>
    <cellStyle name="ФИКСИРОВАННЫЙ 11 2" xfId="27591"/>
    <cellStyle name="ФИКСИРОВАННЫЙ 11 3" xfId="27592"/>
    <cellStyle name="ФИКСИРОВАННЫЙ 12" xfId="27593"/>
    <cellStyle name="ФИКСИРОВАННЫЙ 12 2" xfId="27594"/>
    <cellStyle name="ФИКСИРОВАННЫЙ 12 3" xfId="27595"/>
    <cellStyle name="ФИКСИРОВАННЫЙ 13" xfId="27596"/>
    <cellStyle name="ФИКСИРОВАННЫЙ 13 2" xfId="27597"/>
    <cellStyle name="ФИКСИРОВАННЫЙ 13 3" xfId="27598"/>
    <cellStyle name="ФИКСИРОВАННЫЙ 14" xfId="27599"/>
    <cellStyle name="ФИКСИРОВАННЫЙ 14 2" xfId="27600"/>
    <cellStyle name="ФИКСИРОВАННЫЙ 14 3" xfId="27601"/>
    <cellStyle name="ФИКСИРОВАННЫЙ 15" xfId="27602"/>
    <cellStyle name="ФИКСИРОВАННЫЙ 15 2" xfId="27603"/>
    <cellStyle name="ФИКСИРОВАННЫЙ 15 3" xfId="27604"/>
    <cellStyle name="ФИКСИРОВАННЫЙ 16" xfId="27605"/>
    <cellStyle name="ФИКСИРОВАННЫЙ 16 2" xfId="27606"/>
    <cellStyle name="ФИКСИРОВАННЫЙ 16 3" xfId="27607"/>
    <cellStyle name="ФИКСИРОВАННЫЙ 17" xfId="27608"/>
    <cellStyle name="ФИКСИРОВАННЫЙ 17 2" xfId="27609"/>
    <cellStyle name="ФИКСИРОВАННЫЙ 17 2 2" xfId="27610"/>
    <cellStyle name="ФИКСИРОВАННЫЙ 17 3" xfId="27611"/>
    <cellStyle name="ФИКСИРОВАННЫЙ 17 3 2" xfId="27612"/>
    <cellStyle name="ФИКСИРОВАННЫЙ 17 4" xfId="27613"/>
    <cellStyle name="ФИКСИРОВАННЫЙ 17 4 2" xfId="27614"/>
    <cellStyle name="ФИКСИРОВАННЫЙ 17 5" xfId="27615"/>
    <cellStyle name="ФИКСИРОВАННЫЙ 17 5 2" xfId="27616"/>
    <cellStyle name="ФИКСИРОВАННЫЙ 17 6" xfId="27617"/>
    <cellStyle name="ФИКСИРОВАННЫЙ 17 7" xfId="27618"/>
    <cellStyle name="ФИКСИРОВАННЫЙ 18" xfId="27619"/>
    <cellStyle name="ФИКСИРОВАННЫЙ 18 2" xfId="27620"/>
    <cellStyle name="ФИКСИРОВАННЫЙ 18 3" xfId="27621"/>
    <cellStyle name="ФИКСИРОВАННЫЙ 18 4" xfId="27622"/>
    <cellStyle name="ФИКСИРОВАННЫЙ 19" xfId="27623"/>
    <cellStyle name="ФИКСИРОВАННЫЙ 2" xfId="27624"/>
    <cellStyle name="ФИКСИРОВАННЫЙ 2 2" xfId="27625"/>
    <cellStyle name="ФИКСИРОВАННЫЙ 2 3" xfId="27626"/>
    <cellStyle name="ФИКСИРОВАННЫЙ 20" xfId="27627"/>
    <cellStyle name="ФИКСИРОВАННЫЙ 21" xfId="27628"/>
    <cellStyle name="ФИКСИРОВАННЫЙ 22" xfId="27629"/>
    <cellStyle name="ФИКСИРОВАННЫЙ 23" xfId="27630"/>
    <cellStyle name="ФИКСИРОВАННЫЙ 24" xfId="27631"/>
    <cellStyle name="ФИКСИРОВАННЫЙ 25" xfId="27632"/>
    <cellStyle name="ФИКСИРОВАННЫЙ 26" xfId="27633"/>
    <cellStyle name="ФИКСИРОВАННЫЙ 27" xfId="27634"/>
    <cellStyle name="ФИКСИРОВАННЫЙ 3" xfId="27635"/>
    <cellStyle name="ФИКСИРОВАННЫЙ 3 2" xfId="27636"/>
    <cellStyle name="ФИКСИРОВАННЫЙ 3 3" xfId="27637"/>
    <cellStyle name="ФИКСИРОВАННЫЙ 4" xfId="27638"/>
    <cellStyle name="ФИКСИРОВАННЫЙ 4 2" xfId="27639"/>
    <cellStyle name="ФИКСИРОВАННЫЙ 4 3" xfId="27640"/>
    <cellStyle name="ФИКСИРОВАННЫЙ 5" xfId="27641"/>
    <cellStyle name="ФИКСИРОВАННЫЙ 5 2" xfId="27642"/>
    <cellStyle name="ФИКСИРОВАННЫЙ 5 3" xfId="27643"/>
    <cellStyle name="ФИКСИРОВАННЫЙ 6" xfId="27644"/>
    <cellStyle name="ФИКСИРОВАННЫЙ 6 2" xfId="27645"/>
    <cellStyle name="ФИКСИРОВАННЫЙ 6 3" xfId="27646"/>
    <cellStyle name="ФИКСИРОВАННЫЙ 7" xfId="27647"/>
    <cellStyle name="ФИКСИРОВАННЫЙ 7 2" xfId="27648"/>
    <cellStyle name="ФИКСИРОВАННЫЙ 7 3" xfId="27649"/>
    <cellStyle name="ФИКСИРОВАННЫЙ 8" xfId="27650"/>
    <cellStyle name="ФИКСИРОВАННЫЙ 8 2" xfId="27651"/>
    <cellStyle name="ФИКСИРОВАННЫЙ 8 3" xfId="27652"/>
    <cellStyle name="ФИКСИРОВАННЫЙ 9" xfId="27653"/>
    <cellStyle name="ФИКСИРОВАННЫЙ 9 2" xfId="27654"/>
    <cellStyle name="ФИКСИРОВАННЫЙ 9 3" xfId="27655"/>
    <cellStyle name="ФИКСИРОВАННЫЙ_1" xfId="27656"/>
    <cellStyle name="Финансовый" xfId="29579" builtinId="3"/>
    <cellStyle name="Финансовый [0] 2" xfId="27657"/>
    <cellStyle name="Финансовый 10" xfId="27658"/>
    <cellStyle name="Финансовый 10 2" xfId="27659"/>
    <cellStyle name="Финансовый 10 2 2" xfId="27660"/>
    <cellStyle name="Финансовый 10 2 3" xfId="27661"/>
    <cellStyle name="Финансовый 10 3" xfId="27662"/>
    <cellStyle name="Финансовый 10 3 2" xfId="27663"/>
    <cellStyle name="Финансовый 10 4" xfId="27664"/>
    <cellStyle name="Финансовый 10 4 2" xfId="27665"/>
    <cellStyle name="Финансовый 11" xfId="27666"/>
    <cellStyle name="Финансовый 11 2" xfId="27667"/>
    <cellStyle name="Финансовый 11 2 2" xfId="27668"/>
    <cellStyle name="Финансовый 11 2 2 2" xfId="27669"/>
    <cellStyle name="Финансовый 11 2 3" xfId="27670"/>
    <cellStyle name="Финансовый 11 2 3 2" xfId="27671"/>
    <cellStyle name="Финансовый 11 3" xfId="27672"/>
    <cellStyle name="Финансовый 11 3 2" xfId="27673"/>
    <cellStyle name="Финансовый 12" xfId="27674"/>
    <cellStyle name="Финансовый 12 2" xfId="27675"/>
    <cellStyle name="Финансовый 12 2 2" xfId="27676"/>
    <cellStyle name="Финансовый 12 2 2 2" xfId="27677"/>
    <cellStyle name="Финансовый 12 2 3" xfId="27678"/>
    <cellStyle name="Финансовый 12 2 3 2" xfId="27679"/>
    <cellStyle name="Финансовый 12 3" xfId="27680"/>
    <cellStyle name="Финансовый 12 3 2" xfId="27681"/>
    <cellStyle name="Финансовый 12 3 2 2" xfId="27682"/>
    <cellStyle name="Финансовый 12 3 3" xfId="27683"/>
    <cellStyle name="Финансовый 12 3 3 2" xfId="27684"/>
    <cellStyle name="Финансовый 12 4" xfId="27685"/>
    <cellStyle name="Финансовый 12 4 2" xfId="27686"/>
    <cellStyle name="Финансовый 13" xfId="27687"/>
    <cellStyle name="Финансовый 13 2" xfId="27688"/>
    <cellStyle name="Финансовый 13 2 2" xfId="27689"/>
    <cellStyle name="Финансовый 13 3" xfId="27690"/>
    <cellStyle name="Финансовый 13 3 2" xfId="27691"/>
    <cellStyle name="Финансовый 14" xfId="27692"/>
    <cellStyle name="Финансовый 14 2" xfId="27693"/>
    <cellStyle name="Финансовый 14 2 2" xfId="27694"/>
    <cellStyle name="Финансовый 14 2 2 2" xfId="27695"/>
    <cellStyle name="Финансовый 14 2 3" xfId="27696"/>
    <cellStyle name="Финансовый 14 2 3 2" xfId="27697"/>
    <cellStyle name="Финансовый 14 3" xfId="27698"/>
    <cellStyle name="Финансовый 14 3 2" xfId="27699"/>
    <cellStyle name="Финансовый 14 3 2 2" xfId="27700"/>
    <cellStyle name="Финансовый 14 3 3" xfId="27701"/>
    <cellStyle name="Финансовый 14 3 3 2" xfId="27702"/>
    <cellStyle name="Финансовый 14 4" xfId="27703"/>
    <cellStyle name="Финансовый 14 4 2" xfId="27704"/>
    <cellStyle name="Финансовый 14 5" xfId="27705"/>
    <cellStyle name="Финансовый 14 5 2" xfId="27706"/>
    <cellStyle name="Финансовый 15" xfId="27707"/>
    <cellStyle name="Финансовый 15 10" xfId="27708"/>
    <cellStyle name="Финансовый 15 11" xfId="27709"/>
    <cellStyle name="Финансовый 15 12" xfId="27710"/>
    <cellStyle name="Финансовый 15 13" xfId="27711"/>
    <cellStyle name="Финансовый 15 14" xfId="27712"/>
    <cellStyle name="Финансовый 15 15" xfId="27713"/>
    <cellStyle name="Финансовый 15 16" xfId="27714"/>
    <cellStyle name="Финансовый 15 17" xfId="27715"/>
    <cellStyle name="Финансовый 15 18" xfId="27716"/>
    <cellStyle name="Финансовый 15 19" xfId="27717"/>
    <cellStyle name="Финансовый 15 2" xfId="27718"/>
    <cellStyle name="Финансовый 15 2 2" xfId="27719"/>
    <cellStyle name="Финансовый 15 20" xfId="27720"/>
    <cellStyle name="Финансовый 15 21" xfId="27721"/>
    <cellStyle name="Финансовый 15 22" xfId="27722"/>
    <cellStyle name="Финансовый 15 23" xfId="27723"/>
    <cellStyle name="Финансовый 15 24" xfId="27724"/>
    <cellStyle name="Финансовый 15 25" xfId="27725"/>
    <cellStyle name="Финансовый 15 26" xfId="27726"/>
    <cellStyle name="Финансовый 15 27" xfId="27727"/>
    <cellStyle name="Финансовый 15 28" xfId="27728"/>
    <cellStyle name="Финансовый 15 29" xfId="27729"/>
    <cellStyle name="Финансовый 15 3" xfId="27730"/>
    <cellStyle name="Финансовый 15 3 2" xfId="27731"/>
    <cellStyle name="Финансовый 15 30" xfId="27732"/>
    <cellStyle name="Финансовый 15 31" xfId="27733"/>
    <cellStyle name="Финансовый 15 32" xfId="27734"/>
    <cellStyle name="Финансовый 15 33" xfId="27735"/>
    <cellStyle name="Финансовый 15 34" xfId="27736"/>
    <cellStyle name="Финансовый 15 4" xfId="27737"/>
    <cellStyle name="Финансовый 15 5" xfId="27738"/>
    <cellStyle name="Финансовый 15 6" xfId="27739"/>
    <cellStyle name="Финансовый 15 7" xfId="27740"/>
    <cellStyle name="Финансовый 15 8" xfId="27741"/>
    <cellStyle name="Финансовый 15 9" xfId="27742"/>
    <cellStyle name="Финансовый 16" xfId="27743"/>
    <cellStyle name="Финансовый 16 10" xfId="27744"/>
    <cellStyle name="Финансовый 16 11" xfId="27745"/>
    <cellStyle name="Финансовый 16 12" xfId="27746"/>
    <cellStyle name="Финансовый 16 13" xfId="27747"/>
    <cellStyle name="Финансовый 16 14" xfId="27748"/>
    <cellStyle name="Финансовый 16 15" xfId="27749"/>
    <cellStyle name="Финансовый 16 16" xfId="27750"/>
    <cellStyle name="Финансовый 16 17" xfId="27751"/>
    <cellStyle name="Финансовый 16 18" xfId="27752"/>
    <cellStyle name="Финансовый 16 19" xfId="27753"/>
    <cellStyle name="Финансовый 16 2" xfId="27754"/>
    <cellStyle name="Финансовый 16 2 2" xfId="27755"/>
    <cellStyle name="Финансовый 16 2 2 2" xfId="27756"/>
    <cellStyle name="Финансовый 16 2 3" xfId="27757"/>
    <cellStyle name="Финансовый 16 20" xfId="27758"/>
    <cellStyle name="Финансовый 16 21" xfId="27759"/>
    <cellStyle name="Финансовый 16 22" xfId="27760"/>
    <cellStyle name="Финансовый 16 23" xfId="27761"/>
    <cellStyle name="Финансовый 16 24" xfId="27762"/>
    <cellStyle name="Финансовый 16 25" xfId="27763"/>
    <cellStyle name="Финансовый 16 26" xfId="27764"/>
    <cellStyle name="Финансовый 16 27" xfId="27765"/>
    <cellStyle name="Финансовый 16 28" xfId="27766"/>
    <cellStyle name="Финансовый 16 29" xfId="27767"/>
    <cellStyle name="Финансовый 16 3" xfId="27768"/>
    <cellStyle name="Финансовый 16 30" xfId="27769"/>
    <cellStyle name="Финансовый 16 31" xfId="27770"/>
    <cellStyle name="Финансовый 16 32" xfId="27771"/>
    <cellStyle name="Финансовый 16 33" xfId="27772"/>
    <cellStyle name="Финансовый 16 34" xfId="27773"/>
    <cellStyle name="Финансовый 16 4" xfId="27774"/>
    <cellStyle name="Финансовый 16 5" xfId="27775"/>
    <cellStyle name="Финансовый 16 6" xfId="27776"/>
    <cellStyle name="Финансовый 16 7" xfId="27777"/>
    <cellStyle name="Финансовый 16 8" xfId="27778"/>
    <cellStyle name="Финансовый 16 9" xfId="27779"/>
    <cellStyle name="Финансовый 17" xfId="27780"/>
    <cellStyle name="Финансовый 17 10" xfId="27781"/>
    <cellStyle name="Финансовый 17 11" xfId="27782"/>
    <cellStyle name="Финансовый 17 12" xfId="27783"/>
    <cellStyle name="Финансовый 17 13" xfId="27784"/>
    <cellStyle name="Финансовый 17 14" xfId="27785"/>
    <cellStyle name="Финансовый 17 15" xfId="27786"/>
    <cellStyle name="Финансовый 17 16" xfId="27787"/>
    <cellStyle name="Финансовый 17 17" xfId="27788"/>
    <cellStyle name="Финансовый 17 18" xfId="27789"/>
    <cellStyle name="Финансовый 17 19" xfId="27790"/>
    <cellStyle name="Финансовый 17 2" xfId="27791"/>
    <cellStyle name="Финансовый 17 20" xfId="27792"/>
    <cellStyle name="Финансовый 17 21" xfId="27793"/>
    <cellStyle name="Финансовый 17 22" xfId="27794"/>
    <cellStyle name="Финансовый 17 23" xfId="27795"/>
    <cellStyle name="Финансовый 17 24" xfId="27796"/>
    <cellStyle name="Финансовый 17 25" xfId="27797"/>
    <cellStyle name="Финансовый 17 26" xfId="27798"/>
    <cellStyle name="Финансовый 17 27" xfId="27799"/>
    <cellStyle name="Финансовый 17 28" xfId="27800"/>
    <cellStyle name="Финансовый 17 29" xfId="27801"/>
    <cellStyle name="Финансовый 17 3" xfId="27802"/>
    <cellStyle name="Финансовый 17 30" xfId="27803"/>
    <cellStyle name="Финансовый 17 31" xfId="27804"/>
    <cellStyle name="Финансовый 17 32" xfId="27805"/>
    <cellStyle name="Финансовый 17 33" xfId="27806"/>
    <cellStyle name="Финансовый 17 34" xfId="27807"/>
    <cellStyle name="Финансовый 17 4" xfId="27808"/>
    <cellStyle name="Финансовый 17 5" xfId="27809"/>
    <cellStyle name="Финансовый 17 6" xfId="27810"/>
    <cellStyle name="Финансовый 17 7" xfId="27811"/>
    <cellStyle name="Финансовый 17 8" xfId="27812"/>
    <cellStyle name="Финансовый 17 9" xfId="27813"/>
    <cellStyle name="Финансовый 18" xfId="27814"/>
    <cellStyle name="Финансовый 18 10" xfId="27815"/>
    <cellStyle name="Финансовый 18 11" xfId="27816"/>
    <cellStyle name="Финансовый 18 12" xfId="27817"/>
    <cellStyle name="Финансовый 18 13" xfId="27818"/>
    <cellStyle name="Финансовый 18 14" xfId="27819"/>
    <cellStyle name="Финансовый 18 15" xfId="27820"/>
    <cellStyle name="Финансовый 18 16" xfId="27821"/>
    <cellStyle name="Финансовый 18 17" xfId="27822"/>
    <cellStyle name="Финансовый 18 18" xfId="27823"/>
    <cellStyle name="Финансовый 18 19" xfId="27824"/>
    <cellStyle name="Финансовый 18 2" xfId="27825"/>
    <cellStyle name="Финансовый 18 2 2" xfId="27826"/>
    <cellStyle name="Финансовый 18 20" xfId="27827"/>
    <cellStyle name="Финансовый 18 21" xfId="27828"/>
    <cellStyle name="Финансовый 18 22" xfId="27829"/>
    <cellStyle name="Финансовый 18 23" xfId="27830"/>
    <cellStyle name="Финансовый 18 24" xfId="27831"/>
    <cellStyle name="Финансовый 18 25" xfId="27832"/>
    <cellStyle name="Финансовый 18 26" xfId="27833"/>
    <cellStyle name="Финансовый 18 27" xfId="27834"/>
    <cellStyle name="Финансовый 18 28" xfId="27835"/>
    <cellStyle name="Финансовый 18 29" xfId="27836"/>
    <cellStyle name="Финансовый 18 3" xfId="27837"/>
    <cellStyle name="Финансовый 18 30" xfId="27838"/>
    <cellStyle name="Финансовый 18 31" xfId="27839"/>
    <cellStyle name="Финансовый 18 32" xfId="27840"/>
    <cellStyle name="Финансовый 18 33" xfId="27841"/>
    <cellStyle name="Финансовый 18 34" xfId="27842"/>
    <cellStyle name="Финансовый 18 4" xfId="27843"/>
    <cellStyle name="Финансовый 18 5" xfId="27844"/>
    <cellStyle name="Финансовый 18 6" xfId="27845"/>
    <cellStyle name="Финансовый 18 7" xfId="27846"/>
    <cellStyle name="Финансовый 18 8" xfId="27847"/>
    <cellStyle name="Финансовый 18 9" xfId="27848"/>
    <cellStyle name="Финансовый 19" xfId="27849"/>
    <cellStyle name="Финансовый 19 2" xfId="27850"/>
    <cellStyle name="Финансовый 19 2 2" xfId="27851"/>
    <cellStyle name="Финансовый 2" xfId="27852"/>
    <cellStyle name="Финансовый 2 10" xfId="27853"/>
    <cellStyle name="Финансовый 2 10 2" xfId="27854"/>
    <cellStyle name="Финансовый 2 10 3" xfId="27855"/>
    <cellStyle name="Финансовый 2 11" xfId="27856"/>
    <cellStyle name="Финансовый 2 11 2" xfId="27857"/>
    <cellStyle name="Финансовый 2 11 3" xfId="27858"/>
    <cellStyle name="Финансовый 2 12" xfId="27859"/>
    <cellStyle name="Финансовый 2 12 2" xfId="27860"/>
    <cellStyle name="Финансовый 2 12 2 2" xfId="27861"/>
    <cellStyle name="Финансовый 2 12 3" xfId="27862"/>
    <cellStyle name="Финансовый 2 12 3 2" xfId="27863"/>
    <cellStyle name="Финансовый 2 12 4" xfId="27864"/>
    <cellStyle name="Финансовый 2 12 4 2" xfId="27865"/>
    <cellStyle name="Финансовый 2 12 5" xfId="27866"/>
    <cellStyle name="Финансовый 2 12 5 2" xfId="27867"/>
    <cellStyle name="Финансовый 2 12 6" xfId="27868"/>
    <cellStyle name="Финансовый 2 12 7" xfId="27869"/>
    <cellStyle name="Финансовый 2 13" xfId="27870"/>
    <cellStyle name="Финансовый 2 13 2" xfId="27871"/>
    <cellStyle name="Финансовый 2 13 3" xfId="27872"/>
    <cellStyle name="Финансовый 2 14" xfId="27873"/>
    <cellStyle name="Финансовый 2 15" xfId="27874"/>
    <cellStyle name="Финансовый 2 16" xfId="27875"/>
    <cellStyle name="Финансовый 2 17" xfId="27876"/>
    <cellStyle name="Финансовый 2 18" xfId="27877"/>
    <cellStyle name="Финансовый 2 19" xfId="27878"/>
    <cellStyle name="Финансовый 2 2" xfId="27879"/>
    <cellStyle name="Финансовый 2 2 10" xfId="27880"/>
    <cellStyle name="Финансовый 2 2 10 2" xfId="27881"/>
    <cellStyle name="Финансовый 2 2 11" xfId="27882"/>
    <cellStyle name="Финансовый 2 2 12" xfId="27883"/>
    <cellStyle name="Финансовый 2 2 13" xfId="27884"/>
    <cellStyle name="Финансовый 2 2 14" xfId="27885"/>
    <cellStyle name="Финансовый 2 2 2" xfId="27886"/>
    <cellStyle name="Финансовый 2 2 2 2" xfId="27887"/>
    <cellStyle name="Финансовый 2 2 2 3" xfId="27888"/>
    <cellStyle name="Финансовый 2 2 3" xfId="27889"/>
    <cellStyle name="Финансовый 2 2 3 2" xfId="27890"/>
    <cellStyle name="Финансовый 2 2 3 3" xfId="27891"/>
    <cellStyle name="Финансовый 2 2 4" xfId="27892"/>
    <cellStyle name="Финансовый 2 2 5" xfId="27893"/>
    <cellStyle name="Финансовый 2 2 6" xfId="27894"/>
    <cellStyle name="Финансовый 2 2 7" xfId="27895"/>
    <cellStyle name="Финансовый 2 2 8" xfId="27896"/>
    <cellStyle name="Финансовый 2 2 9" xfId="27897"/>
    <cellStyle name="Финансовый 2 2_INDEX.STATION.2012(v1.0)_" xfId="27898"/>
    <cellStyle name="Финансовый 2 20" xfId="27899"/>
    <cellStyle name="Финансовый 2 21" xfId="27900"/>
    <cellStyle name="Финансовый 2 22" xfId="27901"/>
    <cellStyle name="Финансовый 2 23" xfId="27902"/>
    <cellStyle name="Финансовый 2 24" xfId="27903"/>
    <cellStyle name="Финансовый 2 25" xfId="27904"/>
    <cellStyle name="Финансовый 2 26" xfId="27905"/>
    <cellStyle name="Финансовый 2 27" xfId="27906"/>
    <cellStyle name="Финансовый 2 28" xfId="27907"/>
    <cellStyle name="Финансовый 2 29" xfId="27908"/>
    <cellStyle name="Финансовый 2 3" xfId="27909"/>
    <cellStyle name="Финансовый 2 3 2" xfId="27910"/>
    <cellStyle name="Финансовый 2 3 3" xfId="27911"/>
    <cellStyle name="Финансовый 2 3_тех формы-т ОК без кот. Мелиор 1-2" xfId="27912"/>
    <cellStyle name="Финансовый 2 30" xfId="27913"/>
    <cellStyle name="Финансовый 2 31" xfId="27914"/>
    <cellStyle name="Финансовый 2 32" xfId="27915"/>
    <cellStyle name="Финансовый 2 33" xfId="27916"/>
    <cellStyle name="Финансовый 2 34" xfId="27917"/>
    <cellStyle name="Финансовый 2 35" xfId="27918"/>
    <cellStyle name="Финансовый 2 36" xfId="27919"/>
    <cellStyle name="Финансовый 2 37" xfId="27920"/>
    <cellStyle name="Финансовый 2 38" xfId="27921"/>
    <cellStyle name="Финансовый 2 39" xfId="27922"/>
    <cellStyle name="Финансовый 2 4" xfId="27923"/>
    <cellStyle name="Финансовый 2 4 2" xfId="27924"/>
    <cellStyle name="Финансовый 2 4 3" xfId="27925"/>
    <cellStyle name="Финансовый 2 40" xfId="27926"/>
    <cellStyle name="Финансовый 2 41" xfId="27927"/>
    <cellStyle name="Финансовый 2 42" xfId="27928"/>
    <cellStyle name="Финансовый 2 43" xfId="27929"/>
    <cellStyle name="Финансовый 2 44" xfId="27930"/>
    <cellStyle name="Финансовый 2 45" xfId="27931"/>
    <cellStyle name="Финансовый 2 46" xfId="28654"/>
    <cellStyle name="Финансовый 2 47" xfId="29195"/>
    <cellStyle name="Финансовый 2 5" xfId="27932"/>
    <cellStyle name="Финансовый 2 5 2" xfId="27933"/>
    <cellStyle name="Финансовый 2 5 3" xfId="27934"/>
    <cellStyle name="Финансовый 2 6" xfId="27935"/>
    <cellStyle name="Финансовый 2 6 2" xfId="27936"/>
    <cellStyle name="Финансовый 2 6 3" xfId="27937"/>
    <cellStyle name="Финансовый 2 7" xfId="27938"/>
    <cellStyle name="Финансовый 2 7 2" xfId="27939"/>
    <cellStyle name="Финансовый 2 7 3" xfId="27940"/>
    <cellStyle name="Финансовый 2 8" xfId="27941"/>
    <cellStyle name="Финансовый 2 8 2" xfId="27942"/>
    <cellStyle name="Финансовый 2 8 3" xfId="27943"/>
    <cellStyle name="Финансовый 2 9" xfId="27944"/>
    <cellStyle name="Финансовый 2 9 2" xfId="27945"/>
    <cellStyle name="Финансовый 2 9 3" xfId="27946"/>
    <cellStyle name="Финансовый 2_+-Сунтарский  филиал 2012" xfId="27947"/>
    <cellStyle name="Финансовый 20" xfId="27948"/>
    <cellStyle name="Финансовый 20 2" xfId="27949"/>
    <cellStyle name="Финансовый 21" xfId="27950"/>
    <cellStyle name="Финансовый 22" xfId="27951"/>
    <cellStyle name="Финансовый 22 2" xfId="27952"/>
    <cellStyle name="Финансовый 23" xfId="27953"/>
    <cellStyle name="Финансовый 23 2" xfId="27954"/>
    <cellStyle name="Финансовый 24" xfId="27955"/>
    <cellStyle name="Финансовый 24 2" xfId="27956"/>
    <cellStyle name="Финансовый 25" xfId="27957"/>
    <cellStyle name="Финансовый 25 2" xfId="27958"/>
    <cellStyle name="Финансовый 26" xfId="27959"/>
    <cellStyle name="Финансовый 27" xfId="27960"/>
    <cellStyle name="Финансовый 3" xfId="27961"/>
    <cellStyle name="Финансовый 3 2" xfId="27962"/>
    <cellStyle name="Финансовый 3 2 2" xfId="27963"/>
    <cellStyle name="Финансовый 3 2 2 2" xfId="27964"/>
    <cellStyle name="Финансовый 3 2 2 2 2" xfId="27965"/>
    <cellStyle name="Финансовый 3 2 2 2 3" xfId="27966"/>
    <cellStyle name="Финансовый 3 2 2 2 4" xfId="27967"/>
    <cellStyle name="Финансовый 3 2 2 3" xfId="27968"/>
    <cellStyle name="Финансовый 3 2 2 3 2" xfId="27969"/>
    <cellStyle name="Финансовый 3 2 2 3 3" xfId="27970"/>
    <cellStyle name="Финансовый 3 2 2 3 4" xfId="27971"/>
    <cellStyle name="Финансовый 3 2 2 4" xfId="27972"/>
    <cellStyle name="Финансовый 3 2 2 4 2" xfId="27973"/>
    <cellStyle name="Финансовый 3 2 2 4 3" xfId="27974"/>
    <cellStyle name="Финансовый 3 2 2 4 4" xfId="27975"/>
    <cellStyle name="Финансовый 3 2 2 5" xfId="27976"/>
    <cellStyle name="Финансовый 3 2 2 5 2" xfId="27977"/>
    <cellStyle name="Финансовый 3 2 2 5 3" xfId="27978"/>
    <cellStyle name="Финансовый 3 2 2 5 4" xfId="27979"/>
    <cellStyle name="Финансовый 3 2 2 6" xfId="27980"/>
    <cellStyle name="Финансовый 3 2 2 6 2" xfId="27981"/>
    <cellStyle name="Финансовый 3 2 2 6 3" xfId="27982"/>
    <cellStyle name="Финансовый 3 2 2 6 4" xfId="27983"/>
    <cellStyle name="Финансовый 3 2 2 7" xfId="27984"/>
    <cellStyle name="Финансовый 3 2 2 7 2" xfId="27985"/>
    <cellStyle name="Финансовый 3 2 2 7 3" xfId="27986"/>
    <cellStyle name="Финансовый 3 2 2 7 4" xfId="27987"/>
    <cellStyle name="Финансовый 3 2 2 8" xfId="27988"/>
    <cellStyle name="Финансовый 3 2 2 9" xfId="27989"/>
    <cellStyle name="Финансовый 3 2 3" xfId="27990"/>
    <cellStyle name="Финансовый 3 2 4" xfId="27991"/>
    <cellStyle name="Финансовый 3 3" xfId="27992"/>
    <cellStyle name="Финансовый 3 3 2" xfId="27993"/>
    <cellStyle name="Финансовый 3 3 3" xfId="27994"/>
    <cellStyle name="Финансовый 3 4" xfId="27995"/>
    <cellStyle name="Финансовый 3 4 2" xfId="27996"/>
    <cellStyle name="Финансовый 3 5" xfId="27997"/>
    <cellStyle name="Финансовый 3 5 2" xfId="27998"/>
    <cellStyle name="Финансовый 3 6" xfId="27999"/>
    <cellStyle name="Финансовый 3 6 2" xfId="28000"/>
    <cellStyle name="Финансовый 3 7" xfId="28001"/>
    <cellStyle name="Финансовый 3 8" xfId="28002"/>
    <cellStyle name="Финансовый 3 8 2" xfId="28003"/>
    <cellStyle name="Финансовый 3 9" xfId="29565"/>
    <cellStyle name="Финансовый 3_INDEX.STATION.2012(v1.0)_" xfId="28004"/>
    <cellStyle name="Финансовый 32" xfId="28005"/>
    <cellStyle name="Финансовый 33" xfId="28006"/>
    <cellStyle name="Финансовый 34" xfId="28007"/>
    <cellStyle name="Финансовый 35" xfId="28008"/>
    <cellStyle name="Финансовый 4" xfId="28009"/>
    <cellStyle name="Финансовый 4 2" xfId="28010"/>
    <cellStyle name="Финансовый 4 2 2" xfId="28011"/>
    <cellStyle name="Финансовый 4 2 3" xfId="28012"/>
    <cellStyle name="Финансовый 4 3" xfId="28013"/>
    <cellStyle name="Финансовый 4 3 2" xfId="28014"/>
    <cellStyle name="Финансовый 4 3 2 2" xfId="28015"/>
    <cellStyle name="Финансовый 4 3 3" xfId="28016"/>
    <cellStyle name="Финансовый 4 3 3 2" xfId="28017"/>
    <cellStyle name="Финансовый 4 4" xfId="28018"/>
    <cellStyle name="Финансовый 4 4 2" xfId="28019"/>
    <cellStyle name="Финансовый 4 5" xfId="28020"/>
    <cellStyle name="Финансовый 4 5 2" xfId="28021"/>
    <cellStyle name="Финансовый 4 6" xfId="28022"/>
    <cellStyle name="Финансовый 4 6 2" xfId="28023"/>
    <cellStyle name="Финансовый 4_свод экспертных" xfId="28024"/>
    <cellStyle name="Финансовый 44" xfId="28025"/>
    <cellStyle name="Финансовый 45" xfId="28026"/>
    <cellStyle name="Финансовый 46" xfId="28027"/>
    <cellStyle name="Финансовый 47" xfId="28028"/>
    <cellStyle name="Финансовый 48" xfId="28029"/>
    <cellStyle name="Финансовый 49" xfId="28030"/>
    <cellStyle name="Финансовый 5" xfId="36"/>
    <cellStyle name="Финансовый 5 2" xfId="28031"/>
    <cellStyle name="Финансовый 5 2 2" xfId="28032"/>
    <cellStyle name="Финансовый 5 3" xfId="28033"/>
    <cellStyle name="Финансовый 5 4" xfId="28034"/>
    <cellStyle name="Финансовый 5 5" xfId="28035"/>
    <cellStyle name="Финансовый 5 5 2" xfId="28036"/>
    <cellStyle name="Финансовый 50" xfId="28037"/>
    <cellStyle name="Финансовый 51" xfId="28038"/>
    <cellStyle name="Финансовый 6" xfId="28039"/>
    <cellStyle name="Финансовый 6 2" xfId="28040"/>
    <cellStyle name="Финансовый 6 3" xfId="28041"/>
    <cellStyle name="Финансовый 6 3 2" xfId="28042"/>
    <cellStyle name="Финансовый 6 3 2 2" xfId="28043"/>
    <cellStyle name="Финансовый 6 3 3" xfId="28044"/>
    <cellStyle name="Финансовый 6 4" xfId="28045"/>
    <cellStyle name="Финансовый 6 4 2" xfId="28046"/>
    <cellStyle name="Финансовый 7" xfId="28047"/>
    <cellStyle name="Финансовый 7 2" xfId="28048"/>
    <cellStyle name="Финансовый 7 2 2" xfId="28049"/>
    <cellStyle name="Финансовый 7 2 3" xfId="28050"/>
    <cellStyle name="Финансовый 7 2 4" xfId="28051"/>
    <cellStyle name="Финансовый 7 3" xfId="28052"/>
    <cellStyle name="Финансовый 7 3 2" xfId="28053"/>
    <cellStyle name="Финансовый 7 3 2 2" xfId="28054"/>
    <cellStyle name="Финансовый 7 3 3" xfId="28055"/>
    <cellStyle name="Финансовый 7 4" xfId="28056"/>
    <cellStyle name="Финансовый 7_форма 1 Абыйский" xfId="28057"/>
    <cellStyle name="Финансовый 8" xfId="28058"/>
    <cellStyle name="Финансовый 8 2" xfId="28059"/>
    <cellStyle name="Финансовый 8 2 2" xfId="28060"/>
    <cellStyle name="Финансовый 8 2 3" xfId="28061"/>
    <cellStyle name="Финансовый 8 3" xfId="28062"/>
    <cellStyle name="Финансовый 8 3 2" xfId="28063"/>
    <cellStyle name="Финансовый 8 3 3" xfId="28064"/>
    <cellStyle name="Финансовый 8 3 4" xfId="28065"/>
    <cellStyle name="Финансовый 8 4" xfId="28066"/>
    <cellStyle name="Финансовый 8 4 2" xfId="28067"/>
    <cellStyle name="Финансовый 8 4 3" xfId="28068"/>
    <cellStyle name="Финансовый 8 4 4" xfId="28069"/>
    <cellStyle name="Финансовый 8 5" xfId="28070"/>
    <cellStyle name="Финансовый 8 5 2" xfId="28071"/>
    <cellStyle name="Финансовый 8 5 3" xfId="28072"/>
    <cellStyle name="Финансовый 8 5 4" xfId="28073"/>
    <cellStyle name="Финансовый 8 6" xfId="28074"/>
    <cellStyle name="Финансовый 8 6 2" xfId="28075"/>
    <cellStyle name="Финансовый 8 6 3" xfId="28076"/>
    <cellStyle name="Финансовый 8 6 4" xfId="28077"/>
    <cellStyle name="Финансовый 8 7" xfId="28078"/>
    <cellStyle name="Финансовый 8 7 2" xfId="28079"/>
    <cellStyle name="Финансовый 8 7 3" xfId="28080"/>
    <cellStyle name="Финансовый 8 7 4" xfId="28081"/>
    <cellStyle name="Финансовый 8 8" xfId="28082"/>
    <cellStyle name="Финансовый 8 9" xfId="28083"/>
    <cellStyle name="Финансовый 9" xfId="28084"/>
    <cellStyle name="Финансовый 9 2" xfId="28085"/>
    <cellStyle name="Финансовый 9 2 2" xfId="28086"/>
    <cellStyle name="Финансовый0[0]_FU_bal" xfId="28087"/>
    <cellStyle name="Формула" xfId="28088"/>
    <cellStyle name="Формула 2" xfId="28089"/>
    <cellStyle name="Формула 3" xfId="28090"/>
    <cellStyle name="Формула_A РТ 2009 Рязаньэнерго" xfId="28091"/>
    <cellStyle name="ФормулаВБ" xfId="28092"/>
    <cellStyle name="ФормулаВБ 2" xfId="28093"/>
    <cellStyle name="ФормулаВБ 2 2" xfId="28094"/>
    <cellStyle name="ФормулаВБ 3" xfId="28095"/>
    <cellStyle name="ФормулаВБ 4" xfId="28096"/>
    <cellStyle name="ФормулаВБ_тех формы-т ОК без кот. Мелиор 1-2" xfId="28097"/>
    <cellStyle name="ФормулаНаКонтроль" xfId="28098"/>
    <cellStyle name="ФормулаНаКонтроль 2" xfId="28099"/>
    <cellStyle name="ФормулаНаКонтроль 2 2" xfId="28100"/>
    <cellStyle name="ФормулаНаКонтроль 2 2 2" xfId="28101"/>
    <cellStyle name="ФормулаНаКонтроль 2 2 2 2" xfId="28102"/>
    <cellStyle name="ФормулаНаКонтроль 2 3" xfId="28103"/>
    <cellStyle name="ФормулаНаКонтроль 2 3 2" xfId="28104"/>
    <cellStyle name="ФормулаНаКонтроль 2 3 2 2" xfId="28105"/>
    <cellStyle name="ФормулаНаКонтроль 2 4" xfId="28106"/>
    <cellStyle name="ФормулаНаКонтроль 2 4 2" xfId="28107"/>
    <cellStyle name="ФормулаНаКонтроль 3" xfId="28108"/>
    <cellStyle name="ФормулаНаКонтроль 3 2" xfId="28109"/>
    <cellStyle name="ФормулаНаКонтроль 3 2 2" xfId="28110"/>
    <cellStyle name="ФормулаНаКонтроль 4" xfId="28111"/>
    <cellStyle name="ФормулаНаКонтроль 4 2" xfId="28112"/>
    <cellStyle name="ФормулаНаКонтроль_тех формы-т ОК без кот. Мелиор 1-2" xfId="28113"/>
    <cellStyle name="Формулы" xfId="28114"/>
    <cellStyle name="Хороший" xfId="37" builtinId="26" customBuiltin="1"/>
    <cellStyle name="Хороший 10" xfId="28115"/>
    <cellStyle name="Хороший 10 2" xfId="28116"/>
    <cellStyle name="Хороший 10 3" xfId="28117"/>
    <cellStyle name="Хороший 100" xfId="28118"/>
    <cellStyle name="Хороший 101" xfId="28119"/>
    <cellStyle name="Хороший 102" xfId="28120"/>
    <cellStyle name="Хороший 103" xfId="28121"/>
    <cellStyle name="Хороший 104" xfId="28122"/>
    <cellStyle name="Хороший 105" xfId="28123"/>
    <cellStyle name="Хороший 106" xfId="28124"/>
    <cellStyle name="Хороший 107" xfId="28125"/>
    <cellStyle name="Хороший 108" xfId="28126"/>
    <cellStyle name="Хороший 109" xfId="28127"/>
    <cellStyle name="Хороший 11" xfId="28128"/>
    <cellStyle name="Хороший 11 2" xfId="28129"/>
    <cellStyle name="Хороший 11 3" xfId="28130"/>
    <cellStyle name="Хороший 110" xfId="28131"/>
    <cellStyle name="Хороший 111" xfId="28132"/>
    <cellStyle name="Хороший 112" xfId="28133"/>
    <cellStyle name="Хороший 113" xfId="28134"/>
    <cellStyle name="Хороший 114" xfId="28135"/>
    <cellStyle name="Хороший 115" xfId="28136"/>
    <cellStyle name="Хороший 116" xfId="28137"/>
    <cellStyle name="Хороший 117" xfId="28138"/>
    <cellStyle name="Хороший 118" xfId="28139"/>
    <cellStyle name="Хороший 119" xfId="28140"/>
    <cellStyle name="Хороший 12" xfId="28141"/>
    <cellStyle name="Хороший 12 2" xfId="28142"/>
    <cellStyle name="Хороший 12 3" xfId="28143"/>
    <cellStyle name="Хороший 120" xfId="28144"/>
    <cellStyle name="Хороший 121" xfId="28145"/>
    <cellStyle name="Хороший 122" xfId="28146"/>
    <cellStyle name="Хороший 123" xfId="28147"/>
    <cellStyle name="Хороший 124" xfId="28148"/>
    <cellStyle name="Хороший 125" xfId="28149"/>
    <cellStyle name="Хороший 126" xfId="28150"/>
    <cellStyle name="Хороший 127" xfId="28151"/>
    <cellStyle name="Хороший 128" xfId="28152"/>
    <cellStyle name="Хороший 129" xfId="28153"/>
    <cellStyle name="Хороший 13" xfId="28154"/>
    <cellStyle name="Хороший 13 2" xfId="28155"/>
    <cellStyle name="Хороший 13 3" xfId="28156"/>
    <cellStyle name="Хороший 130" xfId="28157"/>
    <cellStyle name="Хороший 131" xfId="28158"/>
    <cellStyle name="Хороший 132" xfId="28159"/>
    <cellStyle name="Хороший 133" xfId="28160"/>
    <cellStyle name="Хороший 134" xfId="28161"/>
    <cellStyle name="Хороший 135" xfId="28162"/>
    <cellStyle name="Хороший 136" xfId="28163"/>
    <cellStyle name="Хороший 137" xfId="28164"/>
    <cellStyle name="Хороший 138" xfId="28165"/>
    <cellStyle name="Хороший 139" xfId="28166"/>
    <cellStyle name="Хороший 14" xfId="28167"/>
    <cellStyle name="Хороший 14 2" xfId="28168"/>
    <cellStyle name="Хороший 14 3" xfId="28169"/>
    <cellStyle name="Хороший 140" xfId="28170"/>
    <cellStyle name="Хороший 141" xfId="28171"/>
    <cellStyle name="Хороший 142" xfId="28172"/>
    <cellStyle name="Хороший 143" xfId="28173"/>
    <cellStyle name="Хороший 144" xfId="28174"/>
    <cellStyle name="Хороший 145" xfId="28175"/>
    <cellStyle name="Хороший 146" xfId="28176"/>
    <cellStyle name="Хороший 147" xfId="28177"/>
    <cellStyle name="Хороший 148" xfId="28178"/>
    <cellStyle name="Хороший 149" xfId="28179"/>
    <cellStyle name="Хороший 15" xfId="28180"/>
    <cellStyle name="Хороший 15 2" xfId="28181"/>
    <cellStyle name="Хороший 15 3" xfId="28182"/>
    <cellStyle name="Хороший 150" xfId="28183"/>
    <cellStyle name="Хороший 151" xfId="28184"/>
    <cellStyle name="Хороший 152" xfId="28185"/>
    <cellStyle name="Хороший 16" xfId="28186"/>
    <cellStyle name="Хороший 16 2" xfId="28187"/>
    <cellStyle name="Хороший 16 3" xfId="28188"/>
    <cellStyle name="Хороший 17" xfId="28189"/>
    <cellStyle name="Хороший 17 2" xfId="28190"/>
    <cellStyle name="Хороший 17 3" xfId="28191"/>
    <cellStyle name="Хороший 18" xfId="28192"/>
    <cellStyle name="Хороший 18 2" xfId="28193"/>
    <cellStyle name="Хороший 18 3" xfId="28194"/>
    <cellStyle name="Хороший 19" xfId="28195"/>
    <cellStyle name="Хороший 19 2" xfId="28196"/>
    <cellStyle name="Хороший 19 3" xfId="28197"/>
    <cellStyle name="Хороший 2" xfId="28198"/>
    <cellStyle name="Хороший 2 10" xfId="28199"/>
    <cellStyle name="Хороший 2 11" xfId="28200"/>
    <cellStyle name="Хороший 2 12" xfId="28201"/>
    <cellStyle name="Хороший 2 13" xfId="28202"/>
    <cellStyle name="Хороший 2 14" xfId="28203"/>
    <cellStyle name="Хороший 2 14 2" xfId="28204"/>
    <cellStyle name="Хороший 2 15" xfId="28205"/>
    <cellStyle name="Хороший 2 2" xfId="28206"/>
    <cellStyle name="Хороший 2 3" xfId="28207"/>
    <cellStyle name="Хороший 2 4" xfId="28208"/>
    <cellStyle name="Хороший 2 5" xfId="28209"/>
    <cellStyle name="Хороший 2 6" xfId="28210"/>
    <cellStyle name="Хороший 2 7" xfId="28211"/>
    <cellStyle name="Хороший 2 8" xfId="28212"/>
    <cellStyle name="Хороший 2 9" xfId="28213"/>
    <cellStyle name="Хороший 20" xfId="28214"/>
    <cellStyle name="Хороший 20 2" xfId="28215"/>
    <cellStyle name="Хороший 20 3" xfId="28216"/>
    <cellStyle name="Хороший 21" xfId="28217"/>
    <cellStyle name="Хороший 21 2" xfId="28218"/>
    <cellStyle name="Хороший 21 2 2" xfId="28219"/>
    <cellStyle name="Хороший 21 2 3" xfId="28220"/>
    <cellStyle name="Хороший 21 3" xfId="28221"/>
    <cellStyle name="Хороший 21 3 2" xfId="28222"/>
    <cellStyle name="Хороший 21 3 3" xfId="28223"/>
    <cellStyle name="Хороший 21 3 4" xfId="28224"/>
    <cellStyle name="Хороший 21 4" xfId="28225"/>
    <cellStyle name="Хороший 21 4 2" xfId="28226"/>
    <cellStyle name="Хороший 21 4 3" xfId="28227"/>
    <cellStyle name="Хороший 21 4 4" xfId="28228"/>
    <cellStyle name="Хороший 21 5" xfId="28229"/>
    <cellStyle name="Хороший 21 5 2" xfId="28230"/>
    <cellStyle name="Хороший 21 5 3" xfId="28231"/>
    <cellStyle name="Хороший 21 5 4" xfId="28232"/>
    <cellStyle name="Хороший 21 6" xfId="28233"/>
    <cellStyle name="Хороший 21 6 2" xfId="28234"/>
    <cellStyle name="Хороший 21 6 3" xfId="28235"/>
    <cellStyle name="Хороший 21 6 4" xfId="28236"/>
    <cellStyle name="Хороший 21 7" xfId="28237"/>
    <cellStyle name="Хороший 21 7 2" xfId="28238"/>
    <cellStyle name="Хороший 21 7 3" xfId="28239"/>
    <cellStyle name="Хороший 21 7 4" xfId="28240"/>
    <cellStyle name="Хороший 21 8" xfId="28241"/>
    <cellStyle name="Хороший 21 9" xfId="28242"/>
    <cellStyle name="Хороший 22" xfId="28243"/>
    <cellStyle name="Хороший 22 2" xfId="28244"/>
    <cellStyle name="Хороший 22 3" xfId="28245"/>
    <cellStyle name="Хороший 23" xfId="28246"/>
    <cellStyle name="Хороший 23 2" xfId="28247"/>
    <cellStyle name="Хороший 23 3" xfId="28248"/>
    <cellStyle name="Хороший 24" xfId="28249"/>
    <cellStyle name="Хороший 24 2" xfId="28250"/>
    <cellStyle name="Хороший 24 3" xfId="28251"/>
    <cellStyle name="Хороший 25" xfId="28252"/>
    <cellStyle name="Хороший 25 2" xfId="28253"/>
    <cellStyle name="Хороший 25 3" xfId="28254"/>
    <cellStyle name="Хороший 26" xfId="28255"/>
    <cellStyle name="Хороший 26 2" xfId="28256"/>
    <cellStyle name="Хороший 26 3" xfId="28257"/>
    <cellStyle name="Хороший 27" xfId="28258"/>
    <cellStyle name="Хороший 27 2" xfId="28259"/>
    <cellStyle name="Хороший 27 3" xfId="28260"/>
    <cellStyle name="Хороший 28" xfId="28261"/>
    <cellStyle name="Хороший 28 2" xfId="28262"/>
    <cellStyle name="Хороший 28 3" xfId="28263"/>
    <cellStyle name="Хороший 29" xfId="28264"/>
    <cellStyle name="Хороший 29 2" xfId="28265"/>
    <cellStyle name="Хороший 29 3" xfId="28266"/>
    <cellStyle name="Хороший 3" xfId="28267"/>
    <cellStyle name="Хороший 3 2" xfId="28268"/>
    <cellStyle name="Хороший 3 3" xfId="28269"/>
    <cellStyle name="Хороший 30" xfId="28270"/>
    <cellStyle name="Хороший 30 2" xfId="28271"/>
    <cellStyle name="Хороший 30 3" xfId="28272"/>
    <cellStyle name="Хороший 31" xfId="28273"/>
    <cellStyle name="Хороший 31 2" xfId="28274"/>
    <cellStyle name="Хороший 31 3" xfId="28275"/>
    <cellStyle name="Хороший 32" xfId="28276"/>
    <cellStyle name="Хороший 32 2" xfId="28277"/>
    <cellStyle name="Хороший 32 3" xfId="28278"/>
    <cellStyle name="Хороший 33" xfId="28279"/>
    <cellStyle name="Хороший 33 2" xfId="28280"/>
    <cellStyle name="Хороший 33 3" xfId="28281"/>
    <cellStyle name="Хороший 34" xfId="28282"/>
    <cellStyle name="Хороший 34 2" xfId="28283"/>
    <cellStyle name="Хороший 34 3" xfId="28284"/>
    <cellStyle name="Хороший 35" xfId="28285"/>
    <cellStyle name="Хороший 35 2" xfId="28286"/>
    <cellStyle name="Хороший 35 3" xfId="28287"/>
    <cellStyle name="Хороший 36" xfId="28288"/>
    <cellStyle name="Хороший 36 2" xfId="28289"/>
    <cellStyle name="Хороший 36 3" xfId="28290"/>
    <cellStyle name="Хороший 37" xfId="28291"/>
    <cellStyle name="Хороший 37 2" xfId="28292"/>
    <cellStyle name="Хороший 37 3" xfId="28293"/>
    <cellStyle name="Хороший 38" xfId="28294"/>
    <cellStyle name="Хороший 38 2" xfId="28295"/>
    <cellStyle name="Хороший 38 3" xfId="28296"/>
    <cellStyle name="Хороший 39" xfId="28297"/>
    <cellStyle name="Хороший 39 2" xfId="28298"/>
    <cellStyle name="Хороший 39 3" xfId="28299"/>
    <cellStyle name="Хороший 4" xfId="28300"/>
    <cellStyle name="Хороший 4 2" xfId="28301"/>
    <cellStyle name="Хороший 4 3" xfId="28302"/>
    <cellStyle name="Хороший 40" xfId="28303"/>
    <cellStyle name="Хороший 40 2" xfId="28304"/>
    <cellStyle name="Хороший 40 3" xfId="28305"/>
    <cellStyle name="Хороший 41" xfId="28306"/>
    <cellStyle name="Хороший 41 2" xfId="28307"/>
    <cellStyle name="Хороший 41 3" xfId="28308"/>
    <cellStyle name="Хороший 42" xfId="28309"/>
    <cellStyle name="Хороший 42 2" xfId="28310"/>
    <cellStyle name="Хороший 42 3" xfId="28311"/>
    <cellStyle name="Хороший 43" xfId="28312"/>
    <cellStyle name="Хороший 43 2" xfId="28313"/>
    <cellStyle name="Хороший 43 3" xfId="28314"/>
    <cellStyle name="Хороший 44" xfId="28315"/>
    <cellStyle name="Хороший 44 2" xfId="28316"/>
    <cellStyle name="Хороший 44 3" xfId="28317"/>
    <cellStyle name="Хороший 45" xfId="28318"/>
    <cellStyle name="Хороший 45 2" xfId="28319"/>
    <cellStyle name="Хороший 45 3" xfId="28320"/>
    <cellStyle name="Хороший 46" xfId="28321"/>
    <cellStyle name="Хороший 46 2" xfId="28322"/>
    <cellStyle name="Хороший 46 3" xfId="28323"/>
    <cellStyle name="Хороший 47" xfId="28324"/>
    <cellStyle name="Хороший 47 2" xfId="28325"/>
    <cellStyle name="Хороший 47 3" xfId="28326"/>
    <cellStyle name="Хороший 48" xfId="28327"/>
    <cellStyle name="Хороший 48 2" xfId="28328"/>
    <cellStyle name="Хороший 48 3" xfId="28329"/>
    <cellStyle name="Хороший 49" xfId="28330"/>
    <cellStyle name="Хороший 49 2" xfId="28331"/>
    <cellStyle name="Хороший 49 3" xfId="28332"/>
    <cellStyle name="Хороший 5" xfId="28333"/>
    <cellStyle name="Хороший 5 2" xfId="28334"/>
    <cellStyle name="Хороший 5 3" xfId="28335"/>
    <cellStyle name="Хороший 50" xfId="28336"/>
    <cellStyle name="Хороший 50 2" xfId="28337"/>
    <cellStyle name="Хороший 50 3" xfId="28338"/>
    <cellStyle name="Хороший 51" xfId="28339"/>
    <cellStyle name="Хороший 51 2" xfId="28340"/>
    <cellStyle name="Хороший 51 3" xfId="28341"/>
    <cellStyle name="Хороший 52" xfId="28342"/>
    <cellStyle name="Хороший 52 2" xfId="28343"/>
    <cellStyle name="Хороший 52 3" xfId="28344"/>
    <cellStyle name="Хороший 53" xfId="28345"/>
    <cellStyle name="Хороший 53 2" xfId="28346"/>
    <cellStyle name="Хороший 53 3" xfId="28347"/>
    <cellStyle name="Хороший 54" xfId="28348"/>
    <cellStyle name="Хороший 54 2" xfId="28349"/>
    <cellStyle name="Хороший 54 3" xfId="28350"/>
    <cellStyle name="Хороший 55" xfId="28351"/>
    <cellStyle name="Хороший 55 2" xfId="28352"/>
    <cellStyle name="Хороший 55 3" xfId="28353"/>
    <cellStyle name="Хороший 56" xfId="28354"/>
    <cellStyle name="Хороший 57" xfId="28355"/>
    <cellStyle name="Хороший 58" xfId="28356"/>
    <cellStyle name="Хороший 59" xfId="28357"/>
    <cellStyle name="Хороший 6" xfId="28358"/>
    <cellStyle name="Хороший 6 2" xfId="28359"/>
    <cellStyle name="Хороший 6 3" xfId="28360"/>
    <cellStyle name="Хороший 60" xfId="28361"/>
    <cellStyle name="Хороший 61" xfId="28362"/>
    <cellStyle name="Хороший 62" xfId="28363"/>
    <cellStyle name="Хороший 63" xfId="28364"/>
    <cellStyle name="Хороший 64" xfId="28365"/>
    <cellStyle name="Хороший 65" xfId="28366"/>
    <cellStyle name="Хороший 66" xfId="28367"/>
    <cellStyle name="Хороший 67" xfId="28368"/>
    <cellStyle name="Хороший 68" xfId="28369"/>
    <cellStyle name="Хороший 69" xfId="28370"/>
    <cellStyle name="Хороший 7" xfId="28371"/>
    <cellStyle name="Хороший 7 2" xfId="28372"/>
    <cellStyle name="Хороший 7 3" xfId="28373"/>
    <cellStyle name="Хороший 70" xfId="28374"/>
    <cellStyle name="Хороший 71" xfId="28375"/>
    <cellStyle name="Хороший 72" xfId="28376"/>
    <cellStyle name="Хороший 73" xfId="28377"/>
    <cellStyle name="Хороший 74" xfId="28378"/>
    <cellStyle name="Хороший 75" xfId="28379"/>
    <cellStyle name="Хороший 76" xfId="28380"/>
    <cellStyle name="Хороший 77" xfId="28381"/>
    <cellStyle name="Хороший 78" xfId="28382"/>
    <cellStyle name="Хороший 79" xfId="28383"/>
    <cellStyle name="Хороший 8" xfId="28384"/>
    <cellStyle name="Хороший 8 2" xfId="28385"/>
    <cellStyle name="Хороший 8 3" xfId="28386"/>
    <cellStyle name="Хороший 80" xfId="28387"/>
    <cellStyle name="Хороший 81" xfId="28388"/>
    <cellStyle name="Хороший 82" xfId="28389"/>
    <cellStyle name="Хороший 83" xfId="28390"/>
    <cellStyle name="Хороший 84" xfId="28391"/>
    <cellStyle name="Хороший 85" xfId="28392"/>
    <cellStyle name="Хороший 86" xfId="28393"/>
    <cellStyle name="Хороший 87" xfId="28394"/>
    <cellStyle name="Хороший 88" xfId="28395"/>
    <cellStyle name="Хороший 89" xfId="28396"/>
    <cellStyle name="Хороший 9" xfId="28397"/>
    <cellStyle name="Хороший 9 2" xfId="28398"/>
    <cellStyle name="Хороший 9 3" xfId="28399"/>
    <cellStyle name="Хороший 90" xfId="28400"/>
    <cellStyle name="Хороший 91" xfId="28401"/>
    <cellStyle name="Хороший 92" xfId="28402"/>
    <cellStyle name="Хороший 93" xfId="28403"/>
    <cellStyle name="Хороший 94" xfId="28404"/>
    <cellStyle name="Хороший 95" xfId="28405"/>
    <cellStyle name="Хороший 96" xfId="28406"/>
    <cellStyle name="Хороший 97" xfId="28407"/>
    <cellStyle name="Хороший 98" xfId="28408"/>
    <cellStyle name="Хороший 99" xfId="28409"/>
    <cellStyle name="Цена_продукта" xfId="28410"/>
    <cellStyle name="Цифры по центру с десятыми" xfId="28411"/>
    <cellStyle name="Цифры по центру с десятыми 2" xfId="28412"/>
    <cellStyle name="Цифры по центру с десятыми 2 2" xfId="28413"/>
    <cellStyle name="Цифры по центру с десятыми 2 2 2" xfId="28414"/>
    <cellStyle name="Цифры по центру с десятыми 2 2 2 2" xfId="28415"/>
    <cellStyle name="Цифры по центру с десятыми 2 3" xfId="28416"/>
    <cellStyle name="Цифры по центру с десятыми 2 3 2" xfId="28417"/>
    <cellStyle name="Цифры по центру с десятыми 2 3 2 2" xfId="28418"/>
    <cellStyle name="Цифры по центру с десятыми 2 4" xfId="28419"/>
    <cellStyle name="Цифры по центру с десятыми 2 4 2" xfId="28420"/>
    <cellStyle name="Цифры по центру с десятыми 3" xfId="28421"/>
    <cellStyle name="Цифры по центру с десятыми 3 2" xfId="28422"/>
    <cellStyle name="Цифры по центру с десятыми 3 2 2" xfId="28423"/>
    <cellStyle name="Цифры по центру с десятыми 4" xfId="28424"/>
    <cellStyle name="Цифры по центру с десятыми 4 2" xfId="28425"/>
    <cellStyle name="Цифры по центру с десятыми 4 2 2" xfId="28426"/>
    <cellStyle name="Цифры по центру с десятыми 5" xfId="28427"/>
    <cellStyle name="Цифры по центру с десятыми 5 2" xfId="28428"/>
    <cellStyle name="Цифры по центру с десятыми 6" xfId="28429"/>
    <cellStyle name="число" xfId="28430"/>
    <cellStyle name="Џђћ–…ќ’ќ›‰" xfId="28431"/>
    <cellStyle name="Џђћ–…ќ’ќ›‰ 10" xfId="28432"/>
    <cellStyle name="Џђћ–…ќ’ќ›‰ 10 2" xfId="28433"/>
    <cellStyle name="Џђћ–…ќ’ќ›‰ 10 3" xfId="28434"/>
    <cellStyle name="Џђћ–…ќ’ќ›‰ 11" xfId="28435"/>
    <cellStyle name="Џђћ–…ќ’ќ›‰ 11 2" xfId="28436"/>
    <cellStyle name="Џђћ–…ќ’ќ›‰ 11 3" xfId="28437"/>
    <cellStyle name="Џђћ–…ќ’ќ›‰ 12" xfId="28438"/>
    <cellStyle name="Џђћ–…ќ’ќ›‰ 12 2" xfId="28439"/>
    <cellStyle name="Џђћ–…ќ’ќ›‰ 12 3" xfId="28440"/>
    <cellStyle name="Џђћ–…ќ’ќ›‰ 13" xfId="28441"/>
    <cellStyle name="Џђћ–…ќ’ќ›‰ 13 2" xfId="28442"/>
    <cellStyle name="Џђћ–…ќ’ќ›‰ 13 3" xfId="28443"/>
    <cellStyle name="Џђћ–…ќ’ќ›‰ 14" xfId="28444"/>
    <cellStyle name="Џђћ–…ќ’ќ›‰ 14 2" xfId="28445"/>
    <cellStyle name="Џђћ–…ќ’ќ›‰ 14 3" xfId="28446"/>
    <cellStyle name="Џђћ–…ќ’ќ›‰ 15" xfId="28447"/>
    <cellStyle name="Џђћ–…ќ’ќ›‰ 15 2" xfId="28448"/>
    <cellStyle name="Џђћ–…ќ’ќ›‰ 15 3" xfId="28449"/>
    <cellStyle name="Џђћ–…ќ’ќ›‰ 15 4" xfId="28450"/>
    <cellStyle name="Џђћ–…ќ’ќ›‰ 16" xfId="28451"/>
    <cellStyle name="Џђћ–…ќ’ќ›‰ 16 2" xfId="28452"/>
    <cellStyle name="Џђћ–…ќ’ќ›‰ 16 3" xfId="28453"/>
    <cellStyle name="Џђћ–…ќ’ќ›‰ 16 4" xfId="28454"/>
    <cellStyle name="Џђћ–…ќ’ќ›‰ 17" xfId="28455"/>
    <cellStyle name="Џђћ–…ќ’ќ›‰ 17 2" xfId="28456"/>
    <cellStyle name="Џђћ–…ќ’ќ›‰ 17 3" xfId="28457"/>
    <cellStyle name="Џђћ–…ќ’ќ›‰ 17 4" xfId="28458"/>
    <cellStyle name="Џђћ–…ќ’ќ›‰ 18" xfId="28459"/>
    <cellStyle name="Џђћ–…ќ’ќ›‰ 18 2" xfId="28460"/>
    <cellStyle name="Џђћ–…ќ’ќ›‰ 18 3" xfId="28461"/>
    <cellStyle name="Џђћ–…ќ’ќ›‰ 18 4" xfId="28462"/>
    <cellStyle name="Џђћ–…ќ’ќ›‰ 19" xfId="28463"/>
    <cellStyle name="Џђћ–…ќ’ќ›‰ 19 2" xfId="28464"/>
    <cellStyle name="Џђћ–…ќ’ќ›‰ 19 3" xfId="28465"/>
    <cellStyle name="Џђћ–…ќ’ќ›‰ 19 4" xfId="28466"/>
    <cellStyle name="Џђћ–…ќ’ќ›‰ 2" xfId="28467"/>
    <cellStyle name="Џђћ–…ќ’ќ›‰ 2 2" xfId="28468"/>
    <cellStyle name="Џђћ–…ќ’ќ›‰ 2 2 2" xfId="28469"/>
    <cellStyle name="Џђћ–…ќ’ќ›‰ 2 2 2 2" xfId="28470"/>
    <cellStyle name="Џђћ–…ќ’ќ›‰ 2 2 2 3" xfId="28471"/>
    <cellStyle name="Џђћ–…ќ’ќ›‰ 2 2 3" xfId="28472"/>
    <cellStyle name="Џђћ–…ќ’ќ›‰ 2 2 3 2" xfId="28473"/>
    <cellStyle name="Џђћ–…ќ’ќ›‰ 2 2 3 3" xfId="28474"/>
    <cellStyle name="Џђћ–…ќ’ќ›‰ 2 2 3 4" xfId="28475"/>
    <cellStyle name="Џђћ–…ќ’ќ›‰ 2 2 4" xfId="28476"/>
    <cellStyle name="Џђћ–…ќ’ќ›‰ 2 2 4 2" xfId="28477"/>
    <cellStyle name="Џђћ–…ќ’ќ›‰ 2 2 4 3" xfId="28478"/>
    <cellStyle name="Џђћ–…ќ’ќ›‰ 2 2 4 4" xfId="28479"/>
    <cellStyle name="Џђћ–…ќ’ќ›‰ 2 2 5" xfId="28480"/>
    <cellStyle name="Џђћ–…ќ’ќ›‰ 2 2 5 2" xfId="28481"/>
    <cellStyle name="Џђћ–…ќ’ќ›‰ 2 2 5 3" xfId="28482"/>
    <cellStyle name="Џђћ–…ќ’ќ›‰ 2 2 5 4" xfId="28483"/>
    <cellStyle name="Џђћ–…ќ’ќ›‰ 2 2 6" xfId="28484"/>
    <cellStyle name="Џђћ–…ќ’ќ›‰ 2 2 6 2" xfId="28485"/>
    <cellStyle name="Џђћ–…ќ’ќ›‰ 2 2 6 3" xfId="28486"/>
    <cellStyle name="Џђћ–…ќ’ќ›‰ 2 2 6 4" xfId="28487"/>
    <cellStyle name="Џђћ–…ќ’ќ›‰ 2 2 7" xfId="28488"/>
    <cellStyle name="Џђћ–…ќ’ќ›‰ 2 2 7 2" xfId="28489"/>
    <cellStyle name="Џђћ–…ќ’ќ›‰ 2 2 7 3" xfId="28490"/>
    <cellStyle name="Џђћ–…ќ’ќ›‰ 2 2 7 4" xfId="28491"/>
    <cellStyle name="Џђћ–…ќ’ќ›‰ 2 2 8" xfId="28492"/>
    <cellStyle name="Џђћ–…ќ’ќ›‰ 2 2 9" xfId="28493"/>
    <cellStyle name="Џђћ–…ќ’ќ›‰ 2 3" xfId="28494"/>
    <cellStyle name="Џђћ–…ќ’ќ›‰ 2 3 2" xfId="28495"/>
    <cellStyle name="Џђћ–…ќ’ќ›‰ 2 3 3" xfId="28496"/>
    <cellStyle name="Џђћ–…ќ’ќ›‰ 2 4" xfId="28497"/>
    <cellStyle name="Џђћ–…ќ’ќ›‰ 2 4 2" xfId="28498"/>
    <cellStyle name="Џђћ–…ќ’ќ›‰ 2 4 3" xfId="28499"/>
    <cellStyle name="Џђћ–…ќ’ќ›‰ 2 5" xfId="28500"/>
    <cellStyle name="Џђћ–…ќ’ќ›‰ 2 5 2" xfId="28501"/>
    <cellStyle name="Џђћ–…ќ’ќ›‰ 2 5 3" xfId="28502"/>
    <cellStyle name="Џђћ–…ќ’ќ›‰ 2 5 4" xfId="28503"/>
    <cellStyle name="Џђћ–…ќ’ќ›‰ 2 6" xfId="28504"/>
    <cellStyle name="Џђћ–…ќ’ќ›‰ 2 6 2" xfId="28505"/>
    <cellStyle name="Џђћ–…ќ’ќ›‰ 2 6 3" xfId="28506"/>
    <cellStyle name="Џђћ–…ќ’ќ›‰ 2 6 4" xfId="28507"/>
    <cellStyle name="Џђћ–…ќ’ќ›‰ 2 7" xfId="28508"/>
    <cellStyle name="Џђћ–…ќ’ќ›‰ 2 7 2" xfId="28509"/>
    <cellStyle name="Џђћ–…ќ’ќ›‰ 2 7 3" xfId="28510"/>
    <cellStyle name="Џђћ–…ќ’ќ›‰ 2 7 4" xfId="28511"/>
    <cellStyle name="Џђћ–…ќ’ќ›‰ 2 8" xfId="28512"/>
    <cellStyle name="Џђћ–…ќ’ќ›‰ 2 9" xfId="28513"/>
    <cellStyle name="Џђћ–…ќ’ќ›‰ 20" xfId="28514"/>
    <cellStyle name="Џђћ–…ќ’ќ›‰ 20 2" xfId="28515"/>
    <cellStyle name="Џђћ–…ќ’ќ›‰ 20 3" xfId="28516"/>
    <cellStyle name="Џђћ–…ќ’ќ›‰ 20 4" xfId="28517"/>
    <cellStyle name="Џђћ–…ќ’ќ›‰ 21" xfId="28518"/>
    <cellStyle name="Џђћ–…ќ’ќ›‰ 21 2" xfId="28519"/>
    <cellStyle name="Џђћ–…ќ’ќ›‰ 21 3" xfId="28520"/>
    <cellStyle name="Џђћ–…ќ’ќ›‰ 21 4" xfId="28521"/>
    <cellStyle name="Џђћ–…ќ’ќ›‰ 22" xfId="28522"/>
    <cellStyle name="Џђћ–…ќ’ќ›‰ 22 2" xfId="28523"/>
    <cellStyle name="Џђћ–…ќ’ќ›‰ 22 3" xfId="28524"/>
    <cellStyle name="Џђћ–…ќ’ќ›‰ 22 4" xfId="28525"/>
    <cellStyle name="Џђћ–…ќ’ќ›‰ 23" xfId="28526"/>
    <cellStyle name="Џђћ–…ќ’ќ›‰ 23 2" xfId="28527"/>
    <cellStyle name="Џђћ–…ќ’ќ›‰ 23 3" xfId="28528"/>
    <cellStyle name="Џђћ–…ќ’ќ›‰ 23 4" xfId="28529"/>
    <cellStyle name="Џђћ–…ќ’ќ›‰ 24" xfId="28530"/>
    <cellStyle name="Џђћ–…ќ’ќ›‰ 24 2" xfId="28531"/>
    <cellStyle name="Џђћ–…ќ’ќ›‰ 24 3" xfId="28532"/>
    <cellStyle name="Џђћ–…ќ’ќ›‰ 24 4" xfId="28533"/>
    <cellStyle name="Џђћ–…ќ’ќ›‰ 25" xfId="28534"/>
    <cellStyle name="Џђћ–…ќ’ќ›‰ 25 2" xfId="28535"/>
    <cellStyle name="Џђћ–…ќ’ќ›‰ 25 3" xfId="28536"/>
    <cellStyle name="Џђћ–…ќ’ќ›‰ 25 4" xfId="28537"/>
    <cellStyle name="Џђћ–…ќ’ќ›‰ 26" xfId="28538"/>
    <cellStyle name="Џђћ–…ќ’ќ›‰ 26 2" xfId="28539"/>
    <cellStyle name="Џђћ–…ќ’ќ›‰ 26 3" xfId="28540"/>
    <cellStyle name="Џђћ–…ќ’ќ›‰ 26 4" xfId="28541"/>
    <cellStyle name="Џђћ–…ќ’ќ›‰ 27" xfId="28542"/>
    <cellStyle name="Џђћ–…ќ’ќ›‰ 27 2" xfId="28543"/>
    <cellStyle name="Џђћ–…ќ’ќ›‰ 27 3" xfId="28544"/>
    <cellStyle name="Џђћ–…ќ’ќ›‰ 27 4" xfId="28545"/>
    <cellStyle name="Џђћ–…ќ’ќ›‰ 28" xfId="28546"/>
    <cellStyle name="Џђћ–…ќ’ќ›‰ 28 2" xfId="28547"/>
    <cellStyle name="Џђћ–…ќ’ќ›‰ 28 3" xfId="28548"/>
    <cellStyle name="Џђћ–…ќ’ќ›‰ 28 4" xfId="28549"/>
    <cellStyle name="Џђћ–…ќ’ќ›‰ 29" xfId="28550"/>
    <cellStyle name="Џђћ–…ќ’ќ›‰ 29 2" xfId="28551"/>
    <cellStyle name="Џђћ–…ќ’ќ›‰ 29 3" xfId="28552"/>
    <cellStyle name="Џђћ–…ќ’ќ›‰ 29 4" xfId="28553"/>
    <cellStyle name="Џђћ–…ќ’ќ›‰ 3" xfId="28554"/>
    <cellStyle name="Џђћ–…ќ’ќ›‰ 3 2" xfId="28555"/>
    <cellStyle name="Џђћ–…ќ’ќ›‰ 3 3" xfId="28556"/>
    <cellStyle name="Џђћ–…ќ’ќ›‰ 30" xfId="28557"/>
    <cellStyle name="Џђћ–…ќ’ќ›‰ 30 2" xfId="28558"/>
    <cellStyle name="Џђћ–…ќ’ќ›‰ 30 3" xfId="28559"/>
    <cellStyle name="Џђћ–…ќ’ќ›‰ 31" xfId="28560"/>
    <cellStyle name="Џђћ–…ќ’ќ›‰ 31 2" xfId="28561"/>
    <cellStyle name="Џђћ–…ќ’ќ›‰ 31 3" xfId="28562"/>
    <cellStyle name="Џђћ–…ќ’ќ›‰ 32" xfId="28563"/>
    <cellStyle name="Џђћ–…ќ’ќ›‰ 32 2" xfId="28564"/>
    <cellStyle name="Џђћ–…ќ’ќ›‰ 32 3" xfId="28565"/>
    <cellStyle name="Џђћ–…ќ’ќ›‰ 33" xfId="28566"/>
    <cellStyle name="Џђћ–…ќ’ќ›‰ 33 2" xfId="28567"/>
    <cellStyle name="Џђћ–…ќ’ќ›‰ 33 3" xfId="28568"/>
    <cellStyle name="Џђћ–…ќ’ќ›‰ 34" xfId="28569"/>
    <cellStyle name="Џђћ–…ќ’ќ›‰ 34 2" xfId="28570"/>
    <cellStyle name="Џђћ–…ќ’ќ›‰ 34 3" xfId="28571"/>
    <cellStyle name="Џђћ–…ќ’ќ›‰ 35" xfId="28572"/>
    <cellStyle name="Џђћ–…ќ’ќ›‰ 35 2" xfId="28573"/>
    <cellStyle name="Џђћ–…ќ’ќ›‰ 35 3" xfId="28574"/>
    <cellStyle name="Џђћ–…ќ’ќ›‰ 36" xfId="28575"/>
    <cellStyle name="Џђћ–…ќ’ќ›‰ 36 2" xfId="28576"/>
    <cellStyle name="Џђћ–…ќ’ќ›‰ 36 3" xfId="28577"/>
    <cellStyle name="Џђћ–…ќ’ќ›‰ 37" xfId="28578"/>
    <cellStyle name="Џђћ–…ќ’ќ›‰ 37 2" xfId="28579"/>
    <cellStyle name="Џђћ–…ќ’ќ›‰ 37 3" xfId="28580"/>
    <cellStyle name="Џђћ–…ќ’ќ›‰ 38" xfId="28581"/>
    <cellStyle name="Џђћ–…ќ’ќ›‰ 38 2" xfId="28582"/>
    <cellStyle name="Џђћ–…ќ’ќ›‰ 38 2 2" xfId="28583"/>
    <cellStyle name="Џђћ–…ќ’ќ›‰ 38 3" xfId="28584"/>
    <cellStyle name="Џђћ–…ќ’ќ›‰ 38 3 2" xfId="28585"/>
    <cellStyle name="Џђћ–…ќ’ќ›‰ 38 4" xfId="28586"/>
    <cellStyle name="Џђћ–…ќ’ќ›‰ 38 4 2" xfId="28587"/>
    <cellStyle name="Џђћ–…ќ’ќ›‰ 38 5" xfId="28588"/>
    <cellStyle name="Џђћ–…ќ’ќ›‰ 38 5 2" xfId="28589"/>
    <cellStyle name="Џђћ–…ќ’ќ›‰ 38 6" xfId="28590"/>
    <cellStyle name="Џђћ–…ќ’ќ›‰ 38 7" xfId="28591"/>
    <cellStyle name="Џђћ–…ќ’ќ›‰ 39" xfId="28592"/>
    <cellStyle name="Џђћ–…ќ’ќ›‰ 39 2" xfId="28593"/>
    <cellStyle name="Џђћ–…ќ’ќ›‰ 39 3" xfId="28594"/>
    <cellStyle name="Џђћ–…ќ’ќ›‰ 39 4" xfId="28595"/>
    <cellStyle name="Џђћ–…ќ’ќ›‰ 4" xfId="28596"/>
    <cellStyle name="Џђћ–…ќ’ќ›‰ 4 2" xfId="28597"/>
    <cellStyle name="Џђћ–…ќ’ќ›‰ 4 3" xfId="28598"/>
    <cellStyle name="Џђћ–…ќ’ќ›‰ 40" xfId="28599"/>
    <cellStyle name="Џђћ–…ќ’ќ›‰ 41" xfId="28600"/>
    <cellStyle name="Џђћ–…ќ’ќ›‰ 42" xfId="28601"/>
    <cellStyle name="Џђћ–…ќ’ќ›‰ 43" xfId="28602"/>
    <cellStyle name="Џђћ–…ќ’ќ›‰ 44" xfId="28603"/>
    <cellStyle name="Џђћ–…ќ’ќ›‰ 45" xfId="28604"/>
    <cellStyle name="Џђћ–…ќ’ќ›‰ 46" xfId="28605"/>
    <cellStyle name="Џђћ–…ќ’ќ›‰ 47" xfId="28606"/>
    <cellStyle name="Џђћ–…ќ’ќ›‰ 48" xfId="28607"/>
    <cellStyle name="Џђћ–…ќ’ќ›‰ 5" xfId="28608"/>
    <cellStyle name="Џђћ–…ќ’ќ›‰ 5 2" xfId="28609"/>
    <cellStyle name="Џђћ–…ќ’ќ›‰ 5 3" xfId="28610"/>
    <cellStyle name="Џђћ–…ќ’ќ›‰ 6" xfId="28611"/>
    <cellStyle name="Џђћ–…ќ’ќ›‰ 6 2" xfId="28612"/>
    <cellStyle name="Џђћ–…ќ’ќ›‰ 6 3" xfId="28613"/>
    <cellStyle name="Џђћ–…ќ’ќ›‰ 7" xfId="28614"/>
    <cellStyle name="Џђћ–…ќ’ќ›‰ 7 2" xfId="28615"/>
    <cellStyle name="Џђћ–…ќ’ќ›‰ 7 3" xfId="28616"/>
    <cellStyle name="Џђћ–…ќ’ќ›‰ 8" xfId="28617"/>
    <cellStyle name="Џђћ–…ќ’ќ›‰ 8 2" xfId="28618"/>
    <cellStyle name="Џђћ–…ќ’ќ›‰ 8 3" xfId="28619"/>
    <cellStyle name="Џђћ–…ќ’ќ›‰ 9" xfId="28620"/>
    <cellStyle name="Џђћ–…ќ’ќ›‰ 9 2" xfId="28621"/>
    <cellStyle name="Џђћ–…ќ’ќ›‰ 9 3" xfId="28622"/>
    <cellStyle name="Џђћ–…ќ’ќ›‰_М Канг АДС" xfId="28623"/>
    <cellStyle name="Шапка" xfId="28624"/>
    <cellStyle name="Шапка 2" xfId="28625"/>
    <cellStyle name="Шапка 2 2" xfId="28626"/>
    <cellStyle name="Шапка таблицы" xfId="28627"/>
    <cellStyle name="Шапка таблицы 2" xfId="28628"/>
    <cellStyle name="Шапка таблицы 2 2" xfId="28629"/>
    <cellStyle name="Шапка таблицы 2 2 2" xfId="28630"/>
    <cellStyle name="Шапка таблицы 2 2 2 2" xfId="28631"/>
    <cellStyle name="Шапка таблицы 2 3" xfId="28632"/>
    <cellStyle name="Шапка таблицы 2 3 2" xfId="28633"/>
    <cellStyle name="Шапка таблицы 2 3 2 2" xfId="28634"/>
    <cellStyle name="Шапка таблицы 2 4" xfId="28635"/>
    <cellStyle name="Шапка таблицы 2 4 2" xfId="28636"/>
    <cellStyle name="Шапка таблицы 3" xfId="28637"/>
    <cellStyle name="Шапка таблицы 3 2" xfId="28638"/>
    <cellStyle name="Шапка таблицы 3 2 2" xfId="28639"/>
    <cellStyle name="Шапка таблицы 4" xfId="28640"/>
    <cellStyle name="Шапка таблицы 4 2" xfId="28641"/>
    <cellStyle name="Шапка таблицы 4 2 2" xfId="28642"/>
    <cellStyle name="Шапка таблицы 5" xfId="28643"/>
    <cellStyle name="Шапка таблицы 5 2" xfId="28644"/>
    <cellStyle name="Шапка таблицы 6" xfId="28645"/>
    <cellStyle name="Шапка_4DNS.UPDATE.EXAMPLE" xfId="28646"/>
    <cellStyle name="ШАУ" xfId="28647"/>
    <cellStyle name="ШАУ 2" xfId="28648"/>
    <cellStyle name="ШАУ 2 2" xfId="28649"/>
    <cellStyle name="標準_PL-CF sheet" xfId="28650"/>
    <cellStyle name="䁺_x0001_" xfId="28651"/>
  </cellStyles>
  <dxfs count="0"/>
  <tableStyles count="0" defaultTableStyle="TableStyleMedium2" defaultPivotStyle="PivotStyleLight16"/>
  <colors>
    <mruColors>
      <color rgb="FFD8E4BC"/>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16"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74" Type="http://schemas.openxmlformats.org/officeDocument/2006/relationships/externalLink" Target="externalLinks/externalLink62.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9.xml"/><Relationship Id="rId82" Type="http://schemas.openxmlformats.org/officeDocument/2006/relationships/calcChain" Target="calcChain.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externalLink" Target="externalLinks/externalLink65.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SKOMCEN\Documents%20and%20Settings\&#1042;&#1072;&#1075;&#1080;&#1085;&#1072;%20&#1053;&#1043;\&#1056;&#1072;&#1073;&#1086;&#1095;&#1080;&#1081;%20&#1089;&#1090;&#1086;&#1083;\&#1086;&#1090;%20&#1055;&#1072;&#1085;&#1086;&#1074;&#1086;&#1081;\2010%20&#1075;&#1086;&#1076;\&#1056;&#1069;&#1050;%202010\&#1041;&#1048;&#1047;&#1053;&#1045;&#1057;_&#1055;&#1051;&#1040;&#1053;&#1067;%202007%20&#1075;\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1055;&#1069;&#1054;\&#1069;&#1082;&#1086;&#1085;&#1086;&#1084;&#1080;&#1089;&#1090;%20&#1087;&#1086;%20&#1090;&#1088;&#1091;&#1076;&#1091;\&#1064;&#1090;&#1072;&#1090;&#1085;&#1086;&#1077;%20&#1088;&#1072;&#1089;&#1087;&#1080;&#1089;&#1072;&#1085;&#1080;&#1077;\&#1064;&#1056;%202015\2014\&#1042;&#1057;&#1045;%20LABOUR.7.14(v3.0.1).%202014%20xl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1071;&#1097;&#1080;&#1082;\&#1057;&#1074;&#1086;&#1076;%20&#1090;&#1077;&#1087;&#1083;&#1072;%202009%20&#1087;&#1083;&#1072;&#1085;\&#1090;&#1077;&#1087;&#1083;&#1086;%202009\Abyiskiy%20BALANCE.WARM.2009YEA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1071;&#1097;&#1080;&#1082;\&#1057;&#1074;&#1086;&#1076;%20&#1090;&#1077;&#1087;&#1083;&#1072;%202009%20&#1087;&#1083;&#1072;&#1085;\&#1090;&#1077;&#1087;&#1083;&#1086;%202009\Abyiskiy%20BALANCE.WARM.2009YEA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rk206022\&#1071;&#1097;&#1080;&#1082;\&#1052;&#1086;&#1080;%20&#1076;&#1086;&#1082;&#1091;&#1084;&#1077;&#1085;&#1090;&#1099;\2006&#1075;\&#1056;&#1072;&#1089;&#1095;&#1077;&#1090;%20&#1089;&#1091;&#1073;&#1074;&#1077;&#1085;&#1094;&#1080;&#1081;%20&#1085;&#1072;%20207&#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kheeva\&#1071;&#1097;&#1080;&#1082;\&#1052;&#1086;&#1080;%20&#1076;&#1086;&#1082;&#1091;&#1084;&#1077;&#1085;&#1090;&#1099;\2007&#1075;&#1086;&#1076;\&#1053;&#1043;&#1056;&#1069;&#1057;\Documents%20and%20Settings\peo6\&#1056;&#1072;&#1073;&#1086;&#1095;&#1080;&#1081;%20&#1089;&#1090;&#1086;&#1083;\&#1044;&#1083;&#1103;%20&#1056;&#1069;&#1050;%20(30.08.06&#1075;)\&#1090;&#1077;&#1087;&#1083;&#1086;%20&#1053;&#1043;&#1056;&#1069;&#1057;%20(&#1056;&#1069;&#1050;%20&#1087;&#1086;&#1089;&#1083;&#1077;&#1076;&#1085;&#1080;&#1081;%20&#1074;&#1072;&#1088;&#1080;&#1072;&#1085;&#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kheeva\&#1071;&#1097;&#1080;&#1082;\&#1052;&#1086;&#1080;%20&#1076;&#1086;&#1082;&#1091;&#1084;&#1077;&#1085;&#1090;&#1099;\2007&#1075;&#1086;&#1076;\&#1053;&#1043;&#1056;&#1069;&#1057;\Documents%20and%20Settings\peo6\&#1056;&#1072;&#1073;&#1086;&#1095;&#1080;&#1081;%20&#1089;&#1090;&#1086;&#1083;\&#1044;&#1083;&#1103;%20&#1056;&#1069;&#1050;%20(30.08.06&#1075;)\&#1044;&#1083;&#1103;%20&#1056;&#1069;&#1050;%20(30.08.06&#1075;)\&#1044;&#1083;&#1103;%20&#1056;&#1069;&#1050;%20EXPERT_GRES.2007.5_&#1071;&#1082;&#1091;&#1090;&#1080;&#1103;_NEW%20(&#1050;&#1086;&#1088;&#1103;&#1075;&#1080;&#1085;&#107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1086;&#1073;&#1097;&#1080;&#1081;\&#1055;&#1058;&#1054;\&#1058;&#1072;&#1088;&#1080;&#1092;%202016%20&#1086;&#1090;%20&#1054;&#1056;\2016\&#1058;&#1061;1%20&#1086;&#1089;&#1085;&#1086;&#1074;&#1085;&#1099;&#1077;%20&#1087;&#1086;%20&#1082;&#1086;&#1090;&#1077;&#1083;&#1100;&#1085;&#1099;&#1084;%2009062015\1%20&#1090;&#1093;%20%202%20&#1082;&#1074;&#1072;&#1088;&#1090;&#1072;&#108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ikheeva\&#1071;&#1097;&#1080;&#1082;\&#1071;&#1097;&#1080;&#1082;\&#1088;&#1072;&#1089;&#1095;&#1077;&#1090;%20&#1090;&#1072;&#1088;&#1080;&#1092;&#1072;%20&#1084;&#1086;&#108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1044;&#1086;&#1082;&#1091;&#1084;&#1077;&#1085;&#1090;&#1099;%20&#1054;&#1050;&#1056;&#1048;&#1057;\&#1040;&#1053;&#1053;&#1040;\&#1087;&#1083;&#1072;&#1085;%202010\&#1055;&#1088;&#1086;&#1080;&#1079;&#1074;&#1086;&#1076;&#1089;&#1090;&#1074;&#1077;&#1085;&#1085;&#1099;&#1077;%20&#1087;&#1088;&#1086;&#1075;&#1088;&#1072;&#1084;&#1084;&#1099;\INVESTMENT.PROGRAM.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kheeva\&#1071;&#1097;&#1080;&#1082;\&#1052;&#1086;&#1080;%20&#1076;&#1086;&#1082;&#1091;&#1084;&#1077;&#1085;&#1090;&#1099;\2006&#1075;\&#1060;&#1057;&#1058;%20&#1087;&#1088;&#1086;&#1075;&#1085;&#1086;&#1079;%202008&#1075;\&#1055;&#1088;&#1077;&#1076;&#1077;&#1083;&#1100;&#1085;&#1099;&#1077;%20&#1087;&#1086;%20&#1092;&#1086;&#1088;&#1084;&#1077;%20&#1060;&#1057;&#1058;%2023.03.07&#1075;..xls&#1082;&#1072;&#1087;&#107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rk20643\&#1103;&#1097;&#1080;&#1082;\Users\kovalenko.oksana\Desktop\INFO.POTR.OKK.7.14_&#1089;&#1082;&#1086;&#1088;&#1088;.&#1086;&#1082;&#1089;&#1072;&#1085;&#1072;_3.03.201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Users\PavlovaSN\Desktop\&#1056;&#1069;&#1050;%202015&#1075;\&#1058;&#1077;&#1093;&#1085;&#1080;&#1095;&#1077;&#1089;&#1082;&#1080;&#1077;%20&#1092;&#1086;&#1088;&#1084;&#1099;%20%2014&#1075;\&#1092;&#1086;&#1088;&#1084;&#1099;%20&#1058;&#1061;\TECH.FORM.7.14(v1.0)_(16.12.20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irkov\&#1071;&#1097;&#1080;&#1082;\&#1052;&#1086;&#1080;%20&#1076;&#1086;&#1082;&#1091;&#1084;&#1077;&#1085;&#1090;&#1099;\TOVAR\2007\2007%20&#1055;\&#1055;&#1056;&#1054;&#1042;&#1045;&#1056;&#1050;&#1048;\&#1061;&#1072;&#1073;&#1072;&#1088;&#1086;&#1074;&#1089;&#1082;&#1101;&#1085;&#1077;&#1088;&#1075;&#1086;%20&#1088;&#1072;&#1089;&#1095;&#1077;&#1090;%20&#1090;&#1072;&#1088;&#1080;&#1092;&#1072;%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1040;&#1053;&#1053;&#1040;\&#1082;&#1072;&#1087;.&#1088;&#1077;&#1084;.&#1089;&#1077;&#1090;&#1080;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skomcen\Teplo\DOCUME~1\BAISHE~1\LOCALS~1\Temp\Rar$DI39.3093\&#1058;&#1077;&#1087;&#1083;&#1086;%202008\Documents%20and%20Settings\&#1069;&#1082;&#1086;&#1085;&#1086;&#1084;&#1080;&#1089;&#1090;.NOTEBOOK-ECO\&#1052;&#1086;&#1080;%20&#1076;&#1086;&#1082;&#1091;&#1084;&#1077;&#1085;&#1090;&#1099;\&#1052;&#1040;&#1064;&#1040;\&#1047;&#1040;&#1065;&#1048;&#1058;&#1040;%202007\&#1052;&#1086;&#1080;%20&#1076;&#1086;&#1082;&#1091;&#1084;&#1077;&#1085;&#1090;&#1099;\&#1060;&#1086;&#1088;&#1084;&#1099;%20&#1080;&#1089;&#1093;&#1086;&#1076;&#1085;&#1099;&#1093;%20&#1076;&#1072;&#1085;&#1085;&#1099;&#1093;\&#1060;&#1080;&#1085;&#1072;&#1085;&#1089;&#1086;&#1074;&#1086;-&#1101;&#1082;&#1086;&#1085;&#1086;&#1084;&#1080;&#1095;&#1077;&#1089;&#1082;&#1086;&#1077;%20&#1091;&#1087;&#1088;&#1072;&#1074;&#1083;&#1077;&#1085;&#1080;"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1056;&#1072;&#1089;&#1096;&#1080;&#1092;&#1088;&#1086;&#1074;&#1082;&#1080;%20&#1082;%20&#1089;&#1084;&#1077;&#1090;&#1077;\&#1042;&#1089;&#1087;&#1086;&#1084;&#1086;&#1075;&#1072;&#1090;&#1077;&#1083;&#1100;&#1085;&#1099;&#1077;%20&#1088;&#1072;&#1089;&#1093;&#1086;&#1076;&#1099;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ld\&#1052;&#1054;&#1048;%20&#1044;&#1054;&#1050;&#1059;&#1052;&#1045;&#1053;&#1058;\&#1055;&#1088;&#1080;&#1083;&#1086;&#1078;%20&#847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skomcen\Teplo\DOCUME~1\BAISHE~1\LOCALS~1\Temp\Rar$DI39.3093\&#1058;&#1077;&#1087;&#1083;&#1086;%202008\temp\aytal\WINDOWS\&#1056;&#1072;&#1073;&#1086;&#1095;&#1080;&#1081;%20&#1089;&#1090;&#1086;&#1083;\&#1055;&#1083;&#1072;&#1085;%202001\&#1047;&#1072;&#1097;&#1080;&#1090;&#1072;%202001\&#1052;&#1086;&#1080;%20&#1076;&#1086;&#1082;&#1091;&#1084;&#1077;&#1085;&#1090;&#1099;\&#1055;&#1086;&#1076;&#1075;&#1086;&#1090;&#1086;&#1074;&#1082;&#1072;%20&#1082;%20&#1079;&#1072;&#1097;&#1080;&#1090;&#1077;%20&#1073;&#1102;&#1076;&#1078;&#1077;&#1090;&#1072;%202000%20&#1075;&#1086;&#1076;&#1072;\&#1060;&#1086;&#1088;&#1084;&#1099;%20&#1080;&#1089;&#1093;&#1086;&#1076;&#1085;&#1099;&#1093;%20&#1076;&#1072;&#1085;&#1085;&#1099;&#1093;\&#1060;&#1080;&#1085;&#1072;&#1085;&#1089;&#1086;&#1074;&#1086;-&#1101;&#1082;&#1086;&#1085;&#1086;&#1084;&#1080;&#1095;"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1044;&#1086;&#1075;&#1086;&#1074;&#1086;&#1088;&#1072;%202004&#1075;\&#1084;&#1077;&#1089;&#1090;&#1085;&#1099;&#1081;\&#1056;&#1072;&#1089;&#1096;&#1080;&#1092;&#1088;&#1086;&#1074;&#1082;&#1080;%20&#1082;%20&#1089;&#1084;&#1077;&#1090;&#1077;\&#1042;&#1089;&#1087;&#1086;&#1084;&#1086;&#1075;&#1072;&#1090;&#1077;&#1083;&#1100;&#1085;&#1099;&#1077;%20&#1088;&#1072;&#1089;&#1093;&#1086;&#1076;&#1099;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OSKOMCEN\DOCUME~1\DROMAN~1\LOCALS~1\Temp\notes6030C8\~504795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TECH.FORM.7.14(v1.1b)_10.05.20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1087;&#1088;&#1086;&#1075;&#1085;&#1086;&#1079;2000%20&#1052;&#1046;&#1050;&#1061;\&#1060;&#1086;&#1088;&#1084;&#1099;%20&#1052;&#1046;&#1050;&#1061;-Office97\&#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kimov.Aleksey\Desktop\&#1082;%20&#1089;&#1077;&#1084;&#1080;&#1085;&#1072;&#1088;&#1091;\&#1052;&#1086;&#1080;%20&#1076;&#1086;&#1082;&#1091;&#1084;&#1077;&#1085;&#1090;&#1099;\&#1052;&#1086;&#1080;%20&#1076;&#1086;&#1082;&#1091;&#1084;&#1077;&#1085;&#1090;&#1099;\&#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Users\Akimov.Aleksey\Desktop\&#1082;%20&#1089;&#1077;&#1084;&#1080;&#1085;&#1072;&#1088;&#1091;\&#1052;&#1086;&#1080;%20&#1076;&#1086;&#1082;&#1091;&#1084;&#1077;&#1085;&#1090;&#1099;\&#1052;&#1086;&#1080;%20&#1076;&#1086;&#1082;&#1091;&#1084;&#1077;&#1085;&#1090;&#1099;\&#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oskomcen\Teplo\Documents%20and%20Settings\123\&#1056;&#1072;&#1073;&#1086;&#1095;&#1080;&#1081;%20&#1089;&#1090;&#1086;&#1083;\&#1052;&#1086;&#1080;%20&#1076;&#1086;&#1082;&#1091;&#1084;&#1077;&#1085;&#1090;&#1099;\&#1052;&#1086;&#1080;%20&#1076;&#1086;&#1082;&#1091;&#1084;&#1077;&#1085;&#1090;&#1099;\&#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1055;&#1088;&#1086;&#1077;&#1082;&#1090;%20&#1073;&#1102;&#1076;&#1078;&#1077;&#1090;&#1072;%202004%20&#1075;\&#1052;&#1086;&#1080;%20&#1076;&#1086;&#1082;&#1091;&#1084;&#1077;&#1085;&#1090;&#1099;\&#1059;&#1089;&#1090;&#1100;-&#1040;&#1083;&#1076;&#1072;&#1085;\End-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oskomcen\Teplo\&#1071;&#1097;&#1080;&#1082;\&#1057;&#1074;&#1086;&#1076;%20&#1090;&#1077;&#1087;&#1083;&#1072;%202009%20&#1087;&#1083;&#1072;&#1085;\&#1090;&#1077;&#1087;&#1083;&#1086;%202009\Abyiskiy%20BALANCE.WARM.2009YEA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WINDOWS\&#1056;&#1072;&#1073;&#1086;&#1095;&#1080;&#1081;%20&#1089;&#1090;&#1086;&#1083;\&#1048;&#1089;&#1087;&#1086;&#1083;.%20&#1087;&#1086;&#1095;&#1090;&#1072;\&#1057;&#1090;&#1072;&#1088;&#1099;&#1077;\dv74mmy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buh\&#1052;&#1086;&#1080;%20&#1076;&#1086;&#1082;&#1091;&#1084;&#1077;&#1085;&#1090;&#1099;\&#1052;&#1086;&#1080;%20&#1076;&#1086;&#1082;&#1091;&#1084;&#1077;&#1085;&#1090;&#1099;\&#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sf\&#1052;&#1086;&#1080;%20&#1076;&#1086;&#1082;&#1091;&#1084;&#1077;&#1085;&#1090;&#1099;\&#1052;&#1086;&#1080;%20&#1076;&#1086;&#1082;&#1091;&#1084;&#1077;&#1085;&#1090;&#1099;\&#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OSKOMCEN\DOCUME~1\DROMAN~1\LOCALS~1\Temp\notes6030C8\GRES.2007.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SKOMCEN\Documents%20and%20Settings\mikheeva\&#1056;&#1072;&#1073;&#1086;&#1095;&#1080;&#1081;%20&#1089;&#1090;&#1086;&#1083;\PREDEL.ELEK.20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skomcen\Teplo\DOCUME~1\BAISHE~1\LOCALS~1\Temp\Rar$DI39.3093\&#1058;&#1077;&#1087;&#1083;&#1086;%202008\Documents%20and%20Settings\&#1069;&#1082;&#1086;&#1085;&#1086;&#1084;&#1080;&#1089;&#1090;.NOTEBOOK-ECO\&#1052;&#1086;&#1080;%20&#1076;&#1086;&#1082;&#1091;&#1084;&#1077;&#1085;&#1090;&#1099;\&#1052;&#1040;&#1064;&#1040;\&#1047;&#1040;&#1065;&#1048;&#1058;&#1040;%202007\&#1060;&#1086;&#1088;&#1084;&#1099;%20&#1052;&#1046;&#1050;&#1061;-Office97\&#1060;&#1086;&#1088;&#1084;&#1099;%20&#1080;&#1089;&#1093;&#1086;&#1076;&#1085;&#1099;&#1093;%20&#1076;&#1072;&#1085;&#1085;&#1099;&#1093;\&#1060;&#1080;&#1085;&#1072;&#1085;&#1089;&#1086;&#1074;&#1086;-&#1101;&#1082;&#1086;&#1085;&#1086;&#1084;&#1080;&#1095;&#1077;&#1089;&#1082;&#1086;&#1077;%20&#1091;&#1087;&#1088;"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olotkova\tab\WINNT\Profiles\pfo_4\&#1056;&#1072;&#1073;&#1086;&#1095;&#1080;&#1081;%20&#1089;&#1090;&#1086;&#1083;\&#1050;&#1085;&#1080;&#1075;&#1072;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Akimov.Aleksey\Desktop\&#1082;%20&#1089;&#1077;&#1084;&#1080;&#1085;&#1072;&#1088;&#1091;\&#1052;&#1086;&#1080;%20&#1076;&#1086;&#1082;&#1091;&#1084;&#1077;&#1085;&#1090;&#1099;\&#1060;&#1086;&#1088;&#1084;&#1099;%20&#1052;&#1046;&#1050;&#1061;-Office97\&#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Users\Akimov.Aleksey\Desktop\&#1082;%20&#1089;&#1077;&#1084;&#1080;&#1085;&#1072;&#1088;&#1091;\&#1052;&#1086;&#1080;%20&#1076;&#1086;&#1082;&#1091;&#1084;&#1077;&#1085;&#1090;&#1099;\&#1060;&#1086;&#1088;&#1084;&#1099;%20&#1052;&#1046;&#1050;&#1061;-Office97\&#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xternal\users\Documents%20and%20Settings\bul_dv\&#1056;&#1072;&#1073;&#1086;&#1095;&#1080;&#1081;%20&#1089;&#1090;&#1086;&#1083;\&#1056;&#1077;&#1075;&#1083;&#1072;&#1084;&#1077;&#1085;&#1090;&#1099;%20&#1087;&#1086;%20&#1073;&#1102;&#1076;&#1078;&#1077;&#1090;&#1072;&#1084;\&#1056;&#1077;&#1075;&#1083;&#1072;&#1084;&#1077;&#1085;%20&#1087;&#1086;%20&#1055;&#1060;&#1055;%20&#1044;&#1055;&#1053;%20&#1044;&#1042;&#1069;&#1059;&#1050;%202005&#1075;\&#1055;&#1088;&#1086;&#1075;&#1085;&#1086;&#1079;%20&#1101;&#1092;&#1092;&#1077;&#1082;&#1090;&#1080;&#1074;&#1085;&#1086;&#1089;&#1090;&#108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1047;&#1040;&#1065;&#1048;&#1058;&#1040;%202008\&#1087;&#1088;&#1086;&#1075;&#1085;&#1086;&#1079;2000%20&#1052;&#1046;&#1050;&#1061;\&#1060;&#1086;&#1088;&#1084;&#1099;%20&#1052;&#1046;&#1050;&#1061;-Office97\&#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er\public\&#1054;&#1090;&#1095;&#1077;&#1090;&#1099;%20&#1076;&#1083;&#1103;%20&#1040;&#1085;&#1072;&#1083;&#1080;&#1090;&#1080;&#1095;&#1077;&#1089;&#1082;&#1086;&#1075;&#1086;%20&#1091;&#1087;&#1088;&#1072;&#1074;&#1083;&#1077;&#1085;&#1080;&#1103;\&#1055;&#1088;&#1086;&#1075;&#1085;&#1086;&#1079;%20&#1073;&#1102;&#1076;&#1078;&#1077;&#1090;&#1072;%20&#1085;&#1072;%202004%20&#1075;.&#1087;&#1086;%20&#1043;&#1059;&#1055;%20&#1046;&#1050;&#106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1057;&#1042;&#1054;&#1044;%20&#1048;&#1055;%202012-15%20&#1058;&#1069;&#1057;%20&#1069;&#1082;&#1057;&#1086;&#1074;&#1077;&#109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ikheeva\&#1071;&#1097;&#1080;&#1082;\&#1052;&#1086;&#1080;%20&#1076;&#1086;&#1082;&#1091;&#1084;&#1077;&#1085;&#1090;&#1099;\2006&#1075;\&#1056;&#1077;&#1075;&#1074;&#1091;&#1091;&#1083;%20&#1040;&#1050;%20&#1071;&#1050;&#1091;&#1090;&#1089;&#1082;&#1101;&#1085;&#1077;&#1088;&#1075;&#1086;%202007&#1075;\&#1048;&#1090;&#1086;&#1075;%20&#1076;&#1086;&#1082;&#1091;&#1084;&#1077;&#1085;&#1090;&#1099;%20&#1088;&#1077;&#1075;&#1091;&#1083;.%20%20&#1040;&#1050;%20&#1071;&#1082;&#1091;&#1090;&#1089;&#1082;&#1101;&#1085;&#1077;&#1088;&#1075;&#1086;%20&#1085;&#1072;%202007&#1075;\&#1054;&#1082;&#1086;&#1085;&#1095;&#1072;&#1090;&#1077;&#1083;&#1100;&#1085;&#1099;&#1077;%20&#1058;&#1072;&#1073;&#1083;&#1080;&#1094;&#1099;%20&#1082;%20&#1055;&#1088;&#1086;&#1090;&#1086;&#1082;&#1086;&#1083;&#1091;%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OSKOMCEN\&#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OSKOMCEN\Documents%20and%20Settings\&#1053;&#1086;&#1074;&#1099;&#1081;\&#1056;&#1072;&#1073;&#1086;&#1095;&#1080;&#1081;%20&#1089;&#1090;&#1086;&#1083;\&#1056;&#1069;&#1050;%202008\2008%20&#1075;&#1086;&#1076;\&#1054;&#1082;&#1086;&#1085;&#1095;&#1072;&#1090;&#1077;&#1083;&#1100;&#1085;&#1099;&#1077;%20&#1058;&#1072;&#1073;&#1083;&#1080;&#1094;&#1099;%20&#1082;%20&#1055;&#1088;&#1086;&#1090;&#1086;&#1082;&#1086;&#1083;&#1091;%202008%20&#1086;&#1090;%20&#1056;&#1069;&#1050;%20(6.03.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irkov\&#1071;&#1097;&#1080;&#1082;\Documents%20and%20Settings\&#1053;&#1086;&#1074;&#1099;&#1081;\&#1056;&#1072;&#1073;&#1086;&#1095;&#1080;&#1081;%20&#1089;&#1090;&#1086;&#1083;\&#1041;&#1048;&#1047;&#1053;&#1045;&#1057;_&#1055;&#1051;&#1040;&#1053;&#1067;%202007%20&#1075;\&#1087;&#1088;&#1086;&#1075;&#1085;&#1086;&#1079;2000%20&#1052;&#1046;&#1050;&#1061;\&#1060;&#1086;&#1088;&#1084;&#1099;%20&#1052;&#1046;&#1050;&#1061;-Office97\&#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to-2\PTO%20(C)\&#1052;&#1086;&#1080;%20&#1076;&#1086;&#1082;&#1091;&#1084;&#1077;&#1085;&#1090;&#1099;\&#1060;&#1086;&#1088;&#1084;&#1099;%20&#1052;&#1046;&#1050;&#1061;-Office97\&#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OSKOMCEN\Documents%20and%20Settings\&#1042;&#1072;&#1075;&#1080;&#1085;&#1072;%20&#1053;&#1043;\&#1056;&#1072;&#1073;&#1086;&#1095;&#1080;&#1081;%20&#1089;&#1090;&#1086;&#1083;\&#1086;&#1090;%20&#1055;&#1072;&#1085;&#1086;&#1074;&#1086;&#1081;\2010%20&#1075;&#1086;&#1076;\&#1056;&#1069;&#1050;%202010\&#1041;&#1048;&#1047;&#1053;&#1045;&#1057;_&#1055;&#1051;&#1040;&#1053;&#1067;%202007%20&#1075;\&#1087;&#1088;&#1086;&#1075;&#1085;&#1086;&#1079;2000%20&#1052;&#1046;&#1050;&#1061;\&#1060;&#1086;&#1088;&#1084;&#1099;%20&#1052;&#1046;&#1050;&#1061;-Office97\&#1060;&#1086;&#1088;&#1084;&#1099;%20&#1080;&#1089;&#1093;&#1086;&#1076;&#1085;&#1099;&#1093;%20&#1076;&#1072;&#1085;&#1085;&#1099;&#1093;\&#1060;&#1080;&#1085;&#1072;&#1085;&#1089;&#1086;&#1074;&#1086;-&#1101;&#1082;&#1086;&#1085;&#1086;&#1084;&#1080;&#1095;&#1077;&#1089;&#1082;&#1086;&#1077;%20&#1091;&#1087;&#1088;&#1072;&#1074;&#1083;&#1077;&#1085;&#1080;&#1077;\&#1057;&#1087;&#1088;&#1072;&#1074;&#1086;&#1095;&#1085;&#1080;&#1082;&#108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b\Public\Documents%20and%20Settings\Mihaleva_YV\&#1056;&#1072;&#1073;&#1086;&#1095;&#1080;&#1081;%20&#1089;&#1090;&#1086;&#1083;\&#1056;&#1069;&#1050;%20&#1089;&#1086;&#1075;&#1083;&#1072;&#1089;&#1086;&#1074;&#1072;&#1085;&#1085;&#1099;&#1077;%20&#1087;&#1086;&#1090;&#1077;&#1088;&#1080;%20&#1090;.&#1089;&#1077;&#1090;&#1077;&#1081;\&#1095;&#1077;&#1075;&#1086;%20&#1085;&#1077;&#1093;&#1074;&#1072;&#1090;&#1072;&#1077;&#1090;%20&#1087;&#1086;%20&#1089;&#1093;&#1077;&#1084;&#1072;&#108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2013\&#1056;&#1072;&#1089;&#1095;&#1077;&#1090;&#1099;%20&#1087;&#1086;%20&#1050;&#1055;\&#1042;&#1099;&#1087;&#1086;&#1083;&#1085;&#1077;&#1085;&#1080;&#1077;%20&#1050;&#1055;%202013%20&#1075;&#1086;&#1076;%20(&#1092;&#1072;&#1082;&#1090;%201%20&#1087;&#1086;&#1083;&#1091;&#1075;&#1086;&#1076;&#1080;&#107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1056;&#1040;&#1041;&#1054;&#1063;&#1040;&#1071;\&#1053;&#1100;&#1091;&#1088;&#1075;&#1091;&#1085;\&#1048;&#1085;&#1074;&#1077;&#1089;&#1090;&#1087;&#1088;&#1086;&#1075;&#1088;&#1072;&#1084;&#1084;&#1072;\&#1086;&#1090;&#1095;&#1077;&#1090;%20&#1087;&#1086;%20&#1048;&#1055;%20&#1074;%20&#1052;&#1046;&#1050;&#1061;%202019-2020\0401%20&#1052;&#1046;&#1050;&#1061;&#1080;&#1069;%20&#1056;&#1057;(&#1071;)%20&#1087;&#1089;&#1084;%20&#8470;%20-&#1080;&#1089;&#1093;%20&#1086;&#1090;%2030.03.2019%20&#1080;&#1089;&#1093;.%20(&#1056;&#1086;&#1084;&#1072;&#1085;&#1086;&#1074;&#1091;)%20&#1086;&#1090;&#1095;&#1077;&#1090;%20&#1087;&#1086;%20&#1048;&#1055;%20&#1040;&#1054;%20&#1058;&#1069;%20&#1079;&#1072;%202020%20&#1075;&#1086;&#1076;\&#1086;&#1090;&#1095;&#1077;&#1090;%20&#1048;&#1055;%202020%20&#1076;&#1083;&#1103;%20&#1080;&#1089;&#1087;&#1086;&#1085;&#1077;&#1085;&#1080;&#1103;%20&#1087;&#1086;%20&#1048;&#1055;.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1056;&#1040;&#1041;&#1054;&#1063;&#1040;&#1071;\&#1053;&#1100;&#1091;&#1088;&#1075;&#1091;&#1085;\&#1048;&#1085;&#1074;&#1077;&#1089;&#1090;&#1087;&#1088;&#1086;&#1075;&#1088;&#1072;&#1084;&#1084;&#1072;\&#1086;&#1090;&#1095;&#1077;&#1090;%20&#1087;&#1086;%20&#1048;&#1055;%20&#1074;%20&#1052;&#1046;&#1050;&#1061;%202019-2020\0331%20&#1052;&#1046;&#1050;&#1061;&#1080;&#1069;%20&#1056;&#1057;(&#1071;)%20&#1087;&#1089;&#1084;%20&#8470;%20(&#1057;&#1072;&#1076;&#1086;&#1074;&#1085;&#1080;&#1082;&#1086;&#1074;&#1091;%20&#1044;.&#1044;.)%20&#1086;&#1090;&#1095;&#1077;&#1090;%20&#1087;&#1086;%20&#1080;&#1089;&#1087;&#1086;&#1083;&#1085;&#1077;&#1085;&#1080;&#1102;%20&#1048;&#1055;%202019\&#1086;&#1090;&#1095;&#1077;&#1090;%20&#1048;&#1055;%202019%20&#1076;&#1083;&#1103;%20&#1086;&#1090;&#1087;&#1088;&#1072;&#1074;&#1082;&#1080;%20&#1074;%20&#1052;&#1046;&#1050;&#1061;.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1055;&#1058;&#1054;\&#1055;&#1072;&#1096;&#1072;\2016\&#1048;&#1055;%20&#1058;&#1055;\&#1052;&#1077;&#1088;&#1086;&#1087;&#1088;&#1080;&#1103;&#1090;&#1080;&#1103;%20&#1076;&#1086;%202022_&#1043;&#1040;&#1040;_090201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1055;&#1058;&#1054;\&#1055;&#1072;&#1096;&#1072;\2016\&#1048;&#1055;%20&#1058;&#1055;\&#1055;&#1088;&#1080;&#1089;&#1086;&#1077;&#1076;&#1080;&#1085;&#1103;&#1077;&#1084;&#1072;&#1103;%20&#1085;&#1072;&#1075;&#1088;&#1091;&#1079;&#1082;&#1072;%20&#1089;%202016%20&#1087;&#1086;%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kimov.Aleksey\Desktop\&#1082;%20&#1089;&#1077;&#1084;&#1080;&#1085;&#1072;&#1088;&#1091;\DOCUME~1\PSTOKO~1\LOCALS~1\Temp\proverk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1055;&#1058;&#1054;\&#1045;&#1083;&#1077;&#1085;&#1072;%202015&#1075;\&#1058;&#1045;&#1061;%20&#1055;&#1056;&#1045;&#1057;&#1057;%20&#1058;&#1045;&#1055;&#1051;&#1054;%20&#1048;%20&#1043;&#1042;&#1057;%20-%20&#1058;&#1040;&#1056;&#1048;&#1060;%20&#1056;&#1069;&#1050;\2017&#1075;&#1086;&#1076;%20&#1090;&#1077;&#1093;%20&#1087;&#1088;&#1077;&#1089;\&#1058;&#1045;&#1055;&#1051;&#1054;%20-%202017&#1075;\&#1090;&#1077;&#1093;%20&#1087;&#1088;&#1077;&#1089;%20&#1089;%20&#1056;&#1069;&#1050;%20-%20&#1055;&#1086;&#1089;&#1090;&#1072;&#1085;&#1086;&#1074;&#1083;&#1077;&#1085;&#1080;&#1103;%2007.12.2016&#1075;\&#1056;&#1072;&#1089;&#1095;&#1077;&#1090;%20&#1087;&#1083;&#1072;&#1090;&#1099;%20&#1058;&#1069;%20&#1052;&#1059;&#1055;%20&#1058;&#1077;&#1087;&#1083;&#1086;&#1101;&#1085;&#1077;&#1088;&#1075;&#1080;&#1103;%20&#1085;&#1072;%202017%20&#1075;&#1086;&#107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1086;&#1073;&#1097;&#1080;&#1081;\&#1048;&#1055;%202016-2022%20(&#1085;&#1086;&#1074;&#1072;&#1103;)\&#1051;&#1048;&#1052;&#1048;&#1058;&#1067;%20&#1048;&#1055;%20&#1085;&#1072;%2017-22%20&#1075;&#1086;&#1076;&#1099;\3.%20&#1043;&#1088;&#1091;&#1087;&#1087;&#1072;%203%20&#1088;&#1077;&#1082;&#1086;&#1085;&#1089;&#1090;&#1088;&#1091;&#1082;&#1094;&#1080;&#1103;\3.2.1%20&#1056;&#1077;&#1082;&#1086;&#1085;&#1089;&#1090;&#1088;&#1091;&#1082;&#1094;&#1080;&#1103;%20&#1063;&#1077;&#1088;&#1085;&#1099;&#1096;&#1077;&#1074;&#1089;&#1082;&#1086;&#1075;&#1086;%2060\&#1048;&#1055;%20&#1085;&#1072;%20&#1082;&#1086;&#1090;.%20&#1063;&#1077;&#1088;&#1085;&#1099;&#1096;&#1077;&#1074;&#1089;&#1082;&#1086;&#1075;&#1086;%2060%20&#1076;&#1086;%202032%20&#1075;&#1086;&#1076;&#1072;%20&#1086;&#1090;%2006.10.16%20%20&#1087;&#1086;%20&#1058;&#1059;.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1069;&#1056;%20-%20&#1058;&#1072;&#1088;&#1080;&#1092;&#1099;%20(&#1088;&#1077;&#1075;&#1091;&#1083;.%20&#1076;&#1077;&#1103;&#1090;.)/3.%20&#1056;&#1069;&#1050;%20-%20&#1079;&#1072;&#1087;&#1088;&#1086;&#1089;&#1099;/2021/inv.Warm/INV.WARM.2021YEAR(v1.2)%20&#1082;&#1086;&#1088;&#1088;&#1077;&#1082;&#1090;&#1080;&#1088;&#1086;&#1074;&#1082;&#1072;%20&#1079;&#1072;&#1087;&#1086;&#1083;&#1085;&#1103;&#1077;&#1084;&#1072;&#1103;%20&#1086;&#1090;%2003.06.2021.xlsb"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1069;&#1056;%20-%20&#1048;&#1085;&#1074;&#1077;&#1089;&#1090;&#1080;&#1094;&#1080;&#1086;&#1085;&#1085;&#1072;&#1103;%20&#1087;&#1088;&#1086;&#1075;&#1088;&#1072;&#1084;&#1084;&#1072;/&#1048;&#1055;%202021/&#1089;&#1090;&#1072;&#1088;&#1099;&#1077;%20&#1074;&#1077;&#1088;&#1089;&#1080;&#1080;%20&#1048;&#1055;%202021/&#1054;&#1073;&#1097;&#1080;&#1081;%20&#1089;&#1074;&#1086;&#1076;%20&#1048;&#1055;%202021%20&#1086;&#1090;%2031.03.2021%20&#1076;&#1083;&#1103;%20&#1082;&#1086;&#1088;&#1088;&#1077;&#1082;&#1090;&#1080;&#1088;&#1086;&#1074;&#1082;&#1080;%20&#1048;&#1087;.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1069;&#1056;%20-%20&#1048;&#1085;&#1074;&#1077;&#1089;&#1090;&#1080;&#1094;&#1080;&#1086;&#1085;&#1085;&#1072;&#1103;%20&#1087;&#1088;&#1086;&#1075;&#1088;&#1072;&#1084;&#1084;&#1072;/&#1048;&#1055;%202020/&#1048;&#1055;%20&#1040;&#1054;%20&#1058;&#1069;%20&#1085;&#1072;%202019%20&#1075;%20V8%20&#1086;&#1090;%2006.12.201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1069;&#1056;%20-%20&#1048;&#1085;&#1074;&#1077;&#1089;&#1090;&#1080;&#1094;&#1080;&#1086;&#1085;&#1085;&#1072;&#1103;%20&#1087;&#1088;&#1086;&#1075;&#1088;&#1072;&#1084;&#1084;&#1072;/&#1048;&#1055;%202020/&#1057;&#1042;&#1054;&#1044;%20&#1048;&#1055;%20&#1040;&#1054;%20&#1058;&#1069;%20&#1085;&#1072;%202020%20&#1075;%20&#1086;&#1090;%2004.02.202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ocuments\&#1048;&#1085;&#1074;&#1077;&#1089;&#1090;&#1087;&#1088;&#1086;&#1075;&#1088;&#1072;&#1084;&#1084;&#1072;\&#1050;&#1086;&#1088;&#1088;&#1077;&#1082;&#1090;&#1080;&#1088;&#1086;&#1074;&#1082;&#1072;%20&#1048;&#1055;%202017-22%20&#1086;&#1090;%20&#1072;&#1087;&#1088;&#1077;&#1083;&#1103;%20%202019%20&#1075;&#1086;&#1076;&#1072;\&#1053;&#1086;&#1074;&#1099;&#1081;\&#1050;&#1086;&#1088;&#1088;%20&#1048;&#1055;%20&#1040;&#1054;%20&#1058;&#1077;&#1087;&#1083;&#1086;&#1101;&#1085;&#1077;&#1088;&#1075;&#1080;&#1103;%202019%20&#1075;.%20V%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Akimov.Aleksey\Desktop\&#1082;%20&#1089;&#1077;&#1084;&#1080;&#1085;&#1072;&#1088;&#1091;\DOCUME~1\PSTOKO~1\LOCALS~1\Temp\proverk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kheeva\&#1071;&#1097;&#1080;&#1082;\&#1052;&#1086;&#1080;%20&#1076;&#1086;&#1082;&#1091;&#1084;&#1077;&#1085;&#1090;&#1099;\2006&#1075;\&#1060;&#1057;&#1058;%20&#1087;&#1088;&#1086;&#1075;&#1085;&#1086;&#1079;%202008&#1075;\2007%20&#1074;%20&#1091;&#1089;&#1083;&#1086;&#1074;&#1080;&#1103;&#1093;%20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1056;&#1072;&#1089;&#1087;&#1088;&#1077;&#1076;&#1077;&#1083;&#1077;&#1085;&#1080;&#10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ЦФО"/>
      <sheetName val="МВЗ"/>
      <sheetName val="Исходные данные"/>
      <sheetName val="Лист2"/>
      <sheetName val="3(тх)"/>
      <sheetName val="приложение 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равочник(О)"/>
      <sheetName val="Список листов"/>
      <sheetName val="Тар.ставки"/>
      <sheetName val="Коэфф.невыходов"/>
      <sheetName val="1(труд)"/>
      <sheetName val="Справочник(К)"/>
      <sheetName val="2(труд)"/>
      <sheetName val="3(труд)"/>
      <sheetName val="Справочник(Обсл.ХВО)"/>
      <sheetName val="4(труд)"/>
      <sheetName val="Справочник(МашНУ)"/>
      <sheetName val="5(труд)"/>
      <sheetName val="Справочник(ОбслМазутХоз)"/>
      <sheetName val="6(труд)"/>
      <sheetName val="Справочник(Тр)"/>
      <sheetName val="7(труд)"/>
      <sheetName val="Справочник(СлесариТс)"/>
      <sheetName val="8(труд)"/>
      <sheetName val="9(труд)"/>
      <sheetName val="10(труд)"/>
      <sheetName val="11(труд)"/>
      <sheetName val="12(труд)"/>
      <sheetName val="12(труд) факт"/>
      <sheetName val="Сводная числ по котельным"/>
      <sheetName val="13-1(ФОТ)"/>
      <sheetName val="13-2(ФОТ)"/>
      <sheetName val="13-3(ФОТ)"/>
      <sheetName val="13-4(ФОТ)"/>
      <sheetName val="13-5(ФОТ)"/>
      <sheetName val="13-6(ФОТ)"/>
      <sheetName val="13-7(ФОТ)"/>
      <sheetName val="Комментарии"/>
      <sheetName val="Проверка"/>
      <sheetName val="modChange"/>
      <sheetName val="modFill"/>
      <sheetName val="modList00"/>
      <sheetName val="modfrmSecretCode"/>
      <sheetName val="modProv"/>
      <sheetName val="modHyp"/>
      <sheetName val="modfrmCheckUpdates"/>
      <sheetName val="tech"/>
      <sheetName val="TEHSHEET"/>
      <sheetName val="modInfo"/>
      <sheetName val="modCommandButton"/>
      <sheetName val="modfrmReestr"/>
      <sheetName val="modfrmReestrPreviousPeriod"/>
      <sheetName val="modfrmAdditionalOrgData"/>
      <sheetName val="modfrmOrg"/>
      <sheetName val="modCommonProcedures"/>
      <sheetName val="modUpdTemplMain"/>
      <sheetName val="AllSheetsInThisWorkbook"/>
      <sheetName val="REESTR_MO"/>
      <sheetName val="modDataRegion"/>
      <sheetName val="modReestr"/>
      <sheetName val="REESTR_ORG"/>
      <sheetName val="PLAN1X_LIST_ORG"/>
      <sheetName val="REESTR_FILTERED"/>
    </sheetNames>
    <sheetDataSet>
      <sheetData sheetId="0" refreshError="1"/>
      <sheetData sheetId="1" refreshError="1"/>
      <sheetData sheetId="2" refreshError="1">
        <row r="10">
          <cell r="F10" t="str">
            <v>2014</v>
          </cell>
        </row>
        <row r="12">
          <cell r="F12" t="str">
            <v>Предложение предприятия на регулируемый период</v>
          </cell>
        </row>
        <row r="24">
          <cell r="F2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Список организаций"/>
      <sheetName val="Баланс производство"/>
      <sheetName val="Баланс передача"/>
      <sheetName val="Калькуляция"/>
      <sheetName val="Тарифное меню1"/>
      <sheetName val="Тарифное меню2"/>
      <sheetName val="Комментарии"/>
      <sheetName val="Проверка"/>
      <sheetName val="Диапазоны"/>
      <sheetName val="TEHSHEET"/>
      <sheetName val="REESTR"/>
      <sheetName val="Заголовок2"/>
      <sheetName val="Заголовок"/>
      <sheetName val="чурапча"/>
      <sheetName val="1-500 км 2010 деф 25% от 25%"/>
      <sheetName val="слесаря"/>
      <sheetName val="нефть"/>
      <sheetName val="уголь"/>
      <sheetName val="дрова"/>
      <sheetName val="распрОХР"/>
      <sheetName val="6(вс) (с ВОС)"/>
      <sheetName val="Abyiskiy BALANCE.WARM.2009YEAR"/>
      <sheetName val="6тхЧурапчинский"/>
      <sheetName val="6(тх)Томпонский"/>
      <sheetName val="6(тх)Таттинский"/>
      <sheetName val="6(тх)С-К"/>
      <sheetName val="6ТХ Олекминский"/>
      <sheetName val="6(тх)Момский"/>
      <sheetName val="6(тх)Жиганский "/>
      <sheetName val="6-тх Горный "/>
      <sheetName val="6тх Э-Бытантайский"/>
      <sheetName val="6тхВерхоянский "/>
      <sheetName val="6(тх)Верхневилюйский"/>
      <sheetName val="6тхБулун"/>
      <sheetName val="6(тх)Ленинский"/>
      <sheetName val="6тх Ыллымах"/>
      <sheetName val="6(тх) Чагад"/>
      <sheetName val="6(тх)Хатыстыр "/>
      <sheetName val="6(тх)Томмот"/>
      <sheetName val="6(тх)Синегорье"/>
      <sheetName val="6(тх)Нимныр"/>
      <sheetName val="6 (тх) Кутана"/>
      <sheetName val="6 (тх)Куранах"/>
      <sheetName val="6(тх)Алдан"/>
      <sheetName val="6(тх) Абыйский"/>
      <sheetName val="Ф5тхСвод Москва"/>
      <sheetName val="Вспомогат(по месяцам)"/>
      <sheetName val="Ф1(уголь)"/>
      <sheetName val="Ф1(нефть) "/>
      <sheetName val="Ф1(дрова)"/>
      <sheetName val="СВОД (по фил) тепло "/>
      <sheetName val="Данные МКД"/>
      <sheetName val="Данные по частным жилым домам"/>
      <sheetName val="П9(собств) (2)"/>
      <sheetName val="татта"/>
      <sheetName val="ЭСО"/>
      <sheetName val="Коэфф"/>
      <sheetName val="мб"/>
      <sheetName val="фб"/>
      <sheetName val="Булун"/>
      <sheetName val="В-Кол"/>
      <sheetName val="Абый"/>
      <sheetName val="Алдан"/>
      <sheetName val="Кутана"/>
      <sheetName val="Н-Кур"/>
      <sheetName val="Том"/>
      <sheetName val="Том нб"/>
      <sheetName val="Аллаиха"/>
      <sheetName val="с.Амга"/>
      <sheetName val="Амг с жф"/>
      <sheetName val="Амг без жф"/>
      <sheetName val="Анабар"/>
      <sheetName val="В-В газ"/>
      <sheetName val="В-В проч"/>
      <sheetName val="Верхоян"/>
      <sheetName val="Вил газ"/>
      <sheetName val="Вил дрова"/>
      <sheetName val="Вил ГКТ"/>
      <sheetName val="Горный"/>
      <sheetName val="жиганск"/>
      <sheetName val="Зареч"/>
      <sheetName val="Кобяй"/>
      <sheetName val="М-К"/>
      <sheetName val="Мома"/>
      <sheetName val="Намцы"/>
      <sheetName val="Нам без жф"/>
      <sheetName val="Н-Кол"/>
      <sheetName val="Нюрба"/>
      <sheetName val="Нюр с жф"/>
      <sheetName val="Нюр без жф"/>
      <sheetName val="Олекма"/>
      <sheetName val="Оленек"/>
      <sheetName val="С-Кол"/>
      <sheetName val="Сунтар"/>
      <sheetName val="Сун без жф"/>
      <sheetName val="Томпо"/>
      <sheetName val="Д-Хая"/>
      <sheetName val="Борогон"/>
      <sheetName val="У-А без жф"/>
      <sheetName val="Покровск"/>
      <sheetName val="Ханг зареч"/>
      <sheetName val="Ханг южн"/>
      <sheetName val="Э-Б дрова"/>
      <sheetName val="Э-Б нефть"/>
      <sheetName val="Маган"/>
      <sheetName val="аэропорт"/>
      <sheetName val="Индексы"/>
      <sheetName val="Нам с жф"/>
      <sheetName val="Свод 10"/>
      <sheetName val="Свод факт"/>
      <sheetName val="Анабар с водой"/>
      <sheetName val="Индексы (2)"/>
      <sheetName val="Свод для АДТ"/>
      <sheetName val="топливо в натуре"/>
      <sheetName val="Мома (2)"/>
      <sheetName val="Вил-газ "/>
      <sheetName val="5 (тх) РЭК"/>
      <sheetName val="1-тх СВОД"/>
      <sheetName val="Кобяйс."/>
      <sheetName val="REESTR_MO"/>
      <sheetName val="БАЛАНС ВОДЫ"/>
      <sheetName val="5 тх 2014"/>
      <sheetName val="5тх"/>
      <sheetName val="2-тепло"/>
      <sheetName val="1 тх ПК "/>
      <sheetName val="1 тх ЦК "/>
      <sheetName val="1 тх КОС"/>
      <sheetName val="1 тх БК "/>
      <sheetName val="вн.потреб"/>
      <sheetName val="5 тх"/>
      <sheetName val="8(тх)"/>
      <sheetName val="Ф5 тх Сунтар РЭК"/>
      <sheetName val="5 тх с жф"/>
      <sheetName val="5тх без жф"/>
      <sheetName val="униф"/>
      <sheetName val="5 (тх)"/>
      <sheetName val="5-тх"/>
      <sheetName val="0"/>
      <sheetName val="водоснаб.тариф"/>
      <sheetName val="Ф5тх Нефть Москва"/>
      <sheetName val=" 6тх"/>
      <sheetName val="Расчет ккал.час ЖФ с. Сунтар"/>
      <sheetName val="Отопл ЖФ"/>
      <sheetName val="ВС из СО"/>
      <sheetName val="Расчет ккал.час ЖФ с.Эльгяй"/>
      <sheetName val="2012"/>
      <sheetName val="Приложение 2.1"/>
      <sheetName val="ленск"/>
      <sheetName val="Титульный"/>
      <sheetName val="3вс"/>
      <sheetName val="анализ тепло"/>
      <sheetName val="ОХЗ КТС"/>
      <sheetName val="ф.ТХ-ЖФ-1(по 1342-р)"/>
      <sheetName val="Максиьальная ККал.час"/>
      <sheetName val="прил1"/>
      <sheetName val="Прил1.3 (ХВС)"/>
      <sheetName val="Прил1.2 (ГВС)"/>
    </sheetNames>
    <sheetDataSet>
      <sheetData sheetId="0">
        <row r="2">
          <cell r="X2" t="str">
            <v>Абыйский муниципальный район</v>
          </cell>
        </row>
      </sheetData>
      <sheetData sheetId="1"/>
      <sheetData sheetId="2"/>
      <sheetData sheetId="3"/>
      <sheetData sheetId="4"/>
      <sheetData sheetId="5"/>
      <sheetData sheetId="6"/>
      <sheetData sheetId="7"/>
      <sheetData sheetId="8"/>
      <sheetData sheetId="9"/>
      <sheetData sheetId="10"/>
      <sheetData sheetId="11"/>
      <sheetData sheetId="12" refreshError="1">
        <row r="2">
          <cell r="X2" t="str">
            <v>Абыйский муниципальный район</v>
          </cell>
          <cell r="Y2" t="str">
            <v>98601000</v>
          </cell>
        </row>
        <row r="3">
          <cell r="X3" t="str">
            <v>Алданский муниципальный район</v>
          </cell>
        </row>
        <row r="4">
          <cell r="X4" t="str">
            <v>Аллаиховский муниципальный район</v>
          </cell>
        </row>
        <row r="5">
          <cell r="X5" t="str">
            <v>Амгинский муниципальный район</v>
          </cell>
        </row>
        <row r="6">
          <cell r="X6" t="str">
            <v>Анабарский муниципальный район</v>
          </cell>
        </row>
        <row r="7">
          <cell r="X7" t="str">
            <v>Булунский муниципальный район</v>
          </cell>
        </row>
        <row r="8">
          <cell r="X8" t="str">
            <v>Верхневилюйский муниципальный район</v>
          </cell>
        </row>
        <row r="9">
          <cell r="X9" t="str">
            <v>Верхнеколымский муниципальный район</v>
          </cell>
        </row>
        <row r="10">
          <cell r="X10" t="str">
            <v>Верхоянский муниципальный район</v>
          </cell>
        </row>
        <row r="11">
          <cell r="X11" t="str">
            <v>Вилюйский муниципальный район</v>
          </cell>
        </row>
        <row r="12">
          <cell r="X12" t="str">
            <v>Горный муниципальный район</v>
          </cell>
        </row>
        <row r="13">
          <cell r="X13" t="str">
            <v>Город Якутск</v>
          </cell>
        </row>
        <row r="14">
          <cell r="X14" t="str">
            <v>Жатай</v>
          </cell>
        </row>
        <row r="15">
          <cell r="X15" t="str">
            <v>Жиганский муниципальный район</v>
          </cell>
        </row>
        <row r="16">
          <cell r="X16" t="str">
            <v>Кобяйский муниципальный район</v>
          </cell>
        </row>
        <row r="17">
          <cell r="X17" t="str">
            <v>Ленский муниципальный район</v>
          </cell>
        </row>
        <row r="18">
          <cell r="X18" t="str">
            <v>Мегино-Кангаласский муниципальный район</v>
          </cell>
        </row>
        <row r="19">
          <cell r="X19" t="str">
            <v>Мирнинский муниципальный район</v>
          </cell>
        </row>
        <row r="20">
          <cell r="X20" t="str">
            <v>Момский муниципальный район</v>
          </cell>
        </row>
        <row r="21">
          <cell r="X21" t="str">
            <v>Намский муниципальный район</v>
          </cell>
        </row>
        <row r="22">
          <cell r="X22" t="str">
            <v>Нерюнгринский муниципальный район</v>
          </cell>
        </row>
        <row r="23">
          <cell r="X23" t="str">
            <v>Нижнеколымский муниципальный район</v>
          </cell>
        </row>
        <row r="24">
          <cell r="X24" t="str">
            <v>Нюрбинский муниципальный район</v>
          </cell>
        </row>
        <row r="25">
          <cell r="X25" t="str">
            <v>Оймяконский муниципальный район</v>
          </cell>
        </row>
        <row r="26">
          <cell r="X26" t="str">
            <v>Олекминский муниципальный район</v>
          </cell>
        </row>
        <row r="27">
          <cell r="X27" t="str">
            <v>Оленекский муниципальный район</v>
          </cell>
        </row>
        <row r="28">
          <cell r="X28" t="str">
            <v>Среднеколымский муниципальный район</v>
          </cell>
        </row>
        <row r="29">
          <cell r="X29" t="str">
            <v>Сунтарский муниципальный район</v>
          </cell>
        </row>
        <row r="30">
          <cell r="X30" t="str">
            <v>Таттинский муниципальный район</v>
          </cell>
        </row>
        <row r="31">
          <cell r="X31" t="str">
            <v>Томпонский муниципальный район</v>
          </cell>
        </row>
        <row r="32">
          <cell r="X32" t="str">
            <v>Усть-Алданский муниципальный район</v>
          </cell>
        </row>
        <row r="33">
          <cell r="X33" t="str">
            <v>Усть-Майский муниципальный район</v>
          </cell>
        </row>
        <row r="34">
          <cell r="X34" t="str">
            <v>Усть-Янский муниципальный район</v>
          </cell>
        </row>
        <row r="35">
          <cell r="X35" t="str">
            <v>Хангаласский муниципальный район</v>
          </cell>
        </row>
        <row r="36">
          <cell r="X36" t="str">
            <v>Чурапчинский муниципальный район</v>
          </cell>
        </row>
        <row r="37">
          <cell r="X37" t="str">
            <v>Эвено-Бытантайский Национальный муниципальный район</v>
          </cell>
        </row>
      </sheetData>
      <sheetData sheetId="13">
        <row r="2">
          <cell r="X2" t="str">
            <v>Абыйский муниципальный район</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Список организаций"/>
      <sheetName val="Баланс производство"/>
      <sheetName val="Баланс передача"/>
      <sheetName val="Калькуляция"/>
      <sheetName val="Тарифное меню1"/>
      <sheetName val="Тарифное меню2"/>
      <sheetName val="Комментарии"/>
      <sheetName val="Проверка"/>
      <sheetName val="Диапазоны"/>
      <sheetName val="TEHSHEET"/>
      <sheetName val="REESTR"/>
      <sheetName val="Заголовок2"/>
      <sheetName val="Заголовок"/>
      <sheetName val="чурапча"/>
      <sheetName val="1-500 км 2010 деф 25% от 25%"/>
      <sheetName val="слесаря"/>
      <sheetName val="нефть"/>
      <sheetName val="уголь"/>
      <sheetName val="дрова"/>
      <sheetName val="распрОХР"/>
      <sheetName val="6(вс) (с ВОС)"/>
      <sheetName val="Abyiskiy BALANCE.WARM.2009YEAR"/>
      <sheetName val="6тхЧурапчинский"/>
      <sheetName val="6(тх)Томпонский"/>
      <sheetName val="6(тх)Таттинский"/>
      <sheetName val="6(тх)С-К"/>
      <sheetName val="6ТХ Олекминский"/>
      <sheetName val="6(тх)Момский"/>
      <sheetName val="6(тх)Жиганский "/>
      <sheetName val="6-тх Горный "/>
      <sheetName val="6тх Э-Бытантайский"/>
      <sheetName val="6тхВерхоянский "/>
      <sheetName val="6(тх)Верхневилюйский"/>
      <sheetName val="6тхБулун"/>
      <sheetName val="6(тх)Ленинский"/>
      <sheetName val="6тх Ыллымах"/>
      <sheetName val="6(тх) Чагад"/>
      <sheetName val="6(тх)Хатыстыр "/>
      <sheetName val="6(тх)Томмот"/>
      <sheetName val="6(тх)Синегорье"/>
      <sheetName val="6(тх)Нимныр"/>
      <sheetName val="6 (тх) Кутана"/>
      <sheetName val="6 (тх)Куранах"/>
      <sheetName val="6(тх)Алдан"/>
      <sheetName val="6(тх) Абыйский"/>
      <sheetName val="Ф5тхСвод Москва"/>
      <sheetName val="Вспомогат(по месяцам)"/>
      <sheetName val="Ф1(уголь)"/>
      <sheetName val="Ф1(нефть) "/>
      <sheetName val="Ф1(дрова)"/>
      <sheetName val="СВОД (по фил) тепло "/>
      <sheetName val="Данные МКД"/>
      <sheetName val="Данные по частным жилым домам"/>
      <sheetName val="П9(собств) (2)"/>
      <sheetName val="татта"/>
      <sheetName val="ЭСО"/>
      <sheetName val="Коэфф"/>
      <sheetName val="мб"/>
      <sheetName val="фб"/>
      <sheetName val="Булун"/>
      <sheetName val="В-Кол"/>
      <sheetName val="Абый"/>
      <sheetName val="Алдан"/>
      <sheetName val="Кутана"/>
      <sheetName val="Н-Кур"/>
      <sheetName val="Том"/>
      <sheetName val="Том нб"/>
      <sheetName val="Аллаиха"/>
      <sheetName val="с.Амга"/>
      <sheetName val="Амг с жф"/>
      <sheetName val="Амг без жф"/>
      <sheetName val="Анабар"/>
      <sheetName val="В-В газ"/>
      <sheetName val="В-В проч"/>
      <sheetName val="Верхоян"/>
      <sheetName val="Вил газ"/>
      <sheetName val="Вил дрова"/>
      <sheetName val="Вил ГКТ"/>
      <sheetName val="Горный"/>
      <sheetName val="жиганск"/>
      <sheetName val="Зареч"/>
      <sheetName val="Кобяй"/>
      <sheetName val="М-К"/>
      <sheetName val="Мома"/>
      <sheetName val="Намцы"/>
      <sheetName val="Нам без жф"/>
      <sheetName val="Н-Кол"/>
      <sheetName val="Нюрба"/>
      <sheetName val="Нюр с жф"/>
      <sheetName val="Нюр без жф"/>
      <sheetName val="Олекма"/>
      <sheetName val="Оленек"/>
      <sheetName val="С-Кол"/>
      <sheetName val="Сунтар"/>
      <sheetName val="Сун без жф"/>
      <sheetName val="Томпо"/>
      <sheetName val="Д-Хая"/>
      <sheetName val="Борогон"/>
      <sheetName val="У-А без жф"/>
      <sheetName val="Покровск"/>
      <sheetName val="Ханг зареч"/>
      <sheetName val="Ханг южн"/>
      <sheetName val="Э-Б дрова"/>
      <sheetName val="Э-Б нефть"/>
      <sheetName val="Маган"/>
      <sheetName val="аэропорт"/>
      <sheetName val="Индексы"/>
      <sheetName val="Нам с жф"/>
      <sheetName val="Свод 10"/>
      <sheetName val="Свод факт"/>
      <sheetName val="Анабар с водой"/>
      <sheetName val="Индексы (2)"/>
      <sheetName val="Свод для АДТ"/>
      <sheetName val="топливо в натуре"/>
      <sheetName val="Мома (2)"/>
      <sheetName val="Вил-газ "/>
      <sheetName val="5 (тх) РЭК"/>
      <sheetName val="1-тх СВОД"/>
      <sheetName val="Кобяйс."/>
      <sheetName val="REESTR_MO"/>
      <sheetName val="БАЛАНС ВОДЫ"/>
      <sheetName val="5 тх 2014"/>
      <sheetName val="5тх"/>
      <sheetName val="2-тепло"/>
      <sheetName val="1 тх ПК "/>
      <sheetName val="1 тх ЦК "/>
      <sheetName val="1 тх КОС"/>
      <sheetName val="1 тх БК "/>
      <sheetName val="вн.потреб"/>
      <sheetName val="5 тх"/>
      <sheetName val="8(тх)"/>
      <sheetName val="Ф5 тх Сунтар РЭК"/>
      <sheetName val="5 тх с жф"/>
      <sheetName val="5тх без жф"/>
      <sheetName val="униф"/>
      <sheetName val="5 (тх)"/>
      <sheetName val="5-тх"/>
      <sheetName val="0"/>
      <sheetName val="водоснаб.тариф"/>
      <sheetName val="Ф5тх Нефть Москва"/>
      <sheetName val=" 6тх"/>
      <sheetName val="Расчет ккал.час ЖФ с. Сунтар"/>
      <sheetName val="Отопл ЖФ"/>
      <sheetName val="ВС из СО"/>
      <sheetName val="Расчет ккал.час ЖФ с.Эльгяй"/>
      <sheetName val="2012"/>
      <sheetName val="Приложение 2.1"/>
      <sheetName val="ленск"/>
      <sheetName val="Титульный"/>
      <sheetName val="3вс"/>
      <sheetName val="анализ тепло"/>
      <sheetName val="ОХЗ КТС"/>
      <sheetName val="ф.ТХ-ЖФ-1(по 1342-р)"/>
      <sheetName val="Максиьальная ККал.час"/>
      <sheetName val="прил1"/>
      <sheetName val="Прил1.3 (ХВС)"/>
      <sheetName val="Прил1.2 (ГВС)"/>
    </sheetNames>
    <sheetDataSet>
      <sheetData sheetId="0">
        <row r="2">
          <cell r="X2" t="str">
            <v>Абыйский муниципальный район</v>
          </cell>
        </row>
      </sheetData>
      <sheetData sheetId="1"/>
      <sheetData sheetId="2"/>
      <sheetData sheetId="3"/>
      <sheetData sheetId="4"/>
      <sheetData sheetId="5"/>
      <sheetData sheetId="6"/>
      <sheetData sheetId="7"/>
      <sheetData sheetId="8"/>
      <sheetData sheetId="9"/>
      <sheetData sheetId="10"/>
      <sheetData sheetId="11"/>
      <sheetData sheetId="12" refreshError="1">
        <row r="2">
          <cell r="X2" t="str">
            <v>Абыйский муниципальный район</v>
          </cell>
          <cell r="Y2" t="str">
            <v>98601000</v>
          </cell>
        </row>
        <row r="3">
          <cell r="X3" t="str">
            <v>Алданский муниципальный район</v>
          </cell>
        </row>
        <row r="4">
          <cell r="X4" t="str">
            <v>Аллаиховский муниципальный район</v>
          </cell>
        </row>
        <row r="5">
          <cell r="X5" t="str">
            <v>Амгинский муниципальный район</v>
          </cell>
        </row>
        <row r="6">
          <cell r="X6" t="str">
            <v>Анабарский муниципальный район</v>
          </cell>
        </row>
        <row r="7">
          <cell r="X7" t="str">
            <v>Булунский муниципальный район</v>
          </cell>
        </row>
        <row r="8">
          <cell r="X8" t="str">
            <v>Верхневилюйский муниципальный район</v>
          </cell>
        </row>
        <row r="9">
          <cell r="X9" t="str">
            <v>Верхнеколымский муниципальный район</v>
          </cell>
        </row>
        <row r="10">
          <cell r="X10" t="str">
            <v>Верхоянский муниципальный район</v>
          </cell>
        </row>
        <row r="11">
          <cell r="X11" t="str">
            <v>Вилюйский муниципальный район</v>
          </cell>
        </row>
        <row r="12">
          <cell r="X12" t="str">
            <v>Горный муниципальный район</v>
          </cell>
        </row>
        <row r="13">
          <cell r="X13" t="str">
            <v>Город Якутск</v>
          </cell>
        </row>
        <row r="14">
          <cell r="X14" t="str">
            <v>Жатай</v>
          </cell>
        </row>
        <row r="15">
          <cell r="X15" t="str">
            <v>Жиганский муниципальный район</v>
          </cell>
        </row>
        <row r="16">
          <cell r="X16" t="str">
            <v>Кобяйский муниципальный район</v>
          </cell>
        </row>
        <row r="17">
          <cell r="X17" t="str">
            <v>Ленский муниципальный район</v>
          </cell>
        </row>
        <row r="18">
          <cell r="X18" t="str">
            <v>Мегино-Кангаласский муниципальный район</v>
          </cell>
        </row>
        <row r="19">
          <cell r="X19" t="str">
            <v>Мирнинский муниципальный район</v>
          </cell>
        </row>
        <row r="20">
          <cell r="X20" t="str">
            <v>Момский муниципальный район</v>
          </cell>
        </row>
        <row r="21">
          <cell r="X21" t="str">
            <v>Намский муниципальный район</v>
          </cell>
        </row>
        <row r="22">
          <cell r="X22" t="str">
            <v>Нерюнгринский муниципальный район</v>
          </cell>
        </row>
        <row r="23">
          <cell r="X23" t="str">
            <v>Нижнеколымский муниципальный район</v>
          </cell>
        </row>
        <row r="24">
          <cell r="X24" t="str">
            <v>Нюрбинский муниципальный район</v>
          </cell>
        </row>
        <row r="25">
          <cell r="X25" t="str">
            <v>Оймяконский муниципальный район</v>
          </cell>
        </row>
        <row r="26">
          <cell r="X26" t="str">
            <v>Олекминский муниципальный район</v>
          </cell>
        </row>
        <row r="27">
          <cell r="X27" t="str">
            <v>Оленекский муниципальный район</v>
          </cell>
        </row>
        <row r="28">
          <cell r="X28" t="str">
            <v>Среднеколымский муниципальный район</v>
          </cell>
        </row>
        <row r="29">
          <cell r="X29" t="str">
            <v>Сунтарский муниципальный район</v>
          </cell>
        </row>
        <row r="30">
          <cell r="X30" t="str">
            <v>Таттинский муниципальный район</v>
          </cell>
        </row>
        <row r="31">
          <cell r="X31" t="str">
            <v>Томпонский муниципальный район</v>
          </cell>
        </row>
        <row r="32">
          <cell r="X32" t="str">
            <v>Усть-Алданский муниципальный район</v>
          </cell>
        </row>
        <row r="33">
          <cell r="X33" t="str">
            <v>Усть-Майский муниципальный район</v>
          </cell>
        </row>
        <row r="34">
          <cell r="X34" t="str">
            <v>Усть-Янский муниципальный район</v>
          </cell>
        </row>
        <row r="35">
          <cell r="X35" t="str">
            <v>Хангаласский муниципальный район</v>
          </cell>
        </row>
        <row r="36">
          <cell r="X36" t="str">
            <v>Чурапчинский муниципальный район</v>
          </cell>
        </row>
        <row r="37">
          <cell r="X37" t="str">
            <v>Эвено-Бытантайский Национальный муниципальный район</v>
          </cell>
        </row>
      </sheetData>
      <sheetData sheetId="13">
        <row r="2">
          <cell r="X2" t="str">
            <v>Абыйский муниципальный район</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Лист1 (3)"/>
      <sheetName val="Лист1 (2)"/>
      <sheetName val="Лист1"/>
      <sheetName val="Лист2"/>
      <sheetName val="Лист3"/>
      <sheetName val="Лист2 (2)"/>
      <sheetName val="Лист2 (3)"/>
    </sheetNames>
    <sheetDataSet>
      <sheetData sheetId="0" refreshError="1">
        <row r="9">
          <cell r="H9">
            <v>880.1099999999999</v>
          </cell>
          <cell r="I9">
            <v>790.48854723999978</v>
          </cell>
          <cell r="K9">
            <v>0</v>
          </cell>
          <cell r="L9">
            <v>0</v>
          </cell>
          <cell r="M9">
            <v>790.48854723999978</v>
          </cell>
        </row>
        <row r="10">
          <cell r="H10">
            <v>578.40499999999997</v>
          </cell>
          <cell r="I10">
            <v>467.55597363999988</v>
          </cell>
          <cell r="K10">
            <v>0</v>
          </cell>
          <cell r="L10">
            <v>0</v>
          </cell>
          <cell r="M10">
            <v>467.55597363999988</v>
          </cell>
        </row>
        <row r="11">
          <cell r="F11">
            <v>188.09199999999998</v>
          </cell>
          <cell r="G11">
            <v>140</v>
          </cell>
          <cell r="H11">
            <v>116.45699999999999</v>
          </cell>
          <cell r="I11">
            <v>56.006500439999975</v>
          </cell>
          <cell r="K11">
            <v>0</v>
          </cell>
          <cell r="L11">
            <v>0</v>
          </cell>
          <cell r="M11">
            <v>56.006500439999975</v>
          </cell>
        </row>
        <row r="12">
          <cell r="I12">
            <v>0</v>
          </cell>
          <cell r="L12">
            <v>0</v>
          </cell>
          <cell r="M12">
            <v>0</v>
          </cell>
        </row>
        <row r="13">
          <cell r="F13">
            <v>188.09199999999998</v>
          </cell>
          <cell r="G13">
            <v>140</v>
          </cell>
          <cell r="H13">
            <v>116.45699999999999</v>
          </cell>
          <cell r="I13">
            <v>56.006500439999975</v>
          </cell>
          <cell r="L13">
            <v>0</v>
          </cell>
          <cell r="M13">
            <v>56.006500439999975</v>
          </cell>
        </row>
        <row r="14">
          <cell r="F14">
            <v>188.09199999999998</v>
          </cell>
          <cell r="G14">
            <v>99.001999999999995</v>
          </cell>
          <cell r="H14">
            <v>461.94799999999998</v>
          </cell>
          <cell r="I14">
            <v>411.54947319999991</v>
          </cell>
          <cell r="K14">
            <v>0</v>
          </cell>
          <cell r="L14">
            <v>0</v>
          </cell>
          <cell r="M14">
            <v>411.54947319999991</v>
          </cell>
        </row>
        <row r="15">
          <cell r="I15">
            <v>0</v>
          </cell>
          <cell r="L15">
            <v>0</v>
          </cell>
          <cell r="M15">
            <v>0</v>
          </cell>
        </row>
        <row r="16">
          <cell r="F16">
            <v>188.09199999999998</v>
          </cell>
          <cell r="G16">
            <v>99.001999999999995</v>
          </cell>
          <cell r="H16">
            <v>461.94799999999998</v>
          </cell>
          <cell r="I16">
            <v>411.54947319999991</v>
          </cell>
          <cell r="L16">
            <v>0</v>
          </cell>
          <cell r="M16">
            <v>411.54947319999991</v>
          </cell>
        </row>
        <row r="17">
          <cell r="H17">
            <v>202.29499999999999</v>
          </cell>
          <cell r="I17">
            <v>232.82536139999993</v>
          </cell>
          <cell r="K17">
            <v>0</v>
          </cell>
          <cell r="L17">
            <v>0</v>
          </cell>
          <cell r="M17">
            <v>232.82536139999993</v>
          </cell>
        </row>
        <row r="18">
          <cell r="I18">
            <v>0</v>
          </cell>
          <cell r="L18">
            <v>0</v>
          </cell>
          <cell r="M18">
            <v>0</v>
          </cell>
        </row>
        <row r="19">
          <cell r="F19">
            <v>188.09199999999998</v>
          </cell>
          <cell r="G19">
            <v>73</v>
          </cell>
          <cell r="H19">
            <v>202.29499999999999</v>
          </cell>
          <cell r="I19">
            <v>232.82536139999993</v>
          </cell>
          <cell r="L19">
            <v>0</v>
          </cell>
          <cell r="M19">
            <v>232.82536139999993</v>
          </cell>
        </row>
        <row r="20">
          <cell r="H20">
            <v>99.41</v>
          </cell>
          <cell r="I20">
            <v>90.107212199999978</v>
          </cell>
          <cell r="K20">
            <v>0</v>
          </cell>
          <cell r="L20">
            <v>0</v>
          </cell>
          <cell r="M20">
            <v>90.107212199999978</v>
          </cell>
        </row>
        <row r="21">
          <cell r="I21">
            <v>0</v>
          </cell>
          <cell r="L21">
            <v>0</v>
          </cell>
          <cell r="M21">
            <v>0</v>
          </cell>
        </row>
        <row r="22">
          <cell r="F22">
            <v>188.09199999999998</v>
          </cell>
          <cell r="G22">
            <v>97.45</v>
          </cell>
          <cell r="H22">
            <v>99.41</v>
          </cell>
          <cell r="I22">
            <v>90.107212199999978</v>
          </cell>
          <cell r="L22">
            <v>0</v>
          </cell>
          <cell r="M22">
            <v>90.107212199999978</v>
          </cell>
        </row>
        <row r="23">
          <cell r="H23">
            <v>7.8848000000000003</v>
          </cell>
          <cell r="I23">
            <v>20.405628319999998</v>
          </cell>
          <cell r="K23">
            <v>0</v>
          </cell>
          <cell r="L23">
            <v>0</v>
          </cell>
          <cell r="M23">
            <v>20.405628319999998</v>
          </cell>
        </row>
        <row r="24">
          <cell r="H24">
            <v>7.8848000000000003</v>
          </cell>
          <cell r="I24">
            <v>20.405628319999998</v>
          </cell>
          <cell r="K24">
            <v>0</v>
          </cell>
          <cell r="L24">
            <v>0</v>
          </cell>
          <cell r="M24">
            <v>20.405628319999998</v>
          </cell>
        </row>
        <row r="25">
          <cell r="F25">
            <v>186.44</v>
          </cell>
          <cell r="G25">
            <v>140</v>
          </cell>
          <cell r="H25">
            <v>1.1898</v>
          </cell>
          <cell r="I25">
            <v>0.55254311999999994</v>
          </cell>
          <cell r="K25">
            <v>0</v>
          </cell>
          <cell r="L25">
            <v>0</v>
          </cell>
          <cell r="M25">
            <v>0.55254311999999994</v>
          </cell>
        </row>
        <row r="26">
          <cell r="I26">
            <v>0</v>
          </cell>
          <cell r="L26">
            <v>0</v>
          </cell>
          <cell r="M26">
            <v>0</v>
          </cell>
        </row>
        <row r="27">
          <cell r="F27">
            <v>186.44</v>
          </cell>
          <cell r="G27">
            <v>140</v>
          </cell>
          <cell r="H27">
            <v>1.1898</v>
          </cell>
          <cell r="I27">
            <v>0.55254311999999994</v>
          </cell>
          <cell r="L27">
            <v>0</v>
          </cell>
          <cell r="M27">
            <v>0.55254311999999994</v>
          </cell>
        </row>
        <row r="28">
          <cell r="F28">
            <v>395.53599999999994</v>
          </cell>
          <cell r="G28">
            <v>99</v>
          </cell>
          <cell r="H28">
            <v>6.6950000000000003</v>
          </cell>
          <cell r="I28">
            <v>19.853085199999999</v>
          </cell>
          <cell r="K28">
            <v>0</v>
          </cell>
          <cell r="L28">
            <v>0</v>
          </cell>
          <cell r="M28">
            <v>19.853085199999999</v>
          </cell>
        </row>
        <row r="29">
          <cell r="I29">
            <v>0</v>
          </cell>
          <cell r="L29">
            <v>0</v>
          </cell>
          <cell r="M29">
            <v>0</v>
          </cell>
        </row>
        <row r="30">
          <cell r="F30">
            <v>395.53599999999994</v>
          </cell>
          <cell r="G30">
            <v>99</v>
          </cell>
          <cell r="H30">
            <v>6.6950000000000003</v>
          </cell>
          <cell r="I30">
            <v>19.853085199999999</v>
          </cell>
          <cell r="L30">
            <v>0</v>
          </cell>
          <cell r="M30">
            <v>19.853085199999999</v>
          </cell>
        </row>
        <row r="31">
          <cell r="H31">
            <v>0</v>
          </cell>
          <cell r="I31">
            <v>0</v>
          </cell>
          <cell r="K31">
            <v>0</v>
          </cell>
          <cell r="L31">
            <v>0</v>
          </cell>
          <cell r="M31">
            <v>0</v>
          </cell>
        </row>
        <row r="32">
          <cell r="I32">
            <v>0</v>
          </cell>
          <cell r="L32">
            <v>0</v>
          </cell>
          <cell r="M32">
            <v>0</v>
          </cell>
        </row>
        <row r="33">
          <cell r="I33">
            <v>0</v>
          </cell>
          <cell r="L33">
            <v>0</v>
          </cell>
          <cell r="M33">
            <v>0</v>
          </cell>
        </row>
        <row r="34">
          <cell r="H34">
            <v>0</v>
          </cell>
          <cell r="I34">
            <v>0</v>
          </cell>
          <cell r="K34">
            <v>0</v>
          </cell>
          <cell r="L34">
            <v>0</v>
          </cell>
          <cell r="M34">
            <v>0</v>
          </cell>
        </row>
        <row r="35">
          <cell r="I35">
            <v>0</v>
          </cell>
          <cell r="L35">
            <v>0</v>
          </cell>
          <cell r="M35">
            <v>0</v>
          </cell>
        </row>
        <row r="36">
          <cell r="I36">
            <v>0</v>
          </cell>
          <cell r="L36">
            <v>0</v>
          </cell>
          <cell r="M36">
            <v>0</v>
          </cell>
        </row>
        <row r="38">
          <cell r="H38">
            <v>908.40100000000007</v>
          </cell>
          <cell r="I38">
            <v>941.85098199999982</v>
          </cell>
          <cell r="K38">
            <v>0</v>
          </cell>
          <cell r="L38">
            <v>0</v>
          </cell>
          <cell r="M38">
            <v>941.85098199999982</v>
          </cell>
        </row>
        <row r="39">
          <cell r="H39">
            <v>582.91200000000003</v>
          </cell>
          <cell r="I39">
            <v>595.83452399999987</v>
          </cell>
          <cell r="K39">
            <v>0</v>
          </cell>
          <cell r="L39">
            <v>0</v>
          </cell>
          <cell r="M39">
            <v>595.83452399999987</v>
          </cell>
        </row>
        <row r="40">
          <cell r="F40">
            <v>211.2</v>
          </cell>
          <cell r="G40">
            <v>173</v>
          </cell>
          <cell r="H40">
            <v>104.499</v>
          </cell>
          <cell r="I40">
            <v>39.918617999999981</v>
          </cell>
          <cell r="K40">
            <v>0</v>
          </cell>
          <cell r="L40">
            <v>0</v>
          </cell>
          <cell r="M40">
            <v>39.918617999999981</v>
          </cell>
        </row>
        <row r="41">
          <cell r="I41">
            <v>0</v>
          </cell>
          <cell r="L41">
            <v>0</v>
          </cell>
          <cell r="M41">
            <v>0</v>
          </cell>
        </row>
        <row r="42">
          <cell r="F42">
            <v>211.2</v>
          </cell>
          <cell r="G42">
            <v>173</v>
          </cell>
          <cell r="H42">
            <v>104.499</v>
          </cell>
          <cell r="I42">
            <v>39.918617999999981</v>
          </cell>
          <cell r="L42">
            <v>0</v>
          </cell>
          <cell r="M42">
            <v>39.918617999999981</v>
          </cell>
        </row>
        <row r="43">
          <cell r="F43">
            <v>211.2</v>
          </cell>
          <cell r="G43">
            <v>95</v>
          </cell>
          <cell r="H43">
            <v>478.41300000000001</v>
          </cell>
          <cell r="I43">
            <v>555.91590599999995</v>
          </cell>
          <cell r="K43">
            <v>0</v>
          </cell>
          <cell r="L43">
            <v>0</v>
          </cell>
          <cell r="M43">
            <v>555.91590599999995</v>
          </cell>
        </row>
        <row r="44">
          <cell r="I44">
            <v>0</v>
          </cell>
          <cell r="L44">
            <v>0</v>
          </cell>
          <cell r="M44">
            <v>0</v>
          </cell>
        </row>
        <row r="45">
          <cell r="F45">
            <v>211.2</v>
          </cell>
          <cell r="G45">
            <v>95</v>
          </cell>
          <cell r="H45">
            <v>478.41300000000001</v>
          </cell>
          <cell r="I45">
            <v>555.91590599999995</v>
          </cell>
          <cell r="L45">
            <v>0</v>
          </cell>
          <cell r="M45">
            <v>555.91590599999995</v>
          </cell>
        </row>
        <row r="46">
          <cell r="H46">
            <v>215.209</v>
          </cell>
          <cell r="I46">
            <v>250.07285799999997</v>
          </cell>
          <cell r="K46">
            <v>0</v>
          </cell>
          <cell r="L46">
            <v>0</v>
          </cell>
          <cell r="M46">
            <v>250.07285799999997</v>
          </cell>
        </row>
        <row r="47">
          <cell r="I47">
            <v>0</v>
          </cell>
          <cell r="L47">
            <v>0</v>
          </cell>
          <cell r="M47">
            <v>0</v>
          </cell>
        </row>
        <row r="48">
          <cell r="F48">
            <v>211.2</v>
          </cell>
          <cell r="G48">
            <v>95</v>
          </cell>
          <cell r="H48">
            <v>215.209</v>
          </cell>
          <cell r="I48">
            <v>250.07285799999997</v>
          </cell>
          <cell r="L48">
            <v>0</v>
          </cell>
          <cell r="M48">
            <v>250.07285799999997</v>
          </cell>
        </row>
        <row r="49">
          <cell r="H49">
            <v>110.28</v>
          </cell>
          <cell r="I49">
            <v>95.943599999999989</v>
          </cell>
          <cell r="K49">
            <v>0</v>
          </cell>
          <cell r="L49">
            <v>0</v>
          </cell>
          <cell r="M49">
            <v>95.943599999999989</v>
          </cell>
        </row>
        <row r="50">
          <cell r="I50">
            <v>0</v>
          </cell>
          <cell r="L50">
            <v>0</v>
          </cell>
          <cell r="M50">
            <v>0</v>
          </cell>
        </row>
        <row r="51">
          <cell r="F51">
            <v>211.2</v>
          </cell>
          <cell r="G51">
            <v>124.2</v>
          </cell>
          <cell r="H51">
            <v>110.28</v>
          </cell>
          <cell r="I51">
            <v>95.943599999999989</v>
          </cell>
          <cell r="L51">
            <v>0</v>
          </cell>
          <cell r="M51">
            <v>95.943599999999989</v>
          </cell>
        </row>
        <row r="52">
          <cell r="H52">
            <v>5.2323000000000004</v>
          </cell>
          <cell r="I52">
            <v>21.698807500000001</v>
          </cell>
          <cell r="K52">
            <v>0</v>
          </cell>
          <cell r="L52">
            <v>0</v>
          </cell>
          <cell r="M52">
            <v>21.698807500000001</v>
          </cell>
        </row>
        <row r="53">
          <cell r="H53">
            <v>5.2323000000000004</v>
          </cell>
          <cell r="I53">
            <v>21.698807500000001</v>
          </cell>
          <cell r="K53">
            <v>0</v>
          </cell>
          <cell r="L53">
            <v>0</v>
          </cell>
          <cell r="M53">
            <v>21.698807500000001</v>
          </cell>
        </row>
        <row r="54">
          <cell r="F54">
            <v>214.76</v>
          </cell>
          <cell r="G54">
            <v>173</v>
          </cell>
          <cell r="H54">
            <v>1.19</v>
          </cell>
          <cell r="I54">
            <v>0.49694399999999983</v>
          </cell>
          <cell r="K54">
            <v>0</v>
          </cell>
          <cell r="L54">
            <v>0</v>
          </cell>
          <cell r="M54">
            <v>0.49694399999999983</v>
          </cell>
        </row>
        <row r="55">
          <cell r="I55">
            <v>0</v>
          </cell>
          <cell r="L55">
            <v>0</v>
          </cell>
          <cell r="M55">
            <v>0</v>
          </cell>
        </row>
        <row r="56">
          <cell r="F56">
            <v>214.76</v>
          </cell>
          <cell r="G56">
            <v>173</v>
          </cell>
          <cell r="H56">
            <v>1.19</v>
          </cell>
          <cell r="I56">
            <v>0.49694399999999983</v>
          </cell>
          <cell r="L56">
            <v>0</v>
          </cell>
          <cell r="M56">
            <v>0.49694399999999983</v>
          </cell>
        </row>
        <row r="57">
          <cell r="F57">
            <v>619.5</v>
          </cell>
          <cell r="G57">
            <v>95</v>
          </cell>
          <cell r="H57">
            <v>4.0423</v>
          </cell>
          <cell r="I57">
            <v>21.201863500000002</v>
          </cell>
          <cell r="K57">
            <v>0</v>
          </cell>
          <cell r="L57">
            <v>0</v>
          </cell>
          <cell r="M57">
            <v>21.201863500000002</v>
          </cell>
        </row>
        <row r="58">
          <cell r="I58">
            <v>0</v>
          </cell>
          <cell r="L58">
            <v>0</v>
          </cell>
          <cell r="M58">
            <v>0</v>
          </cell>
        </row>
        <row r="59">
          <cell r="F59">
            <v>619.5</v>
          </cell>
          <cell r="G59">
            <v>95</v>
          </cell>
          <cell r="H59">
            <v>4.0423</v>
          </cell>
          <cell r="I59">
            <v>21.201863500000002</v>
          </cell>
          <cell r="L59">
            <v>0</v>
          </cell>
          <cell r="M59">
            <v>21.201863500000002</v>
          </cell>
        </row>
        <row r="60">
          <cell r="H60">
            <v>0</v>
          </cell>
          <cell r="I60">
            <v>0</v>
          </cell>
          <cell r="K60">
            <v>0</v>
          </cell>
          <cell r="L60">
            <v>0</v>
          </cell>
          <cell r="M60">
            <v>0</v>
          </cell>
        </row>
        <row r="61">
          <cell r="I61">
            <v>0</v>
          </cell>
          <cell r="L61">
            <v>0</v>
          </cell>
          <cell r="M61">
            <v>0</v>
          </cell>
        </row>
        <row r="62">
          <cell r="I62">
            <v>0</v>
          </cell>
          <cell r="L62">
            <v>0</v>
          </cell>
          <cell r="M62">
            <v>0</v>
          </cell>
        </row>
        <row r="63">
          <cell r="H63">
            <v>0</v>
          </cell>
          <cell r="I63">
            <v>0</v>
          </cell>
          <cell r="K63">
            <v>0</v>
          </cell>
          <cell r="L63">
            <v>0</v>
          </cell>
          <cell r="M63">
            <v>0</v>
          </cell>
        </row>
        <row r="64">
          <cell r="I64">
            <v>0</v>
          </cell>
          <cell r="L64">
            <v>0</v>
          </cell>
          <cell r="M64">
            <v>0</v>
          </cell>
        </row>
        <row r="65">
          <cell r="I65">
            <v>0</v>
          </cell>
          <cell r="L65">
            <v>0</v>
          </cell>
          <cell r="M65">
            <v>0</v>
          </cell>
        </row>
        <row r="66">
          <cell r="H66">
            <v>1801.6280999999999</v>
          </cell>
          <cell r="I66">
            <v>1774.4439650599998</v>
          </cell>
          <cell r="K66">
            <v>0</v>
          </cell>
          <cell r="L66">
            <v>0</v>
          </cell>
          <cell r="M66">
            <v>1774.4439650599998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10"/>
      <sheetName val="11"/>
      <sheetName val="электра"/>
      <sheetName val="12.2.1."/>
      <sheetName val="11.2.2."/>
      <sheetName val="12.2."/>
      <sheetName val="всего"/>
      <sheetName val="Свод (ФСТ РЭК)"/>
      <sheetName val="Свод НГРЭС"/>
      <sheetName val="Свод НГРЭС +тр-ка РЭК"/>
      <sheetName val="0 (ФСТ)"/>
      <sheetName val="квл13"/>
      <sheetName val="П14-Т2"/>
      <sheetName val="14.2.1."/>
      <sheetName val="14.2.2."/>
      <sheetName val="выручка16"/>
      <sheetName val="топливо17"/>
      <sheetName val="Трансп20"/>
      <sheetName val="ЗП-24"/>
      <sheetName val="Амор."/>
      <sheetName val="31"/>
      <sheetName val="эксперты"/>
      <sheetName val="эксперты (2)"/>
      <sheetName val="FES"/>
      <sheetName val="1"/>
      <sheetName val="сбыт"/>
      <sheetName val="Рег генер"/>
      <sheetName val="сети"/>
      <sheetName val="Справочник"/>
      <sheetName val="Смета"/>
      <sheetName val="Баланс"/>
      <sheetName val="Лист2"/>
      <sheetName val="болванка"/>
      <sheetName val="Баланс ээ"/>
      <sheetName val="Баланс мощности"/>
      <sheetName val="regs"/>
      <sheetName val="Справочники"/>
      <sheetName val="Таб 7"/>
      <sheetName val="ЭСО"/>
      <sheetName val="REESTR"/>
      <sheetName val="тепло НГРЭС (РЭК последний вари"/>
      <sheetName val="13"/>
      <sheetName val="16"/>
      <sheetName val="17.1"/>
      <sheetName val="2.1"/>
      <sheetName val="2.2"/>
      <sheetName val="2"/>
      <sheetName val="22"/>
      <sheetName val="4"/>
      <sheetName val="5"/>
      <sheetName val="6"/>
      <sheetName val="0.1"/>
      <sheetName val="11 (Н)"/>
      <sheetName val="12"/>
      <sheetName val="14"/>
      <sheetName val="15"/>
      <sheetName val="17"/>
      <sheetName val="18"/>
      <sheetName val="19"/>
      <sheetName val="20"/>
      <sheetName val="21"/>
      <sheetName val="23"/>
      <sheetName val="24.1"/>
      <sheetName val="24"/>
      <sheetName val="25"/>
      <sheetName val="26"/>
      <sheetName val="27"/>
      <sheetName val="28"/>
      <sheetName val="29"/>
      <sheetName val="30"/>
      <sheetName val="6.1"/>
      <sheetName val="7"/>
      <sheetName val="8"/>
      <sheetName val="пр.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5">
          <cell r="D5" t="str">
            <v>Насе-ление, чел. (абонентов)</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Смета на произв. эл. и тепла"/>
      <sheetName val="Смета на тепло "/>
      <sheetName val="0"/>
      <sheetName val="0.1"/>
      <sheetName val="1"/>
      <sheetName val="2"/>
      <sheetName val="2.1"/>
      <sheetName val="2.2"/>
      <sheetName val="4"/>
      <sheetName val="5"/>
      <sheetName val="6"/>
      <sheetName val="6.1"/>
      <sheetName val="7"/>
      <sheetName val="8"/>
      <sheetName val="9"/>
      <sheetName val="10"/>
      <sheetName val="11 (Н)"/>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0 (ФСТ)"/>
      <sheetName val="сбыт"/>
      <sheetName val="Рег генер"/>
      <sheetName val="сети"/>
      <sheetName val="Таб 7"/>
      <sheetName val="Титульный"/>
      <sheetName val="TEHSHEET"/>
      <sheetName val="Свод"/>
      <sheetName val="ПП-1"/>
      <sheetName val="Топливо"/>
      <sheetName val="ПП-2"/>
      <sheetName val="ПП-2 (база)"/>
      <sheetName val="ПП-5"/>
      <sheetName val="ПП-5 (кот.с ПУ)"/>
      <sheetName val="ПП-5 (кот.с ПУ) (до)"/>
      <sheetName val="ПП-7"/>
      <sheetName val="ПП-6"/>
      <sheetName val="ПП-8"/>
      <sheetName val="% тепла"/>
      <sheetName val="списки"/>
      <sheetName val="СЛ1"/>
      <sheetName val="СЛ2"/>
      <sheetName val="Справочник"/>
      <sheetName val="Смета"/>
      <sheetName val="Баланс"/>
      <sheetName val=""/>
      <sheetName val="Для РЭК EXPERT_GRES.2007"/>
      <sheetName val="болванка"/>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тх основные"/>
      <sheetName val="2 квартал"/>
      <sheetName val="Восстановл_Лист1"/>
      <sheetName val="Восстановл_Лист2"/>
      <sheetName val="Восстановл_Лист3"/>
      <sheetName val="Восстановл_Лист4"/>
      <sheetName val="Восстановл_Лист5"/>
      <sheetName val="Восстановл_Лист6"/>
      <sheetName val="Восстановл_Лист7"/>
      <sheetName val="Восстановл_Лист8"/>
      <sheetName val="Восстановл_Лист9"/>
      <sheetName val="Восстановл_Лист10"/>
      <sheetName val="Восстановл_Лист11"/>
      <sheetName val="Восстановл_Лист12"/>
      <sheetName val="Восстановл_Лист13"/>
      <sheetName val="Восстановл_Лист14"/>
      <sheetName val="Восстановл_Лист15"/>
      <sheetName val="Восстановл_Лист16"/>
      <sheetName val="Восстановл_Лист17"/>
      <sheetName val="Восстановл_Лист18"/>
      <sheetName val="Восстановл_Лист19"/>
      <sheetName val="Восстановл_Лист20"/>
      <sheetName val="Восстановл_Лист21"/>
      <sheetName val="Восстановл_Лист22"/>
      <sheetName val="Восстановл_Лист23"/>
      <sheetName val="Восстановл_Лист24"/>
      <sheetName val="Восстановл_Лист25"/>
      <sheetName val="Восстановл_Лист26"/>
      <sheetName val="Восстановл_Лист27"/>
      <sheetName val="Восстановл_Лист28"/>
      <sheetName val="Восстановл_Лист29"/>
      <sheetName val="Восстановл_Лист30"/>
      <sheetName val="Восстановл_Лист31"/>
      <sheetName val="Восстановл_Лист32"/>
      <sheetName val="Восстановл_Лист33"/>
      <sheetName val="Восстановл_Лист34"/>
      <sheetName val="Восстановл_Лист35"/>
      <sheetName val="Восстановл_Лист36"/>
      <sheetName val="Восстановл_Лист37"/>
      <sheetName val="Восстановл_Лист38"/>
      <sheetName val="Восстановл_Лист39"/>
      <sheetName val="Восстановл_Лист40"/>
      <sheetName val="Восстановл_Лист41"/>
      <sheetName val="Восстановл_Лист42"/>
      <sheetName val="Восстановл_Лист43"/>
      <sheetName val="Восстановл_Лист44"/>
      <sheetName val="Восстановл_Лист45"/>
      <sheetName val="Восстановл_Лист46"/>
      <sheetName val="Восстановл_Лист47"/>
      <sheetName val="Восстановл_Лист48"/>
      <sheetName val="Восстановл_Лист49"/>
      <sheetName val="Восстановл_Лист50"/>
      <sheetName val="Восстановл_Лист51"/>
      <sheetName val="Восстановл_Лист52"/>
      <sheetName val="Восстановл_Лист53"/>
      <sheetName val="Восстановл_Лист54"/>
      <sheetName val="Восстановл_Лист55"/>
      <sheetName val="Восстановл_Лист56"/>
      <sheetName val="Восстановл_Лист57"/>
      <sheetName val="Восстановл_Лист58"/>
      <sheetName val="Восстановл_Лист59"/>
      <sheetName val="Восстановл_Лист60"/>
      <sheetName val="Восстановл_Лист61"/>
      <sheetName val="Восстановл_Лист62"/>
      <sheetName val="Восстановл_Лист63"/>
      <sheetName val="Восстановл_Лист64"/>
      <sheetName val="Восстановл_Лист65"/>
      <sheetName val="Восстановл_Лист66"/>
      <sheetName val="Восстановл_Лист67"/>
      <sheetName val="Восстановл_Лист68"/>
      <sheetName val="Восстановл_Лист69"/>
      <sheetName val="Восстановл_Лист70"/>
      <sheetName val="Восстановл_Лист71"/>
      <sheetName val="Восстановл_Лист72"/>
      <sheetName val="Восстановл_Лист73"/>
      <sheetName val="Восстановл_Лист74"/>
      <sheetName val="Восстановл_Лист75"/>
      <sheetName val="Восстановл_Лист76"/>
      <sheetName val="Восстановл_Лист77"/>
      <sheetName val="Восстановл_Лист78"/>
      <sheetName val="Восстановл_Лист79"/>
      <sheetName val="Восстановл_Лист80"/>
      <sheetName val="Восстановл_Лист81"/>
      <sheetName val="Восстановл_Лист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3">
          <cell r="F13">
            <v>15941</v>
          </cell>
        </row>
        <row r="14">
          <cell r="F14">
            <v>61355</v>
          </cell>
        </row>
        <row r="15">
          <cell r="F15">
            <v>175603</v>
          </cell>
        </row>
        <row r="16">
          <cell r="F16">
            <v>882863</v>
          </cell>
        </row>
        <row r="17">
          <cell r="F17">
            <v>3842307</v>
          </cell>
        </row>
        <row r="18">
          <cell r="F18">
            <v>3837424</v>
          </cell>
        </row>
        <row r="19">
          <cell r="F19">
            <v>4883</v>
          </cell>
        </row>
        <row r="20">
          <cell r="F20">
            <v>391127</v>
          </cell>
        </row>
        <row r="21">
          <cell r="F21">
            <v>90765</v>
          </cell>
        </row>
        <row r="22">
          <cell r="F22">
            <v>436930</v>
          </cell>
        </row>
        <row r="23">
          <cell r="F23">
            <v>326319</v>
          </cell>
        </row>
        <row r="24">
          <cell r="F24">
            <v>6223210</v>
          </cell>
        </row>
        <row r="25">
          <cell r="F25">
            <v>0</v>
          </cell>
        </row>
        <row r="26">
          <cell r="F26">
            <v>0</v>
          </cell>
        </row>
        <row r="27">
          <cell r="F27">
            <v>6223210</v>
          </cell>
        </row>
        <row r="28">
          <cell r="F28">
            <v>0</v>
          </cell>
        </row>
        <row r="46">
          <cell r="F46">
            <v>3821.2640000000001</v>
          </cell>
        </row>
      </sheetData>
      <sheetData sheetId="20"/>
      <sheetData sheetId="21"/>
      <sheetData sheetId="22"/>
      <sheetData sheetId="23"/>
      <sheetData sheetId="24"/>
      <sheetData sheetId="25"/>
      <sheetData sheetId="26"/>
      <sheetData sheetId="27">
        <row r="11">
          <cell r="F11">
            <v>188.09199999999998</v>
          </cell>
          <cell r="G11">
            <v>140</v>
          </cell>
        </row>
        <row r="12">
          <cell r="I12">
            <v>0</v>
          </cell>
          <cell r="L12">
            <v>0</v>
          </cell>
          <cell r="M12">
            <v>0</v>
          </cell>
        </row>
        <row r="13">
          <cell r="F13">
            <v>188.09199999999998</v>
          </cell>
          <cell r="G13">
            <v>140</v>
          </cell>
          <cell r="H13">
            <v>116.45699999999999</v>
          </cell>
          <cell r="I13">
            <v>56.006500439999975</v>
          </cell>
          <cell r="L13">
            <v>0</v>
          </cell>
          <cell r="M13">
            <v>56.006500439999975</v>
          </cell>
        </row>
        <row r="14">
          <cell r="F14">
            <v>188.09199999999998</v>
          </cell>
          <cell r="G14">
            <v>99.001999999999995</v>
          </cell>
        </row>
        <row r="16">
          <cell r="F16">
            <v>188.09199999999998</v>
          </cell>
          <cell r="G16">
            <v>99.001999999999995</v>
          </cell>
        </row>
        <row r="19">
          <cell r="F19">
            <v>188.09199999999998</v>
          </cell>
          <cell r="G19">
            <v>73</v>
          </cell>
        </row>
        <row r="22">
          <cell r="F22">
            <v>188.09199999999998</v>
          </cell>
          <cell r="G22">
            <v>97.45</v>
          </cell>
        </row>
        <row r="25">
          <cell r="F25">
            <v>186.44</v>
          </cell>
          <cell r="G25">
            <v>140</v>
          </cell>
        </row>
        <row r="27">
          <cell r="F27">
            <v>186.44</v>
          </cell>
          <cell r="G27">
            <v>140</v>
          </cell>
        </row>
        <row r="28">
          <cell r="F28">
            <v>395.53599999999994</v>
          </cell>
          <cell r="G28">
            <v>99</v>
          </cell>
        </row>
        <row r="30">
          <cell r="F30">
            <v>395.53599999999994</v>
          </cell>
          <cell r="G30">
            <v>99</v>
          </cell>
        </row>
        <row r="40">
          <cell r="F40">
            <v>211.2</v>
          </cell>
          <cell r="G40">
            <v>173</v>
          </cell>
        </row>
        <row r="42">
          <cell r="F42">
            <v>211.2</v>
          </cell>
          <cell r="G42">
            <v>173</v>
          </cell>
        </row>
        <row r="43">
          <cell r="F43">
            <v>211.2</v>
          </cell>
          <cell r="G43">
            <v>95</v>
          </cell>
        </row>
        <row r="45">
          <cell r="F45">
            <v>211.2</v>
          </cell>
          <cell r="G45">
            <v>95</v>
          </cell>
        </row>
        <row r="47">
          <cell r="I47">
            <v>0</v>
          </cell>
          <cell r="L47">
            <v>0</v>
          </cell>
          <cell r="M47">
            <v>0</v>
          </cell>
        </row>
        <row r="48">
          <cell r="F48">
            <v>211.2</v>
          </cell>
          <cell r="G48">
            <v>95</v>
          </cell>
          <cell r="H48">
            <v>215.209</v>
          </cell>
          <cell r="I48">
            <v>250.07285799999997</v>
          </cell>
          <cell r="L48">
            <v>0</v>
          </cell>
          <cell r="M48">
            <v>250.07285799999997</v>
          </cell>
        </row>
        <row r="50">
          <cell r="I50">
            <v>0</v>
          </cell>
          <cell r="L50">
            <v>0</v>
          </cell>
          <cell r="M50">
            <v>0</v>
          </cell>
        </row>
        <row r="51">
          <cell r="F51">
            <v>211.2</v>
          </cell>
          <cell r="G51">
            <v>124.2</v>
          </cell>
          <cell r="H51">
            <v>110.28</v>
          </cell>
          <cell r="I51">
            <v>95.943599999999989</v>
          </cell>
          <cell r="L51">
            <v>0</v>
          </cell>
          <cell r="M51">
            <v>95.943599999999989</v>
          </cell>
        </row>
        <row r="54">
          <cell r="F54">
            <v>214.76</v>
          </cell>
          <cell r="G54">
            <v>173</v>
          </cell>
        </row>
        <row r="55">
          <cell r="I55">
            <v>0</v>
          </cell>
          <cell r="L55">
            <v>0</v>
          </cell>
          <cell r="M55">
            <v>0</v>
          </cell>
        </row>
        <row r="56">
          <cell r="F56">
            <v>214.76</v>
          </cell>
          <cell r="G56">
            <v>173</v>
          </cell>
          <cell r="H56">
            <v>1.19</v>
          </cell>
          <cell r="I56">
            <v>0.49694399999999983</v>
          </cell>
          <cell r="L56">
            <v>0</v>
          </cell>
          <cell r="M56">
            <v>0.49694399999999983</v>
          </cell>
        </row>
        <row r="57">
          <cell r="F57">
            <v>619.5</v>
          </cell>
          <cell r="G57">
            <v>95</v>
          </cell>
        </row>
        <row r="58">
          <cell r="I58">
            <v>0</v>
          </cell>
          <cell r="L58">
            <v>0</v>
          </cell>
          <cell r="M58">
            <v>0</v>
          </cell>
        </row>
        <row r="59">
          <cell r="F59">
            <v>619.5</v>
          </cell>
          <cell r="G59">
            <v>95</v>
          </cell>
          <cell r="H59">
            <v>4.0423</v>
          </cell>
          <cell r="I59">
            <v>21.201863500000002</v>
          </cell>
          <cell r="L59">
            <v>0</v>
          </cell>
          <cell r="M59">
            <v>21.201863500000002</v>
          </cell>
        </row>
        <row r="61">
          <cell r="I61">
            <v>0</v>
          </cell>
          <cell r="L61">
            <v>0</v>
          </cell>
          <cell r="M61">
            <v>0</v>
          </cell>
        </row>
        <row r="62">
          <cell r="I62">
            <v>0</v>
          </cell>
          <cell r="L62">
            <v>0</v>
          </cell>
          <cell r="M62">
            <v>0</v>
          </cell>
        </row>
        <row r="64">
          <cell r="I64">
            <v>0</v>
          </cell>
          <cell r="L64">
            <v>0</v>
          </cell>
          <cell r="M64">
            <v>0</v>
          </cell>
        </row>
        <row r="65">
          <cell r="I65">
            <v>0</v>
          </cell>
          <cell r="L65">
            <v>0</v>
          </cell>
          <cell r="M65">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одождите"/>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роизводство теплоэнергии (2)"/>
      <sheetName val="Передача теплоэнергии"/>
      <sheetName val="Ш_Пер_ТЭ"/>
      <sheetName val="_передачаТЭ"/>
      <sheetName val="_фикс_тарифы"/>
      <sheetName val="Финансы"/>
      <sheetName val="_финансы"/>
      <sheetName val="Ш_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нансы"/>
      <sheetName val="Д_ФиксТарифы"/>
      <sheetName val="Т1.1.1"/>
      <sheetName val="Ш_Т112"/>
      <sheetName val="Ш_Т121"/>
      <sheetName val="Т1.1.2"/>
      <sheetName val="Т1.2.1"/>
      <sheetName val="Т1.2.2"/>
      <sheetName val="Т3"/>
      <sheetName val="Ш_Т3"/>
      <sheetName val="Т1.4"/>
      <sheetName val="Т1.5"/>
      <sheetName val="Ш_Т6"/>
      <sheetName val="Т6"/>
      <sheetName val="Т7"/>
      <sheetName val="Ш_Т7"/>
      <sheetName val="Т8"/>
      <sheetName val="Ш_Т8"/>
      <sheetName val="Т9"/>
      <sheetName val="Ш_Т9"/>
      <sheetName val="Т10"/>
      <sheetName val="Ш_Т10"/>
      <sheetName val="Т 10"/>
      <sheetName val="Ш_Т11"/>
      <sheetName val="Т 11.1. (2005г)"/>
      <sheetName val="Т 11"/>
      <sheetName val="Т11 скрытая"/>
      <sheetName val="Т12"/>
      <sheetName val="Ш_Т12"/>
      <sheetName val="Т13.1"/>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3.1"/>
      <sheetName val="Т17.4"/>
      <sheetName val="Т18"/>
      <sheetName val="Т18.1"/>
      <sheetName val="Т18.2"/>
      <sheetName val="Т19"/>
      <sheetName val="Т19.1"/>
      <sheetName val="Т19.2"/>
      <sheetName val="Т20"/>
      <sheetName val="Т20.1"/>
      <sheetName val="Т20.2"/>
      <sheetName val="Т20.3"/>
      <sheetName val="Т20.4"/>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Ш_Т27"/>
      <sheetName val="Ш_Перепродавцы"/>
      <sheetName val="Ф1"/>
      <sheetName val="Ш_Ф1"/>
      <sheetName val="Т28"/>
      <sheetName val="Т27"/>
      <sheetName val="Т28.1"/>
      <sheetName val="Т28.2"/>
      <sheetName val="Т28.3"/>
      <sheetName val="Т29"/>
      <sheetName val="Ш_Т29"/>
      <sheetName val="Т29.1"/>
      <sheetName val="Ф2"/>
      <sheetName val="Ф3"/>
      <sheetName val="Ш_Ф3"/>
      <sheetName val="П1"/>
      <sheetName val="П2"/>
      <sheetName val="Д_Передача_ТЭ"/>
      <sheetName val="Скидки для перепродавцов"/>
      <sheetName val="Баланс"/>
      <sheetName val="Потери"/>
      <sheetName val="Баланс ЭЭ"/>
      <sheetName val="Потребление ЭЭ по напряжениям"/>
      <sheetName val="Расход ТЭ"/>
      <sheetName val="Структура НВВ Пр-во ЭЭ"/>
      <sheetName val="Структура НВВ Передача ЭЭ"/>
      <sheetName val="Структура НВВ Пр-во ТЭ"/>
      <sheetName val="Структура НВВ Передача ТЭ"/>
      <sheetName val="Одностав. тариф продажи ЭЭ"/>
      <sheetName val="Одностав. тариф продажи ТЭ"/>
      <sheetName val="Средн.отпуск.тариф по потребит."/>
      <sheetName val="Структура товарной продукции"/>
      <sheetName val="Состав одност.тарифа продажи ТЭ"/>
      <sheetName val="Данные диаграмм"/>
      <sheetName val="Лист"/>
      <sheetName val="Финансы по уровням напряжения"/>
      <sheetName val="Вспомогат(по месяцам)"/>
      <sheetName val="13"/>
      <sheetName val="16"/>
      <sheetName val="17.1"/>
      <sheetName val="2.1"/>
      <sheetName val="2.2"/>
      <sheetName val="2"/>
      <sheetName val="22"/>
      <sheetName val="4"/>
      <sheetName val="5"/>
      <sheetName val="6"/>
      <sheetName val="0.1"/>
      <sheetName val="1"/>
      <sheetName val="10"/>
      <sheetName val="11 (Н)"/>
      <sheetName val="12"/>
      <sheetName val="14"/>
      <sheetName val="15"/>
      <sheetName val="17"/>
      <sheetName val="18"/>
      <sheetName val="19"/>
      <sheetName val="20"/>
      <sheetName val="21"/>
      <sheetName val="23"/>
      <sheetName val="24.1"/>
      <sheetName val="24"/>
      <sheetName val="25"/>
      <sheetName val="26"/>
      <sheetName val="27"/>
      <sheetName val="28"/>
      <sheetName val="29"/>
      <sheetName val="30"/>
      <sheetName val="6.1"/>
      <sheetName val="7"/>
      <sheetName val="8"/>
      <sheetName val="9"/>
      <sheetName val="0 (ФСТ)"/>
      <sheetName val="расчет тарифа мой"/>
      <sheetName val="Таб 7"/>
      <sheetName val="TEHSHEET"/>
      <sheetName val="REESTR_MO"/>
      <sheetName val="FST5"/>
    </sheetNames>
    <sheetDataSet>
      <sheetData sheetId="0" refreshError="1"/>
      <sheetData sheetId="1" refreshError="1"/>
      <sheetData sheetId="2" refreshError="1"/>
      <sheetData sheetId="3" refreshError="1"/>
      <sheetData sheetId="4" refreshError="1">
        <row r="2">
          <cell r="C2">
            <v>1</v>
          </cell>
        </row>
        <row r="60">
          <cell r="A60" t="str">
            <v>Оптовый рынок</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row r="119">
          <cell r="B119">
            <v>41.8</v>
          </cell>
        </row>
        <row r="400">
          <cell r="A400" t="str">
            <v>ТЭС</v>
          </cell>
        </row>
        <row r="525">
          <cell r="A525" t="str">
            <v>Поставщики теплоэнергии</v>
          </cell>
        </row>
        <row r="575">
          <cell r="A575" t="str">
            <v>Прочие потребители теплоэнергии</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HSHEET"/>
    </sheetNames>
    <sheetDataSet>
      <sheetData sheetId="0" refreshError="1">
        <row r="1">
          <cell r="A1" t="str">
            <v>Алтайский край</v>
          </cell>
        </row>
        <row r="2">
          <cell r="A2" t="str">
            <v>Амурская область</v>
          </cell>
        </row>
        <row r="3">
          <cell r="A3" t="str">
            <v>Архангельская область</v>
          </cell>
        </row>
        <row r="4">
          <cell r="A4" t="str">
            <v>Астраханская область</v>
          </cell>
        </row>
        <row r="5">
          <cell r="A5" t="str">
            <v>Белгородская область</v>
          </cell>
        </row>
        <row r="6">
          <cell r="A6" t="str">
            <v>Брянская область</v>
          </cell>
        </row>
        <row r="7">
          <cell r="A7" t="str">
            <v>Владимирская область</v>
          </cell>
        </row>
        <row r="8">
          <cell r="A8" t="str">
            <v>Волгоградская область</v>
          </cell>
        </row>
        <row r="9">
          <cell r="A9" t="str">
            <v>Вологодская область</v>
          </cell>
        </row>
        <row r="10">
          <cell r="A10" t="str">
            <v>Воронежская область</v>
          </cell>
        </row>
        <row r="11">
          <cell r="A11" t="str">
            <v>г. Москва</v>
          </cell>
        </row>
        <row r="12">
          <cell r="A12" t="str">
            <v>г.Байконур</v>
          </cell>
        </row>
        <row r="13">
          <cell r="A13" t="str">
            <v>г.Санкт-Петербург</v>
          </cell>
        </row>
        <row r="14">
          <cell r="A14" t="str">
            <v>Еврейская автономная область</v>
          </cell>
        </row>
        <row r="15">
          <cell r="A15" t="str">
            <v>Забайкальский край</v>
          </cell>
        </row>
        <row r="16">
          <cell r="A16" t="str">
            <v>Ивановская область</v>
          </cell>
        </row>
        <row r="17">
          <cell r="A17" t="str">
            <v>Иркутская область</v>
          </cell>
        </row>
        <row r="18">
          <cell r="A18" t="str">
            <v>Кабардино-Балкарская республика</v>
          </cell>
        </row>
        <row r="19">
          <cell r="A19" t="str">
            <v>Калининградская область</v>
          </cell>
        </row>
        <row r="20">
          <cell r="A20" t="str">
            <v>Калужская область</v>
          </cell>
        </row>
        <row r="21">
          <cell r="A21" t="str">
            <v>Камчатский край</v>
          </cell>
        </row>
        <row r="22">
          <cell r="A22" t="str">
            <v>Карачаево-Черкесская республика</v>
          </cell>
        </row>
        <row r="23">
          <cell r="A23" t="str">
            <v>Кемеровская область</v>
          </cell>
        </row>
        <row r="24">
          <cell r="A24" t="str">
            <v>Кировская область</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Пермский край</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Саратовская область</v>
          </cell>
        </row>
        <row r="66">
          <cell r="A66" t="str">
            <v>Сахалинская область</v>
          </cell>
        </row>
        <row r="67">
          <cell r="A67" t="str">
            <v>Свердловская область</v>
          </cell>
        </row>
        <row r="68">
          <cell r="A68" t="str">
            <v>Смоленская область</v>
          </cell>
        </row>
        <row r="69">
          <cell r="A69" t="str">
            <v>Ставропольский край</v>
          </cell>
        </row>
        <row r="70">
          <cell r="A70" t="str">
            <v>Тамбовская область</v>
          </cell>
        </row>
        <row r="71">
          <cell r="A71" t="str">
            <v>Тверская область</v>
          </cell>
        </row>
        <row r="72">
          <cell r="A72" t="str">
            <v>Томская область</v>
          </cell>
        </row>
        <row r="73">
          <cell r="A73" t="str">
            <v>Тульская область</v>
          </cell>
        </row>
        <row r="74">
          <cell r="A74" t="str">
            <v>Тюменская область</v>
          </cell>
        </row>
        <row r="75">
          <cell r="A75" t="str">
            <v>Удмуртская республика</v>
          </cell>
        </row>
        <row r="76">
          <cell r="A76" t="str">
            <v>Ульяновская область</v>
          </cell>
        </row>
        <row r="77">
          <cell r="A77" t="str">
            <v>Хабаровский край</v>
          </cell>
        </row>
        <row r="78">
          <cell r="A78" t="str">
            <v>Ханты-Мансийский автономный округ</v>
          </cell>
        </row>
        <row r="79">
          <cell r="A79" t="str">
            <v>Челябинская область</v>
          </cell>
        </row>
        <row r="80">
          <cell r="A80" t="str">
            <v>Чеченская республика</v>
          </cell>
        </row>
        <row r="81">
          <cell r="A81" t="str">
            <v>Чувашская республика</v>
          </cell>
        </row>
        <row r="82">
          <cell r="A82" t="str">
            <v>Чукотский автономный округ</v>
          </cell>
        </row>
        <row r="83">
          <cell r="A83" t="str">
            <v>Ямало-Ненецкий автономный округ</v>
          </cell>
        </row>
        <row r="84">
          <cell r="A84" t="str">
            <v>Ярославская область</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мой (2)"/>
      <sheetName val="мой"/>
      <sheetName val="пред-12%"/>
      <sheetName val="изм.база"/>
      <sheetName val="база2007"/>
      <sheetName val="Данные (3)"/>
      <sheetName val="Данные (2)"/>
      <sheetName val="Данные"/>
      <sheetName val="Лист1"/>
      <sheetName val="Лист2"/>
      <sheetName val="Лист3"/>
      <sheetName val="Лист"/>
      <sheetName val="навигация"/>
      <sheetName val="Производство электроэнергии"/>
      <sheetName val="13"/>
      <sheetName val="16"/>
      <sheetName val="17.1"/>
      <sheetName val="2.1"/>
      <sheetName val="2.2"/>
      <sheetName val="2"/>
      <sheetName val="22"/>
      <sheetName val="4"/>
      <sheetName val="5"/>
      <sheetName val="6"/>
      <sheetName val="0.1"/>
      <sheetName val="1"/>
      <sheetName val="10"/>
      <sheetName val="11 (Н)"/>
      <sheetName val="12"/>
      <sheetName val="14"/>
      <sheetName val="15"/>
      <sheetName val="17"/>
      <sheetName val="18"/>
      <sheetName val="19"/>
      <sheetName val="20"/>
      <sheetName val="21"/>
      <sheetName val="23"/>
      <sheetName val="24.1"/>
      <sheetName val="24"/>
      <sheetName val="25"/>
      <sheetName val="26"/>
      <sheetName val="27"/>
      <sheetName val="28"/>
      <sheetName val="29"/>
      <sheetName val="30"/>
      <sheetName val="6.1"/>
      <sheetName val="7"/>
      <sheetName val="8"/>
      <sheetName val="9"/>
      <sheetName val="МО"/>
      <sheetName val="Справочники"/>
      <sheetName val="Предельные по форме ФСТ 23.03"/>
      <sheetName val="TEHSHEET"/>
      <sheetName val="Кобяйс."/>
      <sheetName val="FST5"/>
      <sheetName val="REESTR_MO"/>
      <sheetName val="Титульный"/>
      <sheetName val="8(тру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бъекты"/>
      <sheetName val="1(тх) (новая)"/>
      <sheetName val="1-тх"/>
      <sheetName val="1-вс"/>
      <sheetName val="1-во"/>
      <sheetName val="2-КУ"/>
      <sheetName val="et_union_h"/>
      <sheetName val="TEHSHEET"/>
      <sheetName val="modInfo"/>
      <sheetName val="Пример расчета"/>
      <sheetName val="Сл1"/>
      <sheetName val="Сл3"/>
      <sheetName val="Сл4"/>
      <sheetName val="Сл5"/>
      <sheetName val="Сл7"/>
      <sheetName val="Сл8"/>
      <sheetName val="Сл9"/>
      <sheetName val="Комментарии"/>
      <sheetName val="Проверка"/>
      <sheetName val="AllSheetsInThisWorkbook"/>
      <sheetName val="REESTR_MO"/>
      <sheetName val="REESTR_ORG_EE"/>
      <sheetName val="REESTR_ORG_WARM"/>
      <sheetName val="REESTR_ORG_VS"/>
      <sheetName val="REESTR_ORG_HOT_VS"/>
      <sheetName val="REESTR_ORG_VO"/>
      <sheetName val="REESTR_ORG_GAZ"/>
      <sheetName val="REESTR_FILTERED"/>
      <sheetName val="modList_002"/>
      <sheetName val="modList_003"/>
      <sheetName val="modList_007"/>
      <sheetName val="modList_010"/>
      <sheetName val="modThisWorkbook"/>
      <sheetName val="modDownloadData"/>
      <sheetName val="modProv"/>
      <sheetName val="modHyp"/>
      <sheetName val="modUpdTemplMain"/>
      <sheetName val="modfrmCheckUpdates"/>
      <sheetName val="modfrmReestr"/>
      <sheetName val="modfrmPPTROrg"/>
      <sheetName val="modClassifierValidate"/>
      <sheetName val="modCommandButton"/>
      <sheetName val="modReestr"/>
      <sheetName val="2011"/>
      <sheetName val="INFO.POTR.OKK.7.14_скорр"/>
      <sheetName val="FES"/>
      <sheetName val="СЛ2"/>
      <sheetName val="СЛ6"/>
      <sheetName val="слесаря"/>
    </sheetNames>
    <sheetDataSet>
      <sheetData sheetId="0" refreshError="1">
        <row r="3">
          <cell r="B3" t="str">
            <v>Версия 1.7c</v>
          </cell>
        </row>
      </sheetData>
      <sheetData sheetId="1"/>
      <sheetData sheetId="2"/>
      <sheetData sheetId="3" refreshError="1">
        <row r="11">
          <cell r="A11" t="str">
            <v>Жиганский наслегс.Жиганск</v>
          </cell>
          <cell r="J11">
            <v>276</v>
          </cell>
          <cell r="P11">
            <v>365</v>
          </cell>
          <cell r="Q11">
            <v>365</v>
          </cell>
          <cell r="R11">
            <v>0</v>
          </cell>
        </row>
      </sheetData>
      <sheetData sheetId="4"/>
      <sheetData sheetId="5"/>
      <sheetData sheetId="6"/>
      <sheetData sheetId="7"/>
      <sheetData sheetId="8"/>
      <sheetData sheetId="9"/>
      <sheetData sheetId="10" refreshError="1">
        <row r="2">
          <cell r="C2" t="str">
            <v>Бестяхский наслег</v>
          </cell>
          <cell r="F2" t="str">
            <v>отопление общей площади, Гкал</v>
          </cell>
          <cell r="G2" t="str">
            <v>отопление, Гкал</v>
          </cell>
          <cell r="H2" t="str">
            <v>да</v>
          </cell>
          <cell r="J2">
            <v>2011</v>
          </cell>
          <cell r="M2">
            <v>365</v>
          </cell>
          <cell r="O2">
            <v>1</v>
          </cell>
          <cell r="Q2">
            <v>10</v>
          </cell>
          <cell r="R2" t="str">
            <v>надземный</v>
          </cell>
          <cell r="S2" t="str">
            <v>65-50</v>
          </cell>
          <cell r="T2" t="str">
            <v>te11</v>
          </cell>
          <cell r="U2" t="str">
            <v>te12</v>
          </cell>
          <cell r="V2" t="str">
            <v>te41</v>
          </cell>
          <cell r="W2">
            <v>1</v>
          </cell>
          <cell r="X2" t="str">
            <v>расчетный метод</v>
          </cell>
          <cell r="Y2" t="str">
            <v>Теплоснабжение</v>
          </cell>
          <cell r="AD2" t="str">
            <v>холодное водоснабжение, м3</v>
          </cell>
          <cell r="AE2" t="str">
            <v>централизованное водоотведение с ЦГВС, м3</v>
          </cell>
          <cell r="AF2" t="str">
            <v>Подключение</v>
          </cell>
          <cell r="AO2" t="str">
            <v>1.1 Муниципальный жилищный фонд</v>
          </cell>
          <cell r="AS2">
            <v>4</v>
          </cell>
        </row>
        <row r="3">
          <cell r="C3" t="str">
            <v>Жиганский наслег</v>
          </cell>
          <cell r="F3" t="str">
            <v>отопление общедомовых нужд, Гкал</v>
          </cell>
          <cell r="G3" t="str">
            <v>вентиляция, Гкал</v>
          </cell>
          <cell r="H3" t="str">
            <v>нет</v>
          </cell>
          <cell r="J3">
            <v>2012</v>
          </cell>
          <cell r="M3" t="str">
            <v>365-продолж.отоп.периода</v>
          </cell>
          <cell r="O3">
            <v>2</v>
          </cell>
          <cell r="Q3">
            <v>14</v>
          </cell>
          <cell r="R3" t="str">
            <v>бесканальный</v>
          </cell>
          <cell r="S3" t="str">
            <v>90-50</v>
          </cell>
          <cell r="T3" t="str">
            <v>te31</v>
          </cell>
          <cell r="U3" t="str">
            <v>te32</v>
          </cell>
          <cell r="V3" t="str">
            <v>te43</v>
          </cell>
          <cell r="W3">
            <v>2</v>
          </cell>
          <cell r="X3" t="str">
            <v>прибор учета</v>
          </cell>
          <cell r="Y3" t="str">
            <v>Водоснабжение</v>
          </cell>
          <cell r="AD3" t="str">
            <v>централизованное гвс, м3</v>
          </cell>
          <cell r="AE3" t="str">
            <v>централизованное водоотведение с ПТ, м3</v>
          </cell>
          <cell r="AF3" t="str">
            <v>Отключение</v>
          </cell>
          <cell r="AO3" t="str">
            <v>1.2 Частный жилищный фонд</v>
          </cell>
          <cell r="AR3" t="str">
            <v>Абыйский наслегс.Абый</v>
          </cell>
          <cell r="AS3">
            <v>4</v>
          </cell>
        </row>
        <row r="4">
          <cell r="C4" t="str">
            <v xml:space="preserve">Ленский наслег </v>
          </cell>
          <cell r="F4" t="str">
            <v>вентиляция, Гкал</v>
          </cell>
          <cell r="G4" t="str">
            <v>потери по сетям, Гкал</v>
          </cell>
          <cell r="J4">
            <v>2013</v>
          </cell>
          <cell r="M4" t="str">
            <v>другая</v>
          </cell>
          <cell r="O4">
            <v>3</v>
          </cell>
          <cell r="Q4">
            <v>15</v>
          </cell>
          <cell r="R4" t="str">
            <v>в тоннелях и каналах</v>
          </cell>
          <cell r="S4" t="str">
            <v>75-50</v>
          </cell>
          <cell r="T4" t="str">
            <v>te21</v>
          </cell>
          <cell r="U4" t="str">
            <v>te22</v>
          </cell>
          <cell r="V4" t="str">
            <v>te42</v>
          </cell>
          <cell r="W4">
            <v>3</v>
          </cell>
          <cell r="Y4" t="str">
            <v>Водоотведение</v>
          </cell>
          <cell r="AD4" t="str">
            <v>передача теплоносителя, м3</v>
          </cell>
          <cell r="AE4" t="str">
            <v>вывозное водоотведение с ЦГВС, м3</v>
          </cell>
          <cell r="AF4" t="str">
            <v>Прибор учета</v>
          </cell>
          <cell r="AO4" t="str">
            <v>1.3 Частный жилищный фонд, не дотируемый из бюджета</v>
          </cell>
          <cell r="AR4" t="str">
            <v>Абыйский наслегс.Дёску</v>
          </cell>
          <cell r="AS4">
            <v>4</v>
          </cell>
        </row>
        <row r="5">
          <cell r="C5" t="str">
            <v>Линдинский наслег</v>
          </cell>
          <cell r="F5" t="str">
            <v>потери по сетям, Гкал</v>
          </cell>
          <cell r="G5" t="str">
            <v>централизованное гвс, Гкал</v>
          </cell>
          <cell r="J5">
            <v>2014</v>
          </cell>
          <cell r="O5">
            <v>4</v>
          </cell>
          <cell r="Q5">
            <v>18</v>
          </cell>
          <cell r="S5" t="str">
            <v>90-65</v>
          </cell>
          <cell r="W5">
            <v>4</v>
          </cell>
          <cell r="AE5" t="str">
            <v>вывозное водоотведение с ПТ, м3</v>
          </cell>
          <cell r="AF5" t="str">
            <v>Изменение технических показателей</v>
          </cell>
          <cell r="AO5" t="str">
            <v>2.1 Местный бюджет: Здравоохранение</v>
          </cell>
          <cell r="AR5" t="str">
            <v>Майорский национальный наслегс.Кебергене</v>
          </cell>
          <cell r="AS5">
            <v>4</v>
          </cell>
        </row>
        <row r="6">
          <cell r="F6" t="str">
            <v>централизованное гвс, Гкал</v>
          </cell>
          <cell r="G6" t="str">
            <v>передача теплоносителя, Гкал</v>
          </cell>
          <cell r="J6">
            <v>2015</v>
          </cell>
          <cell r="O6">
            <v>5</v>
          </cell>
          <cell r="Q6">
            <v>20</v>
          </cell>
          <cell r="S6" t="str">
            <v>95-70</v>
          </cell>
          <cell r="W6">
            <v>5</v>
          </cell>
          <cell r="AF6" t="str">
            <v>Нет изменений</v>
          </cell>
          <cell r="AO6" t="str">
            <v>2.2 Местный бюджет: Образование</v>
          </cell>
          <cell r="AR6" t="str">
            <v>Мугурдахский наслегс.Сыаганнах</v>
          </cell>
          <cell r="AS6">
            <v>4</v>
          </cell>
        </row>
        <row r="7">
          <cell r="F7" t="str">
            <v>передача теплоносителя, Гкал</v>
          </cell>
          <cell r="G7" t="str">
            <v>подогрев воды водонагревателем, Гкал</v>
          </cell>
          <cell r="J7">
            <v>2016</v>
          </cell>
          <cell r="O7">
            <v>6</v>
          </cell>
          <cell r="Q7">
            <v>21</v>
          </cell>
          <cell r="S7" t="str">
            <v>105-70</v>
          </cell>
          <cell r="W7">
            <v>6</v>
          </cell>
          <cell r="AF7" t="str">
            <v>Иная причина</v>
          </cell>
          <cell r="AO7" t="str">
            <v>2.3 Местный бюджет: Культура</v>
          </cell>
          <cell r="AR7" t="str">
            <v>Поселок Белая Горап.Белая гора</v>
          </cell>
          <cell r="AS7">
            <v>4</v>
          </cell>
        </row>
        <row r="8">
          <cell r="F8" t="str">
            <v>подогрев воды водонагревателем, Гкал</v>
          </cell>
          <cell r="G8" t="str">
            <v>спутник, Гкал</v>
          </cell>
          <cell r="J8">
            <v>2017</v>
          </cell>
          <cell r="O8">
            <v>7</v>
          </cell>
          <cell r="Q8">
            <v>22</v>
          </cell>
          <cell r="S8" t="str">
            <v>110-70</v>
          </cell>
          <cell r="W8">
            <v>7</v>
          </cell>
          <cell r="AO8" t="str">
            <v>2.4 Местный бюджет: Прочие учреждения местного бюджета</v>
          </cell>
          <cell r="AR8" t="str">
            <v>Уолбутский наслегс.Киенг-Кюёль</v>
          </cell>
          <cell r="AS8">
            <v>4</v>
          </cell>
        </row>
        <row r="9">
          <cell r="F9" t="str">
            <v>спутник, Гкал</v>
          </cell>
          <cell r="J9">
            <v>2018</v>
          </cell>
          <cell r="O9">
            <v>8</v>
          </cell>
          <cell r="Q9">
            <v>25</v>
          </cell>
          <cell r="S9" t="str">
            <v>120-70</v>
          </cell>
          <cell r="W9">
            <v>8</v>
          </cell>
          <cell r="AO9" t="str">
            <v>3.1 Республиканский бюджет</v>
          </cell>
          <cell r="AR9" t="str">
            <v>Урасалахский наслегс.Сутуруоха</v>
          </cell>
          <cell r="AS9">
            <v>4</v>
          </cell>
        </row>
        <row r="10">
          <cell r="O10">
            <v>9</v>
          </cell>
          <cell r="S10" t="str">
            <v>130-70</v>
          </cell>
          <cell r="W10">
            <v>9</v>
          </cell>
          <cell r="AO10" t="str">
            <v>4.1 Федеральный бюджет</v>
          </cell>
          <cell r="AR10" t="str">
            <v>Беллетский наслегс.Хатыстыр</v>
          </cell>
          <cell r="AS10">
            <v>1</v>
          </cell>
        </row>
        <row r="11">
          <cell r="O11">
            <v>10</v>
          </cell>
          <cell r="S11" t="str">
            <v>140-70</v>
          </cell>
          <cell r="W11">
            <v>10</v>
          </cell>
          <cell r="AO11" t="str">
            <v>5.1 Сторонние потребители: промышленность</v>
          </cell>
          <cell r="AR11" t="str">
            <v>Беллетский наслегс.Угаян</v>
          </cell>
          <cell r="AS11">
            <v>1</v>
          </cell>
        </row>
        <row r="12">
          <cell r="O12">
            <v>11</v>
          </cell>
          <cell r="S12" t="str">
            <v>145-70</v>
          </cell>
          <cell r="W12">
            <v>11</v>
          </cell>
          <cell r="AO12" t="str">
            <v>5.2 Сторонние потребители: торговля</v>
          </cell>
          <cell r="AR12" t="str">
            <v>Город Алданг.Алдан</v>
          </cell>
          <cell r="AS12">
            <v>1</v>
          </cell>
        </row>
        <row r="13">
          <cell r="O13">
            <v>12</v>
          </cell>
          <cell r="S13" t="str">
            <v>150-65</v>
          </cell>
          <cell r="W13">
            <v>12</v>
          </cell>
          <cell r="AO13" t="str">
            <v>5.3 Сторонние потребители: транспорт</v>
          </cell>
          <cell r="AR13" t="str">
            <v>Город Алданс.Орочен 2-й</v>
          </cell>
          <cell r="AS13">
            <v>1</v>
          </cell>
        </row>
        <row r="14">
          <cell r="O14">
            <v>13</v>
          </cell>
          <cell r="S14" t="str">
            <v>150-70</v>
          </cell>
          <cell r="W14">
            <v>13</v>
          </cell>
          <cell r="AO14" t="str">
            <v>5.4 Сторонние потребители: связь</v>
          </cell>
          <cell r="AR14" t="str">
            <v>Город Томмотг.Томмот</v>
          </cell>
          <cell r="AS14">
            <v>1</v>
          </cell>
        </row>
        <row r="15">
          <cell r="O15">
            <v>14</v>
          </cell>
          <cell r="W15">
            <v>14</v>
          </cell>
          <cell r="AO15" t="str">
            <v>5.5 Сторонние потребители: с/хоз.</v>
          </cell>
          <cell r="AR15" t="str">
            <v>Город Томмотс.Верхняя Амга</v>
          </cell>
          <cell r="AS15">
            <v>1</v>
          </cell>
        </row>
        <row r="16">
          <cell r="O16" t="str">
            <v>-</v>
          </cell>
          <cell r="W16">
            <v>15</v>
          </cell>
          <cell r="AO16" t="str">
            <v>5.6 Сторонние потребители: частные гаражи, ГСК</v>
          </cell>
          <cell r="AR16" t="str">
            <v>Анаминский наслегс.Кутана</v>
          </cell>
          <cell r="AS16">
            <v>1</v>
          </cell>
        </row>
        <row r="17">
          <cell r="W17">
            <v>16</v>
          </cell>
          <cell r="AO17" t="str">
            <v>5.7 Сторонние потребители: бани</v>
          </cell>
          <cell r="AR17" t="str">
            <v>Поселок Ленинскийп.Ленинский</v>
          </cell>
          <cell r="AS17">
            <v>1</v>
          </cell>
        </row>
        <row r="18">
          <cell r="W18">
            <v>17</v>
          </cell>
          <cell r="AO18" t="str">
            <v>5.8 Сторонние потребители: прочее</v>
          </cell>
          <cell r="AR18" t="str">
            <v>Поселок Чагдас.Чагда</v>
          </cell>
          <cell r="AS18">
            <v>1</v>
          </cell>
        </row>
        <row r="19">
          <cell r="W19" t="str">
            <v>17.1</v>
          </cell>
          <cell r="AO19" t="str">
            <v>6.1 Внутреннее потребление на производственные нужды</v>
          </cell>
          <cell r="AR19" t="str">
            <v>Поселок Нижний Куранахп.Нижний Куранах</v>
          </cell>
          <cell r="AS19">
            <v>1</v>
          </cell>
        </row>
        <row r="20">
          <cell r="W20" t="str">
            <v>17.2</v>
          </cell>
          <cell r="AR20" t="str">
            <v>Поселок Лебединыйп.Лебединый</v>
          </cell>
          <cell r="AS20">
            <v>1</v>
          </cell>
        </row>
        <row r="21">
          <cell r="W21" t="str">
            <v>17.3</v>
          </cell>
          <cell r="AR21" t="str">
            <v>Поселок Лебединыйс.Орочен 1-й</v>
          </cell>
          <cell r="AS21">
            <v>1</v>
          </cell>
        </row>
        <row r="22">
          <cell r="W22" t="str">
            <v>17.4</v>
          </cell>
          <cell r="AR22" t="str">
            <v>Город Алданп.Солнечный</v>
          </cell>
          <cell r="AS22">
            <v>1</v>
          </cell>
        </row>
        <row r="23">
          <cell r="W23">
            <v>18</v>
          </cell>
          <cell r="AR23" t="str">
            <v>Якокутский наслегс.Якокут</v>
          </cell>
          <cell r="AS23">
            <v>1</v>
          </cell>
        </row>
        <row r="24">
          <cell r="W24">
            <v>19</v>
          </cell>
          <cell r="AR24" t="str">
            <v>Город Томмотп.Синегорье</v>
          </cell>
          <cell r="AS24">
            <v>1</v>
          </cell>
        </row>
        <row r="25">
          <cell r="W25">
            <v>20</v>
          </cell>
          <cell r="AR25" t="str">
            <v>Поселок Большой Нимнырп.Большой Нимныр</v>
          </cell>
          <cell r="AS25">
            <v>1</v>
          </cell>
        </row>
        <row r="26">
          <cell r="W26">
            <v>21</v>
          </cell>
          <cell r="AR26" t="str">
            <v>Поселок Канкунскийп.Канкунский</v>
          </cell>
          <cell r="AS26">
            <v>1</v>
          </cell>
        </row>
        <row r="27">
          <cell r="W27">
            <v>22</v>
          </cell>
          <cell r="AR27" t="str">
            <v>Буягинский наслегс.Улу</v>
          </cell>
          <cell r="AS27">
            <v>1</v>
          </cell>
        </row>
        <row r="28">
          <cell r="W28">
            <v>23</v>
          </cell>
          <cell r="AR28" t="str">
            <v>Буягинский наслегс.Мундуруччу</v>
          </cell>
          <cell r="AS28">
            <v>1</v>
          </cell>
        </row>
        <row r="29">
          <cell r="W29">
            <v>24</v>
          </cell>
          <cell r="AR29" t="str">
            <v>Поселок Нижний Куранахс.Верхний Куранах</v>
          </cell>
          <cell r="AS29">
            <v>1</v>
          </cell>
        </row>
        <row r="30">
          <cell r="W30" t="str">
            <v>25.1</v>
          </cell>
          <cell r="AR30" t="str">
            <v>Поселок Нижний Куранахс.Якокит</v>
          </cell>
          <cell r="AS30">
            <v>1</v>
          </cell>
        </row>
        <row r="31">
          <cell r="W31" t="str">
            <v>25.2</v>
          </cell>
          <cell r="AR31" t="str">
            <v>Город Томмотп.Алексеевск</v>
          </cell>
          <cell r="AS31">
            <v>1</v>
          </cell>
        </row>
        <row r="32">
          <cell r="W32" t="str">
            <v>26.1</v>
          </cell>
          <cell r="AR32" t="str">
            <v>Поселок Ыллымахп.Ыллымах</v>
          </cell>
          <cell r="AS32">
            <v>1</v>
          </cell>
        </row>
        <row r="33">
          <cell r="W33" t="str">
            <v>26.2</v>
          </cell>
          <cell r="AR33" t="str">
            <v>Русско-Устьинский наслегс.Русское Устье</v>
          </cell>
          <cell r="AS33">
            <v>5</v>
          </cell>
        </row>
        <row r="34">
          <cell r="W34" t="str">
            <v>26.3</v>
          </cell>
          <cell r="AR34" t="str">
            <v>Бёрёлёхский наслегс.Чкалов</v>
          </cell>
          <cell r="AS34">
            <v>5</v>
          </cell>
        </row>
        <row r="35">
          <cell r="W35" t="str">
            <v>26.4</v>
          </cell>
          <cell r="AR35" t="str">
            <v>Быянгнырский наслегс.Нычалах</v>
          </cell>
          <cell r="AS35">
            <v>5</v>
          </cell>
        </row>
        <row r="36">
          <cell r="W36" t="str">
            <v>27.1</v>
          </cell>
          <cell r="AR36" t="str">
            <v>Ойотунгский национальный (кочевой) наслегс.Ойотунг</v>
          </cell>
          <cell r="AS36">
            <v>5</v>
          </cell>
        </row>
        <row r="37">
          <cell r="W37" t="str">
            <v>27.2</v>
          </cell>
          <cell r="AR37" t="str">
            <v>Юкагирский наслегс.Оленегорск</v>
          </cell>
          <cell r="AS37">
            <v>5</v>
          </cell>
        </row>
        <row r="38">
          <cell r="W38">
            <v>28</v>
          </cell>
          <cell r="AR38" t="str">
            <v>Юкагирский наслегс.Воронцово</v>
          </cell>
          <cell r="AS38">
            <v>5</v>
          </cell>
        </row>
        <row r="39">
          <cell r="W39">
            <v>29</v>
          </cell>
          <cell r="AR39" t="str">
            <v>Поселок Чокурдахп.Чокурдах</v>
          </cell>
          <cell r="AS39">
            <v>5</v>
          </cell>
        </row>
        <row r="40">
          <cell r="W40">
            <v>30</v>
          </cell>
          <cell r="AR40" t="str">
            <v>Абагинский наслегс.Абага</v>
          </cell>
          <cell r="AS40">
            <v>3</v>
          </cell>
        </row>
        <row r="41">
          <cell r="W41" t="str">
            <v>31.1</v>
          </cell>
          <cell r="AR41" t="str">
            <v>Алтанский наслегс.Алтанцы</v>
          </cell>
          <cell r="AS41">
            <v>3</v>
          </cell>
        </row>
        <row r="42">
          <cell r="W42" t="str">
            <v>31.2</v>
          </cell>
          <cell r="AR42" t="str">
            <v>Амгино-Нахаринский наслегс.Оннес</v>
          </cell>
          <cell r="AS42">
            <v>3</v>
          </cell>
        </row>
        <row r="43">
          <cell r="W43" t="str">
            <v>32.1</v>
          </cell>
          <cell r="AR43" t="str">
            <v>Амгино-Нахаринский наслегс.Ефремово</v>
          </cell>
          <cell r="AS43">
            <v>3</v>
          </cell>
        </row>
        <row r="44">
          <cell r="W44" t="str">
            <v>32.2</v>
          </cell>
          <cell r="AR44" t="str">
            <v>Амгино-Нахаринский наслегс.Тёгюльте</v>
          </cell>
          <cell r="AS44">
            <v>3</v>
          </cell>
        </row>
        <row r="45">
          <cell r="W45" t="str">
            <v>32.3</v>
          </cell>
          <cell r="AR45" t="str">
            <v>Амгинский наслегс.Амга</v>
          </cell>
          <cell r="AS45">
            <v>3</v>
          </cell>
        </row>
        <row r="46">
          <cell r="W46" t="str">
            <v>33.1</v>
          </cell>
          <cell r="AR46" t="str">
            <v>Бетюнский наслегс.Бетюнцы</v>
          </cell>
          <cell r="AS46">
            <v>3</v>
          </cell>
        </row>
        <row r="47">
          <cell r="W47" t="str">
            <v>33.2</v>
          </cell>
          <cell r="AR47" t="str">
            <v>Бетюнский наслегс.Уорай</v>
          </cell>
          <cell r="AS47">
            <v>3</v>
          </cell>
        </row>
        <row r="48">
          <cell r="W48" t="str">
            <v>33.3</v>
          </cell>
          <cell r="AR48" t="str">
            <v>Болугурский наслегс.Болугур</v>
          </cell>
          <cell r="AS48">
            <v>3</v>
          </cell>
        </row>
        <row r="49">
          <cell r="W49" t="str">
            <v>33.4</v>
          </cell>
          <cell r="AR49" t="str">
            <v>Майский наслегс.Покровка</v>
          </cell>
          <cell r="AS49">
            <v>3</v>
          </cell>
        </row>
        <row r="50">
          <cell r="W50" t="str">
            <v>33.5</v>
          </cell>
          <cell r="AR50" t="str">
            <v>Майский наслегс.Булунг</v>
          </cell>
          <cell r="AS50">
            <v>3</v>
          </cell>
        </row>
        <row r="51">
          <cell r="W51" t="str">
            <v>34.1</v>
          </cell>
          <cell r="AR51" t="str">
            <v>Мяндигинский наслегс.Мяндиги</v>
          </cell>
          <cell r="AS51">
            <v>3</v>
          </cell>
        </row>
        <row r="52">
          <cell r="W52" t="str">
            <v>34.2</v>
          </cell>
          <cell r="AR52" t="str">
            <v>Сатагайский наслегс.Сатагай</v>
          </cell>
          <cell r="AS52">
            <v>3</v>
          </cell>
        </row>
        <row r="53">
          <cell r="W53" t="str">
            <v>34.3</v>
          </cell>
          <cell r="AR53" t="str">
            <v>Соморсунский наслегс.Михайловка (Соморсун)</v>
          </cell>
          <cell r="AS53">
            <v>3</v>
          </cell>
        </row>
        <row r="54">
          <cell r="W54" t="str">
            <v>34.4</v>
          </cell>
          <cell r="AR54" t="str">
            <v>Сулгаччинский наслегс.Сулгаччы</v>
          </cell>
          <cell r="AS54">
            <v>3</v>
          </cell>
        </row>
        <row r="55">
          <cell r="W55" t="str">
            <v>34.5</v>
          </cell>
          <cell r="AR55" t="str">
            <v>Сулгаччинский наслегс.Серге-Бес</v>
          </cell>
          <cell r="AS55">
            <v>3</v>
          </cell>
        </row>
        <row r="56">
          <cell r="W56" t="str">
            <v>34.6</v>
          </cell>
          <cell r="AR56" t="str">
            <v xml:space="preserve">Чакырский наслегс.Чакыр 2-й </v>
          </cell>
          <cell r="AS56">
            <v>3</v>
          </cell>
        </row>
        <row r="57">
          <cell r="W57">
            <v>35</v>
          </cell>
          <cell r="AR57" t="str">
            <v>Чапчылганский наслегс.Чапчылган</v>
          </cell>
          <cell r="AS57">
            <v>3</v>
          </cell>
        </row>
        <row r="58">
          <cell r="W58" t="str">
            <v>36.1</v>
          </cell>
          <cell r="AR58" t="str">
            <v>Чапчылганский наслегс.Промкомбинат</v>
          </cell>
          <cell r="AS58">
            <v>3</v>
          </cell>
        </row>
        <row r="59">
          <cell r="W59" t="str">
            <v>36.2</v>
          </cell>
          <cell r="AR59" t="str">
            <v>Эмисский наслегс.Эмиссы</v>
          </cell>
          <cell r="AS59">
            <v>3</v>
          </cell>
        </row>
        <row r="60">
          <cell r="W60" t="str">
            <v>36.3</v>
          </cell>
          <cell r="AR60" t="str">
            <v>Эмисский наслегс.Олом-Кюёле</v>
          </cell>
          <cell r="AS60">
            <v>3</v>
          </cell>
        </row>
        <row r="61">
          <cell r="W61" t="str">
            <v>36.4</v>
          </cell>
          <cell r="AR61" t="str">
            <v>Саскылахский национальный наслегс.Саскылах</v>
          </cell>
          <cell r="AS61">
            <v>5</v>
          </cell>
        </row>
        <row r="62">
          <cell r="W62" t="str">
            <v>36.5</v>
          </cell>
          <cell r="AR62" t="str">
            <v>Юрюнг-Хаинский национальный наслегс.Юрюнг-Хая</v>
          </cell>
          <cell r="AS62">
            <v>5</v>
          </cell>
        </row>
        <row r="63">
          <cell r="W63" t="str">
            <v>36.6</v>
          </cell>
          <cell r="AR63" t="str">
            <v>Эбеляхский наслегс.Эбелях</v>
          </cell>
          <cell r="AS63">
            <v>5</v>
          </cell>
        </row>
        <row r="64">
          <cell r="W64" t="str">
            <v>36.7</v>
          </cell>
          <cell r="AR64" t="str">
            <v>Поселок Тиксип.Тикси</v>
          </cell>
          <cell r="AS64">
            <v>5</v>
          </cell>
        </row>
        <row r="65">
          <cell r="W65" t="str">
            <v>36.8</v>
          </cell>
          <cell r="AR65" t="str">
            <v>Борогонский наслегс.Намы</v>
          </cell>
          <cell r="AS65">
            <v>5</v>
          </cell>
        </row>
        <row r="66">
          <cell r="W66" t="str">
            <v>36.9</v>
          </cell>
          <cell r="AR66" t="str">
            <v>Булунский наслегс.Кюсюр</v>
          </cell>
          <cell r="AS66">
            <v>5</v>
          </cell>
        </row>
        <row r="67">
          <cell r="W67" t="str">
            <v>36.10</v>
          </cell>
          <cell r="AR67" t="str">
            <v>Булунский наслегс.Чекуровка</v>
          </cell>
          <cell r="AS67">
            <v>5</v>
          </cell>
        </row>
        <row r="68">
          <cell r="W68" t="str">
            <v>36.11</v>
          </cell>
          <cell r="AR68" t="str">
            <v>Поселок Быковскийп.Быковский</v>
          </cell>
          <cell r="AS68">
            <v>5</v>
          </cell>
        </row>
        <row r="69">
          <cell r="W69" t="str">
            <v>36.12</v>
          </cell>
          <cell r="AR69" t="str">
            <v>Сиктяхский наслегс.Сиктях</v>
          </cell>
          <cell r="AS69">
            <v>5</v>
          </cell>
        </row>
        <row r="70">
          <cell r="W70" t="str">
            <v>36.13</v>
          </cell>
          <cell r="AR70" t="str">
            <v>Туматский наслегс.Склад</v>
          </cell>
          <cell r="AS70">
            <v>5</v>
          </cell>
        </row>
        <row r="71">
          <cell r="W71" t="str">
            <v>36.14</v>
          </cell>
          <cell r="AR71" t="str">
            <v>Тюметинский наслегс.Таймылыр</v>
          </cell>
          <cell r="AS71">
            <v>5</v>
          </cell>
        </row>
        <row r="72">
          <cell r="W72">
            <v>37</v>
          </cell>
          <cell r="AR72" t="str">
            <v>Хара-Улахский наслегс.Найба</v>
          </cell>
          <cell r="AS72">
            <v>5</v>
          </cell>
        </row>
        <row r="73">
          <cell r="W73">
            <v>38</v>
          </cell>
          <cell r="AR73" t="str">
            <v>Ыстаннахский наслегс.Усть-Оленёк</v>
          </cell>
          <cell r="AS73">
            <v>5</v>
          </cell>
        </row>
        <row r="74">
          <cell r="W74" t="str">
            <v>39</v>
          </cell>
          <cell r="AR74" t="str">
            <v>Балаганнахский наслегс.Балаганнах</v>
          </cell>
          <cell r="AS74">
            <v>2</v>
          </cell>
        </row>
        <row r="75">
          <cell r="AR75" t="str">
            <v>Ботулунский наслег с.Ботулу</v>
          </cell>
          <cell r="AS75">
            <v>2</v>
          </cell>
        </row>
        <row r="76">
          <cell r="AR76" t="str">
            <v>Ботулунский наслег с.Кётёрдёх</v>
          </cell>
          <cell r="AS76">
            <v>2</v>
          </cell>
        </row>
        <row r="77">
          <cell r="AR77" t="str">
            <v>Быраканский наслегс.Быракан</v>
          </cell>
          <cell r="AS77">
            <v>2</v>
          </cell>
        </row>
        <row r="78">
          <cell r="AR78" t="str">
            <v>Верхневилюйский наслег с.Верхневилюйск</v>
          </cell>
          <cell r="AS78">
            <v>2</v>
          </cell>
        </row>
        <row r="79">
          <cell r="AR79" t="str">
            <v>Далырский наслег с.Далыр</v>
          </cell>
          <cell r="AS79">
            <v>2</v>
          </cell>
        </row>
        <row r="80">
          <cell r="AR80" t="str">
            <v>Далырский наслег с.Быччагдан</v>
          </cell>
          <cell r="AS80">
            <v>2</v>
          </cell>
        </row>
        <row r="81">
          <cell r="AR81" t="str">
            <v>Далырский наслег с.Кулусуннах</v>
          </cell>
          <cell r="AS81">
            <v>2</v>
          </cell>
        </row>
        <row r="82">
          <cell r="AR82" t="str">
            <v>Дюллюкинский наслегс.Дюллюкю</v>
          </cell>
          <cell r="AS82">
            <v>2</v>
          </cell>
        </row>
        <row r="83">
          <cell r="AR83" t="str">
            <v>Дюллюкинский наслегс.Бютейдях</v>
          </cell>
          <cell r="AS83">
            <v>2</v>
          </cell>
        </row>
        <row r="84">
          <cell r="AR84" t="str">
            <v>Едюгейский наслег с.Андреевский</v>
          </cell>
          <cell r="AS84">
            <v>2</v>
          </cell>
        </row>
        <row r="85">
          <cell r="AR85" t="str">
            <v>Едюгейский наслег с.Куду</v>
          </cell>
          <cell r="AS85">
            <v>2</v>
          </cell>
        </row>
        <row r="86">
          <cell r="AR86" t="str">
            <v>Кентикский наслег с.Харыялах</v>
          </cell>
          <cell r="AS86">
            <v>2</v>
          </cell>
        </row>
        <row r="87">
          <cell r="AR87" t="str">
            <v>Кырыкыйский наслег с.Кырыкый</v>
          </cell>
          <cell r="AS87">
            <v>2</v>
          </cell>
        </row>
        <row r="88">
          <cell r="AR88" t="str">
            <v>Магасский наслегс.Харбала</v>
          </cell>
          <cell r="AS88">
            <v>2</v>
          </cell>
        </row>
        <row r="89">
          <cell r="AR89" t="str">
            <v>Магасский наслегс.Чёнгёрё</v>
          </cell>
          <cell r="AS89">
            <v>2</v>
          </cell>
        </row>
        <row r="90">
          <cell r="AR90" t="str">
            <v>Мейикский наслег с.Сайылык</v>
          </cell>
          <cell r="AS90">
            <v>2</v>
          </cell>
        </row>
        <row r="91">
          <cell r="AR91" t="str">
            <v>Мейикский наслег с.Май</v>
          </cell>
          <cell r="AS91">
            <v>2</v>
          </cell>
        </row>
        <row r="92">
          <cell r="AR92" t="str">
            <v>Намский наслег с.Хомустах</v>
          </cell>
          <cell r="AS92">
            <v>2</v>
          </cell>
        </row>
        <row r="93">
          <cell r="AR93" t="str">
            <v>Онхойский наслегс.Липпе-Атах</v>
          </cell>
          <cell r="AS93">
            <v>2</v>
          </cell>
        </row>
        <row r="94">
          <cell r="AR94" t="str">
            <v>Оргётский наслег с.Оргёт (Тойоку)</v>
          </cell>
          <cell r="AS94">
            <v>2</v>
          </cell>
        </row>
        <row r="95">
          <cell r="AR95" t="str">
            <v>Оросунский наслег с.Оросу</v>
          </cell>
          <cell r="AS95">
            <v>2</v>
          </cell>
        </row>
        <row r="96">
          <cell r="AR96" t="str">
            <v>Сургулукский наслегс.Багадя</v>
          </cell>
          <cell r="AS96">
            <v>2</v>
          </cell>
        </row>
        <row r="97">
          <cell r="AR97" t="str">
            <v>Сургулукский наслегс.Киенг-Кюёль</v>
          </cell>
          <cell r="AS97">
            <v>2</v>
          </cell>
        </row>
        <row r="98">
          <cell r="AR98" t="str">
            <v>Тамалаканский наслег с.Тамалакан</v>
          </cell>
          <cell r="AS98">
            <v>2</v>
          </cell>
        </row>
        <row r="99">
          <cell r="AR99" t="str">
            <v>Туобуйинский наслег с.Туобуя</v>
          </cell>
          <cell r="AS99">
            <v>2</v>
          </cell>
        </row>
        <row r="100">
          <cell r="AR100" t="str">
            <v>Харбалахский наслег с.Кюль</v>
          </cell>
          <cell r="AS100">
            <v>2</v>
          </cell>
        </row>
        <row r="101">
          <cell r="AR101" t="str">
            <v>Хомустахский наслег с.Хомустах</v>
          </cell>
          <cell r="AS101">
            <v>2</v>
          </cell>
        </row>
        <row r="102">
          <cell r="AR102" t="str">
            <v>Хоринский наслег с.Хоро (Булгунняхтах)</v>
          </cell>
          <cell r="AS102">
            <v>2</v>
          </cell>
        </row>
        <row r="103">
          <cell r="AR103" t="str">
            <v>Арылахский наслег с.Усун-Кюёль</v>
          </cell>
          <cell r="AS103">
            <v>4</v>
          </cell>
        </row>
        <row r="104">
          <cell r="AR104" t="str">
            <v>Верхнеколымский наслег с.Верхнеколымск</v>
          </cell>
          <cell r="AS104">
            <v>4</v>
          </cell>
        </row>
        <row r="105">
          <cell r="AR105" t="str">
            <v>Нелемнский национальный наслег с.Нелемное</v>
          </cell>
          <cell r="AS105">
            <v>4</v>
          </cell>
        </row>
        <row r="106">
          <cell r="AR106" t="str">
            <v>Поселок Зырянкап.Зырянка</v>
          </cell>
          <cell r="AS106">
            <v>4</v>
          </cell>
        </row>
        <row r="107">
          <cell r="AR107" t="str">
            <v>Угольнинский наслег с.Угольное</v>
          </cell>
          <cell r="AS107">
            <v>4</v>
          </cell>
        </row>
        <row r="108">
          <cell r="AR108" t="str">
            <v>Утаинский наслег с.Утая</v>
          </cell>
          <cell r="AS108">
            <v>4</v>
          </cell>
        </row>
        <row r="109">
          <cell r="AR109" t="str">
            <v>Адыччинский наслег  с.Бётёнгкёс</v>
          </cell>
          <cell r="AS109">
            <v>5</v>
          </cell>
        </row>
        <row r="110">
          <cell r="AR110" t="str">
            <v>Адыччинский наслег  с.Алысардах</v>
          </cell>
          <cell r="AS110">
            <v>5</v>
          </cell>
        </row>
        <row r="111">
          <cell r="AR111" t="str">
            <v>Адыччинский наслег  с.Энгя-Сайылыга</v>
          </cell>
          <cell r="AS111">
            <v>5</v>
          </cell>
        </row>
        <row r="112">
          <cell r="AR112" t="str">
            <v>Арылахский наслег с.Бала</v>
          </cell>
          <cell r="AS112">
            <v>5</v>
          </cell>
        </row>
        <row r="113">
          <cell r="AR113" t="str">
            <v>Арылахский наслег с.Метяки</v>
          </cell>
          <cell r="AS113">
            <v>5</v>
          </cell>
        </row>
        <row r="114">
          <cell r="AR114" t="str">
            <v xml:space="preserve">Бабушкинский наслег с.Боронук </v>
          </cell>
          <cell r="AS114">
            <v>5</v>
          </cell>
        </row>
        <row r="115">
          <cell r="AR115" t="str">
            <v>Бабушкинский наслег с.Мачах</v>
          </cell>
          <cell r="AS115">
            <v>5</v>
          </cell>
        </row>
        <row r="116">
          <cell r="AR116" t="str">
            <v>Барыласский наслег с.Барылас</v>
          </cell>
          <cell r="AS116">
            <v>5</v>
          </cell>
        </row>
        <row r="117">
          <cell r="AR117" t="str">
            <v>Борулахский наслег с.Томтор</v>
          </cell>
          <cell r="AS117">
            <v>5</v>
          </cell>
        </row>
        <row r="118">
          <cell r="AR118" t="str">
            <v>Борулахский наслег с.Токума</v>
          </cell>
          <cell r="AS118">
            <v>5</v>
          </cell>
        </row>
        <row r="119">
          <cell r="AR119" t="str">
            <v>Дулгалахский наслегс.Томтор</v>
          </cell>
          <cell r="AS119">
            <v>5</v>
          </cell>
        </row>
        <row r="120">
          <cell r="AR120" t="str">
            <v>Поселок Эсе-Хайяп.Эсе-Хайя</v>
          </cell>
          <cell r="AS120">
            <v>5</v>
          </cell>
        </row>
        <row r="121">
          <cell r="AR121" t="str">
            <v>Сартанский наслег с.Юнкюр</v>
          </cell>
          <cell r="AS121">
            <v>5</v>
          </cell>
        </row>
        <row r="122">
          <cell r="AR122" t="str">
            <v>Сартанский наслег с.Сысы-Мейите</v>
          </cell>
          <cell r="AS122">
            <v>5</v>
          </cell>
        </row>
        <row r="123">
          <cell r="AR123" t="str">
            <v>Столбинский наслег с.Столбы</v>
          </cell>
          <cell r="AS123">
            <v>5</v>
          </cell>
        </row>
        <row r="124">
          <cell r="AR124" t="str">
            <v>Суордахский наслег с.Суордах</v>
          </cell>
          <cell r="AS124">
            <v>5</v>
          </cell>
        </row>
        <row r="125">
          <cell r="AR125" t="str">
            <v>Табалахский наслег с.Улахан-Кюёль</v>
          </cell>
          <cell r="AS125">
            <v>5</v>
          </cell>
        </row>
        <row r="126">
          <cell r="AR126" t="str">
            <v>Табалахский наслег с.Тала</v>
          </cell>
          <cell r="AS126">
            <v>5</v>
          </cell>
        </row>
        <row r="127">
          <cell r="AR127" t="str">
            <v>Чёрюмчинский наслег с.Чёрюмче</v>
          </cell>
          <cell r="AS127">
            <v>5</v>
          </cell>
        </row>
        <row r="128">
          <cell r="AR128" t="str">
            <v>Эгинский наслегс.Сайды</v>
          </cell>
          <cell r="AS128">
            <v>5</v>
          </cell>
        </row>
        <row r="129">
          <cell r="AR129" t="str">
            <v>Эгинский наслегс.Осохтох</v>
          </cell>
          <cell r="AS129">
            <v>5</v>
          </cell>
        </row>
        <row r="130">
          <cell r="AR130" t="str">
            <v>Эльгесский наслег с.Хайысардах</v>
          </cell>
          <cell r="AS130">
            <v>5</v>
          </cell>
        </row>
        <row r="131">
          <cell r="AR131" t="str">
            <v>Эльгесский наслег с.Юрдюк-Кумах</v>
          </cell>
          <cell r="AS131">
            <v>5</v>
          </cell>
        </row>
        <row r="132">
          <cell r="AR132" t="str">
            <v>Янский наслег с.Юттях</v>
          </cell>
          <cell r="AS132">
            <v>5</v>
          </cell>
        </row>
        <row r="133">
          <cell r="AR133" t="str">
            <v>Янский наслег с.Чолбон</v>
          </cell>
          <cell r="AS133">
            <v>5</v>
          </cell>
        </row>
        <row r="134">
          <cell r="AR134" t="str">
            <v>Город Верхоянскг.Верхоянск</v>
          </cell>
          <cell r="AS134">
            <v>5</v>
          </cell>
        </row>
        <row r="135">
          <cell r="AR135" t="str">
            <v>Поселок Батагайп.Батагай</v>
          </cell>
          <cell r="AS135">
            <v>5</v>
          </cell>
        </row>
        <row r="136">
          <cell r="AR136" t="str">
            <v>Поселок Лазос.Сентачан</v>
          </cell>
          <cell r="AS136">
            <v>5</v>
          </cell>
        </row>
        <row r="137">
          <cell r="AR137" t="str">
            <v>Поселок Лазос.Усть-Чаркы</v>
          </cell>
          <cell r="AS137">
            <v>5</v>
          </cell>
        </row>
        <row r="138">
          <cell r="AR138" t="str">
            <v>Арылахский наслег с.Хампа</v>
          </cell>
          <cell r="AS138">
            <v>2</v>
          </cell>
        </row>
        <row r="139">
          <cell r="AR139" t="str">
            <v>Баппагайинский наслег с.Илбенге</v>
          </cell>
          <cell r="AS139">
            <v>2</v>
          </cell>
        </row>
        <row r="140">
          <cell r="AR140" t="str">
            <v>Баппагайинский наслег с.Арылах</v>
          </cell>
          <cell r="AS140">
            <v>2</v>
          </cell>
        </row>
        <row r="141">
          <cell r="AR141" t="str">
            <v>Баппагайинский наслег с.Сортол</v>
          </cell>
          <cell r="AS141">
            <v>2</v>
          </cell>
        </row>
        <row r="142">
          <cell r="AR142" t="str">
            <v>Бёкчёгинский наслег с.Бётюнг</v>
          </cell>
          <cell r="AS142">
            <v>2</v>
          </cell>
        </row>
        <row r="143">
          <cell r="AR143" t="str">
            <v>Борогонский наслег с.Чай</v>
          </cell>
          <cell r="AS143">
            <v>2</v>
          </cell>
        </row>
        <row r="144">
          <cell r="AR144" t="str">
            <v>Ёкюндюнский наслег с.Ёкюндю</v>
          </cell>
          <cell r="AS144">
            <v>2</v>
          </cell>
        </row>
        <row r="145">
          <cell r="AR145" t="str">
            <v>Жемконский наслег с.Эбя</v>
          </cell>
          <cell r="AS145">
            <v>2</v>
          </cell>
        </row>
        <row r="146">
          <cell r="AR146" t="str">
            <v>Кыргыдайский наслег с.Сатагай</v>
          </cell>
          <cell r="AS146">
            <v>2</v>
          </cell>
        </row>
        <row r="147">
          <cell r="AR147" t="str">
            <v>Кюлетский 1-й наслег с.Усун</v>
          </cell>
          <cell r="AS147">
            <v>2</v>
          </cell>
        </row>
        <row r="148">
          <cell r="AR148" t="str">
            <v>Кюлетский 2-й наслег с.Кюлекян</v>
          </cell>
          <cell r="AS148">
            <v>2</v>
          </cell>
        </row>
        <row r="149">
          <cell r="AR149" t="str">
            <v>Лёкёчёнский наслег с.Лёкёчён</v>
          </cell>
          <cell r="AS149">
            <v>2</v>
          </cell>
        </row>
        <row r="150">
          <cell r="AR150" t="str">
            <v>Первый Тогусский наслег с.Тымпы</v>
          </cell>
          <cell r="AS150">
            <v>2</v>
          </cell>
        </row>
        <row r="151">
          <cell r="AR151" t="str">
            <v>Поселок Кысыл-Сырп.Кысыл-Сыр</v>
          </cell>
          <cell r="AS151">
            <v>2</v>
          </cell>
        </row>
        <row r="152">
          <cell r="AR152" t="str">
            <v>Тасагарский наслег с.Тасагар</v>
          </cell>
          <cell r="AS152">
            <v>2</v>
          </cell>
        </row>
        <row r="153">
          <cell r="AR153" t="str">
            <v>Тогусский наслег с.Балагаччы</v>
          </cell>
          <cell r="AS153">
            <v>2</v>
          </cell>
        </row>
        <row r="154">
          <cell r="AR154" t="str">
            <v>Тогусский наслег с.Сят</v>
          </cell>
          <cell r="AS154">
            <v>2</v>
          </cell>
        </row>
        <row r="155">
          <cell r="AR155" t="str">
            <v>Тылгынинский наслег с.Тербяс</v>
          </cell>
          <cell r="AS155">
            <v>2</v>
          </cell>
        </row>
        <row r="156">
          <cell r="AR156" t="str">
            <v xml:space="preserve">Хагынский наслег с.Кирово </v>
          </cell>
          <cell r="AS156">
            <v>2</v>
          </cell>
        </row>
        <row r="157">
          <cell r="AR157" t="str">
            <v>Халбакинский наслег с.Тосу</v>
          </cell>
          <cell r="AS157">
            <v>2</v>
          </cell>
        </row>
        <row r="158">
          <cell r="AR158" t="str">
            <v>Халбакинский наслег с.Староватово</v>
          </cell>
          <cell r="AS158">
            <v>2</v>
          </cell>
        </row>
        <row r="159">
          <cell r="AR159" t="str">
            <v>Чернышевский наслегс.Чинеке</v>
          </cell>
          <cell r="AS159">
            <v>2</v>
          </cell>
        </row>
        <row r="160">
          <cell r="AR160" t="str">
            <v>Чочунский наслегс.Сыдыбыл</v>
          </cell>
          <cell r="AS160">
            <v>2</v>
          </cell>
        </row>
        <row r="161">
          <cell r="AR161" t="str">
            <v>Чочунский наслегс.Кюнде</v>
          </cell>
          <cell r="AS161">
            <v>2</v>
          </cell>
        </row>
        <row r="162">
          <cell r="AR162" t="str">
            <v>Югюлятский наслегс.Кюбеингде</v>
          </cell>
          <cell r="AS162">
            <v>2</v>
          </cell>
        </row>
        <row r="163">
          <cell r="AR163" t="str">
            <v>Город Вилюйскг.Вилюйск</v>
          </cell>
          <cell r="AS163">
            <v>2</v>
          </cell>
        </row>
        <row r="164">
          <cell r="AR164" t="str">
            <v>Город Вилюйскс.Сосновка</v>
          </cell>
          <cell r="AS164">
            <v>2</v>
          </cell>
        </row>
        <row r="165">
          <cell r="AR165" t="str">
            <v>Атамайский наслег с.Бес-Кюёль</v>
          </cell>
          <cell r="AS165">
            <v>3</v>
          </cell>
        </row>
        <row r="166">
          <cell r="AR166" t="str">
            <v>Бердигестяхский наслегс.Бердигестях</v>
          </cell>
          <cell r="AS166">
            <v>3</v>
          </cell>
        </row>
        <row r="167">
          <cell r="AR167" t="str">
            <v>Бердигестяхский наслегс.Ёлёнг</v>
          </cell>
          <cell r="AS167">
            <v>3</v>
          </cell>
        </row>
        <row r="168">
          <cell r="AR168" t="str">
            <v>Бердигестяхский наслегс.Май</v>
          </cell>
          <cell r="AS168">
            <v>3</v>
          </cell>
        </row>
        <row r="169">
          <cell r="AR169" t="str">
            <v>Кировский наслегс.Асыма</v>
          </cell>
          <cell r="AS169">
            <v>3</v>
          </cell>
        </row>
        <row r="170">
          <cell r="AR170" t="str">
            <v>Кировский наслегс.Чекя-Бясь</v>
          </cell>
          <cell r="AS170">
            <v>3</v>
          </cell>
        </row>
        <row r="171">
          <cell r="AR171" t="str">
            <v>Маганинский наслегс.Орто-Сурт</v>
          </cell>
          <cell r="AS171">
            <v>3</v>
          </cell>
        </row>
        <row r="172">
          <cell r="AR172" t="str">
            <v>Малтанинский наслегс.Кептин</v>
          </cell>
          <cell r="AS172">
            <v>3</v>
          </cell>
        </row>
        <row r="173">
          <cell r="AR173" t="str">
            <v>Малтанинский наслегс.Тонг-Улах</v>
          </cell>
          <cell r="AS173">
            <v>3</v>
          </cell>
        </row>
        <row r="174">
          <cell r="AR174" t="str">
            <v>Малтанинский наслегс.Тысагаччы</v>
          </cell>
          <cell r="AS174">
            <v>3</v>
          </cell>
        </row>
        <row r="175">
          <cell r="AR175" t="str">
            <v>Мытахский наслегс.Дикимдя</v>
          </cell>
          <cell r="AS175">
            <v>3</v>
          </cell>
        </row>
        <row r="176">
          <cell r="AR176" t="str">
            <v>Мытахский наслегс.Эбя</v>
          </cell>
          <cell r="AS176">
            <v>3</v>
          </cell>
        </row>
        <row r="177">
          <cell r="AR177" t="str">
            <v>Одунунский наслегс.Магарас</v>
          </cell>
          <cell r="AS177">
            <v>3</v>
          </cell>
        </row>
        <row r="178">
          <cell r="AR178" t="str">
            <v>Одунунский наслегс.Улу-Сысы</v>
          </cell>
          <cell r="AS178">
            <v>3</v>
          </cell>
        </row>
        <row r="179">
          <cell r="AR179" t="str">
            <v>Одунунский наслегс.Харыялах</v>
          </cell>
          <cell r="AS179">
            <v>3</v>
          </cell>
        </row>
        <row r="180">
          <cell r="AR180" t="str">
            <v>Октябрьский наслегс.Кюёрелях</v>
          </cell>
          <cell r="AS180">
            <v>3</v>
          </cell>
        </row>
        <row r="181">
          <cell r="AR181" t="str">
            <v>Шологонский наслегс.Ёрт</v>
          </cell>
          <cell r="AS181">
            <v>3</v>
          </cell>
        </row>
        <row r="182">
          <cell r="AR182" t="str">
            <v>Поселок Жатайп.Жатай</v>
          </cell>
          <cell r="AS182" t="str">
            <v>3</v>
          </cell>
        </row>
        <row r="183">
          <cell r="AR183" t="str">
            <v>Бестяхский наслегс.Бестях</v>
          </cell>
          <cell r="AS183">
            <v>4</v>
          </cell>
        </row>
        <row r="184">
          <cell r="AR184" t="str">
            <v>Жиганский наслегс.Жиганск</v>
          </cell>
          <cell r="AS184">
            <v>4</v>
          </cell>
        </row>
        <row r="185">
          <cell r="AR185" t="str">
            <v>Жиганский наслегс.Дярдан</v>
          </cell>
          <cell r="AS185">
            <v>4</v>
          </cell>
        </row>
        <row r="186">
          <cell r="AR186" t="str">
            <v>Ленский наслег с.Кыстатыам</v>
          </cell>
          <cell r="AS186">
            <v>4</v>
          </cell>
        </row>
        <row r="187">
          <cell r="AR187" t="str">
            <v>Линдинский наслегс.Бахынай</v>
          </cell>
          <cell r="AS187">
            <v>4</v>
          </cell>
        </row>
        <row r="188">
          <cell r="AR188" t="str">
            <v>Поселок Сангарп.Сангар</v>
          </cell>
          <cell r="AS188">
            <v>3</v>
          </cell>
        </row>
        <row r="189">
          <cell r="AR189" t="str">
            <v>Поселок Сангарс.Авиапорт</v>
          </cell>
          <cell r="AS189">
            <v>3</v>
          </cell>
        </row>
        <row r="190">
          <cell r="AR190" t="str">
            <v>Поселок Сангарс.Смородичный</v>
          </cell>
          <cell r="AS190">
            <v>3</v>
          </cell>
        </row>
        <row r="191">
          <cell r="AR191" t="str">
            <v>Арыктахский наслег с.Арыктах</v>
          </cell>
          <cell r="AS191">
            <v>3</v>
          </cell>
        </row>
        <row r="192">
          <cell r="AR192" t="str">
            <v>Арыктахский наслег с.Люксюгюн</v>
          </cell>
          <cell r="AS192">
            <v>3</v>
          </cell>
        </row>
        <row r="193">
          <cell r="AR193" t="str">
            <v>Арыктахский наслег с.Хатырык-Хомо</v>
          </cell>
          <cell r="AS193">
            <v>3</v>
          </cell>
        </row>
        <row r="194">
          <cell r="AR194" t="str">
            <v>Кировский наслегс.Сегян-Кюёль</v>
          </cell>
          <cell r="AS194">
            <v>3</v>
          </cell>
        </row>
        <row r="195">
          <cell r="AR195" t="str">
            <v>Кировский наслегс.Батамай</v>
          </cell>
          <cell r="AS195">
            <v>3</v>
          </cell>
        </row>
        <row r="196">
          <cell r="AR196" t="str">
            <v>Кировский наслегс.Хара</v>
          </cell>
          <cell r="AS196">
            <v>3</v>
          </cell>
        </row>
        <row r="197">
          <cell r="AR197" t="str">
            <v>Кировский наслегс.Ыал-Усуга</v>
          </cell>
          <cell r="AS197">
            <v>3</v>
          </cell>
        </row>
        <row r="198">
          <cell r="AR198" t="str">
            <v>Кобяйский наслегс.Кобяй</v>
          </cell>
          <cell r="AS198">
            <v>3</v>
          </cell>
        </row>
        <row r="199">
          <cell r="AR199" t="str">
            <v>Кобяйский наслегс.Ойун-Унгуохтах</v>
          </cell>
          <cell r="AS199">
            <v>3</v>
          </cell>
        </row>
        <row r="200">
          <cell r="AR200" t="str">
            <v>Кобяйский наслегс.Сага</v>
          </cell>
          <cell r="AS200">
            <v>3</v>
          </cell>
        </row>
        <row r="201">
          <cell r="AR201" t="str">
            <v>Куокуйский наслегс.Аргас</v>
          </cell>
          <cell r="AS201">
            <v>3</v>
          </cell>
        </row>
        <row r="202">
          <cell r="AR202" t="str">
            <v>Куокуйский наслегс.Ат-Баса</v>
          </cell>
          <cell r="AS202">
            <v>3</v>
          </cell>
        </row>
        <row r="203">
          <cell r="AR203" t="str">
            <v>Куокуйский наслегс.Кальвица</v>
          </cell>
          <cell r="AS203">
            <v>3</v>
          </cell>
        </row>
        <row r="204">
          <cell r="AR204" t="str">
            <v>Ламынхинский наслегс.Себян-Кюёль</v>
          </cell>
          <cell r="AS204">
            <v>3</v>
          </cell>
        </row>
        <row r="205">
          <cell r="AR205" t="str">
            <v>Люччегинский 1-й наслегс.Багадя</v>
          </cell>
          <cell r="AS205">
            <v>3</v>
          </cell>
        </row>
        <row r="206">
          <cell r="AR206" t="str">
            <v>Люччегинский 1-й наслегс.Арылах</v>
          </cell>
          <cell r="AS206">
            <v>3</v>
          </cell>
        </row>
        <row r="207">
          <cell r="AR207" t="str">
            <v>Люччегинский 2-й наслегс.Мастах</v>
          </cell>
          <cell r="AS207">
            <v>3</v>
          </cell>
        </row>
        <row r="208">
          <cell r="AR208" t="str">
            <v>Люччегинский 2-й наслегс.Бырангатталах</v>
          </cell>
          <cell r="AS208">
            <v>3</v>
          </cell>
        </row>
        <row r="209">
          <cell r="AR209" t="str">
            <v>Люччегинский 2-й наслегс.Мастах 2-й</v>
          </cell>
          <cell r="AS209">
            <v>3</v>
          </cell>
        </row>
        <row r="210">
          <cell r="AR210" t="str">
            <v>Мукучунский наслегс.Сайылык</v>
          </cell>
          <cell r="AS210">
            <v>3</v>
          </cell>
        </row>
        <row r="211">
          <cell r="AR211" t="str">
            <v>Нижилинский наслегс.Чагда</v>
          </cell>
          <cell r="AS211">
            <v>3</v>
          </cell>
        </row>
        <row r="212">
          <cell r="AR212" t="str">
            <v>Ситтинский наслегс.Ситте</v>
          </cell>
          <cell r="AS212">
            <v>3</v>
          </cell>
        </row>
        <row r="213">
          <cell r="AR213" t="str">
            <v>Тыайинский наслегс.Тыайа</v>
          </cell>
          <cell r="AS213">
            <v>3</v>
          </cell>
        </row>
        <row r="214">
          <cell r="AR214" t="str">
            <v>Усть-Вилюйский наслегс.Промышленный</v>
          </cell>
          <cell r="AS214">
            <v>3</v>
          </cell>
        </row>
        <row r="215">
          <cell r="AR215" t="str">
            <v>Город Ленскг.Ленск</v>
          </cell>
          <cell r="AS215">
            <v>1</v>
          </cell>
        </row>
        <row r="216">
          <cell r="AR216" t="str">
            <v>Поселок Витимп.Витим</v>
          </cell>
          <cell r="AS216">
            <v>1</v>
          </cell>
        </row>
        <row r="217">
          <cell r="AR217" t="str">
            <v>Беченчинский наслег с.Беченча</v>
          </cell>
          <cell r="AS217">
            <v>1</v>
          </cell>
        </row>
        <row r="218">
          <cell r="AR218" t="str">
            <v>Мурбайский наслегс.Нюя Северная</v>
          </cell>
          <cell r="AS218">
            <v>1</v>
          </cell>
        </row>
        <row r="219">
          <cell r="AR219" t="str">
            <v>Мурбайский наслегс.Дорожный</v>
          </cell>
          <cell r="AS219">
            <v>1</v>
          </cell>
        </row>
        <row r="220">
          <cell r="AR220" t="str">
            <v>Наторский наслегс.Нуотара</v>
          </cell>
          <cell r="AS220">
            <v>1</v>
          </cell>
        </row>
        <row r="221">
          <cell r="AR221" t="str">
            <v>Нюйский наслегс.Нюя</v>
          </cell>
          <cell r="AS221">
            <v>1</v>
          </cell>
        </row>
        <row r="222">
          <cell r="AR222" t="str">
            <v>Нюйский наслегс.Турукта</v>
          </cell>
          <cell r="AS222">
            <v>1</v>
          </cell>
        </row>
        <row r="223">
          <cell r="AR223" t="str">
            <v>Орто-Нахаринский наслегс.Орто-Нахара</v>
          </cell>
          <cell r="AS223">
            <v>1</v>
          </cell>
        </row>
        <row r="224">
          <cell r="AR224" t="str">
            <v>Орто-Нахаринский наслегс.Чамча</v>
          </cell>
          <cell r="AS224">
            <v>1</v>
          </cell>
        </row>
        <row r="225">
          <cell r="AR225" t="str">
            <v>Поселок Пеледуйп.Пеледуй</v>
          </cell>
          <cell r="AS225">
            <v>1</v>
          </cell>
        </row>
        <row r="226">
          <cell r="AR226" t="str">
            <v>Поселок Пеледуйс.Крестовский лесоучасток</v>
          </cell>
          <cell r="AS226">
            <v>1</v>
          </cell>
        </row>
        <row r="227">
          <cell r="AR227" t="str">
            <v>Салдыкельский наслегс.Сальдыкель</v>
          </cell>
          <cell r="AS227">
            <v>1</v>
          </cell>
        </row>
        <row r="228">
          <cell r="AR228" t="str">
            <v>Салдыкельский наслегс.Батамай</v>
          </cell>
          <cell r="AS228">
            <v>1</v>
          </cell>
        </row>
        <row r="229">
          <cell r="AR229" t="str">
            <v>Салдыкельский наслегс.Мурья</v>
          </cell>
          <cell r="AS229">
            <v>1</v>
          </cell>
        </row>
        <row r="230">
          <cell r="AR230" t="str">
            <v>Толонский наслегс.Толон</v>
          </cell>
          <cell r="AS230">
            <v>1</v>
          </cell>
        </row>
        <row r="231">
          <cell r="AR231" t="str">
            <v>Толонский наслегс.Алысардах</v>
          </cell>
          <cell r="AS231">
            <v>1</v>
          </cell>
        </row>
        <row r="232">
          <cell r="AR232" t="str">
            <v>Толонский наслегс.Инняли</v>
          </cell>
          <cell r="AS232">
            <v>1</v>
          </cell>
        </row>
        <row r="233">
          <cell r="AR233" t="str">
            <v>Ярославский наслегс.Ярославский</v>
          </cell>
          <cell r="AS233">
            <v>1</v>
          </cell>
        </row>
        <row r="234">
          <cell r="AR234" t="str">
            <v>Ярославский наслегс.Хамра</v>
          </cell>
          <cell r="AS234">
            <v>1</v>
          </cell>
        </row>
        <row r="235">
          <cell r="AR235" t="str">
            <v>Алтанский наслег с.Олёчёй</v>
          </cell>
          <cell r="AS235">
            <v>3</v>
          </cell>
        </row>
        <row r="236">
          <cell r="AR236" t="str">
            <v>Арангасский наслегс.Тарат</v>
          </cell>
          <cell r="AS236">
            <v>3</v>
          </cell>
        </row>
        <row r="237">
          <cell r="AR237" t="str">
            <v>Батаринский наслегс.Сымах</v>
          </cell>
          <cell r="AS237">
            <v>3</v>
          </cell>
        </row>
        <row r="238">
          <cell r="AR238" t="str">
            <v>Бютейдяхский наслегс.Бютейдях</v>
          </cell>
          <cell r="AS238">
            <v>3</v>
          </cell>
        </row>
        <row r="239">
          <cell r="AR239" t="str">
            <v>Догдогинский наслегс.Бёкё</v>
          </cell>
          <cell r="AS239">
            <v>3</v>
          </cell>
        </row>
        <row r="240">
          <cell r="AR240" t="str">
            <v>Дойдунский наслегс.Матта</v>
          </cell>
          <cell r="AS240">
            <v>3</v>
          </cell>
        </row>
        <row r="241">
          <cell r="AR241" t="str">
            <v>Дойдунский наслегс.Хапчагай</v>
          </cell>
          <cell r="AS241">
            <v>3</v>
          </cell>
        </row>
        <row r="242">
          <cell r="AR242" t="str">
            <v>Доллунский наслегс.Тумул</v>
          </cell>
          <cell r="AS242">
            <v>3</v>
          </cell>
        </row>
        <row r="243">
          <cell r="AR243" t="str">
            <v>Жабыльский наслегс.Нуорагана</v>
          </cell>
          <cell r="AS243">
            <v>3</v>
          </cell>
        </row>
        <row r="244">
          <cell r="AR244" t="str">
            <v>Жанхадинский наслегс.Тёхтюр</v>
          </cell>
          <cell r="AS244">
            <v>3</v>
          </cell>
        </row>
        <row r="245">
          <cell r="AR245" t="str">
            <v>Жанхадинский наслегс.Бёдёлёх</v>
          </cell>
          <cell r="AS245">
            <v>3</v>
          </cell>
        </row>
        <row r="246">
          <cell r="AR246" t="str">
            <v>Мегинский наслегс.Балыктах</v>
          </cell>
          <cell r="AS246">
            <v>3</v>
          </cell>
        </row>
        <row r="247">
          <cell r="AR247" t="str">
            <v>Мегюрёнский наслегс.Сото</v>
          </cell>
          <cell r="AS247">
            <v>3</v>
          </cell>
        </row>
        <row r="248">
          <cell r="AR248" t="str">
            <v>Мельжехсинский наслегс.Суола</v>
          </cell>
          <cell r="AS248">
            <v>3</v>
          </cell>
        </row>
        <row r="249">
          <cell r="AR249" t="str">
            <v>Мельжехсинский наслегс.Харба-Атах</v>
          </cell>
          <cell r="AS249">
            <v>3</v>
          </cell>
        </row>
        <row r="250">
          <cell r="AR250" t="str">
            <v>Морукский наслегс.Суола (Морук)</v>
          </cell>
          <cell r="AS250">
            <v>3</v>
          </cell>
        </row>
        <row r="251">
          <cell r="AR251" t="str">
            <v>Бедиминский наслегс.Бедьиме</v>
          </cell>
          <cell r="AS251">
            <v>3</v>
          </cell>
        </row>
        <row r="252">
          <cell r="AR252" t="str">
            <v>Нахаринский 1-й наслегс.Телиги</v>
          </cell>
          <cell r="AS252">
            <v>3</v>
          </cell>
        </row>
        <row r="253">
          <cell r="AR253" t="str">
            <v>Нахаринский 2-й наслегс.Хочо</v>
          </cell>
          <cell r="AS253">
            <v>3</v>
          </cell>
        </row>
        <row r="254">
          <cell r="AR254" t="str">
            <v>Нерюктяйинский наслегс.Павловск</v>
          </cell>
          <cell r="AS254">
            <v>3</v>
          </cell>
        </row>
        <row r="255">
          <cell r="AR255" t="str">
            <v>Нерюктяйинский наслегс.Хомустах</v>
          </cell>
          <cell r="AS255">
            <v>3</v>
          </cell>
        </row>
        <row r="256">
          <cell r="AR256" t="str">
            <v>Поселок Нижний Бестяхп.Нижний Бестях</v>
          </cell>
          <cell r="AS256">
            <v>3</v>
          </cell>
        </row>
        <row r="257">
          <cell r="AR257" t="str">
            <v>Рассолодинский наслегс.Рассолода</v>
          </cell>
          <cell r="AS257">
            <v>3</v>
          </cell>
        </row>
        <row r="258">
          <cell r="AR258" t="str">
            <v>Село Майяс.Майя</v>
          </cell>
          <cell r="AS258">
            <v>3</v>
          </cell>
        </row>
        <row r="259">
          <cell r="AR259" t="str">
            <v>Тарагайский наслегс.Табага</v>
          </cell>
          <cell r="AS259">
            <v>3</v>
          </cell>
        </row>
        <row r="260">
          <cell r="AR260" t="str">
            <v>Томторский наслегс.Томтор</v>
          </cell>
          <cell r="AS260">
            <v>3</v>
          </cell>
        </row>
        <row r="261">
          <cell r="AR261" t="str">
            <v>Тыллыминский 1-й наслегс.Ломтука</v>
          </cell>
          <cell r="AS261">
            <v>3</v>
          </cell>
        </row>
        <row r="262">
          <cell r="AR262" t="str">
            <v>Тыллыминский 2-й наслегс.Хатылыма</v>
          </cell>
          <cell r="AS262">
            <v>3</v>
          </cell>
        </row>
        <row r="263">
          <cell r="AR263" t="str">
            <v>Тюнгюлюнский наслегс.Тюнгюлю</v>
          </cell>
          <cell r="AS263">
            <v>3</v>
          </cell>
        </row>
        <row r="264">
          <cell r="AR264" t="str">
            <v>Хаптагайский наслегс.Хаптагай</v>
          </cell>
          <cell r="AS264">
            <v>3</v>
          </cell>
        </row>
        <row r="265">
          <cell r="AR265" t="str">
            <v>Харанский наслегс.Петровка (Хара)</v>
          </cell>
          <cell r="AS265">
            <v>3</v>
          </cell>
        </row>
        <row r="266">
          <cell r="AR266" t="str">
            <v>Ходоринский наслегс.Чюйя</v>
          </cell>
          <cell r="AS266">
            <v>3</v>
          </cell>
        </row>
        <row r="267">
          <cell r="AR267" t="str">
            <v>Холгуминский наслегс.Бырама</v>
          </cell>
          <cell r="AS267">
            <v>3</v>
          </cell>
        </row>
        <row r="268">
          <cell r="AR268" t="str">
            <v>Хоробутский наслегс.Хоробут</v>
          </cell>
          <cell r="AS268">
            <v>3</v>
          </cell>
        </row>
        <row r="269">
          <cell r="AR269" t="str">
            <v>Чыамайыкинский наслегс.Даркылах</v>
          </cell>
          <cell r="AS269">
            <v>3</v>
          </cell>
        </row>
        <row r="270">
          <cell r="AR270" t="str">
            <v>Город Мирныйг.Мирный</v>
          </cell>
          <cell r="AS270">
            <v>2</v>
          </cell>
        </row>
        <row r="271">
          <cell r="AR271" t="str">
            <v>Город Удачныйг.Удачный</v>
          </cell>
          <cell r="AS271">
            <v>2</v>
          </cell>
        </row>
        <row r="272">
          <cell r="AR272" t="str">
            <v>Город Удачныйс.Полярный</v>
          </cell>
          <cell r="AS272">
            <v>2</v>
          </cell>
        </row>
        <row r="273">
          <cell r="AR273" t="str">
            <v>Поселок Айхалп.Айхал</v>
          </cell>
          <cell r="AS273">
            <v>2</v>
          </cell>
        </row>
        <row r="274">
          <cell r="AR274" t="str">
            <v>Поселок Айхалс.Моркока</v>
          </cell>
          <cell r="AS274">
            <v>2</v>
          </cell>
        </row>
        <row r="275">
          <cell r="AR275" t="str">
            <v>Ботуобуйинский наслег с.Тас-Юрях</v>
          </cell>
          <cell r="AS275">
            <v>2</v>
          </cell>
        </row>
        <row r="276">
          <cell r="AR276" t="str">
            <v>Поселок Алмазныйп.Алмазный</v>
          </cell>
          <cell r="AS276">
            <v>2</v>
          </cell>
        </row>
        <row r="277">
          <cell r="AR277" t="str">
            <v>Поселок Алмазныйс.Берёзовка</v>
          </cell>
          <cell r="AS277">
            <v>2</v>
          </cell>
        </row>
        <row r="278">
          <cell r="AR278" t="str">
            <v>Поселок Алмазныйс.Новый</v>
          </cell>
          <cell r="AS278">
            <v>2</v>
          </cell>
        </row>
        <row r="279">
          <cell r="AR279" t="str">
            <v>Поселок Светлыйп.Светлый</v>
          </cell>
          <cell r="AS279">
            <v>2</v>
          </cell>
        </row>
        <row r="280">
          <cell r="AR280" t="str">
            <v>Поселок Чернышевскийп.Чернышевский</v>
          </cell>
          <cell r="AS280">
            <v>2</v>
          </cell>
        </row>
        <row r="281">
          <cell r="AR281" t="str">
            <v>Поселок Чернышевскийс.Олгуйдах</v>
          </cell>
          <cell r="AS281">
            <v>2</v>
          </cell>
        </row>
        <row r="282">
          <cell r="AR282" t="str">
            <v>Садынский национальный наслегс.Сюльдюкяр</v>
          </cell>
          <cell r="AS282">
            <v>2</v>
          </cell>
        </row>
        <row r="283">
          <cell r="AR283" t="str">
            <v>Чуонинский наслегс.Арылах</v>
          </cell>
          <cell r="AS283">
            <v>2</v>
          </cell>
        </row>
        <row r="284">
          <cell r="AR284" t="str">
            <v>Чуонинский наслегс.Заря</v>
          </cell>
          <cell r="AS284">
            <v>2</v>
          </cell>
        </row>
        <row r="285">
          <cell r="AR285" t="str">
            <v>Индигирский национальный наслегс.Буор-Сысы</v>
          </cell>
          <cell r="AS285">
            <v>5</v>
          </cell>
        </row>
        <row r="286">
          <cell r="AR286" t="str">
            <v>Момский национальный наслегс.Хонуу</v>
          </cell>
          <cell r="AS286">
            <v>5</v>
          </cell>
        </row>
        <row r="287">
          <cell r="AR287" t="str">
            <v>Момский национальный наслегс.Суон-Тит</v>
          </cell>
          <cell r="AS287">
            <v>5</v>
          </cell>
        </row>
        <row r="288">
          <cell r="AR288" t="str">
            <v>Соболохский национальный наслегс.Соболох</v>
          </cell>
          <cell r="AS288">
            <v>5</v>
          </cell>
        </row>
        <row r="289">
          <cell r="AR289" t="str">
            <v>Тебюлехский национальный наслегс.Чумпу-Кытыл</v>
          </cell>
          <cell r="AS289">
            <v>5</v>
          </cell>
        </row>
        <row r="290">
          <cell r="AR290" t="str">
            <v>Улахан-Чистайский национальный наслегс.Сасыр</v>
          </cell>
          <cell r="AS290">
            <v>5</v>
          </cell>
        </row>
        <row r="291">
          <cell r="AR291" t="str">
            <v>Чыбагалахский национальный наслегс.Кулун-Ёльбют</v>
          </cell>
          <cell r="AS291">
            <v>5</v>
          </cell>
        </row>
        <row r="292">
          <cell r="AR292" t="str">
            <v>Арбынский наслегс.Сыгыннах</v>
          </cell>
          <cell r="AS292">
            <v>3</v>
          </cell>
        </row>
        <row r="293">
          <cell r="AR293" t="str">
            <v>Бетюнский наслегс.Бютяй-Юрдя</v>
          </cell>
          <cell r="AS293">
            <v>3</v>
          </cell>
        </row>
        <row r="294">
          <cell r="AR294" t="str">
            <v>Едейский наслегс.Ымыяхтах</v>
          </cell>
          <cell r="AS294">
            <v>3</v>
          </cell>
        </row>
        <row r="295">
          <cell r="AR295" t="str">
            <v>Искровский наслегс.Кюренг-Ат</v>
          </cell>
          <cell r="AS295">
            <v>3</v>
          </cell>
        </row>
        <row r="296">
          <cell r="AR296" t="str">
            <v>Кёбёкёнский наслегс.Харыялах</v>
          </cell>
          <cell r="AS296">
            <v>3</v>
          </cell>
        </row>
        <row r="297">
          <cell r="AR297" t="str">
            <v>Ленский наслегс.Намцы</v>
          </cell>
          <cell r="AS297">
            <v>3</v>
          </cell>
        </row>
        <row r="298">
          <cell r="AR298" t="str">
            <v>Модутский наслегс.Тумул</v>
          </cell>
          <cell r="AS298">
            <v>3</v>
          </cell>
        </row>
        <row r="299">
          <cell r="AR299" t="str">
            <v>Хатырыкский наслегс.Маймага</v>
          </cell>
          <cell r="AS299">
            <v>3</v>
          </cell>
        </row>
        <row r="300">
          <cell r="AR300" t="str">
            <v>Никольский наслегс.Никольский</v>
          </cell>
          <cell r="AS300">
            <v>3</v>
          </cell>
        </row>
        <row r="301">
          <cell r="AR301" t="str">
            <v>Партизанский наслегс.Партизан</v>
          </cell>
          <cell r="AS301">
            <v>3</v>
          </cell>
        </row>
        <row r="302">
          <cell r="AR302" t="str">
            <v>Салбанский наслегс.Хонгор-Бие</v>
          </cell>
          <cell r="AS302">
            <v>3</v>
          </cell>
        </row>
        <row r="303">
          <cell r="AR303" t="str">
            <v>Тастахский наслегс.Ергёлёх</v>
          </cell>
          <cell r="AS303">
            <v>3</v>
          </cell>
        </row>
        <row r="304">
          <cell r="AR304" t="str">
            <v>Тюбинский наслегс.Булус</v>
          </cell>
          <cell r="AS304">
            <v>3</v>
          </cell>
        </row>
        <row r="305">
          <cell r="AR305" t="str">
            <v>Фрунзенский наслегс.Фрунзе</v>
          </cell>
          <cell r="AS305">
            <v>3</v>
          </cell>
        </row>
        <row r="306">
          <cell r="AR306" t="str">
            <v>Хамагаттинский наслегс.Крест-Кытыл</v>
          </cell>
          <cell r="AS306">
            <v>3</v>
          </cell>
        </row>
        <row r="307">
          <cell r="AR307" t="str">
            <v>Хатын-Арынский наслегс.Аппаны</v>
          </cell>
          <cell r="AS307">
            <v>3</v>
          </cell>
        </row>
        <row r="308">
          <cell r="AR308" t="str">
            <v>Хатын-Арынский наслегс.Графский Берег</v>
          </cell>
          <cell r="AS308">
            <v>3</v>
          </cell>
        </row>
        <row r="309">
          <cell r="AR309" t="str">
            <v>Хатын-Арынский наслегс.Кысыл-Деревня</v>
          </cell>
          <cell r="AS309">
            <v>3</v>
          </cell>
        </row>
        <row r="310">
          <cell r="AR310" t="str">
            <v>Хатырыкский наслегс.Столбы</v>
          </cell>
          <cell r="AS310">
            <v>3</v>
          </cell>
        </row>
        <row r="311">
          <cell r="AR311" t="str">
            <v>Хомустахский 1-й наслегс.Кысыл-Сыр</v>
          </cell>
          <cell r="AS311">
            <v>3</v>
          </cell>
        </row>
        <row r="312">
          <cell r="AR312" t="str">
            <v>Хомустахский 2-й наслегс.Хатас</v>
          </cell>
          <cell r="AS312">
            <v>3</v>
          </cell>
        </row>
        <row r="313">
          <cell r="AR313" t="str">
            <v>Хомустахский 2-й наслегс.Воин</v>
          </cell>
          <cell r="AS313">
            <v>3</v>
          </cell>
        </row>
        <row r="314">
          <cell r="AR314" t="str">
            <v>Хомустахский 2-й наслегс.Тарагай-Бясь</v>
          </cell>
          <cell r="AS314">
            <v>3</v>
          </cell>
        </row>
        <row r="315">
          <cell r="AR315" t="str">
            <v>Хомустахский 2-й наслегс.Юнер-Олох</v>
          </cell>
          <cell r="AS315">
            <v>3</v>
          </cell>
        </row>
        <row r="316">
          <cell r="AR316" t="str">
            <v>Город Нерюнгриг.Нерюнгри</v>
          </cell>
          <cell r="AS316">
            <v>1</v>
          </cell>
        </row>
        <row r="317">
          <cell r="AR317" t="str">
            <v>Поселок Беркакитп.Беркакит</v>
          </cell>
          <cell r="AS317">
            <v>1</v>
          </cell>
        </row>
        <row r="318">
          <cell r="AR318" t="str">
            <v>Поселок Золотинкап.Золотинка</v>
          </cell>
          <cell r="AS318">
            <v>1</v>
          </cell>
        </row>
        <row r="319">
          <cell r="AR319" t="str">
            <v>Поселок Нагорныйп.Нагорный</v>
          </cell>
          <cell r="AS319">
            <v>1</v>
          </cell>
        </row>
        <row r="320">
          <cell r="AR320" t="str">
            <v>Поселок Серебряный Борп.Серебряный Бор</v>
          </cell>
          <cell r="AS320">
            <v>1</v>
          </cell>
        </row>
        <row r="321">
          <cell r="AR321" t="str">
            <v>Поселок Ханип.Хани</v>
          </cell>
          <cell r="AS321">
            <v>1</v>
          </cell>
        </row>
        <row r="322">
          <cell r="AR322" t="str">
            <v>Поселок Чульманп.Чульман</v>
          </cell>
          <cell r="AS322">
            <v>1</v>
          </cell>
        </row>
        <row r="323">
          <cell r="AR323" t="str">
            <v>Хатыминский наслегс.Большой Хатыми</v>
          </cell>
          <cell r="AS323">
            <v>1</v>
          </cell>
        </row>
        <row r="324">
          <cell r="AR324" t="str">
            <v>Иенгринский наслегс.Иенгра</v>
          </cell>
          <cell r="AS324">
            <v>1</v>
          </cell>
        </row>
        <row r="325">
          <cell r="AR325" t="str">
            <v>Поселок Черскийп.Черский</v>
          </cell>
          <cell r="AS325">
            <v>4</v>
          </cell>
        </row>
        <row r="326">
          <cell r="AR326" t="str">
            <v>Поселок Черскийс.Петушки</v>
          </cell>
          <cell r="AS326">
            <v>4</v>
          </cell>
        </row>
        <row r="327">
          <cell r="AR327" t="str">
            <v>Олеринский наслег с.Андрюшкино</v>
          </cell>
          <cell r="AS327">
            <v>4</v>
          </cell>
        </row>
        <row r="328">
          <cell r="AR328" t="str">
            <v>Походский наслегс.Походск</v>
          </cell>
          <cell r="AS328">
            <v>4</v>
          </cell>
        </row>
        <row r="329">
          <cell r="AR329" t="str">
            <v>Походский наслегс.Амбарчик</v>
          </cell>
          <cell r="AS329">
            <v>4</v>
          </cell>
        </row>
        <row r="330">
          <cell r="AR330" t="str">
            <v>Походский наслегс.Две виски</v>
          </cell>
          <cell r="AS330">
            <v>4</v>
          </cell>
        </row>
        <row r="331">
          <cell r="AR331" t="str">
            <v>Походский наслегс.Ермолово</v>
          </cell>
          <cell r="AS331">
            <v>4</v>
          </cell>
        </row>
        <row r="332">
          <cell r="AR332" t="str">
            <v>Походский наслегс.Крестовая</v>
          </cell>
          <cell r="AS332">
            <v>4</v>
          </cell>
        </row>
        <row r="333">
          <cell r="AR333" t="str">
            <v>Походский наслегс.Михалкино</v>
          </cell>
          <cell r="AS333">
            <v>4</v>
          </cell>
        </row>
        <row r="334">
          <cell r="AR334" t="str">
            <v>Походский наслегс.Нижнеколымск</v>
          </cell>
          <cell r="AS334">
            <v>4</v>
          </cell>
        </row>
        <row r="335">
          <cell r="AR335" t="str">
            <v>Походский наслегс.Тимкино</v>
          </cell>
          <cell r="AS335">
            <v>4</v>
          </cell>
        </row>
        <row r="336">
          <cell r="AR336" t="str">
            <v>Походский наслегс.Чукочья</v>
          </cell>
          <cell r="AS336">
            <v>4</v>
          </cell>
        </row>
        <row r="337">
          <cell r="AR337" t="str">
            <v>Халарчинский наслегс.Колымское</v>
          </cell>
          <cell r="AS337">
            <v>4</v>
          </cell>
        </row>
        <row r="338">
          <cell r="AR338" t="str">
            <v>Город Нюрбаг.Нюрба</v>
          </cell>
          <cell r="AS338">
            <v>2</v>
          </cell>
        </row>
        <row r="339">
          <cell r="AR339" t="str">
            <v>Аканинский наслег с.Акана</v>
          </cell>
          <cell r="AS339">
            <v>2</v>
          </cell>
        </row>
        <row r="340">
          <cell r="AR340" t="str">
            <v>Аканинский наслег с.Чкалов</v>
          </cell>
          <cell r="AS340">
            <v>2</v>
          </cell>
        </row>
        <row r="341">
          <cell r="AR341" t="str">
            <v>Бордонский наслегс.Малыкай</v>
          </cell>
          <cell r="AS341">
            <v>2</v>
          </cell>
        </row>
        <row r="342">
          <cell r="AR342" t="str">
            <v>Дикимдинский наслегс.Дикимдя</v>
          </cell>
          <cell r="AS342">
            <v>2</v>
          </cell>
        </row>
        <row r="343">
          <cell r="AR343" t="str">
            <v>Едейский наслегс.Едей</v>
          </cell>
          <cell r="AS343">
            <v>2</v>
          </cell>
        </row>
        <row r="344">
          <cell r="AR344" t="str">
            <v>Жарханский наслег с.Жархан</v>
          </cell>
          <cell r="AS344">
            <v>2</v>
          </cell>
        </row>
        <row r="345">
          <cell r="AR345" t="str">
            <v>Кангаласский наслегс.Ынахсыт</v>
          </cell>
          <cell r="AS345">
            <v>2</v>
          </cell>
        </row>
        <row r="346">
          <cell r="AR346" t="str">
            <v>Кюндядинский наслегс.Кюндяде</v>
          </cell>
          <cell r="AS346">
            <v>2</v>
          </cell>
        </row>
        <row r="347">
          <cell r="AR347" t="str">
            <v>Кюндядинский наслегс.Арангастах</v>
          </cell>
          <cell r="AS347">
            <v>2</v>
          </cell>
        </row>
        <row r="348">
          <cell r="AR348" t="str">
            <v>Мальжагарский наслегс.Мальжагар (Бысыттах)</v>
          </cell>
          <cell r="AS348">
            <v>2</v>
          </cell>
        </row>
        <row r="349">
          <cell r="AR349" t="str">
            <v>Мархинский наслегс.Энгольжа (Онгёлде)</v>
          </cell>
          <cell r="AS349">
            <v>2</v>
          </cell>
        </row>
        <row r="350">
          <cell r="AR350" t="str">
            <v>Мегежекский наслегс.Хаты</v>
          </cell>
          <cell r="AS350">
            <v>2</v>
          </cell>
        </row>
        <row r="351">
          <cell r="AR351" t="str">
            <v>Нюрбачанский наслегс.Нюрбачан</v>
          </cell>
          <cell r="AS351">
            <v>2</v>
          </cell>
        </row>
        <row r="352">
          <cell r="AR352" t="str">
            <v>Октябрьский наслегс.Антоновка</v>
          </cell>
          <cell r="AS352">
            <v>2</v>
          </cell>
        </row>
        <row r="353">
          <cell r="AR353" t="str">
            <v>Октябрьский наслегс.Нефтебаза</v>
          </cell>
          <cell r="AS353">
            <v>2</v>
          </cell>
        </row>
        <row r="354">
          <cell r="AR354" t="str">
            <v>Сюлинский наслегс.Сюля</v>
          </cell>
          <cell r="AS354">
            <v>2</v>
          </cell>
        </row>
        <row r="355">
          <cell r="AR355" t="str">
            <v>Таркайинский наслегс.Хатынг-Сысы</v>
          </cell>
          <cell r="AS355">
            <v>2</v>
          </cell>
        </row>
        <row r="356">
          <cell r="AR356" t="str">
            <v>Таркайинский наслегс.Киров</v>
          </cell>
          <cell r="AS356">
            <v>2</v>
          </cell>
        </row>
        <row r="357">
          <cell r="AR357" t="str">
            <v>Тюмюкский наслегс.Мар</v>
          </cell>
          <cell r="AS357">
            <v>2</v>
          </cell>
        </row>
        <row r="358">
          <cell r="AR358" t="str">
            <v>Хорулинский наслегс.Сайылык</v>
          </cell>
          <cell r="AS358">
            <v>2</v>
          </cell>
        </row>
        <row r="359">
          <cell r="AR359" t="str">
            <v>Чаппангдинский наслег с.Чаппангда</v>
          </cell>
          <cell r="AS359">
            <v>2</v>
          </cell>
        </row>
        <row r="360">
          <cell r="AR360" t="str">
            <v>Чаппангдинский наслег с.Салтаны</v>
          </cell>
          <cell r="AS360">
            <v>2</v>
          </cell>
        </row>
        <row r="361">
          <cell r="AR361" t="str">
            <v>Чукарский наслегс.Чукар</v>
          </cell>
          <cell r="AS361">
            <v>2</v>
          </cell>
        </row>
        <row r="362">
          <cell r="AR362" t="str">
            <v>Поселок Артыкп.Артык</v>
          </cell>
          <cell r="AS362">
            <v>5</v>
          </cell>
        </row>
        <row r="363">
          <cell r="AR363" t="str">
            <v>Поселок Артыкс.Делянкир</v>
          </cell>
          <cell r="AS363">
            <v>5</v>
          </cell>
        </row>
        <row r="364">
          <cell r="AR364" t="str">
            <v>Поселок Артыкс.Победа</v>
          </cell>
          <cell r="AS364">
            <v>5</v>
          </cell>
        </row>
        <row r="365">
          <cell r="AR365" t="str">
            <v>Поселок Нельканп.Нелькан</v>
          </cell>
          <cell r="AS365">
            <v>5</v>
          </cell>
        </row>
        <row r="366">
          <cell r="AR366" t="str">
            <v>Поселок Ольчанп.Ольчан</v>
          </cell>
          <cell r="AS366">
            <v>5</v>
          </cell>
        </row>
        <row r="367">
          <cell r="AR367" t="str">
            <v>Поселок Ольчанс.Октябрьский</v>
          </cell>
          <cell r="AS367">
            <v>5</v>
          </cell>
        </row>
        <row r="368">
          <cell r="AR368" t="str">
            <v>Поселок Предпорожныйп.Предпорожный</v>
          </cell>
          <cell r="AS368">
            <v>5</v>
          </cell>
        </row>
        <row r="369">
          <cell r="AR369" t="str">
            <v>Поселок Усть-Нерап.Усть-Нера</v>
          </cell>
          <cell r="AS369">
            <v>5</v>
          </cell>
        </row>
        <row r="370">
          <cell r="AR370" t="str">
            <v>Поселок Эльгинскийп.Эльгинский</v>
          </cell>
          <cell r="AS370">
            <v>5</v>
          </cell>
        </row>
        <row r="371">
          <cell r="AR371" t="str">
            <v>Аргамойский наслегс.Арга-Мой</v>
          </cell>
          <cell r="AS371">
            <v>5</v>
          </cell>
        </row>
        <row r="372">
          <cell r="AR372" t="str">
            <v>Борогонский 1-й наслег с.Оймякон</v>
          </cell>
          <cell r="AS372">
            <v>5</v>
          </cell>
        </row>
        <row r="373">
          <cell r="AR373" t="str">
            <v>Борогонский 1-й наслег с.Берег-Юрдя</v>
          </cell>
          <cell r="AS373">
            <v>5</v>
          </cell>
        </row>
        <row r="374">
          <cell r="AR374" t="str">
            <v>Борогонский 1-й наслег с.Хара-Тумул</v>
          </cell>
          <cell r="AS374">
            <v>5</v>
          </cell>
        </row>
        <row r="375">
          <cell r="AR375" t="str">
            <v>Борогонский 2-й наслегс.Томтор</v>
          </cell>
          <cell r="AS375">
            <v>5</v>
          </cell>
        </row>
        <row r="376">
          <cell r="AR376" t="str">
            <v>Борогонский 2-й наслегс.Агаякан</v>
          </cell>
          <cell r="AS376">
            <v>5</v>
          </cell>
        </row>
        <row r="377">
          <cell r="AR377" t="str">
            <v>Борогонский 2-й наслегс.Аэропорт</v>
          </cell>
          <cell r="AS377">
            <v>5</v>
          </cell>
        </row>
        <row r="378">
          <cell r="AR378" t="str">
            <v>Борогонский 2-й наслегс.Куйдусун</v>
          </cell>
          <cell r="AS378">
            <v>5</v>
          </cell>
        </row>
        <row r="379">
          <cell r="AR379" t="str">
            <v>Сордоннохский наслегс.Орто-Балаган</v>
          </cell>
          <cell r="AS379">
            <v>5</v>
          </cell>
        </row>
        <row r="380">
          <cell r="AR380" t="str">
            <v>Сордоннохский наслегс.Куранах-Сала</v>
          </cell>
          <cell r="AS380">
            <v>5</v>
          </cell>
        </row>
        <row r="381">
          <cell r="AR381" t="str">
            <v>Терютский наслегс.Тёрют</v>
          </cell>
          <cell r="AS381">
            <v>5</v>
          </cell>
        </row>
        <row r="382">
          <cell r="AR382" t="str">
            <v>Ючюгейский наслегс.Ючюгей</v>
          </cell>
          <cell r="AS382">
            <v>5</v>
          </cell>
        </row>
        <row r="383">
          <cell r="AR383" t="str">
            <v>Ючюгейский наслегс.Кюбюме</v>
          </cell>
          <cell r="AS383">
            <v>5</v>
          </cell>
        </row>
        <row r="384">
          <cell r="AR384" t="str">
            <v>Абагинский наслег с.Абага</v>
          </cell>
          <cell r="AS384">
            <v>1</v>
          </cell>
        </row>
        <row r="385">
          <cell r="AR385" t="str">
            <v>Абагинский наслег с.Абага центральная</v>
          </cell>
          <cell r="AS385">
            <v>1</v>
          </cell>
        </row>
        <row r="386">
          <cell r="AR386" t="str">
            <v>Кяччинский наслегс.Кяччи</v>
          </cell>
          <cell r="AS386">
            <v>1</v>
          </cell>
        </row>
        <row r="387">
          <cell r="AR387" t="str">
            <v>Город Олёкминскг.Олёкминск</v>
          </cell>
          <cell r="AS387">
            <v>1</v>
          </cell>
        </row>
        <row r="388">
          <cell r="AR388" t="str">
            <v>Город Олёкминскс.Авиапорт</v>
          </cell>
          <cell r="AS388">
            <v>1</v>
          </cell>
        </row>
        <row r="389">
          <cell r="AR389" t="str">
            <v>Город Олёкминскс.Затон ЛОРПа</v>
          </cell>
          <cell r="AS389">
            <v>1</v>
          </cell>
        </row>
        <row r="390">
          <cell r="AR390" t="str">
            <v>Город Олёкминскс.Нефтебаза</v>
          </cell>
          <cell r="AS390">
            <v>1</v>
          </cell>
        </row>
        <row r="391">
          <cell r="AR391" t="str">
            <v>Город Олёкминскс.Селиваново</v>
          </cell>
          <cell r="AS391">
            <v>1</v>
          </cell>
        </row>
        <row r="392">
          <cell r="AR392" t="str">
            <v>Дабанский наслегс.Дабан</v>
          </cell>
          <cell r="AS392">
            <v>1</v>
          </cell>
        </row>
        <row r="393">
          <cell r="AR393" t="str">
            <v>Дабанский наслегс.Кочегарово</v>
          </cell>
          <cell r="AS393">
            <v>1</v>
          </cell>
        </row>
        <row r="394">
          <cell r="AR394" t="str">
            <v>Дабанский наслегс.Черендей</v>
          </cell>
          <cell r="AS394">
            <v>1</v>
          </cell>
        </row>
        <row r="395">
          <cell r="AR395" t="str">
            <v>Дельгейский наслегс.Дельгей</v>
          </cell>
          <cell r="AS395">
            <v>1</v>
          </cell>
        </row>
        <row r="396">
          <cell r="AR396" t="str">
            <v>Дельгейский наслегс.Иннях</v>
          </cell>
          <cell r="AS396">
            <v>1</v>
          </cell>
        </row>
        <row r="397">
          <cell r="AR397" t="str">
            <v>Жарханский национальный наслегс.Токко</v>
          </cell>
          <cell r="AS397">
            <v>1</v>
          </cell>
        </row>
        <row r="398">
          <cell r="AR398" t="str">
            <v>Жарханский национальный наслегс.Жархан</v>
          </cell>
          <cell r="AS398">
            <v>1</v>
          </cell>
        </row>
        <row r="399">
          <cell r="AR399" t="str">
            <v>Жарханский национальный наслегс.Уолбут</v>
          </cell>
          <cell r="AS399">
            <v>1</v>
          </cell>
        </row>
        <row r="400">
          <cell r="AR400" t="str">
            <v>Киндигирский национальный наслегс.Куду-Кюёль</v>
          </cell>
          <cell r="AS400">
            <v>1</v>
          </cell>
        </row>
        <row r="401">
          <cell r="AR401" t="str">
            <v>Киндигирский национальный наслегс.Дикимдя</v>
          </cell>
          <cell r="AS401">
            <v>1</v>
          </cell>
        </row>
        <row r="402">
          <cell r="AR402" t="str">
            <v>Кыллахский наслегс.Кыллах (Даппарай)</v>
          </cell>
          <cell r="AS402">
            <v>1</v>
          </cell>
        </row>
        <row r="403">
          <cell r="AR403" t="str">
            <v>Кыллахский наслегс.Даппарай</v>
          </cell>
          <cell r="AS403">
            <v>1</v>
          </cell>
        </row>
        <row r="404">
          <cell r="AR404" t="str">
            <v>Мальжагарский наслегс.Юнкюр</v>
          </cell>
          <cell r="AS404">
            <v>1</v>
          </cell>
        </row>
        <row r="405">
          <cell r="AR405" t="str">
            <v>Мальжагарский наслегс.Куранда</v>
          </cell>
          <cell r="AS405">
            <v>1</v>
          </cell>
        </row>
        <row r="406">
          <cell r="AR406" t="str">
            <v>Мальжагарский наслегс.Тюбя</v>
          </cell>
          <cell r="AS406">
            <v>1</v>
          </cell>
        </row>
        <row r="407">
          <cell r="AR407" t="str">
            <v>Мачинский наслегс.Мача</v>
          </cell>
          <cell r="AS407">
            <v>1</v>
          </cell>
        </row>
        <row r="408">
          <cell r="AR408" t="str">
            <v>Нерюктяйинский 1-й наслегс.Нерюктяйинск 1-й</v>
          </cell>
          <cell r="AS408">
            <v>1</v>
          </cell>
        </row>
        <row r="409">
          <cell r="AR409" t="str">
            <v>Нерюктяйинский 1-й наслегс.Бирюк</v>
          </cell>
          <cell r="AS409">
            <v>1</v>
          </cell>
        </row>
        <row r="410">
          <cell r="AR410" t="str">
            <v>Нерюктяйинский 1-й наслегс.Куду-Бясь</v>
          </cell>
          <cell r="AS410">
            <v>1</v>
          </cell>
        </row>
        <row r="411">
          <cell r="AR411" t="str">
            <v>Нерюктяйинский 1-й наслегс.Тас-Анна</v>
          </cell>
          <cell r="AS411">
            <v>1</v>
          </cell>
        </row>
        <row r="412">
          <cell r="AR412" t="str">
            <v>Нерюктяйинский 2-й наслегс.Нерюктяйинск 2-й</v>
          </cell>
          <cell r="AS412">
            <v>1</v>
          </cell>
        </row>
        <row r="413">
          <cell r="AR413" t="str">
            <v>Нерюктяйинский 2-й наслегс.Бердинка</v>
          </cell>
          <cell r="AS413">
            <v>1</v>
          </cell>
        </row>
        <row r="414">
          <cell r="AR414" t="str">
            <v>Нерюктяйинский 2-й наслегс.Холго</v>
          </cell>
          <cell r="AS414">
            <v>1</v>
          </cell>
        </row>
        <row r="415">
          <cell r="AR415" t="str">
            <v>Олёкминский наслегс.Олёкминский</v>
          </cell>
          <cell r="AS415">
            <v>1</v>
          </cell>
        </row>
        <row r="416">
          <cell r="AR416" t="str">
            <v>Улахан-Мунгкунский наслегс.Улахан-Мунгку</v>
          </cell>
          <cell r="AS416">
            <v>1</v>
          </cell>
        </row>
        <row r="417">
          <cell r="AR417" t="str">
            <v>Поселок Заречныйп.Заречный</v>
          </cell>
          <cell r="AS417">
            <v>1</v>
          </cell>
        </row>
        <row r="418">
          <cell r="AR418" t="str">
            <v>Поселок Торгоп.Торго</v>
          </cell>
          <cell r="AS418">
            <v>1</v>
          </cell>
        </row>
        <row r="419">
          <cell r="AR419" t="str">
            <v>Саныяхтахский наслегс.Саныяхтах</v>
          </cell>
          <cell r="AS419">
            <v>1</v>
          </cell>
        </row>
        <row r="420">
          <cell r="AR420" t="str">
            <v>Саныяхтахский наслегс.Алексеевка</v>
          </cell>
          <cell r="AS420">
            <v>1</v>
          </cell>
        </row>
        <row r="421">
          <cell r="AR421" t="str">
            <v>Саныяхтахский наслегс.Малыкан</v>
          </cell>
          <cell r="AS421">
            <v>1</v>
          </cell>
        </row>
        <row r="422">
          <cell r="AR422" t="str">
            <v>Саныяхтахский наслегс.Марха</v>
          </cell>
          <cell r="AS422">
            <v>1</v>
          </cell>
        </row>
        <row r="423">
          <cell r="AR423" t="str">
            <v>Солянский наслегс.Солянка</v>
          </cell>
          <cell r="AS423">
            <v>1</v>
          </cell>
        </row>
        <row r="424">
          <cell r="AR424" t="str">
            <v>Солянский наслегс.Харыялах</v>
          </cell>
          <cell r="AS424">
            <v>1</v>
          </cell>
        </row>
        <row r="425">
          <cell r="AR425" t="str">
            <v>Троицкий наслегс.Троицк</v>
          </cell>
          <cell r="AS425">
            <v>1</v>
          </cell>
        </row>
        <row r="426">
          <cell r="AR426" t="str">
            <v>Кяччинский наслегс.Тэгэн</v>
          </cell>
          <cell r="AS426">
            <v>1</v>
          </cell>
        </row>
        <row r="427">
          <cell r="AR427" t="str">
            <v>Кяччинский наслегс.Килиер</v>
          </cell>
          <cell r="AS427">
            <v>1</v>
          </cell>
        </row>
        <row r="428">
          <cell r="AR428" t="str">
            <v>Кяччинский наслегс.Олом</v>
          </cell>
          <cell r="AS428">
            <v>1</v>
          </cell>
        </row>
        <row r="429">
          <cell r="AR429" t="str">
            <v>Тянский национальный наслегс.Тяня</v>
          </cell>
          <cell r="AS429">
            <v>1</v>
          </cell>
        </row>
        <row r="430">
          <cell r="AR430" t="str">
            <v>Урицкий наслегс.Урицкое</v>
          </cell>
          <cell r="AS430">
            <v>1</v>
          </cell>
        </row>
        <row r="431">
          <cell r="AR431" t="str">
            <v>Урицкий наслегс.Хатынг-Тумул</v>
          </cell>
          <cell r="AS431">
            <v>1</v>
          </cell>
        </row>
        <row r="432">
          <cell r="AR432" t="str">
            <v>Хоринский наслегс.Хоринцы</v>
          </cell>
          <cell r="AS432">
            <v>1</v>
          </cell>
        </row>
        <row r="433">
          <cell r="AR433" t="str">
            <v>Хоринский наслегс.Балаганнах</v>
          </cell>
          <cell r="AS433">
            <v>1</v>
          </cell>
        </row>
        <row r="434">
          <cell r="AR434" t="str">
            <v>Хоринский наслегс.Мекиндя</v>
          </cell>
          <cell r="AS434">
            <v>1</v>
          </cell>
        </row>
        <row r="435">
          <cell r="AR435" t="str">
            <v>Чапаевский наслегс.Чапаево</v>
          </cell>
          <cell r="AS435">
            <v>1</v>
          </cell>
        </row>
        <row r="436">
          <cell r="AR436" t="str">
            <v>Чапаевский наслегс.Тинная</v>
          </cell>
          <cell r="AS436">
            <v>1</v>
          </cell>
        </row>
        <row r="437">
          <cell r="AR437" t="str">
            <v>Чаринский национальный наслегс.Бясь-Кюёль</v>
          </cell>
          <cell r="AS437">
            <v>1</v>
          </cell>
        </row>
        <row r="438">
          <cell r="AR438" t="str">
            <v>Жилиндинский национальный наслегс.Жилинда</v>
          </cell>
          <cell r="AS438">
            <v>5</v>
          </cell>
        </row>
        <row r="439">
          <cell r="AR439" t="str">
            <v>Кирбейский национальный наслегс.Харыялах</v>
          </cell>
          <cell r="AS439">
            <v>5</v>
          </cell>
        </row>
        <row r="440">
          <cell r="AR440" t="str">
            <v>Оленёкский национальный наслегс.Оленёк</v>
          </cell>
          <cell r="AS440">
            <v>5</v>
          </cell>
        </row>
        <row r="441">
          <cell r="AR441" t="str">
            <v>Шологонский национальный наслегс.Эйик</v>
          </cell>
          <cell r="AS441">
            <v>5</v>
          </cell>
        </row>
        <row r="442">
          <cell r="AR442" t="str">
            <v>Город Среднеколымскг.Среднеколымск</v>
          </cell>
          <cell r="AS442">
            <v>4</v>
          </cell>
        </row>
        <row r="443">
          <cell r="AR443" t="str">
            <v>Город Среднеколымскс.Лобуя</v>
          </cell>
          <cell r="AS443">
            <v>4</v>
          </cell>
        </row>
        <row r="444">
          <cell r="AR444" t="str">
            <v>Алазейский наслег с.Аргахтах</v>
          </cell>
          <cell r="AS444">
            <v>4</v>
          </cell>
        </row>
        <row r="445">
          <cell r="AR445" t="str">
            <v>Байдинский наслегс.Налимск</v>
          </cell>
          <cell r="AS445">
            <v>4</v>
          </cell>
        </row>
        <row r="446">
          <cell r="AR446" t="str">
            <v>Берёзовский национальный (кочевой) наслегс.Берёзовка</v>
          </cell>
          <cell r="AS446">
            <v>4</v>
          </cell>
        </row>
        <row r="447">
          <cell r="AR447" t="str">
            <v>Берёзовский национальный (кочевой) наслегс.Уродан</v>
          </cell>
          <cell r="AS447">
            <v>4</v>
          </cell>
        </row>
        <row r="448">
          <cell r="AR448" t="str">
            <v>Кангаласский 1-й наслегс.Алеко-Кюёль</v>
          </cell>
          <cell r="AS448">
            <v>4</v>
          </cell>
        </row>
        <row r="449">
          <cell r="AR449" t="str">
            <v>Кангаласский 1-й наслегс.Сойунгу</v>
          </cell>
          <cell r="AS449">
            <v>4</v>
          </cell>
        </row>
        <row r="450">
          <cell r="AR450" t="str">
            <v>Кангаласский 2-й наслегс.Эбях</v>
          </cell>
          <cell r="AS450">
            <v>4</v>
          </cell>
        </row>
        <row r="451">
          <cell r="AR451" t="str">
            <v>Мятисский 1-й наслегс.Сылгы-Ыытар</v>
          </cell>
          <cell r="AS451">
            <v>4</v>
          </cell>
        </row>
        <row r="452">
          <cell r="AR452" t="str">
            <v>Мятисский 2-й наслегс.Сватай</v>
          </cell>
          <cell r="AS452">
            <v>4</v>
          </cell>
        </row>
        <row r="453">
          <cell r="AR453" t="str">
            <v>Мятисский 2-й наслегс.Суччино</v>
          </cell>
          <cell r="AS453">
            <v>4</v>
          </cell>
        </row>
        <row r="454">
          <cell r="AR454" t="str">
            <v>Сен-Кюёльский наслегс.Ойусардах</v>
          </cell>
          <cell r="AS454">
            <v>4</v>
          </cell>
        </row>
        <row r="455">
          <cell r="AR455" t="str">
            <v>Сен-Кюёльский наслегс.Роман</v>
          </cell>
          <cell r="AS455">
            <v>4</v>
          </cell>
        </row>
        <row r="456">
          <cell r="AR456" t="str">
            <v>Хатынгнахский наслегс.Хатынгнах</v>
          </cell>
          <cell r="AS456">
            <v>4</v>
          </cell>
        </row>
        <row r="457">
          <cell r="AR457" t="str">
            <v>Аллагинский наслег с.Аллага</v>
          </cell>
          <cell r="AS457">
            <v>2</v>
          </cell>
        </row>
        <row r="458">
          <cell r="AR458" t="str">
            <v>Арылахский наслегс.Усун-Кюёль</v>
          </cell>
          <cell r="AS458">
            <v>2</v>
          </cell>
        </row>
        <row r="459">
          <cell r="AR459" t="str">
            <v>Бордонский наслегс.Сарданга</v>
          </cell>
          <cell r="AS459">
            <v>2</v>
          </cell>
        </row>
        <row r="460">
          <cell r="AR460" t="str">
            <v>Вилючанский наслегс.Хордогой</v>
          </cell>
          <cell r="AS460">
            <v>2</v>
          </cell>
        </row>
        <row r="461">
          <cell r="AR461" t="str">
            <v>Вилючанский наслегс.Оюсут</v>
          </cell>
          <cell r="AS461">
            <v>2</v>
          </cell>
        </row>
        <row r="462">
          <cell r="AR462" t="str">
            <v>Жарханский наслегс.Арылах (Жархан)</v>
          </cell>
          <cell r="AS462">
            <v>2</v>
          </cell>
        </row>
        <row r="463">
          <cell r="AR463" t="str">
            <v>Илимнирский наслегс.Илимнир</v>
          </cell>
          <cell r="AS463">
            <v>2</v>
          </cell>
        </row>
        <row r="464">
          <cell r="AR464" t="str">
            <v>Кемпендяйский наслегс.Кемпендяй</v>
          </cell>
          <cell r="AS464">
            <v>2</v>
          </cell>
        </row>
        <row r="465">
          <cell r="AR465" t="str">
            <v>Устьинский наслегс.Устье</v>
          </cell>
          <cell r="AS465">
            <v>2</v>
          </cell>
        </row>
        <row r="466">
          <cell r="AR466" t="str">
            <v>Кемпендяйский наслегс.Чайынгда</v>
          </cell>
          <cell r="AS466">
            <v>2</v>
          </cell>
        </row>
        <row r="467">
          <cell r="AR467" t="str">
            <v>Крестяхский наслегс.Крестях</v>
          </cell>
          <cell r="AS467">
            <v>2</v>
          </cell>
        </row>
        <row r="468">
          <cell r="AR468" t="str">
            <v>Куокунинский наслегс.Куокуну</v>
          </cell>
          <cell r="AS468">
            <v>2</v>
          </cell>
        </row>
        <row r="469">
          <cell r="AR469" t="str">
            <v>Кутанинский наслегс.Кутана</v>
          </cell>
          <cell r="AS469">
            <v>2</v>
          </cell>
        </row>
        <row r="470">
          <cell r="AR470" t="str">
            <v>Кутанинский наслегс.Тумул</v>
          </cell>
          <cell r="AS470">
            <v>2</v>
          </cell>
        </row>
        <row r="471">
          <cell r="AR471" t="str">
            <v>Кюкяйский наслегс.Кюкей</v>
          </cell>
          <cell r="AS471">
            <v>2</v>
          </cell>
        </row>
        <row r="472">
          <cell r="AR472" t="str">
            <v>Кюндяйинский наслегс.Кюндяе</v>
          </cell>
          <cell r="AS472">
            <v>2</v>
          </cell>
        </row>
        <row r="473">
          <cell r="AR473" t="str">
            <v>Кюндяйинский наслегс.Харыялах</v>
          </cell>
          <cell r="AS473">
            <v>2</v>
          </cell>
        </row>
        <row r="474">
          <cell r="AR474" t="str">
            <v>Кюндяйинский наслегс.Эльгян</v>
          </cell>
          <cell r="AS474">
            <v>2</v>
          </cell>
        </row>
        <row r="475">
          <cell r="AR475" t="str">
            <v>Мар-Кюёльский наслегс.Мар-Кюёль</v>
          </cell>
          <cell r="AS475">
            <v>2</v>
          </cell>
        </row>
        <row r="476">
          <cell r="AR476" t="str">
            <v>Нахаринский наслегс.Нахара</v>
          </cell>
          <cell r="AS476">
            <v>2</v>
          </cell>
        </row>
        <row r="477">
          <cell r="AR477" t="str">
            <v>Сунтарский наслегс.Сунтар</v>
          </cell>
          <cell r="AS477">
            <v>2</v>
          </cell>
        </row>
        <row r="478">
          <cell r="AR478" t="str">
            <v>Тенкинский наслегс.Тенкя</v>
          </cell>
          <cell r="AS478">
            <v>2</v>
          </cell>
        </row>
        <row r="479">
          <cell r="AR479" t="str">
            <v>Тойбохойский наслегс.Тойбохой</v>
          </cell>
          <cell r="AS479">
            <v>2</v>
          </cell>
        </row>
        <row r="480">
          <cell r="AR480" t="str">
            <v>Толонский наслегс.Толон</v>
          </cell>
          <cell r="AS480">
            <v>2</v>
          </cell>
        </row>
        <row r="481">
          <cell r="AR481" t="str">
            <v>Туойдахский наслегс.Туойдах</v>
          </cell>
          <cell r="AS481">
            <v>2</v>
          </cell>
        </row>
        <row r="482">
          <cell r="AR482" t="str">
            <v>Тюбяй-Жарханский наслегс.Арылах</v>
          </cell>
          <cell r="AS482">
            <v>2</v>
          </cell>
        </row>
        <row r="483">
          <cell r="AR483" t="str">
            <v>Тюбяй-Жарханский наслегс.Миляке</v>
          </cell>
          <cell r="AS483">
            <v>2</v>
          </cell>
        </row>
        <row r="484">
          <cell r="AR484" t="str">
            <v>Тюбяй-Жарханский наслегс.Ыгыатта</v>
          </cell>
          <cell r="AS484">
            <v>2</v>
          </cell>
        </row>
        <row r="485">
          <cell r="AR485" t="str">
            <v>Тюбяйский наслегс.Тюбяй</v>
          </cell>
          <cell r="AS485">
            <v>2</v>
          </cell>
        </row>
        <row r="486">
          <cell r="AR486" t="str">
            <v>Тюбяйский наслегс.Нерюктяй</v>
          </cell>
          <cell r="AS486">
            <v>2</v>
          </cell>
        </row>
        <row r="487">
          <cell r="AR487" t="str">
            <v>Хаданский наслегс.Агдары</v>
          </cell>
          <cell r="AS487">
            <v>2</v>
          </cell>
        </row>
        <row r="488">
          <cell r="AR488" t="str">
            <v>Хаданский наслегс.Толон</v>
          </cell>
          <cell r="AS488">
            <v>2</v>
          </cell>
        </row>
        <row r="489">
          <cell r="AR489" t="str">
            <v>Хаданский наслегс.Эйикяр</v>
          </cell>
          <cell r="AS489">
            <v>2</v>
          </cell>
        </row>
        <row r="490">
          <cell r="AR490" t="str">
            <v>Хоринский наслегс.Хоро</v>
          </cell>
          <cell r="AS490">
            <v>2</v>
          </cell>
        </row>
        <row r="491">
          <cell r="AR491" t="str">
            <v>Шеинский наслегс.Шея</v>
          </cell>
          <cell r="AS491">
            <v>2</v>
          </cell>
        </row>
        <row r="492">
          <cell r="AR492" t="str">
            <v>Шеинский наслегс.Бясь-Шея</v>
          </cell>
          <cell r="AS492">
            <v>2</v>
          </cell>
        </row>
        <row r="493">
          <cell r="AR493" t="str">
            <v>Шеинский наслегс.Комсомол</v>
          </cell>
          <cell r="AS493">
            <v>2</v>
          </cell>
        </row>
        <row r="494">
          <cell r="AR494" t="str">
            <v>Эльгяйский наслегс.Эльгяй</v>
          </cell>
          <cell r="AS494">
            <v>2</v>
          </cell>
        </row>
        <row r="495">
          <cell r="AR495" t="str">
            <v>Эльгяйский наслегс.Бордон 3-й</v>
          </cell>
          <cell r="AS495">
            <v>2</v>
          </cell>
        </row>
        <row r="496">
          <cell r="AR496" t="str">
            <v>Алданский наслег с.Булун</v>
          </cell>
          <cell r="AS496">
            <v>4</v>
          </cell>
        </row>
        <row r="497">
          <cell r="AR497" t="str">
            <v>Амгинский наслегс.Чычымах</v>
          </cell>
          <cell r="AS497">
            <v>4</v>
          </cell>
        </row>
        <row r="498">
          <cell r="AR498" t="str">
            <v>Баягинский наслегс.Томтор</v>
          </cell>
          <cell r="AS498">
            <v>4</v>
          </cell>
        </row>
        <row r="499">
          <cell r="AR499" t="str">
            <v>Дайа-Амгинский наслегс.Дайа-Амгата</v>
          </cell>
          <cell r="AS499">
            <v>4</v>
          </cell>
        </row>
        <row r="500">
          <cell r="AR500" t="str">
            <v>Жохсогонский наслегс.Боробул</v>
          </cell>
          <cell r="AS500">
            <v>4</v>
          </cell>
        </row>
        <row r="501">
          <cell r="AR501" t="str">
            <v>Жохсогонский наслегс.Даккы</v>
          </cell>
          <cell r="AS501">
            <v>4</v>
          </cell>
        </row>
        <row r="502">
          <cell r="AR502" t="str">
            <v>Жулейский наслегс.Туора-Кюёль</v>
          </cell>
          <cell r="AS502">
            <v>4</v>
          </cell>
        </row>
        <row r="503">
          <cell r="AR503" t="str">
            <v>Игидейский наслегс.Дебдирге</v>
          </cell>
          <cell r="AS503">
            <v>4</v>
          </cell>
        </row>
        <row r="504">
          <cell r="AR504" t="str">
            <v>Октябрьский наслегс.Чёркёх</v>
          </cell>
          <cell r="AS504">
            <v>4</v>
          </cell>
        </row>
        <row r="505">
          <cell r="AR505" t="str">
            <v>Средне-Амгинский наслегс.Харбалах</v>
          </cell>
          <cell r="AS505">
            <v>4</v>
          </cell>
        </row>
        <row r="506">
          <cell r="AR506" t="str">
            <v>Таттинский наслегс.Ытык-Кюёль</v>
          </cell>
          <cell r="AS506">
            <v>4</v>
          </cell>
        </row>
        <row r="507">
          <cell r="AR507" t="str">
            <v>Тыарасинский наслегс.Кыйы</v>
          </cell>
          <cell r="AS507">
            <v>4</v>
          </cell>
        </row>
        <row r="508">
          <cell r="AR508" t="str">
            <v>Уолбинский наслегс.Уолба</v>
          </cell>
          <cell r="AS508">
            <v>4</v>
          </cell>
        </row>
        <row r="509">
          <cell r="AR509" t="str">
            <v>Усть-Амгинский наслегс.Чымнайи</v>
          </cell>
          <cell r="AS509">
            <v>4</v>
          </cell>
        </row>
        <row r="510">
          <cell r="AR510" t="str">
            <v>Хара-Алданский наслегс.Хара-Алдан</v>
          </cell>
          <cell r="AS510">
            <v>4</v>
          </cell>
        </row>
        <row r="511">
          <cell r="AR511" t="str">
            <v>Поселок Джебарики-Хаяп.Джебарики-Хая</v>
          </cell>
          <cell r="AS511">
            <v>4</v>
          </cell>
        </row>
        <row r="512">
          <cell r="AR512" t="str">
            <v>Поселок Хандыгап.Хандыга</v>
          </cell>
          <cell r="AS512">
            <v>4</v>
          </cell>
        </row>
        <row r="513">
          <cell r="AR513" t="str">
            <v>Баягантайский наслег с.Крест-Хальджай</v>
          </cell>
          <cell r="AS513">
            <v>4</v>
          </cell>
        </row>
        <row r="514">
          <cell r="AR514" t="str">
            <v>Баягантайский наслег с.Ары-Толон</v>
          </cell>
          <cell r="AS514">
            <v>4</v>
          </cell>
        </row>
        <row r="515">
          <cell r="AR515" t="str">
            <v>Баягантайский наслег с.Ударник</v>
          </cell>
          <cell r="AS515">
            <v>4</v>
          </cell>
        </row>
        <row r="516">
          <cell r="AR516" t="str">
            <v>Мегино-Алданский наслегс.Мегино-Алдан</v>
          </cell>
          <cell r="AS516">
            <v>4</v>
          </cell>
        </row>
        <row r="517">
          <cell r="AR517" t="str">
            <v>Нежданинский наслегс.Нежданинское</v>
          </cell>
          <cell r="AS517">
            <v>4</v>
          </cell>
        </row>
        <row r="518">
          <cell r="AR518" t="str">
            <v>Охот-Перевозовский наслегс.Охотский Перевоз</v>
          </cell>
          <cell r="AS518">
            <v>4</v>
          </cell>
        </row>
        <row r="519">
          <cell r="AR519" t="str">
            <v>Сасыльский наслегс.Кескил</v>
          </cell>
          <cell r="AS519">
            <v>4</v>
          </cell>
        </row>
        <row r="520">
          <cell r="AR520" t="str">
            <v>Теплоключевский наслегс.Теплый Ключ</v>
          </cell>
          <cell r="AS520">
            <v>4</v>
          </cell>
        </row>
        <row r="521">
          <cell r="AR521" t="str">
            <v>Теплоключевский наслегс.Аэропорт</v>
          </cell>
          <cell r="AS521">
            <v>4</v>
          </cell>
        </row>
        <row r="522">
          <cell r="AR522" t="str">
            <v>Теплоключевский наслегс.Развилка</v>
          </cell>
          <cell r="AS522">
            <v>4</v>
          </cell>
        </row>
        <row r="523">
          <cell r="AR523" t="str">
            <v>Томпонский наслегс.Тополиное</v>
          </cell>
          <cell r="AS523">
            <v>4</v>
          </cell>
        </row>
        <row r="524">
          <cell r="AR524" t="str">
            <v>Ынгинский наслегс.Новый</v>
          </cell>
          <cell r="AS524">
            <v>4</v>
          </cell>
        </row>
        <row r="525">
          <cell r="AR525" t="str">
            <v>Ынгинский наслегс.Бордой</v>
          </cell>
          <cell r="AS525">
            <v>4</v>
          </cell>
        </row>
        <row r="526">
          <cell r="AR526" t="str">
            <v>Ынгинский наслегс.Сайды</v>
          </cell>
          <cell r="AS526">
            <v>4</v>
          </cell>
        </row>
        <row r="527">
          <cell r="AR527" t="str">
            <v>Батагайский наслег с.Хомустах</v>
          </cell>
          <cell r="AS527">
            <v>4</v>
          </cell>
        </row>
        <row r="528">
          <cell r="AR528" t="str">
            <v>Баягантайский наслегс.Танда</v>
          </cell>
          <cell r="AS528">
            <v>4</v>
          </cell>
        </row>
        <row r="529">
          <cell r="AR529" t="str">
            <v>Берт-Усовский наслегс.Сырдах</v>
          </cell>
          <cell r="AS529">
            <v>4</v>
          </cell>
        </row>
        <row r="530">
          <cell r="AR530" t="str">
            <v>Берт-Усовский наслегс.Чиряпчи</v>
          </cell>
          <cell r="AS530">
            <v>4</v>
          </cell>
        </row>
        <row r="531">
          <cell r="AR531" t="str">
            <v>Борогонский наслегс.Тумул</v>
          </cell>
          <cell r="AS531">
            <v>4</v>
          </cell>
        </row>
        <row r="532">
          <cell r="AR532" t="str">
            <v>Борогонский наслегс.Ары-Тит</v>
          </cell>
          <cell r="AS532">
            <v>4</v>
          </cell>
        </row>
        <row r="533">
          <cell r="AR533" t="str">
            <v>Борогонский наслегс.Элясин</v>
          </cell>
          <cell r="AS533">
            <v>4</v>
          </cell>
        </row>
        <row r="534">
          <cell r="AR534" t="str">
            <v>Бярийинский наслегс.Бярийе</v>
          </cell>
          <cell r="AS534">
            <v>4</v>
          </cell>
        </row>
        <row r="535">
          <cell r="AR535" t="str">
            <v>Дюпсюнский наслегс.Дюпся</v>
          </cell>
          <cell r="AS535">
            <v>4</v>
          </cell>
        </row>
        <row r="536">
          <cell r="AR536" t="str">
            <v>Дюпсюнский наслегс.Бяди</v>
          </cell>
          <cell r="AS536">
            <v>4</v>
          </cell>
        </row>
        <row r="537">
          <cell r="AR537" t="str">
            <v>Дюпсюнский наслегс.Стойка</v>
          </cell>
          <cell r="AS537">
            <v>4</v>
          </cell>
        </row>
        <row r="538">
          <cell r="AR538" t="str">
            <v>Курбусахский наслегс.Ус-Кюёля</v>
          </cell>
          <cell r="AS538">
            <v>4</v>
          </cell>
        </row>
        <row r="539">
          <cell r="AR539" t="str">
            <v>Курбусахский наслегс.Балаганнах</v>
          </cell>
          <cell r="AS539">
            <v>4</v>
          </cell>
        </row>
        <row r="540">
          <cell r="AR540" t="str">
            <v>Курбусахский наслегс.Окоемовка</v>
          </cell>
          <cell r="AS540">
            <v>4</v>
          </cell>
        </row>
        <row r="541">
          <cell r="AR541" t="str">
            <v>Легёйский II наслегс.Тулуна</v>
          </cell>
          <cell r="AS541">
            <v>4</v>
          </cell>
        </row>
        <row r="542">
          <cell r="AR542" t="str">
            <v>Легёйский наслегс.Кептени</v>
          </cell>
          <cell r="AS542">
            <v>4</v>
          </cell>
        </row>
        <row r="543">
          <cell r="AR543" t="str">
            <v>Легёйский наслегс.Далы</v>
          </cell>
          <cell r="AS543">
            <v>4</v>
          </cell>
        </row>
        <row r="544">
          <cell r="AR544" t="str">
            <v>Легёйский наслегс.Хомустах</v>
          </cell>
          <cell r="AS544">
            <v>4</v>
          </cell>
        </row>
        <row r="545">
          <cell r="AR545" t="str">
            <v>Мюрюнский наслегс.Борогонцы</v>
          </cell>
          <cell r="AS545">
            <v>4</v>
          </cell>
        </row>
        <row r="546">
          <cell r="AR546" t="str">
            <v>Мюрюнский наслегс.Мындаба</v>
          </cell>
          <cell r="AS546">
            <v>4</v>
          </cell>
        </row>
        <row r="547">
          <cell r="AR547" t="str">
            <v>Мюрюнский наслегс.Томтор</v>
          </cell>
          <cell r="AS547">
            <v>4</v>
          </cell>
        </row>
        <row r="548">
          <cell r="AR548" t="str">
            <v>Наяхинский наслегс.Балыктах</v>
          </cell>
          <cell r="AS548">
            <v>4</v>
          </cell>
        </row>
        <row r="549">
          <cell r="AR549" t="str">
            <v>Ольтехский наслегс.Бейдинге</v>
          </cell>
          <cell r="AS549">
            <v>4</v>
          </cell>
        </row>
        <row r="550">
          <cell r="AR550" t="str">
            <v>Ольтехский наслегс.Арылах</v>
          </cell>
          <cell r="AS550">
            <v>4</v>
          </cell>
        </row>
        <row r="551">
          <cell r="AR551" t="str">
            <v>Онёрский наслегс.Эселях</v>
          </cell>
          <cell r="AS551">
            <v>4</v>
          </cell>
        </row>
        <row r="552">
          <cell r="AR552" t="str">
            <v>Оспёхский I наслегс.Усун-Кюёль</v>
          </cell>
          <cell r="AS552">
            <v>4</v>
          </cell>
        </row>
        <row r="553">
          <cell r="AR553" t="str">
            <v>Оспёхский наслегс.Дыгдал</v>
          </cell>
          <cell r="AS553">
            <v>4</v>
          </cell>
        </row>
        <row r="554">
          <cell r="AR554" t="str">
            <v>Суоттунский наслегс.Огородтах</v>
          </cell>
          <cell r="AS554">
            <v>4</v>
          </cell>
        </row>
        <row r="555">
          <cell r="AR555" t="str">
            <v>Суоттунский наслегс.Сасылыкан</v>
          </cell>
          <cell r="AS555">
            <v>4</v>
          </cell>
        </row>
        <row r="556">
          <cell r="AR556" t="str">
            <v>Суоттунский наслегс.Хоногор</v>
          </cell>
          <cell r="AS556">
            <v>4</v>
          </cell>
        </row>
        <row r="557">
          <cell r="AR557" t="str">
            <v>Тит-Арынский наслегс.Тит-Ары</v>
          </cell>
          <cell r="AS557">
            <v>4</v>
          </cell>
        </row>
        <row r="558">
          <cell r="AR558" t="str">
            <v>Тюляхский наслегс.Кылайы</v>
          </cell>
          <cell r="AS558">
            <v>4</v>
          </cell>
        </row>
        <row r="559">
          <cell r="AR559" t="str">
            <v>Хоринский I наслег с.Чаранг</v>
          </cell>
          <cell r="AS559">
            <v>4</v>
          </cell>
        </row>
        <row r="560">
          <cell r="AR560" t="str">
            <v>Хоринский наслегс.Маягас</v>
          </cell>
          <cell r="AS560">
            <v>4</v>
          </cell>
        </row>
        <row r="561">
          <cell r="AR561" t="str">
            <v>Чериктейский наслегс.Чериктей</v>
          </cell>
          <cell r="AS561">
            <v>4</v>
          </cell>
        </row>
        <row r="562">
          <cell r="AR562" t="str">
            <v>Кюпский национальный наслег с.Кюпцы</v>
          </cell>
          <cell r="AS562">
            <v>3</v>
          </cell>
        </row>
        <row r="563">
          <cell r="AR563" t="str">
            <v>Кюпский национальный наслег с.Тумул</v>
          </cell>
          <cell r="AS563">
            <v>3</v>
          </cell>
        </row>
        <row r="564">
          <cell r="AR564" t="str">
            <v>Петропавловский национальный наслегс.Петропавловск</v>
          </cell>
          <cell r="AS564">
            <v>3</v>
          </cell>
        </row>
        <row r="565">
          <cell r="AR565" t="str">
            <v>Петропавловский национальный наслегс.Троицк</v>
          </cell>
          <cell r="AS565">
            <v>3</v>
          </cell>
        </row>
        <row r="566">
          <cell r="AR566" t="str">
            <v>Поселок Аллах-Юньп.Аллах-Юнь</v>
          </cell>
          <cell r="AS566">
            <v>3</v>
          </cell>
        </row>
        <row r="567">
          <cell r="AR567" t="str">
            <v>Поселок Бриндакитп.Бриндакит</v>
          </cell>
          <cell r="AS567">
            <v>3</v>
          </cell>
        </row>
        <row r="568">
          <cell r="AR568" t="str">
            <v>Поселок Звёздочкап.Звёздочка</v>
          </cell>
          <cell r="AS568">
            <v>3</v>
          </cell>
        </row>
        <row r="569">
          <cell r="AR569" t="str">
            <v>Поселок Солнечныйп.Солнечный</v>
          </cell>
          <cell r="AS569">
            <v>3</v>
          </cell>
        </row>
        <row r="570">
          <cell r="AR570" t="str">
            <v>Поселок Солнечныйс.Усть-Ыныкчан</v>
          </cell>
          <cell r="AS570">
            <v>3</v>
          </cell>
        </row>
        <row r="571">
          <cell r="AR571" t="str">
            <v>Поселок Усть-Маяп.Усть-Мая</v>
          </cell>
          <cell r="AS571">
            <v>3</v>
          </cell>
        </row>
        <row r="572">
          <cell r="AR572" t="str">
            <v>Поселок Усть-Маяс.Усть-Юдома</v>
          </cell>
          <cell r="AS572">
            <v>3</v>
          </cell>
        </row>
        <row r="573">
          <cell r="AR573" t="str">
            <v>Поселок Ыныкчынп.Ыныкчан</v>
          </cell>
          <cell r="AS573">
            <v>3</v>
          </cell>
        </row>
        <row r="574">
          <cell r="AR574" t="str">
            <v>Поселок Эльдиканп.Эльдикан</v>
          </cell>
          <cell r="AS574">
            <v>3</v>
          </cell>
        </row>
        <row r="575">
          <cell r="AR575" t="str">
            <v>Поселок Эльдиканс.Акра</v>
          </cell>
          <cell r="AS575">
            <v>3</v>
          </cell>
        </row>
        <row r="576">
          <cell r="AR576" t="str">
            <v>Поселок Эльдиканс.8-й км</v>
          </cell>
          <cell r="AS576">
            <v>3</v>
          </cell>
        </row>
        <row r="577">
          <cell r="AR577" t="str">
            <v>Поселок Югорёнокп.Югорёнок</v>
          </cell>
          <cell r="AS577">
            <v>3</v>
          </cell>
        </row>
        <row r="578">
          <cell r="AR578" t="str">
            <v>Поселок Югорёнокс.Юр</v>
          </cell>
          <cell r="AS578">
            <v>3</v>
          </cell>
        </row>
        <row r="579">
          <cell r="AR579" t="str">
            <v>Белькачинский наслегс.Белькачи</v>
          </cell>
          <cell r="AS579">
            <v>3</v>
          </cell>
        </row>
        <row r="580">
          <cell r="AR580" t="str">
            <v>Мильский наслегс.Усть-Миль</v>
          </cell>
          <cell r="AS580">
            <v>3</v>
          </cell>
        </row>
        <row r="581">
          <cell r="AR581" t="str">
            <v>Эжанский национальный наслегс.Эжанцы</v>
          </cell>
          <cell r="AS581">
            <v>3</v>
          </cell>
        </row>
        <row r="582">
          <cell r="AR582" t="str">
            <v>Поселок Депутатскийп.Депутатский</v>
          </cell>
          <cell r="AS582">
            <v>5</v>
          </cell>
        </row>
        <row r="583">
          <cell r="AR583" t="str">
            <v>Поселок Нижнеянскп.Нижнеянск</v>
          </cell>
          <cell r="AS583">
            <v>5</v>
          </cell>
        </row>
        <row r="584">
          <cell r="AR584" t="str">
            <v>Поселок Северныйп.Северный</v>
          </cell>
          <cell r="AS584">
            <v>5</v>
          </cell>
        </row>
        <row r="585">
          <cell r="AR585" t="str">
            <v>Поселок Усть-Куйгап.Усть-Куйга</v>
          </cell>
          <cell r="AS585">
            <v>5</v>
          </cell>
        </row>
        <row r="586">
          <cell r="AR586" t="str">
            <v>Казачинский национальный наслег с.Казачье</v>
          </cell>
          <cell r="AS586">
            <v>5</v>
          </cell>
        </row>
        <row r="587">
          <cell r="AR587" t="str">
            <v>Омолойский национальный наслегс.Хайыр</v>
          </cell>
          <cell r="AS587">
            <v>5</v>
          </cell>
        </row>
        <row r="588">
          <cell r="AR588" t="str">
            <v>Силянняхский национальный наслегс.Сайылык</v>
          </cell>
          <cell r="AS588">
            <v>5</v>
          </cell>
        </row>
        <row r="589">
          <cell r="AR589" t="str">
            <v>Туматский национальный наслегс.Тумат</v>
          </cell>
          <cell r="AS589">
            <v>5</v>
          </cell>
        </row>
        <row r="590">
          <cell r="AR590" t="str">
            <v>Усть-Янский национальный наслегс.Усть-Янск</v>
          </cell>
          <cell r="AS590">
            <v>5</v>
          </cell>
        </row>
        <row r="591">
          <cell r="AR591" t="str">
            <v>Уяндинский национальный наслегс.Уянди</v>
          </cell>
          <cell r="AS591">
            <v>5</v>
          </cell>
        </row>
        <row r="592">
          <cell r="AR592" t="str">
            <v>Юкагирский национальный (кочевой) наслегс.Юкагир</v>
          </cell>
          <cell r="AS592">
            <v>5</v>
          </cell>
        </row>
        <row r="593">
          <cell r="AR593" t="str">
            <v>Город Покровскг.Покровск</v>
          </cell>
          <cell r="AS593">
            <v>3</v>
          </cell>
        </row>
        <row r="594">
          <cell r="AR594" t="str">
            <v>Поселок Бестяхп.Бестях</v>
          </cell>
          <cell r="AS594">
            <v>3</v>
          </cell>
        </row>
        <row r="595">
          <cell r="AR595" t="str">
            <v>Поселок Бестяхс.Чаранг</v>
          </cell>
          <cell r="AS595">
            <v>3</v>
          </cell>
        </row>
        <row r="596">
          <cell r="AR596" t="str">
            <v>Жемконский 1-й наслегс.Тит-Эбя</v>
          </cell>
          <cell r="AS596">
            <v>3</v>
          </cell>
        </row>
        <row r="597">
          <cell r="AR597" t="str">
            <v>Жемконский 1-й наслегс.Хоточчу</v>
          </cell>
          <cell r="AS597">
            <v>3</v>
          </cell>
        </row>
        <row r="598">
          <cell r="AR598" t="str">
            <v>Жемконский 2-й наслегс.Кёрдём</v>
          </cell>
          <cell r="AS598">
            <v>3</v>
          </cell>
        </row>
        <row r="599">
          <cell r="AR599" t="str">
            <v>Жемконский 2-й наслегс.Нуочаха</v>
          </cell>
          <cell r="AS599">
            <v>3</v>
          </cell>
        </row>
        <row r="600">
          <cell r="AR600" t="str">
            <v>Жерский наслегс.Улах-Ан</v>
          </cell>
          <cell r="AS600">
            <v>3</v>
          </cell>
        </row>
        <row r="601">
          <cell r="AR601" t="str">
            <v>Иситский наслегс.Исит</v>
          </cell>
          <cell r="AS601">
            <v>3</v>
          </cell>
        </row>
        <row r="602">
          <cell r="AR602" t="str">
            <v>Иситский наслегс.Нохорой</v>
          </cell>
          <cell r="AS602">
            <v>3</v>
          </cell>
        </row>
        <row r="603">
          <cell r="AR603" t="str">
            <v>Качикатский наслегс.Качикатцы</v>
          </cell>
          <cell r="AS603">
            <v>3</v>
          </cell>
        </row>
        <row r="604">
          <cell r="AR604" t="str">
            <v>Качикатский наслегс.Кысыл-Юрюйя</v>
          </cell>
          <cell r="AS604">
            <v>3</v>
          </cell>
        </row>
        <row r="605">
          <cell r="AR605" t="str">
            <v>Мальжагарский 1-й наслегс.Булгунняхтах</v>
          </cell>
          <cell r="AS605">
            <v>3</v>
          </cell>
        </row>
        <row r="606">
          <cell r="AR606" t="str">
            <v>Мальжагарский 1-й наслегс.Кытанах-Кырдал</v>
          </cell>
          <cell r="AS606">
            <v>3</v>
          </cell>
        </row>
        <row r="607">
          <cell r="AR607" t="str">
            <v>Мальжагарский 1-й наслегс.Тойон-Ары</v>
          </cell>
          <cell r="AS607">
            <v>3</v>
          </cell>
        </row>
        <row r="608">
          <cell r="AR608" t="str">
            <v>Мальжагарский 2-й наслегс.Улахан-Ан</v>
          </cell>
          <cell r="AS608">
            <v>3</v>
          </cell>
        </row>
        <row r="609">
          <cell r="AR609" t="str">
            <v>Мальжагарский 2-й наслегс.Еланка</v>
          </cell>
          <cell r="AS609">
            <v>3</v>
          </cell>
        </row>
        <row r="610">
          <cell r="AR610" t="str">
            <v>Мальжагарский 4-й наслегс.Едей</v>
          </cell>
          <cell r="AS610">
            <v>3</v>
          </cell>
        </row>
        <row r="611">
          <cell r="AR611" t="str">
            <v>Мальжагарский 5-й наслегс.Кытыл-Дюра</v>
          </cell>
          <cell r="AS611">
            <v>3</v>
          </cell>
        </row>
        <row r="612">
          <cell r="AR612" t="str">
            <v>Немюгинский наслегс.Ой</v>
          </cell>
          <cell r="AS612">
            <v>3</v>
          </cell>
        </row>
        <row r="613">
          <cell r="AR613" t="str">
            <v>Октемский наслегс.Октемцы</v>
          </cell>
          <cell r="AS613">
            <v>3</v>
          </cell>
        </row>
        <row r="614">
          <cell r="AR614" t="str">
            <v>Октемский наслегс.Карапатское</v>
          </cell>
          <cell r="AS614">
            <v>3</v>
          </cell>
        </row>
        <row r="615">
          <cell r="AR615" t="str">
            <v>Техтюрский наслегс.Тёхтюр</v>
          </cell>
          <cell r="AS615">
            <v>3</v>
          </cell>
        </row>
        <row r="616">
          <cell r="AR616" t="str">
            <v>Октемский наслегс.Чапаево</v>
          </cell>
          <cell r="AS616">
            <v>3</v>
          </cell>
        </row>
        <row r="617">
          <cell r="AR617" t="str">
            <v>Поселок Мохсоголлохп.Мохсоголлох</v>
          </cell>
          <cell r="AS617">
            <v>3</v>
          </cell>
        </row>
        <row r="618">
          <cell r="AR618" t="str">
            <v>Синский наслегс.Синск</v>
          </cell>
          <cell r="AS618">
            <v>3</v>
          </cell>
        </row>
        <row r="619">
          <cell r="AR619" t="str">
            <v>Тит-Аринский наслегс.Тит-Ары</v>
          </cell>
          <cell r="AS619">
            <v>3</v>
          </cell>
        </row>
        <row r="620">
          <cell r="AR620" t="str">
            <v>Тумульский наслегс.Тумул</v>
          </cell>
          <cell r="AS620">
            <v>3</v>
          </cell>
        </row>
        <row r="621">
          <cell r="AR621" t="str">
            <v>Тит-Аринский наслегс.Харыялах</v>
          </cell>
          <cell r="AS621">
            <v>3</v>
          </cell>
        </row>
        <row r="622">
          <cell r="AR622" t="str">
            <v>Тит-Аринский наслегс.Чкалов</v>
          </cell>
          <cell r="AS622">
            <v>3</v>
          </cell>
        </row>
        <row r="623">
          <cell r="AR623" t="str">
            <v>Алагарский наслег с.Чыаппара</v>
          </cell>
          <cell r="AS623">
            <v>4</v>
          </cell>
        </row>
        <row r="624">
          <cell r="AR624" t="str">
            <v>Арылахский наслегс.Арылах</v>
          </cell>
          <cell r="AS624">
            <v>4</v>
          </cell>
        </row>
        <row r="625">
          <cell r="AR625" t="str">
            <v>Бахсытский наслегс.Толон</v>
          </cell>
          <cell r="AS625">
            <v>4</v>
          </cell>
        </row>
        <row r="626">
          <cell r="AR626" t="str">
            <v>Бахсытский наслегс.Лябие</v>
          </cell>
          <cell r="AS626">
            <v>4</v>
          </cell>
        </row>
        <row r="627">
          <cell r="AR627" t="str">
            <v>Болтогинский наслегс.Харбала</v>
          </cell>
          <cell r="AS627">
            <v>4</v>
          </cell>
        </row>
        <row r="628">
          <cell r="AR628" t="str">
            <v>Болтогинский наслегс.Харбала 2-я</v>
          </cell>
          <cell r="AS628">
            <v>4</v>
          </cell>
        </row>
        <row r="629">
          <cell r="AR629" t="str">
            <v>Болтогинский наслегс.Кындал</v>
          </cell>
          <cell r="AS629">
            <v>4</v>
          </cell>
        </row>
        <row r="630">
          <cell r="AR630" t="str">
            <v>Болугурский наслегс.Мындагай</v>
          </cell>
          <cell r="AS630">
            <v>4</v>
          </cell>
        </row>
        <row r="631">
          <cell r="AR631" t="str">
            <v>Болугурский наслегс.Кыстык-Кугда</v>
          </cell>
          <cell r="AS631">
            <v>4</v>
          </cell>
        </row>
        <row r="632">
          <cell r="AR632" t="str">
            <v>Кытанахский наслегс.Килянки</v>
          </cell>
          <cell r="AS632">
            <v>4</v>
          </cell>
        </row>
        <row r="633">
          <cell r="AR633" t="str">
            <v>Мугудайский наслегс.Маралайы</v>
          </cell>
          <cell r="AS633">
            <v>4</v>
          </cell>
        </row>
        <row r="634">
          <cell r="AR634" t="str">
            <v>Ожулунский наслегс.Дябыла</v>
          </cell>
          <cell r="AS634">
            <v>4</v>
          </cell>
        </row>
        <row r="635">
          <cell r="AR635" t="str">
            <v>Ожулунский наслегс.Василий Аласа</v>
          </cell>
          <cell r="AS635">
            <v>4</v>
          </cell>
        </row>
        <row r="636">
          <cell r="AR636" t="str">
            <v>Ожулунский наслегс.Юрях-Кюёре</v>
          </cell>
          <cell r="AS636">
            <v>4</v>
          </cell>
        </row>
        <row r="637">
          <cell r="AR637" t="str">
            <v>Соловьевский наслегс.Мырыла</v>
          </cell>
          <cell r="AS637">
            <v>4</v>
          </cell>
        </row>
        <row r="638">
          <cell r="AR638" t="str">
            <v>Соловьевский наслегс.Хахыях</v>
          </cell>
          <cell r="AS638">
            <v>4</v>
          </cell>
        </row>
        <row r="639">
          <cell r="AR639" t="str">
            <v>Сыланский наслегс.Усун-Кюёль</v>
          </cell>
          <cell r="AS639">
            <v>4</v>
          </cell>
        </row>
        <row r="640">
          <cell r="AR640" t="str">
            <v>Сыланский наслегс.Бере</v>
          </cell>
          <cell r="AS640">
            <v>4</v>
          </cell>
        </row>
        <row r="641">
          <cell r="AR641" t="str">
            <v>Сыланский наслегс.Дярла</v>
          </cell>
          <cell r="AS641">
            <v>4</v>
          </cell>
        </row>
        <row r="642">
          <cell r="AR642" t="str">
            <v>Сыланский наслегс.Осугур</v>
          </cell>
          <cell r="AS642">
            <v>4</v>
          </cell>
        </row>
        <row r="643">
          <cell r="AR643" t="str">
            <v>Сыланский наслегс.Улахан-Кюёль</v>
          </cell>
          <cell r="AS643">
            <v>4</v>
          </cell>
        </row>
        <row r="644">
          <cell r="AR644" t="str">
            <v>Тёлёйский наслегс.Тёлёй-Диринг</v>
          </cell>
          <cell r="AS644">
            <v>4</v>
          </cell>
        </row>
        <row r="645">
          <cell r="AR645" t="str">
            <v>Тёлёйский наслегс.Мяндийе</v>
          </cell>
          <cell r="AS645">
            <v>4</v>
          </cell>
        </row>
        <row r="646">
          <cell r="AR646" t="str">
            <v>Хадарский наслегс.Юрюнг-Кюёль</v>
          </cell>
          <cell r="AS646">
            <v>4</v>
          </cell>
        </row>
        <row r="647">
          <cell r="AR647" t="str">
            <v>Хадарский наслегс.Уорга</v>
          </cell>
          <cell r="AS647">
            <v>4</v>
          </cell>
        </row>
        <row r="648">
          <cell r="AR648" t="str">
            <v>Хатылинский наслегс.Харбала</v>
          </cell>
          <cell r="AS648">
            <v>4</v>
          </cell>
        </row>
        <row r="649">
          <cell r="AR649" t="str">
            <v>Хаяхсытский наслегс.Туора-Кюёль</v>
          </cell>
          <cell r="AS649">
            <v>4</v>
          </cell>
        </row>
        <row r="650">
          <cell r="AR650" t="str">
            <v>Хоптогинский наслегс.Диринг</v>
          </cell>
          <cell r="AS650">
            <v>4</v>
          </cell>
        </row>
        <row r="651">
          <cell r="AR651" t="str">
            <v>Хоптогинский наслегс.Улахан-Эбя</v>
          </cell>
          <cell r="AS651">
            <v>4</v>
          </cell>
        </row>
        <row r="652">
          <cell r="AR652" t="str">
            <v>Чакырский наслегс.Толон</v>
          </cell>
          <cell r="AS652">
            <v>4</v>
          </cell>
        </row>
        <row r="653">
          <cell r="AR653" t="str">
            <v>Чурапчинский наслегс.Чурапча</v>
          </cell>
          <cell r="AS653">
            <v>4</v>
          </cell>
        </row>
        <row r="654">
          <cell r="AR654" t="str">
            <v>Верхнебытантайский наслег с.Дьаргалах</v>
          </cell>
          <cell r="AS654">
            <v>5</v>
          </cell>
        </row>
        <row r="655">
          <cell r="AR655" t="str">
            <v>Нижнебытантайский наслегс.Кустур</v>
          </cell>
          <cell r="AS655">
            <v>5</v>
          </cell>
        </row>
        <row r="656">
          <cell r="AR656" t="str">
            <v>Нижнебытантайский наслегс.Алы</v>
          </cell>
          <cell r="AS656">
            <v>5</v>
          </cell>
        </row>
        <row r="657">
          <cell r="AR657" t="str">
            <v>Тюгесирский наслегс.Батагай-Алыта</v>
          </cell>
          <cell r="AS657">
            <v>5</v>
          </cell>
        </row>
        <row r="658">
          <cell r="AR658" t="str">
            <v>Город Якутскг.Якутск</v>
          </cell>
          <cell r="AS658">
            <v>3</v>
          </cell>
        </row>
        <row r="659">
          <cell r="AR659" t="str">
            <v>Поселок Маганп.Маган</v>
          </cell>
          <cell r="AS659">
            <v>3</v>
          </cell>
        </row>
        <row r="660">
          <cell r="AR660" t="str">
            <v>Поселок Кангалассып.Кангалассы</v>
          </cell>
          <cell r="AS660">
            <v>3</v>
          </cell>
        </row>
        <row r="661">
          <cell r="AR661" t="str">
            <v>Поселок Мархап.Марха</v>
          </cell>
          <cell r="AS661">
            <v>3</v>
          </cell>
        </row>
        <row r="662">
          <cell r="AR662" t="str">
            <v>Поселок Мархас.Намцыр</v>
          </cell>
          <cell r="AS662">
            <v>3</v>
          </cell>
        </row>
        <row r="663">
          <cell r="AR663" t="str">
            <v>Поселок Табагап.Табага</v>
          </cell>
          <cell r="AS663">
            <v>3</v>
          </cell>
        </row>
        <row r="664">
          <cell r="AR664" t="str">
            <v>Тулагино-Кильдемский наслегс.Тулагино</v>
          </cell>
          <cell r="AS664">
            <v>3</v>
          </cell>
        </row>
        <row r="665">
          <cell r="AR665" t="str">
            <v>Тулагино-Кильдемский наслегс.Капитоновка</v>
          </cell>
          <cell r="AS665">
            <v>3</v>
          </cell>
        </row>
        <row r="666">
          <cell r="AR666" t="str">
            <v>Тулагино-Кильдемский наслегс.Кильдемцы</v>
          </cell>
          <cell r="AS666">
            <v>3</v>
          </cell>
        </row>
        <row r="667">
          <cell r="AR667" t="str">
            <v>Тулагино-Кильдемский наслегс.Сырдах</v>
          </cell>
          <cell r="AS667">
            <v>3</v>
          </cell>
        </row>
        <row r="668">
          <cell r="AR668" t="str">
            <v>Хатасский наслегс.Хатассы</v>
          </cell>
          <cell r="AS668">
            <v>3</v>
          </cell>
        </row>
        <row r="669">
          <cell r="AR669" t="str">
            <v>Хатасский наслегс.Владимировка</v>
          </cell>
          <cell r="AS669">
            <v>3</v>
          </cell>
        </row>
        <row r="670">
          <cell r="AR670" t="str">
            <v>Хатасский наслегс.Пригородный</v>
          </cell>
          <cell r="AS670">
            <v>3</v>
          </cell>
        </row>
      </sheetData>
      <sheetData sheetId="11"/>
      <sheetData sheetId="12"/>
      <sheetData sheetId="13"/>
      <sheetData sheetId="14"/>
      <sheetData sheetId="15"/>
      <sheetData sheetId="16" refreshError="1">
        <row r="10">
          <cell r="B10" t="str">
            <v>Абыйский наслегс.Абый</v>
          </cell>
          <cell r="I10">
            <v>-53</v>
          </cell>
          <cell r="J10">
            <v>-47</v>
          </cell>
          <cell r="K10">
            <v>282</v>
          </cell>
          <cell r="L10">
            <v>-21</v>
          </cell>
        </row>
        <row r="11">
          <cell r="B11" t="str">
            <v>Абыйский наслегс.Дёску</v>
          </cell>
          <cell r="I11">
            <v>-52</v>
          </cell>
          <cell r="J11">
            <v>-45</v>
          </cell>
          <cell r="K11">
            <v>276</v>
          </cell>
          <cell r="L11">
            <v>-21.4</v>
          </cell>
        </row>
        <row r="12">
          <cell r="B12" t="str">
            <v>Майорский национальный наслегс.Кебергене</v>
          </cell>
          <cell r="I12">
            <v>-52</v>
          </cell>
          <cell r="J12">
            <v>-45</v>
          </cell>
          <cell r="K12">
            <v>276</v>
          </cell>
          <cell r="L12">
            <v>-21.4</v>
          </cell>
        </row>
        <row r="13">
          <cell r="B13" t="str">
            <v>Мугурдахский наслегс.Сыаганнах</v>
          </cell>
          <cell r="I13">
            <v>-52</v>
          </cell>
          <cell r="J13">
            <v>-45</v>
          </cell>
          <cell r="K13">
            <v>276</v>
          </cell>
          <cell r="L13">
            <v>-21.4</v>
          </cell>
        </row>
        <row r="14">
          <cell r="B14" t="str">
            <v>Поселок Белая Горап.Белая гора</v>
          </cell>
          <cell r="I14">
            <v>-52</v>
          </cell>
          <cell r="J14">
            <v>-45</v>
          </cell>
          <cell r="K14">
            <v>276</v>
          </cell>
          <cell r="L14">
            <v>-21.4</v>
          </cell>
        </row>
        <row r="15">
          <cell r="B15" t="str">
            <v>Уолбутский наслегс.Киенг-Кюёль</v>
          </cell>
          <cell r="I15">
            <v>-52</v>
          </cell>
          <cell r="J15">
            <v>-45</v>
          </cell>
          <cell r="K15">
            <v>276</v>
          </cell>
          <cell r="L15">
            <v>-21.4</v>
          </cell>
        </row>
        <row r="16">
          <cell r="B16" t="str">
            <v>Урасалахский наслегс.Сутуруоха</v>
          </cell>
          <cell r="I16">
            <v>-52</v>
          </cell>
          <cell r="J16">
            <v>-45</v>
          </cell>
          <cell r="K16">
            <v>276</v>
          </cell>
          <cell r="L16">
            <v>-21.4</v>
          </cell>
        </row>
        <row r="17">
          <cell r="B17" t="str">
            <v>Беллетский наслегс.Хатыстыр</v>
          </cell>
          <cell r="I17">
            <v>-51</v>
          </cell>
          <cell r="J17">
            <v>-41</v>
          </cell>
          <cell r="K17">
            <v>260</v>
          </cell>
          <cell r="L17">
            <v>-17.399999999999999</v>
          </cell>
        </row>
        <row r="18">
          <cell r="B18" t="str">
            <v>Беллетский наслегс.Угаян</v>
          </cell>
          <cell r="I18">
            <v>-51</v>
          </cell>
          <cell r="J18">
            <v>-41</v>
          </cell>
          <cell r="K18">
            <v>260</v>
          </cell>
          <cell r="L18">
            <v>-17.399999999999999</v>
          </cell>
        </row>
        <row r="19">
          <cell r="B19" t="str">
            <v>Город Алданг.Алдан</v>
          </cell>
          <cell r="I19">
            <v>-42</v>
          </cell>
          <cell r="J19">
            <v>-32</v>
          </cell>
          <cell r="K19">
            <v>266</v>
          </cell>
          <cell r="L19">
            <v>-13.1</v>
          </cell>
        </row>
        <row r="20">
          <cell r="B20" t="str">
            <v>Город Алданс.Орочен 2-й</v>
          </cell>
          <cell r="I20">
            <v>-42</v>
          </cell>
          <cell r="J20">
            <v>-32</v>
          </cell>
          <cell r="K20">
            <v>266</v>
          </cell>
          <cell r="L20">
            <v>-13.1</v>
          </cell>
        </row>
        <row r="21">
          <cell r="B21" t="str">
            <v>Город Томмотг.Томмот</v>
          </cell>
          <cell r="I21">
            <v>-51</v>
          </cell>
          <cell r="J21">
            <v>-41</v>
          </cell>
          <cell r="K21">
            <v>260</v>
          </cell>
          <cell r="L21">
            <v>-17.399999999999999</v>
          </cell>
        </row>
        <row r="22">
          <cell r="B22" t="str">
            <v>Город Томмотс.Верхняя Амга</v>
          </cell>
          <cell r="I22">
            <v>-51</v>
          </cell>
          <cell r="J22">
            <v>-41</v>
          </cell>
          <cell r="K22">
            <v>260</v>
          </cell>
          <cell r="L22">
            <v>-17.399999999999999</v>
          </cell>
        </row>
        <row r="23">
          <cell r="B23" t="str">
            <v>Анаминский наслегс.Кутана</v>
          </cell>
          <cell r="I23">
            <v>-51</v>
          </cell>
          <cell r="J23">
            <v>-41</v>
          </cell>
          <cell r="K23">
            <v>260</v>
          </cell>
          <cell r="L23">
            <v>-17.399999999999999</v>
          </cell>
        </row>
        <row r="24">
          <cell r="B24" t="str">
            <v>Поселок Ленинскийп.Ленинский</v>
          </cell>
          <cell r="I24">
            <v>-42</v>
          </cell>
          <cell r="J24">
            <v>-32</v>
          </cell>
          <cell r="K24">
            <v>266</v>
          </cell>
          <cell r="L24">
            <v>-13.1</v>
          </cell>
        </row>
        <row r="25">
          <cell r="B25" t="str">
            <v>Поселок Чагдас.Чагда</v>
          </cell>
          <cell r="I25">
            <v>-51</v>
          </cell>
          <cell r="J25">
            <v>-41</v>
          </cell>
          <cell r="K25">
            <v>260</v>
          </cell>
          <cell r="L25">
            <v>-17.399999999999999</v>
          </cell>
        </row>
        <row r="26">
          <cell r="B26" t="str">
            <v>Поселок Нижний Куранахп.Нижний Куранах</v>
          </cell>
          <cell r="I26">
            <v>-51</v>
          </cell>
          <cell r="J26">
            <v>-41</v>
          </cell>
          <cell r="K26">
            <v>260</v>
          </cell>
          <cell r="L26">
            <v>-17.399999999999999</v>
          </cell>
        </row>
        <row r="27">
          <cell r="B27" t="str">
            <v>Поселок Лебединыйп.Лебединый</v>
          </cell>
          <cell r="I27">
            <v>-42</v>
          </cell>
          <cell r="J27">
            <v>-32</v>
          </cell>
          <cell r="K27">
            <v>266</v>
          </cell>
          <cell r="L27">
            <v>-13.1</v>
          </cell>
        </row>
        <row r="28">
          <cell r="B28" t="str">
            <v>Поселок Лебединыйс.Орочен 1-й</v>
          </cell>
          <cell r="I28">
            <v>-42</v>
          </cell>
          <cell r="J28">
            <v>-32</v>
          </cell>
          <cell r="K28">
            <v>266</v>
          </cell>
          <cell r="L28">
            <v>-13.1</v>
          </cell>
        </row>
        <row r="29">
          <cell r="B29" t="str">
            <v>Город Алданп.Солнечный</v>
          </cell>
          <cell r="I29">
            <v>-42</v>
          </cell>
          <cell r="J29">
            <v>-32</v>
          </cell>
          <cell r="K29">
            <v>266</v>
          </cell>
          <cell r="L29">
            <v>-13.1</v>
          </cell>
        </row>
        <row r="30">
          <cell r="B30" t="str">
            <v>Якокутский наслегс.Якокут</v>
          </cell>
          <cell r="I30">
            <v>-42</v>
          </cell>
          <cell r="J30">
            <v>-32</v>
          </cell>
          <cell r="K30">
            <v>266</v>
          </cell>
          <cell r="L30">
            <v>-13.1</v>
          </cell>
        </row>
        <row r="31">
          <cell r="B31" t="str">
            <v>Город Томмотп.Синегорье</v>
          </cell>
          <cell r="I31">
            <v>-51</v>
          </cell>
          <cell r="J31">
            <v>-41</v>
          </cell>
          <cell r="K31">
            <v>260</v>
          </cell>
          <cell r="L31">
            <v>-17.399999999999999</v>
          </cell>
        </row>
        <row r="32">
          <cell r="B32" t="str">
            <v>Поселок Большой Нимнырп.Большой Нимныр</v>
          </cell>
          <cell r="I32">
            <v>-44</v>
          </cell>
          <cell r="J32">
            <v>-35</v>
          </cell>
          <cell r="K32">
            <v>288</v>
          </cell>
          <cell r="L32">
            <v>-15.5</v>
          </cell>
        </row>
        <row r="33">
          <cell r="B33" t="str">
            <v>Поселок Канкунскийп.Канкунский</v>
          </cell>
          <cell r="I33">
            <v>-44</v>
          </cell>
          <cell r="J33">
            <v>-35</v>
          </cell>
          <cell r="K33">
            <v>288</v>
          </cell>
          <cell r="L33">
            <v>-15.5</v>
          </cell>
        </row>
        <row r="34">
          <cell r="B34" t="str">
            <v>Буягинский наслегс.Улу</v>
          </cell>
          <cell r="I34">
            <v>-51</v>
          </cell>
          <cell r="J34">
            <v>-41</v>
          </cell>
          <cell r="K34">
            <v>260</v>
          </cell>
          <cell r="L34">
            <v>-17.399999999999999</v>
          </cell>
        </row>
        <row r="35">
          <cell r="B35" t="str">
            <v>Буягинский наслегс.Мундуруччу</v>
          </cell>
          <cell r="I35">
            <v>-51</v>
          </cell>
          <cell r="J35">
            <v>-41</v>
          </cell>
          <cell r="K35">
            <v>260</v>
          </cell>
          <cell r="L35">
            <v>-17.399999999999999</v>
          </cell>
        </row>
        <row r="36">
          <cell r="B36" t="str">
            <v>Поселок Нижний Куранахс.Верхний Куранах</v>
          </cell>
          <cell r="I36">
            <v>-51</v>
          </cell>
          <cell r="J36">
            <v>-41</v>
          </cell>
          <cell r="K36">
            <v>260</v>
          </cell>
          <cell r="L36">
            <v>-17.399999999999999</v>
          </cell>
        </row>
        <row r="37">
          <cell r="B37" t="str">
            <v>Поселок Нижний Куранахс.Якокит</v>
          </cell>
          <cell r="I37">
            <v>-51</v>
          </cell>
          <cell r="J37">
            <v>-41</v>
          </cell>
          <cell r="K37">
            <v>260</v>
          </cell>
          <cell r="L37">
            <v>-17.399999999999999</v>
          </cell>
        </row>
        <row r="38">
          <cell r="B38" t="str">
            <v>Город Томмотп.Алексеевск</v>
          </cell>
          <cell r="I38">
            <v>-51</v>
          </cell>
          <cell r="J38">
            <v>-41</v>
          </cell>
          <cell r="K38">
            <v>260</v>
          </cell>
          <cell r="L38">
            <v>-17.399999999999999</v>
          </cell>
        </row>
        <row r="39">
          <cell r="B39" t="str">
            <v>Поселок Ыллымахп.Ыллымах</v>
          </cell>
          <cell r="I39">
            <v>-51</v>
          </cell>
          <cell r="J39">
            <v>-41</v>
          </cell>
          <cell r="K39">
            <v>260</v>
          </cell>
          <cell r="L39">
            <v>-17.399999999999999</v>
          </cell>
        </row>
        <row r="40">
          <cell r="B40" t="str">
            <v>Русско-Устьинский наслегс.Русское Устье</v>
          </cell>
          <cell r="I40">
            <v>-48</v>
          </cell>
          <cell r="J40">
            <v>-39</v>
          </cell>
          <cell r="K40">
            <v>318</v>
          </cell>
          <cell r="L40">
            <v>-17.399999999999999</v>
          </cell>
        </row>
        <row r="41">
          <cell r="B41" t="str">
            <v>Бёрёлёхский наслегс.Чкалов</v>
          </cell>
          <cell r="I41">
            <v>-48</v>
          </cell>
          <cell r="J41">
            <v>-39</v>
          </cell>
          <cell r="K41">
            <v>318</v>
          </cell>
          <cell r="L41">
            <v>-17.399999999999999</v>
          </cell>
        </row>
        <row r="42">
          <cell r="B42" t="str">
            <v>Быянгнырский наслегс.Нычалах</v>
          </cell>
          <cell r="I42">
            <v>-48</v>
          </cell>
          <cell r="J42">
            <v>-39</v>
          </cell>
          <cell r="K42">
            <v>318</v>
          </cell>
          <cell r="L42">
            <v>-17.399999999999999</v>
          </cell>
        </row>
        <row r="43">
          <cell r="B43" t="str">
            <v>Ойотунгский национальный (кочевой) наслегс.Ойотунг</v>
          </cell>
          <cell r="I43">
            <v>-48</v>
          </cell>
          <cell r="J43">
            <v>-39</v>
          </cell>
          <cell r="K43">
            <v>318</v>
          </cell>
          <cell r="L43">
            <v>-17.399999999999999</v>
          </cell>
        </row>
        <row r="44">
          <cell r="B44" t="str">
            <v>Юкагирский наслегс.Оленегорск</v>
          </cell>
          <cell r="I44">
            <v>-48</v>
          </cell>
          <cell r="J44">
            <v>-39</v>
          </cell>
          <cell r="K44">
            <v>318</v>
          </cell>
          <cell r="L44">
            <v>-17.399999999999999</v>
          </cell>
        </row>
        <row r="45">
          <cell r="B45" t="str">
            <v>Юкагирский наслегс.Воронцово</v>
          </cell>
          <cell r="I45">
            <v>-48</v>
          </cell>
          <cell r="J45">
            <v>-39</v>
          </cell>
          <cell r="K45">
            <v>318</v>
          </cell>
          <cell r="L45">
            <v>-17.399999999999999</v>
          </cell>
        </row>
        <row r="46">
          <cell r="B46" t="str">
            <v>Поселок Чокурдахп.Чокурдах</v>
          </cell>
          <cell r="I46">
            <v>-48</v>
          </cell>
          <cell r="J46">
            <v>-39</v>
          </cell>
          <cell r="K46">
            <v>318</v>
          </cell>
          <cell r="L46">
            <v>-17.399999999999999</v>
          </cell>
        </row>
        <row r="47">
          <cell r="B47" t="str">
            <v>Абагинский наслегс.Абага</v>
          </cell>
          <cell r="I47">
            <v>-55</v>
          </cell>
          <cell r="J47">
            <v>-46</v>
          </cell>
          <cell r="K47">
            <v>256</v>
          </cell>
          <cell r="L47">
            <v>-21.8</v>
          </cell>
        </row>
        <row r="48">
          <cell r="B48" t="str">
            <v>Алтанский наслегс.Алтанцы</v>
          </cell>
          <cell r="I48">
            <v>-55</v>
          </cell>
          <cell r="J48">
            <v>-46</v>
          </cell>
          <cell r="K48">
            <v>256</v>
          </cell>
          <cell r="L48">
            <v>-21.8</v>
          </cell>
        </row>
        <row r="49">
          <cell r="B49" t="str">
            <v>Амгино-Нахаринский наслегс.Оннес</v>
          </cell>
          <cell r="I49">
            <v>-55</v>
          </cell>
          <cell r="J49">
            <v>-46</v>
          </cell>
          <cell r="K49">
            <v>256</v>
          </cell>
          <cell r="L49">
            <v>-21.8</v>
          </cell>
        </row>
        <row r="50">
          <cell r="B50" t="str">
            <v>Амгино-Нахаринский наслегс.Ефремово</v>
          </cell>
          <cell r="I50">
            <v>-55</v>
          </cell>
          <cell r="J50">
            <v>-46</v>
          </cell>
          <cell r="K50">
            <v>256</v>
          </cell>
          <cell r="L50">
            <v>-21.8</v>
          </cell>
        </row>
        <row r="51">
          <cell r="B51" t="str">
            <v>Амгино-Нахаринский наслегс.Тёгюльте</v>
          </cell>
          <cell r="I51">
            <v>-55</v>
          </cell>
          <cell r="J51">
            <v>-46</v>
          </cell>
          <cell r="K51">
            <v>256</v>
          </cell>
          <cell r="L51">
            <v>-21.8</v>
          </cell>
        </row>
        <row r="52">
          <cell r="B52" t="str">
            <v>Амгинский наслегс.Амга</v>
          </cell>
          <cell r="I52">
            <v>-55</v>
          </cell>
          <cell r="J52">
            <v>-46</v>
          </cell>
          <cell r="K52">
            <v>256</v>
          </cell>
          <cell r="L52">
            <v>-21.8</v>
          </cell>
        </row>
        <row r="53">
          <cell r="B53" t="str">
            <v>Бетюнский наслегс.Бетюнцы</v>
          </cell>
          <cell r="I53">
            <v>-55</v>
          </cell>
          <cell r="J53">
            <v>-46</v>
          </cell>
          <cell r="K53">
            <v>256</v>
          </cell>
          <cell r="L53">
            <v>-21.8</v>
          </cell>
        </row>
        <row r="54">
          <cell r="B54" t="str">
            <v>Бетюнский наслегс.Уорай</v>
          </cell>
          <cell r="I54">
            <v>-55</v>
          </cell>
          <cell r="J54">
            <v>-46</v>
          </cell>
          <cell r="K54">
            <v>256</v>
          </cell>
          <cell r="L54">
            <v>-21.8</v>
          </cell>
        </row>
        <row r="55">
          <cell r="B55" t="str">
            <v>Болугурский наслегс.Болугур</v>
          </cell>
          <cell r="I55">
            <v>-55</v>
          </cell>
          <cell r="J55">
            <v>-46</v>
          </cell>
          <cell r="K55">
            <v>256</v>
          </cell>
          <cell r="L55">
            <v>-21.8</v>
          </cell>
        </row>
        <row r="56">
          <cell r="B56" t="str">
            <v>Майский наслегс.Покровка</v>
          </cell>
          <cell r="I56">
            <v>-55</v>
          </cell>
          <cell r="J56">
            <v>-46</v>
          </cell>
          <cell r="K56">
            <v>256</v>
          </cell>
          <cell r="L56">
            <v>-21.8</v>
          </cell>
        </row>
        <row r="57">
          <cell r="B57" t="str">
            <v>Майский наслегс.Булунг</v>
          </cell>
          <cell r="I57">
            <v>-55</v>
          </cell>
          <cell r="J57">
            <v>-46</v>
          </cell>
          <cell r="K57">
            <v>256</v>
          </cell>
          <cell r="L57">
            <v>-21.8</v>
          </cell>
        </row>
        <row r="58">
          <cell r="B58" t="str">
            <v>Мяндигинский наслегс.Мяндиги</v>
          </cell>
          <cell r="I58">
            <v>-55</v>
          </cell>
          <cell r="J58">
            <v>-46</v>
          </cell>
          <cell r="K58">
            <v>256</v>
          </cell>
          <cell r="L58">
            <v>-21.8</v>
          </cell>
        </row>
        <row r="59">
          <cell r="B59" t="str">
            <v>Сатагайский наслегс.Сатагай</v>
          </cell>
          <cell r="I59">
            <v>-55</v>
          </cell>
          <cell r="J59">
            <v>-46</v>
          </cell>
          <cell r="K59">
            <v>256</v>
          </cell>
          <cell r="L59">
            <v>-21.8</v>
          </cell>
        </row>
        <row r="60">
          <cell r="B60" t="str">
            <v>Соморсунский наслегс.Михайловка (Соморсун)</v>
          </cell>
          <cell r="I60">
            <v>-55</v>
          </cell>
          <cell r="J60">
            <v>-46</v>
          </cell>
          <cell r="K60">
            <v>256</v>
          </cell>
          <cell r="L60">
            <v>-21.8</v>
          </cell>
        </row>
        <row r="61">
          <cell r="B61" t="str">
            <v>Сулгаччинский наслегс.Сулгаччы</v>
          </cell>
          <cell r="I61">
            <v>-55</v>
          </cell>
          <cell r="J61">
            <v>-46</v>
          </cell>
          <cell r="K61">
            <v>256</v>
          </cell>
          <cell r="L61">
            <v>-21.8</v>
          </cell>
        </row>
        <row r="62">
          <cell r="B62" t="str">
            <v>Сулгаччинский наслегс.Серге-Бес</v>
          </cell>
          <cell r="I62">
            <v>-55</v>
          </cell>
          <cell r="J62">
            <v>-46</v>
          </cell>
          <cell r="K62">
            <v>256</v>
          </cell>
          <cell r="L62">
            <v>-21.8</v>
          </cell>
        </row>
        <row r="63">
          <cell r="B63" t="str">
            <v xml:space="preserve">Чакырский наслегс.Чакыр 2-й </v>
          </cell>
          <cell r="I63">
            <v>-55</v>
          </cell>
          <cell r="J63">
            <v>-46</v>
          </cell>
          <cell r="K63">
            <v>256</v>
          </cell>
          <cell r="L63">
            <v>-21.8</v>
          </cell>
        </row>
        <row r="64">
          <cell r="B64" t="str">
            <v>Чапчылганский наслегс.Чапчылган</v>
          </cell>
          <cell r="I64">
            <v>-55</v>
          </cell>
          <cell r="J64">
            <v>-46</v>
          </cell>
          <cell r="K64">
            <v>256</v>
          </cell>
          <cell r="L64">
            <v>-21.8</v>
          </cell>
        </row>
        <row r="65">
          <cell r="B65" t="str">
            <v>Чапчылганский наслегс.Промкомбинат</v>
          </cell>
          <cell r="I65">
            <v>-55</v>
          </cell>
          <cell r="J65">
            <v>-46</v>
          </cell>
          <cell r="K65">
            <v>256</v>
          </cell>
          <cell r="L65">
            <v>-21.8</v>
          </cell>
        </row>
        <row r="66">
          <cell r="B66" t="str">
            <v>Эмисский наслегс.Эмиссы</v>
          </cell>
          <cell r="I66">
            <v>-55</v>
          </cell>
          <cell r="J66">
            <v>-46</v>
          </cell>
          <cell r="K66">
            <v>256</v>
          </cell>
          <cell r="L66">
            <v>-21.8</v>
          </cell>
        </row>
        <row r="67">
          <cell r="B67" t="str">
            <v>Эмисский наслегс.Олом-Кюёле</v>
          </cell>
          <cell r="I67">
            <v>-55</v>
          </cell>
          <cell r="J67">
            <v>-46</v>
          </cell>
          <cell r="K67">
            <v>256</v>
          </cell>
          <cell r="L67">
            <v>-21.8</v>
          </cell>
        </row>
        <row r="68">
          <cell r="B68" t="str">
            <v>Саскылахский национальный наслегс.Саскылах</v>
          </cell>
          <cell r="I68">
            <v>-52</v>
          </cell>
          <cell r="J68">
            <v>-41</v>
          </cell>
          <cell r="K68">
            <v>306</v>
          </cell>
          <cell r="L68">
            <v>-18.600000000000001</v>
          </cell>
        </row>
        <row r="69">
          <cell r="B69" t="str">
            <v>Юрюнг-Хаинский национальный наслегс.Юрюнг-Хая</v>
          </cell>
          <cell r="I69">
            <v>-52</v>
          </cell>
          <cell r="J69">
            <v>-41</v>
          </cell>
          <cell r="K69">
            <v>306</v>
          </cell>
          <cell r="L69">
            <v>-18.600000000000001</v>
          </cell>
        </row>
        <row r="70">
          <cell r="B70" t="str">
            <v>Эбеляхский наслегс.Эбелях</v>
          </cell>
          <cell r="I70">
            <v>-52</v>
          </cell>
          <cell r="J70">
            <v>-41</v>
          </cell>
          <cell r="K70">
            <v>306</v>
          </cell>
          <cell r="L70">
            <v>-18.600000000000001</v>
          </cell>
        </row>
        <row r="71">
          <cell r="B71" t="str">
            <v>Поселок Тиксип.Тикси</v>
          </cell>
          <cell r="I71">
            <v>-44</v>
          </cell>
          <cell r="J71">
            <v>-35</v>
          </cell>
          <cell r="K71">
            <v>365</v>
          </cell>
          <cell r="L71">
            <v>-13.4</v>
          </cell>
        </row>
        <row r="72">
          <cell r="B72" t="str">
            <v>Борогонский наслегс.Намы</v>
          </cell>
          <cell r="I72">
            <v>-44</v>
          </cell>
          <cell r="J72">
            <v>-35</v>
          </cell>
          <cell r="K72">
            <v>365</v>
          </cell>
          <cell r="L72">
            <v>-13.4</v>
          </cell>
        </row>
        <row r="73">
          <cell r="B73" t="str">
            <v>Булунский наслегс.Кюсюр</v>
          </cell>
          <cell r="I73">
            <v>-54</v>
          </cell>
          <cell r="J73">
            <v>-43</v>
          </cell>
          <cell r="K73">
            <v>296</v>
          </cell>
          <cell r="L73">
            <v>-19.2</v>
          </cell>
        </row>
        <row r="74">
          <cell r="B74" t="str">
            <v>Булунский наслегс.Чекуровка</v>
          </cell>
          <cell r="I74">
            <v>-54</v>
          </cell>
          <cell r="J74">
            <v>-43</v>
          </cell>
          <cell r="K74">
            <v>296</v>
          </cell>
          <cell r="L74">
            <v>-19.2</v>
          </cell>
        </row>
        <row r="75">
          <cell r="B75" t="str">
            <v>Поселок Быковскийп.Быковский</v>
          </cell>
          <cell r="I75">
            <v>-44</v>
          </cell>
          <cell r="J75">
            <v>-35</v>
          </cell>
          <cell r="K75">
            <v>365</v>
          </cell>
          <cell r="L75">
            <v>-13.4</v>
          </cell>
        </row>
        <row r="76">
          <cell r="B76" t="str">
            <v>Сиктяхский наслегс.Сиктях</v>
          </cell>
          <cell r="I76">
            <v>-44</v>
          </cell>
          <cell r="J76">
            <v>-35</v>
          </cell>
          <cell r="K76">
            <v>365</v>
          </cell>
          <cell r="L76">
            <v>-13.4</v>
          </cell>
        </row>
        <row r="77">
          <cell r="B77" t="str">
            <v>Туматский наслегс.Склад</v>
          </cell>
          <cell r="I77">
            <v>-44</v>
          </cell>
          <cell r="J77">
            <v>-35</v>
          </cell>
          <cell r="K77">
            <v>365</v>
          </cell>
          <cell r="L77">
            <v>-13.4</v>
          </cell>
        </row>
        <row r="78">
          <cell r="B78" t="str">
            <v>Тюметинский наслегс.Таймылыр</v>
          </cell>
          <cell r="I78">
            <v>-44</v>
          </cell>
          <cell r="J78">
            <v>-35</v>
          </cell>
          <cell r="K78">
            <v>365</v>
          </cell>
          <cell r="L78">
            <v>-13.4</v>
          </cell>
        </row>
        <row r="79">
          <cell r="B79" t="str">
            <v>Хара-Улахский наслегс.Найба</v>
          </cell>
          <cell r="I79">
            <v>-44</v>
          </cell>
          <cell r="J79">
            <v>-35</v>
          </cell>
          <cell r="K79">
            <v>365</v>
          </cell>
          <cell r="L79">
            <v>-13.4</v>
          </cell>
        </row>
        <row r="80">
          <cell r="B80" t="str">
            <v>Ыстаннахский наслегс.Усть-Оленёк</v>
          </cell>
          <cell r="I80">
            <v>-44</v>
          </cell>
          <cell r="J80">
            <v>-35</v>
          </cell>
          <cell r="K80">
            <v>365</v>
          </cell>
          <cell r="L80">
            <v>-13.4</v>
          </cell>
        </row>
        <row r="81">
          <cell r="B81" t="str">
            <v>Балаганнахский наслегс.Балаганнах</v>
          </cell>
          <cell r="I81">
            <v>-51</v>
          </cell>
          <cell r="J81">
            <v>-42</v>
          </cell>
          <cell r="K81">
            <v>264</v>
          </cell>
          <cell r="L81">
            <v>-18.7</v>
          </cell>
        </row>
        <row r="82">
          <cell r="B82" t="str">
            <v>Ботулунский наслег с.Ботулу</v>
          </cell>
          <cell r="I82">
            <v>-51</v>
          </cell>
          <cell r="J82">
            <v>-42</v>
          </cell>
          <cell r="K82">
            <v>264</v>
          </cell>
          <cell r="L82">
            <v>-18.7</v>
          </cell>
        </row>
        <row r="83">
          <cell r="B83" t="str">
            <v>Ботулунский наслег с.Кётёрдёх</v>
          </cell>
          <cell r="I83">
            <v>-51</v>
          </cell>
          <cell r="J83">
            <v>-42</v>
          </cell>
          <cell r="K83">
            <v>264</v>
          </cell>
          <cell r="L83">
            <v>-18.7</v>
          </cell>
        </row>
        <row r="84">
          <cell r="B84" t="str">
            <v>Быраканский наслегс.Быракан</v>
          </cell>
          <cell r="I84">
            <v>-51</v>
          </cell>
          <cell r="J84">
            <v>-42</v>
          </cell>
          <cell r="K84">
            <v>264</v>
          </cell>
          <cell r="L84">
            <v>-18.7</v>
          </cell>
        </row>
        <row r="85">
          <cell r="B85" t="str">
            <v>Верхневилюйский наслег с.Верхневилюйск</v>
          </cell>
          <cell r="I85">
            <v>-51</v>
          </cell>
          <cell r="J85">
            <v>-42</v>
          </cell>
          <cell r="K85">
            <v>264</v>
          </cell>
          <cell r="L85">
            <v>-18.7</v>
          </cell>
        </row>
        <row r="86">
          <cell r="B86" t="str">
            <v>Далырский наслег с.Далыр</v>
          </cell>
          <cell r="I86">
            <v>-51</v>
          </cell>
          <cell r="J86">
            <v>-42</v>
          </cell>
          <cell r="K86">
            <v>264</v>
          </cell>
          <cell r="L86">
            <v>-18.7</v>
          </cell>
        </row>
        <row r="87">
          <cell r="B87" t="str">
            <v>Далырский наслег с.Быччагдан</v>
          </cell>
          <cell r="I87">
            <v>-51</v>
          </cell>
          <cell r="J87">
            <v>-42</v>
          </cell>
          <cell r="K87">
            <v>264</v>
          </cell>
          <cell r="L87">
            <v>-18.7</v>
          </cell>
        </row>
        <row r="88">
          <cell r="B88" t="str">
            <v>Далырский наслег с.Кулусуннах</v>
          </cell>
          <cell r="I88">
            <v>-51</v>
          </cell>
          <cell r="J88">
            <v>-42</v>
          </cell>
          <cell r="K88">
            <v>264</v>
          </cell>
          <cell r="L88">
            <v>-18.7</v>
          </cell>
        </row>
        <row r="89">
          <cell r="B89" t="str">
            <v>Дюллюкинский наслегс.Дюллюкю</v>
          </cell>
          <cell r="I89">
            <v>-51</v>
          </cell>
          <cell r="J89">
            <v>-42</v>
          </cell>
          <cell r="K89">
            <v>264</v>
          </cell>
          <cell r="L89">
            <v>-18.7</v>
          </cell>
        </row>
        <row r="90">
          <cell r="B90" t="str">
            <v>Дюллюкинский наслегс.Бютейдях</v>
          </cell>
          <cell r="I90">
            <v>-51</v>
          </cell>
          <cell r="J90">
            <v>-42</v>
          </cell>
          <cell r="K90">
            <v>264</v>
          </cell>
          <cell r="L90">
            <v>-18.7</v>
          </cell>
        </row>
        <row r="91">
          <cell r="B91" t="str">
            <v>Едюгейский наслег с.Андреевский</v>
          </cell>
          <cell r="I91">
            <v>-51</v>
          </cell>
          <cell r="J91">
            <v>-42</v>
          </cell>
          <cell r="K91">
            <v>264</v>
          </cell>
          <cell r="L91">
            <v>-18.7</v>
          </cell>
        </row>
        <row r="92">
          <cell r="B92" t="str">
            <v>Едюгейский наслег с.Куду</v>
          </cell>
          <cell r="I92">
            <v>-51</v>
          </cell>
          <cell r="J92">
            <v>-42</v>
          </cell>
          <cell r="K92">
            <v>264</v>
          </cell>
          <cell r="L92">
            <v>-18.7</v>
          </cell>
        </row>
        <row r="93">
          <cell r="B93" t="str">
            <v>Кентикский наслег с.Харыялах</v>
          </cell>
          <cell r="I93">
            <v>-51</v>
          </cell>
          <cell r="J93">
            <v>-42</v>
          </cell>
          <cell r="K93">
            <v>264</v>
          </cell>
          <cell r="L93">
            <v>-18.7</v>
          </cell>
        </row>
        <row r="94">
          <cell r="B94" t="str">
            <v>Кырыкыйский наслег с.Кырыкый</v>
          </cell>
          <cell r="I94">
            <v>-51</v>
          </cell>
          <cell r="J94">
            <v>-42</v>
          </cell>
          <cell r="K94">
            <v>264</v>
          </cell>
          <cell r="L94">
            <v>-18.7</v>
          </cell>
        </row>
        <row r="95">
          <cell r="B95" t="str">
            <v>Магасский наслегс.Харбала</v>
          </cell>
          <cell r="I95">
            <v>-51</v>
          </cell>
          <cell r="J95">
            <v>-42</v>
          </cell>
          <cell r="K95">
            <v>264</v>
          </cell>
          <cell r="L95">
            <v>-18.7</v>
          </cell>
        </row>
        <row r="96">
          <cell r="B96" t="str">
            <v>Магасский наслегс.Чёнгёрё</v>
          </cell>
          <cell r="I96">
            <v>-51</v>
          </cell>
          <cell r="J96">
            <v>-42</v>
          </cell>
          <cell r="K96">
            <v>264</v>
          </cell>
          <cell r="L96">
            <v>-18.7</v>
          </cell>
        </row>
        <row r="97">
          <cell r="B97" t="str">
            <v>Мейикский наслег с.Сайылык</v>
          </cell>
          <cell r="I97">
            <v>-51</v>
          </cell>
          <cell r="J97">
            <v>-42</v>
          </cell>
          <cell r="K97">
            <v>264</v>
          </cell>
          <cell r="L97">
            <v>-18.7</v>
          </cell>
        </row>
        <row r="98">
          <cell r="B98" t="str">
            <v>Мейикский наслег с.Май</v>
          </cell>
          <cell r="I98">
            <v>-51</v>
          </cell>
          <cell r="J98">
            <v>-42</v>
          </cell>
          <cell r="K98">
            <v>264</v>
          </cell>
          <cell r="L98">
            <v>-18.7</v>
          </cell>
        </row>
        <row r="99">
          <cell r="B99" t="str">
            <v>Намский наслег с.Хомустах</v>
          </cell>
          <cell r="I99">
            <v>-51</v>
          </cell>
          <cell r="J99">
            <v>-42</v>
          </cell>
          <cell r="K99">
            <v>264</v>
          </cell>
          <cell r="L99">
            <v>-18.7</v>
          </cell>
        </row>
        <row r="100">
          <cell r="B100" t="str">
            <v>Онхойский наслегс.Липпе-Атах</v>
          </cell>
          <cell r="I100">
            <v>-51</v>
          </cell>
          <cell r="J100">
            <v>-42</v>
          </cell>
          <cell r="K100">
            <v>264</v>
          </cell>
          <cell r="L100">
            <v>-18.7</v>
          </cell>
        </row>
        <row r="101">
          <cell r="B101" t="str">
            <v>Оргётский наслег с.Оргёт (Тойоку)</v>
          </cell>
          <cell r="I101">
            <v>-51</v>
          </cell>
          <cell r="J101">
            <v>-42</v>
          </cell>
          <cell r="K101">
            <v>264</v>
          </cell>
          <cell r="L101">
            <v>-18.7</v>
          </cell>
        </row>
        <row r="102">
          <cell r="B102" t="str">
            <v>Оросунский наслег с.Оросу</v>
          </cell>
          <cell r="I102">
            <v>-51</v>
          </cell>
          <cell r="J102">
            <v>-42</v>
          </cell>
          <cell r="K102">
            <v>264</v>
          </cell>
          <cell r="L102">
            <v>-18.7</v>
          </cell>
        </row>
        <row r="103">
          <cell r="B103" t="str">
            <v>Сургулукский наслегс.Багадя</v>
          </cell>
          <cell r="I103">
            <v>-51</v>
          </cell>
          <cell r="J103">
            <v>-42</v>
          </cell>
          <cell r="K103">
            <v>264</v>
          </cell>
          <cell r="L103">
            <v>-18.7</v>
          </cell>
        </row>
        <row r="104">
          <cell r="B104" t="str">
            <v>Сургулукский наслегс.Киенг-Кюёль</v>
          </cell>
          <cell r="I104">
            <v>-51</v>
          </cell>
          <cell r="J104">
            <v>-42</v>
          </cell>
          <cell r="K104">
            <v>264</v>
          </cell>
          <cell r="L104">
            <v>-18.7</v>
          </cell>
        </row>
        <row r="105">
          <cell r="B105" t="str">
            <v>Тамалаканский наслег с.Тамалакан</v>
          </cell>
          <cell r="I105">
            <v>-51</v>
          </cell>
          <cell r="J105">
            <v>-42</v>
          </cell>
          <cell r="K105">
            <v>264</v>
          </cell>
          <cell r="L105">
            <v>-18.7</v>
          </cell>
        </row>
        <row r="106">
          <cell r="B106" t="str">
            <v>Туобуйинский наслег с.Туобуя</v>
          </cell>
          <cell r="I106">
            <v>-51</v>
          </cell>
          <cell r="J106">
            <v>-42</v>
          </cell>
          <cell r="K106">
            <v>264</v>
          </cell>
          <cell r="L106">
            <v>-18.7</v>
          </cell>
        </row>
        <row r="107">
          <cell r="B107" t="str">
            <v>Харбалахский наслег с.Кюль</v>
          </cell>
          <cell r="I107">
            <v>-51</v>
          </cell>
          <cell r="J107">
            <v>-42</v>
          </cell>
          <cell r="K107">
            <v>264</v>
          </cell>
          <cell r="L107">
            <v>-18.7</v>
          </cell>
        </row>
        <row r="108">
          <cell r="B108" t="str">
            <v>Хомустахский наслег с.Хомустах</v>
          </cell>
          <cell r="I108">
            <v>-51</v>
          </cell>
          <cell r="J108">
            <v>-42</v>
          </cell>
          <cell r="K108">
            <v>264</v>
          </cell>
          <cell r="L108">
            <v>-18.7</v>
          </cell>
        </row>
        <row r="109">
          <cell r="B109" t="str">
            <v>Хоринский наслег с.Хоро (Булгунняхтах)</v>
          </cell>
          <cell r="I109">
            <v>-51</v>
          </cell>
          <cell r="J109">
            <v>-42</v>
          </cell>
          <cell r="K109">
            <v>264</v>
          </cell>
          <cell r="L109">
            <v>-18.7</v>
          </cell>
        </row>
        <row r="110">
          <cell r="B110" t="str">
            <v>Арылахский наслег с.Усун-Кюёль</v>
          </cell>
          <cell r="I110">
            <v>-51</v>
          </cell>
          <cell r="J110">
            <v>-41</v>
          </cell>
          <cell r="K110">
            <v>271</v>
          </cell>
          <cell r="L110">
            <v>-20.100000000000001</v>
          </cell>
        </row>
        <row r="111">
          <cell r="B111" t="str">
            <v>Верхнеколымский наслег с.Верхнеколымск</v>
          </cell>
          <cell r="I111">
            <v>-51</v>
          </cell>
          <cell r="J111">
            <v>-41</v>
          </cell>
          <cell r="K111">
            <v>271</v>
          </cell>
          <cell r="L111">
            <v>-20.100000000000001</v>
          </cell>
        </row>
        <row r="112">
          <cell r="B112" t="str">
            <v>Нелемнский национальный наслег с.Нелемное</v>
          </cell>
          <cell r="I112">
            <v>-51</v>
          </cell>
          <cell r="J112">
            <v>-41</v>
          </cell>
          <cell r="K112">
            <v>271</v>
          </cell>
          <cell r="L112">
            <v>-20.100000000000001</v>
          </cell>
        </row>
        <row r="113">
          <cell r="B113" t="str">
            <v>Поселок Зырянкап.Зырянка</v>
          </cell>
          <cell r="I113">
            <v>-51</v>
          </cell>
          <cell r="J113">
            <v>-41</v>
          </cell>
          <cell r="K113">
            <v>271</v>
          </cell>
          <cell r="L113">
            <v>-20.100000000000001</v>
          </cell>
        </row>
        <row r="114">
          <cell r="B114" t="str">
            <v>Угольнинский наслег с.Угольное</v>
          </cell>
          <cell r="I114">
            <v>-51</v>
          </cell>
          <cell r="J114">
            <v>-41</v>
          </cell>
          <cell r="K114">
            <v>271</v>
          </cell>
          <cell r="L114">
            <v>-20.100000000000001</v>
          </cell>
        </row>
        <row r="115">
          <cell r="B115" t="str">
            <v>Утаинский наслег с.Утая</v>
          </cell>
          <cell r="I115">
            <v>-51</v>
          </cell>
          <cell r="J115">
            <v>-41</v>
          </cell>
          <cell r="K115">
            <v>271</v>
          </cell>
          <cell r="L115">
            <v>-20.100000000000001</v>
          </cell>
        </row>
        <row r="116">
          <cell r="B116" t="str">
            <v>Адыччинский наслег  с.Бётёнгкёс</v>
          </cell>
          <cell r="I116">
            <v>-59</v>
          </cell>
          <cell r="J116">
            <v>-51</v>
          </cell>
          <cell r="K116">
            <v>272</v>
          </cell>
          <cell r="L116">
            <v>-25.2</v>
          </cell>
        </row>
        <row r="117">
          <cell r="B117" t="str">
            <v>Адыччинский наслег  с.Алысардах</v>
          </cell>
          <cell r="I117">
            <v>-59</v>
          </cell>
          <cell r="J117">
            <v>-51</v>
          </cell>
          <cell r="K117">
            <v>272</v>
          </cell>
          <cell r="L117">
            <v>-25.2</v>
          </cell>
        </row>
        <row r="118">
          <cell r="B118" t="str">
            <v>Адыччинский наслег  с.Энгя-Сайылыга</v>
          </cell>
          <cell r="I118">
            <v>-59</v>
          </cell>
          <cell r="J118">
            <v>-51</v>
          </cell>
          <cell r="K118">
            <v>272</v>
          </cell>
          <cell r="L118">
            <v>-25.2</v>
          </cell>
        </row>
        <row r="119">
          <cell r="B119" t="str">
            <v>Арылахский наслег с.Бала</v>
          </cell>
          <cell r="I119">
            <v>-59</v>
          </cell>
          <cell r="J119">
            <v>-51</v>
          </cell>
          <cell r="K119">
            <v>272</v>
          </cell>
          <cell r="L119">
            <v>-25.2</v>
          </cell>
        </row>
        <row r="120">
          <cell r="B120" t="str">
            <v>Арылахский наслег с.Метяки</v>
          </cell>
          <cell r="I120">
            <v>-59</v>
          </cell>
          <cell r="J120">
            <v>-51</v>
          </cell>
          <cell r="K120">
            <v>272</v>
          </cell>
          <cell r="L120">
            <v>-25.2</v>
          </cell>
        </row>
        <row r="121">
          <cell r="B121" t="str">
            <v xml:space="preserve">Бабушкинский наслег с.Боронук </v>
          </cell>
          <cell r="I121">
            <v>-59</v>
          </cell>
          <cell r="J121">
            <v>-51</v>
          </cell>
          <cell r="K121">
            <v>272</v>
          </cell>
          <cell r="L121">
            <v>-25.2</v>
          </cell>
        </row>
        <row r="122">
          <cell r="B122" t="str">
            <v>Бабушкинский наслег с.Мачах</v>
          </cell>
          <cell r="I122">
            <v>-59</v>
          </cell>
          <cell r="J122">
            <v>-51</v>
          </cell>
          <cell r="K122">
            <v>272</v>
          </cell>
          <cell r="L122">
            <v>-25.2</v>
          </cell>
        </row>
        <row r="123">
          <cell r="B123" t="str">
            <v>Барыласский наслег с.Барылас</v>
          </cell>
          <cell r="I123">
            <v>-59</v>
          </cell>
          <cell r="J123">
            <v>-51</v>
          </cell>
          <cell r="K123">
            <v>272</v>
          </cell>
          <cell r="L123">
            <v>-25.2</v>
          </cell>
        </row>
        <row r="124">
          <cell r="B124" t="str">
            <v>Борулахский наслег с.Томтор</v>
          </cell>
          <cell r="I124">
            <v>-59</v>
          </cell>
          <cell r="J124">
            <v>-51</v>
          </cell>
          <cell r="K124">
            <v>272</v>
          </cell>
          <cell r="L124">
            <v>-25.2</v>
          </cell>
        </row>
        <row r="125">
          <cell r="B125" t="str">
            <v>Борулахский наслег с.Токума</v>
          </cell>
          <cell r="I125">
            <v>-59</v>
          </cell>
          <cell r="J125">
            <v>-51</v>
          </cell>
          <cell r="K125">
            <v>272</v>
          </cell>
          <cell r="L125">
            <v>-25.2</v>
          </cell>
        </row>
        <row r="126">
          <cell r="B126" t="str">
            <v>Дулгалахский наслегс.Томтор</v>
          </cell>
          <cell r="I126">
            <v>-59</v>
          </cell>
          <cell r="J126">
            <v>-51</v>
          </cell>
          <cell r="K126">
            <v>272</v>
          </cell>
          <cell r="L126">
            <v>-25.2</v>
          </cell>
        </row>
        <row r="127">
          <cell r="B127" t="str">
            <v>Поселок Эсе-Хайяп.Эсе-Хайя</v>
          </cell>
          <cell r="I127">
            <v>-59</v>
          </cell>
          <cell r="J127">
            <v>-51</v>
          </cell>
          <cell r="K127">
            <v>272</v>
          </cell>
          <cell r="L127">
            <v>-25.2</v>
          </cell>
        </row>
        <row r="128">
          <cell r="B128" t="str">
            <v>Сартанский наслег с.Юнкюр</v>
          </cell>
          <cell r="I128">
            <v>-59</v>
          </cell>
          <cell r="J128">
            <v>-51</v>
          </cell>
          <cell r="K128">
            <v>272</v>
          </cell>
          <cell r="L128">
            <v>-25.2</v>
          </cell>
        </row>
        <row r="129">
          <cell r="B129" t="str">
            <v>Сартанский наслег с.Сысы-Мейите</v>
          </cell>
          <cell r="I129">
            <v>-59</v>
          </cell>
          <cell r="J129">
            <v>-51</v>
          </cell>
          <cell r="K129">
            <v>272</v>
          </cell>
          <cell r="L129">
            <v>-25.2</v>
          </cell>
        </row>
        <row r="130">
          <cell r="B130" t="str">
            <v>Столбинский наслег с.Столбы</v>
          </cell>
          <cell r="I130">
            <v>-59</v>
          </cell>
          <cell r="J130">
            <v>-51</v>
          </cell>
          <cell r="K130">
            <v>272</v>
          </cell>
          <cell r="L130">
            <v>-25.2</v>
          </cell>
        </row>
        <row r="131">
          <cell r="B131" t="str">
            <v>Суордахский наслег с.Суордах</v>
          </cell>
          <cell r="I131">
            <v>-59</v>
          </cell>
          <cell r="J131">
            <v>-51</v>
          </cell>
          <cell r="K131">
            <v>272</v>
          </cell>
          <cell r="L131">
            <v>-25.2</v>
          </cell>
        </row>
        <row r="132">
          <cell r="B132" t="str">
            <v>Табалахский наслег с.Улахан-Кюёль</v>
          </cell>
          <cell r="I132">
            <v>-59</v>
          </cell>
          <cell r="J132">
            <v>-51</v>
          </cell>
          <cell r="K132">
            <v>272</v>
          </cell>
          <cell r="L132">
            <v>-25.2</v>
          </cell>
        </row>
        <row r="133">
          <cell r="B133" t="str">
            <v>Табалахский наслег с.Тала</v>
          </cell>
          <cell r="I133">
            <v>-59</v>
          </cell>
          <cell r="J133">
            <v>-51</v>
          </cell>
          <cell r="K133">
            <v>272</v>
          </cell>
          <cell r="L133">
            <v>-25.2</v>
          </cell>
        </row>
        <row r="134">
          <cell r="B134" t="str">
            <v>Чёрюмчинский наслег с.Чёрюмче</v>
          </cell>
          <cell r="I134">
            <v>-59</v>
          </cell>
          <cell r="J134">
            <v>-51</v>
          </cell>
          <cell r="K134">
            <v>272</v>
          </cell>
          <cell r="L134">
            <v>-25.2</v>
          </cell>
        </row>
        <row r="135">
          <cell r="B135" t="str">
            <v>Эгинский наслегс.Сайды</v>
          </cell>
          <cell r="I135">
            <v>-59</v>
          </cell>
          <cell r="J135">
            <v>-51</v>
          </cell>
          <cell r="K135">
            <v>272</v>
          </cell>
          <cell r="L135">
            <v>-25.2</v>
          </cell>
        </row>
        <row r="136">
          <cell r="B136" t="str">
            <v>Эгинский наслегс.Осохтох</v>
          </cell>
          <cell r="I136">
            <v>-59</v>
          </cell>
          <cell r="J136">
            <v>-51</v>
          </cell>
          <cell r="K136">
            <v>272</v>
          </cell>
          <cell r="L136">
            <v>-25.2</v>
          </cell>
        </row>
        <row r="137">
          <cell r="B137" t="str">
            <v>Эльгесский наслег с.Хайысардах</v>
          </cell>
          <cell r="I137">
            <v>-57</v>
          </cell>
          <cell r="J137">
            <v>-51</v>
          </cell>
          <cell r="K137">
            <v>272</v>
          </cell>
          <cell r="L137">
            <v>-22.7</v>
          </cell>
        </row>
        <row r="138">
          <cell r="B138" t="str">
            <v>Эльгесский наслег с.Юрдюк-Кумах</v>
          </cell>
          <cell r="I138">
            <v>-57</v>
          </cell>
          <cell r="J138">
            <v>-51</v>
          </cell>
          <cell r="K138">
            <v>272</v>
          </cell>
          <cell r="L138">
            <v>-22.7</v>
          </cell>
        </row>
        <row r="139">
          <cell r="B139" t="str">
            <v>Янский наслег с.Юттях</v>
          </cell>
          <cell r="I139">
            <v>-57</v>
          </cell>
          <cell r="J139">
            <v>-51</v>
          </cell>
          <cell r="K139">
            <v>272</v>
          </cell>
          <cell r="L139">
            <v>-22.7</v>
          </cell>
        </row>
        <row r="140">
          <cell r="B140" t="str">
            <v>Янский наслег с.Чолбон</v>
          </cell>
          <cell r="I140">
            <v>-57</v>
          </cell>
          <cell r="J140">
            <v>-51</v>
          </cell>
          <cell r="K140">
            <v>272</v>
          </cell>
          <cell r="L140">
            <v>-22.7</v>
          </cell>
        </row>
        <row r="141">
          <cell r="B141" t="str">
            <v>Город Верхоянскг.Верхоянск</v>
          </cell>
          <cell r="I141">
            <v>-59</v>
          </cell>
          <cell r="J141">
            <v>-51</v>
          </cell>
          <cell r="K141">
            <v>272</v>
          </cell>
          <cell r="L141">
            <v>-25.2</v>
          </cell>
        </row>
        <row r="142">
          <cell r="B142" t="str">
            <v>Поселок Батагайп.Батагай</v>
          </cell>
          <cell r="I142">
            <v>-57</v>
          </cell>
          <cell r="J142">
            <v>-51</v>
          </cell>
          <cell r="K142">
            <v>272</v>
          </cell>
          <cell r="L142">
            <v>-22.7</v>
          </cell>
        </row>
        <row r="143">
          <cell r="B143" t="str">
            <v>Поселок Лазос.Сентачан</v>
          </cell>
          <cell r="I143">
            <v>-57</v>
          </cell>
          <cell r="J143">
            <v>-51</v>
          </cell>
          <cell r="K143">
            <v>272</v>
          </cell>
          <cell r="L143">
            <v>-22.7</v>
          </cell>
        </row>
        <row r="144">
          <cell r="B144" t="str">
            <v>Поселок Лазос.Усть-Чаркы</v>
          </cell>
          <cell r="I144">
            <v>-57</v>
          </cell>
          <cell r="J144">
            <v>-51</v>
          </cell>
          <cell r="K144">
            <v>272</v>
          </cell>
          <cell r="L144">
            <v>-22.7</v>
          </cell>
        </row>
        <row r="145">
          <cell r="B145" t="str">
            <v>Арылахский наслег с.Хампа</v>
          </cell>
          <cell r="I145">
            <v>-52</v>
          </cell>
          <cell r="J145">
            <v>-42</v>
          </cell>
          <cell r="K145">
            <v>260</v>
          </cell>
          <cell r="L145">
            <v>-18.8</v>
          </cell>
        </row>
        <row r="146">
          <cell r="B146" t="str">
            <v>Баппагайинский наслег с.Илбенге</v>
          </cell>
          <cell r="I146">
            <v>-52</v>
          </cell>
          <cell r="J146">
            <v>-42</v>
          </cell>
          <cell r="K146">
            <v>260</v>
          </cell>
          <cell r="L146">
            <v>-18.8</v>
          </cell>
        </row>
        <row r="147">
          <cell r="B147" t="str">
            <v>Баппагайинский наслег с.Арылах</v>
          </cell>
          <cell r="I147">
            <v>-52</v>
          </cell>
          <cell r="J147">
            <v>-42</v>
          </cell>
          <cell r="K147">
            <v>260</v>
          </cell>
          <cell r="L147">
            <v>-18.8</v>
          </cell>
        </row>
        <row r="148">
          <cell r="B148" t="str">
            <v>Баппагайинский наслег с.Сортол</v>
          </cell>
          <cell r="I148">
            <v>-52</v>
          </cell>
          <cell r="J148">
            <v>-42</v>
          </cell>
          <cell r="K148">
            <v>260</v>
          </cell>
          <cell r="L148">
            <v>-18.8</v>
          </cell>
        </row>
        <row r="149">
          <cell r="B149" t="str">
            <v>Бёкчёгинский наслег с.Бётюнг</v>
          </cell>
          <cell r="I149">
            <v>-52</v>
          </cell>
          <cell r="J149">
            <v>-42</v>
          </cell>
          <cell r="K149">
            <v>260</v>
          </cell>
          <cell r="L149">
            <v>-18.8</v>
          </cell>
        </row>
        <row r="150">
          <cell r="B150" t="str">
            <v>Борогонский наслег с.Чай</v>
          </cell>
          <cell r="I150">
            <v>-52</v>
          </cell>
          <cell r="J150">
            <v>-42</v>
          </cell>
          <cell r="K150">
            <v>260</v>
          </cell>
          <cell r="L150">
            <v>-18.8</v>
          </cell>
        </row>
        <row r="151">
          <cell r="B151" t="str">
            <v>Ёкюндюнский наслег с.Ёкюндю</v>
          </cell>
          <cell r="I151">
            <v>-52</v>
          </cell>
          <cell r="J151">
            <v>-42</v>
          </cell>
          <cell r="K151">
            <v>260</v>
          </cell>
          <cell r="L151">
            <v>-18.8</v>
          </cell>
        </row>
        <row r="152">
          <cell r="B152" t="str">
            <v>Жемконский наслег с.Эбя</v>
          </cell>
          <cell r="I152">
            <v>-52</v>
          </cell>
          <cell r="J152">
            <v>-42</v>
          </cell>
          <cell r="K152">
            <v>260</v>
          </cell>
          <cell r="L152">
            <v>-18.8</v>
          </cell>
        </row>
        <row r="153">
          <cell r="B153" t="str">
            <v>Кыргыдайский наслег с.Сатагай</v>
          </cell>
          <cell r="I153">
            <v>-52</v>
          </cell>
          <cell r="J153">
            <v>-42</v>
          </cell>
          <cell r="K153">
            <v>260</v>
          </cell>
          <cell r="L153">
            <v>-18.8</v>
          </cell>
        </row>
        <row r="154">
          <cell r="B154" t="str">
            <v>Кюлетский 1-й наслег с.Усун</v>
          </cell>
          <cell r="I154">
            <v>-52</v>
          </cell>
          <cell r="J154">
            <v>-42</v>
          </cell>
          <cell r="K154">
            <v>260</v>
          </cell>
          <cell r="L154">
            <v>-18.8</v>
          </cell>
        </row>
        <row r="155">
          <cell r="B155" t="str">
            <v>Кюлетский 2-й наслег с.Кюлекян</v>
          </cell>
          <cell r="I155">
            <v>-52</v>
          </cell>
          <cell r="J155">
            <v>-42</v>
          </cell>
          <cell r="K155">
            <v>260</v>
          </cell>
          <cell r="L155">
            <v>-18.8</v>
          </cell>
        </row>
        <row r="156">
          <cell r="B156" t="str">
            <v>Лёкёчёнский наслег с.Лёкёчён</v>
          </cell>
          <cell r="I156">
            <v>-52</v>
          </cell>
          <cell r="J156">
            <v>-42</v>
          </cell>
          <cell r="K156">
            <v>260</v>
          </cell>
          <cell r="L156">
            <v>-18.8</v>
          </cell>
        </row>
        <row r="157">
          <cell r="B157" t="str">
            <v>Первый Тогусский наслег с.Тымпы</v>
          </cell>
          <cell r="I157">
            <v>-52</v>
          </cell>
          <cell r="J157">
            <v>-42</v>
          </cell>
          <cell r="K157">
            <v>260</v>
          </cell>
          <cell r="L157">
            <v>-18.8</v>
          </cell>
        </row>
        <row r="158">
          <cell r="B158" t="str">
            <v>Поселок Кысыл-Сырп.Кысыл-Сыр</v>
          </cell>
          <cell r="I158">
            <v>-52</v>
          </cell>
          <cell r="J158">
            <v>-42</v>
          </cell>
          <cell r="K158">
            <v>260</v>
          </cell>
          <cell r="L158">
            <v>-18.8</v>
          </cell>
        </row>
        <row r="159">
          <cell r="B159" t="str">
            <v>Тасагарский наслег с.Тасагар</v>
          </cell>
          <cell r="I159">
            <v>-52</v>
          </cell>
          <cell r="J159">
            <v>-42</v>
          </cell>
          <cell r="K159">
            <v>260</v>
          </cell>
          <cell r="L159">
            <v>-18.8</v>
          </cell>
        </row>
        <row r="160">
          <cell r="B160" t="str">
            <v>Тогусский наслег с.Балагаччы</v>
          </cell>
          <cell r="I160">
            <v>-52</v>
          </cell>
          <cell r="J160">
            <v>-42</v>
          </cell>
          <cell r="K160">
            <v>260</v>
          </cell>
          <cell r="L160">
            <v>-18.8</v>
          </cell>
        </row>
        <row r="161">
          <cell r="B161" t="str">
            <v>Тогусский наслег с.Сят</v>
          </cell>
          <cell r="I161">
            <v>-52</v>
          </cell>
          <cell r="J161">
            <v>-42</v>
          </cell>
          <cell r="K161">
            <v>260</v>
          </cell>
          <cell r="L161">
            <v>-18.8</v>
          </cell>
        </row>
        <row r="162">
          <cell r="B162" t="str">
            <v>Тылгынинский наслег с.Тербяс</v>
          </cell>
          <cell r="I162">
            <v>-52</v>
          </cell>
          <cell r="J162">
            <v>-42</v>
          </cell>
          <cell r="K162">
            <v>260</v>
          </cell>
          <cell r="L162">
            <v>-18.8</v>
          </cell>
        </row>
        <row r="163">
          <cell r="B163" t="str">
            <v xml:space="preserve">Хагынский наслег с.Кирово </v>
          </cell>
          <cell r="I163">
            <v>-52</v>
          </cell>
          <cell r="J163">
            <v>-42</v>
          </cell>
          <cell r="K163">
            <v>260</v>
          </cell>
          <cell r="L163">
            <v>-18.8</v>
          </cell>
        </row>
        <row r="164">
          <cell r="B164" t="str">
            <v>Халбакинский наслег с.Тосу</v>
          </cell>
          <cell r="I164">
            <v>-52</v>
          </cell>
          <cell r="J164">
            <v>-42</v>
          </cell>
          <cell r="K164">
            <v>260</v>
          </cell>
          <cell r="L164">
            <v>-18.8</v>
          </cell>
        </row>
        <row r="165">
          <cell r="B165" t="str">
            <v>Халбакинский наслег с.Староватово</v>
          </cell>
          <cell r="I165">
            <v>-52</v>
          </cell>
          <cell r="J165">
            <v>-42</v>
          </cell>
          <cell r="K165">
            <v>260</v>
          </cell>
          <cell r="L165">
            <v>-18.8</v>
          </cell>
        </row>
        <row r="166">
          <cell r="B166" t="str">
            <v>Чернышевский наслегс.Чинеке</v>
          </cell>
          <cell r="I166">
            <v>-52</v>
          </cell>
          <cell r="J166">
            <v>-42</v>
          </cell>
          <cell r="K166">
            <v>260</v>
          </cell>
          <cell r="L166">
            <v>-18.8</v>
          </cell>
        </row>
        <row r="167">
          <cell r="B167" t="str">
            <v>Чочунский наслегс.Сыдыбыл</v>
          </cell>
          <cell r="I167">
            <v>-52</v>
          </cell>
          <cell r="J167">
            <v>-42</v>
          </cell>
          <cell r="K167">
            <v>260</v>
          </cell>
          <cell r="L167">
            <v>-18.8</v>
          </cell>
        </row>
        <row r="168">
          <cell r="B168" t="str">
            <v>Чочунский наслегс.Кюнде</v>
          </cell>
          <cell r="I168">
            <v>-52</v>
          </cell>
          <cell r="J168">
            <v>-42</v>
          </cell>
          <cell r="K168">
            <v>260</v>
          </cell>
          <cell r="L168">
            <v>-18.8</v>
          </cell>
        </row>
        <row r="169">
          <cell r="B169" t="str">
            <v>Югюлятский наслегс.Кюбеингде</v>
          </cell>
          <cell r="I169">
            <v>-52</v>
          </cell>
          <cell r="J169">
            <v>-42</v>
          </cell>
          <cell r="K169">
            <v>260</v>
          </cell>
          <cell r="L169">
            <v>-18.8</v>
          </cell>
        </row>
        <row r="170">
          <cell r="B170" t="str">
            <v>Город Вилюйскг.Вилюйск</v>
          </cell>
          <cell r="I170">
            <v>-52</v>
          </cell>
          <cell r="J170">
            <v>-42</v>
          </cell>
          <cell r="K170">
            <v>260</v>
          </cell>
          <cell r="L170">
            <v>-18.8</v>
          </cell>
        </row>
        <row r="171">
          <cell r="B171" t="str">
            <v>Город Вилюйскс.Сосновка</v>
          </cell>
          <cell r="I171">
            <v>-52</v>
          </cell>
          <cell r="J171">
            <v>-42</v>
          </cell>
          <cell r="K171">
            <v>260</v>
          </cell>
          <cell r="L171">
            <v>-18.8</v>
          </cell>
        </row>
        <row r="172">
          <cell r="B172" t="str">
            <v>Атамайский наслег с.Бес-Кюёль</v>
          </cell>
          <cell r="I172">
            <v>-55</v>
          </cell>
          <cell r="J172">
            <v>-46</v>
          </cell>
          <cell r="K172">
            <v>265</v>
          </cell>
          <cell r="L172">
            <v>-20.2</v>
          </cell>
        </row>
        <row r="173">
          <cell r="B173" t="str">
            <v>Бердигестяхский наслегс.Бердигестях</v>
          </cell>
          <cell r="I173">
            <v>-55</v>
          </cell>
          <cell r="J173">
            <v>-46</v>
          </cell>
          <cell r="K173">
            <v>265</v>
          </cell>
          <cell r="L173">
            <v>-20.2</v>
          </cell>
        </row>
        <row r="174">
          <cell r="B174" t="str">
            <v>Бердигестяхский наслегс.Ёлёнг</v>
          </cell>
          <cell r="I174">
            <v>-55</v>
          </cell>
          <cell r="J174">
            <v>-46</v>
          </cell>
          <cell r="K174">
            <v>265</v>
          </cell>
          <cell r="L174">
            <v>-20.2</v>
          </cell>
        </row>
        <row r="175">
          <cell r="B175" t="str">
            <v>Бердигестяхский наслегс.Май</v>
          </cell>
          <cell r="I175">
            <v>-55</v>
          </cell>
          <cell r="J175">
            <v>-46</v>
          </cell>
          <cell r="K175">
            <v>265</v>
          </cell>
          <cell r="L175">
            <v>-20.2</v>
          </cell>
        </row>
        <row r="176">
          <cell r="B176" t="str">
            <v>Кировский наслегс.Асыма</v>
          </cell>
          <cell r="I176">
            <v>-55</v>
          </cell>
          <cell r="J176">
            <v>-46</v>
          </cell>
          <cell r="K176">
            <v>265</v>
          </cell>
          <cell r="L176">
            <v>-20.2</v>
          </cell>
        </row>
        <row r="177">
          <cell r="B177" t="str">
            <v>Кировский наслегс.Чекя-Бясь</v>
          </cell>
          <cell r="I177">
            <v>-55</v>
          </cell>
          <cell r="J177">
            <v>-46</v>
          </cell>
          <cell r="K177">
            <v>265</v>
          </cell>
          <cell r="L177">
            <v>-20.2</v>
          </cell>
        </row>
        <row r="178">
          <cell r="B178" t="str">
            <v>Маганинский наслегс.Орто-Сурт</v>
          </cell>
          <cell r="I178">
            <v>-55</v>
          </cell>
          <cell r="J178">
            <v>-46</v>
          </cell>
          <cell r="K178">
            <v>265</v>
          </cell>
          <cell r="L178">
            <v>-20.2</v>
          </cell>
        </row>
        <row r="179">
          <cell r="B179" t="str">
            <v>Малтанинский наслегс.Кептин</v>
          </cell>
          <cell r="I179">
            <v>-55</v>
          </cell>
          <cell r="J179">
            <v>-46</v>
          </cell>
          <cell r="K179">
            <v>265</v>
          </cell>
          <cell r="L179">
            <v>-20.2</v>
          </cell>
        </row>
        <row r="180">
          <cell r="B180" t="str">
            <v>Малтанинский наслегс.Тонг-Улах</v>
          </cell>
          <cell r="I180">
            <v>-55</v>
          </cell>
          <cell r="J180">
            <v>-46</v>
          </cell>
          <cell r="K180">
            <v>265</v>
          </cell>
          <cell r="L180">
            <v>-20.2</v>
          </cell>
        </row>
        <row r="181">
          <cell r="B181" t="str">
            <v>Малтанинский наслегс.Тысагаччы</v>
          </cell>
          <cell r="I181">
            <v>-55</v>
          </cell>
          <cell r="J181">
            <v>-46</v>
          </cell>
          <cell r="K181">
            <v>265</v>
          </cell>
          <cell r="L181">
            <v>-20.2</v>
          </cell>
        </row>
        <row r="182">
          <cell r="B182" t="str">
            <v>Мытахский наслегс.Дикимдя</v>
          </cell>
          <cell r="I182">
            <v>-55</v>
          </cell>
          <cell r="J182">
            <v>-46</v>
          </cell>
          <cell r="K182">
            <v>265</v>
          </cell>
          <cell r="L182">
            <v>-20.2</v>
          </cell>
        </row>
        <row r="183">
          <cell r="B183" t="str">
            <v>Мытахский наслегс.Эбя</v>
          </cell>
          <cell r="I183">
            <v>-55</v>
          </cell>
          <cell r="J183">
            <v>-46</v>
          </cell>
          <cell r="K183">
            <v>265</v>
          </cell>
          <cell r="L183">
            <v>-20.2</v>
          </cell>
        </row>
        <row r="184">
          <cell r="B184" t="str">
            <v>Одунунский наслегс.Магарас</v>
          </cell>
          <cell r="I184">
            <v>-55</v>
          </cell>
          <cell r="J184">
            <v>-46</v>
          </cell>
          <cell r="K184">
            <v>265</v>
          </cell>
          <cell r="L184">
            <v>-20.2</v>
          </cell>
        </row>
        <row r="185">
          <cell r="B185" t="str">
            <v>Одунунский наслегс.Улу-Сысы</v>
          </cell>
          <cell r="I185">
            <v>-55</v>
          </cell>
          <cell r="J185">
            <v>-46</v>
          </cell>
          <cell r="K185">
            <v>265</v>
          </cell>
          <cell r="L185">
            <v>-20.2</v>
          </cell>
        </row>
        <row r="186">
          <cell r="B186" t="str">
            <v>Одунунский наслегс.Харыялах</v>
          </cell>
          <cell r="I186">
            <v>-55</v>
          </cell>
          <cell r="J186">
            <v>-46</v>
          </cell>
          <cell r="K186">
            <v>265</v>
          </cell>
          <cell r="L186">
            <v>-20.2</v>
          </cell>
        </row>
        <row r="187">
          <cell r="B187" t="str">
            <v>Октябрьский наслегс.Кюёрелях</v>
          </cell>
          <cell r="I187">
            <v>-55</v>
          </cell>
          <cell r="J187">
            <v>-46</v>
          </cell>
          <cell r="K187">
            <v>265</v>
          </cell>
          <cell r="L187">
            <v>-20.2</v>
          </cell>
        </row>
        <row r="188">
          <cell r="B188" t="str">
            <v>Шологонский наслегс.Ёрт</v>
          </cell>
          <cell r="I188">
            <v>-55</v>
          </cell>
          <cell r="J188">
            <v>-46</v>
          </cell>
          <cell r="K188">
            <v>265</v>
          </cell>
          <cell r="L188">
            <v>-20.2</v>
          </cell>
        </row>
        <row r="189">
          <cell r="B189" t="str">
            <v>Поселок Жатайп.Жатай</v>
          </cell>
          <cell r="I189">
            <v>-55</v>
          </cell>
          <cell r="J189">
            <v>-45</v>
          </cell>
          <cell r="K189">
            <v>254</v>
          </cell>
          <cell r="L189">
            <v>-21.2</v>
          </cell>
        </row>
        <row r="190">
          <cell r="B190" t="str">
            <v>Бестяхский наслегс.Бестях</v>
          </cell>
          <cell r="I190">
            <v>-51</v>
          </cell>
          <cell r="J190">
            <v>-43</v>
          </cell>
          <cell r="K190">
            <v>276</v>
          </cell>
          <cell r="L190">
            <v>-19.899999999999999</v>
          </cell>
        </row>
        <row r="191">
          <cell r="B191" t="str">
            <v>Жиганский наслегс.Жиганск</v>
          </cell>
          <cell r="H191" t="str">
            <v>с.Жиганск</v>
          </cell>
          <cell r="I191">
            <v>-51</v>
          </cell>
          <cell r="J191">
            <v>-43</v>
          </cell>
          <cell r="K191">
            <v>276</v>
          </cell>
          <cell r="L191">
            <v>-19.899999999999999</v>
          </cell>
        </row>
        <row r="192">
          <cell r="B192" t="str">
            <v>Жиганский наслегс.Дярдан</v>
          </cell>
          <cell r="H192" t="str">
            <v>с.Дярдан</v>
          </cell>
          <cell r="I192">
            <v>-51</v>
          </cell>
          <cell r="J192">
            <v>-43</v>
          </cell>
          <cell r="K192">
            <v>276</v>
          </cell>
          <cell r="L192">
            <v>-19.899999999999999</v>
          </cell>
        </row>
        <row r="193">
          <cell r="B193" t="str">
            <v>Ленский наслег с.Кыстатыам</v>
          </cell>
          <cell r="I193">
            <v>-51</v>
          </cell>
          <cell r="J193">
            <v>-43</v>
          </cell>
          <cell r="K193">
            <v>276</v>
          </cell>
          <cell r="L193">
            <v>-19.899999999999999</v>
          </cell>
        </row>
        <row r="194">
          <cell r="B194" t="str">
            <v>Линдинский наслегс.Бахынай</v>
          </cell>
          <cell r="I194">
            <v>-51</v>
          </cell>
          <cell r="J194">
            <v>-43</v>
          </cell>
          <cell r="K194">
            <v>276</v>
          </cell>
          <cell r="L194">
            <v>-19.899999999999999</v>
          </cell>
        </row>
        <row r="195">
          <cell r="B195" t="str">
            <v>Поселок Сангарп.Сангар</v>
          </cell>
          <cell r="I195">
            <v>-50</v>
          </cell>
          <cell r="J195">
            <v>-42</v>
          </cell>
          <cell r="K195">
            <v>260</v>
          </cell>
          <cell r="L195">
            <v>-19.899999999999999</v>
          </cell>
        </row>
        <row r="196">
          <cell r="B196" t="str">
            <v>Поселок Сангарс.Авиапорт</v>
          </cell>
          <cell r="I196">
            <v>-50</v>
          </cell>
          <cell r="J196">
            <v>-42</v>
          </cell>
          <cell r="K196">
            <v>260</v>
          </cell>
          <cell r="L196">
            <v>-19.899999999999999</v>
          </cell>
        </row>
        <row r="197">
          <cell r="B197" t="str">
            <v>Поселок Сангарс.Смородичный</v>
          </cell>
          <cell r="I197">
            <v>-50</v>
          </cell>
          <cell r="J197">
            <v>-42</v>
          </cell>
          <cell r="K197">
            <v>260</v>
          </cell>
          <cell r="L197">
            <v>-19.899999999999999</v>
          </cell>
        </row>
        <row r="198">
          <cell r="B198" t="str">
            <v>Арыктахский наслег с.Арыктах</v>
          </cell>
          <cell r="I198">
            <v>-50</v>
          </cell>
          <cell r="J198">
            <v>-42</v>
          </cell>
          <cell r="K198">
            <v>260</v>
          </cell>
          <cell r="L198">
            <v>-19.899999999999999</v>
          </cell>
        </row>
        <row r="199">
          <cell r="B199" t="str">
            <v>Арыктахский наслег с.Люксюгюн</v>
          </cell>
          <cell r="I199">
            <v>-50</v>
          </cell>
          <cell r="J199">
            <v>-42</v>
          </cell>
          <cell r="K199">
            <v>260</v>
          </cell>
          <cell r="L199">
            <v>-19.899999999999999</v>
          </cell>
        </row>
        <row r="200">
          <cell r="B200" t="str">
            <v>Арыктахский наслег с.Хатырык-Хомо</v>
          </cell>
          <cell r="I200">
            <v>-50</v>
          </cell>
          <cell r="J200">
            <v>-42</v>
          </cell>
          <cell r="K200">
            <v>260</v>
          </cell>
          <cell r="L200">
            <v>-19.899999999999999</v>
          </cell>
        </row>
        <row r="201">
          <cell r="B201" t="str">
            <v>Кировский наслегс.Сегян-Кюёль</v>
          </cell>
          <cell r="I201">
            <v>-50</v>
          </cell>
          <cell r="J201">
            <v>-42</v>
          </cell>
          <cell r="K201">
            <v>260</v>
          </cell>
          <cell r="L201">
            <v>-19.899999999999999</v>
          </cell>
        </row>
        <row r="202">
          <cell r="B202" t="str">
            <v>Кировский наслегс.Батамай</v>
          </cell>
          <cell r="I202">
            <v>-50</v>
          </cell>
          <cell r="J202">
            <v>-42</v>
          </cell>
          <cell r="K202">
            <v>260</v>
          </cell>
          <cell r="L202">
            <v>-19.899999999999999</v>
          </cell>
        </row>
        <row r="203">
          <cell r="B203" t="str">
            <v>Кировский наслегс.Хара</v>
          </cell>
          <cell r="I203">
            <v>-50</v>
          </cell>
          <cell r="J203">
            <v>-42</v>
          </cell>
          <cell r="K203">
            <v>260</v>
          </cell>
          <cell r="L203">
            <v>-19.899999999999999</v>
          </cell>
        </row>
        <row r="204">
          <cell r="B204" t="str">
            <v>Кировский наслегс.Ыал-Усуга</v>
          </cell>
          <cell r="I204">
            <v>-50</v>
          </cell>
          <cell r="J204">
            <v>-42</v>
          </cell>
          <cell r="K204">
            <v>260</v>
          </cell>
          <cell r="L204">
            <v>-19.899999999999999</v>
          </cell>
        </row>
        <row r="205">
          <cell r="B205" t="str">
            <v>Кобяйский наслегс.Кобяй</v>
          </cell>
          <cell r="I205">
            <v>-50</v>
          </cell>
          <cell r="J205">
            <v>-42</v>
          </cell>
          <cell r="K205">
            <v>260</v>
          </cell>
          <cell r="L205">
            <v>-19.899999999999999</v>
          </cell>
        </row>
        <row r="206">
          <cell r="B206" t="str">
            <v>Кобяйский наслегс.Ойун-Унгуохтах</v>
          </cell>
          <cell r="I206">
            <v>-50</v>
          </cell>
          <cell r="J206">
            <v>-42</v>
          </cell>
          <cell r="K206">
            <v>260</v>
          </cell>
          <cell r="L206">
            <v>-19.899999999999999</v>
          </cell>
        </row>
        <row r="207">
          <cell r="B207" t="str">
            <v>Кобяйский наслегс.Сага</v>
          </cell>
          <cell r="I207">
            <v>-50</v>
          </cell>
          <cell r="J207">
            <v>-42</v>
          </cell>
          <cell r="K207">
            <v>260</v>
          </cell>
          <cell r="L207">
            <v>-19.899999999999999</v>
          </cell>
        </row>
        <row r="208">
          <cell r="B208" t="str">
            <v>Куокуйский наслегс.Аргас</v>
          </cell>
          <cell r="I208">
            <v>-50</v>
          </cell>
          <cell r="J208">
            <v>-42</v>
          </cell>
          <cell r="K208">
            <v>260</v>
          </cell>
          <cell r="L208">
            <v>-19.899999999999999</v>
          </cell>
        </row>
        <row r="209">
          <cell r="B209" t="str">
            <v>Куокуйский наслегс.Ат-Баса</v>
          </cell>
          <cell r="I209">
            <v>-50</v>
          </cell>
          <cell r="J209">
            <v>-42</v>
          </cell>
          <cell r="K209">
            <v>260</v>
          </cell>
          <cell r="L209">
            <v>-19.899999999999999</v>
          </cell>
        </row>
        <row r="210">
          <cell r="B210" t="str">
            <v>Куокуйский наслегс.Кальвица</v>
          </cell>
          <cell r="I210">
            <v>-50</v>
          </cell>
          <cell r="J210">
            <v>-42</v>
          </cell>
          <cell r="K210">
            <v>260</v>
          </cell>
          <cell r="L210">
            <v>-19.899999999999999</v>
          </cell>
        </row>
        <row r="211">
          <cell r="B211" t="str">
            <v>Ламынхинский наслегс.Себян-Кюёль</v>
          </cell>
          <cell r="I211">
            <v>-50</v>
          </cell>
          <cell r="J211">
            <v>-42</v>
          </cell>
          <cell r="K211">
            <v>260</v>
          </cell>
          <cell r="L211">
            <v>-19.899999999999999</v>
          </cell>
        </row>
        <row r="212">
          <cell r="B212" t="str">
            <v>Люччегинский 1-й наслегс.Багадя</v>
          </cell>
          <cell r="I212">
            <v>-50</v>
          </cell>
          <cell r="J212">
            <v>-42</v>
          </cell>
          <cell r="K212">
            <v>260</v>
          </cell>
          <cell r="L212">
            <v>-19.899999999999999</v>
          </cell>
        </row>
        <row r="213">
          <cell r="B213" t="str">
            <v>Люччегинский 1-й наслегс.Арылах</v>
          </cell>
          <cell r="I213">
            <v>-50</v>
          </cell>
          <cell r="J213">
            <v>-42</v>
          </cell>
          <cell r="K213">
            <v>260</v>
          </cell>
          <cell r="L213">
            <v>-19.899999999999999</v>
          </cell>
        </row>
        <row r="214">
          <cell r="B214" t="str">
            <v>Люччегинский 2-й наслегс.Мастах</v>
          </cell>
          <cell r="I214">
            <v>-50</v>
          </cell>
          <cell r="J214">
            <v>-42</v>
          </cell>
          <cell r="K214">
            <v>260</v>
          </cell>
          <cell r="L214">
            <v>-19.899999999999999</v>
          </cell>
        </row>
        <row r="215">
          <cell r="B215" t="str">
            <v>Люччегинский 2-й наслегс.Бырангатталах</v>
          </cell>
          <cell r="I215">
            <v>-50</v>
          </cell>
          <cell r="J215">
            <v>-42</v>
          </cell>
          <cell r="K215">
            <v>260</v>
          </cell>
          <cell r="L215">
            <v>-19.899999999999999</v>
          </cell>
        </row>
        <row r="216">
          <cell r="B216" t="str">
            <v>Люччегинский 2-й наслегс.Мастах 2-й</v>
          </cell>
          <cell r="I216">
            <v>-50</v>
          </cell>
          <cell r="J216">
            <v>-42</v>
          </cell>
          <cell r="K216">
            <v>260</v>
          </cell>
          <cell r="L216">
            <v>-19.899999999999999</v>
          </cell>
        </row>
        <row r="217">
          <cell r="B217" t="str">
            <v>Мукучунский наслегс.Сайылык</v>
          </cell>
          <cell r="I217">
            <v>-50</v>
          </cell>
          <cell r="J217">
            <v>-42</v>
          </cell>
          <cell r="K217">
            <v>260</v>
          </cell>
          <cell r="L217">
            <v>-19.899999999999999</v>
          </cell>
        </row>
        <row r="218">
          <cell r="B218" t="str">
            <v>Нижилинский наслегс.Чагда</v>
          </cell>
          <cell r="I218">
            <v>-50</v>
          </cell>
          <cell r="J218">
            <v>-42</v>
          </cell>
          <cell r="K218">
            <v>260</v>
          </cell>
          <cell r="L218">
            <v>-19.899999999999999</v>
          </cell>
        </row>
        <row r="219">
          <cell r="B219" t="str">
            <v>Ситтинский наслегс.Ситте</v>
          </cell>
          <cell r="I219">
            <v>-50</v>
          </cell>
          <cell r="J219">
            <v>-42</v>
          </cell>
          <cell r="K219">
            <v>260</v>
          </cell>
          <cell r="L219">
            <v>-19.899999999999999</v>
          </cell>
        </row>
        <row r="220">
          <cell r="B220" t="str">
            <v>Тыайинский наслегс.Тыайа</v>
          </cell>
          <cell r="I220">
            <v>-50</v>
          </cell>
          <cell r="J220">
            <v>-42</v>
          </cell>
          <cell r="K220">
            <v>260</v>
          </cell>
          <cell r="L220">
            <v>-19.899999999999999</v>
          </cell>
        </row>
        <row r="221">
          <cell r="B221" t="str">
            <v>Усть-Вилюйский наслегс.Промышленный</v>
          </cell>
          <cell r="I221">
            <v>-50</v>
          </cell>
          <cell r="J221">
            <v>-42</v>
          </cell>
          <cell r="K221">
            <v>260</v>
          </cell>
          <cell r="L221">
            <v>-19.899999999999999</v>
          </cell>
        </row>
        <row r="222">
          <cell r="B222" t="str">
            <v>Город Ленскг.Ленск</v>
          </cell>
          <cell r="I222">
            <v>-49</v>
          </cell>
          <cell r="J222">
            <v>-37</v>
          </cell>
          <cell r="K222">
            <v>258</v>
          </cell>
          <cell r="L222">
            <v>-14.6</v>
          </cell>
        </row>
        <row r="223">
          <cell r="B223" t="str">
            <v>Поселок Витимп.Витим</v>
          </cell>
          <cell r="I223">
            <v>-51</v>
          </cell>
          <cell r="J223">
            <v>-36</v>
          </cell>
          <cell r="K223">
            <v>256</v>
          </cell>
          <cell r="L223">
            <v>-14.6</v>
          </cell>
        </row>
        <row r="224">
          <cell r="B224" t="str">
            <v>Беченчинский наслег с.Беченча</v>
          </cell>
          <cell r="I224">
            <v>-49</v>
          </cell>
          <cell r="J224">
            <v>-37</v>
          </cell>
          <cell r="K224">
            <v>258</v>
          </cell>
          <cell r="L224">
            <v>-14.6</v>
          </cell>
        </row>
        <row r="225">
          <cell r="B225" t="str">
            <v>Мурбайский наслегс.Нюя Северная</v>
          </cell>
          <cell r="I225">
            <v>-49</v>
          </cell>
          <cell r="J225">
            <v>-37</v>
          </cell>
          <cell r="K225">
            <v>258</v>
          </cell>
          <cell r="L225">
            <v>-14.6</v>
          </cell>
        </row>
        <row r="226">
          <cell r="B226" t="str">
            <v>Мурбайский наслегс.Дорожный</v>
          </cell>
          <cell r="I226">
            <v>-49</v>
          </cell>
          <cell r="J226">
            <v>-37</v>
          </cell>
          <cell r="K226">
            <v>258</v>
          </cell>
          <cell r="L226">
            <v>-14.6</v>
          </cell>
        </row>
        <row r="227">
          <cell r="B227" t="str">
            <v>Наторский наслегс.Нуотара</v>
          </cell>
          <cell r="I227">
            <v>-49</v>
          </cell>
          <cell r="J227">
            <v>-37</v>
          </cell>
          <cell r="K227">
            <v>258</v>
          </cell>
          <cell r="L227">
            <v>-14.6</v>
          </cell>
        </row>
        <row r="228">
          <cell r="B228" t="str">
            <v>Нюйский наслегс.Нюя</v>
          </cell>
          <cell r="I228">
            <v>-49</v>
          </cell>
          <cell r="J228">
            <v>-37</v>
          </cell>
          <cell r="K228">
            <v>258</v>
          </cell>
          <cell r="L228">
            <v>-14.6</v>
          </cell>
        </row>
        <row r="229">
          <cell r="B229" t="str">
            <v>Нюйский наслегс.Турукта</v>
          </cell>
          <cell r="I229">
            <v>-49</v>
          </cell>
          <cell r="J229">
            <v>-37</v>
          </cell>
          <cell r="K229">
            <v>258</v>
          </cell>
          <cell r="L229">
            <v>-14.6</v>
          </cell>
        </row>
        <row r="230">
          <cell r="B230" t="str">
            <v>Орто-Нахаринский наслегс.Орто-Нахара</v>
          </cell>
          <cell r="I230">
            <v>-49</v>
          </cell>
          <cell r="J230">
            <v>-37</v>
          </cell>
          <cell r="K230">
            <v>258</v>
          </cell>
          <cell r="L230">
            <v>-14.6</v>
          </cell>
        </row>
        <row r="231">
          <cell r="B231" t="str">
            <v>Орто-Нахаринский наслегс.Чамча</v>
          </cell>
          <cell r="I231">
            <v>-49</v>
          </cell>
          <cell r="J231">
            <v>-37</v>
          </cell>
          <cell r="K231">
            <v>258</v>
          </cell>
          <cell r="L231">
            <v>-14.6</v>
          </cell>
        </row>
        <row r="232">
          <cell r="B232" t="str">
            <v>Поселок Пеледуйп.Пеледуй</v>
          </cell>
          <cell r="I232">
            <v>-51</v>
          </cell>
          <cell r="J232">
            <v>-36</v>
          </cell>
          <cell r="K232">
            <v>256</v>
          </cell>
          <cell r="L232">
            <v>-14.6</v>
          </cell>
        </row>
        <row r="233">
          <cell r="B233" t="str">
            <v>Поселок Пеледуйс.Крестовский лесоучасток</v>
          </cell>
          <cell r="I233">
            <v>-49</v>
          </cell>
          <cell r="J233">
            <v>-37</v>
          </cell>
          <cell r="K233">
            <v>258</v>
          </cell>
          <cell r="L233">
            <v>-14.6</v>
          </cell>
        </row>
        <row r="234">
          <cell r="B234" t="str">
            <v>Салдыкельский наслегс.Сальдыкель</v>
          </cell>
          <cell r="I234">
            <v>-49</v>
          </cell>
          <cell r="J234">
            <v>-37</v>
          </cell>
          <cell r="K234">
            <v>258</v>
          </cell>
          <cell r="L234">
            <v>-14.6</v>
          </cell>
        </row>
        <row r="235">
          <cell r="B235" t="str">
            <v>Салдыкельский наслегс.Батамай</v>
          </cell>
          <cell r="I235">
            <v>-49</v>
          </cell>
          <cell r="J235">
            <v>-37</v>
          </cell>
          <cell r="K235">
            <v>258</v>
          </cell>
          <cell r="L235">
            <v>-14.6</v>
          </cell>
        </row>
        <row r="236">
          <cell r="B236" t="str">
            <v>Салдыкельский наслегс.Мурья</v>
          </cell>
          <cell r="I236">
            <v>-49</v>
          </cell>
          <cell r="J236">
            <v>-37</v>
          </cell>
          <cell r="K236">
            <v>258</v>
          </cell>
          <cell r="L236">
            <v>-14.6</v>
          </cell>
        </row>
        <row r="237">
          <cell r="B237" t="str">
            <v>Толонский наслегс.Толон</v>
          </cell>
          <cell r="I237">
            <v>-49</v>
          </cell>
          <cell r="J237">
            <v>-37</v>
          </cell>
          <cell r="K237">
            <v>258</v>
          </cell>
          <cell r="L237">
            <v>-14.6</v>
          </cell>
        </row>
        <row r="238">
          <cell r="B238" t="str">
            <v>Толонский наслегс.Алысардах</v>
          </cell>
          <cell r="I238">
            <v>-49</v>
          </cell>
          <cell r="J238">
            <v>-37</v>
          </cell>
          <cell r="K238">
            <v>258</v>
          </cell>
          <cell r="L238">
            <v>-14.6</v>
          </cell>
        </row>
        <row r="239">
          <cell r="B239" t="str">
            <v>Толонский наслегс.Инняли</v>
          </cell>
          <cell r="I239">
            <v>-49</v>
          </cell>
          <cell r="J239">
            <v>-37</v>
          </cell>
          <cell r="K239">
            <v>258</v>
          </cell>
          <cell r="L239">
            <v>-14.6</v>
          </cell>
        </row>
        <row r="240">
          <cell r="B240" t="str">
            <v>Ярославский наслегс.Ярославский</v>
          </cell>
          <cell r="I240">
            <v>-49</v>
          </cell>
          <cell r="J240">
            <v>-37</v>
          </cell>
          <cell r="K240">
            <v>258</v>
          </cell>
          <cell r="L240">
            <v>-14.6</v>
          </cell>
        </row>
        <row r="241">
          <cell r="B241" t="str">
            <v>Ярославский наслегс.Хамра</v>
          </cell>
          <cell r="I241">
            <v>-49</v>
          </cell>
          <cell r="J241">
            <v>-37</v>
          </cell>
          <cell r="K241">
            <v>258</v>
          </cell>
          <cell r="L241">
            <v>-14.6</v>
          </cell>
        </row>
        <row r="242">
          <cell r="B242" t="str">
            <v>Алтанский наслег с.Олёчёй</v>
          </cell>
          <cell r="I242">
            <v>-55</v>
          </cell>
          <cell r="J242">
            <v>-45</v>
          </cell>
          <cell r="K242">
            <v>254</v>
          </cell>
          <cell r="L242">
            <v>-21.2</v>
          </cell>
        </row>
        <row r="243">
          <cell r="B243" t="str">
            <v>Арангасский наслегс.Тарат</v>
          </cell>
          <cell r="I243">
            <v>-55</v>
          </cell>
          <cell r="J243">
            <v>-45</v>
          </cell>
          <cell r="K243">
            <v>254</v>
          </cell>
          <cell r="L243">
            <v>-21.2</v>
          </cell>
        </row>
        <row r="244">
          <cell r="B244" t="str">
            <v>Батаринский наслегс.Сымах</v>
          </cell>
          <cell r="I244">
            <v>-55</v>
          </cell>
          <cell r="J244">
            <v>-45</v>
          </cell>
          <cell r="K244">
            <v>254</v>
          </cell>
          <cell r="L244">
            <v>-21.2</v>
          </cell>
        </row>
        <row r="245">
          <cell r="B245" t="str">
            <v>Бютейдяхский наслегс.Бютейдях</v>
          </cell>
          <cell r="I245">
            <v>-55</v>
          </cell>
          <cell r="J245">
            <v>-45</v>
          </cell>
          <cell r="K245">
            <v>254</v>
          </cell>
          <cell r="L245">
            <v>-21.2</v>
          </cell>
        </row>
        <row r="246">
          <cell r="B246" t="str">
            <v>Догдогинский наслегс.Бёкё</v>
          </cell>
          <cell r="I246">
            <v>-55</v>
          </cell>
          <cell r="J246">
            <v>-45</v>
          </cell>
          <cell r="K246">
            <v>254</v>
          </cell>
          <cell r="L246">
            <v>-21.2</v>
          </cell>
        </row>
        <row r="247">
          <cell r="B247" t="str">
            <v>Дойдунский наслегс.Матта</v>
          </cell>
          <cell r="I247">
            <v>-55</v>
          </cell>
          <cell r="J247">
            <v>-45</v>
          </cell>
          <cell r="K247">
            <v>254</v>
          </cell>
          <cell r="L247">
            <v>-21.2</v>
          </cell>
        </row>
        <row r="248">
          <cell r="B248" t="str">
            <v>Дойдунский наслегс.Хапчагай</v>
          </cell>
          <cell r="I248">
            <v>-55</v>
          </cell>
          <cell r="J248">
            <v>-45</v>
          </cell>
          <cell r="K248">
            <v>254</v>
          </cell>
          <cell r="L248">
            <v>-21.2</v>
          </cell>
        </row>
        <row r="249">
          <cell r="B249" t="str">
            <v>Доллунский наслегс.Тумул</v>
          </cell>
          <cell r="I249">
            <v>-55</v>
          </cell>
          <cell r="J249">
            <v>-45</v>
          </cell>
          <cell r="K249">
            <v>254</v>
          </cell>
          <cell r="L249">
            <v>-21.2</v>
          </cell>
        </row>
        <row r="250">
          <cell r="B250" t="str">
            <v>Жабыльский наслегс.Нуорагана</v>
          </cell>
          <cell r="I250">
            <v>-55</v>
          </cell>
          <cell r="J250">
            <v>-45</v>
          </cell>
          <cell r="K250">
            <v>254</v>
          </cell>
          <cell r="L250">
            <v>-21.2</v>
          </cell>
        </row>
        <row r="251">
          <cell r="B251" t="str">
            <v>Жанхадинский наслегс.Тёхтюр</v>
          </cell>
          <cell r="I251">
            <v>-55</v>
          </cell>
          <cell r="J251">
            <v>-45</v>
          </cell>
          <cell r="K251">
            <v>254</v>
          </cell>
          <cell r="L251">
            <v>-21.2</v>
          </cell>
        </row>
        <row r="252">
          <cell r="B252" t="str">
            <v>Жанхадинский наслегс.Бёдёлёх</v>
          </cell>
          <cell r="I252">
            <v>-55</v>
          </cell>
          <cell r="J252">
            <v>-45</v>
          </cell>
          <cell r="K252">
            <v>254</v>
          </cell>
          <cell r="L252">
            <v>-21.2</v>
          </cell>
        </row>
        <row r="253">
          <cell r="B253" t="str">
            <v>Мегинский наслегс.Балыктах</v>
          </cell>
          <cell r="I253">
            <v>-55</v>
          </cell>
          <cell r="J253">
            <v>-45</v>
          </cell>
          <cell r="K253">
            <v>254</v>
          </cell>
          <cell r="L253">
            <v>-21.2</v>
          </cell>
        </row>
        <row r="254">
          <cell r="B254" t="str">
            <v>Мегюрёнский наслегс.Сото</v>
          </cell>
          <cell r="I254">
            <v>-55</v>
          </cell>
          <cell r="J254">
            <v>-45</v>
          </cell>
          <cell r="K254">
            <v>254</v>
          </cell>
          <cell r="L254">
            <v>-21.2</v>
          </cell>
        </row>
        <row r="255">
          <cell r="B255" t="str">
            <v>Мельжехсинский наслегс.Суола</v>
          </cell>
          <cell r="I255">
            <v>-55</v>
          </cell>
          <cell r="J255">
            <v>-45</v>
          </cell>
          <cell r="K255">
            <v>254</v>
          </cell>
          <cell r="L255">
            <v>-21.2</v>
          </cell>
        </row>
        <row r="256">
          <cell r="B256" t="str">
            <v>Мельжехсинский наслегс.Харба-Атах</v>
          </cell>
          <cell r="I256">
            <v>-55</v>
          </cell>
          <cell r="J256">
            <v>-45</v>
          </cell>
          <cell r="K256">
            <v>254</v>
          </cell>
          <cell r="L256">
            <v>-21.2</v>
          </cell>
        </row>
        <row r="257">
          <cell r="B257" t="str">
            <v>Морукский наслегс.Суола (Морук)</v>
          </cell>
          <cell r="I257">
            <v>-55</v>
          </cell>
          <cell r="J257">
            <v>-45</v>
          </cell>
          <cell r="K257">
            <v>254</v>
          </cell>
          <cell r="L257">
            <v>-21.2</v>
          </cell>
        </row>
        <row r="258">
          <cell r="B258" t="str">
            <v>Бедиминский наслегс.Бедьиме</v>
          </cell>
          <cell r="I258">
            <v>-55</v>
          </cell>
          <cell r="J258">
            <v>-45</v>
          </cell>
          <cell r="K258">
            <v>254</v>
          </cell>
          <cell r="L258">
            <v>-21.2</v>
          </cell>
        </row>
        <row r="259">
          <cell r="B259" t="str">
            <v>Нахаринский 1-й наслегс.Телиги</v>
          </cell>
          <cell r="I259">
            <v>-55</v>
          </cell>
          <cell r="J259">
            <v>-45</v>
          </cell>
          <cell r="K259">
            <v>254</v>
          </cell>
          <cell r="L259">
            <v>-21.2</v>
          </cell>
        </row>
        <row r="260">
          <cell r="B260" t="str">
            <v>Нахаринский 2-й наслегс.Хочо</v>
          </cell>
          <cell r="I260">
            <v>-55</v>
          </cell>
          <cell r="J260">
            <v>-45</v>
          </cell>
          <cell r="K260">
            <v>254</v>
          </cell>
          <cell r="L260">
            <v>-21.2</v>
          </cell>
        </row>
        <row r="261">
          <cell r="B261" t="str">
            <v>Нерюктяйинский наслегс.Павловск</v>
          </cell>
          <cell r="I261">
            <v>-55</v>
          </cell>
          <cell r="J261">
            <v>-45</v>
          </cell>
          <cell r="K261">
            <v>254</v>
          </cell>
          <cell r="L261">
            <v>-21.2</v>
          </cell>
        </row>
        <row r="262">
          <cell r="B262" t="str">
            <v>Нерюктяйинский наслегс.Хомустах</v>
          </cell>
          <cell r="I262">
            <v>-55</v>
          </cell>
          <cell r="J262">
            <v>-45</v>
          </cell>
          <cell r="K262">
            <v>254</v>
          </cell>
          <cell r="L262">
            <v>-21.2</v>
          </cell>
        </row>
        <row r="263">
          <cell r="B263" t="str">
            <v>Поселок Нижний Бестяхп.Нижний Бестях</v>
          </cell>
          <cell r="I263">
            <v>-55</v>
          </cell>
          <cell r="J263">
            <v>-45</v>
          </cell>
          <cell r="K263">
            <v>254</v>
          </cell>
          <cell r="L263">
            <v>-21.2</v>
          </cell>
        </row>
        <row r="264">
          <cell r="B264" t="str">
            <v>Рассолодинский наслегс.Рассолода</v>
          </cell>
          <cell r="I264">
            <v>-55</v>
          </cell>
          <cell r="J264">
            <v>-45</v>
          </cell>
          <cell r="K264">
            <v>254</v>
          </cell>
          <cell r="L264">
            <v>-21.2</v>
          </cell>
        </row>
        <row r="265">
          <cell r="B265" t="str">
            <v>Село Майяс.Майя</v>
          </cell>
          <cell r="I265">
            <v>-55</v>
          </cell>
          <cell r="J265">
            <v>-45</v>
          </cell>
          <cell r="K265">
            <v>254</v>
          </cell>
          <cell r="L265">
            <v>-21.2</v>
          </cell>
        </row>
        <row r="266">
          <cell r="B266" t="str">
            <v>Тарагайский наслегс.Табага</v>
          </cell>
          <cell r="I266">
            <v>-55</v>
          </cell>
          <cell r="J266">
            <v>-45</v>
          </cell>
          <cell r="K266">
            <v>254</v>
          </cell>
          <cell r="L266">
            <v>-21.2</v>
          </cell>
        </row>
        <row r="267">
          <cell r="B267" t="str">
            <v>Томторский наслегс.Томтор</v>
          </cell>
          <cell r="I267">
            <v>-55</v>
          </cell>
          <cell r="J267">
            <v>-45</v>
          </cell>
          <cell r="K267">
            <v>254</v>
          </cell>
          <cell r="L267">
            <v>-21.2</v>
          </cell>
        </row>
        <row r="268">
          <cell r="B268" t="str">
            <v>Тыллыминский 1-й наслегс.Ломтука</v>
          </cell>
          <cell r="I268">
            <v>-55</v>
          </cell>
          <cell r="J268">
            <v>-45</v>
          </cell>
          <cell r="K268">
            <v>254</v>
          </cell>
          <cell r="L268">
            <v>-21.2</v>
          </cell>
        </row>
        <row r="269">
          <cell r="B269" t="str">
            <v>Тыллыминский 2-й наслегс.Хатылыма</v>
          </cell>
          <cell r="I269">
            <v>-55</v>
          </cell>
          <cell r="J269">
            <v>-45</v>
          </cell>
          <cell r="K269">
            <v>254</v>
          </cell>
          <cell r="L269">
            <v>-21.2</v>
          </cell>
        </row>
        <row r="270">
          <cell r="B270" t="str">
            <v>Тюнгюлюнский наслегс.Тюнгюлю</v>
          </cell>
          <cell r="I270">
            <v>-55</v>
          </cell>
          <cell r="J270">
            <v>-45</v>
          </cell>
          <cell r="K270">
            <v>254</v>
          </cell>
          <cell r="L270">
            <v>-21.2</v>
          </cell>
        </row>
        <row r="271">
          <cell r="B271" t="str">
            <v>Хаптагайский наслегс.Хаптагай</v>
          </cell>
          <cell r="I271">
            <v>-55</v>
          </cell>
          <cell r="J271">
            <v>-45</v>
          </cell>
          <cell r="K271">
            <v>254</v>
          </cell>
          <cell r="L271">
            <v>-21.2</v>
          </cell>
        </row>
        <row r="272">
          <cell r="B272" t="str">
            <v>Харанский наслегс.Петровка (Хара)</v>
          </cell>
          <cell r="I272">
            <v>-55</v>
          </cell>
          <cell r="J272">
            <v>-45</v>
          </cell>
          <cell r="K272">
            <v>254</v>
          </cell>
          <cell r="L272">
            <v>-21.2</v>
          </cell>
        </row>
        <row r="273">
          <cell r="B273" t="str">
            <v>Ходоринский наслегс.Чюйя</v>
          </cell>
          <cell r="I273">
            <v>-55</v>
          </cell>
          <cell r="J273">
            <v>-45</v>
          </cell>
          <cell r="K273">
            <v>254</v>
          </cell>
          <cell r="L273">
            <v>-21.2</v>
          </cell>
        </row>
        <row r="274">
          <cell r="B274" t="str">
            <v>Холгуминский наслегс.Бырама</v>
          </cell>
          <cell r="I274">
            <v>-55</v>
          </cell>
          <cell r="J274">
            <v>-45</v>
          </cell>
          <cell r="K274">
            <v>254</v>
          </cell>
          <cell r="L274">
            <v>-21.2</v>
          </cell>
        </row>
        <row r="275">
          <cell r="B275" t="str">
            <v>Хоробутский наслегс.Хоробут</v>
          </cell>
          <cell r="I275">
            <v>-55</v>
          </cell>
          <cell r="J275">
            <v>-45</v>
          </cell>
          <cell r="K275">
            <v>254</v>
          </cell>
          <cell r="L275">
            <v>-21.2</v>
          </cell>
        </row>
        <row r="276">
          <cell r="B276" t="str">
            <v>Чыамайыкинский наслегс.Даркылах</v>
          </cell>
          <cell r="I276">
            <v>-55</v>
          </cell>
          <cell r="J276">
            <v>-45</v>
          </cell>
          <cell r="K276">
            <v>254</v>
          </cell>
          <cell r="L276">
            <v>-21.2</v>
          </cell>
        </row>
        <row r="277">
          <cell r="B277" t="str">
            <v>Город Мирныйг.Мирный</v>
          </cell>
          <cell r="I277">
            <v>-48</v>
          </cell>
          <cell r="J277">
            <v>-39</v>
          </cell>
          <cell r="K277">
            <v>267</v>
          </cell>
          <cell r="L277">
            <v>-15.2</v>
          </cell>
        </row>
        <row r="278">
          <cell r="B278" t="str">
            <v>Город Удачныйг.Удачный</v>
          </cell>
          <cell r="I278">
            <v>-48</v>
          </cell>
          <cell r="J278">
            <v>-39</v>
          </cell>
          <cell r="K278">
            <v>267</v>
          </cell>
          <cell r="L278">
            <v>-15.2</v>
          </cell>
        </row>
        <row r="279">
          <cell r="B279" t="str">
            <v>Город Удачныйс.Полярный</v>
          </cell>
          <cell r="I279">
            <v>-48</v>
          </cell>
          <cell r="J279">
            <v>-39</v>
          </cell>
          <cell r="K279">
            <v>267</v>
          </cell>
          <cell r="L279">
            <v>-15.2</v>
          </cell>
        </row>
        <row r="280">
          <cell r="B280" t="str">
            <v>Поселок Айхалп.Айхал</v>
          </cell>
          <cell r="I280">
            <v>-55</v>
          </cell>
          <cell r="J280">
            <v>-49</v>
          </cell>
          <cell r="K280">
            <v>282</v>
          </cell>
          <cell r="L280">
            <v>-20.5</v>
          </cell>
        </row>
        <row r="281">
          <cell r="B281" t="str">
            <v>Поселок Айхалс.Моркока</v>
          </cell>
          <cell r="I281">
            <v>-55</v>
          </cell>
          <cell r="J281">
            <v>-49</v>
          </cell>
          <cell r="K281">
            <v>282</v>
          </cell>
          <cell r="L281">
            <v>-20.5</v>
          </cell>
        </row>
        <row r="282">
          <cell r="B282" t="str">
            <v>Ботуобуйинский наслег с.Тас-Юрях</v>
          </cell>
          <cell r="I282">
            <v>-48</v>
          </cell>
          <cell r="J282">
            <v>-39</v>
          </cell>
          <cell r="K282">
            <v>267</v>
          </cell>
          <cell r="L282">
            <v>-15.2</v>
          </cell>
        </row>
        <row r="283">
          <cell r="B283" t="str">
            <v>Поселок Алмазныйп.Алмазный</v>
          </cell>
          <cell r="I283">
            <v>-48</v>
          </cell>
          <cell r="J283">
            <v>-39</v>
          </cell>
          <cell r="K283">
            <v>267</v>
          </cell>
          <cell r="L283">
            <v>-15.2</v>
          </cell>
        </row>
        <row r="284">
          <cell r="B284" t="str">
            <v>Поселок Алмазныйс.Берёзовка</v>
          </cell>
          <cell r="I284">
            <v>-48</v>
          </cell>
          <cell r="J284">
            <v>-39</v>
          </cell>
          <cell r="K284">
            <v>267</v>
          </cell>
          <cell r="L284">
            <v>-15.2</v>
          </cell>
        </row>
        <row r="285">
          <cell r="B285" t="str">
            <v>Поселок Алмазныйс.Новый</v>
          </cell>
          <cell r="I285">
            <v>-48</v>
          </cell>
          <cell r="J285">
            <v>-39</v>
          </cell>
          <cell r="K285">
            <v>267</v>
          </cell>
          <cell r="L285">
            <v>-15.2</v>
          </cell>
        </row>
        <row r="286">
          <cell r="B286" t="str">
            <v>Поселок Светлыйп.Светлый</v>
          </cell>
          <cell r="I286">
            <v>-48</v>
          </cell>
          <cell r="J286">
            <v>-39</v>
          </cell>
          <cell r="K286">
            <v>267</v>
          </cell>
          <cell r="L286">
            <v>-15.2</v>
          </cell>
        </row>
        <row r="287">
          <cell r="B287" t="str">
            <v>Поселок Чернышевскийп.Чернышевский</v>
          </cell>
          <cell r="I287">
            <v>-48</v>
          </cell>
          <cell r="J287">
            <v>-39</v>
          </cell>
          <cell r="K287">
            <v>267</v>
          </cell>
          <cell r="L287">
            <v>-15.2</v>
          </cell>
        </row>
        <row r="288">
          <cell r="B288" t="str">
            <v>Поселок Чернышевскийс.Олгуйдах</v>
          </cell>
          <cell r="I288">
            <v>-48</v>
          </cell>
          <cell r="J288">
            <v>-39</v>
          </cell>
          <cell r="K288">
            <v>267</v>
          </cell>
          <cell r="L288">
            <v>-15.2</v>
          </cell>
        </row>
        <row r="289">
          <cell r="B289" t="str">
            <v>Садынский национальный наслегс.Сюльдюкяр</v>
          </cell>
          <cell r="I289">
            <v>-48</v>
          </cell>
          <cell r="J289">
            <v>-39</v>
          </cell>
          <cell r="K289">
            <v>267</v>
          </cell>
          <cell r="L289">
            <v>-15.2</v>
          </cell>
        </row>
        <row r="290">
          <cell r="B290" t="str">
            <v>Чуонинский наслегс.Арылах</v>
          </cell>
          <cell r="I290">
            <v>-48</v>
          </cell>
          <cell r="J290">
            <v>-39</v>
          </cell>
          <cell r="K290">
            <v>267</v>
          </cell>
          <cell r="L290">
            <v>-15.2</v>
          </cell>
        </row>
        <row r="291">
          <cell r="B291" t="str">
            <v>Чуонинский наслегс.Заря</v>
          </cell>
          <cell r="I291">
            <v>-48</v>
          </cell>
          <cell r="J291">
            <v>-39</v>
          </cell>
          <cell r="K291">
            <v>267</v>
          </cell>
          <cell r="L291">
            <v>-15.2</v>
          </cell>
        </row>
        <row r="292">
          <cell r="B292" t="str">
            <v>Индигирский национальный наслегс.Буор-Сысы</v>
          </cell>
          <cell r="I292">
            <v>-58</v>
          </cell>
          <cell r="J292">
            <v>-52</v>
          </cell>
          <cell r="K292">
            <v>272</v>
          </cell>
          <cell r="L292">
            <v>-24.3</v>
          </cell>
        </row>
        <row r="293">
          <cell r="B293" t="str">
            <v>Момский национальный наслегс.Хонуу</v>
          </cell>
          <cell r="I293">
            <v>-58</v>
          </cell>
          <cell r="J293">
            <v>-52</v>
          </cell>
          <cell r="K293">
            <v>272</v>
          </cell>
          <cell r="L293">
            <v>-24.3</v>
          </cell>
        </row>
        <row r="294">
          <cell r="B294" t="str">
            <v>Момский национальный наслегс.Суон-Тит</v>
          </cell>
          <cell r="I294">
            <v>-58</v>
          </cell>
          <cell r="J294">
            <v>-52</v>
          </cell>
          <cell r="K294">
            <v>272</v>
          </cell>
          <cell r="L294">
            <v>-24.3</v>
          </cell>
        </row>
        <row r="295">
          <cell r="B295" t="str">
            <v>Соболохский национальный наслегс.Соболох</v>
          </cell>
          <cell r="I295">
            <v>-58</v>
          </cell>
          <cell r="J295">
            <v>-52</v>
          </cell>
          <cell r="K295">
            <v>272</v>
          </cell>
          <cell r="L295">
            <v>-24.3</v>
          </cell>
        </row>
        <row r="296">
          <cell r="B296" t="str">
            <v>Тебюлехский национальный наслегс.Чумпу-Кытыл</v>
          </cell>
          <cell r="I296">
            <v>-58</v>
          </cell>
          <cell r="J296">
            <v>-52</v>
          </cell>
          <cell r="K296">
            <v>272</v>
          </cell>
          <cell r="L296">
            <v>-24.3</v>
          </cell>
        </row>
        <row r="297">
          <cell r="B297" t="str">
            <v>Улахан-Чистайский национальный наслегс.Сасыр</v>
          </cell>
          <cell r="I297">
            <v>-58</v>
          </cell>
          <cell r="J297">
            <v>-52</v>
          </cell>
          <cell r="K297">
            <v>272</v>
          </cell>
          <cell r="L297">
            <v>-24.3</v>
          </cell>
        </row>
        <row r="298">
          <cell r="B298" t="str">
            <v>Чыбагалахский национальный наслегс.Кулун-Ёльбют</v>
          </cell>
          <cell r="I298">
            <v>-58</v>
          </cell>
          <cell r="J298">
            <v>-52</v>
          </cell>
          <cell r="K298">
            <v>272</v>
          </cell>
          <cell r="L298">
            <v>-24.3</v>
          </cell>
        </row>
        <row r="299">
          <cell r="B299" t="str">
            <v>Арбынский наслегс.Сыгыннах</v>
          </cell>
          <cell r="I299">
            <v>-55</v>
          </cell>
          <cell r="J299">
            <v>-45</v>
          </cell>
          <cell r="K299">
            <v>254</v>
          </cell>
          <cell r="L299">
            <v>-21.2</v>
          </cell>
        </row>
        <row r="300">
          <cell r="B300" t="str">
            <v>Бетюнский наслегс.Бютяй-Юрдя</v>
          </cell>
          <cell r="I300">
            <v>-55</v>
          </cell>
          <cell r="J300">
            <v>-45</v>
          </cell>
          <cell r="K300">
            <v>254</v>
          </cell>
          <cell r="L300">
            <v>-21.2</v>
          </cell>
        </row>
        <row r="301">
          <cell r="B301" t="str">
            <v>Едейский наслегс.Ымыяхтах</v>
          </cell>
          <cell r="I301">
            <v>-55</v>
          </cell>
          <cell r="J301">
            <v>-45</v>
          </cell>
          <cell r="K301">
            <v>254</v>
          </cell>
          <cell r="L301">
            <v>-21.2</v>
          </cell>
        </row>
        <row r="302">
          <cell r="B302" t="str">
            <v>Искровский наслегс.Кюренг-Ат</v>
          </cell>
          <cell r="I302">
            <v>-55</v>
          </cell>
          <cell r="J302">
            <v>-45</v>
          </cell>
          <cell r="K302">
            <v>254</v>
          </cell>
          <cell r="L302">
            <v>-21.2</v>
          </cell>
        </row>
        <row r="303">
          <cell r="B303" t="str">
            <v>Кёбёкёнский наслегс.Харыялах</v>
          </cell>
          <cell r="I303">
            <v>-55</v>
          </cell>
          <cell r="J303">
            <v>-45</v>
          </cell>
          <cell r="K303">
            <v>254</v>
          </cell>
          <cell r="L303">
            <v>-21.2</v>
          </cell>
        </row>
        <row r="304">
          <cell r="B304" t="str">
            <v>Ленский наслегс.Намцы</v>
          </cell>
          <cell r="I304">
            <v>-55</v>
          </cell>
          <cell r="J304">
            <v>-45</v>
          </cell>
          <cell r="K304">
            <v>254</v>
          </cell>
          <cell r="L304">
            <v>-21.2</v>
          </cell>
        </row>
        <row r="305">
          <cell r="B305" t="str">
            <v>Модутский наслегс.Тумул</v>
          </cell>
          <cell r="I305">
            <v>-55</v>
          </cell>
          <cell r="J305">
            <v>-45</v>
          </cell>
          <cell r="K305">
            <v>254</v>
          </cell>
          <cell r="L305">
            <v>-21.2</v>
          </cell>
        </row>
        <row r="306">
          <cell r="B306" t="str">
            <v>Хатырыкский наслегс.Маймага</v>
          </cell>
          <cell r="I306">
            <v>-55</v>
          </cell>
          <cell r="J306">
            <v>-45</v>
          </cell>
          <cell r="K306">
            <v>254</v>
          </cell>
          <cell r="L306">
            <v>-21.2</v>
          </cell>
        </row>
        <row r="307">
          <cell r="B307" t="str">
            <v>Никольский наслегс.Никольский</v>
          </cell>
          <cell r="I307">
            <v>-55</v>
          </cell>
          <cell r="J307">
            <v>-45</v>
          </cell>
          <cell r="K307">
            <v>254</v>
          </cell>
          <cell r="L307">
            <v>-21.2</v>
          </cell>
        </row>
        <row r="308">
          <cell r="B308" t="str">
            <v>Партизанский наслегс.Партизан</v>
          </cell>
          <cell r="I308">
            <v>-55</v>
          </cell>
          <cell r="J308">
            <v>-45</v>
          </cell>
          <cell r="K308">
            <v>254</v>
          </cell>
          <cell r="L308">
            <v>-21.2</v>
          </cell>
        </row>
        <row r="309">
          <cell r="B309" t="str">
            <v>Салбанский наслегс.Хонгор-Бие</v>
          </cell>
          <cell r="I309">
            <v>-55</v>
          </cell>
          <cell r="J309">
            <v>-45</v>
          </cell>
          <cell r="K309">
            <v>254</v>
          </cell>
          <cell r="L309">
            <v>-21.2</v>
          </cell>
        </row>
        <row r="310">
          <cell r="B310" t="str">
            <v>Тастахский наслегс.Ергёлёх</v>
          </cell>
          <cell r="I310">
            <v>-55</v>
          </cell>
          <cell r="J310">
            <v>-45</v>
          </cell>
          <cell r="K310">
            <v>254</v>
          </cell>
          <cell r="L310">
            <v>-21.2</v>
          </cell>
        </row>
        <row r="311">
          <cell r="B311" t="str">
            <v>Тюбинский наслегс.Булус</v>
          </cell>
          <cell r="I311">
            <v>-55</v>
          </cell>
          <cell r="J311">
            <v>-45</v>
          </cell>
          <cell r="K311">
            <v>254</v>
          </cell>
          <cell r="L311">
            <v>-21.2</v>
          </cell>
        </row>
        <row r="312">
          <cell r="B312" t="str">
            <v>Фрунзенский наслегс.Фрунзе</v>
          </cell>
          <cell r="I312">
            <v>-55</v>
          </cell>
          <cell r="J312">
            <v>-45</v>
          </cell>
          <cell r="K312">
            <v>254</v>
          </cell>
          <cell r="L312">
            <v>-21.2</v>
          </cell>
        </row>
        <row r="313">
          <cell r="B313" t="str">
            <v>Хамагаттинский наслегс.Крест-Кытыл</v>
          </cell>
          <cell r="I313">
            <v>-55</v>
          </cell>
          <cell r="J313">
            <v>-45</v>
          </cell>
          <cell r="K313">
            <v>254</v>
          </cell>
          <cell r="L313">
            <v>-21.2</v>
          </cell>
        </row>
        <row r="314">
          <cell r="B314" t="str">
            <v>Хатын-Арынский наслегс.Аппаны</v>
          </cell>
          <cell r="I314">
            <v>-55</v>
          </cell>
          <cell r="J314">
            <v>-45</v>
          </cell>
          <cell r="K314">
            <v>254</v>
          </cell>
          <cell r="L314">
            <v>-21.2</v>
          </cell>
        </row>
        <row r="315">
          <cell r="B315" t="str">
            <v>Хатын-Арынский наслегс.Графский Берег</v>
          </cell>
          <cell r="I315">
            <v>-55</v>
          </cell>
          <cell r="J315">
            <v>-45</v>
          </cell>
          <cell r="K315">
            <v>254</v>
          </cell>
          <cell r="L315">
            <v>-21.2</v>
          </cell>
        </row>
        <row r="316">
          <cell r="B316" t="str">
            <v>Хатын-Арынский наслегс.Кысыл-Деревня</v>
          </cell>
          <cell r="I316">
            <v>-55</v>
          </cell>
          <cell r="J316">
            <v>-45</v>
          </cell>
          <cell r="K316">
            <v>254</v>
          </cell>
          <cell r="L316">
            <v>-21.2</v>
          </cell>
        </row>
        <row r="317">
          <cell r="B317" t="str">
            <v>Хатырыкский наслегс.Столбы</v>
          </cell>
          <cell r="I317">
            <v>-55</v>
          </cell>
          <cell r="J317">
            <v>-45</v>
          </cell>
          <cell r="K317">
            <v>254</v>
          </cell>
          <cell r="L317">
            <v>-21.2</v>
          </cell>
        </row>
        <row r="318">
          <cell r="B318" t="str">
            <v>Хомустахский 1-й наслегс.Кысыл-Сыр</v>
          </cell>
          <cell r="I318">
            <v>-55</v>
          </cell>
          <cell r="J318">
            <v>-45</v>
          </cell>
          <cell r="K318">
            <v>254</v>
          </cell>
          <cell r="L318">
            <v>-21.2</v>
          </cell>
        </row>
        <row r="319">
          <cell r="B319" t="str">
            <v>Хомустахский 2-й наслегс.Хатас</v>
          </cell>
          <cell r="I319">
            <v>-55</v>
          </cell>
          <cell r="J319">
            <v>-45</v>
          </cell>
          <cell r="K319">
            <v>254</v>
          </cell>
          <cell r="L319">
            <v>-21.2</v>
          </cell>
        </row>
        <row r="320">
          <cell r="B320" t="str">
            <v>Хомустахский 2-й наслегс.Воин</v>
          </cell>
          <cell r="I320">
            <v>-55</v>
          </cell>
          <cell r="J320">
            <v>-45</v>
          </cell>
          <cell r="K320">
            <v>254</v>
          </cell>
          <cell r="L320">
            <v>-21.2</v>
          </cell>
        </row>
        <row r="321">
          <cell r="B321" t="str">
            <v>Хомустахский 2-й наслегс.Тарагай-Бясь</v>
          </cell>
          <cell r="I321">
            <v>-55</v>
          </cell>
          <cell r="J321">
            <v>-45</v>
          </cell>
          <cell r="K321">
            <v>254</v>
          </cell>
          <cell r="L321">
            <v>-21.2</v>
          </cell>
        </row>
        <row r="322">
          <cell r="B322" t="str">
            <v>Хомустахский 2-й наслегс.Юнер-Олох</v>
          </cell>
          <cell r="I322">
            <v>-55</v>
          </cell>
          <cell r="J322">
            <v>-45</v>
          </cell>
          <cell r="K322">
            <v>254</v>
          </cell>
          <cell r="L322">
            <v>-21.2</v>
          </cell>
        </row>
        <row r="323">
          <cell r="B323" t="str">
            <v>Город Нерюнгриг.Нерюнгри</v>
          </cell>
          <cell r="I323">
            <v>-49</v>
          </cell>
          <cell r="J323">
            <v>-40</v>
          </cell>
          <cell r="K323">
            <v>268</v>
          </cell>
          <cell r="L323">
            <v>-17</v>
          </cell>
        </row>
        <row r="324">
          <cell r="B324" t="str">
            <v>Поселок Беркакитп.Беркакит</v>
          </cell>
          <cell r="I324">
            <v>-49</v>
          </cell>
          <cell r="J324">
            <v>-40</v>
          </cell>
          <cell r="K324">
            <v>268</v>
          </cell>
          <cell r="L324">
            <v>-17</v>
          </cell>
        </row>
        <row r="325">
          <cell r="B325" t="str">
            <v>Поселок Золотинкап.Золотинка</v>
          </cell>
          <cell r="I325">
            <v>-49</v>
          </cell>
          <cell r="J325">
            <v>-40</v>
          </cell>
          <cell r="K325">
            <v>268</v>
          </cell>
          <cell r="L325">
            <v>-17</v>
          </cell>
        </row>
        <row r="326">
          <cell r="B326" t="str">
            <v>Поселок Нагорныйп.Нагорный</v>
          </cell>
          <cell r="I326">
            <v>-49</v>
          </cell>
          <cell r="J326">
            <v>-40</v>
          </cell>
          <cell r="K326">
            <v>268</v>
          </cell>
          <cell r="L326">
            <v>-17</v>
          </cell>
        </row>
        <row r="327">
          <cell r="B327" t="str">
            <v>Поселок Серебряный Борп.Серебряный Бор</v>
          </cell>
          <cell r="I327">
            <v>-49</v>
          </cell>
          <cell r="J327">
            <v>-40</v>
          </cell>
          <cell r="K327">
            <v>268</v>
          </cell>
          <cell r="L327">
            <v>-17</v>
          </cell>
        </row>
        <row r="328">
          <cell r="B328" t="str">
            <v>Поселок Ханип.Хани</v>
          </cell>
          <cell r="I328">
            <v>-49</v>
          </cell>
          <cell r="J328">
            <v>-40</v>
          </cell>
          <cell r="K328">
            <v>268</v>
          </cell>
          <cell r="L328">
            <v>-17</v>
          </cell>
        </row>
        <row r="329">
          <cell r="B329" t="str">
            <v>Поселок Чульманп.Чульман</v>
          </cell>
          <cell r="I329">
            <v>-49</v>
          </cell>
          <cell r="J329">
            <v>-40</v>
          </cell>
          <cell r="K329">
            <v>268</v>
          </cell>
          <cell r="L329">
            <v>-17</v>
          </cell>
        </row>
        <row r="330">
          <cell r="B330" t="str">
            <v>Хатыминский наслегс.Большой Хатыми</v>
          </cell>
          <cell r="I330">
            <v>-49</v>
          </cell>
          <cell r="J330">
            <v>-40</v>
          </cell>
          <cell r="K330">
            <v>268</v>
          </cell>
          <cell r="L330">
            <v>-17</v>
          </cell>
        </row>
        <row r="331">
          <cell r="B331" t="str">
            <v>Иенгринский наслегс.Иенгра</v>
          </cell>
          <cell r="I331">
            <v>-49</v>
          </cell>
          <cell r="J331">
            <v>-40</v>
          </cell>
          <cell r="K331">
            <v>268</v>
          </cell>
          <cell r="L331">
            <v>-17</v>
          </cell>
        </row>
        <row r="332">
          <cell r="B332" t="str">
            <v>Поселок Черскийп.Черский</v>
          </cell>
          <cell r="I332">
            <v>-46</v>
          </cell>
          <cell r="J332">
            <v>-37</v>
          </cell>
          <cell r="K332">
            <v>291</v>
          </cell>
          <cell r="L332">
            <v>-17.2</v>
          </cell>
        </row>
        <row r="333">
          <cell r="B333" t="str">
            <v>Поселок Черскийс.Петушки</v>
          </cell>
          <cell r="I333">
            <v>-46</v>
          </cell>
          <cell r="J333">
            <v>-37</v>
          </cell>
          <cell r="K333">
            <v>291</v>
          </cell>
          <cell r="L333">
            <v>-17.2</v>
          </cell>
        </row>
        <row r="334">
          <cell r="B334" t="str">
            <v>Олеринский наслег с.Андрюшкино</v>
          </cell>
          <cell r="I334">
            <v>-46</v>
          </cell>
          <cell r="J334">
            <v>-37</v>
          </cell>
          <cell r="K334">
            <v>291</v>
          </cell>
          <cell r="L334">
            <v>-17.2</v>
          </cell>
        </row>
        <row r="335">
          <cell r="B335" t="str">
            <v>Походский наслегс.Походск</v>
          </cell>
          <cell r="I335">
            <v>-46</v>
          </cell>
          <cell r="J335">
            <v>-37</v>
          </cell>
          <cell r="K335">
            <v>291</v>
          </cell>
          <cell r="L335">
            <v>-17.2</v>
          </cell>
        </row>
        <row r="336">
          <cell r="B336" t="str">
            <v>Походский наслегс.Амбарчик</v>
          </cell>
          <cell r="I336">
            <v>-46</v>
          </cell>
          <cell r="J336">
            <v>-37</v>
          </cell>
          <cell r="K336">
            <v>291</v>
          </cell>
          <cell r="L336">
            <v>-17.2</v>
          </cell>
        </row>
        <row r="337">
          <cell r="B337" t="str">
            <v>Походский наслегс.Две виски</v>
          </cell>
          <cell r="I337">
            <v>-46</v>
          </cell>
          <cell r="J337">
            <v>-37</v>
          </cell>
          <cell r="K337">
            <v>291</v>
          </cell>
          <cell r="L337">
            <v>-17.2</v>
          </cell>
        </row>
        <row r="338">
          <cell r="B338" t="str">
            <v>Походский наслегс.Ермолово</v>
          </cell>
          <cell r="I338">
            <v>-46</v>
          </cell>
          <cell r="J338">
            <v>-37</v>
          </cell>
          <cell r="K338">
            <v>291</v>
          </cell>
          <cell r="L338">
            <v>-17.2</v>
          </cell>
        </row>
        <row r="339">
          <cell r="B339" t="str">
            <v>Походский наслегс.Крестовая</v>
          </cell>
          <cell r="I339">
            <v>-46</v>
          </cell>
          <cell r="J339">
            <v>-37</v>
          </cell>
          <cell r="K339">
            <v>291</v>
          </cell>
          <cell r="L339">
            <v>-17.2</v>
          </cell>
        </row>
        <row r="340">
          <cell r="B340" t="str">
            <v>Походский наслегс.Михалкино</v>
          </cell>
          <cell r="I340">
            <v>-46</v>
          </cell>
          <cell r="J340">
            <v>-37</v>
          </cell>
          <cell r="K340">
            <v>291</v>
          </cell>
          <cell r="L340">
            <v>-17.2</v>
          </cell>
        </row>
        <row r="341">
          <cell r="B341" t="str">
            <v>Походский наслегс.Нижнеколымск</v>
          </cell>
          <cell r="I341">
            <v>-46</v>
          </cell>
          <cell r="J341">
            <v>-37</v>
          </cell>
          <cell r="K341">
            <v>291</v>
          </cell>
          <cell r="L341">
            <v>-17.2</v>
          </cell>
        </row>
        <row r="342">
          <cell r="B342" t="str">
            <v>Походский наслегс.Тимкино</v>
          </cell>
          <cell r="I342">
            <v>-46</v>
          </cell>
          <cell r="J342">
            <v>-37</v>
          </cell>
          <cell r="K342">
            <v>291</v>
          </cell>
          <cell r="L342">
            <v>-17.2</v>
          </cell>
        </row>
        <row r="343">
          <cell r="B343" t="str">
            <v>Походский наслегс.Чукочья</v>
          </cell>
          <cell r="I343">
            <v>-46</v>
          </cell>
          <cell r="J343">
            <v>-37</v>
          </cell>
          <cell r="K343">
            <v>291</v>
          </cell>
          <cell r="L343">
            <v>-17.2</v>
          </cell>
        </row>
        <row r="344">
          <cell r="B344" t="str">
            <v>Халарчинский наслегс.Колымское</v>
          </cell>
          <cell r="I344">
            <v>-46</v>
          </cell>
          <cell r="J344">
            <v>-37</v>
          </cell>
          <cell r="K344">
            <v>291</v>
          </cell>
          <cell r="L344">
            <v>-17.2</v>
          </cell>
        </row>
        <row r="345">
          <cell r="B345" t="str">
            <v>Город Нюрбаг.Нюрба</v>
          </cell>
          <cell r="I345">
            <v>-52</v>
          </cell>
          <cell r="J345">
            <v>-41</v>
          </cell>
          <cell r="K345">
            <v>260</v>
          </cell>
          <cell r="L345">
            <v>-17.899999999999999</v>
          </cell>
        </row>
        <row r="346">
          <cell r="B346" t="str">
            <v>Аканинский наслег с.Акана</v>
          </cell>
          <cell r="I346">
            <v>-52</v>
          </cell>
          <cell r="J346">
            <v>-41</v>
          </cell>
          <cell r="K346">
            <v>260</v>
          </cell>
          <cell r="L346">
            <v>-17.899999999999999</v>
          </cell>
        </row>
        <row r="347">
          <cell r="B347" t="str">
            <v>Аканинский наслег с.Чкалов</v>
          </cell>
          <cell r="I347">
            <v>-52</v>
          </cell>
          <cell r="J347">
            <v>-41</v>
          </cell>
          <cell r="K347">
            <v>260</v>
          </cell>
          <cell r="L347">
            <v>-17.899999999999999</v>
          </cell>
        </row>
        <row r="348">
          <cell r="B348" t="str">
            <v>Бордонский наслегс.Малыкай</v>
          </cell>
          <cell r="I348">
            <v>-52</v>
          </cell>
          <cell r="J348">
            <v>-41</v>
          </cell>
          <cell r="K348">
            <v>260</v>
          </cell>
          <cell r="L348">
            <v>-17.899999999999999</v>
          </cell>
        </row>
        <row r="349">
          <cell r="B349" t="str">
            <v>Дикимдинский наслегс.Дикимдя</v>
          </cell>
          <cell r="I349">
            <v>-52</v>
          </cell>
          <cell r="J349">
            <v>-41</v>
          </cell>
          <cell r="K349">
            <v>260</v>
          </cell>
          <cell r="L349">
            <v>-17.899999999999999</v>
          </cell>
        </row>
        <row r="350">
          <cell r="B350" t="str">
            <v>Едейский наслегс.Едей</v>
          </cell>
          <cell r="I350">
            <v>-52</v>
          </cell>
          <cell r="J350">
            <v>-41</v>
          </cell>
          <cell r="K350">
            <v>260</v>
          </cell>
          <cell r="L350">
            <v>-17.899999999999999</v>
          </cell>
        </row>
        <row r="351">
          <cell r="B351" t="str">
            <v>Жарханский наслег с.Жархан</v>
          </cell>
          <cell r="I351">
            <v>-52</v>
          </cell>
          <cell r="J351">
            <v>-41</v>
          </cell>
          <cell r="K351">
            <v>260</v>
          </cell>
          <cell r="L351">
            <v>-17.899999999999999</v>
          </cell>
        </row>
        <row r="352">
          <cell r="B352" t="str">
            <v>Кангаласский наслегс.Ынахсыт</v>
          </cell>
          <cell r="I352">
            <v>-52</v>
          </cell>
          <cell r="J352">
            <v>-41</v>
          </cell>
          <cell r="K352">
            <v>260</v>
          </cell>
          <cell r="L352">
            <v>-17.899999999999999</v>
          </cell>
        </row>
        <row r="353">
          <cell r="B353" t="str">
            <v>Кюндядинский наслегс.Кюндяде</v>
          </cell>
          <cell r="I353">
            <v>-52</v>
          </cell>
          <cell r="J353">
            <v>-41</v>
          </cell>
          <cell r="K353">
            <v>260</v>
          </cell>
          <cell r="L353">
            <v>-17.899999999999999</v>
          </cell>
        </row>
        <row r="354">
          <cell r="B354" t="str">
            <v>Кюндядинский наслегс.Арангастах</v>
          </cell>
          <cell r="I354">
            <v>-52</v>
          </cell>
          <cell r="J354">
            <v>-41</v>
          </cell>
          <cell r="K354">
            <v>260</v>
          </cell>
          <cell r="L354">
            <v>-17.899999999999999</v>
          </cell>
        </row>
        <row r="355">
          <cell r="B355" t="str">
            <v>Мальжагарский наслегс.Мальжагар (Бысыттах)</v>
          </cell>
          <cell r="I355">
            <v>-52</v>
          </cell>
          <cell r="J355">
            <v>-41</v>
          </cell>
          <cell r="K355">
            <v>260</v>
          </cell>
          <cell r="L355">
            <v>-17.899999999999999</v>
          </cell>
        </row>
        <row r="356">
          <cell r="B356" t="str">
            <v>Мархинский наслегс.Энгольжа (Онгёлде)</v>
          </cell>
          <cell r="I356">
            <v>-52</v>
          </cell>
          <cell r="J356">
            <v>-41</v>
          </cell>
          <cell r="K356">
            <v>260</v>
          </cell>
          <cell r="L356">
            <v>-17.899999999999999</v>
          </cell>
        </row>
        <row r="357">
          <cell r="B357" t="str">
            <v>Мегежекский наслегс.Хаты</v>
          </cell>
          <cell r="I357">
            <v>-52</v>
          </cell>
          <cell r="J357">
            <v>-41</v>
          </cell>
          <cell r="K357">
            <v>260</v>
          </cell>
          <cell r="L357">
            <v>-17.899999999999999</v>
          </cell>
        </row>
        <row r="358">
          <cell r="B358" t="str">
            <v>Нюрбачанский наслегс.Нюрбачан</v>
          </cell>
          <cell r="I358">
            <v>-52</v>
          </cell>
          <cell r="J358">
            <v>-41</v>
          </cell>
          <cell r="K358">
            <v>260</v>
          </cell>
          <cell r="L358">
            <v>-17.899999999999999</v>
          </cell>
        </row>
        <row r="359">
          <cell r="B359" t="str">
            <v>Октябрьский наслегс.Антоновка</v>
          </cell>
          <cell r="I359">
            <v>-52</v>
          </cell>
          <cell r="J359">
            <v>-41</v>
          </cell>
          <cell r="K359">
            <v>260</v>
          </cell>
          <cell r="L359">
            <v>-17.899999999999999</v>
          </cell>
        </row>
        <row r="360">
          <cell r="B360" t="str">
            <v>Октябрьский наслегс.Нефтебаза</v>
          </cell>
          <cell r="I360">
            <v>-52</v>
          </cell>
          <cell r="J360">
            <v>-41</v>
          </cell>
          <cell r="K360">
            <v>260</v>
          </cell>
          <cell r="L360">
            <v>-17.899999999999999</v>
          </cell>
        </row>
        <row r="361">
          <cell r="B361" t="str">
            <v>Сюлинский наслегс.Сюля</v>
          </cell>
          <cell r="I361">
            <v>-52</v>
          </cell>
          <cell r="J361">
            <v>-41</v>
          </cell>
          <cell r="K361">
            <v>260</v>
          </cell>
          <cell r="L361">
            <v>-17.899999999999999</v>
          </cell>
        </row>
        <row r="362">
          <cell r="B362" t="str">
            <v>Таркайинский наслегс.Хатынг-Сысы</v>
          </cell>
          <cell r="I362">
            <v>-52</v>
          </cell>
          <cell r="J362">
            <v>-41</v>
          </cell>
          <cell r="K362">
            <v>260</v>
          </cell>
          <cell r="L362">
            <v>-17.899999999999999</v>
          </cell>
        </row>
        <row r="363">
          <cell r="B363" t="str">
            <v>Таркайинский наслегс.Киров</v>
          </cell>
          <cell r="I363">
            <v>-52</v>
          </cell>
          <cell r="J363">
            <v>-41</v>
          </cell>
          <cell r="K363">
            <v>260</v>
          </cell>
          <cell r="L363">
            <v>-17.899999999999999</v>
          </cell>
        </row>
        <row r="364">
          <cell r="B364" t="str">
            <v>Тюмюкский наслегс.Мар</v>
          </cell>
          <cell r="I364">
            <v>-52</v>
          </cell>
          <cell r="J364">
            <v>-41</v>
          </cell>
          <cell r="K364">
            <v>260</v>
          </cell>
          <cell r="L364">
            <v>-17.899999999999999</v>
          </cell>
        </row>
        <row r="365">
          <cell r="B365" t="str">
            <v>Хорулинский наслегс.Сайылык</v>
          </cell>
          <cell r="I365">
            <v>-52</v>
          </cell>
          <cell r="J365">
            <v>-41</v>
          </cell>
          <cell r="K365">
            <v>260</v>
          </cell>
          <cell r="L365">
            <v>-17.899999999999999</v>
          </cell>
        </row>
        <row r="366">
          <cell r="B366" t="str">
            <v>Чаппангдинский наслег с.Чаппангда</v>
          </cell>
          <cell r="I366">
            <v>-52</v>
          </cell>
          <cell r="J366">
            <v>-41</v>
          </cell>
          <cell r="K366">
            <v>260</v>
          </cell>
          <cell r="L366">
            <v>-17.899999999999999</v>
          </cell>
        </row>
        <row r="367">
          <cell r="B367" t="str">
            <v>Чаппангдинский наслег с.Салтаны</v>
          </cell>
          <cell r="I367">
            <v>-52</v>
          </cell>
          <cell r="J367">
            <v>-41</v>
          </cell>
          <cell r="K367">
            <v>260</v>
          </cell>
          <cell r="L367">
            <v>-17.899999999999999</v>
          </cell>
        </row>
        <row r="368">
          <cell r="B368" t="str">
            <v>Чукарский наслегс.Чукар</v>
          </cell>
          <cell r="I368">
            <v>-52</v>
          </cell>
          <cell r="J368">
            <v>-41</v>
          </cell>
          <cell r="K368">
            <v>260</v>
          </cell>
          <cell r="L368">
            <v>-17.899999999999999</v>
          </cell>
        </row>
        <row r="369">
          <cell r="B369" t="str">
            <v>Поселок Артыкп.Артык</v>
          </cell>
          <cell r="I369">
            <v>-59</v>
          </cell>
          <cell r="J369">
            <v>-53</v>
          </cell>
          <cell r="K369">
            <v>280</v>
          </cell>
          <cell r="L369">
            <v>-25.6</v>
          </cell>
        </row>
        <row r="370">
          <cell r="B370" t="str">
            <v>Поселок Артыкс.Делянкир</v>
          </cell>
          <cell r="I370">
            <v>-59</v>
          </cell>
          <cell r="J370">
            <v>-53</v>
          </cell>
          <cell r="K370">
            <v>280</v>
          </cell>
          <cell r="L370">
            <v>-25.6</v>
          </cell>
        </row>
        <row r="371">
          <cell r="B371" t="str">
            <v>Поселок Артыкс.Победа</v>
          </cell>
          <cell r="I371">
            <v>-59</v>
          </cell>
          <cell r="J371">
            <v>-53</v>
          </cell>
          <cell r="K371">
            <v>280</v>
          </cell>
          <cell r="L371">
            <v>-25.6</v>
          </cell>
        </row>
        <row r="372">
          <cell r="B372" t="str">
            <v>Поселок Нельканп.Нелькан</v>
          </cell>
          <cell r="I372">
            <v>-58</v>
          </cell>
          <cell r="J372">
            <v>-54</v>
          </cell>
          <cell r="K372">
            <v>269</v>
          </cell>
          <cell r="L372">
            <v>-24.8</v>
          </cell>
        </row>
        <row r="373">
          <cell r="B373" t="str">
            <v>Поселок Ольчанп.Ольчан</v>
          </cell>
          <cell r="I373">
            <v>-58</v>
          </cell>
          <cell r="J373">
            <v>-54</v>
          </cell>
          <cell r="K373">
            <v>269</v>
          </cell>
          <cell r="L373">
            <v>-24.8</v>
          </cell>
        </row>
        <row r="374">
          <cell r="B374" t="str">
            <v>Поселок Ольчанс.Октябрьский</v>
          </cell>
          <cell r="I374">
            <v>-58</v>
          </cell>
          <cell r="J374">
            <v>-54</v>
          </cell>
          <cell r="K374">
            <v>269</v>
          </cell>
          <cell r="L374">
            <v>-24.8</v>
          </cell>
        </row>
        <row r="375">
          <cell r="B375" t="str">
            <v>Поселок Предпорожныйп.Предпорожный</v>
          </cell>
          <cell r="I375">
            <v>-58</v>
          </cell>
          <cell r="J375">
            <v>-54</v>
          </cell>
          <cell r="K375">
            <v>269</v>
          </cell>
          <cell r="L375">
            <v>-24.8</v>
          </cell>
        </row>
        <row r="376">
          <cell r="B376" t="str">
            <v>Поселок Усть-Нерап.Усть-Нера</v>
          </cell>
          <cell r="I376">
            <v>-58</v>
          </cell>
          <cell r="J376">
            <v>-54</v>
          </cell>
          <cell r="K376">
            <v>269</v>
          </cell>
          <cell r="L376">
            <v>-24.8</v>
          </cell>
        </row>
        <row r="377">
          <cell r="B377" t="str">
            <v>Поселок Эльгинскийп.Эльгинский</v>
          </cell>
          <cell r="I377">
            <v>-58</v>
          </cell>
          <cell r="J377">
            <v>-54</v>
          </cell>
          <cell r="K377">
            <v>269</v>
          </cell>
          <cell r="L377">
            <v>-24.8</v>
          </cell>
        </row>
        <row r="378">
          <cell r="B378" t="str">
            <v>Аргамойский наслегс.Арга-Мой</v>
          </cell>
          <cell r="I378">
            <v>-58</v>
          </cell>
          <cell r="J378">
            <v>-54</v>
          </cell>
          <cell r="K378">
            <v>269</v>
          </cell>
          <cell r="L378">
            <v>-24.8</v>
          </cell>
        </row>
        <row r="379">
          <cell r="B379" t="str">
            <v>Борогонский 1-й наслег с.Оймякон</v>
          </cell>
          <cell r="I379">
            <v>-58</v>
          </cell>
          <cell r="J379">
            <v>-54</v>
          </cell>
          <cell r="K379">
            <v>269</v>
          </cell>
          <cell r="L379">
            <v>-24.8</v>
          </cell>
        </row>
        <row r="380">
          <cell r="B380" t="str">
            <v>Борогонский 1-й наслег с.Берег-Юрдя</v>
          </cell>
          <cell r="I380">
            <v>-58</v>
          </cell>
          <cell r="J380">
            <v>-54</v>
          </cell>
          <cell r="K380">
            <v>269</v>
          </cell>
          <cell r="L380">
            <v>-24.8</v>
          </cell>
        </row>
        <row r="381">
          <cell r="B381" t="str">
            <v>Борогонский 1-й наслег с.Хара-Тумул</v>
          </cell>
          <cell r="I381">
            <v>-58</v>
          </cell>
          <cell r="J381">
            <v>-54</v>
          </cell>
          <cell r="K381">
            <v>269</v>
          </cell>
          <cell r="L381">
            <v>-24.8</v>
          </cell>
        </row>
        <row r="382">
          <cell r="B382" t="str">
            <v>Борогонский 2-й наслегс.Томтор</v>
          </cell>
          <cell r="I382">
            <v>-58</v>
          </cell>
          <cell r="J382">
            <v>-54</v>
          </cell>
          <cell r="K382">
            <v>269</v>
          </cell>
          <cell r="L382">
            <v>-24.8</v>
          </cell>
        </row>
        <row r="383">
          <cell r="B383" t="str">
            <v>Борогонский 2-й наслегс.Агаякан</v>
          </cell>
          <cell r="I383">
            <v>-58</v>
          </cell>
          <cell r="J383">
            <v>-54</v>
          </cell>
          <cell r="K383">
            <v>269</v>
          </cell>
          <cell r="L383">
            <v>-24.8</v>
          </cell>
        </row>
        <row r="384">
          <cell r="B384" t="str">
            <v>Борогонский 2-й наслегс.Аэропорт</v>
          </cell>
          <cell r="I384">
            <v>-58</v>
          </cell>
          <cell r="J384">
            <v>-54</v>
          </cell>
          <cell r="K384">
            <v>269</v>
          </cell>
          <cell r="L384">
            <v>-24.8</v>
          </cell>
        </row>
        <row r="385">
          <cell r="B385" t="str">
            <v>Борогонский 2-й наслегс.Куйдусун</v>
          </cell>
          <cell r="I385">
            <v>-58</v>
          </cell>
          <cell r="J385">
            <v>-54</v>
          </cell>
          <cell r="K385">
            <v>269</v>
          </cell>
          <cell r="L385">
            <v>-24.8</v>
          </cell>
        </row>
        <row r="386">
          <cell r="B386" t="str">
            <v>Сордоннохский наслегс.Орто-Балаган</v>
          </cell>
          <cell r="I386">
            <v>-58</v>
          </cell>
          <cell r="J386">
            <v>-54</v>
          </cell>
          <cell r="K386">
            <v>269</v>
          </cell>
          <cell r="L386">
            <v>-24.8</v>
          </cell>
        </row>
        <row r="387">
          <cell r="B387" t="str">
            <v>Сордоннохский наслегс.Куранах-Сала</v>
          </cell>
          <cell r="I387">
            <v>-58</v>
          </cell>
          <cell r="J387">
            <v>-54</v>
          </cell>
          <cell r="K387">
            <v>269</v>
          </cell>
          <cell r="L387">
            <v>-24.8</v>
          </cell>
        </row>
        <row r="388">
          <cell r="B388" t="str">
            <v>Терютский наслегс.Тёрют</v>
          </cell>
          <cell r="I388">
            <v>-58</v>
          </cell>
          <cell r="J388">
            <v>-54</v>
          </cell>
          <cell r="K388">
            <v>269</v>
          </cell>
          <cell r="L388">
            <v>-24.8</v>
          </cell>
        </row>
        <row r="389">
          <cell r="B389" t="str">
            <v>Ючюгейский наслегс.Ючюгей</v>
          </cell>
          <cell r="I389">
            <v>-58</v>
          </cell>
          <cell r="J389">
            <v>-54</v>
          </cell>
          <cell r="K389">
            <v>269</v>
          </cell>
          <cell r="L389">
            <v>-24.8</v>
          </cell>
        </row>
        <row r="390">
          <cell r="B390" t="str">
            <v>Ючюгейский наслегс.Кюбюме</v>
          </cell>
          <cell r="I390">
            <v>-58</v>
          </cell>
          <cell r="J390">
            <v>-54</v>
          </cell>
          <cell r="K390">
            <v>269</v>
          </cell>
          <cell r="L390">
            <v>-24.8</v>
          </cell>
        </row>
        <row r="391">
          <cell r="B391" t="str">
            <v>Абагинский наслег с.Абага</v>
          </cell>
          <cell r="I391">
            <v>-51</v>
          </cell>
          <cell r="J391">
            <v>-38</v>
          </cell>
          <cell r="K391">
            <v>252</v>
          </cell>
          <cell r="L391">
            <v>-16.100000000000001</v>
          </cell>
        </row>
        <row r="392">
          <cell r="B392" t="str">
            <v>Абагинский наслег с.Абага центральная</v>
          </cell>
          <cell r="I392">
            <v>-51</v>
          </cell>
          <cell r="J392">
            <v>-38</v>
          </cell>
          <cell r="K392">
            <v>252</v>
          </cell>
          <cell r="L392">
            <v>-16.100000000000001</v>
          </cell>
        </row>
        <row r="393">
          <cell r="B393" t="str">
            <v>Кяччинский наслегс.Кяччи</v>
          </cell>
          <cell r="I393">
            <v>-51</v>
          </cell>
          <cell r="J393">
            <v>-38</v>
          </cell>
          <cell r="K393">
            <v>252</v>
          </cell>
          <cell r="L393">
            <v>-16.100000000000001</v>
          </cell>
        </row>
        <row r="394">
          <cell r="B394" t="str">
            <v>Город Олёкминскг.Олёкминск</v>
          </cell>
          <cell r="I394">
            <v>-51</v>
          </cell>
          <cell r="J394">
            <v>-38</v>
          </cell>
          <cell r="K394">
            <v>252</v>
          </cell>
          <cell r="L394">
            <v>-16.100000000000001</v>
          </cell>
        </row>
        <row r="395">
          <cell r="B395" t="str">
            <v>Город Олёкминскс.Авиапорт</v>
          </cell>
          <cell r="I395">
            <v>-51</v>
          </cell>
          <cell r="J395">
            <v>-38</v>
          </cell>
          <cell r="K395">
            <v>252</v>
          </cell>
          <cell r="L395">
            <v>-16.100000000000001</v>
          </cell>
        </row>
        <row r="396">
          <cell r="B396" t="str">
            <v>Город Олёкминскс.Затон ЛОРПа</v>
          </cell>
          <cell r="I396">
            <v>-51</v>
          </cell>
          <cell r="J396">
            <v>-38</v>
          </cell>
          <cell r="K396">
            <v>252</v>
          </cell>
          <cell r="L396">
            <v>-16.100000000000001</v>
          </cell>
        </row>
        <row r="397">
          <cell r="B397" t="str">
            <v>Город Олёкминскс.Нефтебаза</v>
          </cell>
          <cell r="I397">
            <v>-51</v>
          </cell>
          <cell r="J397">
            <v>-38</v>
          </cell>
          <cell r="K397">
            <v>252</v>
          </cell>
          <cell r="L397">
            <v>-16.100000000000001</v>
          </cell>
        </row>
        <row r="398">
          <cell r="B398" t="str">
            <v>Город Олёкминскс.Селиваново</v>
          </cell>
          <cell r="I398">
            <v>-51</v>
          </cell>
          <cell r="J398">
            <v>-38</v>
          </cell>
          <cell r="K398">
            <v>252</v>
          </cell>
          <cell r="L398">
            <v>-16.100000000000001</v>
          </cell>
        </row>
        <row r="399">
          <cell r="B399" t="str">
            <v>Дабанский наслегс.Дабан</v>
          </cell>
          <cell r="I399">
            <v>-51</v>
          </cell>
          <cell r="J399">
            <v>-38</v>
          </cell>
          <cell r="K399">
            <v>252</v>
          </cell>
          <cell r="L399">
            <v>-16.100000000000001</v>
          </cell>
        </row>
        <row r="400">
          <cell r="B400" t="str">
            <v>Дабанский наслегс.Кочегарово</v>
          </cell>
          <cell r="I400">
            <v>-51</v>
          </cell>
          <cell r="J400">
            <v>-38</v>
          </cell>
          <cell r="K400">
            <v>252</v>
          </cell>
          <cell r="L400">
            <v>-16.100000000000001</v>
          </cell>
        </row>
        <row r="401">
          <cell r="B401" t="str">
            <v>Дабанский наслегс.Черендей</v>
          </cell>
          <cell r="I401">
            <v>-51</v>
          </cell>
          <cell r="J401">
            <v>-38</v>
          </cell>
          <cell r="K401">
            <v>252</v>
          </cell>
          <cell r="L401">
            <v>-16.100000000000001</v>
          </cell>
        </row>
        <row r="402">
          <cell r="B402" t="str">
            <v>Дельгейский наслегс.Дельгей</v>
          </cell>
          <cell r="I402">
            <v>-51</v>
          </cell>
          <cell r="J402">
            <v>-38</v>
          </cell>
          <cell r="K402">
            <v>252</v>
          </cell>
          <cell r="L402">
            <v>-16.100000000000001</v>
          </cell>
        </row>
        <row r="403">
          <cell r="B403" t="str">
            <v>Дельгейский наслегс.Иннях</v>
          </cell>
          <cell r="I403">
            <v>-51</v>
          </cell>
          <cell r="J403">
            <v>-38</v>
          </cell>
          <cell r="K403">
            <v>252</v>
          </cell>
          <cell r="L403">
            <v>-16.100000000000001</v>
          </cell>
        </row>
        <row r="404">
          <cell r="B404" t="str">
            <v>Жарханский национальный наслегс.Токко</v>
          </cell>
          <cell r="I404">
            <v>-51</v>
          </cell>
          <cell r="J404">
            <v>-38</v>
          </cell>
          <cell r="K404">
            <v>252</v>
          </cell>
          <cell r="L404">
            <v>-16.100000000000001</v>
          </cell>
        </row>
        <row r="405">
          <cell r="B405" t="str">
            <v>Жарханский национальный наслегс.Жархан</v>
          </cell>
          <cell r="I405">
            <v>-51</v>
          </cell>
          <cell r="J405">
            <v>-38</v>
          </cell>
          <cell r="K405">
            <v>252</v>
          </cell>
          <cell r="L405">
            <v>-16.100000000000001</v>
          </cell>
        </row>
        <row r="406">
          <cell r="B406" t="str">
            <v>Жарханский национальный наслегс.Уолбут</v>
          </cell>
          <cell r="I406">
            <v>-51</v>
          </cell>
          <cell r="J406">
            <v>-38</v>
          </cell>
          <cell r="K406">
            <v>252</v>
          </cell>
          <cell r="L406">
            <v>-16.100000000000001</v>
          </cell>
        </row>
        <row r="407">
          <cell r="B407" t="str">
            <v>Киндигирский национальный наслегс.Куду-Кюёль</v>
          </cell>
          <cell r="I407">
            <v>-51</v>
          </cell>
          <cell r="J407">
            <v>-38</v>
          </cell>
          <cell r="K407">
            <v>252</v>
          </cell>
          <cell r="L407">
            <v>-16.100000000000001</v>
          </cell>
        </row>
        <row r="408">
          <cell r="B408" t="str">
            <v>Киндигирский национальный наслегс.Дикимдя</v>
          </cell>
          <cell r="I408">
            <v>-51</v>
          </cell>
          <cell r="J408">
            <v>-38</v>
          </cell>
          <cell r="K408">
            <v>252</v>
          </cell>
          <cell r="L408">
            <v>-16.100000000000001</v>
          </cell>
        </row>
        <row r="409">
          <cell r="B409" t="str">
            <v>Кыллахский наслегс.Кыллах (Даппарай)</v>
          </cell>
          <cell r="I409">
            <v>-51</v>
          </cell>
          <cell r="J409">
            <v>-38</v>
          </cell>
          <cell r="K409">
            <v>252</v>
          </cell>
          <cell r="L409">
            <v>-16.100000000000001</v>
          </cell>
        </row>
        <row r="410">
          <cell r="B410" t="str">
            <v>Кыллахский наслегс.Даппарай</v>
          </cell>
          <cell r="I410">
            <v>-51</v>
          </cell>
          <cell r="J410">
            <v>-38</v>
          </cell>
          <cell r="K410">
            <v>252</v>
          </cell>
          <cell r="L410">
            <v>-16.100000000000001</v>
          </cell>
        </row>
        <row r="411">
          <cell r="B411" t="str">
            <v>Мальжагарский наслегс.Юнкюр</v>
          </cell>
          <cell r="I411">
            <v>-51</v>
          </cell>
          <cell r="J411">
            <v>-38</v>
          </cell>
          <cell r="K411">
            <v>252</v>
          </cell>
          <cell r="L411">
            <v>-16.100000000000001</v>
          </cell>
        </row>
        <row r="412">
          <cell r="B412" t="str">
            <v>Мальжагарский наслегс.Куранда</v>
          </cell>
          <cell r="I412">
            <v>-51</v>
          </cell>
          <cell r="J412">
            <v>-38</v>
          </cell>
          <cell r="K412">
            <v>252</v>
          </cell>
          <cell r="L412">
            <v>-16.100000000000001</v>
          </cell>
        </row>
        <row r="413">
          <cell r="B413" t="str">
            <v>Мальжагарский наслегс.Тюбя</v>
          </cell>
          <cell r="I413">
            <v>-51</v>
          </cell>
          <cell r="J413">
            <v>-38</v>
          </cell>
          <cell r="K413">
            <v>252</v>
          </cell>
          <cell r="L413">
            <v>-16.100000000000001</v>
          </cell>
        </row>
        <row r="414">
          <cell r="B414" t="str">
            <v>Мачинский наслегс.Мача</v>
          </cell>
          <cell r="I414">
            <v>-51</v>
          </cell>
          <cell r="J414">
            <v>-38</v>
          </cell>
          <cell r="K414">
            <v>252</v>
          </cell>
          <cell r="L414">
            <v>-16.100000000000001</v>
          </cell>
        </row>
        <row r="415">
          <cell r="B415" t="str">
            <v>Нерюктяйинский 1-й наслегс.Нерюктяйинск 1-й</v>
          </cell>
          <cell r="I415">
            <v>-51</v>
          </cell>
          <cell r="J415">
            <v>-38</v>
          </cell>
          <cell r="K415">
            <v>252</v>
          </cell>
          <cell r="L415">
            <v>-16.100000000000001</v>
          </cell>
        </row>
        <row r="416">
          <cell r="B416" t="str">
            <v>Нерюктяйинский 1-й наслегс.Бирюк</v>
          </cell>
          <cell r="I416">
            <v>-51</v>
          </cell>
          <cell r="J416">
            <v>-38</v>
          </cell>
          <cell r="K416">
            <v>252</v>
          </cell>
          <cell r="L416">
            <v>-16.100000000000001</v>
          </cell>
        </row>
        <row r="417">
          <cell r="B417" t="str">
            <v>Нерюктяйинский 1-й наслегс.Куду-Бясь</v>
          </cell>
          <cell r="I417">
            <v>-51</v>
          </cell>
          <cell r="J417">
            <v>-38</v>
          </cell>
          <cell r="K417">
            <v>252</v>
          </cell>
          <cell r="L417">
            <v>-16.100000000000001</v>
          </cell>
        </row>
        <row r="418">
          <cell r="B418" t="str">
            <v>Нерюктяйинский 1-й наслегс.Тас-Анна</v>
          </cell>
          <cell r="I418">
            <v>-51</v>
          </cell>
          <cell r="J418">
            <v>-38</v>
          </cell>
          <cell r="K418">
            <v>252</v>
          </cell>
          <cell r="L418">
            <v>-16.100000000000001</v>
          </cell>
        </row>
        <row r="419">
          <cell r="B419" t="str">
            <v>Нерюктяйинский 2-й наслегс.Нерюктяйинск 2-й</v>
          </cell>
          <cell r="I419">
            <v>-51</v>
          </cell>
          <cell r="J419">
            <v>-38</v>
          </cell>
          <cell r="K419">
            <v>252</v>
          </cell>
          <cell r="L419">
            <v>-16.100000000000001</v>
          </cell>
        </row>
        <row r="420">
          <cell r="B420" t="str">
            <v>Нерюктяйинский 2-й наслегс.Бердинка</v>
          </cell>
          <cell r="I420">
            <v>-51</v>
          </cell>
          <cell r="J420">
            <v>-38</v>
          </cell>
          <cell r="K420">
            <v>252</v>
          </cell>
          <cell r="L420">
            <v>-16.100000000000001</v>
          </cell>
        </row>
        <row r="421">
          <cell r="B421" t="str">
            <v>Нерюктяйинский 2-й наслегс.Холго</v>
          </cell>
          <cell r="I421">
            <v>-51</v>
          </cell>
          <cell r="J421">
            <v>-38</v>
          </cell>
          <cell r="K421">
            <v>252</v>
          </cell>
          <cell r="L421">
            <v>-16.100000000000001</v>
          </cell>
        </row>
        <row r="422">
          <cell r="B422" t="str">
            <v>Олёкминский наслегс.Олёкминский</v>
          </cell>
          <cell r="I422">
            <v>-51</v>
          </cell>
          <cell r="J422">
            <v>-38</v>
          </cell>
          <cell r="K422">
            <v>252</v>
          </cell>
          <cell r="L422">
            <v>-16.100000000000001</v>
          </cell>
        </row>
        <row r="423">
          <cell r="B423" t="str">
            <v>Улахан-Мунгкунский наслегс.Улахан-Мунгку</v>
          </cell>
          <cell r="I423">
            <v>-51</v>
          </cell>
          <cell r="J423">
            <v>-38</v>
          </cell>
          <cell r="K423">
            <v>252</v>
          </cell>
          <cell r="L423">
            <v>-16.100000000000001</v>
          </cell>
        </row>
        <row r="424">
          <cell r="B424" t="str">
            <v>Поселок Заречныйп.Заречный</v>
          </cell>
          <cell r="I424">
            <v>-51</v>
          </cell>
          <cell r="J424">
            <v>-38</v>
          </cell>
          <cell r="K424">
            <v>252</v>
          </cell>
          <cell r="L424">
            <v>-16.100000000000001</v>
          </cell>
        </row>
        <row r="425">
          <cell r="B425" t="str">
            <v>Поселок Торгоп.Торго</v>
          </cell>
          <cell r="I425">
            <v>-51</v>
          </cell>
          <cell r="J425">
            <v>-38</v>
          </cell>
          <cell r="K425">
            <v>252</v>
          </cell>
          <cell r="L425">
            <v>-16.100000000000001</v>
          </cell>
        </row>
        <row r="426">
          <cell r="B426" t="str">
            <v>Саныяхтахский наслегс.Саныяхтах</v>
          </cell>
          <cell r="I426">
            <v>-51</v>
          </cell>
          <cell r="J426">
            <v>-38</v>
          </cell>
          <cell r="K426">
            <v>252</v>
          </cell>
          <cell r="L426">
            <v>-16.100000000000001</v>
          </cell>
        </row>
        <row r="427">
          <cell r="B427" t="str">
            <v>Саныяхтахский наслегс.Алексеевка</v>
          </cell>
          <cell r="I427">
            <v>-51</v>
          </cell>
          <cell r="J427">
            <v>-38</v>
          </cell>
          <cell r="K427">
            <v>252</v>
          </cell>
          <cell r="L427">
            <v>-16.100000000000001</v>
          </cell>
        </row>
        <row r="428">
          <cell r="B428" t="str">
            <v>Саныяхтахский наслегс.Малыкан</v>
          </cell>
          <cell r="I428">
            <v>-51</v>
          </cell>
          <cell r="J428">
            <v>-38</v>
          </cell>
          <cell r="K428">
            <v>252</v>
          </cell>
          <cell r="L428">
            <v>-16.100000000000001</v>
          </cell>
        </row>
        <row r="429">
          <cell r="B429" t="str">
            <v>Саныяхтахский наслегс.Марха</v>
          </cell>
          <cell r="I429">
            <v>-51</v>
          </cell>
          <cell r="J429">
            <v>-38</v>
          </cell>
          <cell r="K429">
            <v>252</v>
          </cell>
          <cell r="L429">
            <v>-16.100000000000001</v>
          </cell>
        </row>
        <row r="430">
          <cell r="B430" t="str">
            <v>Солянский наслегс.Солянка</v>
          </cell>
          <cell r="I430">
            <v>-51</v>
          </cell>
          <cell r="J430">
            <v>-38</v>
          </cell>
          <cell r="K430">
            <v>252</v>
          </cell>
          <cell r="L430">
            <v>-16.100000000000001</v>
          </cell>
        </row>
        <row r="431">
          <cell r="B431" t="str">
            <v>Солянский наслегс.Харыялах</v>
          </cell>
          <cell r="I431">
            <v>-51</v>
          </cell>
          <cell r="J431">
            <v>-38</v>
          </cell>
          <cell r="K431">
            <v>252</v>
          </cell>
          <cell r="L431">
            <v>-16.100000000000001</v>
          </cell>
        </row>
        <row r="432">
          <cell r="B432" t="str">
            <v>Троицкий наслегс.Троицк</v>
          </cell>
          <cell r="I432">
            <v>-51</v>
          </cell>
          <cell r="J432">
            <v>-38</v>
          </cell>
          <cell r="K432">
            <v>252</v>
          </cell>
          <cell r="L432">
            <v>-16.100000000000001</v>
          </cell>
        </row>
        <row r="433">
          <cell r="B433" t="str">
            <v>Кяччинский наслегс.Тэгэн</v>
          </cell>
          <cell r="I433">
            <v>-51</v>
          </cell>
          <cell r="J433">
            <v>-38</v>
          </cell>
          <cell r="K433">
            <v>252</v>
          </cell>
          <cell r="L433">
            <v>-16.100000000000001</v>
          </cell>
        </row>
        <row r="434">
          <cell r="B434" t="str">
            <v>Кяччинский наслегс.Килиер</v>
          </cell>
          <cell r="I434">
            <v>-51</v>
          </cell>
          <cell r="J434">
            <v>-38</v>
          </cell>
          <cell r="K434">
            <v>252</v>
          </cell>
          <cell r="L434">
            <v>-16.100000000000001</v>
          </cell>
        </row>
        <row r="435">
          <cell r="B435" t="str">
            <v>Кяччинский наслегс.Олом</v>
          </cell>
          <cell r="I435">
            <v>-51</v>
          </cell>
          <cell r="J435">
            <v>-38</v>
          </cell>
          <cell r="K435">
            <v>252</v>
          </cell>
          <cell r="L435">
            <v>-16.100000000000001</v>
          </cell>
        </row>
        <row r="436">
          <cell r="B436" t="str">
            <v>Тянский национальный наслегс.Тяня</v>
          </cell>
          <cell r="I436">
            <v>-51</v>
          </cell>
          <cell r="J436">
            <v>-38</v>
          </cell>
          <cell r="K436">
            <v>252</v>
          </cell>
          <cell r="L436">
            <v>-16.100000000000001</v>
          </cell>
        </row>
        <row r="437">
          <cell r="B437" t="str">
            <v>Урицкий наслегс.Урицкое</v>
          </cell>
          <cell r="I437">
            <v>-51</v>
          </cell>
          <cell r="J437">
            <v>-38</v>
          </cell>
          <cell r="K437">
            <v>252</v>
          </cell>
          <cell r="L437">
            <v>-16.100000000000001</v>
          </cell>
        </row>
        <row r="438">
          <cell r="B438" t="str">
            <v>Урицкий наслегс.Хатынг-Тумул</v>
          </cell>
          <cell r="I438">
            <v>-51</v>
          </cell>
          <cell r="J438">
            <v>-38</v>
          </cell>
          <cell r="K438">
            <v>252</v>
          </cell>
          <cell r="L438">
            <v>-16.100000000000001</v>
          </cell>
        </row>
        <row r="439">
          <cell r="B439" t="str">
            <v>Хоринский наслегс.Хоринцы</v>
          </cell>
          <cell r="I439">
            <v>-51</v>
          </cell>
          <cell r="J439">
            <v>-38</v>
          </cell>
          <cell r="K439">
            <v>252</v>
          </cell>
          <cell r="L439">
            <v>-16.100000000000001</v>
          </cell>
        </row>
        <row r="440">
          <cell r="B440" t="str">
            <v>Хоринский наслегс.Балаганнах</v>
          </cell>
          <cell r="I440">
            <v>-51</v>
          </cell>
          <cell r="J440">
            <v>-38</v>
          </cell>
          <cell r="K440">
            <v>252</v>
          </cell>
          <cell r="L440">
            <v>-16.100000000000001</v>
          </cell>
        </row>
        <row r="441">
          <cell r="B441" t="str">
            <v>Хоринский наслегс.Мекиндя</v>
          </cell>
          <cell r="I441">
            <v>-51</v>
          </cell>
          <cell r="J441">
            <v>-38</v>
          </cell>
          <cell r="K441">
            <v>252</v>
          </cell>
          <cell r="L441">
            <v>-16.100000000000001</v>
          </cell>
        </row>
        <row r="442">
          <cell r="B442" t="str">
            <v>Чапаевский наслегс.Чапаево</v>
          </cell>
          <cell r="I442">
            <v>-51</v>
          </cell>
          <cell r="J442">
            <v>-38</v>
          </cell>
          <cell r="K442">
            <v>252</v>
          </cell>
          <cell r="L442">
            <v>-16.100000000000001</v>
          </cell>
        </row>
        <row r="443">
          <cell r="B443" t="str">
            <v>Чапаевский наслегс.Тинная</v>
          </cell>
          <cell r="I443">
            <v>-51</v>
          </cell>
          <cell r="J443">
            <v>-38</v>
          </cell>
          <cell r="K443">
            <v>252</v>
          </cell>
          <cell r="L443">
            <v>-16.100000000000001</v>
          </cell>
        </row>
        <row r="444">
          <cell r="B444" t="str">
            <v>Чаринский национальный наслегс.Бясь-Кюёль</v>
          </cell>
          <cell r="I444">
            <v>-51</v>
          </cell>
          <cell r="J444">
            <v>-38</v>
          </cell>
          <cell r="K444">
            <v>252</v>
          </cell>
          <cell r="L444">
            <v>-16.100000000000001</v>
          </cell>
        </row>
        <row r="445">
          <cell r="B445" t="str">
            <v>Жилиндинский национальный наслегс.Жилинда</v>
          </cell>
          <cell r="I445">
            <v>-56</v>
          </cell>
          <cell r="J445">
            <v>-48</v>
          </cell>
          <cell r="K445">
            <v>293</v>
          </cell>
          <cell r="L445">
            <v>-19.8</v>
          </cell>
        </row>
        <row r="446">
          <cell r="B446" t="str">
            <v>Кирбейский национальный наслегс.Харыялах</v>
          </cell>
          <cell r="I446">
            <v>-57</v>
          </cell>
          <cell r="J446">
            <v>-50</v>
          </cell>
          <cell r="K446">
            <v>287</v>
          </cell>
          <cell r="L446">
            <v>-20.399999999999999</v>
          </cell>
        </row>
        <row r="447">
          <cell r="B447" t="str">
            <v>Оленёкский национальный наслегс.Оленёк</v>
          </cell>
          <cell r="I447">
            <v>-57</v>
          </cell>
          <cell r="J447">
            <v>-50</v>
          </cell>
          <cell r="K447">
            <v>287</v>
          </cell>
          <cell r="L447">
            <v>-20.399999999999999</v>
          </cell>
        </row>
        <row r="448">
          <cell r="B448" t="str">
            <v>Шологонский национальный наслегс.Эйик</v>
          </cell>
          <cell r="I448">
            <v>-57</v>
          </cell>
          <cell r="J448">
            <v>-50</v>
          </cell>
          <cell r="K448">
            <v>287</v>
          </cell>
          <cell r="L448">
            <v>-20.399999999999999</v>
          </cell>
        </row>
        <row r="449">
          <cell r="B449" t="str">
            <v>Город Среднеколымскг.Среднеколымск</v>
          </cell>
          <cell r="I449">
            <v>-51</v>
          </cell>
          <cell r="J449">
            <v>-41</v>
          </cell>
          <cell r="K449">
            <v>281</v>
          </cell>
          <cell r="L449">
            <v>-19.600000000000001</v>
          </cell>
        </row>
        <row r="450">
          <cell r="B450" t="str">
            <v>Город Среднеколымскс.Лобуя</v>
          </cell>
          <cell r="I450">
            <v>-51</v>
          </cell>
          <cell r="J450">
            <v>-41</v>
          </cell>
          <cell r="K450">
            <v>281</v>
          </cell>
          <cell r="L450">
            <v>-19.600000000000001</v>
          </cell>
        </row>
        <row r="451">
          <cell r="B451" t="str">
            <v>Алазейский наслег с.Аргахтах</v>
          </cell>
          <cell r="I451">
            <v>-51</v>
          </cell>
          <cell r="J451">
            <v>-41</v>
          </cell>
          <cell r="K451">
            <v>281</v>
          </cell>
          <cell r="L451">
            <v>-19.600000000000001</v>
          </cell>
        </row>
        <row r="452">
          <cell r="B452" t="str">
            <v>Байдинский наслегс.Налимск</v>
          </cell>
          <cell r="I452">
            <v>-51</v>
          </cell>
          <cell r="J452">
            <v>-41</v>
          </cell>
          <cell r="K452">
            <v>281</v>
          </cell>
          <cell r="L452">
            <v>-19.600000000000001</v>
          </cell>
        </row>
        <row r="453">
          <cell r="B453" t="str">
            <v>Берёзовский национальный (кочевой) наслегс.Берёзовка</v>
          </cell>
          <cell r="I453">
            <v>-51</v>
          </cell>
          <cell r="J453">
            <v>-41</v>
          </cell>
          <cell r="K453">
            <v>281</v>
          </cell>
          <cell r="L453">
            <v>-19.600000000000001</v>
          </cell>
        </row>
        <row r="454">
          <cell r="B454" t="str">
            <v>Берёзовский национальный (кочевой) наслегс.Уродан</v>
          </cell>
          <cell r="I454">
            <v>-51</v>
          </cell>
          <cell r="J454">
            <v>-41</v>
          </cell>
          <cell r="K454">
            <v>281</v>
          </cell>
          <cell r="L454">
            <v>-19.600000000000001</v>
          </cell>
        </row>
        <row r="455">
          <cell r="B455" t="str">
            <v>Кангаласский 1-й наслегс.Алеко-Кюёль</v>
          </cell>
          <cell r="I455">
            <v>-51</v>
          </cell>
          <cell r="J455">
            <v>-41</v>
          </cell>
          <cell r="K455">
            <v>281</v>
          </cell>
          <cell r="L455">
            <v>-19.600000000000001</v>
          </cell>
        </row>
        <row r="456">
          <cell r="B456" t="str">
            <v>Кангаласский 1-й наслегс.Сойунгу</v>
          </cell>
          <cell r="I456">
            <v>-51</v>
          </cell>
          <cell r="J456">
            <v>-41</v>
          </cell>
          <cell r="K456">
            <v>281</v>
          </cell>
          <cell r="L456">
            <v>-19.600000000000001</v>
          </cell>
        </row>
        <row r="457">
          <cell r="B457" t="str">
            <v>Кангаласский 2-й наслегс.Эбях</v>
          </cell>
          <cell r="I457">
            <v>-51</v>
          </cell>
          <cell r="J457">
            <v>-41</v>
          </cell>
          <cell r="K457">
            <v>281</v>
          </cell>
          <cell r="L457">
            <v>-19.600000000000001</v>
          </cell>
        </row>
        <row r="458">
          <cell r="B458" t="str">
            <v>Мятисский 1-й наслегс.Сылгы-Ыытар</v>
          </cell>
          <cell r="I458">
            <v>-51</v>
          </cell>
          <cell r="J458">
            <v>-41</v>
          </cell>
          <cell r="K458">
            <v>281</v>
          </cell>
          <cell r="L458">
            <v>-19.600000000000001</v>
          </cell>
        </row>
        <row r="459">
          <cell r="B459" t="str">
            <v>Мятисский 2-й наслегс.Сватай</v>
          </cell>
          <cell r="I459">
            <v>-51</v>
          </cell>
          <cell r="J459">
            <v>-41</v>
          </cell>
          <cell r="K459">
            <v>281</v>
          </cell>
          <cell r="L459">
            <v>-19.600000000000001</v>
          </cell>
        </row>
        <row r="460">
          <cell r="B460" t="str">
            <v>Мятисский 2-й наслегс.Суччино</v>
          </cell>
          <cell r="I460">
            <v>-51</v>
          </cell>
          <cell r="J460">
            <v>-41</v>
          </cell>
          <cell r="K460">
            <v>281</v>
          </cell>
          <cell r="L460">
            <v>-19.600000000000001</v>
          </cell>
        </row>
        <row r="461">
          <cell r="B461" t="str">
            <v>Сен-Кюёльский наслегс.Ойусардах</v>
          </cell>
          <cell r="I461">
            <v>-51</v>
          </cell>
          <cell r="J461">
            <v>-41</v>
          </cell>
          <cell r="K461">
            <v>281</v>
          </cell>
          <cell r="L461">
            <v>-19.600000000000001</v>
          </cell>
        </row>
        <row r="462">
          <cell r="B462" t="str">
            <v>Сен-Кюёльский наслегс.Роман</v>
          </cell>
          <cell r="I462">
            <v>-51</v>
          </cell>
          <cell r="J462">
            <v>-41</v>
          </cell>
          <cell r="K462">
            <v>281</v>
          </cell>
          <cell r="L462">
            <v>-19.600000000000001</v>
          </cell>
        </row>
        <row r="463">
          <cell r="B463" t="str">
            <v>Хатынгнахский наслегс.Хатынгнах</v>
          </cell>
          <cell r="I463">
            <v>-51</v>
          </cell>
          <cell r="J463">
            <v>-41</v>
          </cell>
          <cell r="K463">
            <v>281</v>
          </cell>
          <cell r="L463">
            <v>-19.600000000000001</v>
          </cell>
        </row>
        <row r="464">
          <cell r="B464" t="str">
            <v>Аллагинский наслег с.Аллага</v>
          </cell>
          <cell r="I464">
            <v>-51</v>
          </cell>
          <cell r="J464">
            <v>-40</v>
          </cell>
          <cell r="K464">
            <v>259</v>
          </cell>
          <cell r="L464">
            <v>-16.100000000000001</v>
          </cell>
        </row>
        <row r="465">
          <cell r="B465" t="str">
            <v>Арылахский наслегс.Усун-Кюёль</v>
          </cell>
          <cell r="I465">
            <v>-51</v>
          </cell>
          <cell r="J465">
            <v>-40</v>
          </cell>
          <cell r="K465">
            <v>259</v>
          </cell>
          <cell r="L465">
            <v>-16.100000000000001</v>
          </cell>
        </row>
        <row r="466">
          <cell r="B466" t="str">
            <v>Бордонский наслегс.Сарданга</v>
          </cell>
          <cell r="I466">
            <v>-51</v>
          </cell>
          <cell r="J466">
            <v>-40</v>
          </cell>
          <cell r="K466">
            <v>259</v>
          </cell>
          <cell r="L466">
            <v>-16.100000000000001</v>
          </cell>
        </row>
        <row r="467">
          <cell r="B467" t="str">
            <v>Вилючанский наслегс.Хордогой</v>
          </cell>
          <cell r="I467">
            <v>-51</v>
          </cell>
          <cell r="J467">
            <v>-40</v>
          </cell>
          <cell r="K467">
            <v>259</v>
          </cell>
          <cell r="L467">
            <v>-16.100000000000001</v>
          </cell>
        </row>
        <row r="468">
          <cell r="B468" t="str">
            <v>Вилючанский наслегс.Оюсут</v>
          </cell>
          <cell r="I468">
            <v>-51</v>
          </cell>
          <cell r="J468">
            <v>-40</v>
          </cell>
          <cell r="K468">
            <v>259</v>
          </cell>
          <cell r="L468">
            <v>-16.100000000000001</v>
          </cell>
        </row>
        <row r="469">
          <cell r="B469" t="str">
            <v>Жарханский наслегс.Арылах (Жархан)</v>
          </cell>
          <cell r="I469">
            <v>-51</v>
          </cell>
          <cell r="J469">
            <v>-40</v>
          </cell>
          <cell r="K469">
            <v>259</v>
          </cell>
          <cell r="L469">
            <v>-16.100000000000001</v>
          </cell>
        </row>
        <row r="470">
          <cell r="B470" t="str">
            <v>Илимнирский наслегс.Илимнир</v>
          </cell>
          <cell r="I470">
            <v>-51</v>
          </cell>
          <cell r="J470">
            <v>-40</v>
          </cell>
          <cell r="K470">
            <v>259</v>
          </cell>
          <cell r="L470">
            <v>-16.100000000000001</v>
          </cell>
        </row>
        <row r="471">
          <cell r="B471" t="str">
            <v>Кемпендяйский наслегс.Кемпендяй</v>
          </cell>
          <cell r="I471">
            <v>-51</v>
          </cell>
          <cell r="J471">
            <v>-39</v>
          </cell>
          <cell r="K471">
            <v>260</v>
          </cell>
          <cell r="L471">
            <v>-17.3</v>
          </cell>
        </row>
        <row r="472">
          <cell r="B472" t="str">
            <v>Устьинский наслегс.Устье</v>
          </cell>
          <cell r="I472">
            <v>-51</v>
          </cell>
          <cell r="J472">
            <v>-39</v>
          </cell>
          <cell r="K472">
            <v>260</v>
          </cell>
          <cell r="L472">
            <v>-17.3</v>
          </cell>
        </row>
        <row r="473">
          <cell r="B473" t="str">
            <v>Кемпендяйский наслегс.Чайынгда</v>
          </cell>
          <cell r="I473">
            <v>-51</v>
          </cell>
          <cell r="J473">
            <v>-39</v>
          </cell>
          <cell r="K473">
            <v>260</v>
          </cell>
          <cell r="L473">
            <v>-17.3</v>
          </cell>
        </row>
        <row r="474">
          <cell r="B474" t="str">
            <v>Крестяхский наслегс.Крестях</v>
          </cell>
          <cell r="I474">
            <v>-51</v>
          </cell>
          <cell r="J474">
            <v>-40</v>
          </cell>
          <cell r="K474">
            <v>259</v>
          </cell>
          <cell r="L474">
            <v>-16.100000000000001</v>
          </cell>
        </row>
        <row r="475">
          <cell r="B475" t="str">
            <v>Куокунинский наслегс.Куокуну</v>
          </cell>
          <cell r="I475">
            <v>-51</v>
          </cell>
          <cell r="J475">
            <v>-40</v>
          </cell>
          <cell r="K475">
            <v>259</v>
          </cell>
          <cell r="L475">
            <v>-16.100000000000001</v>
          </cell>
        </row>
        <row r="476">
          <cell r="B476" t="str">
            <v>Кутанинский наслегс.Кутана</v>
          </cell>
          <cell r="I476">
            <v>-51</v>
          </cell>
          <cell r="J476">
            <v>-39</v>
          </cell>
          <cell r="K476">
            <v>260</v>
          </cell>
          <cell r="L476">
            <v>-17.3</v>
          </cell>
        </row>
        <row r="477">
          <cell r="B477" t="str">
            <v>Кутанинский наслегс.Тумул</v>
          </cell>
          <cell r="I477">
            <v>-51</v>
          </cell>
          <cell r="J477">
            <v>-39</v>
          </cell>
          <cell r="K477">
            <v>260</v>
          </cell>
          <cell r="L477">
            <v>-17.3</v>
          </cell>
        </row>
        <row r="478">
          <cell r="B478" t="str">
            <v>Кюкяйский наслегс.Кюкей</v>
          </cell>
          <cell r="I478">
            <v>-51</v>
          </cell>
          <cell r="J478">
            <v>-39</v>
          </cell>
          <cell r="K478">
            <v>260</v>
          </cell>
          <cell r="L478">
            <v>-17.3</v>
          </cell>
        </row>
        <row r="479">
          <cell r="B479" t="str">
            <v>Кюндяйинский наслегс.Кюндяе</v>
          </cell>
          <cell r="I479">
            <v>-51</v>
          </cell>
          <cell r="J479">
            <v>-39</v>
          </cell>
          <cell r="K479">
            <v>260</v>
          </cell>
          <cell r="L479">
            <v>-17.3</v>
          </cell>
        </row>
        <row r="480">
          <cell r="B480" t="str">
            <v>Кюндяйинский наслегс.Харыялах</v>
          </cell>
          <cell r="I480">
            <v>-51</v>
          </cell>
          <cell r="J480">
            <v>-39</v>
          </cell>
          <cell r="K480">
            <v>260</v>
          </cell>
          <cell r="L480">
            <v>-17.3</v>
          </cell>
        </row>
        <row r="481">
          <cell r="B481" t="str">
            <v>Кюндяйинский наслегс.Эльгян</v>
          </cell>
          <cell r="I481">
            <v>-51</v>
          </cell>
          <cell r="J481">
            <v>-39</v>
          </cell>
          <cell r="K481">
            <v>260</v>
          </cell>
          <cell r="L481">
            <v>-17.3</v>
          </cell>
        </row>
        <row r="482">
          <cell r="B482" t="str">
            <v>Мар-Кюёльский наслегс.Мар-Кюёль</v>
          </cell>
          <cell r="I482">
            <v>-51</v>
          </cell>
          <cell r="J482">
            <v>-40</v>
          </cell>
          <cell r="K482">
            <v>259</v>
          </cell>
          <cell r="L482">
            <v>-16.100000000000001</v>
          </cell>
        </row>
        <row r="483">
          <cell r="B483" t="str">
            <v>Нахаринский наслегс.Нахара</v>
          </cell>
          <cell r="I483">
            <v>-51</v>
          </cell>
          <cell r="J483">
            <v>-40</v>
          </cell>
          <cell r="K483">
            <v>259</v>
          </cell>
          <cell r="L483">
            <v>-16.100000000000001</v>
          </cell>
        </row>
        <row r="484">
          <cell r="B484" t="str">
            <v>Сунтарский наслегс.Сунтар</v>
          </cell>
          <cell r="I484">
            <v>-51</v>
          </cell>
          <cell r="J484">
            <v>-40</v>
          </cell>
          <cell r="K484">
            <v>259</v>
          </cell>
          <cell r="L484">
            <v>-16.100000000000001</v>
          </cell>
        </row>
        <row r="485">
          <cell r="B485" t="str">
            <v>Тенкинский наслегс.Тенкя</v>
          </cell>
          <cell r="I485">
            <v>-51</v>
          </cell>
          <cell r="J485">
            <v>-40</v>
          </cell>
          <cell r="K485">
            <v>259</v>
          </cell>
          <cell r="L485">
            <v>-16.100000000000001</v>
          </cell>
        </row>
        <row r="486">
          <cell r="B486" t="str">
            <v>Тойбохойский наслегс.Тойбохой</v>
          </cell>
          <cell r="I486">
            <v>-51</v>
          </cell>
          <cell r="J486">
            <v>-40</v>
          </cell>
          <cell r="K486">
            <v>259</v>
          </cell>
          <cell r="L486">
            <v>-16.100000000000001</v>
          </cell>
        </row>
        <row r="487">
          <cell r="B487" t="str">
            <v>Толонский наслегс.Толон</v>
          </cell>
          <cell r="I487">
            <v>-51</v>
          </cell>
          <cell r="J487">
            <v>-39</v>
          </cell>
          <cell r="K487">
            <v>260</v>
          </cell>
          <cell r="L487">
            <v>-17.3</v>
          </cell>
        </row>
        <row r="488">
          <cell r="B488" t="str">
            <v>Туойдахский наслегс.Туойдах</v>
          </cell>
          <cell r="I488">
            <v>-51</v>
          </cell>
          <cell r="J488">
            <v>-40</v>
          </cell>
          <cell r="K488">
            <v>259</v>
          </cell>
          <cell r="L488">
            <v>-16.100000000000001</v>
          </cell>
        </row>
        <row r="489">
          <cell r="B489" t="str">
            <v>Тюбяй-Жарханский наслегс.Арылах</v>
          </cell>
          <cell r="I489">
            <v>-51</v>
          </cell>
          <cell r="J489">
            <v>-39</v>
          </cell>
          <cell r="K489">
            <v>260</v>
          </cell>
          <cell r="L489">
            <v>-17.3</v>
          </cell>
        </row>
        <row r="490">
          <cell r="B490" t="str">
            <v>Тюбяй-Жарханский наслегс.Миляке</v>
          </cell>
          <cell r="I490">
            <v>-51</v>
          </cell>
          <cell r="J490">
            <v>-39</v>
          </cell>
          <cell r="K490">
            <v>260</v>
          </cell>
          <cell r="L490">
            <v>-17.3</v>
          </cell>
        </row>
        <row r="491">
          <cell r="B491" t="str">
            <v>Тюбяй-Жарханский наслегс.Ыгыатта</v>
          </cell>
          <cell r="I491">
            <v>-51</v>
          </cell>
          <cell r="J491">
            <v>-39</v>
          </cell>
          <cell r="K491">
            <v>260</v>
          </cell>
          <cell r="L491">
            <v>-17.3</v>
          </cell>
        </row>
        <row r="492">
          <cell r="B492" t="str">
            <v>Тюбяйский наслегс.Тюбяй</v>
          </cell>
          <cell r="I492">
            <v>-51</v>
          </cell>
          <cell r="J492">
            <v>-39</v>
          </cell>
          <cell r="K492">
            <v>260</v>
          </cell>
          <cell r="L492">
            <v>-17.3</v>
          </cell>
        </row>
        <row r="493">
          <cell r="B493" t="str">
            <v>Тюбяйский наслегс.Нерюктяй</v>
          </cell>
          <cell r="I493">
            <v>-51</v>
          </cell>
          <cell r="J493">
            <v>-39</v>
          </cell>
          <cell r="K493">
            <v>260</v>
          </cell>
          <cell r="L493">
            <v>-17.3</v>
          </cell>
        </row>
        <row r="494">
          <cell r="B494" t="str">
            <v>Хаданский наслегс.Агдары</v>
          </cell>
          <cell r="I494">
            <v>-51</v>
          </cell>
          <cell r="J494">
            <v>-40</v>
          </cell>
          <cell r="K494">
            <v>259</v>
          </cell>
          <cell r="L494">
            <v>-16.100000000000001</v>
          </cell>
        </row>
        <row r="495">
          <cell r="B495" t="str">
            <v>Хаданский наслегс.Толон</v>
          </cell>
          <cell r="I495">
            <v>-51</v>
          </cell>
          <cell r="J495">
            <v>-40</v>
          </cell>
          <cell r="K495">
            <v>259</v>
          </cell>
          <cell r="L495">
            <v>-16.100000000000001</v>
          </cell>
        </row>
        <row r="496">
          <cell r="B496" t="str">
            <v>Хаданский наслегс.Эйикяр</v>
          </cell>
          <cell r="I496">
            <v>-51</v>
          </cell>
          <cell r="J496">
            <v>-40</v>
          </cell>
          <cell r="K496">
            <v>259</v>
          </cell>
          <cell r="L496">
            <v>-16.100000000000001</v>
          </cell>
        </row>
        <row r="497">
          <cell r="B497" t="str">
            <v>Хоринский наслегс.Хоро</v>
          </cell>
          <cell r="I497">
            <v>-51</v>
          </cell>
          <cell r="J497">
            <v>-39</v>
          </cell>
          <cell r="K497">
            <v>260</v>
          </cell>
          <cell r="L497">
            <v>-17.3</v>
          </cell>
        </row>
        <row r="498">
          <cell r="B498" t="str">
            <v>Шеинский наслегс.Шея</v>
          </cell>
          <cell r="I498">
            <v>-51</v>
          </cell>
          <cell r="J498">
            <v>-40</v>
          </cell>
          <cell r="K498">
            <v>259</v>
          </cell>
          <cell r="L498">
            <v>-16.100000000000001</v>
          </cell>
        </row>
        <row r="499">
          <cell r="B499" t="str">
            <v>Шеинский наслегс.Бясь-Шея</v>
          </cell>
          <cell r="I499">
            <v>-51</v>
          </cell>
          <cell r="J499">
            <v>-40</v>
          </cell>
          <cell r="K499">
            <v>259</v>
          </cell>
          <cell r="L499">
            <v>-16.100000000000001</v>
          </cell>
        </row>
        <row r="500">
          <cell r="B500" t="str">
            <v>Шеинский наслегс.Комсомол</v>
          </cell>
          <cell r="I500">
            <v>-51</v>
          </cell>
          <cell r="J500">
            <v>-40</v>
          </cell>
          <cell r="K500">
            <v>259</v>
          </cell>
          <cell r="L500">
            <v>-16.100000000000001</v>
          </cell>
        </row>
        <row r="501">
          <cell r="B501" t="str">
            <v>Эльгяйский наслегс.Эльгяй</v>
          </cell>
          <cell r="I501">
            <v>-51</v>
          </cell>
          <cell r="J501">
            <v>-39</v>
          </cell>
          <cell r="K501">
            <v>260</v>
          </cell>
          <cell r="L501">
            <v>-17.3</v>
          </cell>
        </row>
        <row r="502">
          <cell r="B502" t="str">
            <v>Эльгяйский наслегс.Бордон 3-й</v>
          </cell>
          <cell r="I502">
            <v>-51</v>
          </cell>
          <cell r="J502">
            <v>-40</v>
          </cell>
          <cell r="K502">
            <v>259</v>
          </cell>
          <cell r="L502">
            <v>-16.100000000000001</v>
          </cell>
        </row>
        <row r="503">
          <cell r="B503" t="str">
            <v>Алданский наслег с.Булун</v>
          </cell>
          <cell r="I503">
            <v>-57</v>
          </cell>
          <cell r="J503">
            <v>-51</v>
          </cell>
          <cell r="K503">
            <v>257</v>
          </cell>
          <cell r="L503">
            <v>-22.9</v>
          </cell>
        </row>
        <row r="504">
          <cell r="B504" t="str">
            <v>Амгинский наслегс.Чычымах</v>
          </cell>
          <cell r="I504">
            <v>-57</v>
          </cell>
          <cell r="J504">
            <v>-51</v>
          </cell>
          <cell r="K504">
            <v>257</v>
          </cell>
          <cell r="L504">
            <v>-22.9</v>
          </cell>
        </row>
        <row r="505">
          <cell r="B505" t="str">
            <v>Баягинский наслегс.Томтор</v>
          </cell>
          <cell r="I505">
            <v>-57</v>
          </cell>
          <cell r="J505">
            <v>-51</v>
          </cell>
          <cell r="K505">
            <v>257</v>
          </cell>
          <cell r="L505">
            <v>-22.9</v>
          </cell>
        </row>
        <row r="506">
          <cell r="B506" t="str">
            <v>Дайа-Амгинский наслегс.Дайа-Амгата</v>
          </cell>
          <cell r="I506">
            <v>-57</v>
          </cell>
          <cell r="J506">
            <v>-51</v>
          </cell>
          <cell r="K506">
            <v>257</v>
          </cell>
          <cell r="L506">
            <v>-22.9</v>
          </cell>
        </row>
        <row r="507">
          <cell r="B507" t="str">
            <v>Жохсогонский наслегс.Боробул</v>
          </cell>
          <cell r="I507">
            <v>-57</v>
          </cell>
          <cell r="J507">
            <v>-51</v>
          </cell>
          <cell r="K507">
            <v>257</v>
          </cell>
          <cell r="L507">
            <v>-22.9</v>
          </cell>
        </row>
        <row r="508">
          <cell r="B508" t="str">
            <v>Жохсогонский наслегс.Даккы</v>
          </cell>
          <cell r="I508">
            <v>-57</v>
          </cell>
          <cell r="J508">
            <v>-51</v>
          </cell>
          <cell r="K508">
            <v>257</v>
          </cell>
          <cell r="L508">
            <v>-22.9</v>
          </cell>
        </row>
        <row r="509">
          <cell r="B509" t="str">
            <v>Жулейский наслегс.Туора-Кюёль</v>
          </cell>
          <cell r="I509">
            <v>-57</v>
          </cell>
          <cell r="J509">
            <v>-51</v>
          </cell>
          <cell r="K509">
            <v>257</v>
          </cell>
          <cell r="L509">
            <v>-22.9</v>
          </cell>
        </row>
        <row r="510">
          <cell r="B510" t="str">
            <v>Игидейский наслегс.Дебдирге</v>
          </cell>
          <cell r="I510">
            <v>-57</v>
          </cell>
          <cell r="J510">
            <v>-51</v>
          </cell>
          <cell r="K510">
            <v>257</v>
          </cell>
          <cell r="L510">
            <v>-22.9</v>
          </cell>
        </row>
        <row r="511">
          <cell r="B511" t="str">
            <v>Октябрьский наслегс.Чёркёх</v>
          </cell>
          <cell r="I511">
            <v>-57</v>
          </cell>
          <cell r="J511">
            <v>-51</v>
          </cell>
          <cell r="K511">
            <v>257</v>
          </cell>
          <cell r="L511">
            <v>-22.9</v>
          </cell>
        </row>
        <row r="512">
          <cell r="B512" t="str">
            <v>Средне-Амгинский наслегс.Харбалах</v>
          </cell>
          <cell r="I512">
            <v>-57</v>
          </cell>
          <cell r="J512">
            <v>-51</v>
          </cell>
          <cell r="K512">
            <v>257</v>
          </cell>
          <cell r="L512">
            <v>-22.9</v>
          </cell>
        </row>
        <row r="513">
          <cell r="B513" t="str">
            <v>Таттинский наслегс.Ытык-Кюёль</v>
          </cell>
          <cell r="I513">
            <v>-57</v>
          </cell>
          <cell r="J513">
            <v>-51</v>
          </cell>
          <cell r="K513">
            <v>257</v>
          </cell>
          <cell r="L513">
            <v>-22.9</v>
          </cell>
        </row>
        <row r="514">
          <cell r="B514" t="str">
            <v>Тыарасинский наслегс.Кыйы</v>
          </cell>
          <cell r="I514">
            <v>-57</v>
          </cell>
          <cell r="J514">
            <v>-51</v>
          </cell>
          <cell r="K514">
            <v>257</v>
          </cell>
          <cell r="L514">
            <v>-22.9</v>
          </cell>
        </row>
        <row r="515">
          <cell r="B515" t="str">
            <v>Уолбинский наслегс.Уолба</v>
          </cell>
          <cell r="I515">
            <v>-57</v>
          </cell>
          <cell r="J515">
            <v>-51</v>
          </cell>
          <cell r="K515">
            <v>257</v>
          </cell>
          <cell r="L515">
            <v>-22.9</v>
          </cell>
        </row>
        <row r="516">
          <cell r="B516" t="str">
            <v>Усть-Амгинский наслегс.Чымнайи</v>
          </cell>
          <cell r="I516">
            <v>-57</v>
          </cell>
          <cell r="J516">
            <v>-51</v>
          </cell>
          <cell r="K516">
            <v>257</v>
          </cell>
          <cell r="L516">
            <v>-22.9</v>
          </cell>
        </row>
        <row r="517">
          <cell r="B517" t="str">
            <v>Хара-Алданский наслегс.Хара-Алдан</v>
          </cell>
          <cell r="I517">
            <v>-57</v>
          </cell>
          <cell r="J517">
            <v>-51</v>
          </cell>
          <cell r="K517">
            <v>257</v>
          </cell>
          <cell r="L517">
            <v>-22.9</v>
          </cell>
        </row>
        <row r="518">
          <cell r="B518" t="str">
            <v>Поселок Джебарики-Хаяп.Джебарики-Хая</v>
          </cell>
          <cell r="I518">
            <v>-54</v>
          </cell>
          <cell r="J518">
            <v>-48</v>
          </cell>
          <cell r="K518">
            <v>258</v>
          </cell>
          <cell r="L518">
            <v>-22</v>
          </cell>
        </row>
        <row r="519">
          <cell r="B519" t="str">
            <v>Поселок Хандыгап.Хандыга</v>
          </cell>
          <cell r="I519">
            <v>-54</v>
          </cell>
          <cell r="J519">
            <v>-48</v>
          </cell>
          <cell r="K519">
            <v>258</v>
          </cell>
          <cell r="L519">
            <v>-22</v>
          </cell>
        </row>
        <row r="520">
          <cell r="B520" t="str">
            <v>Баягантайский наслег с.Крест-Хальджай</v>
          </cell>
          <cell r="I520">
            <v>-55</v>
          </cell>
          <cell r="J520">
            <v>-47</v>
          </cell>
          <cell r="K520">
            <v>253</v>
          </cell>
          <cell r="L520">
            <v>-22.6</v>
          </cell>
        </row>
        <row r="521">
          <cell r="B521" t="str">
            <v>Баягантайский наслег с.Ары-Толон</v>
          </cell>
          <cell r="I521">
            <v>-55</v>
          </cell>
          <cell r="J521">
            <v>-47</v>
          </cell>
          <cell r="K521">
            <v>253</v>
          </cell>
          <cell r="L521">
            <v>-22.6</v>
          </cell>
        </row>
        <row r="522">
          <cell r="B522" t="str">
            <v>Баягантайский наслег с.Ударник</v>
          </cell>
          <cell r="I522">
            <v>-55</v>
          </cell>
          <cell r="J522">
            <v>-47</v>
          </cell>
          <cell r="K522">
            <v>253</v>
          </cell>
          <cell r="L522">
            <v>-22.6</v>
          </cell>
        </row>
        <row r="523">
          <cell r="B523" t="str">
            <v>Мегино-Алданский наслегс.Мегино-Алдан</v>
          </cell>
          <cell r="I523">
            <v>-54</v>
          </cell>
          <cell r="J523">
            <v>-48</v>
          </cell>
          <cell r="K523">
            <v>258</v>
          </cell>
          <cell r="L523">
            <v>-22</v>
          </cell>
        </row>
        <row r="524">
          <cell r="B524" t="str">
            <v>Нежданинский наслегс.Нежданинское</v>
          </cell>
          <cell r="I524">
            <v>-54</v>
          </cell>
          <cell r="J524">
            <v>-48</v>
          </cell>
          <cell r="K524">
            <v>258</v>
          </cell>
          <cell r="L524">
            <v>-22</v>
          </cell>
        </row>
        <row r="525">
          <cell r="B525" t="str">
            <v>Охот-Перевозовский наслегс.Охотский Перевоз</v>
          </cell>
          <cell r="I525">
            <v>-54</v>
          </cell>
          <cell r="J525">
            <v>-48</v>
          </cell>
          <cell r="K525">
            <v>258</v>
          </cell>
          <cell r="L525">
            <v>-22</v>
          </cell>
        </row>
        <row r="526">
          <cell r="B526" t="str">
            <v>Сасыльский наслегс.Кескил</v>
          </cell>
          <cell r="I526">
            <v>-54</v>
          </cell>
          <cell r="J526">
            <v>-48</v>
          </cell>
          <cell r="K526">
            <v>258</v>
          </cell>
          <cell r="L526">
            <v>-22</v>
          </cell>
        </row>
        <row r="527">
          <cell r="B527" t="str">
            <v>Теплоключевский наслегс.Теплый Ключ</v>
          </cell>
          <cell r="I527">
            <v>-54</v>
          </cell>
          <cell r="J527">
            <v>-48</v>
          </cell>
          <cell r="K527">
            <v>258</v>
          </cell>
          <cell r="L527">
            <v>-22</v>
          </cell>
        </row>
        <row r="528">
          <cell r="B528" t="str">
            <v>Теплоключевский наслегс.Аэропорт</v>
          </cell>
          <cell r="I528">
            <v>-54</v>
          </cell>
          <cell r="J528">
            <v>-48</v>
          </cell>
          <cell r="K528">
            <v>258</v>
          </cell>
          <cell r="L528">
            <v>-22</v>
          </cell>
        </row>
        <row r="529">
          <cell r="B529" t="str">
            <v>Теплоключевский наслегс.Развилка</v>
          </cell>
          <cell r="I529">
            <v>-54</v>
          </cell>
          <cell r="J529">
            <v>-48</v>
          </cell>
          <cell r="K529">
            <v>258</v>
          </cell>
          <cell r="L529">
            <v>-22</v>
          </cell>
        </row>
        <row r="530">
          <cell r="B530" t="str">
            <v>Томпонский наслегс.Тополиное</v>
          </cell>
          <cell r="I530">
            <v>-54</v>
          </cell>
          <cell r="J530">
            <v>-48</v>
          </cell>
          <cell r="K530">
            <v>258</v>
          </cell>
          <cell r="L530">
            <v>-22</v>
          </cell>
        </row>
        <row r="531">
          <cell r="B531" t="str">
            <v>Ынгинский наслегс.Новый</v>
          </cell>
          <cell r="I531">
            <v>-54</v>
          </cell>
          <cell r="J531">
            <v>-48</v>
          </cell>
          <cell r="K531">
            <v>258</v>
          </cell>
          <cell r="L531">
            <v>-22</v>
          </cell>
        </row>
        <row r="532">
          <cell r="B532" t="str">
            <v>Ынгинский наслегс.Бордой</v>
          </cell>
          <cell r="I532">
            <v>-54</v>
          </cell>
          <cell r="J532">
            <v>-48</v>
          </cell>
          <cell r="K532">
            <v>258</v>
          </cell>
          <cell r="L532">
            <v>-22</v>
          </cell>
        </row>
        <row r="533">
          <cell r="B533" t="str">
            <v>Ынгинский наслегс.Сайды</v>
          </cell>
          <cell r="I533">
            <v>-54</v>
          </cell>
          <cell r="J533">
            <v>-48</v>
          </cell>
          <cell r="K533">
            <v>258</v>
          </cell>
          <cell r="L533">
            <v>-22</v>
          </cell>
        </row>
        <row r="534">
          <cell r="B534" t="str">
            <v>Батагайский наслег с.Хомустах</v>
          </cell>
          <cell r="I534">
            <v>-55</v>
          </cell>
          <cell r="J534">
            <v>-48</v>
          </cell>
          <cell r="K534">
            <v>256</v>
          </cell>
          <cell r="L534">
            <v>-22.6</v>
          </cell>
        </row>
        <row r="535">
          <cell r="B535" t="str">
            <v>Баягантайский наслегс.Танда</v>
          </cell>
          <cell r="I535">
            <v>-55</v>
          </cell>
          <cell r="J535">
            <v>-48</v>
          </cell>
          <cell r="K535">
            <v>256</v>
          </cell>
          <cell r="L535">
            <v>-22.6</v>
          </cell>
        </row>
        <row r="536">
          <cell r="B536" t="str">
            <v>Берт-Усовский наслегс.Сырдах</v>
          </cell>
          <cell r="I536">
            <v>-55</v>
          </cell>
          <cell r="J536">
            <v>-48</v>
          </cell>
          <cell r="K536">
            <v>256</v>
          </cell>
          <cell r="L536">
            <v>-22.6</v>
          </cell>
        </row>
        <row r="537">
          <cell r="B537" t="str">
            <v>Берт-Усовский наслегс.Чиряпчи</v>
          </cell>
          <cell r="I537">
            <v>-55</v>
          </cell>
          <cell r="J537">
            <v>-48</v>
          </cell>
          <cell r="K537">
            <v>256</v>
          </cell>
          <cell r="L537">
            <v>-22.6</v>
          </cell>
        </row>
        <row r="538">
          <cell r="B538" t="str">
            <v>Борогонский наслегс.Тумул</v>
          </cell>
          <cell r="I538">
            <v>-55</v>
          </cell>
          <cell r="J538">
            <v>-48</v>
          </cell>
          <cell r="K538">
            <v>256</v>
          </cell>
          <cell r="L538">
            <v>-22.6</v>
          </cell>
        </row>
        <row r="539">
          <cell r="B539" t="str">
            <v>Борогонский наслегс.Ары-Тит</v>
          </cell>
          <cell r="I539">
            <v>-55</v>
          </cell>
          <cell r="J539">
            <v>-48</v>
          </cell>
          <cell r="K539">
            <v>256</v>
          </cell>
          <cell r="L539">
            <v>-22.6</v>
          </cell>
        </row>
        <row r="540">
          <cell r="B540" t="str">
            <v>Борогонский наслегс.Элясин</v>
          </cell>
          <cell r="I540">
            <v>-55</v>
          </cell>
          <cell r="J540">
            <v>-48</v>
          </cell>
          <cell r="K540">
            <v>256</v>
          </cell>
          <cell r="L540">
            <v>-22.6</v>
          </cell>
        </row>
        <row r="541">
          <cell r="B541" t="str">
            <v>Бярийинский наслегс.Бярийе</v>
          </cell>
          <cell r="I541">
            <v>-55</v>
          </cell>
          <cell r="J541">
            <v>-48</v>
          </cell>
          <cell r="K541">
            <v>256</v>
          </cell>
          <cell r="L541">
            <v>-22.6</v>
          </cell>
        </row>
        <row r="542">
          <cell r="B542" t="str">
            <v>Дюпсюнский наслегс.Дюпся</v>
          </cell>
          <cell r="I542">
            <v>-55</v>
          </cell>
          <cell r="J542">
            <v>-48</v>
          </cell>
          <cell r="K542">
            <v>256</v>
          </cell>
          <cell r="L542">
            <v>-22.6</v>
          </cell>
        </row>
        <row r="543">
          <cell r="B543" t="str">
            <v>Дюпсюнский наслегс.Бяди</v>
          </cell>
          <cell r="I543">
            <v>-55</v>
          </cell>
          <cell r="J543">
            <v>-48</v>
          </cell>
          <cell r="K543">
            <v>256</v>
          </cell>
          <cell r="L543">
            <v>-22.6</v>
          </cell>
        </row>
        <row r="544">
          <cell r="B544" t="str">
            <v>Дюпсюнский наслегс.Стойка</v>
          </cell>
          <cell r="I544">
            <v>-55</v>
          </cell>
          <cell r="J544">
            <v>-48</v>
          </cell>
          <cell r="K544">
            <v>256</v>
          </cell>
          <cell r="L544">
            <v>-22.6</v>
          </cell>
        </row>
        <row r="545">
          <cell r="B545" t="str">
            <v>Курбусахский наслегс.Ус-Кюёля</v>
          </cell>
          <cell r="I545">
            <v>-55</v>
          </cell>
          <cell r="J545">
            <v>-48</v>
          </cell>
          <cell r="K545">
            <v>256</v>
          </cell>
          <cell r="L545">
            <v>-22.6</v>
          </cell>
        </row>
        <row r="546">
          <cell r="B546" t="str">
            <v>Курбусахский наслегс.Балаганнах</v>
          </cell>
          <cell r="I546">
            <v>-55</v>
          </cell>
          <cell r="J546">
            <v>-48</v>
          </cell>
          <cell r="K546">
            <v>256</v>
          </cell>
          <cell r="L546">
            <v>-22.6</v>
          </cell>
        </row>
        <row r="547">
          <cell r="B547" t="str">
            <v>Курбусахский наслегс.Окоемовка</v>
          </cell>
          <cell r="I547">
            <v>-55</v>
          </cell>
          <cell r="J547">
            <v>-48</v>
          </cell>
          <cell r="K547">
            <v>256</v>
          </cell>
          <cell r="L547">
            <v>-22.6</v>
          </cell>
        </row>
        <row r="548">
          <cell r="B548" t="str">
            <v>Легёйский II наслегс.Тулуна</v>
          </cell>
          <cell r="I548">
            <v>-55</v>
          </cell>
          <cell r="J548">
            <v>-48</v>
          </cell>
          <cell r="K548">
            <v>256</v>
          </cell>
          <cell r="L548">
            <v>-22.6</v>
          </cell>
        </row>
        <row r="549">
          <cell r="B549" t="str">
            <v>Легёйский наслегс.Кептени</v>
          </cell>
          <cell r="I549">
            <v>-55</v>
          </cell>
          <cell r="J549">
            <v>-48</v>
          </cell>
          <cell r="K549">
            <v>256</v>
          </cell>
          <cell r="L549">
            <v>-22.6</v>
          </cell>
        </row>
        <row r="550">
          <cell r="B550" t="str">
            <v>Легёйский наслегс.Далы</v>
          </cell>
          <cell r="I550">
            <v>-55</v>
          </cell>
          <cell r="J550">
            <v>-48</v>
          </cell>
          <cell r="K550">
            <v>256</v>
          </cell>
          <cell r="L550">
            <v>-22.6</v>
          </cell>
        </row>
        <row r="551">
          <cell r="B551" t="str">
            <v>Легёйский наслегс.Хомустах</v>
          </cell>
          <cell r="I551">
            <v>-55</v>
          </cell>
          <cell r="J551">
            <v>-48</v>
          </cell>
          <cell r="K551">
            <v>256</v>
          </cell>
          <cell r="L551">
            <v>-22.6</v>
          </cell>
        </row>
        <row r="552">
          <cell r="B552" t="str">
            <v>Мюрюнский наслегс.Борогонцы</v>
          </cell>
          <cell r="I552">
            <v>-55</v>
          </cell>
          <cell r="J552">
            <v>-48</v>
          </cell>
          <cell r="K552">
            <v>256</v>
          </cell>
          <cell r="L552">
            <v>-22.6</v>
          </cell>
        </row>
        <row r="553">
          <cell r="B553" t="str">
            <v>Мюрюнский наслегс.Мындаба</v>
          </cell>
          <cell r="I553">
            <v>-55</v>
          </cell>
          <cell r="J553">
            <v>-48</v>
          </cell>
          <cell r="K553">
            <v>256</v>
          </cell>
          <cell r="L553">
            <v>-22.6</v>
          </cell>
        </row>
        <row r="554">
          <cell r="B554" t="str">
            <v>Мюрюнский наслегс.Томтор</v>
          </cell>
          <cell r="I554">
            <v>-55</v>
          </cell>
          <cell r="J554">
            <v>-48</v>
          </cell>
          <cell r="K554">
            <v>256</v>
          </cell>
          <cell r="L554">
            <v>-22.6</v>
          </cell>
        </row>
        <row r="555">
          <cell r="B555" t="str">
            <v>Наяхинский наслегс.Балыктах</v>
          </cell>
          <cell r="I555">
            <v>-55</v>
          </cell>
          <cell r="J555">
            <v>-48</v>
          </cell>
          <cell r="K555">
            <v>256</v>
          </cell>
          <cell r="L555">
            <v>-22.6</v>
          </cell>
        </row>
        <row r="556">
          <cell r="B556" t="str">
            <v>Ольтехский наслегс.Бейдинге</v>
          </cell>
          <cell r="I556">
            <v>-55</v>
          </cell>
          <cell r="J556">
            <v>-48</v>
          </cell>
          <cell r="K556">
            <v>256</v>
          </cell>
          <cell r="L556">
            <v>-22.6</v>
          </cell>
        </row>
        <row r="557">
          <cell r="B557" t="str">
            <v>Ольтехский наслегс.Арылах</v>
          </cell>
          <cell r="I557">
            <v>-55</v>
          </cell>
          <cell r="J557">
            <v>-48</v>
          </cell>
          <cell r="K557">
            <v>256</v>
          </cell>
          <cell r="L557">
            <v>-22.6</v>
          </cell>
        </row>
        <row r="558">
          <cell r="B558" t="str">
            <v>Онёрский наслегс.Эселях</v>
          </cell>
          <cell r="I558">
            <v>-55</v>
          </cell>
          <cell r="J558">
            <v>-48</v>
          </cell>
          <cell r="K558">
            <v>256</v>
          </cell>
          <cell r="L558">
            <v>-22.6</v>
          </cell>
        </row>
        <row r="559">
          <cell r="B559" t="str">
            <v>Оспёхский I наслегс.Усун-Кюёль</v>
          </cell>
          <cell r="I559">
            <v>-55</v>
          </cell>
          <cell r="J559">
            <v>-48</v>
          </cell>
          <cell r="K559">
            <v>256</v>
          </cell>
          <cell r="L559">
            <v>-22.6</v>
          </cell>
        </row>
        <row r="560">
          <cell r="B560" t="str">
            <v>Оспёхский наслегс.Дыгдал</v>
          </cell>
          <cell r="I560">
            <v>-55</v>
          </cell>
          <cell r="J560">
            <v>-48</v>
          </cell>
          <cell r="K560">
            <v>256</v>
          </cell>
          <cell r="L560">
            <v>-22.6</v>
          </cell>
        </row>
        <row r="561">
          <cell r="B561" t="str">
            <v>Суоттунский наслегс.Огородтах</v>
          </cell>
          <cell r="I561">
            <v>-55</v>
          </cell>
          <cell r="J561">
            <v>-48</v>
          </cell>
          <cell r="K561">
            <v>256</v>
          </cell>
          <cell r="L561">
            <v>-22.6</v>
          </cell>
        </row>
        <row r="562">
          <cell r="B562" t="str">
            <v>Суоттунский наслегс.Сасылыкан</v>
          </cell>
          <cell r="I562">
            <v>-55</v>
          </cell>
          <cell r="J562">
            <v>-48</v>
          </cell>
          <cell r="K562">
            <v>256</v>
          </cell>
          <cell r="L562">
            <v>-22.6</v>
          </cell>
        </row>
        <row r="563">
          <cell r="B563" t="str">
            <v>Суоттунский наслегс.Хоногор</v>
          </cell>
          <cell r="I563">
            <v>-55</v>
          </cell>
          <cell r="J563">
            <v>-48</v>
          </cell>
          <cell r="K563">
            <v>256</v>
          </cell>
          <cell r="L563">
            <v>-22.6</v>
          </cell>
        </row>
        <row r="564">
          <cell r="B564" t="str">
            <v>Тит-Арынский наслегс.Тит-Ары</v>
          </cell>
          <cell r="I564">
            <v>-55</v>
          </cell>
          <cell r="J564">
            <v>-48</v>
          </cell>
          <cell r="K564">
            <v>256</v>
          </cell>
          <cell r="L564">
            <v>-22.6</v>
          </cell>
        </row>
        <row r="565">
          <cell r="B565" t="str">
            <v>Тюляхский наслегс.Кылайы</v>
          </cell>
          <cell r="I565">
            <v>-55</v>
          </cell>
          <cell r="J565">
            <v>-48</v>
          </cell>
          <cell r="K565">
            <v>256</v>
          </cell>
          <cell r="L565">
            <v>-22.6</v>
          </cell>
        </row>
        <row r="566">
          <cell r="B566" t="str">
            <v>Хоринский I наслег с.Чаранг</v>
          </cell>
          <cell r="I566">
            <v>-55</v>
          </cell>
          <cell r="J566">
            <v>-48</v>
          </cell>
          <cell r="K566">
            <v>256</v>
          </cell>
          <cell r="L566">
            <v>-22.6</v>
          </cell>
        </row>
        <row r="567">
          <cell r="B567" t="str">
            <v>Хоринский наслегс.Маягас</v>
          </cell>
          <cell r="I567">
            <v>-55</v>
          </cell>
          <cell r="J567">
            <v>-48</v>
          </cell>
          <cell r="K567">
            <v>256</v>
          </cell>
          <cell r="L567">
            <v>-22.6</v>
          </cell>
        </row>
        <row r="568">
          <cell r="B568" t="str">
            <v>Чериктейский наслегс.Чериктей</v>
          </cell>
          <cell r="I568">
            <v>-55</v>
          </cell>
          <cell r="J568">
            <v>-48</v>
          </cell>
          <cell r="K568">
            <v>256</v>
          </cell>
          <cell r="L568">
            <v>-22.6</v>
          </cell>
        </row>
        <row r="569">
          <cell r="B569" t="str">
            <v>Кюпский национальный наслег с.Кюпцы</v>
          </cell>
          <cell r="I569">
            <v>-54</v>
          </cell>
          <cell r="J569">
            <v>-45</v>
          </cell>
          <cell r="K569">
            <v>254</v>
          </cell>
          <cell r="L569">
            <v>-20.5</v>
          </cell>
        </row>
        <row r="570">
          <cell r="B570" t="str">
            <v>Кюпский национальный наслег с.Тумул</v>
          </cell>
          <cell r="I570">
            <v>-54</v>
          </cell>
          <cell r="J570">
            <v>-45</v>
          </cell>
          <cell r="K570">
            <v>254</v>
          </cell>
          <cell r="L570">
            <v>-20.5</v>
          </cell>
        </row>
        <row r="571">
          <cell r="B571" t="str">
            <v>Петропавловский национальный наслегс.Петропавловск</v>
          </cell>
          <cell r="I571">
            <v>-54</v>
          </cell>
          <cell r="J571">
            <v>-45</v>
          </cell>
          <cell r="K571">
            <v>254</v>
          </cell>
          <cell r="L571">
            <v>-20.5</v>
          </cell>
        </row>
        <row r="572">
          <cell r="B572" t="str">
            <v>Петропавловский национальный наслегс.Троицк</v>
          </cell>
          <cell r="I572">
            <v>-54</v>
          </cell>
          <cell r="J572">
            <v>-45</v>
          </cell>
          <cell r="K572">
            <v>254</v>
          </cell>
          <cell r="L572">
            <v>-20.5</v>
          </cell>
        </row>
        <row r="573">
          <cell r="B573" t="str">
            <v>Поселок Аллах-Юньп.Аллах-Юнь</v>
          </cell>
          <cell r="I573">
            <v>-54</v>
          </cell>
          <cell r="J573">
            <v>-45</v>
          </cell>
          <cell r="K573">
            <v>254</v>
          </cell>
          <cell r="L573">
            <v>-20.5</v>
          </cell>
        </row>
        <row r="574">
          <cell r="B574" t="str">
            <v>Поселок Бриндакитп.Бриндакит</v>
          </cell>
          <cell r="I574">
            <v>-54</v>
          </cell>
          <cell r="J574">
            <v>-45</v>
          </cell>
          <cell r="K574">
            <v>254</v>
          </cell>
          <cell r="L574">
            <v>-20.5</v>
          </cell>
        </row>
        <row r="575">
          <cell r="B575" t="str">
            <v>Поселок Звёздочкап.Звёздочка</v>
          </cell>
          <cell r="I575">
            <v>-54</v>
          </cell>
          <cell r="J575">
            <v>-45</v>
          </cell>
          <cell r="K575">
            <v>254</v>
          </cell>
          <cell r="L575">
            <v>-20.5</v>
          </cell>
        </row>
        <row r="576">
          <cell r="B576" t="str">
            <v>Поселок Солнечныйп.Солнечный</v>
          </cell>
          <cell r="I576">
            <v>-55</v>
          </cell>
          <cell r="J576">
            <v>-50</v>
          </cell>
          <cell r="K576">
            <v>277</v>
          </cell>
          <cell r="L576">
            <v>-22.1</v>
          </cell>
        </row>
        <row r="577">
          <cell r="B577" t="str">
            <v>Поселок Солнечныйс.Усть-Ыныкчан</v>
          </cell>
          <cell r="I577">
            <v>-55</v>
          </cell>
          <cell r="J577">
            <v>-50</v>
          </cell>
          <cell r="K577">
            <v>277</v>
          </cell>
          <cell r="L577">
            <v>-22.1</v>
          </cell>
        </row>
        <row r="578">
          <cell r="B578" t="str">
            <v>Поселок Усть-Маяп.Усть-Мая</v>
          </cell>
          <cell r="I578">
            <v>-54</v>
          </cell>
          <cell r="J578">
            <v>-45</v>
          </cell>
          <cell r="K578">
            <v>254</v>
          </cell>
          <cell r="L578">
            <v>-20.5</v>
          </cell>
        </row>
        <row r="579">
          <cell r="B579" t="str">
            <v>Поселок Усть-Маяс.Усть-Юдома</v>
          </cell>
          <cell r="I579">
            <v>-54</v>
          </cell>
          <cell r="J579">
            <v>-45</v>
          </cell>
          <cell r="K579">
            <v>254</v>
          </cell>
          <cell r="L579">
            <v>-20.5</v>
          </cell>
        </row>
        <row r="580">
          <cell r="B580" t="str">
            <v>Поселок Ыныкчынп.Ыныкчан</v>
          </cell>
          <cell r="I580">
            <v>-55</v>
          </cell>
          <cell r="J580">
            <v>-50</v>
          </cell>
          <cell r="K580">
            <v>277</v>
          </cell>
          <cell r="L580">
            <v>-22.1</v>
          </cell>
        </row>
        <row r="581">
          <cell r="B581" t="str">
            <v>Поселок Эльдиканп.Эльдикан</v>
          </cell>
          <cell r="I581">
            <v>-54</v>
          </cell>
          <cell r="J581">
            <v>-45</v>
          </cell>
          <cell r="K581">
            <v>254</v>
          </cell>
          <cell r="L581">
            <v>-20.5</v>
          </cell>
        </row>
        <row r="582">
          <cell r="B582" t="str">
            <v>Поселок Эльдиканс.Акра</v>
          </cell>
          <cell r="I582">
            <v>-54</v>
          </cell>
          <cell r="J582">
            <v>-45</v>
          </cell>
          <cell r="K582">
            <v>254</v>
          </cell>
          <cell r="L582">
            <v>-20.5</v>
          </cell>
        </row>
        <row r="583">
          <cell r="B583" t="str">
            <v>Поселок Эльдиканс.8-й км</v>
          </cell>
          <cell r="I583">
            <v>-54</v>
          </cell>
          <cell r="J583">
            <v>-45</v>
          </cell>
          <cell r="K583">
            <v>254</v>
          </cell>
          <cell r="L583">
            <v>-20.5</v>
          </cell>
        </row>
        <row r="584">
          <cell r="B584" t="str">
            <v>Поселок Югорёнокп.Югорёнок</v>
          </cell>
          <cell r="I584">
            <v>-54</v>
          </cell>
          <cell r="J584">
            <v>-45</v>
          </cell>
          <cell r="K584">
            <v>254</v>
          </cell>
          <cell r="L584">
            <v>-20.5</v>
          </cell>
        </row>
        <row r="585">
          <cell r="B585" t="str">
            <v>Поселок Югорёнокс.Юр</v>
          </cell>
          <cell r="I585">
            <v>-54</v>
          </cell>
          <cell r="J585">
            <v>-45</v>
          </cell>
          <cell r="K585">
            <v>254</v>
          </cell>
          <cell r="L585">
            <v>-20.5</v>
          </cell>
        </row>
        <row r="586">
          <cell r="B586" t="str">
            <v>Белькачинский наслегс.Белькачи</v>
          </cell>
          <cell r="I586">
            <v>-54</v>
          </cell>
          <cell r="J586">
            <v>-45</v>
          </cell>
          <cell r="K586">
            <v>254</v>
          </cell>
          <cell r="L586">
            <v>-20.5</v>
          </cell>
        </row>
        <row r="587">
          <cell r="B587" t="str">
            <v>Мильский наслегс.Усть-Миль</v>
          </cell>
          <cell r="I587">
            <v>-54</v>
          </cell>
          <cell r="J587">
            <v>-45</v>
          </cell>
          <cell r="K587">
            <v>254</v>
          </cell>
          <cell r="L587">
            <v>-20.5</v>
          </cell>
        </row>
        <row r="588">
          <cell r="B588" t="str">
            <v>Эжанский национальный наслегс.Эжанцы</v>
          </cell>
          <cell r="I588">
            <v>-54</v>
          </cell>
          <cell r="J588">
            <v>-45</v>
          </cell>
          <cell r="K588">
            <v>254</v>
          </cell>
          <cell r="L588">
            <v>-20.5</v>
          </cell>
        </row>
        <row r="589">
          <cell r="B589" t="str">
            <v>Поселок Депутатскийп.Депутатский</v>
          </cell>
          <cell r="I589">
            <v>-50</v>
          </cell>
          <cell r="J589">
            <v>-44</v>
          </cell>
          <cell r="K589">
            <v>292</v>
          </cell>
          <cell r="L589">
            <v>-21.6</v>
          </cell>
        </row>
        <row r="590">
          <cell r="B590" t="str">
            <v>Поселок Нижнеянскп.Нижнеянск</v>
          </cell>
          <cell r="I590">
            <v>-50</v>
          </cell>
          <cell r="J590">
            <v>-44</v>
          </cell>
          <cell r="K590">
            <v>292</v>
          </cell>
          <cell r="L590">
            <v>-21.6</v>
          </cell>
        </row>
        <row r="591">
          <cell r="B591" t="str">
            <v>Поселок Северныйп.Северный</v>
          </cell>
          <cell r="I591">
            <v>-50</v>
          </cell>
          <cell r="J591">
            <v>-44</v>
          </cell>
          <cell r="K591">
            <v>292</v>
          </cell>
          <cell r="L591">
            <v>-21.6</v>
          </cell>
        </row>
        <row r="592">
          <cell r="B592" t="str">
            <v>Поселок Усть-Куйгап.Усть-Куйга</v>
          </cell>
          <cell r="I592">
            <v>-50</v>
          </cell>
          <cell r="J592">
            <v>-44</v>
          </cell>
          <cell r="K592">
            <v>292</v>
          </cell>
          <cell r="L592">
            <v>-21.6</v>
          </cell>
        </row>
        <row r="593">
          <cell r="B593" t="str">
            <v>Казачинский национальный наслег с.Казачье</v>
          </cell>
          <cell r="I593">
            <v>-49</v>
          </cell>
          <cell r="J593">
            <v>-40</v>
          </cell>
          <cell r="K593">
            <v>302</v>
          </cell>
          <cell r="L593">
            <v>-18.8</v>
          </cell>
        </row>
        <row r="594">
          <cell r="B594" t="str">
            <v>Омолойский национальный наслегс.Хайыр</v>
          </cell>
          <cell r="I594">
            <v>-50</v>
          </cell>
          <cell r="J594">
            <v>-44</v>
          </cell>
          <cell r="K594">
            <v>292</v>
          </cell>
          <cell r="L594">
            <v>-21.6</v>
          </cell>
        </row>
        <row r="595">
          <cell r="B595" t="str">
            <v>Силянняхский национальный наслегс.Сайылык</v>
          </cell>
          <cell r="I595">
            <v>-50</v>
          </cell>
          <cell r="J595">
            <v>-44</v>
          </cell>
          <cell r="K595">
            <v>292</v>
          </cell>
          <cell r="L595">
            <v>-21.6</v>
          </cell>
        </row>
        <row r="596">
          <cell r="B596" t="str">
            <v>Туматский национальный наслегс.Тумат</v>
          </cell>
          <cell r="I596">
            <v>-50</v>
          </cell>
          <cell r="J596">
            <v>-44</v>
          </cell>
          <cell r="K596">
            <v>292</v>
          </cell>
          <cell r="L596">
            <v>-21.6</v>
          </cell>
        </row>
        <row r="597">
          <cell r="B597" t="str">
            <v>Усть-Янский национальный наслегс.Усть-Янск</v>
          </cell>
          <cell r="I597">
            <v>-48</v>
          </cell>
          <cell r="J597">
            <v>-42</v>
          </cell>
          <cell r="K597">
            <v>303</v>
          </cell>
          <cell r="L597">
            <v>-19</v>
          </cell>
        </row>
        <row r="598">
          <cell r="B598" t="str">
            <v>Уяндинский национальный наслегс.Уянди</v>
          </cell>
          <cell r="I598">
            <v>-50</v>
          </cell>
          <cell r="J598">
            <v>-44</v>
          </cell>
          <cell r="K598">
            <v>292</v>
          </cell>
          <cell r="L598">
            <v>-21.6</v>
          </cell>
        </row>
        <row r="599">
          <cell r="B599" t="str">
            <v>Юкагирский национальный (кочевой) наслегс.Юкагир</v>
          </cell>
          <cell r="I599">
            <v>-50</v>
          </cell>
          <cell r="J599">
            <v>-44</v>
          </cell>
          <cell r="K599">
            <v>292</v>
          </cell>
          <cell r="L599">
            <v>-21.6</v>
          </cell>
        </row>
        <row r="600">
          <cell r="B600" t="str">
            <v>Город Покровскг.Покровск</v>
          </cell>
          <cell r="I600">
            <v>-55</v>
          </cell>
          <cell r="J600">
            <v>-44</v>
          </cell>
          <cell r="K600">
            <v>258</v>
          </cell>
          <cell r="L600">
            <v>-20.2</v>
          </cell>
        </row>
        <row r="601">
          <cell r="B601" t="str">
            <v>Поселок Бестяхп.Бестях</v>
          </cell>
          <cell r="I601">
            <v>-55</v>
          </cell>
          <cell r="J601">
            <v>-44</v>
          </cell>
          <cell r="K601">
            <v>258</v>
          </cell>
          <cell r="L601">
            <v>-20.2</v>
          </cell>
        </row>
        <row r="602">
          <cell r="B602" t="str">
            <v>Поселок Бестяхс.Чаранг</v>
          </cell>
          <cell r="I602">
            <v>-55</v>
          </cell>
          <cell r="J602">
            <v>-44</v>
          </cell>
          <cell r="K602">
            <v>258</v>
          </cell>
          <cell r="L602">
            <v>-20.2</v>
          </cell>
        </row>
        <row r="603">
          <cell r="B603" t="str">
            <v>Жемконский 1-й наслегс.Тит-Эбя</v>
          </cell>
          <cell r="I603">
            <v>-55</v>
          </cell>
          <cell r="J603">
            <v>-44</v>
          </cell>
          <cell r="K603">
            <v>258</v>
          </cell>
          <cell r="L603">
            <v>-20.2</v>
          </cell>
        </row>
        <row r="604">
          <cell r="B604" t="str">
            <v>Жемконский 1-й наслегс.Хоточчу</v>
          </cell>
          <cell r="I604">
            <v>-55</v>
          </cell>
          <cell r="J604">
            <v>-44</v>
          </cell>
          <cell r="K604">
            <v>258</v>
          </cell>
          <cell r="L604">
            <v>-20.2</v>
          </cell>
        </row>
        <row r="605">
          <cell r="B605" t="str">
            <v>Жемконский 2-й наслегс.Кёрдём</v>
          </cell>
          <cell r="I605">
            <v>-55</v>
          </cell>
          <cell r="J605">
            <v>-44</v>
          </cell>
          <cell r="K605">
            <v>258</v>
          </cell>
          <cell r="L605">
            <v>-20.2</v>
          </cell>
        </row>
        <row r="606">
          <cell r="B606" t="str">
            <v>Жемконский 2-й наслегс.Нуочаха</v>
          </cell>
          <cell r="I606">
            <v>-55</v>
          </cell>
          <cell r="J606">
            <v>-44</v>
          </cell>
          <cell r="K606">
            <v>258</v>
          </cell>
          <cell r="L606">
            <v>-20.2</v>
          </cell>
        </row>
        <row r="607">
          <cell r="B607" t="str">
            <v>Жерский наслегс.Улах-Ан</v>
          </cell>
          <cell r="I607">
            <v>-55</v>
          </cell>
          <cell r="J607">
            <v>-44</v>
          </cell>
          <cell r="K607">
            <v>258</v>
          </cell>
          <cell r="L607">
            <v>-20.2</v>
          </cell>
        </row>
        <row r="608">
          <cell r="B608" t="str">
            <v>Иситский наслегс.Исит</v>
          </cell>
          <cell r="I608">
            <v>-51</v>
          </cell>
          <cell r="J608">
            <v>-42</v>
          </cell>
          <cell r="K608">
            <v>258</v>
          </cell>
          <cell r="L608">
            <v>-18</v>
          </cell>
        </row>
        <row r="609">
          <cell r="B609" t="str">
            <v>Иситский наслегс.Нохорой</v>
          </cell>
          <cell r="I609">
            <v>-51</v>
          </cell>
          <cell r="J609">
            <v>-42</v>
          </cell>
          <cell r="K609">
            <v>258</v>
          </cell>
          <cell r="L609">
            <v>-18</v>
          </cell>
        </row>
        <row r="610">
          <cell r="B610" t="str">
            <v>Качикатский наслегс.Качикатцы</v>
          </cell>
          <cell r="I610">
            <v>-55</v>
          </cell>
          <cell r="J610">
            <v>-44</v>
          </cell>
          <cell r="K610">
            <v>258</v>
          </cell>
          <cell r="L610">
            <v>-20.2</v>
          </cell>
        </row>
        <row r="611">
          <cell r="B611" t="str">
            <v>Качикатский наслегс.Кысыл-Юрюйя</v>
          </cell>
          <cell r="I611">
            <v>-55</v>
          </cell>
          <cell r="J611">
            <v>-44</v>
          </cell>
          <cell r="K611">
            <v>258</v>
          </cell>
          <cell r="L611">
            <v>-20.2</v>
          </cell>
        </row>
        <row r="612">
          <cell r="B612" t="str">
            <v>Мальжагарский 1-й наслегс.Булгунняхтах</v>
          </cell>
          <cell r="I612">
            <v>-55</v>
          </cell>
          <cell r="J612">
            <v>-44</v>
          </cell>
          <cell r="K612">
            <v>258</v>
          </cell>
          <cell r="L612">
            <v>-20.2</v>
          </cell>
        </row>
        <row r="613">
          <cell r="B613" t="str">
            <v>Мальжагарский 1-й наслегс.Кытанах-Кырдал</v>
          </cell>
          <cell r="I613">
            <v>-55</v>
          </cell>
          <cell r="J613">
            <v>-44</v>
          </cell>
          <cell r="K613">
            <v>258</v>
          </cell>
          <cell r="L613">
            <v>-20.2</v>
          </cell>
        </row>
        <row r="614">
          <cell r="B614" t="str">
            <v>Мальжагарский 1-й наслегс.Тойон-Ары</v>
          </cell>
          <cell r="I614">
            <v>-55</v>
          </cell>
          <cell r="J614">
            <v>-44</v>
          </cell>
          <cell r="K614">
            <v>258</v>
          </cell>
          <cell r="L614">
            <v>-20.2</v>
          </cell>
        </row>
        <row r="615">
          <cell r="B615" t="str">
            <v>Мальжагарский 2-й наслегс.Улахан-Ан</v>
          </cell>
          <cell r="I615">
            <v>-55</v>
          </cell>
          <cell r="J615">
            <v>-44</v>
          </cell>
          <cell r="K615">
            <v>258</v>
          </cell>
          <cell r="L615">
            <v>-20.2</v>
          </cell>
        </row>
        <row r="616">
          <cell r="B616" t="str">
            <v>Мальжагарский 2-й наслегс.Еланка</v>
          </cell>
          <cell r="I616">
            <v>-55</v>
          </cell>
          <cell r="J616">
            <v>-44</v>
          </cell>
          <cell r="K616">
            <v>258</v>
          </cell>
          <cell r="L616">
            <v>-20.2</v>
          </cell>
        </row>
        <row r="617">
          <cell r="B617" t="str">
            <v>Мальжагарский 4-й наслегс.Едей</v>
          </cell>
          <cell r="I617">
            <v>-51</v>
          </cell>
          <cell r="J617">
            <v>-42</v>
          </cell>
          <cell r="K617">
            <v>258</v>
          </cell>
          <cell r="L617">
            <v>-18</v>
          </cell>
        </row>
        <row r="618">
          <cell r="B618" t="str">
            <v>Мальжагарский 5-й наслегс.Кытыл-Дюра</v>
          </cell>
          <cell r="I618">
            <v>-51</v>
          </cell>
          <cell r="J618">
            <v>-42</v>
          </cell>
          <cell r="K618">
            <v>258</v>
          </cell>
          <cell r="L618">
            <v>-18</v>
          </cell>
        </row>
        <row r="619">
          <cell r="B619" t="str">
            <v>Немюгинский наслегс.Ой</v>
          </cell>
          <cell r="I619">
            <v>-55</v>
          </cell>
          <cell r="J619">
            <v>-44</v>
          </cell>
          <cell r="K619">
            <v>258</v>
          </cell>
          <cell r="L619">
            <v>-20.2</v>
          </cell>
        </row>
        <row r="620">
          <cell r="B620" t="str">
            <v>Октемский наслегс.Октемцы</v>
          </cell>
          <cell r="I620">
            <v>-55</v>
          </cell>
          <cell r="J620">
            <v>-44</v>
          </cell>
          <cell r="K620">
            <v>258</v>
          </cell>
          <cell r="L620">
            <v>-20.2</v>
          </cell>
        </row>
        <row r="621">
          <cell r="B621" t="str">
            <v>Октемский наслегс.Карапатское</v>
          </cell>
          <cell r="I621">
            <v>-55</v>
          </cell>
          <cell r="J621">
            <v>-44</v>
          </cell>
          <cell r="K621">
            <v>258</v>
          </cell>
          <cell r="L621">
            <v>-20.2</v>
          </cell>
        </row>
        <row r="622">
          <cell r="B622" t="str">
            <v>Техтюрский наслегс.Тёхтюр</v>
          </cell>
          <cell r="I622">
            <v>-55</v>
          </cell>
          <cell r="J622">
            <v>-44</v>
          </cell>
          <cell r="K622">
            <v>258</v>
          </cell>
          <cell r="L622">
            <v>-20.2</v>
          </cell>
        </row>
        <row r="623">
          <cell r="B623" t="str">
            <v>Октемский наслегс.Чапаево</v>
          </cell>
          <cell r="I623">
            <v>-55</v>
          </cell>
          <cell r="J623">
            <v>-44</v>
          </cell>
          <cell r="K623">
            <v>258</v>
          </cell>
          <cell r="L623">
            <v>-20.2</v>
          </cell>
        </row>
        <row r="624">
          <cell r="B624" t="str">
            <v>Поселок Мохсоголлохп.Мохсоголлох</v>
          </cell>
          <cell r="I624">
            <v>-55</v>
          </cell>
          <cell r="J624">
            <v>-44</v>
          </cell>
          <cell r="K624">
            <v>258</v>
          </cell>
          <cell r="L624">
            <v>-20.2</v>
          </cell>
        </row>
        <row r="625">
          <cell r="B625" t="str">
            <v>Синский наслегс.Синск</v>
          </cell>
          <cell r="I625">
            <v>-51</v>
          </cell>
          <cell r="J625">
            <v>-42</v>
          </cell>
          <cell r="K625">
            <v>258</v>
          </cell>
          <cell r="L625">
            <v>-18</v>
          </cell>
        </row>
        <row r="626">
          <cell r="B626" t="str">
            <v>Тит-Аринский наслегс.Тит-Ары</v>
          </cell>
          <cell r="I626">
            <v>-55</v>
          </cell>
          <cell r="J626">
            <v>-44</v>
          </cell>
          <cell r="K626">
            <v>258</v>
          </cell>
          <cell r="L626">
            <v>-20.2</v>
          </cell>
        </row>
        <row r="627">
          <cell r="B627" t="str">
            <v>Тумульский наслегс.Тумул</v>
          </cell>
          <cell r="I627">
            <v>-55</v>
          </cell>
          <cell r="J627">
            <v>-44</v>
          </cell>
          <cell r="K627">
            <v>258</v>
          </cell>
          <cell r="L627">
            <v>-20.2</v>
          </cell>
        </row>
        <row r="628">
          <cell r="B628" t="str">
            <v>Тит-Аринский наслегс.Харыялах</v>
          </cell>
          <cell r="I628">
            <v>-55</v>
          </cell>
          <cell r="J628">
            <v>-44</v>
          </cell>
          <cell r="K628">
            <v>258</v>
          </cell>
          <cell r="L628">
            <v>-20.2</v>
          </cell>
        </row>
        <row r="629">
          <cell r="B629" t="str">
            <v>Тит-Аринский наслегс.Чкалов</v>
          </cell>
          <cell r="I629">
            <v>-55</v>
          </cell>
          <cell r="J629">
            <v>-44</v>
          </cell>
          <cell r="K629">
            <v>258</v>
          </cell>
          <cell r="L629">
            <v>-20.2</v>
          </cell>
        </row>
        <row r="630">
          <cell r="B630" t="str">
            <v>Алагарский наслег с.Чыаппара</v>
          </cell>
          <cell r="I630">
            <v>-56</v>
          </cell>
          <cell r="J630">
            <v>-50</v>
          </cell>
          <cell r="K630">
            <v>256</v>
          </cell>
          <cell r="L630">
            <v>-22.5</v>
          </cell>
        </row>
        <row r="631">
          <cell r="B631" t="str">
            <v>Арылахский наслегс.Арылах</v>
          </cell>
          <cell r="I631">
            <v>-56</v>
          </cell>
          <cell r="J631">
            <v>-50</v>
          </cell>
          <cell r="K631">
            <v>256</v>
          </cell>
          <cell r="L631">
            <v>-22.5</v>
          </cell>
        </row>
        <row r="632">
          <cell r="B632" t="str">
            <v>Бахсытский наслегс.Толон</v>
          </cell>
          <cell r="I632">
            <v>-56</v>
          </cell>
          <cell r="J632">
            <v>-50</v>
          </cell>
          <cell r="K632">
            <v>256</v>
          </cell>
          <cell r="L632">
            <v>-22.5</v>
          </cell>
        </row>
        <row r="633">
          <cell r="B633" t="str">
            <v>Бахсытский наслегс.Лябие</v>
          </cell>
          <cell r="I633">
            <v>-56</v>
          </cell>
          <cell r="J633">
            <v>-50</v>
          </cell>
          <cell r="K633">
            <v>256</v>
          </cell>
          <cell r="L633">
            <v>-22.5</v>
          </cell>
        </row>
        <row r="634">
          <cell r="B634" t="str">
            <v>Болтогинский наслегс.Харбала</v>
          </cell>
          <cell r="I634">
            <v>-56</v>
          </cell>
          <cell r="J634">
            <v>-50</v>
          </cell>
          <cell r="K634">
            <v>256</v>
          </cell>
          <cell r="L634">
            <v>-22.5</v>
          </cell>
        </row>
        <row r="635">
          <cell r="B635" t="str">
            <v>Болтогинский наслегс.Харбала 2-я</v>
          </cell>
          <cell r="I635">
            <v>-56</v>
          </cell>
          <cell r="J635">
            <v>-50</v>
          </cell>
          <cell r="K635">
            <v>256</v>
          </cell>
          <cell r="L635">
            <v>-22.5</v>
          </cell>
        </row>
        <row r="636">
          <cell r="B636" t="str">
            <v>Болтогинский наслегс.Кындал</v>
          </cell>
          <cell r="I636">
            <v>-56</v>
          </cell>
          <cell r="J636">
            <v>-50</v>
          </cell>
          <cell r="K636">
            <v>256</v>
          </cell>
          <cell r="L636">
            <v>-22.5</v>
          </cell>
        </row>
        <row r="637">
          <cell r="B637" t="str">
            <v>Болугурский наслегс.Мындагай</v>
          </cell>
          <cell r="I637">
            <v>-56</v>
          </cell>
          <cell r="J637">
            <v>-50</v>
          </cell>
          <cell r="K637">
            <v>256</v>
          </cell>
          <cell r="L637">
            <v>-22.5</v>
          </cell>
        </row>
        <row r="638">
          <cell r="B638" t="str">
            <v>Болугурский наслегс.Кыстык-Кугда</v>
          </cell>
          <cell r="I638">
            <v>-56</v>
          </cell>
          <cell r="J638">
            <v>-50</v>
          </cell>
          <cell r="K638">
            <v>256</v>
          </cell>
          <cell r="L638">
            <v>-22.5</v>
          </cell>
        </row>
        <row r="639">
          <cell r="B639" t="str">
            <v>Кытанахский наслегс.Килянки</v>
          </cell>
          <cell r="I639">
            <v>-56</v>
          </cell>
          <cell r="J639">
            <v>-50</v>
          </cell>
          <cell r="K639">
            <v>256</v>
          </cell>
          <cell r="L639">
            <v>-22.5</v>
          </cell>
        </row>
        <row r="640">
          <cell r="B640" t="str">
            <v>Мугудайский наслегс.Маралайы</v>
          </cell>
          <cell r="I640">
            <v>-56</v>
          </cell>
          <cell r="J640">
            <v>-50</v>
          </cell>
          <cell r="K640">
            <v>256</v>
          </cell>
          <cell r="L640">
            <v>-22.5</v>
          </cell>
        </row>
        <row r="641">
          <cell r="B641" t="str">
            <v>Ожулунский наслегс.Дябыла</v>
          </cell>
          <cell r="I641">
            <v>-56</v>
          </cell>
          <cell r="J641">
            <v>-50</v>
          </cell>
          <cell r="K641">
            <v>256</v>
          </cell>
          <cell r="L641">
            <v>-22.5</v>
          </cell>
        </row>
        <row r="642">
          <cell r="B642" t="str">
            <v>Ожулунский наслегс.Василий Аласа</v>
          </cell>
          <cell r="I642">
            <v>-56</v>
          </cell>
          <cell r="J642">
            <v>-50</v>
          </cell>
          <cell r="K642">
            <v>256</v>
          </cell>
          <cell r="L642">
            <v>-22.5</v>
          </cell>
        </row>
        <row r="643">
          <cell r="B643" t="str">
            <v>Ожулунский наслегс.Юрях-Кюёре</v>
          </cell>
          <cell r="I643">
            <v>-56</v>
          </cell>
          <cell r="J643">
            <v>-50</v>
          </cell>
          <cell r="K643">
            <v>256</v>
          </cell>
          <cell r="L643">
            <v>-22.5</v>
          </cell>
        </row>
        <row r="644">
          <cell r="B644" t="str">
            <v>Соловьевский наслегс.Мырыла</v>
          </cell>
          <cell r="I644">
            <v>-56</v>
          </cell>
          <cell r="J644">
            <v>-50</v>
          </cell>
          <cell r="K644">
            <v>256</v>
          </cell>
          <cell r="L644">
            <v>-22.5</v>
          </cell>
        </row>
        <row r="645">
          <cell r="B645" t="str">
            <v>Соловьевский наслегс.Хахыях</v>
          </cell>
          <cell r="I645">
            <v>-56</v>
          </cell>
          <cell r="J645">
            <v>-50</v>
          </cell>
          <cell r="K645">
            <v>256</v>
          </cell>
          <cell r="L645">
            <v>-22.5</v>
          </cell>
        </row>
        <row r="646">
          <cell r="B646" t="str">
            <v>Сыланский наслегс.Усун-Кюёль</v>
          </cell>
          <cell r="I646">
            <v>-56</v>
          </cell>
          <cell r="J646">
            <v>-50</v>
          </cell>
          <cell r="K646">
            <v>256</v>
          </cell>
          <cell r="L646">
            <v>-22.5</v>
          </cell>
        </row>
        <row r="647">
          <cell r="B647" t="str">
            <v>Сыланский наслегс.Бере</v>
          </cell>
          <cell r="I647">
            <v>-56</v>
          </cell>
          <cell r="J647">
            <v>-50</v>
          </cell>
          <cell r="K647">
            <v>256</v>
          </cell>
          <cell r="L647">
            <v>-22.5</v>
          </cell>
        </row>
        <row r="648">
          <cell r="B648" t="str">
            <v>Сыланский наслегс.Дярла</v>
          </cell>
          <cell r="I648">
            <v>-56</v>
          </cell>
          <cell r="J648">
            <v>-50</v>
          </cell>
          <cell r="K648">
            <v>256</v>
          </cell>
          <cell r="L648">
            <v>-22.5</v>
          </cell>
        </row>
        <row r="649">
          <cell r="B649" t="str">
            <v>Сыланский наслегс.Осугур</v>
          </cell>
          <cell r="I649">
            <v>-56</v>
          </cell>
          <cell r="J649">
            <v>-50</v>
          </cell>
          <cell r="K649">
            <v>256</v>
          </cell>
          <cell r="L649">
            <v>-22.5</v>
          </cell>
        </row>
        <row r="650">
          <cell r="B650" t="str">
            <v>Сыланский наслегс.Улахан-Кюёль</v>
          </cell>
          <cell r="I650">
            <v>-56</v>
          </cell>
          <cell r="J650">
            <v>-50</v>
          </cell>
          <cell r="K650">
            <v>256</v>
          </cell>
          <cell r="L650">
            <v>-22.5</v>
          </cell>
        </row>
        <row r="651">
          <cell r="B651" t="str">
            <v>Тёлёйский наслегс.Тёлёй-Диринг</v>
          </cell>
          <cell r="I651">
            <v>-56</v>
          </cell>
          <cell r="J651">
            <v>-50</v>
          </cell>
          <cell r="K651">
            <v>256</v>
          </cell>
          <cell r="L651">
            <v>-22.5</v>
          </cell>
        </row>
        <row r="652">
          <cell r="B652" t="str">
            <v>Тёлёйский наслегс.Мяндийе</v>
          </cell>
          <cell r="I652">
            <v>-56</v>
          </cell>
          <cell r="J652">
            <v>-50</v>
          </cell>
          <cell r="K652">
            <v>256</v>
          </cell>
          <cell r="L652">
            <v>-22.5</v>
          </cell>
        </row>
        <row r="653">
          <cell r="B653" t="str">
            <v>Хадарский наслегс.Юрюнг-Кюёль</v>
          </cell>
          <cell r="I653">
            <v>-56</v>
          </cell>
          <cell r="J653">
            <v>-50</v>
          </cell>
          <cell r="K653">
            <v>256</v>
          </cell>
          <cell r="L653">
            <v>-22.5</v>
          </cell>
        </row>
        <row r="654">
          <cell r="B654" t="str">
            <v>Хадарский наслегс.Уорга</v>
          </cell>
          <cell r="I654">
            <v>-56</v>
          </cell>
          <cell r="J654">
            <v>-50</v>
          </cell>
          <cell r="K654">
            <v>256</v>
          </cell>
          <cell r="L654">
            <v>-22.5</v>
          </cell>
        </row>
        <row r="655">
          <cell r="B655" t="str">
            <v>Хатылинский наслегс.Харбала</v>
          </cell>
          <cell r="I655">
            <v>-56</v>
          </cell>
          <cell r="J655">
            <v>-50</v>
          </cell>
          <cell r="K655">
            <v>256</v>
          </cell>
          <cell r="L655">
            <v>-22.5</v>
          </cell>
        </row>
        <row r="656">
          <cell r="B656" t="str">
            <v>Хаяхсытский наслегс.Туора-Кюёль</v>
          </cell>
          <cell r="I656">
            <v>-56</v>
          </cell>
          <cell r="J656">
            <v>-50</v>
          </cell>
          <cell r="K656">
            <v>256</v>
          </cell>
          <cell r="L656">
            <v>-22.5</v>
          </cell>
        </row>
        <row r="657">
          <cell r="B657" t="str">
            <v>Хоптогинский наслегс.Диринг</v>
          </cell>
          <cell r="I657">
            <v>-56</v>
          </cell>
          <cell r="J657">
            <v>-50</v>
          </cell>
          <cell r="K657">
            <v>256</v>
          </cell>
          <cell r="L657">
            <v>-22.5</v>
          </cell>
        </row>
        <row r="658">
          <cell r="B658" t="str">
            <v>Хоптогинский наслегс.Улахан-Эбя</v>
          </cell>
          <cell r="I658">
            <v>-56</v>
          </cell>
          <cell r="J658">
            <v>-50</v>
          </cell>
          <cell r="K658">
            <v>256</v>
          </cell>
          <cell r="L658">
            <v>-22.5</v>
          </cell>
        </row>
        <row r="659">
          <cell r="B659" t="str">
            <v>Чакырский наслегс.Толон</v>
          </cell>
          <cell r="I659">
            <v>-56</v>
          </cell>
          <cell r="J659">
            <v>-50</v>
          </cell>
          <cell r="K659">
            <v>256</v>
          </cell>
          <cell r="L659">
            <v>-22.5</v>
          </cell>
        </row>
        <row r="660">
          <cell r="B660" t="str">
            <v>Чурапчинский наслегс.Чурапча</v>
          </cell>
          <cell r="I660">
            <v>-56</v>
          </cell>
          <cell r="J660">
            <v>-50</v>
          </cell>
          <cell r="K660">
            <v>256</v>
          </cell>
          <cell r="L660">
            <v>-22.5</v>
          </cell>
        </row>
        <row r="661">
          <cell r="B661" t="str">
            <v>Верхнебытантайский наслег с.Дьаргалах</v>
          </cell>
          <cell r="I661">
            <v>-57</v>
          </cell>
          <cell r="J661">
            <v>-51</v>
          </cell>
          <cell r="K661">
            <v>272</v>
          </cell>
          <cell r="L661">
            <v>-22.7</v>
          </cell>
        </row>
        <row r="662">
          <cell r="B662" t="str">
            <v>Нижнебытантайский наслегс.Кустур</v>
          </cell>
          <cell r="I662">
            <v>-57</v>
          </cell>
          <cell r="J662">
            <v>-51</v>
          </cell>
          <cell r="K662">
            <v>272</v>
          </cell>
          <cell r="L662">
            <v>-22.7</v>
          </cell>
        </row>
        <row r="663">
          <cell r="B663" t="str">
            <v>Нижнебытантайский наслегс.Алы</v>
          </cell>
          <cell r="I663">
            <v>-57</v>
          </cell>
          <cell r="J663">
            <v>-51</v>
          </cell>
          <cell r="K663">
            <v>272</v>
          </cell>
          <cell r="L663">
            <v>-22.7</v>
          </cell>
        </row>
        <row r="664">
          <cell r="B664" t="str">
            <v>Тюгесирский наслегс.Батагай-Алыта</v>
          </cell>
          <cell r="I664">
            <v>-57</v>
          </cell>
          <cell r="J664">
            <v>-51</v>
          </cell>
          <cell r="K664">
            <v>272</v>
          </cell>
          <cell r="L664">
            <v>-22.7</v>
          </cell>
        </row>
        <row r="665">
          <cell r="B665" t="str">
            <v>Город Якутскг.Якутск</v>
          </cell>
          <cell r="I665">
            <v>-55</v>
          </cell>
          <cell r="J665">
            <v>-45</v>
          </cell>
          <cell r="K665">
            <v>254</v>
          </cell>
          <cell r="L665">
            <v>-21.2</v>
          </cell>
        </row>
        <row r="666">
          <cell r="B666" t="str">
            <v>Поселок Маганп.Маган</v>
          </cell>
          <cell r="I666">
            <v>-55</v>
          </cell>
          <cell r="J666">
            <v>-45</v>
          </cell>
          <cell r="K666">
            <v>254</v>
          </cell>
          <cell r="L666">
            <v>-21.2</v>
          </cell>
        </row>
        <row r="667">
          <cell r="B667" t="str">
            <v>Поселок Кангалассып.Кангалассы</v>
          </cell>
          <cell r="I667">
            <v>-55</v>
          </cell>
          <cell r="J667">
            <v>-45</v>
          </cell>
          <cell r="K667">
            <v>254</v>
          </cell>
          <cell r="L667">
            <v>-21.2</v>
          </cell>
        </row>
        <row r="668">
          <cell r="B668" t="str">
            <v>Поселок Мархап.Марха</v>
          </cell>
          <cell r="I668">
            <v>-55</v>
          </cell>
          <cell r="J668">
            <v>-45</v>
          </cell>
          <cell r="K668">
            <v>254</v>
          </cell>
          <cell r="L668">
            <v>-21.2</v>
          </cell>
        </row>
        <row r="669">
          <cell r="B669" t="str">
            <v>Поселок Мархас.Намцыр</v>
          </cell>
          <cell r="I669">
            <v>-55</v>
          </cell>
          <cell r="J669">
            <v>-45</v>
          </cell>
          <cell r="K669">
            <v>254</v>
          </cell>
          <cell r="L669">
            <v>-21.2</v>
          </cell>
        </row>
        <row r="670">
          <cell r="B670" t="str">
            <v>Поселок Табагап.Табага</v>
          </cell>
          <cell r="I670">
            <v>-55</v>
          </cell>
          <cell r="J670">
            <v>-45</v>
          </cell>
          <cell r="K670">
            <v>254</v>
          </cell>
          <cell r="L670">
            <v>-21.2</v>
          </cell>
        </row>
        <row r="671">
          <cell r="B671" t="str">
            <v>Тулагино-Кильдемский наслегс.Тулагино</v>
          </cell>
          <cell r="I671">
            <v>-55</v>
          </cell>
          <cell r="J671">
            <v>-45</v>
          </cell>
          <cell r="K671">
            <v>254</v>
          </cell>
          <cell r="L671">
            <v>-21.2</v>
          </cell>
        </row>
        <row r="672">
          <cell r="B672" t="str">
            <v>Тулагино-Кильдемский наслегс.Капитоновка</v>
          </cell>
          <cell r="I672">
            <v>-55</v>
          </cell>
          <cell r="J672">
            <v>-45</v>
          </cell>
          <cell r="K672">
            <v>254</v>
          </cell>
          <cell r="L672">
            <v>-21.2</v>
          </cell>
        </row>
        <row r="673">
          <cell r="B673" t="str">
            <v>Тулагино-Кильдемский наслегс.Кильдемцы</v>
          </cell>
          <cell r="I673">
            <v>-55</v>
          </cell>
          <cell r="J673">
            <v>-45</v>
          </cell>
          <cell r="K673">
            <v>254</v>
          </cell>
          <cell r="L673">
            <v>-21.2</v>
          </cell>
        </row>
        <row r="674">
          <cell r="B674" t="str">
            <v>Тулагино-Кильдемский наслегс.Сырдах</v>
          </cell>
          <cell r="I674">
            <v>-55</v>
          </cell>
          <cell r="J674">
            <v>-45</v>
          </cell>
          <cell r="K674">
            <v>254</v>
          </cell>
          <cell r="L674">
            <v>-21.2</v>
          </cell>
        </row>
        <row r="675">
          <cell r="B675" t="str">
            <v>Хатасский наслегс.Хатассы</v>
          </cell>
          <cell r="I675">
            <v>-55</v>
          </cell>
          <cell r="J675">
            <v>-45</v>
          </cell>
          <cell r="K675">
            <v>254</v>
          </cell>
          <cell r="L675">
            <v>-21.2</v>
          </cell>
        </row>
        <row r="676">
          <cell r="B676" t="str">
            <v>Хатасский наслегс.Владимировка</v>
          </cell>
          <cell r="I676">
            <v>-55</v>
          </cell>
          <cell r="J676">
            <v>-45</v>
          </cell>
          <cell r="K676">
            <v>254</v>
          </cell>
          <cell r="L676">
            <v>-21.2</v>
          </cell>
        </row>
        <row r="677">
          <cell r="B677" t="str">
            <v>Хатасский наслегс.Пригородный</v>
          </cell>
          <cell r="I677">
            <v>-55</v>
          </cell>
          <cell r="J677">
            <v>-45</v>
          </cell>
          <cell r="K677">
            <v>254</v>
          </cell>
          <cell r="L677">
            <v>-21.2</v>
          </cell>
        </row>
        <row r="678">
          <cell r="J678">
            <v>-43</v>
          </cell>
          <cell r="L678">
            <v>-19.899999999999999</v>
          </cell>
        </row>
      </sheetData>
      <sheetData sheetId="17" refreshError="1">
        <row r="10">
          <cell r="M10">
            <v>25</v>
          </cell>
          <cell r="N10">
            <v>32</v>
          </cell>
        </row>
        <row r="11">
          <cell r="M11">
            <v>32</v>
          </cell>
          <cell r="N11">
            <v>48</v>
          </cell>
        </row>
        <row r="12">
          <cell r="M12">
            <v>48</v>
          </cell>
          <cell r="N12">
            <v>57</v>
          </cell>
        </row>
        <row r="13">
          <cell r="M13">
            <v>57</v>
          </cell>
          <cell r="N13">
            <v>63</v>
          </cell>
        </row>
        <row r="14">
          <cell r="M14">
            <v>63</v>
          </cell>
          <cell r="N14">
            <v>76</v>
          </cell>
        </row>
        <row r="15">
          <cell r="M15">
            <v>76</v>
          </cell>
          <cell r="N15">
            <v>89</v>
          </cell>
        </row>
        <row r="16">
          <cell r="M16">
            <v>89</v>
          </cell>
          <cell r="N16">
            <v>108</v>
          </cell>
        </row>
        <row r="17">
          <cell r="M17">
            <v>108</v>
          </cell>
          <cell r="N17">
            <v>133</v>
          </cell>
        </row>
        <row r="18">
          <cell r="M18">
            <v>133</v>
          </cell>
          <cell r="N18">
            <v>159</v>
          </cell>
        </row>
        <row r="19">
          <cell r="M19">
            <v>159</v>
          </cell>
          <cell r="N19">
            <v>194</v>
          </cell>
        </row>
        <row r="20">
          <cell r="M20">
            <v>194</v>
          </cell>
          <cell r="N20">
            <v>219</v>
          </cell>
        </row>
        <row r="21">
          <cell r="M21">
            <v>219</v>
          </cell>
          <cell r="N21">
            <v>273</v>
          </cell>
        </row>
        <row r="22">
          <cell r="M22">
            <v>273</v>
          </cell>
          <cell r="N22">
            <v>325</v>
          </cell>
        </row>
        <row r="23">
          <cell r="M23">
            <v>325</v>
          </cell>
          <cell r="N23">
            <v>377</v>
          </cell>
        </row>
        <row r="24">
          <cell r="M24">
            <v>377</v>
          </cell>
          <cell r="N24">
            <v>426</v>
          </cell>
        </row>
        <row r="25">
          <cell r="M25">
            <v>426</v>
          </cell>
          <cell r="N25">
            <v>476</v>
          </cell>
        </row>
        <row r="26">
          <cell r="M26">
            <v>476</v>
          </cell>
          <cell r="N26">
            <v>529</v>
          </cell>
        </row>
        <row r="27">
          <cell r="M27">
            <v>529</v>
          </cell>
          <cell r="N27">
            <v>630</v>
          </cell>
        </row>
      </sheetData>
      <sheetData sheetId="18" refreshError="1">
        <row r="12">
          <cell r="L12">
            <v>0</v>
          </cell>
          <cell r="M12">
            <v>50</v>
          </cell>
          <cell r="N12">
            <v>1</v>
          </cell>
          <cell r="O12">
            <v>0.94</v>
          </cell>
        </row>
        <row r="13">
          <cell r="L13">
            <v>50</v>
          </cell>
          <cell r="M13">
            <v>500</v>
          </cell>
          <cell r="N13">
            <v>0.94</v>
          </cell>
          <cell r="O13">
            <v>0.80900000000000005</v>
          </cell>
        </row>
        <row r="14">
          <cell r="L14">
            <v>500</v>
          </cell>
          <cell r="M14">
            <v>1000</v>
          </cell>
          <cell r="N14">
            <v>0.80900000000000005</v>
          </cell>
          <cell r="O14">
            <v>0.66400000000000003</v>
          </cell>
        </row>
        <row r="15">
          <cell r="L15">
            <v>1000</v>
          </cell>
          <cell r="M15">
            <v>2000</v>
          </cell>
          <cell r="N15">
            <v>0.66400000000000003</v>
          </cell>
          <cell r="O15">
            <v>0.54500000000000004</v>
          </cell>
        </row>
        <row r="16">
          <cell r="L16">
            <v>2000</v>
          </cell>
          <cell r="M16">
            <v>3000</v>
          </cell>
          <cell r="N16">
            <v>0.54500000000000004</v>
          </cell>
          <cell r="O16">
            <v>0.48499999999999999</v>
          </cell>
        </row>
        <row r="17">
          <cell r="L17">
            <v>3000</v>
          </cell>
          <cell r="M17">
            <v>4000</v>
          </cell>
          <cell r="N17">
            <v>0.48499999999999999</v>
          </cell>
          <cell r="O17">
            <v>0.44700000000000001</v>
          </cell>
        </row>
        <row r="18">
          <cell r="L18">
            <v>4000</v>
          </cell>
          <cell r="M18">
            <v>5000</v>
          </cell>
          <cell r="N18">
            <v>0.44700000000000001</v>
          </cell>
          <cell r="O18">
            <v>0.42</v>
          </cell>
        </row>
        <row r="19">
          <cell r="L19">
            <v>5000</v>
          </cell>
          <cell r="M19">
            <v>6000</v>
          </cell>
          <cell r="N19">
            <v>0.42</v>
          </cell>
          <cell r="O19">
            <v>0.39800000000000002</v>
          </cell>
        </row>
        <row r="20">
          <cell r="L20">
            <v>6000</v>
          </cell>
          <cell r="M20">
            <v>7000</v>
          </cell>
          <cell r="N20">
            <v>0.39800000000000002</v>
          </cell>
          <cell r="O20">
            <v>0.38100000000000001</v>
          </cell>
        </row>
        <row r="21">
          <cell r="L21">
            <v>7000</v>
          </cell>
          <cell r="M21">
            <v>8000</v>
          </cell>
          <cell r="N21">
            <v>0.38100000000000001</v>
          </cell>
          <cell r="O21">
            <v>0.36899999999999999</v>
          </cell>
        </row>
        <row r="22">
          <cell r="H22">
            <v>25000</v>
          </cell>
          <cell r="I22">
            <v>0.26500000000000001</v>
          </cell>
          <cell r="L22">
            <v>8000</v>
          </cell>
          <cell r="M22">
            <v>9000</v>
          </cell>
          <cell r="N22">
            <v>0.36899999999999999</v>
          </cell>
          <cell r="O22">
            <v>0.35499999999999998</v>
          </cell>
        </row>
        <row r="23">
          <cell r="L23">
            <v>9000</v>
          </cell>
          <cell r="M23">
            <v>10000</v>
          </cell>
          <cell r="N23">
            <v>0.35499999999999998</v>
          </cell>
          <cell r="O23">
            <v>0.34399999999999997</v>
          </cell>
        </row>
        <row r="24">
          <cell r="L24">
            <v>10000</v>
          </cell>
          <cell r="M24">
            <v>11000</v>
          </cell>
          <cell r="N24">
            <v>0.34399999999999997</v>
          </cell>
          <cell r="O24">
            <v>0.33500000000000002</v>
          </cell>
        </row>
        <row r="25">
          <cell r="L25">
            <v>11000</v>
          </cell>
          <cell r="M25">
            <v>12000</v>
          </cell>
          <cell r="N25">
            <v>0.33500000000000002</v>
          </cell>
          <cell r="O25">
            <v>0.32700000000000001</v>
          </cell>
        </row>
        <row r="26">
          <cell r="L26">
            <v>12000</v>
          </cell>
          <cell r="M26">
            <v>13000</v>
          </cell>
          <cell r="N26">
            <v>0.32700000000000001</v>
          </cell>
          <cell r="O26">
            <v>0.31900000000000001</v>
          </cell>
        </row>
        <row r="27">
          <cell r="L27">
            <v>13000</v>
          </cell>
          <cell r="M27">
            <v>14000</v>
          </cell>
          <cell r="N27">
            <v>0.31900000000000001</v>
          </cell>
          <cell r="O27">
            <v>0.312</v>
          </cell>
        </row>
        <row r="28">
          <cell r="L28">
            <v>14000</v>
          </cell>
          <cell r="M28">
            <v>15000</v>
          </cell>
          <cell r="N28">
            <v>0.312</v>
          </cell>
          <cell r="O28">
            <v>0.307</v>
          </cell>
        </row>
        <row r="29">
          <cell r="L29">
            <v>15000</v>
          </cell>
          <cell r="M29">
            <v>16000</v>
          </cell>
          <cell r="N29">
            <v>0.307</v>
          </cell>
          <cell r="O29">
            <v>0.30099999999999999</v>
          </cell>
        </row>
        <row r="30">
          <cell r="L30">
            <v>16000</v>
          </cell>
          <cell r="M30">
            <v>17000</v>
          </cell>
          <cell r="N30">
            <v>0.30099999999999999</v>
          </cell>
          <cell r="O30">
            <v>0.29599999999999999</v>
          </cell>
        </row>
        <row r="31">
          <cell r="L31">
            <v>17000</v>
          </cell>
          <cell r="M31">
            <v>18000</v>
          </cell>
          <cell r="N31">
            <v>0.29599999999999999</v>
          </cell>
          <cell r="O31">
            <v>0.29099999999999998</v>
          </cell>
        </row>
        <row r="32">
          <cell r="L32">
            <v>18000</v>
          </cell>
          <cell r="M32">
            <v>19000</v>
          </cell>
          <cell r="N32">
            <v>0.29099999999999998</v>
          </cell>
          <cell r="O32">
            <v>0.28599999999999998</v>
          </cell>
        </row>
        <row r="33">
          <cell r="L33">
            <v>19000</v>
          </cell>
          <cell r="M33">
            <v>20000</v>
          </cell>
          <cell r="N33">
            <v>0.28599999999999998</v>
          </cell>
          <cell r="O33">
            <v>0.28199999999999997</v>
          </cell>
        </row>
        <row r="34">
          <cell r="L34">
            <v>20000</v>
          </cell>
          <cell r="M34">
            <v>21000</v>
          </cell>
          <cell r="N34">
            <v>0.28199999999999997</v>
          </cell>
          <cell r="O34">
            <v>0.27900000000000003</v>
          </cell>
        </row>
        <row r="35">
          <cell r="L35">
            <v>21000</v>
          </cell>
          <cell r="M35">
            <v>22000</v>
          </cell>
          <cell r="N35">
            <v>0.27900000000000003</v>
          </cell>
          <cell r="O35">
            <v>0.27500000000000002</v>
          </cell>
        </row>
        <row r="36">
          <cell r="L36">
            <v>22000</v>
          </cell>
          <cell r="M36">
            <v>23000</v>
          </cell>
          <cell r="N36">
            <v>0.27500000000000002</v>
          </cell>
          <cell r="O36">
            <v>0.27100000000000002</v>
          </cell>
        </row>
        <row r="37">
          <cell r="L37">
            <v>23000</v>
          </cell>
          <cell r="M37">
            <v>24000</v>
          </cell>
          <cell r="N37">
            <v>0.27100000000000002</v>
          </cell>
          <cell r="O37">
            <v>0.26800000000000002</v>
          </cell>
        </row>
        <row r="38">
          <cell r="L38">
            <v>24000</v>
          </cell>
          <cell r="M38">
            <v>25000</v>
          </cell>
          <cell r="N38">
            <v>0.26800000000000002</v>
          </cell>
          <cell r="O38">
            <v>0.26500000000000001</v>
          </cell>
        </row>
      </sheetData>
      <sheetData sheetId="19" refreshError="1">
        <row r="9">
          <cell r="G9">
            <v>0.56200000000000006</v>
          </cell>
          <cell r="K9" t="str">
            <v>11</v>
          </cell>
        </row>
        <row r="10">
          <cell r="G10">
            <v>0.45600000000000002</v>
          </cell>
          <cell r="K10" t="str">
            <v>21</v>
          </cell>
        </row>
        <row r="11">
          <cell r="G11">
            <v>0.41399999999999998</v>
          </cell>
          <cell r="K11" t="str">
            <v>31</v>
          </cell>
        </row>
        <row r="12">
          <cell r="G12">
            <v>0.371</v>
          </cell>
          <cell r="K12" t="str">
            <v>41</v>
          </cell>
        </row>
        <row r="13">
          <cell r="G13">
            <v>0.33900000000000002</v>
          </cell>
          <cell r="K13" t="str">
            <v>51</v>
          </cell>
        </row>
        <row r="14">
          <cell r="G14">
            <v>0.33900000000000002</v>
          </cell>
          <cell r="K14" t="str">
            <v>61</v>
          </cell>
        </row>
        <row r="15">
          <cell r="G15">
            <v>0.33900000000000002</v>
          </cell>
          <cell r="K15" t="str">
            <v>71</v>
          </cell>
        </row>
        <row r="16">
          <cell r="G16">
            <v>0.33900000000000002</v>
          </cell>
          <cell r="K16" t="str">
            <v>81</v>
          </cell>
        </row>
        <row r="17">
          <cell r="G17">
            <v>0.33900000000000002</v>
          </cell>
          <cell r="K17" t="str">
            <v>91</v>
          </cell>
        </row>
        <row r="18">
          <cell r="G18">
            <v>0.33900000000000002</v>
          </cell>
          <cell r="K18" t="str">
            <v>101</v>
          </cell>
        </row>
        <row r="19">
          <cell r="G19">
            <v>0.33900000000000002</v>
          </cell>
          <cell r="K19" t="str">
            <v>111</v>
          </cell>
        </row>
        <row r="20">
          <cell r="G20">
            <v>0.33900000000000002</v>
          </cell>
          <cell r="K20" t="str">
            <v>121</v>
          </cell>
        </row>
        <row r="21">
          <cell r="G21">
            <v>0.33900000000000002</v>
          </cell>
          <cell r="K21" t="str">
            <v>131</v>
          </cell>
        </row>
        <row r="22">
          <cell r="G22">
            <v>0.33900000000000002</v>
          </cell>
          <cell r="K22" t="str">
            <v>141</v>
          </cell>
        </row>
        <row r="23">
          <cell r="G23">
            <v>0.56899999999999995</v>
          </cell>
          <cell r="K23" t="str">
            <v>12</v>
          </cell>
        </row>
        <row r="24">
          <cell r="G24">
            <v>0.46100000000000002</v>
          </cell>
          <cell r="K24" t="str">
            <v>22</v>
          </cell>
        </row>
        <row r="25">
          <cell r="G25">
            <v>0.41899999999999998</v>
          </cell>
          <cell r="K25" t="str">
            <v>32</v>
          </cell>
        </row>
        <row r="26">
          <cell r="G26">
            <v>0.376</v>
          </cell>
          <cell r="K26" t="str">
            <v>42</v>
          </cell>
        </row>
        <row r="27">
          <cell r="G27">
            <v>0.34300000000000003</v>
          </cell>
          <cell r="K27" t="str">
            <v>52</v>
          </cell>
        </row>
        <row r="28">
          <cell r="G28">
            <v>0.34300000000000003</v>
          </cell>
          <cell r="K28" t="str">
            <v>62</v>
          </cell>
        </row>
        <row r="29">
          <cell r="G29">
            <v>0.34300000000000003</v>
          </cell>
          <cell r="K29" t="str">
            <v>72</v>
          </cell>
        </row>
        <row r="30">
          <cell r="G30">
            <v>0.34300000000000003</v>
          </cell>
          <cell r="K30" t="str">
            <v>82</v>
          </cell>
        </row>
        <row r="31">
          <cell r="G31">
            <v>0.34300000000000003</v>
          </cell>
          <cell r="K31" t="str">
            <v>92</v>
          </cell>
        </row>
        <row r="32">
          <cell r="G32">
            <v>0.34300000000000003</v>
          </cell>
          <cell r="K32" t="str">
            <v>102</v>
          </cell>
        </row>
        <row r="33">
          <cell r="G33">
            <v>0.34300000000000003</v>
          </cell>
          <cell r="K33" t="str">
            <v>112</v>
          </cell>
        </row>
        <row r="34">
          <cell r="G34">
            <v>0.34300000000000003</v>
          </cell>
          <cell r="K34" t="str">
            <v>122</v>
          </cell>
        </row>
        <row r="35">
          <cell r="G35">
            <v>0.34300000000000003</v>
          </cell>
          <cell r="K35" t="str">
            <v>132</v>
          </cell>
        </row>
        <row r="36">
          <cell r="G36">
            <v>0.34300000000000003</v>
          </cell>
          <cell r="K36" t="str">
            <v>142</v>
          </cell>
        </row>
        <row r="37">
          <cell r="G37">
            <v>0.58199999999999996</v>
          </cell>
          <cell r="K37" t="str">
            <v>13</v>
          </cell>
        </row>
        <row r="38">
          <cell r="G38">
            <v>0.47199999999999998</v>
          </cell>
          <cell r="K38" t="str">
            <v>23</v>
          </cell>
        </row>
        <row r="39">
          <cell r="G39">
            <v>0.42899999999999999</v>
          </cell>
          <cell r="K39" t="str">
            <v>33</v>
          </cell>
        </row>
        <row r="40">
          <cell r="G40">
            <v>0.38500000000000001</v>
          </cell>
          <cell r="K40" t="str">
            <v>43</v>
          </cell>
        </row>
        <row r="41">
          <cell r="G41">
            <v>0.35099999999999998</v>
          </cell>
          <cell r="K41" t="str">
            <v>53</v>
          </cell>
        </row>
        <row r="42">
          <cell r="G42">
            <v>0.35099999999999998</v>
          </cell>
          <cell r="K42" t="str">
            <v>63</v>
          </cell>
        </row>
        <row r="43">
          <cell r="G43">
            <v>0.35099999999999998</v>
          </cell>
          <cell r="K43" t="str">
            <v>73</v>
          </cell>
        </row>
        <row r="44">
          <cell r="G44">
            <v>0.35099999999999998</v>
          </cell>
          <cell r="K44" t="str">
            <v>83</v>
          </cell>
        </row>
        <row r="45">
          <cell r="G45">
            <v>0.35099999999999998</v>
          </cell>
          <cell r="K45" t="str">
            <v>93</v>
          </cell>
        </row>
        <row r="46">
          <cell r="G46">
            <v>0.35099999999999998</v>
          </cell>
          <cell r="K46" t="str">
            <v>103</v>
          </cell>
        </row>
        <row r="47">
          <cell r="G47">
            <v>0.35099999999999998</v>
          </cell>
          <cell r="K47" t="str">
            <v>113</v>
          </cell>
        </row>
        <row r="48">
          <cell r="G48">
            <v>0.35099999999999998</v>
          </cell>
          <cell r="K48" t="str">
            <v>123</v>
          </cell>
        </row>
        <row r="49">
          <cell r="G49">
            <v>0.35099999999999998</v>
          </cell>
          <cell r="K49" t="str">
            <v>133</v>
          </cell>
        </row>
        <row r="50">
          <cell r="G50">
            <v>0.35099999999999998</v>
          </cell>
          <cell r="K50" t="str">
            <v>143</v>
          </cell>
        </row>
        <row r="51">
          <cell r="G51">
            <v>0.63600000000000001</v>
          </cell>
          <cell r="K51" t="str">
            <v>14</v>
          </cell>
        </row>
        <row r="52">
          <cell r="G52">
            <v>0.51500000000000001</v>
          </cell>
          <cell r="K52" t="str">
            <v>24</v>
          </cell>
        </row>
        <row r="53">
          <cell r="G53">
            <v>0.46800000000000003</v>
          </cell>
          <cell r="K53" t="str">
            <v>34</v>
          </cell>
        </row>
        <row r="54">
          <cell r="G54">
            <v>0.42</v>
          </cell>
          <cell r="K54" t="str">
            <v>44</v>
          </cell>
        </row>
        <row r="55">
          <cell r="G55">
            <v>0.38400000000000001</v>
          </cell>
          <cell r="K55" t="str">
            <v>54</v>
          </cell>
        </row>
        <row r="56">
          <cell r="G56">
            <v>0.38400000000000001</v>
          </cell>
          <cell r="K56" t="str">
            <v>64</v>
          </cell>
        </row>
        <row r="57">
          <cell r="G57">
            <v>0.38400000000000001</v>
          </cell>
          <cell r="K57" t="str">
            <v>74</v>
          </cell>
        </row>
        <row r="58">
          <cell r="G58">
            <v>0.38400000000000001</v>
          </cell>
          <cell r="K58" t="str">
            <v>84</v>
          </cell>
        </row>
        <row r="59">
          <cell r="G59">
            <v>0.38400000000000001</v>
          </cell>
          <cell r="K59" t="str">
            <v>94</v>
          </cell>
        </row>
        <row r="60">
          <cell r="G60">
            <v>0.38400000000000001</v>
          </cell>
          <cell r="K60" t="str">
            <v>104</v>
          </cell>
        </row>
        <row r="61">
          <cell r="G61">
            <v>0.38400000000000001</v>
          </cell>
          <cell r="K61" t="str">
            <v>114</v>
          </cell>
        </row>
        <row r="62">
          <cell r="G62">
            <v>0.38400000000000001</v>
          </cell>
          <cell r="K62" t="str">
            <v>124</v>
          </cell>
        </row>
        <row r="63">
          <cell r="G63">
            <v>0.38400000000000001</v>
          </cell>
          <cell r="K63" t="str">
            <v>134</v>
          </cell>
        </row>
        <row r="64">
          <cell r="G64">
            <v>0.38400000000000001</v>
          </cell>
          <cell r="K64" t="str">
            <v>144</v>
          </cell>
        </row>
        <row r="65">
          <cell r="G65">
            <v>0.67100000000000004</v>
          </cell>
          <cell r="K65" t="str">
            <v>15</v>
          </cell>
        </row>
        <row r="66">
          <cell r="G66">
            <v>0.54400000000000004</v>
          </cell>
          <cell r="K66" t="str">
            <v>25</v>
          </cell>
        </row>
        <row r="67">
          <cell r="G67">
            <v>0.49399999999999999</v>
          </cell>
          <cell r="K67" t="str">
            <v>35</v>
          </cell>
        </row>
        <row r="68">
          <cell r="G68">
            <v>0.44400000000000001</v>
          </cell>
          <cell r="K68" t="str">
            <v>45</v>
          </cell>
        </row>
        <row r="69">
          <cell r="G69">
            <v>0.40500000000000003</v>
          </cell>
          <cell r="K69" t="str">
            <v>55</v>
          </cell>
        </row>
        <row r="70">
          <cell r="G70">
            <v>0.40500000000000003</v>
          </cell>
          <cell r="K70" t="str">
            <v>65</v>
          </cell>
        </row>
        <row r="71">
          <cell r="G71">
            <v>0.40500000000000003</v>
          </cell>
          <cell r="K71" t="str">
            <v>75</v>
          </cell>
        </row>
        <row r="72">
          <cell r="G72">
            <v>0.40500000000000003</v>
          </cell>
          <cell r="K72" t="str">
            <v>85</v>
          </cell>
        </row>
        <row r="73">
          <cell r="G73">
            <v>0.40500000000000003</v>
          </cell>
          <cell r="K73" t="str">
            <v>95</v>
          </cell>
        </row>
        <row r="74">
          <cell r="G74">
            <v>0.40500000000000003</v>
          </cell>
          <cell r="K74" t="str">
            <v>105</v>
          </cell>
        </row>
        <row r="75">
          <cell r="G75">
            <v>0.40500000000000003</v>
          </cell>
          <cell r="K75" t="str">
            <v>115</v>
          </cell>
        </row>
        <row r="76">
          <cell r="G76">
            <v>0.40500000000000003</v>
          </cell>
          <cell r="K76" t="str">
            <v>125</v>
          </cell>
        </row>
        <row r="77">
          <cell r="G77">
            <v>0.40500000000000003</v>
          </cell>
          <cell r="K77" t="str">
            <v>135</v>
          </cell>
        </row>
        <row r="78">
          <cell r="G78">
            <v>0.40500000000000003</v>
          </cell>
          <cell r="K78" t="str">
            <v>145</v>
          </cell>
        </row>
      </sheetData>
      <sheetData sheetId="20"/>
      <sheetData sheetId="21"/>
      <sheetData sheetId="22"/>
      <sheetData sheetId="23" refreshError="1">
        <row r="2">
          <cell r="D2" t="str">
            <v>Абыйский муниципальный район</v>
          </cell>
        </row>
        <row r="3">
          <cell r="D3" t="str">
            <v>Алданский муниципальный район</v>
          </cell>
        </row>
        <row r="4">
          <cell r="D4" t="str">
            <v>Аллаиховский муниципальный район</v>
          </cell>
        </row>
        <row r="5">
          <cell r="D5" t="str">
            <v>Амгинский муниципальный район</v>
          </cell>
        </row>
        <row r="6">
          <cell r="D6" t="str">
            <v>Анабарский муниципальный район</v>
          </cell>
        </row>
        <row r="7">
          <cell r="D7" t="str">
            <v>Булунский муниципальный район</v>
          </cell>
        </row>
        <row r="8">
          <cell r="D8" t="str">
            <v>Верхневилюйский муниципальный район</v>
          </cell>
        </row>
        <row r="9">
          <cell r="D9" t="str">
            <v>Верхнеколымский муниципальный район</v>
          </cell>
        </row>
        <row r="10">
          <cell r="D10" t="str">
            <v>Верхоянский муниципальный район</v>
          </cell>
        </row>
        <row r="11">
          <cell r="D11" t="str">
            <v>Вилюйский муниципальный район</v>
          </cell>
        </row>
        <row r="12">
          <cell r="D12" t="str">
            <v>Горный муниципальный район</v>
          </cell>
        </row>
        <row r="13">
          <cell r="D13" t="str">
            <v>Город Якутск</v>
          </cell>
        </row>
        <row r="14">
          <cell r="D14" t="str">
            <v>Жатай</v>
          </cell>
        </row>
        <row r="15">
          <cell r="D15" t="str">
            <v>Жиганский муниципальный район</v>
          </cell>
        </row>
        <row r="16">
          <cell r="D16" t="str">
            <v>Кобяйский муниципальный район</v>
          </cell>
        </row>
        <row r="17">
          <cell r="D17" t="str">
            <v>Ленский муниципальный район</v>
          </cell>
        </row>
        <row r="18">
          <cell r="D18" t="str">
            <v>Мегино-Кангаласский муниципальный район</v>
          </cell>
        </row>
        <row r="19">
          <cell r="D19" t="str">
            <v>Мирнинский муниципальный район</v>
          </cell>
        </row>
        <row r="20">
          <cell r="D20" t="str">
            <v>Момский муниципальный район</v>
          </cell>
        </row>
        <row r="21">
          <cell r="D21" t="str">
            <v>Намский муниципальный район</v>
          </cell>
        </row>
        <row r="22">
          <cell r="D22" t="str">
            <v>Нерюнгринский муниципальный район</v>
          </cell>
        </row>
        <row r="23">
          <cell r="D23" t="str">
            <v>Нижнеколымский муниципальный район</v>
          </cell>
        </row>
        <row r="24">
          <cell r="D24" t="str">
            <v>Нюрбинский муниципальный район</v>
          </cell>
        </row>
        <row r="25">
          <cell r="D25" t="str">
            <v>Оймяконский муниципальный район</v>
          </cell>
        </row>
        <row r="26">
          <cell r="D26" t="str">
            <v>Олёкминский муниципальный район</v>
          </cell>
        </row>
        <row r="27">
          <cell r="D27" t="str">
            <v>Оленёкский муниципальный район</v>
          </cell>
        </row>
        <row r="28">
          <cell r="D28" t="str">
            <v>Среднеколымский муниципальный район</v>
          </cell>
        </row>
        <row r="29">
          <cell r="D29" t="str">
            <v>Сунтарский муниципальный район</v>
          </cell>
        </row>
        <row r="30">
          <cell r="D30" t="str">
            <v>Таттинский муниципальный район</v>
          </cell>
        </row>
        <row r="31">
          <cell r="D31" t="str">
            <v>Томпонский муниципальный район</v>
          </cell>
        </row>
        <row r="32">
          <cell r="D32" t="str">
            <v>Усть-Алданский муниципальный район</v>
          </cell>
        </row>
        <row r="33">
          <cell r="D33" t="str">
            <v>Усть-Майский муниципальный район</v>
          </cell>
        </row>
        <row r="34">
          <cell r="D34" t="str">
            <v>Усть-Янский муниципальный район</v>
          </cell>
        </row>
        <row r="35">
          <cell r="D35" t="str">
            <v>Хангаласский муниципальный район</v>
          </cell>
        </row>
        <row r="36">
          <cell r="D36" t="str">
            <v>Чурапчинский муниципальный район</v>
          </cell>
        </row>
        <row r="37">
          <cell r="D37" t="str">
            <v>Эвено-Бытантайский Национальный муниципальный район</v>
          </cell>
        </row>
        <row r="127">
          <cell r="B127" t="str">
            <v>Бестяхский наслег</v>
          </cell>
        </row>
        <row r="128">
          <cell r="B128" t="str">
            <v>Жиганский наслег</v>
          </cell>
        </row>
        <row r="129">
          <cell r="B129" t="str">
            <v>Кыстатыам</v>
          </cell>
        </row>
        <row r="130">
          <cell r="B130" t="str">
            <v>Линдинский наслег</v>
          </cell>
        </row>
        <row r="131">
          <cell r="B131" t="str">
            <v>Село Джарджан</v>
          </cell>
        </row>
        <row r="132">
          <cell r="B132" t="str">
            <v>Сельские поселения Жиганского муниципального района</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Список листов"/>
      <sheetName val="Котельные"/>
      <sheetName val="СЛ1"/>
      <sheetName val="СЛ2"/>
      <sheetName val="СЛ3"/>
      <sheetName val="СЛ4"/>
      <sheetName val="СЛ5"/>
      <sheetName val="СЛ6"/>
      <sheetName val="СЛ7"/>
      <sheetName val="СЛ8"/>
      <sheetName val="СЛ9"/>
      <sheetName val="СЛ10"/>
      <sheetName val="tech"/>
      <sheetName val="1(тх)"/>
      <sheetName val="2(тх)"/>
      <sheetName val="Расчёт реализации на 2007 г."/>
      <sheetName val="3(тх)"/>
      <sheetName val="4(тх)"/>
      <sheetName val="5(тх)"/>
      <sheetName val="6(тх)"/>
      <sheetName val="7(тх)"/>
      <sheetName val="8(тх)"/>
      <sheetName val="9(тх)"/>
      <sheetName val="10(тх)"/>
      <sheetName val="СВОД (тх)"/>
      <sheetName val="авар.дэс"/>
      <sheetName val="резерв. газ. котел."/>
      <sheetName val="Консультация"/>
      <sheetName val="Проверка"/>
      <sheetName val="modChange"/>
      <sheetName val="REESTR_ORG"/>
      <sheetName val="REESTR_TEMP"/>
      <sheetName val="REESTR_MO"/>
      <sheetName val="REESTR"/>
      <sheetName val="TEHSHEET"/>
    </sheetNames>
    <sheetDataSet>
      <sheetData sheetId="0">
        <row r="3">
          <cell r="G3" t="e">
            <v>#NAME?</v>
          </cell>
        </row>
      </sheetData>
      <sheetData sheetId="1">
        <row r="7">
          <cell r="E7" t="str">
            <v>Республика Саха (Якутия)</v>
          </cell>
        </row>
      </sheetData>
      <sheetData sheetId="2"/>
      <sheetData sheetId="3"/>
      <sheetData sheetId="4"/>
      <sheetData sheetId="5"/>
      <sheetData sheetId="6"/>
      <sheetData sheetId="7"/>
      <sheetData sheetId="8">
        <row r="17">
          <cell r="F17" t="str">
            <v>Беллетский наслег</v>
          </cell>
        </row>
      </sheetData>
      <sheetData sheetId="9"/>
      <sheetData sheetId="10">
        <row r="13">
          <cell r="D13">
            <v>48</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C2">
            <v>2007</v>
          </cell>
          <cell r="X2" t="str">
            <v>95-70</v>
          </cell>
        </row>
        <row r="3">
          <cell r="X3" t="str">
            <v>110-70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
      <sheetName val="Т7_ТУ"/>
      <sheetName val="Т8"/>
      <sheetName val="Ш_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Данные"/>
      <sheetName val="МО"/>
      <sheetName val="Справочники"/>
      <sheetName val="TEHSHEET"/>
      <sheetName val="Лист13"/>
      <sheetName val="Хабаровскэнерго расчет тарифа 2"/>
      <sheetName val="Алдан"/>
      <sheetName val="сбыт"/>
      <sheetName val="Рег генер"/>
      <sheetName val="сети"/>
      <sheetName val="Сл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итульный лист"/>
      <sheetName val="кап.рем.сети2003"/>
    </sheetNames>
    <sheetDataSet>
      <sheetData sheetId="0"/>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Финансово-экономическое управле"/>
      <sheetName val="Ф1(газ)"/>
      <sheetName val="Ф1 (уголь)"/>
      <sheetName val="слесаря"/>
      <sheetName val="REESTR"/>
      <sheetName val="хангал"/>
      <sheetName val="Титульный лист"/>
      <sheetName val="Вспомогат(по месяцам)"/>
      <sheetName val="Доставка до"/>
      <sheetName val="Техн.трансп"/>
      <sheetName val="Техн.трансп после"/>
      <sheetName val="ОХЗ КТС"/>
      <sheetName val="5(тх)"/>
    </sheetNames>
    <definedNames>
      <definedName name="Виды_ГСМ" refersTo="#ССЫЛКА!"/>
      <definedName name="Виды_МБП" refersTo="#ССЫЛКА!"/>
      <definedName name="Виды_ППТН" refersTo="#ССЫЛКА!"/>
      <definedName name="Виды_работ" refersTo="#ССЫЛКА!"/>
      <definedName name="Виды_транспорта" refersTo="#ССЫЛКА!"/>
      <definedName name="Виды_ТЭР" refersTo="#ССЫЛКА!"/>
      <definedName name="Виды_услуг" refersTo="#ССЫЛКА!"/>
      <definedName name="Виды_целевого_обслуживания" refersTo="#ССЫЛКА!"/>
      <definedName name="Классы_отапливаемых_объектов" refersTo="#ССЫЛКА!"/>
      <definedName name="Котельные" refersTo="#ССЫЛКА!"/>
      <definedName name="Марки_автотранспорта" refersTo="#ССЫЛКА!"/>
      <definedName name="Предприятия_ЖКХ" refersTo="#ССЫЛКА!"/>
      <definedName name="ТМЦ" refersTo="#ССЫЛКА!"/>
      <definedName name="Улусы" refersTo="#ССЫЛКА!"/>
      <definedName name="Юридические_лиц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5)"/>
      <sheetName val="Вспомогат(по бюджетам)"/>
      <sheetName val="Вспомогат(по месяцам)"/>
      <sheetName val="Вспомогат_по месяцам_"/>
      <sheetName val="Вспомогательные расходы1"/>
      <sheetName val="Общий свод (2)"/>
      <sheetName val="1(вс) филиал"/>
      <sheetName val="Свод_(5)"/>
      <sheetName val="Вспомогат(по_бюджетам)"/>
      <sheetName val="Вспомогат(по_месяцам)"/>
      <sheetName val="Вспомогат_по_месяцам_"/>
      <sheetName val="Вспомогательные_расходы1"/>
      <sheetName val="Общий_свод_(2)"/>
      <sheetName val="1(вс)_филиал"/>
      <sheetName val="Титульный лист"/>
      <sheetName val="FES"/>
      <sheetName val="6(вс) (2)"/>
      <sheetName val="REESTR"/>
      <sheetName val="Общий свод _2_"/>
      <sheetName val="Лист"/>
      <sheetName val="Отопление (2)"/>
      <sheetName val="Заголовок"/>
      <sheetName val="ленск"/>
      <sheetName val="Вспомогательные%20расходы1.xls"/>
      <sheetName val="Диапазоны"/>
      <sheetName val="сбыт"/>
      <sheetName val="regs"/>
      <sheetName val="Рег генер"/>
      <sheetName val="сети"/>
      <sheetName val="1ВС"/>
      <sheetName val="TEHSHEET"/>
      <sheetName val="13"/>
      <sheetName val="16"/>
      <sheetName val="17.1"/>
      <sheetName val="2.1"/>
      <sheetName val="2.2"/>
      <sheetName val="2"/>
      <sheetName val="22"/>
      <sheetName val="4"/>
      <sheetName val="5"/>
      <sheetName val="6"/>
      <sheetName val="0.1"/>
      <sheetName val="1"/>
      <sheetName val="10"/>
      <sheetName val="11 (Н)"/>
      <sheetName val="12"/>
      <sheetName val="14"/>
      <sheetName val="15"/>
      <sheetName val="17"/>
      <sheetName val="18"/>
      <sheetName val="19"/>
      <sheetName val="20"/>
      <sheetName val="21"/>
      <sheetName val="23"/>
      <sheetName val="24.1"/>
      <sheetName val="24"/>
      <sheetName val="25"/>
      <sheetName val="26"/>
      <sheetName val="27"/>
      <sheetName val="28"/>
      <sheetName val="29"/>
      <sheetName val="30"/>
      <sheetName val="6.1"/>
      <sheetName val="7"/>
      <sheetName val="8"/>
      <sheetName val="9"/>
      <sheetName val="МО"/>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по улусам"/>
      <sheetName val="Свод по улусам (ПЛИ)"/>
      <sheetName val="Общий свод(ПЛИ)"/>
      <sheetName val="Общий свод (2)"/>
      <sheetName val="Общий свод (объемы)"/>
      <sheetName val="Общий свод (суммы)"/>
      <sheetName val="Э-Бытантай (2)"/>
      <sheetName val="Э-Бытантай"/>
      <sheetName val="Чурапча (2)"/>
      <sheetName val="Чурапча"/>
      <sheetName val="Хангаласск4ий (2)"/>
      <sheetName val="Хангаласск4ий"/>
      <sheetName val="Усть-Яна (2)"/>
      <sheetName val="Усть-Яна"/>
      <sheetName val="Усть-Мая (2)"/>
      <sheetName val="Усть-Мая"/>
      <sheetName val="Усть-Алдан(2+)"/>
      <sheetName val="Усть-Алдан (2)"/>
      <sheetName val="Томпо (2)"/>
      <sheetName val="Томпо"/>
      <sheetName val="татта (2)"/>
      <sheetName val="татта"/>
      <sheetName val="Сунтар (2)"/>
      <sheetName val="Сунтар"/>
      <sheetName val="Сколымск (2)"/>
      <sheetName val="Сколымск"/>
      <sheetName val="Оленек (2)"/>
      <sheetName val="Оленек"/>
      <sheetName val="Олекма (2)"/>
      <sheetName val="Олекма"/>
      <sheetName val="Оймякон (2)"/>
      <sheetName val="Оймякон"/>
      <sheetName val="Нюрба (2)"/>
      <sheetName val="Нюрба"/>
      <sheetName val="Нколымск (2)"/>
      <sheetName val="Нколымск"/>
      <sheetName val="Намск (2)"/>
      <sheetName val="Намск"/>
      <sheetName val="Мома (2)"/>
      <sheetName val="Мома"/>
      <sheetName val="Майа (свод) (2)"/>
      <sheetName val="Майа (свод)"/>
      <sheetName val="Сангар (свод) (2)"/>
      <sheetName val="Сангар (свод)"/>
      <sheetName val="Жиганск (2)"/>
      <sheetName val="Жиганск"/>
      <sheetName val="Горный (2)"/>
      <sheetName val="Горный"/>
      <sheetName val="Кысыл-сыр"/>
      <sheetName val="Вилюйск (свод) (2)"/>
      <sheetName val="Вилюйск (свод)"/>
      <sheetName val="Верхоянск (2)"/>
      <sheetName val="Верхоянск"/>
      <sheetName val="Вколымск (2)"/>
      <sheetName val="Вколымск"/>
      <sheetName val="Вевилюйск (2)"/>
      <sheetName val="Вевилюйск"/>
      <sheetName val="Булун (2)"/>
      <sheetName val="Булун"/>
      <sheetName val="Анабар (2)"/>
      <sheetName val="Анабар"/>
      <sheetName val="Амга (2)"/>
      <sheetName val="Амга"/>
      <sheetName val="Аллаиха (2)"/>
      <sheetName val="Аллаиха"/>
      <sheetName val="Алдан (2)"/>
      <sheetName val="Алдан"/>
      <sheetName val="Абый (2)"/>
      <sheetName val="Абый"/>
      <sheetName val="Общий свод _2_"/>
      <sheetName val="Вспомогат(по месяцам)"/>
      <sheetName val="Прилож №2"/>
      <sheetName val="Вспомогат_по месяцам_"/>
      <sheetName val="Свод_по_улусам"/>
      <sheetName val="Свод_по_улусам_(ПЛИ)"/>
      <sheetName val="Общий_свод(ПЛИ)"/>
      <sheetName val="Общий_свод_(2)"/>
      <sheetName val="Общий_свод_(объемы)"/>
      <sheetName val="Общий_свод_(суммы)"/>
      <sheetName val="Э-Бытантай_(2)"/>
      <sheetName val="Чурапча_(2)"/>
      <sheetName val="Хангаласск4ий_(2)"/>
      <sheetName val="Усть-Яна_(2)"/>
      <sheetName val="Усть-Мая_(2)"/>
      <sheetName val="Усть-Алдан_(2)"/>
      <sheetName val="Томпо_(2)"/>
      <sheetName val="татта_(2)"/>
      <sheetName val="Сунтар_(2)"/>
      <sheetName val="Сколымск_(2)"/>
      <sheetName val="Оленек_(2)"/>
      <sheetName val="Олекма_(2)"/>
      <sheetName val="Оймякон_(2)"/>
      <sheetName val="Нюрба_(2)"/>
      <sheetName val="Нколымск_(2)"/>
      <sheetName val="Намск_(2)"/>
      <sheetName val="Мома_(2)"/>
      <sheetName val="Майа_(свод)_(2)"/>
      <sheetName val="Майа_(свод)"/>
      <sheetName val="Сангар_(свод)_(2)"/>
      <sheetName val="Сангар_(свод)"/>
      <sheetName val="Жиганск_(2)"/>
      <sheetName val="Горный_(2)"/>
      <sheetName val="Вилюйск_(свод)_(2)"/>
      <sheetName val="Вилюйск_(свод)"/>
      <sheetName val="Верхоянск_(2)"/>
      <sheetName val="Вколымск_(2)"/>
      <sheetName val="Вевилюйск_(2)"/>
      <sheetName val="Булун_(2)"/>
      <sheetName val="Анабар_(2)"/>
      <sheetName val="Амга_(2)"/>
      <sheetName val="Аллаиха_(2)"/>
      <sheetName val="Алдан_(2)"/>
      <sheetName val="Абый_(2)"/>
      <sheetName val="Общий_свод__2_"/>
      <sheetName val="Вспомогат(по_месяцам)"/>
      <sheetName val="Прилож_№2"/>
      <sheetName val="Параметры"/>
      <sheetName val="Лист"/>
      <sheetName val="навигация"/>
      <sheetName val="Производство электроэнергии"/>
      <sheetName val="1ВС"/>
      <sheetName val="СЛ7"/>
      <sheetName val="TEHSHEET"/>
      <sheetName val="Титульный"/>
      <sheetName val="REESTR_MO"/>
      <sheetName val="СЛ3"/>
      <sheetName val="Инструкция"/>
      <sheetName val="Сангар_(свод-_(2)"/>
      <sheetName val="Прилож%20№2.xls"/>
      <sheetName val="МО"/>
      <sheetName val="Справочники"/>
      <sheetName val="Титульный лист"/>
      <sheetName val="Parametrs"/>
      <sheetName val="Кол-во котельных"/>
      <sheetName val="Данные"/>
      <sheetName val="\\Old\МОИ ДОКУМЕНТ\Прилож №2.xl"/>
      <sheetName val="[Прилож №2.xls]__Old__________2"/>
      <sheetName val="[Прилож №2.xls]__Old__________3"/>
      <sheetName val="ОСН"/>
      <sheetName val="[Прилож №2.xls]__Old_М________3"/>
      <sheetName val="[Прилож №2.xls]__Old_М________2"/>
      <sheetName val="[Прилож №2.xls]__Old_М_______18"/>
      <sheetName val="[Прилож №2.xls]__Old_М_______11"/>
      <sheetName val="[Прилож №2.xls]__Old_М________4"/>
      <sheetName val="[Прилож №2.xls]__Old_М________6"/>
      <sheetName val="[Прилож №2.xls]__Old_М________5"/>
      <sheetName val="[Прилож №2.xls]__Old_М________7"/>
      <sheetName val="[Прилож №2.xls]__Old_М________8"/>
      <sheetName val="[Прилож №2.xls]__Old_М________9"/>
      <sheetName val="[Прилож №2.xls]__Old_М_______10"/>
      <sheetName val="[Прилож №2.xls]__Old_М_______12"/>
      <sheetName val="[Прилож №2.xls]__Old_М_______13"/>
      <sheetName val="[Прилож №2.xls]__Old_М_______14"/>
      <sheetName val="[Прилож №2.xls]__Old_М_______15"/>
      <sheetName val="[Прилож №2.xls]__Old_М_______16"/>
      <sheetName val="[Прилож №2.xls]__Old_М_______17"/>
      <sheetName val="[Прилож №2.xls]__Old_М_И_Д_КУ_2"/>
      <sheetName val="[Прилож №2.xls]\\Old\МОИ ДОКУМЕ"/>
      <sheetName val="[Прилож №2.xls]__Old_М_______19"/>
      <sheetName val="[Прилож №2.xls]__Old_М_______20"/>
      <sheetName val="[Прилож №2.xls]__Old_М_______23"/>
      <sheetName val="[Прилож №2.xls]__Old_М_______21"/>
      <sheetName val="[Прилож №2.xls]__Old_М_______22"/>
      <sheetName val="[Прилож №2.xls]__Old__________6"/>
      <sheetName val="[Прилож №2.xls]__Old__________4"/>
      <sheetName val="[Прилож №2.xls]__Old__________5"/>
      <sheetName val="[Прилож №2.xls]__Old__________8"/>
      <sheetName val="[Прилож №2.xls]__Old__________7"/>
      <sheetName val="Материалы"/>
      <sheetName val="[Прилож №2.xls]__Old_________11"/>
      <sheetName val="[Прилож №2.xls]__Old__________9"/>
      <sheetName val="[Прилож №2.xls]__Old________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Финансово-экономич"/>
      <sheetName val="Вспомогат(по месяцам)"/>
      <sheetName val="Общий свод (2)"/>
      <sheetName val="Титульный лист"/>
      <sheetName val="ОХЗ КТС"/>
    </sheetNames>
    <definedNames>
      <definedName name="Единицы_измерения" refersTo="#ССЫЛКА!"/>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5537733"/>
      <sheetName val="Лист"/>
      <sheetName val="Данные"/>
      <sheetName val="REESTR"/>
      <sheetName val="1ВС"/>
      <sheetName val="FES"/>
      <sheetName val="Рейтинг"/>
      <sheetName val="Титульный лист"/>
      <sheetName val="SHPZ"/>
      <sheetName val="2008 -2010"/>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5537733.xls"/>
      <sheetName val="Вспомогат_по месяцам_"/>
      <sheetName val="Вспомогат(по месяцам)"/>
      <sheetName val="Гр5(о)"/>
      <sheetName val=""/>
      <sheetName val="\\Domainmail\форэм\DOCUME~1\DRO"/>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5)"/>
      <sheetName val="Вспомогат(по бюджетам)"/>
      <sheetName val="Вспомогат(по месяцам)"/>
      <sheetName val="Вспомогат_по месяцам_"/>
      <sheetName val="Вспомогательные расходы1"/>
      <sheetName val="Свод_(5)"/>
      <sheetName val="Вспомогат(по_бюджетам)"/>
      <sheetName val="Вспомогат(по_месяцам)"/>
      <sheetName val="Вспомогат_по_месяцам_"/>
      <sheetName val="Вспомогательные_расходы1"/>
      <sheetName val="REESTR"/>
      <sheetName val="Отопление (2)"/>
      <sheetName val="Заголовок"/>
      <sheetName val="Общий свод (2)"/>
      <sheetName val="1(вс) филиал"/>
      <sheetName val="Общий_свод_(2)"/>
      <sheetName val="1(вс)_филиал"/>
      <sheetName val="Титульный лист"/>
      <sheetName val="FES"/>
      <sheetName val="6(вс) (2)"/>
      <sheetName val="Общий свод _2_"/>
      <sheetName val="Лист"/>
      <sheetName val="ленск"/>
      <sheetName val="Вспомогательные%20расходы1.xls"/>
      <sheetName val="Титульный"/>
      <sheetName val="ОХЗ КТС"/>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Лист"/>
      <sheetName val="навигация"/>
      <sheetName val="Производство электроэнергии"/>
      <sheetName val="Баланс ээ"/>
      <sheetName val="Баланс мощности"/>
      <sheetName val="сбыт"/>
      <sheetName val="Рег генер"/>
      <sheetName val="сети"/>
      <sheetName val="regs"/>
      <sheetName val="FES"/>
      <sheetName val="Титульный лист"/>
      <sheetName val="~5047955"/>
      <sheetName val="Вспомогат(по месяцам)"/>
      <sheetName val="Вспомогат_по месяцам_"/>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План Газпрома"/>
      <sheetName val="Лист1"/>
      <sheetName val="См.1"/>
      <sheetName val="4Н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Список листов"/>
      <sheetName val="СЛ1"/>
      <sheetName val="СЛ2"/>
      <sheetName val="СЛ3"/>
      <sheetName val="СЛ4"/>
      <sheetName val="СЛ5"/>
      <sheetName val="СЛ6"/>
      <sheetName val="СЛ7"/>
      <sheetName val="СЛ8"/>
      <sheetName val="СЛ9"/>
      <sheetName val="4(тх)"/>
      <sheetName val="5(тх) (Факт)"/>
      <sheetName val="5(тх) (Заявка)"/>
      <sheetName val="5(тх) (Заключение ГКЦ-РЭК)"/>
      <sheetName val="7(тх)"/>
      <sheetName val="9(тх)"/>
      <sheetName val="10(тх)"/>
      <sheetName val="СВОД (тх)"/>
      <sheetName val="авар.дэс"/>
      <sheetName val="резерв. газ. котел."/>
      <sheetName val="Комментарии"/>
      <sheetName val="Проверка"/>
      <sheetName val="tech"/>
      <sheetName val="TEHSHEET"/>
      <sheetName val="AllSheetsInThisWorkbook"/>
      <sheetName val="modUpdTemplMain"/>
      <sheetName val="REESTR_ORG"/>
      <sheetName val="REESTR_MO"/>
      <sheetName val="REESTR_FILTERED"/>
      <sheetName val="modChange"/>
      <sheetName val="modDblClick"/>
      <sheetName val="modHyp"/>
      <sheetName val="modClassifierValidate"/>
      <sheetName val="modCommandButton"/>
      <sheetName val="modfrmReestr"/>
      <sheetName val="modProv"/>
      <sheetName val="modReestr"/>
      <sheetName val="Объекты"/>
      <sheetName val="Амгинс."/>
      <sheetName val="Диапазоны"/>
      <sheetName val="REESTR"/>
      <sheetName val="Вспомогат(по месяцам)"/>
      <sheetName val="Кобяйс."/>
      <sheetName val="Алдан"/>
    </sheetNames>
    <sheetDataSet>
      <sheetData sheetId="0">
        <row r="3">
          <cell r="B3" t="str">
            <v>Версия 1.1b</v>
          </cell>
        </row>
      </sheetData>
      <sheetData sheetId="1"/>
      <sheetData sheetId="2"/>
      <sheetData sheetId="3"/>
      <sheetData sheetId="4"/>
      <sheetData sheetId="5"/>
      <sheetData sheetId="6">
        <row r="13">
          <cell r="E13" t="str">
            <v>Уголь всего, в т.ч.</v>
          </cell>
        </row>
      </sheetData>
      <sheetData sheetId="7" refreshError="1">
        <row r="14">
          <cell r="D14">
            <v>25</v>
          </cell>
          <cell r="E14">
            <v>21</v>
          </cell>
          <cell r="F14">
            <v>22</v>
          </cell>
          <cell r="G14">
            <v>24</v>
          </cell>
          <cell r="H14">
            <v>1.2</v>
          </cell>
          <cell r="I14">
            <v>1.2</v>
          </cell>
          <cell r="J14">
            <v>1.1499999999999999</v>
          </cell>
        </row>
        <row r="15">
          <cell r="D15">
            <v>32</v>
          </cell>
          <cell r="E15">
            <v>27</v>
          </cell>
          <cell r="F15">
            <v>28</v>
          </cell>
          <cell r="G15">
            <v>31</v>
          </cell>
          <cell r="H15">
            <v>1.2</v>
          </cell>
          <cell r="I15">
            <v>1.2</v>
          </cell>
          <cell r="J15">
            <v>1.1499999999999999</v>
          </cell>
        </row>
        <row r="16">
          <cell r="D16">
            <v>48</v>
          </cell>
          <cell r="E16">
            <v>40</v>
          </cell>
          <cell r="F16">
            <v>42</v>
          </cell>
          <cell r="G16">
            <v>46</v>
          </cell>
          <cell r="H16">
            <v>1.2</v>
          </cell>
          <cell r="I16">
            <v>1.2</v>
          </cell>
          <cell r="J16">
            <v>1.1499999999999999</v>
          </cell>
        </row>
        <row r="17">
          <cell r="D17">
            <v>57</v>
          </cell>
          <cell r="E17">
            <v>46</v>
          </cell>
          <cell r="F17">
            <v>49</v>
          </cell>
          <cell r="G17">
            <v>53</v>
          </cell>
          <cell r="H17">
            <v>1.2</v>
          </cell>
          <cell r="I17">
            <v>1.2</v>
          </cell>
          <cell r="J17">
            <v>1.1499999999999999</v>
          </cell>
        </row>
        <row r="18">
          <cell r="D18">
            <v>63</v>
          </cell>
          <cell r="E18">
            <v>47</v>
          </cell>
          <cell r="F18">
            <v>51</v>
          </cell>
          <cell r="G18">
            <v>55</v>
          </cell>
          <cell r="H18">
            <v>1.2</v>
          </cell>
          <cell r="I18">
            <v>1.2</v>
          </cell>
          <cell r="J18">
            <v>1.1499999999999999</v>
          </cell>
        </row>
        <row r="19">
          <cell r="D19">
            <v>76</v>
          </cell>
          <cell r="E19">
            <v>50</v>
          </cell>
          <cell r="F19">
            <v>54</v>
          </cell>
          <cell r="G19">
            <v>59</v>
          </cell>
          <cell r="H19">
            <v>1.2</v>
          </cell>
          <cell r="I19">
            <v>1.2</v>
          </cell>
          <cell r="J19">
            <v>1.1499999999999999</v>
          </cell>
        </row>
        <row r="20">
          <cell r="D20">
            <v>89</v>
          </cell>
          <cell r="E20">
            <v>57</v>
          </cell>
          <cell r="F20">
            <v>61</v>
          </cell>
          <cell r="G20">
            <v>66</v>
          </cell>
          <cell r="H20">
            <v>1.2</v>
          </cell>
          <cell r="I20">
            <v>1.2</v>
          </cell>
          <cell r="J20">
            <v>1.1499999999999999</v>
          </cell>
        </row>
        <row r="21">
          <cell r="D21">
            <v>108</v>
          </cell>
          <cell r="E21">
            <v>62</v>
          </cell>
          <cell r="F21">
            <v>67</v>
          </cell>
          <cell r="G21">
            <v>73</v>
          </cell>
          <cell r="H21">
            <v>1.2</v>
          </cell>
          <cell r="I21">
            <v>1.2</v>
          </cell>
          <cell r="J21">
            <v>1.1499999999999999</v>
          </cell>
        </row>
        <row r="22">
          <cell r="D22">
            <v>133</v>
          </cell>
          <cell r="E22">
            <v>71</v>
          </cell>
          <cell r="F22">
            <v>75</v>
          </cell>
          <cell r="G22">
            <v>82</v>
          </cell>
          <cell r="H22">
            <v>1.2</v>
          </cell>
          <cell r="I22">
            <v>1.2</v>
          </cell>
          <cell r="J22">
            <v>1.1499999999999999</v>
          </cell>
        </row>
        <row r="23">
          <cell r="D23">
            <v>159</v>
          </cell>
          <cell r="E23">
            <v>79</v>
          </cell>
          <cell r="F23">
            <v>84</v>
          </cell>
          <cell r="G23">
            <v>91</v>
          </cell>
          <cell r="H23">
            <v>1.1499999999999999</v>
          </cell>
          <cell r="I23">
            <v>1.1499999999999999</v>
          </cell>
          <cell r="J23">
            <v>1.1499999999999999</v>
          </cell>
        </row>
        <row r="24">
          <cell r="D24">
            <v>194</v>
          </cell>
          <cell r="E24">
            <v>88</v>
          </cell>
          <cell r="F24">
            <v>94</v>
          </cell>
          <cell r="G24">
            <v>102</v>
          </cell>
          <cell r="H24">
            <v>1.1499999999999999</v>
          </cell>
          <cell r="I24">
            <v>1.1499999999999999</v>
          </cell>
          <cell r="J24">
            <v>1.1499999999999999</v>
          </cell>
        </row>
        <row r="25">
          <cell r="D25">
            <v>219</v>
          </cell>
          <cell r="E25">
            <v>95</v>
          </cell>
          <cell r="F25">
            <v>102</v>
          </cell>
          <cell r="G25">
            <v>111</v>
          </cell>
          <cell r="H25">
            <v>1.1499999999999999</v>
          </cell>
          <cell r="I25">
            <v>1.1499999999999999</v>
          </cell>
          <cell r="J25">
            <v>1.1499999999999999</v>
          </cell>
        </row>
        <row r="26">
          <cell r="D26">
            <v>273</v>
          </cell>
          <cell r="E26">
            <v>110</v>
          </cell>
          <cell r="F26">
            <v>117</v>
          </cell>
          <cell r="G26">
            <v>127</v>
          </cell>
          <cell r="H26">
            <v>1.1499999999999999</v>
          </cell>
          <cell r="I26">
            <v>1.1499999999999999</v>
          </cell>
          <cell r="J26">
            <v>1.1499999999999999</v>
          </cell>
        </row>
        <row r="27">
          <cell r="D27">
            <v>325</v>
          </cell>
          <cell r="E27">
            <v>125</v>
          </cell>
          <cell r="F27">
            <v>132</v>
          </cell>
          <cell r="G27">
            <v>143</v>
          </cell>
          <cell r="H27">
            <v>1.1499999999999999</v>
          </cell>
          <cell r="I27">
            <v>1.1499999999999999</v>
          </cell>
          <cell r="J27">
            <v>1.1499999999999999</v>
          </cell>
        </row>
        <row r="28">
          <cell r="D28">
            <v>377</v>
          </cell>
          <cell r="E28">
            <v>140</v>
          </cell>
          <cell r="F28">
            <v>148</v>
          </cell>
          <cell r="G28">
            <v>160</v>
          </cell>
          <cell r="H28">
            <v>1.1499999999999999</v>
          </cell>
          <cell r="I28">
            <v>1.1499999999999999</v>
          </cell>
          <cell r="J28">
            <v>1.1499999999999999</v>
          </cell>
        </row>
        <row r="29">
          <cell r="D29">
            <v>426</v>
          </cell>
          <cell r="E29">
            <v>153</v>
          </cell>
          <cell r="F29">
            <v>161</v>
          </cell>
          <cell r="G29">
            <v>174</v>
          </cell>
          <cell r="H29">
            <v>1.1499999999999999</v>
          </cell>
          <cell r="I29">
            <v>1.1499999999999999</v>
          </cell>
          <cell r="J29">
            <v>1.1499999999999999</v>
          </cell>
        </row>
        <row r="30">
          <cell r="D30">
            <v>476</v>
          </cell>
          <cell r="E30">
            <v>166</v>
          </cell>
          <cell r="F30">
            <v>175</v>
          </cell>
          <cell r="G30">
            <v>188</v>
          </cell>
          <cell r="H30">
            <v>1.1499999999999999</v>
          </cell>
          <cell r="I30">
            <v>1.1499999999999999</v>
          </cell>
          <cell r="J30">
            <v>1.1499999999999999</v>
          </cell>
        </row>
        <row r="31">
          <cell r="D31">
            <v>529</v>
          </cell>
          <cell r="E31">
            <v>179</v>
          </cell>
          <cell r="F31">
            <v>189</v>
          </cell>
          <cell r="G31">
            <v>204</v>
          </cell>
          <cell r="H31">
            <v>1.1499999999999999</v>
          </cell>
          <cell r="I31">
            <v>1.1499999999999999</v>
          </cell>
          <cell r="J31">
            <v>1.1499999999999999</v>
          </cell>
        </row>
        <row r="32">
          <cell r="D32">
            <v>630</v>
          </cell>
          <cell r="E32">
            <v>207</v>
          </cell>
          <cell r="F32">
            <v>218</v>
          </cell>
          <cell r="G32">
            <v>234</v>
          </cell>
          <cell r="H32">
            <v>1.1499999999999999</v>
          </cell>
          <cell r="I32">
            <v>1.1499999999999999</v>
          </cell>
          <cell r="J32">
            <v>1.1499999999999999</v>
          </cell>
        </row>
        <row r="40">
          <cell r="D40">
            <v>-5</v>
          </cell>
          <cell r="E40">
            <v>0.98</v>
          </cell>
          <cell r="F40">
            <v>0.98</v>
          </cell>
        </row>
        <row r="41">
          <cell r="D41">
            <v>-8</v>
          </cell>
          <cell r="E41">
            <v>0.99</v>
          </cell>
          <cell r="F41">
            <v>0.99</v>
          </cell>
        </row>
        <row r="42">
          <cell r="D42">
            <v>-10</v>
          </cell>
          <cell r="E42">
            <v>1</v>
          </cell>
          <cell r="F42">
            <v>1</v>
          </cell>
        </row>
        <row r="43">
          <cell r="D43">
            <v>-12</v>
          </cell>
          <cell r="E43">
            <v>1.01</v>
          </cell>
          <cell r="F43">
            <v>1.01</v>
          </cell>
        </row>
        <row r="44">
          <cell r="D44">
            <v>-15</v>
          </cell>
          <cell r="E44">
            <v>1.04</v>
          </cell>
          <cell r="F44">
            <v>1.02</v>
          </cell>
        </row>
        <row r="45">
          <cell r="D45">
            <v>-18</v>
          </cell>
          <cell r="E45">
            <v>1.07</v>
          </cell>
          <cell r="F45">
            <v>1.04</v>
          </cell>
        </row>
        <row r="46">
          <cell r="D46">
            <v>-20</v>
          </cell>
          <cell r="E46">
            <v>1.1100000000000001</v>
          </cell>
          <cell r="F46">
            <v>1.07</v>
          </cell>
        </row>
      </sheetData>
      <sheetData sheetId="8">
        <row r="13">
          <cell r="E13" t="str">
            <v>Вентиляторы, дымососы</v>
          </cell>
        </row>
      </sheetData>
      <sheetData sheetId="9" refreshError="1">
        <row r="14">
          <cell r="B14" t="str">
            <v>Абыйский муниципальный районАбыйский наслег</v>
          </cell>
          <cell r="K14">
            <v>282</v>
          </cell>
          <cell r="L14">
            <v>-21</v>
          </cell>
        </row>
        <row r="15">
          <cell r="B15" t="str">
            <v>Абыйский муниципальный районАбыйский наслег</v>
          </cell>
          <cell r="K15">
            <v>276</v>
          </cell>
          <cell r="L15">
            <v>-21.4</v>
          </cell>
        </row>
        <row r="16">
          <cell r="B16" t="str">
            <v>Абыйский муниципальный районМайорский национальный наслег</v>
          </cell>
          <cell r="K16">
            <v>276</v>
          </cell>
          <cell r="L16">
            <v>-21.4</v>
          </cell>
        </row>
        <row r="17">
          <cell r="B17" t="str">
            <v>Абыйский муниципальный районМугурдахский наслег</v>
          </cell>
          <cell r="K17">
            <v>276</v>
          </cell>
          <cell r="L17">
            <v>-21.4</v>
          </cell>
        </row>
        <row r="18">
          <cell r="B18" t="str">
            <v>Абыйский муниципальный районПоселок Белая Гора</v>
          </cell>
          <cell r="K18">
            <v>276</v>
          </cell>
          <cell r="L18">
            <v>-21.4</v>
          </cell>
        </row>
        <row r="19">
          <cell r="B19" t="str">
            <v>Абыйский муниципальный районУолбутский наслег</v>
          </cell>
          <cell r="K19">
            <v>276</v>
          </cell>
          <cell r="L19">
            <v>-21.4</v>
          </cell>
        </row>
        <row r="20">
          <cell r="B20" t="str">
            <v>Абыйский муниципальный районУрасалахский наслег</v>
          </cell>
          <cell r="K20">
            <v>276</v>
          </cell>
          <cell r="L20">
            <v>-21.4</v>
          </cell>
        </row>
        <row r="21">
          <cell r="B21" t="str">
            <v>Алданский муниципальный районБеллетский наслег</v>
          </cell>
          <cell r="K21">
            <v>260</v>
          </cell>
          <cell r="L21">
            <v>-17.399999999999999</v>
          </cell>
        </row>
        <row r="22">
          <cell r="B22" t="str">
            <v>Алданский муниципальный районБеллетский наслег</v>
          </cell>
          <cell r="K22">
            <v>260</v>
          </cell>
          <cell r="L22">
            <v>-17.399999999999999</v>
          </cell>
        </row>
        <row r="23">
          <cell r="B23" t="str">
            <v>Алданский муниципальный районГород Алдан</v>
          </cell>
          <cell r="K23">
            <v>266</v>
          </cell>
          <cell r="L23">
            <v>-13.1</v>
          </cell>
        </row>
        <row r="24">
          <cell r="B24" t="str">
            <v>Алданский муниципальный районГород Алдан</v>
          </cell>
          <cell r="K24">
            <v>266</v>
          </cell>
          <cell r="L24">
            <v>-13.1</v>
          </cell>
        </row>
        <row r="25">
          <cell r="B25" t="str">
            <v>Алданский муниципальный районГород Томмот</v>
          </cell>
          <cell r="K25">
            <v>260</v>
          </cell>
          <cell r="L25">
            <v>-17.399999999999999</v>
          </cell>
        </row>
        <row r="26">
          <cell r="B26" t="str">
            <v>Алданский муниципальный районГород Томмот</v>
          </cell>
          <cell r="K26">
            <v>260</v>
          </cell>
          <cell r="L26">
            <v>-17.399999999999999</v>
          </cell>
        </row>
        <row r="27">
          <cell r="B27" t="str">
            <v>Алданский муниципальный районАнаминский наслег</v>
          </cell>
          <cell r="K27">
            <v>260</v>
          </cell>
          <cell r="L27">
            <v>-17.399999999999999</v>
          </cell>
        </row>
        <row r="28">
          <cell r="B28" t="str">
            <v>Алданский муниципальный районПоселок Ленинский</v>
          </cell>
          <cell r="K28">
            <v>266</v>
          </cell>
          <cell r="L28">
            <v>-13.1</v>
          </cell>
        </row>
        <row r="29">
          <cell r="B29" t="str">
            <v>Алданский муниципальный районПоселок Чагда</v>
          </cell>
          <cell r="K29">
            <v>260</v>
          </cell>
          <cell r="L29">
            <v>-17.399999999999999</v>
          </cell>
        </row>
        <row r="30">
          <cell r="B30" t="str">
            <v>Алданский муниципальный районПоселок Нижний Куранах</v>
          </cell>
          <cell r="K30">
            <v>260</v>
          </cell>
          <cell r="L30">
            <v>-17.399999999999999</v>
          </cell>
        </row>
        <row r="31">
          <cell r="B31" t="str">
            <v>Алданский муниципальный районПоселок Лебединый</v>
          </cell>
          <cell r="K31">
            <v>266</v>
          </cell>
          <cell r="L31">
            <v>-13.1</v>
          </cell>
        </row>
        <row r="32">
          <cell r="B32" t="str">
            <v>Алданский муниципальный районПоселок Лебединый</v>
          </cell>
          <cell r="K32">
            <v>266</v>
          </cell>
          <cell r="L32">
            <v>-13.1</v>
          </cell>
        </row>
        <row r="33">
          <cell r="B33" t="str">
            <v>Алданский муниципальный районГород Алдан</v>
          </cell>
          <cell r="K33">
            <v>266</v>
          </cell>
          <cell r="L33">
            <v>-13.1</v>
          </cell>
        </row>
        <row r="34">
          <cell r="B34" t="str">
            <v>Алданский муниципальный районЯкокутский наслег</v>
          </cell>
          <cell r="K34">
            <v>266</v>
          </cell>
          <cell r="L34">
            <v>-13.1</v>
          </cell>
        </row>
        <row r="35">
          <cell r="B35" t="str">
            <v>Алданский муниципальный районГород Томмот</v>
          </cell>
          <cell r="K35">
            <v>260</v>
          </cell>
          <cell r="L35">
            <v>-17.399999999999999</v>
          </cell>
        </row>
        <row r="36">
          <cell r="B36" t="str">
            <v>Алданский муниципальный районПоселок Большой Нимныр</v>
          </cell>
          <cell r="K36">
            <v>288</v>
          </cell>
          <cell r="L36">
            <v>-15.5</v>
          </cell>
        </row>
        <row r="37">
          <cell r="B37" t="str">
            <v>Алданский муниципальный районПоселок Канкунский</v>
          </cell>
          <cell r="K37">
            <v>288</v>
          </cell>
          <cell r="L37">
            <v>-15.5</v>
          </cell>
        </row>
        <row r="38">
          <cell r="B38" t="str">
            <v>Алданский муниципальный районБуягинский наслег</v>
          </cell>
          <cell r="K38">
            <v>260</v>
          </cell>
          <cell r="L38">
            <v>-17.399999999999999</v>
          </cell>
        </row>
        <row r="39">
          <cell r="B39" t="str">
            <v>Алданский муниципальный районБуягинский наслег</v>
          </cell>
          <cell r="K39">
            <v>260</v>
          </cell>
          <cell r="L39">
            <v>-17.399999999999999</v>
          </cell>
        </row>
        <row r="40">
          <cell r="B40" t="str">
            <v>Алданский муниципальный районПоселок Нижний Куранах</v>
          </cell>
          <cell r="K40">
            <v>260</v>
          </cell>
          <cell r="L40">
            <v>-17.399999999999999</v>
          </cell>
        </row>
        <row r="41">
          <cell r="B41" t="str">
            <v>Алданский муниципальный районПоселок Нижний Куранах</v>
          </cell>
          <cell r="K41">
            <v>260</v>
          </cell>
          <cell r="L41">
            <v>-17.399999999999999</v>
          </cell>
        </row>
        <row r="42">
          <cell r="B42" t="str">
            <v>Алданский муниципальный районГород Томмот</v>
          </cell>
          <cell r="K42">
            <v>260</v>
          </cell>
          <cell r="L42">
            <v>-17.399999999999999</v>
          </cell>
        </row>
        <row r="43">
          <cell r="B43" t="str">
            <v>Алданский муниципальный районПоселок Ыллымах</v>
          </cell>
          <cell r="K43">
            <v>260</v>
          </cell>
          <cell r="L43">
            <v>-17.399999999999999</v>
          </cell>
        </row>
        <row r="44">
          <cell r="B44" t="str">
            <v>Аллаиховский муниципальный районРусско-Устьинский наслег</v>
          </cell>
          <cell r="K44">
            <v>318</v>
          </cell>
          <cell r="L44">
            <v>-17.399999999999999</v>
          </cell>
        </row>
        <row r="45">
          <cell r="B45" t="str">
            <v>Аллаиховский муниципальный районБёрёлёхский наслег</v>
          </cell>
          <cell r="K45">
            <v>318</v>
          </cell>
          <cell r="L45">
            <v>-17.399999999999999</v>
          </cell>
        </row>
        <row r="46">
          <cell r="B46" t="str">
            <v>Аллаиховский муниципальный районБыянгнырский наслег</v>
          </cell>
          <cell r="K46">
            <v>318</v>
          </cell>
          <cell r="L46">
            <v>-17.399999999999999</v>
          </cell>
        </row>
        <row r="47">
          <cell r="B47" t="str">
            <v>Аллаиховский муниципальный районОйотунгский национальный (кочевой) наслег</v>
          </cell>
          <cell r="K47">
            <v>318</v>
          </cell>
          <cell r="L47">
            <v>-17.399999999999999</v>
          </cell>
        </row>
        <row r="48">
          <cell r="B48" t="str">
            <v>Аллаиховский муниципальный районЮкагирский наслег</v>
          </cell>
          <cell r="K48">
            <v>318</v>
          </cell>
          <cell r="L48">
            <v>-17.399999999999999</v>
          </cell>
        </row>
        <row r="49">
          <cell r="B49" t="str">
            <v>Аллаиховский муниципальный районЮкагирский наслег</v>
          </cell>
          <cell r="K49">
            <v>318</v>
          </cell>
          <cell r="L49">
            <v>-17.399999999999999</v>
          </cell>
        </row>
        <row r="50">
          <cell r="B50" t="str">
            <v>Аллаиховский муниципальный районПоселок Чокурдах</v>
          </cell>
          <cell r="K50">
            <v>318</v>
          </cell>
          <cell r="L50">
            <v>-17.399999999999999</v>
          </cell>
        </row>
        <row r="51">
          <cell r="B51" t="str">
            <v>Амгинский муниципальный районАбагинский наслег</v>
          </cell>
          <cell r="K51">
            <v>256</v>
          </cell>
          <cell r="L51">
            <v>-21.8</v>
          </cell>
        </row>
        <row r="52">
          <cell r="B52" t="str">
            <v>Амгинский муниципальный районАлтанский наслег</v>
          </cell>
          <cell r="K52">
            <v>256</v>
          </cell>
          <cell r="L52">
            <v>-21.8</v>
          </cell>
        </row>
        <row r="53">
          <cell r="B53" t="str">
            <v>Амгинский муниципальный районАмгино-Нахаринский наслег</v>
          </cell>
          <cell r="K53">
            <v>256</v>
          </cell>
          <cell r="L53">
            <v>-21.8</v>
          </cell>
        </row>
        <row r="54">
          <cell r="B54" t="str">
            <v>Амгинский муниципальный районАмгино-Нахаринский наслег</v>
          </cell>
          <cell r="K54">
            <v>256</v>
          </cell>
          <cell r="L54">
            <v>-21.8</v>
          </cell>
        </row>
        <row r="55">
          <cell r="B55" t="str">
            <v>Амгинский муниципальный районАмгино-Нахаринский наслег</v>
          </cell>
          <cell r="K55">
            <v>256</v>
          </cell>
          <cell r="L55">
            <v>-21.8</v>
          </cell>
        </row>
        <row r="56">
          <cell r="B56" t="str">
            <v>Амгинский муниципальный районАмгинский наслег</v>
          </cell>
          <cell r="K56">
            <v>256</v>
          </cell>
          <cell r="L56">
            <v>-21.8</v>
          </cell>
        </row>
        <row r="57">
          <cell r="B57" t="str">
            <v>Амгинский муниципальный районБетюнский наслег</v>
          </cell>
          <cell r="K57">
            <v>256</v>
          </cell>
          <cell r="L57">
            <v>-21.8</v>
          </cell>
        </row>
        <row r="58">
          <cell r="B58" t="str">
            <v>Амгинский муниципальный районБетюнский наслег</v>
          </cell>
          <cell r="K58">
            <v>256</v>
          </cell>
          <cell r="L58">
            <v>-21.8</v>
          </cell>
        </row>
        <row r="59">
          <cell r="B59" t="str">
            <v>Амгинский муниципальный районБолугурский наслег</v>
          </cell>
          <cell r="K59">
            <v>256</v>
          </cell>
          <cell r="L59">
            <v>-21.8</v>
          </cell>
        </row>
        <row r="60">
          <cell r="B60" t="str">
            <v>Амгинский муниципальный районМайский наслег</v>
          </cell>
          <cell r="K60">
            <v>256</v>
          </cell>
          <cell r="L60">
            <v>-21.8</v>
          </cell>
        </row>
        <row r="61">
          <cell r="B61" t="str">
            <v>Амгинский муниципальный районМайский наслег</v>
          </cell>
          <cell r="K61">
            <v>256</v>
          </cell>
          <cell r="L61">
            <v>-21.8</v>
          </cell>
        </row>
        <row r="62">
          <cell r="B62" t="str">
            <v>Амгинский муниципальный районМяндигинский наслег</v>
          </cell>
          <cell r="K62">
            <v>256</v>
          </cell>
          <cell r="L62">
            <v>-21.8</v>
          </cell>
        </row>
        <row r="63">
          <cell r="B63" t="str">
            <v>Амгинский муниципальный районСатагайский наслег</v>
          </cell>
          <cell r="K63">
            <v>256</v>
          </cell>
          <cell r="L63">
            <v>-21.8</v>
          </cell>
        </row>
        <row r="64">
          <cell r="B64" t="str">
            <v>Амгинский муниципальный районСоморсунский наслег</v>
          </cell>
          <cell r="K64">
            <v>256</v>
          </cell>
          <cell r="L64">
            <v>-21.8</v>
          </cell>
        </row>
        <row r="65">
          <cell r="B65" t="str">
            <v>Амгинский муниципальный районСулгаччинский наслег</v>
          </cell>
          <cell r="K65">
            <v>256</v>
          </cell>
          <cell r="L65">
            <v>-21.8</v>
          </cell>
        </row>
        <row r="66">
          <cell r="B66" t="str">
            <v>Амгинский муниципальный районСулгаччинский наслег</v>
          </cell>
          <cell r="K66">
            <v>256</v>
          </cell>
          <cell r="L66">
            <v>-21.8</v>
          </cell>
        </row>
        <row r="67">
          <cell r="B67" t="str">
            <v>Амгинский муниципальный районЧакырский наслег</v>
          </cell>
          <cell r="K67">
            <v>256</v>
          </cell>
          <cell r="L67">
            <v>-21.8</v>
          </cell>
        </row>
        <row r="68">
          <cell r="B68" t="str">
            <v>Амгинский муниципальный районЧапчылганский наслег</v>
          </cell>
          <cell r="K68">
            <v>256</v>
          </cell>
          <cell r="L68">
            <v>-21.8</v>
          </cell>
        </row>
        <row r="69">
          <cell r="B69" t="str">
            <v>Амгинский муниципальный районЧапчылганский наслег</v>
          </cell>
          <cell r="K69">
            <v>256</v>
          </cell>
          <cell r="L69">
            <v>-21.8</v>
          </cell>
        </row>
        <row r="70">
          <cell r="B70" t="str">
            <v>Амгинский муниципальный районЭмисский наслег</v>
          </cell>
          <cell r="K70">
            <v>256</v>
          </cell>
          <cell r="L70">
            <v>-21.8</v>
          </cell>
        </row>
        <row r="71">
          <cell r="B71" t="str">
            <v>Амгинский муниципальный районЭмисский наслег</v>
          </cell>
          <cell r="K71">
            <v>256</v>
          </cell>
          <cell r="L71">
            <v>-21.8</v>
          </cell>
        </row>
        <row r="72">
          <cell r="B72" t="str">
            <v>Анабарский муниципальный районСаскылахский национальный наслег</v>
          </cell>
          <cell r="K72">
            <v>306</v>
          </cell>
          <cell r="L72">
            <v>-18.600000000000001</v>
          </cell>
        </row>
        <row r="73">
          <cell r="B73" t="str">
            <v>Анабарский муниципальный районЮрюнг-Хаинский национальный наслег</v>
          </cell>
          <cell r="K73">
            <v>306</v>
          </cell>
          <cell r="L73">
            <v>-18.600000000000001</v>
          </cell>
        </row>
        <row r="74">
          <cell r="B74" t="str">
            <v>Анабарский муниципальный районЭбеляхский наслег</v>
          </cell>
          <cell r="K74">
            <v>306</v>
          </cell>
          <cell r="L74">
            <v>-18.600000000000001</v>
          </cell>
        </row>
        <row r="75">
          <cell r="B75" t="str">
            <v>Булунский муниципальный районПоселок Тикси</v>
          </cell>
          <cell r="K75">
            <v>365</v>
          </cell>
          <cell r="L75">
            <v>-13.4</v>
          </cell>
        </row>
        <row r="76">
          <cell r="B76" t="str">
            <v>Булунский муниципальный районБорогонский наслег</v>
          </cell>
          <cell r="K76">
            <v>365</v>
          </cell>
          <cell r="L76">
            <v>-13.4</v>
          </cell>
        </row>
        <row r="77">
          <cell r="B77" t="str">
            <v>Булунский муниципальный районБулунский наслег</v>
          </cell>
          <cell r="K77">
            <v>296</v>
          </cell>
          <cell r="L77">
            <v>-19.2</v>
          </cell>
        </row>
        <row r="78">
          <cell r="B78" t="str">
            <v>Булунский муниципальный районБулунский наслег</v>
          </cell>
          <cell r="K78">
            <v>296</v>
          </cell>
          <cell r="L78">
            <v>-19.2</v>
          </cell>
        </row>
        <row r="79">
          <cell r="B79" t="str">
            <v>Булунский муниципальный районПоселок Быковский</v>
          </cell>
          <cell r="K79">
            <v>365</v>
          </cell>
          <cell r="L79">
            <v>-13.4</v>
          </cell>
        </row>
        <row r="80">
          <cell r="B80" t="str">
            <v>Булунский муниципальный районСиктяхский наслег</v>
          </cell>
          <cell r="K80">
            <v>365</v>
          </cell>
          <cell r="L80">
            <v>-13.4</v>
          </cell>
        </row>
        <row r="81">
          <cell r="B81" t="str">
            <v>Булунский муниципальный районТуматский наслег</v>
          </cell>
          <cell r="K81">
            <v>365</v>
          </cell>
          <cell r="L81">
            <v>-13.4</v>
          </cell>
        </row>
        <row r="82">
          <cell r="B82" t="str">
            <v>Булунский муниципальный районТюметинский наслег</v>
          </cell>
          <cell r="K82">
            <v>365</v>
          </cell>
          <cell r="L82">
            <v>-13.4</v>
          </cell>
        </row>
        <row r="83">
          <cell r="B83" t="str">
            <v>Булунский муниципальный районХара-Улахский наслег</v>
          </cell>
          <cell r="K83">
            <v>365</v>
          </cell>
          <cell r="L83">
            <v>-13.4</v>
          </cell>
        </row>
        <row r="84">
          <cell r="B84" t="str">
            <v>Булунский муниципальный районЫстаннахский наслег</v>
          </cell>
          <cell r="K84">
            <v>365</v>
          </cell>
          <cell r="L84">
            <v>-13.4</v>
          </cell>
        </row>
        <row r="85">
          <cell r="B85" t="str">
            <v>Верхневилюйский муниципальный районБалаганнахский наслег</v>
          </cell>
          <cell r="K85">
            <v>264</v>
          </cell>
          <cell r="L85">
            <v>-18.7</v>
          </cell>
        </row>
        <row r="86">
          <cell r="B86" t="str">
            <v>Верхневилюйский муниципальный районБотулунский наслег</v>
          </cell>
          <cell r="K86">
            <v>264</v>
          </cell>
          <cell r="L86">
            <v>-18.7</v>
          </cell>
        </row>
        <row r="87">
          <cell r="B87" t="str">
            <v>Верхневилюйский муниципальный районБотулунский наслег</v>
          </cell>
          <cell r="K87">
            <v>264</v>
          </cell>
          <cell r="L87">
            <v>-18.7</v>
          </cell>
        </row>
        <row r="88">
          <cell r="B88" t="str">
            <v>Верхневилюйский муниципальный районБыраканский наслег</v>
          </cell>
          <cell r="K88">
            <v>264</v>
          </cell>
          <cell r="L88">
            <v>-18.7</v>
          </cell>
        </row>
        <row r="89">
          <cell r="B89" t="str">
            <v>Верхневилюйский муниципальный районВерхневилюйский наслег</v>
          </cell>
          <cell r="K89">
            <v>264</v>
          </cell>
          <cell r="L89">
            <v>-18.7</v>
          </cell>
        </row>
        <row r="90">
          <cell r="B90" t="str">
            <v>Верхневилюйский муниципальный районДалырский наслег</v>
          </cell>
          <cell r="K90">
            <v>264</v>
          </cell>
          <cell r="L90">
            <v>-18.7</v>
          </cell>
        </row>
        <row r="91">
          <cell r="B91" t="str">
            <v>Верхневилюйский муниципальный районДалырский наслег</v>
          </cell>
          <cell r="K91">
            <v>264</v>
          </cell>
          <cell r="L91">
            <v>-18.7</v>
          </cell>
        </row>
        <row r="92">
          <cell r="B92" t="str">
            <v>Верхневилюйский муниципальный районДалырский наслег</v>
          </cell>
          <cell r="K92">
            <v>264</v>
          </cell>
          <cell r="L92">
            <v>-18.7</v>
          </cell>
        </row>
        <row r="93">
          <cell r="B93" t="str">
            <v>Верхневилюйский муниципальный районДюллюкинский наслег</v>
          </cell>
          <cell r="K93">
            <v>264</v>
          </cell>
          <cell r="L93">
            <v>-18.7</v>
          </cell>
        </row>
        <row r="94">
          <cell r="B94" t="str">
            <v>Верхневилюйский муниципальный районДюллюкинский наслег</v>
          </cell>
          <cell r="K94">
            <v>264</v>
          </cell>
          <cell r="L94">
            <v>-18.7</v>
          </cell>
        </row>
        <row r="95">
          <cell r="B95" t="str">
            <v>Верхневилюйский муниципальный районЕдюгейский наслег</v>
          </cell>
          <cell r="K95">
            <v>264</v>
          </cell>
          <cell r="L95">
            <v>-18.7</v>
          </cell>
        </row>
        <row r="96">
          <cell r="B96" t="str">
            <v>Верхневилюйский муниципальный районЕдюгейский наслег</v>
          </cell>
          <cell r="K96">
            <v>264</v>
          </cell>
          <cell r="L96">
            <v>-18.7</v>
          </cell>
        </row>
        <row r="97">
          <cell r="B97" t="str">
            <v>Верхневилюйский муниципальный районКентикский наслег</v>
          </cell>
          <cell r="K97">
            <v>264</v>
          </cell>
          <cell r="L97">
            <v>-18.7</v>
          </cell>
        </row>
        <row r="98">
          <cell r="B98" t="str">
            <v>Верхневилюйский муниципальный районКырыкыйский наслег</v>
          </cell>
          <cell r="K98">
            <v>264</v>
          </cell>
          <cell r="L98">
            <v>-18.7</v>
          </cell>
        </row>
        <row r="99">
          <cell r="B99" t="str">
            <v>Верхневилюйский муниципальный районМагасский наслег</v>
          </cell>
          <cell r="K99">
            <v>264</v>
          </cell>
          <cell r="L99">
            <v>-18.7</v>
          </cell>
        </row>
        <row r="100">
          <cell r="B100" t="str">
            <v>Верхневилюйский муниципальный районМагасский наслег</v>
          </cell>
          <cell r="K100">
            <v>264</v>
          </cell>
          <cell r="L100">
            <v>-18.7</v>
          </cell>
        </row>
        <row r="101">
          <cell r="B101" t="str">
            <v>Верхневилюйский муниципальный районМейикский наслег</v>
          </cell>
          <cell r="K101">
            <v>264</v>
          </cell>
          <cell r="L101">
            <v>-18.7</v>
          </cell>
        </row>
        <row r="102">
          <cell r="B102" t="str">
            <v>Верхневилюйский муниципальный районМейикский наслег</v>
          </cell>
          <cell r="K102">
            <v>264</v>
          </cell>
          <cell r="L102">
            <v>-18.7</v>
          </cell>
        </row>
        <row r="103">
          <cell r="B103" t="str">
            <v>Верхневилюйский муниципальный районНамский наслег</v>
          </cell>
          <cell r="K103">
            <v>264</v>
          </cell>
          <cell r="L103">
            <v>-18.7</v>
          </cell>
        </row>
        <row r="104">
          <cell r="B104" t="str">
            <v>Верхневилюйский муниципальный районОнхойский наслег</v>
          </cell>
          <cell r="K104">
            <v>264</v>
          </cell>
          <cell r="L104">
            <v>-18.7</v>
          </cell>
        </row>
        <row r="105">
          <cell r="B105" t="str">
            <v>Верхневилюйский муниципальный районОргётский наслег</v>
          </cell>
          <cell r="K105">
            <v>264</v>
          </cell>
          <cell r="L105">
            <v>-18.7</v>
          </cell>
        </row>
        <row r="106">
          <cell r="B106" t="str">
            <v>Верхневилюйский муниципальный районОросунский наслег</v>
          </cell>
          <cell r="K106">
            <v>264</v>
          </cell>
          <cell r="L106">
            <v>-18.7</v>
          </cell>
        </row>
        <row r="107">
          <cell r="B107" t="str">
            <v>Верхневилюйский муниципальный районСургулукский наслег</v>
          </cell>
          <cell r="K107">
            <v>264</v>
          </cell>
          <cell r="L107">
            <v>-18.7</v>
          </cell>
        </row>
        <row r="108">
          <cell r="B108" t="str">
            <v>Верхневилюйский муниципальный районСургулукский наслег</v>
          </cell>
          <cell r="K108">
            <v>264</v>
          </cell>
          <cell r="L108">
            <v>-18.7</v>
          </cell>
        </row>
        <row r="109">
          <cell r="B109" t="str">
            <v>Верхневилюйский муниципальный районТамалаканский наслег</v>
          </cell>
          <cell r="K109">
            <v>264</v>
          </cell>
          <cell r="L109">
            <v>-18.7</v>
          </cell>
        </row>
        <row r="110">
          <cell r="B110" t="str">
            <v>Верхневилюйский муниципальный районТуобуйинский наслег</v>
          </cell>
          <cell r="K110">
            <v>264</v>
          </cell>
          <cell r="L110">
            <v>-18.7</v>
          </cell>
        </row>
        <row r="111">
          <cell r="B111" t="str">
            <v>Верхневилюйский муниципальный районХарбалахский наслег</v>
          </cell>
          <cell r="K111">
            <v>264</v>
          </cell>
          <cell r="L111">
            <v>-18.7</v>
          </cell>
        </row>
        <row r="112">
          <cell r="B112" t="str">
            <v>Верхневилюйский муниципальный районХомустахский наслег</v>
          </cell>
          <cell r="K112">
            <v>264</v>
          </cell>
          <cell r="L112">
            <v>-18.7</v>
          </cell>
        </row>
        <row r="113">
          <cell r="B113" t="str">
            <v>Верхневилюйский муниципальный районХоринский наслег</v>
          </cell>
          <cell r="K113">
            <v>264</v>
          </cell>
          <cell r="L113">
            <v>-18.7</v>
          </cell>
        </row>
        <row r="114">
          <cell r="B114" t="str">
            <v>Верхнеколымский муниципальный районАрылахский наслег</v>
          </cell>
          <cell r="K114">
            <v>271</v>
          </cell>
          <cell r="L114">
            <v>-20.100000000000001</v>
          </cell>
        </row>
        <row r="115">
          <cell r="B115" t="str">
            <v>Верхнеколымский муниципальный районВерхнеколымский наслег</v>
          </cell>
          <cell r="K115">
            <v>271</v>
          </cell>
          <cell r="L115">
            <v>-20.100000000000001</v>
          </cell>
        </row>
        <row r="116">
          <cell r="B116" t="str">
            <v>Верхнеколымский муниципальный районНелемнский национальный наслег</v>
          </cell>
          <cell r="K116">
            <v>271</v>
          </cell>
          <cell r="L116">
            <v>-20.100000000000001</v>
          </cell>
        </row>
        <row r="117">
          <cell r="B117" t="str">
            <v>Верхнеколымский муниципальный районПоселок Зырянка</v>
          </cell>
          <cell r="K117">
            <v>271</v>
          </cell>
          <cell r="L117">
            <v>-20.100000000000001</v>
          </cell>
        </row>
        <row r="118">
          <cell r="B118" t="str">
            <v>Верхнеколымский муниципальный районУгольнинский наслег</v>
          </cell>
          <cell r="K118">
            <v>271</v>
          </cell>
          <cell r="L118">
            <v>-20.100000000000001</v>
          </cell>
        </row>
        <row r="119">
          <cell r="B119" t="str">
            <v>Верхнеколымский муниципальный районУтаинский наслег</v>
          </cell>
          <cell r="K119">
            <v>271</v>
          </cell>
          <cell r="L119">
            <v>-20.100000000000001</v>
          </cell>
        </row>
        <row r="120">
          <cell r="B120" t="str">
            <v>Верхоянский муниципальный районАдыччинский наслег</v>
          </cell>
          <cell r="K120">
            <v>272</v>
          </cell>
          <cell r="L120">
            <v>-25.2</v>
          </cell>
        </row>
        <row r="121">
          <cell r="B121" t="str">
            <v>Верхоянский муниципальный районАдыччинский наслег</v>
          </cell>
          <cell r="K121">
            <v>272</v>
          </cell>
          <cell r="L121">
            <v>-25.2</v>
          </cell>
        </row>
        <row r="122">
          <cell r="B122" t="str">
            <v>Верхоянский муниципальный районАдыччинский наслег</v>
          </cell>
          <cell r="K122">
            <v>272</v>
          </cell>
          <cell r="L122">
            <v>-25.2</v>
          </cell>
        </row>
        <row r="123">
          <cell r="B123" t="str">
            <v>Верхоянский муниципальный районАрылахский наслег</v>
          </cell>
          <cell r="K123">
            <v>272</v>
          </cell>
          <cell r="L123">
            <v>-25.2</v>
          </cell>
        </row>
        <row r="124">
          <cell r="B124" t="str">
            <v>Верхоянский муниципальный районАрылахский наслег</v>
          </cell>
          <cell r="K124">
            <v>272</v>
          </cell>
          <cell r="L124">
            <v>-25.2</v>
          </cell>
        </row>
        <row r="125">
          <cell r="B125" t="str">
            <v>Верхоянский муниципальный районБабушкинский наслег</v>
          </cell>
          <cell r="K125">
            <v>272</v>
          </cell>
          <cell r="L125">
            <v>-25.2</v>
          </cell>
        </row>
        <row r="126">
          <cell r="B126" t="str">
            <v>Верхоянский муниципальный районБабушкинский наслег</v>
          </cell>
          <cell r="K126">
            <v>272</v>
          </cell>
          <cell r="L126">
            <v>-25.2</v>
          </cell>
        </row>
        <row r="127">
          <cell r="B127" t="str">
            <v>Верхоянский муниципальный районБарыласский наслег</v>
          </cell>
          <cell r="K127">
            <v>272</v>
          </cell>
          <cell r="L127">
            <v>-25.2</v>
          </cell>
        </row>
        <row r="128">
          <cell r="B128" t="str">
            <v>Верхоянский муниципальный районБорулахский наслег</v>
          </cell>
          <cell r="K128">
            <v>272</v>
          </cell>
          <cell r="L128">
            <v>-25.2</v>
          </cell>
        </row>
        <row r="129">
          <cell r="B129" t="str">
            <v>Верхоянский муниципальный районБорулахский наслег</v>
          </cell>
          <cell r="K129">
            <v>272</v>
          </cell>
          <cell r="L129">
            <v>-25.2</v>
          </cell>
        </row>
        <row r="130">
          <cell r="B130" t="str">
            <v>Верхоянский муниципальный районДулгалахский наслег</v>
          </cell>
          <cell r="K130">
            <v>272</v>
          </cell>
          <cell r="L130">
            <v>-25.2</v>
          </cell>
        </row>
        <row r="131">
          <cell r="B131" t="str">
            <v>Верхоянский муниципальный районПоселок Эсе-Хайя</v>
          </cell>
          <cell r="K131">
            <v>272</v>
          </cell>
          <cell r="L131">
            <v>-25.2</v>
          </cell>
        </row>
        <row r="132">
          <cell r="B132" t="str">
            <v>Верхоянский муниципальный районСартанский наслег</v>
          </cell>
          <cell r="K132">
            <v>272</v>
          </cell>
          <cell r="L132">
            <v>-25.2</v>
          </cell>
        </row>
        <row r="133">
          <cell r="B133" t="str">
            <v>Верхоянский муниципальный районСартанский наслег</v>
          </cell>
          <cell r="K133">
            <v>272</v>
          </cell>
          <cell r="L133">
            <v>-25.2</v>
          </cell>
        </row>
        <row r="134">
          <cell r="B134" t="str">
            <v>Верхоянский муниципальный районСтолбинский наслег</v>
          </cell>
          <cell r="K134">
            <v>272</v>
          </cell>
          <cell r="L134">
            <v>-25.2</v>
          </cell>
        </row>
        <row r="135">
          <cell r="B135" t="str">
            <v>Верхоянский муниципальный районСуордахский наслег</v>
          </cell>
          <cell r="K135">
            <v>272</v>
          </cell>
          <cell r="L135">
            <v>-25.2</v>
          </cell>
        </row>
        <row r="136">
          <cell r="B136" t="str">
            <v>Верхоянский муниципальный районТабалахский наслег</v>
          </cell>
          <cell r="K136">
            <v>272</v>
          </cell>
          <cell r="L136">
            <v>-25.2</v>
          </cell>
        </row>
        <row r="137">
          <cell r="B137" t="str">
            <v>Верхоянский муниципальный районТабалахский наслег</v>
          </cell>
          <cell r="K137">
            <v>272</v>
          </cell>
          <cell r="L137">
            <v>-25.2</v>
          </cell>
        </row>
        <row r="138">
          <cell r="B138" t="str">
            <v>Верхоянский муниципальный районЧёрюмчинский наслег</v>
          </cell>
          <cell r="K138">
            <v>272</v>
          </cell>
          <cell r="L138">
            <v>-25.2</v>
          </cell>
        </row>
        <row r="139">
          <cell r="B139" t="str">
            <v>Верхоянский муниципальный районЭгинский наслег</v>
          </cell>
          <cell r="K139">
            <v>272</v>
          </cell>
          <cell r="L139">
            <v>-25.2</v>
          </cell>
        </row>
        <row r="140">
          <cell r="B140" t="str">
            <v>Верхоянский муниципальный районЭгинский наслег</v>
          </cell>
          <cell r="K140">
            <v>272</v>
          </cell>
          <cell r="L140">
            <v>-25.2</v>
          </cell>
        </row>
        <row r="141">
          <cell r="B141" t="str">
            <v>Верхоянский муниципальный районЭльгесский наслег</v>
          </cell>
          <cell r="K141">
            <v>272</v>
          </cell>
          <cell r="L141">
            <v>-22.7</v>
          </cell>
        </row>
        <row r="142">
          <cell r="B142" t="str">
            <v>Верхоянский муниципальный районЭльгесский наслег</v>
          </cell>
          <cell r="K142">
            <v>272</v>
          </cell>
          <cell r="L142">
            <v>-22.7</v>
          </cell>
        </row>
        <row r="143">
          <cell r="B143" t="str">
            <v>Верхоянский муниципальный районЯнский наслег</v>
          </cell>
          <cell r="K143">
            <v>272</v>
          </cell>
          <cell r="L143">
            <v>-22.7</v>
          </cell>
        </row>
        <row r="144">
          <cell r="B144" t="str">
            <v>Верхоянский муниципальный районЯнский наслег</v>
          </cell>
          <cell r="K144">
            <v>272</v>
          </cell>
          <cell r="L144">
            <v>-22.7</v>
          </cell>
        </row>
        <row r="145">
          <cell r="B145" t="str">
            <v>Верхоянский муниципальный районГород Верхоянск</v>
          </cell>
          <cell r="K145">
            <v>272</v>
          </cell>
          <cell r="L145">
            <v>-25.2</v>
          </cell>
        </row>
        <row r="146">
          <cell r="B146" t="str">
            <v>Верхоянский муниципальный районПоселок Батагай</v>
          </cell>
          <cell r="K146">
            <v>272</v>
          </cell>
          <cell r="L146">
            <v>-22.7</v>
          </cell>
        </row>
        <row r="147">
          <cell r="B147" t="str">
            <v>Верхоянский муниципальный районПоселок Лазо</v>
          </cell>
          <cell r="K147">
            <v>272</v>
          </cell>
          <cell r="L147">
            <v>-22.7</v>
          </cell>
        </row>
        <row r="148">
          <cell r="B148" t="str">
            <v>Верхоянский муниципальный районПоселок Лазо</v>
          </cell>
          <cell r="K148">
            <v>272</v>
          </cell>
          <cell r="L148">
            <v>-22.7</v>
          </cell>
        </row>
        <row r="149">
          <cell r="B149" t="str">
            <v>Вилюйский муниципальный районАрылахский наслег</v>
          </cell>
          <cell r="K149">
            <v>260</v>
          </cell>
          <cell r="L149">
            <v>-18.8</v>
          </cell>
        </row>
        <row r="150">
          <cell r="B150" t="str">
            <v>Вилюйский муниципальный районБаппагайинский наслег</v>
          </cell>
          <cell r="K150">
            <v>260</v>
          </cell>
          <cell r="L150">
            <v>-18.8</v>
          </cell>
        </row>
        <row r="151">
          <cell r="B151" t="str">
            <v>Вилюйский муниципальный районБаппагайинский наслег</v>
          </cell>
          <cell r="K151">
            <v>260</v>
          </cell>
          <cell r="L151">
            <v>-18.8</v>
          </cell>
        </row>
        <row r="152">
          <cell r="B152" t="str">
            <v>Вилюйский муниципальный районБаппагайинский наслег</v>
          </cell>
          <cell r="K152">
            <v>260</v>
          </cell>
          <cell r="L152">
            <v>-18.8</v>
          </cell>
        </row>
        <row r="153">
          <cell r="B153" t="str">
            <v>Вилюйский муниципальный районБёкчёгинский наслег</v>
          </cell>
          <cell r="K153">
            <v>260</v>
          </cell>
          <cell r="L153">
            <v>-18.8</v>
          </cell>
        </row>
        <row r="154">
          <cell r="B154" t="str">
            <v>Вилюйский муниципальный районБорогонский наслег</v>
          </cell>
          <cell r="K154">
            <v>260</v>
          </cell>
          <cell r="L154">
            <v>-18.8</v>
          </cell>
        </row>
        <row r="155">
          <cell r="B155" t="str">
            <v>Вилюйский муниципальный районЁкюндюнский наслег</v>
          </cell>
          <cell r="K155">
            <v>260</v>
          </cell>
          <cell r="L155">
            <v>-18.8</v>
          </cell>
        </row>
        <row r="156">
          <cell r="B156" t="str">
            <v>Вилюйский муниципальный районЖемконский наслег</v>
          </cell>
          <cell r="K156">
            <v>260</v>
          </cell>
          <cell r="L156">
            <v>-18.8</v>
          </cell>
        </row>
        <row r="157">
          <cell r="B157" t="str">
            <v>Вилюйский муниципальный районКыргыдайский наслег</v>
          </cell>
          <cell r="K157">
            <v>260</v>
          </cell>
          <cell r="L157">
            <v>-18.8</v>
          </cell>
        </row>
        <row r="158">
          <cell r="B158" t="str">
            <v>Вилюйский муниципальный районКюлетский 1-й наслег</v>
          </cell>
          <cell r="K158">
            <v>260</v>
          </cell>
          <cell r="L158">
            <v>-18.8</v>
          </cell>
        </row>
        <row r="159">
          <cell r="B159" t="str">
            <v>Вилюйский муниципальный районКюлетский 2-й наслег</v>
          </cell>
          <cell r="K159">
            <v>260</v>
          </cell>
          <cell r="L159">
            <v>-18.8</v>
          </cell>
        </row>
        <row r="160">
          <cell r="B160" t="str">
            <v>Вилюйский муниципальный районЛёкёчёнский наслег</v>
          </cell>
          <cell r="K160">
            <v>260</v>
          </cell>
          <cell r="L160">
            <v>-18.8</v>
          </cell>
        </row>
        <row r="161">
          <cell r="B161" t="str">
            <v>Вилюйский муниципальный районПервый Тогусский наслег</v>
          </cell>
          <cell r="K161">
            <v>260</v>
          </cell>
          <cell r="L161">
            <v>-18.8</v>
          </cell>
        </row>
        <row r="162">
          <cell r="B162" t="str">
            <v>Вилюйский муниципальный районПоселок Кысыл-Сыр</v>
          </cell>
          <cell r="K162">
            <v>260</v>
          </cell>
          <cell r="L162">
            <v>-18.8</v>
          </cell>
        </row>
        <row r="163">
          <cell r="B163" t="str">
            <v>Вилюйский муниципальный районТасагарский наслег</v>
          </cell>
          <cell r="K163">
            <v>260</v>
          </cell>
          <cell r="L163">
            <v>-18.8</v>
          </cell>
        </row>
        <row r="164">
          <cell r="B164" t="str">
            <v>Вилюйский муниципальный районТогусский наслег</v>
          </cell>
          <cell r="K164">
            <v>260</v>
          </cell>
          <cell r="L164">
            <v>-18.8</v>
          </cell>
        </row>
        <row r="165">
          <cell r="B165" t="str">
            <v>Вилюйский муниципальный районТогусский наслег</v>
          </cell>
          <cell r="K165">
            <v>260</v>
          </cell>
          <cell r="L165">
            <v>-18.8</v>
          </cell>
        </row>
        <row r="166">
          <cell r="B166" t="str">
            <v>Вилюйский муниципальный районТылгынинский наслег</v>
          </cell>
          <cell r="K166">
            <v>260</v>
          </cell>
          <cell r="L166">
            <v>-18.8</v>
          </cell>
        </row>
        <row r="167">
          <cell r="B167" t="str">
            <v>Вилюйский муниципальный районХагынский наслег</v>
          </cell>
          <cell r="K167">
            <v>260</v>
          </cell>
          <cell r="L167">
            <v>-18.8</v>
          </cell>
        </row>
        <row r="168">
          <cell r="B168" t="str">
            <v>Вилюйский муниципальный районХалбакинский наслег</v>
          </cell>
          <cell r="K168">
            <v>260</v>
          </cell>
          <cell r="L168">
            <v>-18.8</v>
          </cell>
        </row>
        <row r="169">
          <cell r="B169" t="str">
            <v>Вилюйский муниципальный районХалбакинский наслег</v>
          </cell>
          <cell r="K169">
            <v>260</v>
          </cell>
          <cell r="L169">
            <v>-18.8</v>
          </cell>
        </row>
        <row r="170">
          <cell r="B170" t="str">
            <v>Вилюйский муниципальный районЧернышевский наслег</v>
          </cell>
          <cell r="K170">
            <v>260</v>
          </cell>
          <cell r="L170">
            <v>-18.8</v>
          </cell>
        </row>
        <row r="171">
          <cell r="B171" t="str">
            <v>Вилюйский муниципальный районЧочунский наслег</v>
          </cell>
          <cell r="K171">
            <v>260</v>
          </cell>
          <cell r="L171">
            <v>-18.8</v>
          </cell>
        </row>
        <row r="172">
          <cell r="B172" t="str">
            <v>Вилюйский муниципальный районЧочунский наслег</v>
          </cell>
          <cell r="K172">
            <v>260</v>
          </cell>
          <cell r="L172">
            <v>-18.8</v>
          </cell>
        </row>
        <row r="173">
          <cell r="B173" t="str">
            <v>Вилюйский муниципальный районЮгюлятский наслег</v>
          </cell>
          <cell r="K173">
            <v>260</v>
          </cell>
          <cell r="L173">
            <v>-18.8</v>
          </cell>
        </row>
        <row r="174">
          <cell r="B174" t="str">
            <v>Вилюйский муниципальный районГород Вилюйск</v>
          </cell>
          <cell r="K174">
            <v>260</v>
          </cell>
          <cell r="L174">
            <v>-18.8</v>
          </cell>
        </row>
        <row r="175">
          <cell r="B175" t="str">
            <v>Вилюйский муниципальный районГород Вилюйск</v>
          </cell>
          <cell r="K175">
            <v>260</v>
          </cell>
          <cell r="L175">
            <v>-18.8</v>
          </cell>
        </row>
        <row r="176">
          <cell r="B176" t="str">
            <v>Горный муниципальный районАтамайский наслег</v>
          </cell>
          <cell r="K176">
            <v>265</v>
          </cell>
          <cell r="L176">
            <v>-20.2</v>
          </cell>
        </row>
        <row r="177">
          <cell r="B177" t="str">
            <v>Горный муниципальный районБердигестяхский наслег</v>
          </cell>
          <cell r="K177">
            <v>265</v>
          </cell>
          <cell r="L177">
            <v>-20.2</v>
          </cell>
        </row>
        <row r="178">
          <cell r="B178" t="str">
            <v>Горный муниципальный районБердигестяхский наслег</v>
          </cell>
          <cell r="K178">
            <v>265</v>
          </cell>
          <cell r="L178">
            <v>-20.2</v>
          </cell>
        </row>
        <row r="179">
          <cell r="B179" t="str">
            <v>Горный муниципальный районБердигестяхский наслег</v>
          </cell>
          <cell r="K179">
            <v>265</v>
          </cell>
          <cell r="L179">
            <v>-20.2</v>
          </cell>
        </row>
        <row r="180">
          <cell r="B180" t="str">
            <v>Горный муниципальный районКировский наслег</v>
          </cell>
          <cell r="K180">
            <v>265</v>
          </cell>
          <cell r="L180">
            <v>-20.2</v>
          </cell>
        </row>
        <row r="181">
          <cell r="B181" t="str">
            <v>Горный муниципальный районКировский наслег</v>
          </cell>
          <cell r="K181">
            <v>265</v>
          </cell>
          <cell r="L181">
            <v>-20.2</v>
          </cell>
        </row>
        <row r="182">
          <cell r="B182" t="str">
            <v>Горный муниципальный районМаганинский наслег</v>
          </cell>
          <cell r="K182">
            <v>265</v>
          </cell>
          <cell r="L182">
            <v>-20.2</v>
          </cell>
        </row>
        <row r="183">
          <cell r="B183" t="str">
            <v>Горный муниципальный районМалтанинский наслег</v>
          </cell>
          <cell r="K183">
            <v>265</v>
          </cell>
          <cell r="L183">
            <v>-20.2</v>
          </cell>
        </row>
        <row r="184">
          <cell r="B184" t="str">
            <v>Горный муниципальный районМалтанинский наслег</v>
          </cell>
          <cell r="K184">
            <v>265</v>
          </cell>
          <cell r="L184">
            <v>-20.2</v>
          </cell>
        </row>
        <row r="185">
          <cell r="B185" t="str">
            <v>Горный муниципальный районМалтанинский наслег</v>
          </cell>
          <cell r="K185">
            <v>265</v>
          </cell>
          <cell r="L185">
            <v>-20.2</v>
          </cell>
        </row>
        <row r="186">
          <cell r="B186" t="str">
            <v>Горный муниципальный районМытахский наслег</v>
          </cell>
          <cell r="K186">
            <v>265</v>
          </cell>
          <cell r="L186">
            <v>-20.2</v>
          </cell>
        </row>
        <row r="187">
          <cell r="B187" t="str">
            <v>Горный муниципальный районМытахский наслег</v>
          </cell>
          <cell r="K187">
            <v>265</v>
          </cell>
          <cell r="L187">
            <v>-20.2</v>
          </cell>
        </row>
        <row r="188">
          <cell r="B188" t="str">
            <v>Горный муниципальный районОдунунский наслег</v>
          </cell>
          <cell r="K188">
            <v>265</v>
          </cell>
          <cell r="L188">
            <v>-20.2</v>
          </cell>
        </row>
        <row r="189">
          <cell r="B189" t="str">
            <v>Горный муниципальный районОдунунский наслег</v>
          </cell>
          <cell r="K189">
            <v>265</v>
          </cell>
          <cell r="L189">
            <v>-20.2</v>
          </cell>
        </row>
        <row r="190">
          <cell r="B190" t="str">
            <v>Горный муниципальный районОдунунский наслег</v>
          </cell>
          <cell r="K190">
            <v>265</v>
          </cell>
          <cell r="L190">
            <v>-20.2</v>
          </cell>
        </row>
        <row r="191">
          <cell r="B191" t="str">
            <v>Горный муниципальный районОктябрьский наслег</v>
          </cell>
          <cell r="K191">
            <v>265</v>
          </cell>
          <cell r="L191">
            <v>-20.2</v>
          </cell>
        </row>
        <row r="192">
          <cell r="B192" t="str">
            <v>Горный муниципальный районШологонский наслег</v>
          </cell>
          <cell r="K192">
            <v>265</v>
          </cell>
          <cell r="L192">
            <v>-20.2</v>
          </cell>
        </row>
        <row r="193">
          <cell r="B193" t="str">
            <v>Жиганский муниципальный районБестяхский наслег</v>
          </cell>
          <cell r="K193">
            <v>276</v>
          </cell>
          <cell r="L193">
            <v>-19.899999999999999</v>
          </cell>
        </row>
        <row r="194">
          <cell r="B194" t="str">
            <v>Жиганский муниципальный районЖиганский наслег</v>
          </cell>
          <cell r="K194">
            <v>276</v>
          </cell>
          <cell r="L194">
            <v>-19.899999999999999</v>
          </cell>
        </row>
        <row r="195">
          <cell r="B195" t="str">
            <v>Жиганский муниципальный районЖиганский наслег</v>
          </cell>
          <cell r="K195">
            <v>276</v>
          </cell>
          <cell r="L195">
            <v>-19.899999999999999</v>
          </cell>
        </row>
        <row r="196">
          <cell r="B196" t="str">
            <v>Жиганский муниципальный районЛенский наслег</v>
          </cell>
          <cell r="K196">
            <v>276</v>
          </cell>
          <cell r="L196">
            <v>-19.899999999999999</v>
          </cell>
        </row>
        <row r="197">
          <cell r="B197" t="str">
            <v>Жиганский муниципальный районЛиндинский наслег</v>
          </cell>
          <cell r="K197">
            <v>276</v>
          </cell>
          <cell r="L197">
            <v>-19.899999999999999</v>
          </cell>
        </row>
        <row r="198">
          <cell r="B198" t="str">
            <v>Кобяйский муниципальный районПоселок Сангар</v>
          </cell>
          <cell r="K198">
            <v>260</v>
          </cell>
          <cell r="L198">
            <v>-19.899999999999999</v>
          </cell>
        </row>
        <row r="199">
          <cell r="B199" t="str">
            <v>Кобяйский муниципальный районПоселок Сангар</v>
          </cell>
          <cell r="K199">
            <v>260</v>
          </cell>
          <cell r="L199">
            <v>-19.899999999999999</v>
          </cell>
        </row>
        <row r="200">
          <cell r="B200" t="str">
            <v>Кобяйский муниципальный районПоселок Сангар</v>
          </cell>
          <cell r="K200">
            <v>260</v>
          </cell>
          <cell r="L200">
            <v>-19.899999999999999</v>
          </cell>
        </row>
        <row r="201">
          <cell r="B201" t="str">
            <v>Кобяйский муниципальный районАрыктахский наслег</v>
          </cell>
          <cell r="K201">
            <v>260</v>
          </cell>
          <cell r="L201">
            <v>-19.899999999999999</v>
          </cell>
        </row>
        <row r="202">
          <cell r="B202" t="str">
            <v>Кобяйский муниципальный районАрыктахский наслег</v>
          </cell>
          <cell r="K202">
            <v>260</v>
          </cell>
          <cell r="L202">
            <v>-19.899999999999999</v>
          </cell>
        </row>
        <row r="203">
          <cell r="B203" t="str">
            <v>Кобяйский муниципальный районАрыктахский наслег</v>
          </cell>
          <cell r="K203">
            <v>260</v>
          </cell>
          <cell r="L203">
            <v>-19.899999999999999</v>
          </cell>
        </row>
        <row r="204">
          <cell r="B204" t="str">
            <v>Кобяйский муниципальный районКировский наслег</v>
          </cell>
          <cell r="K204">
            <v>260</v>
          </cell>
          <cell r="L204">
            <v>-19.899999999999999</v>
          </cell>
        </row>
        <row r="205">
          <cell r="B205" t="str">
            <v>Кобяйский муниципальный районКировский наслег</v>
          </cell>
          <cell r="K205">
            <v>260</v>
          </cell>
          <cell r="L205">
            <v>-19.899999999999999</v>
          </cell>
        </row>
        <row r="206">
          <cell r="B206" t="str">
            <v>Кобяйский муниципальный районКировский наслег</v>
          </cell>
          <cell r="K206">
            <v>260</v>
          </cell>
          <cell r="L206">
            <v>-19.899999999999999</v>
          </cell>
        </row>
        <row r="207">
          <cell r="B207" t="str">
            <v>Кобяйский муниципальный районКировский наслег</v>
          </cell>
          <cell r="K207">
            <v>260</v>
          </cell>
          <cell r="L207">
            <v>-19.899999999999999</v>
          </cell>
        </row>
        <row r="208">
          <cell r="B208" t="str">
            <v>Кобяйский муниципальный районКобяйский наслег</v>
          </cell>
          <cell r="K208">
            <v>260</v>
          </cell>
          <cell r="L208">
            <v>-19.899999999999999</v>
          </cell>
        </row>
        <row r="209">
          <cell r="B209" t="str">
            <v>Кобяйский муниципальный районКобяйский наслег</v>
          </cell>
          <cell r="K209">
            <v>260</v>
          </cell>
          <cell r="L209">
            <v>-19.899999999999999</v>
          </cell>
        </row>
        <row r="210">
          <cell r="B210" t="str">
            <v>Кобяйский муниципальный районКобяйский наслег</v>
          </cell>
          <cell r="K210">
            <v>260</v>
          </cell>
          <cell r="L210">
            <v>-19.899999999999999</v>
          </cell>
        </row>
        <row r="211">
          <cell r="B211" t="str">
            <v>Кобяйский муниципальный районКуокуйский наслег</v>
          </cell>
          <cell r="K211">
            <v>260</v>
          </cell>
          <cell r="L211">
            <v>-19.899999999999999</v>
          </cell>
        </row>
        <row r="212">
          <cell r="B212" t="str">
            <v>Кобяйский муниципальный районКуокуйский наслег</v>
          </cell>
          <cell r="K212">
            <v>260</v>
          </cell>
          <cell r="L212">
            <v>-19.899999999999999</v>
          </cell>
        </row>
        <row r="213">
          <cell r="B213" t="str">
            <v>Кобяйский муниципальный районКуокуйский наслег</v>
          </cell>
          <cell r="K213">
            <v>260</v>
          </cell>
          <cell r="L213">
            <v>-19.899999999999999</v>
          </cell>
        </row>
        <row r="214">
          <cell r="B214" t="str">
            <v>Кобяйский муниципальный районЛамынхинский наслег</v>
          </cell>
          <cell r="K214">
            <v>260</v>
          </cell>
          <cell r="L214">
            <v>-19.899999999999999</v>
          </cell>
        </row>
        <row r="215">
          <cell r="B215" t="str">
            <v>Кобяйский муниципальный районЛюччегинский 1-й наслег</v>
          </cell>
          <cell r="K215">
            <v>260</v>
          </cell>
          <cell r="L215">
            <v>-19.899999999999999</v>
          </cell>
        </row>
        <row r="216">
          <cell r="B216" t="str">
            <v>Кобяйский муниципальный районЛюччегинский 1-й наслег</v>
          </cell>
          <cell r="K216">
            <v>260</v>
          </cell>
          <cell r="L216">
            <v>-19.899999999999999</v>
          </cell>
        </row>
        <row r="217">
          <cell r="B217" t="str">
            <v>Кобяйский муниципальный районЛюччегинский 2-й наслег</v>
          </cell>
          <cell r="K217">
            <v>260</v>
          </cell>
          <cell r="L217">
            <v>-19.899999999999999</v>
          </cell>
        </row>
        <row r="218">
          <cell r="B218" t="str">
            <v>Кобяйский муниципальный районЛюччегинский 2-й наслег</v>
          </cell>
          <cell r="K218">
            <v>260</v>
          </cell>
          <cell r="L218">
            <v>-19.899999999999999</v>
          </cell>
        </row>
        <row r="219">
          <cell r="B219" t="str">
            <v>Кобяйский муниципальный районЛюччегинский 2-й наслег</v>
          </cell>
          <cell r="K219">
            <v>260</v>
          </cell>
          <cell r="L219">
            <v>-19.899999999999999</v>
          </cell>
        </row>
        <row r="220">
          <cell r="B220" t="str">
            <v>Кобяйский муниципальный районМукучунский наслег</v>
          </cell>
          <cell r="K220">
            <v>260</v>
          </cell>
          <cell r="L220">
            <v>-19.899999999999999</v>
          </cell>
        </row>
        <row r="221">
          <cell r="B221" t="str">
            <v>Кобяйский муниципальный районНижилинский наслег</v>
          </cell>
          <cell r="K221">
            <v>260</v>
          </cell>
          <cell r="L221">
            <v>-19.899999999999999</v>
          </cell>
        </row>
        <row r="222">
          <cell r="B222" t="str">
            <v>Кобяйский муниципальный районСиттинский наслег</v>
          </cell>
          <cell r="K222">
            <v>260</v>
          </cell>
          <cell r="L222">
            <v>-19.899999999999999</v>
          </cell>
        </row>
        <row r="223">
          <cell r="B223" t="str">
            <v>Кобяйский муниципальный районТыайинский наслег</v>
          </cell>
          <cell r="K223">
            <v>260</v>
          </cell>
          <cell r="L223">
            <v>-19.899999999999999</v>
          </cell>
        </row>
        <row r="224">
          <cell r="B224" t="str">
            <v>Кобяйский муниципальный районУсть-Вилюйский наслег</v>
          </cell>
          <cell r="K224">
            <v>260</v>
          </cell>
          <cell r="L224">
            <v>-19.899999999999999</v>
          </cell>
        </row>
        <row r="225">
          <cell r="B225" t="str">
            <v>Ленский муниципальный районГород Ленск</v>
          </cell>
          <cell r="K225">
            <v>258</v>
          </cell>
          <cell r="L225">
            <v>-14.6</v>
          </cell>
        </row>
        <row r="226">
          <cell r="B226" t="str">
            <v>Ленский муниципальный районПоселок Витим</v>
          </cell>
          <cell r="K226">
            <v>256</v>
          </cell>
          <cell r="L226">
            <v>-14.6</v>
          </cell>
        </row>
        <row r="227">
          <cell r="B227" t="str">
            <v>Ленский муниципальный районБеченчинский наслег</v>
          </cell>
          <cell r="K227">
            <v>258</v>
          </cell>
          <cell r="L227">
            <v>-14.6</v>
          </cell>
        </row>
        <row r="228">
          <cell r="B228" t="str">
            <v>Ленский муниципальный районМурбайский наслег</v>
          </cell>
          <cell r="K228">
            <v>258</v>
          </cell>
          <cell r="L228">
            <v>-14.6</v>
          </cell>
        </row>
        <row r="229">
          <cell r="B229" t="str">
            <v>Ленский муниципальный районМурбайский наслег</v>
          </cell>
          <cell r="K229">
            <v>258</v>
          </cell>
          <cell r="L229">
            <v>-14.6</v>
          </cell>
        </row>
        <row r="230">
          <cell r="B230" t="str">
            <v>Ленский муниципальный районНаторский наслег</v>
          </cell>
          <cell r="K230">
            <v>258</v>
          </cell>
          <cell r="L230">
            <v>-14.6</v>
          </cell>
        </row>
        <row r="231">
          <cell r="B231" t="str">
            <v>Ленский муниципальный районНюйский наслег</v>
          </cell>
          <cell r="K231">
            <v>258</v>
          </cell>
          <cell r="L231">
            <v>-14.6</v>
          </cell>
        </row>
        <row r="232">
          <cell r="B232" t="str">
            <v>Ленский муниципальный районНюйский наслег</v>
          </cell>
          <cell r="K232">
            <v>258</v>
          </cell>
          <cell r="L232">
            <v>-14.6</v>
          </cell>
        </row>
        <row r="233">
          <cell r="B233" t="str">
            <v>Ленский муниципальный районОрто-Нахаринский наслег</v>
          </cell>
          <cell r="K233">
            <v>258</v>
          </cell>
          <cell r="L233">
            <v>-14.6</v>
          </cell>
        </row>
        <row r="234">
          <cell r="B234" t="str">
            <v>Ленский муниципальный районОрто-Нахаринский наслег</v>
          </cell>
          <cell r="K234">
            <v>258</v>
          </cell>
          <cell r="L234">
            <v>-14.6</v>
          </cell>
        </row>
        <row r="235">
          <cell r="B235" t="str">
            <v>Ленский муниципальный районПоселок Пеледуй</v>
          </cell>
          <cell r="K235">
            <v>258</v>
          </cell>
          <cell r="L235">
            <v>-14.6</v>
          </cell>
        </row>
        <row r="236">
          <cell r="B236" t="str">
            <v>Ленский муниципальный районПоселок Пеледуй</v>
          </cell>
          <cell r="K236">
            <v>258</v>
          </cell>
          <cell r="L236">
            <v>-14.6</v>
          </cell>
        </row>
        <row r="237">
          <cell r="B237" t="str">
            <v>Ленский муниципальный районСалдыкельский наслег</v>
          </cell>
          <cell r="K237">
            <v>258</v>
          </cell>
          <cell r="L237">
            <v>-14.6</v>
          </cell>
        </row>
        <row r="238">
          <cell r="B238" t="str">
            <v>Ленский муниципальный районСалдыкельский наслег</v>
          </cell>
          <cell r="K238">
            <v>258</v>
          </cell>
          <cell r="L238">
            <v>-14.6</v>
          </cell>
        </row>
        <row r="239">
          <cell r="B239" t="str">
            <v>Ленский муниципальный районСалдыкельский наслег</v>
          </cell>
          <cell r="K239">
            <v>258</v>
          </cell>
          <cell r="L239">
            <v>-14.6</v>
          </cell>
        </row>
        <row r="240">
          <cell r="B240" t="str">
            <v>Ленский муниципальный районТолонский наслег</v>
          </cell>
          <cell r="K240">
            <v>258</v>
          </cell>
          <cell r="L240">
            <v>-14.6</v>
          </cell>
        </row>
        <row r="241">
          <cell r="B241" t="str">
            <v>Ленский муниципальный районТолонский наслег</v>
          </cell>
          <cell r="K241">
            <v>258</v>
          </cell>
          <cell r="L241">
            <v>-14.6</v>
          </cell>
        </row>
        <row r="242">
          <cell r="B242" t="str">
            <v>Ленский муниципальный районТолонский наслег</v>
          </cell>
          <cell r="K242">
            <v>258</v>
          </cell>
          <cell r="L242">
            <v>-14.6</v>
          </cell>
        </row>
        <row r="243">
          <cell r="B243" t="str">
            <v>Ленский муниципальный районЯрославский наслег</v>
          </cell>
          <cell r="K243">
            <v>258</v>
          </cell>
          <cell r="L243">
            <v>-14.6</v>
          </cell>
        </row>
        <row r="244">
          <cell r="B244" t="str">
            <v>Ленский муниципальный районЯрославский наслег</v>
          </cell>
          <cell r="K244">
            <v>258</v>
          </cell>
          <cell r="L244">
            <v>-14.6</v>
          </cell>
        </row>
        <row r="245">
          <cell r="B245" t="str">
            <v>Мегино-Кангаласский муниципальный районАлтанский наслег</v>
          </cell>
          <cell r="K245">
            <v>254</v>
          </cell>
          <cell r="L245">
            <v>-21.2</v>
          </cell>
        </row>
        <row r="246">
          <cell r="B246" t="str">
            <v>Мегино-Кангаласский муниципальный районАрангасский наслег</v>
          </cell>
          <cell r="K246">
            <v>254</v>
          </cell>
          <cell r="L246">
            <v>-21.2</v>
          </cell>
        </row>
        <row r="247">
          <cell r="B247" t="str">
            <v>Мегино-Кангаласский муниципальный районБатаринский наслег</v>
          </cell>
          <cell r="K247">
            <v>254</v>
          </cell>
          <cell r="L247">
            <v>-21.2</v>
          </cell>
        </row>
        <row r="248">
          <cell r="B248" t="str">
            <v>Мегино-Кангаласский муниципальный районБютейдяхский наслег</v>
          </cell>
          <cell r="K248">
            <v>254</v>
          </cell>
          <cell r="L248">
            <v>-21.2</v>
          </cell>
        </row>
        <row r="249">
          <cell r="B249" t="str">
            <v>Мегино-Кангаласский муниципальный районДогдогинский наслег</v>
          </cell>
          <cell r="K249">
            <v>254</v>
          </cell>
          <cell r="L249">
            <v>-21.2</v>
          </cell>
        </row>
        <row r="250">
          <cell r="B250" t="str">
            <v>Мегино-Кангаласский муниципальный районДойдунский наслег</v>
          </cell>
          <cell r="K250">
            <v>254</v>
          </cell>
          <cell r="L250">
            <v>-21.2</v>
          </cell>
        </row>
        <row r="251">
          <cell r="B251" t="str">
            <v>Мегино-Кангаласский муниципальный районДойдунский наслег</v>
          </cell>
          <cell r="K251">
            <v>254</v>
          </cell>
          <cell r="L251">
            <v>-21.2</v>
          </cell>
        </row>
        <row r="252">
          <cell r="B252" t="str">
            <v>Мегино-Кангаласский муниципальный районДоллунский наслег</v>
          </cell>
          <cell r="K252">
            <v>254</v>
          </cell>
          <cell r="L252">
            <v>-21.2</v>
          </cell>
        </row>
        <row r="253">
          <cell r="B253" t="str">
            <v>Мегино-Кангаласский муниципальный районЖабыльский наслег</v>
          </cell>
          <cell r="K253">
            <v>254</v>
          </cell>
          <cell r="L253">
            <v>-21.2</v>
          </cell>
        </row>
        <row r="254">
          <cell r="B254" t="str">
            <v>Мегино-Кангаласский муниципальный районЖанхадинский наслег</v>
          </cell>
          <cell r="K254">
            <v>254</v>
          </cell>
          <cell r="L254">
            <v>-21.2</v>
          </cell>
        </row>
        <row r="255">
          <cell r="B255" t="str">
            <v>Мегино-Кангаласский муниципальный районЖанхадинский наслег</v>
          </cell>
          <cell r="K255">
            <v>254</v>
          </cell>
          <cell r="L255">
            <v>-21.2</v>
          </cell>
        </row>
        <row r="256">
          <cell r="B256" t="str">
            <v>Мегино-Кангаласский муниципальный районМегинский наслег</v>
          </cell>
          <cell r="K256">
            <v>254</v>
          </cell>
          <cell r="L256">
            <v>-21.2</v>
          </cell>
        </row>
        <row r="257">
          <cell r="B257" t="str">
            <v>Мегино-Кангаласский муниципальный районМегюрёнский наслег</v>
          </cell>
          <cell r="K257">
            <v>254</v>
          </cell>
          <cell r="L257">
            <v>-21.2</v>
          </cell>
        </row>
        <row r="258">
          <cell r="B258" t="str">
            <v>Мегино-Кангаласский муниципальный районМельжехсинский наслег</v>
          </cell>
          <cell r="K258">
            <v>254</v>
          </cell>
          <cell r="L258">
            <v>-21.2</v>
          </cell>
        </row>
        <row r="259">
          <cell r="B259" t="str">
            <v>Мегино-Кангаласский муниципальный районМельжехсинский наслег</v>
          </cell>
          <cell r="K259">
            <v>254</v>
          </cell>
          <cell r="L259">
            <v>-21.2</v>
          </cell>
        </row>
        <row r="260">
          <cell r="B260" t="str">
            <v>Мегино-Кангаласский муниципальный районМорукский наслег</v>
          </cell>
          <cell r="K260">
            <v>254</v>
          </cell>
          <cell r="L260">
            <v>-21.2</v>
          </cell>
        </row>
        <row r="261">
          <cell r="B261" t="str">
            <v>Мегино-Кангаласский муниципальный районБедиминский наслег</v>
          </cell>
          <cell r="K261">
            <v>254</v>
          </cell>
          <cell r="L261">
            <v>-21.2</v>
          </cell>
        </row>
        <row r="262">
          <cell r="B262" t="str">
            <v>Мегино-Кангаласский муниципальный районНахаринский 1-й наслег</v>
          </cell>
          <cell r="K262">
            <v>254</v>
          </cell>
          <cell r="L262">
            <v>-21.2</v>
          </cell>
        </row>
        <row r="263">
          <cell r="B263" t="str">
            <v>Мегино-Кангаласский муниципальный районНахаринский 2-й наслег</v>
          </cell>
          <cell r="K263">
            <v>254</v>
          </cell>
          <cell r="L263">
            <v>-21.2</v>
          </cell>
        </row>
        <row r="264">
          <cell r="B264" t="str">
            <v>Мегино-Кангаласский муниципальный районНерюктяйинский наслег</v>
          </cell>
          <cell r="K264">
            <v>254</v>
          </cell>
          <cell r="L264">
            <v>-21.2</v>
          </cell>
        </row>
        <row r="265">
          <cell r="B265" t="str">
            <v>Мегино-Кангаласский муниципальный районНерюктяйинский наслег</v>
          </cell>
          <cell r="K265">
            <v>254</v>
          </cell>
          <cell r="L265">
            <v>-21.2</v>
          </cell>
        </row>
        <row r="266">
          <cell r="B266" t="str">
            <v>Мегино-Кангаласский муниципальный районПоселок Нижний Бестях</v>
          </cell>
          <cell r="K266">
            <v>254</v>
          </cell>
          <cell r="L266">
            <v>-21.2</v>
          </cell>
        </row>
        <row r="267">
          <cell r="B267" t="str">
            <v>Мегино-Кангаласский муниципальный районРассолодинский наслег</v>
          </cell>
          <cell r="K267">
            <v>254</v>
          </cell>
          <cell r="L267">
            <v>-21.2</v>
          </cell>
        </row>
        <row r="268">
          <cell r="B268" t="str">
            <v>Мегино-Кангаласский муниципальный районСело Майя</v>
          </cell>
          <cell r="K268">
            <v>254</v>
          </cell>
          <cell r="L268">
            <v>-21.2</v>
          </cell>
        </row>
        <row r="269">
          <cell r="B269" t="str">
            <v>Мегино-Кангаласский муниципальный районТарагайский наслег</v>
          </cell>
          <cell r="K269">
            <v>254</v>
          </cell>
          <cell r="L269">
            <v>-21.2</v>
          </cell>
        </row>
        <row r="270">
          <cell r="B270" t="str">
            <v>Мегино-Кангаласский муниципальный районТомторский наслег</v>
          </cell>
          <cell r="K270">
            <v>254</v>
          </cell>
          <cell r="L270">
            <v>-21.2</v>
          </cell>
        </row>
        <row r="271">
          <cell r="B271" t="str">
            <v>Мегино-Кангаласский муниципальный районТыллыминский 1-й наслег</v>
          </cell>
          <cell r="K271">
            <v>254</v>
          </cell>
          <cell r="L271">
            <v>-21.2</v>
          </cell>
        </row>
        <row r="272">
          <cell r="B272" t="str">
            <v>Мегино-Кангаласский муниципальный районТыллыминский 2-й наслег</v>
          </cell>
          <cell r="K272">
            <v>254</v>
          </cell>
          <cell r="L272">
            <v>-21.2</v>
          </cell>
        </row>
        <row r="273">
          <cell r="B273" t="str">
            <v>Мегино-Кангаласский муниципальный районТюнгюлюнский наслег</v>
          </cell>
          <cell r="K273">
            <v>254</v>
          </cell>
          <cell r="L273">
            <v>-21.2</v>
          </cell>
        </row>
        <row r="274">
          <cell r="B274" t="str">
            <v>Мегино-Кангаласский муниципальный районХаптагайский наслег</v>
          </cell>
          <cell r="K274">
            <v>254</v>
          </cell>
          <cell r="L274">
            <v>-21.2</v>
          </cell>
        </row>
        <row r="275">
          <cell r="B275" t="str">
            <v>Мегино-Кангаласский муниципальный районХаранский наслег</v>
          </cell>
          <cell r="K275">
            <v>254</v>
          </cell>
          <cell r="L275">
            <v>-21.2</v>
          </cell>
        </row>
        <row r="276">
          <cell r="B276" t="str">
            <v>Мегино-Кангаласский муниципальный районХодоринский наслег</v>
          </cell>
          <cell r="K276">
            <v>254</v>
          </cell>
          <cell r="L276">
            <v>-21.2</v>
          </cell>
        </row>
        <row r="277">
          <cell r="B277" t="str">
            <v>Мегино-Кангаласский муниципальный районХолгуминский наслег</v>
          </cell>
          <cell r="K277">
            <v>254</v>
          </cell>
          <cell r="L277">
            <v>-21.2</v>
          </cell>
        </row>
        <row r="278">
          <cell r="B278" t="str">
            <v>Мегино-Кангаласский муниципальный районХоробутский наслег</v>
          </cell>
          <cell r="K278">
            <v>254</v>
          </cell>
          <cell r="L278">
            <v>-21.2</v>
          </cell>
        </row>
        <row r="279">
          <cell r="B279" t="str">
            <v>Мегино-Кангаласский муниципальный районЧыамайыкинский наслег</v>
          </cell>
          <cell r="K279">
            <v>254</v>
          </cell>
          <cell r="L279">
            <v>-21.2</v>
          </cell>
        </row>
        <row r="280">
          <cell r="B280" t="str">
            <v>Мирнинский муниципальный районГород Мирный</v>
          </cell>
          <cell r="K280">
            <v>267</v>
          </cell>
          <cell r="L280">
            <v>-15.2</v>
          </cell>
        </row>
        <row r="281">
          <cell r="B281" t="str">
            <v>Мирнинский муниципальный районГород Удачный</v>
          </cell>
          <cell r="K281">
            <v>267</v>
          </cell>
          <cell r="L281">
            <v>-15.2</v>
          </cell>
        </row>
        <row r="282">
          <cell r="B282" t="str">
            <v>Мирнинский муниципальный районГород Удачный</v>
          </cell>
          <cell r="K282">
            <v>267</v>
          </cell>
          <cell r="L282">
            <v>-15.2</v>
          </cell>
        </row>
        <row r="283">
          <cell r="B283" t="str">
            <v>Мирнинский муниципальный районПоселок Айхал</v>
          </cell>
          <cell r="K283">
            <v>282</v>
          </cell>
          <cell r="L283">
            <v>-20.5</v>
          </cell>
        </row>
        <row r="284">
          <cell r="B284" t="str">
            <v>Мирнинский муниципальный районПоселок Айхал</v>
          </cell>
          <cell r="K284">
            <v>282</v>
          </cell>
          <cell r="L284">
            <v>-20.5</v>
          </cell>
        </row>
        <row r="285">
          <cell r="B285" t="str">
            <v>Мирнинский муниципальный районБотуобуйинский наслег</v>
          </cell>
          <cell r="K285">
            <v>267</v>
          </cell>
          <cell r="L285">
            <v>-15.2</v>
          </cell>
        </row>
        <row r="286">
          <cell r="B286" t="str">
            <v>Мирнинский муниципальный районПоселок Алмазный</v>
          </cell>
          <cell r="K286">
            <v>267</v>
          </cell>
          <cell r="L286">
            <v>-15.2</v>
          </cell>
        </row>
        <row r="287">
          <cell r="B287" t="str">
            <v>Мирнинский муниципальный районПоселок Алмазный</v>
          </cell>
          <cell r="K287">
            <v>267</v>
          </cell>
          <cell r="L287">
            <v>-15.2</v>
          </cell>
        </row>
        <row r="288">
          <cell r="B288" t="str">
            <v>Мирнинский муниципальный районПоселок Алмазный</v>
          </cell>
          <cell r="K288">
            <v>267</v>
          </cell>
          <cell r="L288">
            <v>-15.2</v>
          </cell>
        </row>
        <row r="289">
          <cell r="B289" t="str">
            <v>Мирнинский муниципальный районПоселок Светлый</v>
          </cell>
          <cell r="K289">
            <v>267</v>
          </cell>
          <cell r="L289">
            <v>-15.2</v>
          </cell>
        </row>
        <row r="290">
          <cell r="B290" t="str">
            <v>Мирнинский муниципальный районПоселок Чернышевский</v>
          </cell>
          <cell r="K290">
            <v>267</v>
          </cell>
          <cell r="L290">
            <v>-15.2</v>
          </cell>
        </row>
        <row r="291">
          <cell r="B291" t="str">
            <v>Мирнинский муниципальный районПоселок Чернышевский</v>
          </cell>
          <cell r="K291">
            <v>267</v>
          </cell>
          <cell r="L291">
            <v>-15.2</v>
          </cell>
        </row>
        <row r="292">
          <cell r="B292" t="str">
            <v>Мирнинский муниципальный районСадынский национальный наслег</v>
          </cell>
          <cell r="K292">
            <v>267</v>
          </cell>
          <cell r="L292">
            <v>-15.2</v>
          </cell>
        </row>
        <row r="293">
          <cell r="B293" t="str">
            <v>Мирнинский муниципальный районЧуонинский наслег</v>
          </cell>
          <cell r="K293">
            <v>267</v>
          </cell>
          <cell r="L293">
            <v>-15.2</v>
          </cell>
        </row>
        <row r="294">
          <cell r="B294" t="str">
            <v>Мирнинский муниципальный районЧуонинский наслег</v>
          </cell>
          <cell r="K294">
            <v>267</v>
          </cell>
          <cell r="L294">
            <v>-15.2</v>
          </cell>
        </row>
        <row r="295">
          <cell r="B295" t="str">
            <v>Момский муниципальный районИндигирский национальный наслег</v>
          </cell>
          <cell r="K295">
            <v>272</v>
          </cell>
          <cell r="L295">
            <v>-24.3</v>
          </cell>
        </row>
        <row r="296">
          <cell r="B296" t="str">
            <v>Момский муниципальный районМомский национальный наслег</v>
          </cell>
          <cell r="K296">
            <v>272</v>
          </cell>
          <cell r="L296">
            <v>-24.3</v>
          </cell>
        </row>
        <row r="297">
          <cell r="B297" t="str">
            <v>Момский муниципальный районМомский национальный наслег</v>
          </cell>
          <cell r="K297">
            <v>272</v>
          </cell>
          <cell r="L297">
            <v>-24.3</v>
          </cell>
        </row>
        <row r="298">
          <cell r="B298" t="str">
            <v>Момский муниципальный районСоболохский национальный наслег</v>
          </cell>
          <cell r="K298">
            <v>272</v>
          </cell>
          <cell r="L298">
            <v>-24.3</v>
          </cell>
        </row>
        <row r="299">
          <cell r="B299" t="str">
            <v>Момский муниципальный районТебюлехский национальный наслег</v>
          </cell>
          <cell r="K299">
            <v>272</v>
          </cell>
          <cell r="L299">
            <v>-24.3</v>
          </cell>
        </row>
        <row r="300">
          <cell r="B300" t="str">
            <v>Момский муниципальный районУлахан-Чистайский национальный наслег</v>
          </cell>
          <cell r="K300">
            <v>272</v>
          </cell>
          <cell r="L300">
            <v>-24.3</v>
          </cell>
        </row>
        <row r="301">
          <cell r="B301" t="str">
            <v>Момский муниципальный районЧыбагалахский национальный наслег</v>
          </cell>
          <cell r="K301">
            <v>272</v>
          </cell>
          <cell r="L301">
            <v>-24.3</v>
          </cell>
        </row>
        <row r="302">
          <cell r="B302" t="str">
            <v>Намский муниципальный районАрбынский наслег</v>
          </cell>
          <cell r="K302">
            <v>254</v>
          </cell>
          <cell r="L302">
            <v>-21.2</v>
          </cell>
        </row>
        <row r="303">
          <cell r="B303" t="str">
            <v>Намский муниципальный районБетюнский наслег</v>
          </cell>
          <cell r="K303">
            <v>254</v>
          </cell>
          <cell r="L303">
            <v>-21.2</v>
          </cell>
        </row>
        <row r="304">
          <cell r="B304" t="str">
            <v>Намский муниципальный районЕдейский наслег</v>
          </cell>
          <cell r="K304">
            <v>254</v>
          </cell>
          <cell r="L304">
            <v>-21.2</v>
          </cell>
        </row>
        <row r="305">
          <cell r="B305" t="str">
            <v>Намский муниципальный районИскровский наслег</v>
          </cell>
          <cell r="K305">
            <v>254</v>
          </cell>
          <cell r="L305">
            <v>-21.2</v>
          </cell>
        </row>
        <row r="306">
          <cell r="B306" t="str">
            <v>Намский муниципальный районКёбёкёнский наслег</v>
          </cell>
          <cell r="K306">
            <v>254</v>
          </cell>
          <cell r="L306">
            <v>-21.2</v>
          </cell>
        </row>
        <row r="307">
          <cell r="B307" t="str">
            <v>Намский муниципальный районЛенский наслег</v>
          </cell>
          <cell r="K307">
            <v>254</v>
          </cell>
          <cell r="L307">
            <v>-21.2</v>
          </cell>
        </row>
        <row r="308">
          <cell r="B308" t="str">
            <v>Намский муниципальный районМодутский наслег</v>
          </cell>
          <cell r="K308">
            <v>254</v>
          </cell>
          <cell r="L308">
            <v>-21.2</v>
          </cell>
        </row>
        <row r="309">
          <cell r="B309" t="str">
            <v>Намский муниципальный районХатырыкский наслег</v>
          </cell>
          <cell r="K309">
            <v>254</v>
          </cell>
          <cell r="L309">
            <v>-21.2</v>
          </cell>
        </row>
        <row r="310">
          <cell r="B310" t="str">
            <v>Намский муниципальный районНикольский наслег</v>
          </cell>
          <cell r="K310">
            <v>254</v>
          </cell>
          <cell r="L310">
            <v>-21.2</v>
          </cell>
        </row>
        <row r="311">
          <cell r="B311" t="str">
            <v>Намский муниципальный районПартизанский наслег</v>
          </cell>
          <cell r="K311">
            <v>254</v>
          </cell>
          <cell r="L311">
            <v>-21.2</v>
          </cell>
        </row>
        <row r="312">
          <cell r="B312" t="str">
            <v>Намский муниципальный районСалбанский наслег</v>
          </cell>
          <cell r="K312">
            <v>254</v>
          </cell>
          <cell r="L312">
            <v>-21.2</v>
          </cell>
        </row>
        <row r="313">
          <cell r="B313" t="str">
            <v>Намский муниципальный районТастахский наслег</v>
          </cell>
          <cell r="K313">
            <v>254</v>
          </cell>
          <cell r="L313">
            <v>-21.2</v>
          </cell>
        </row>
        <row r="314">
          <cell r="B314" t="str">
            <v>Намский муниципальный районТюбинский наслег</v>
          </cell>
          <cell r="K314">
            <v>254</v>
          </cell>
          <cell r="L314">
            <v>-21.2</v>
          </cell>
        </row>
        <row r="315">
          <cell r="B315" t="str">
            <v>Намский муниципальный районФрунзенский наслег</v>
          </cell>
          <cell r="K315">
            <v>254</v>
          </cell>
          <cell r="L315">
            <v>-21.2</v>
          </cell>
        </row>
        <row r="316">
          <cell r="B316" t="str">
            <v>Намский муниципальный районХамагаттинский наслег</v>
          </cell>
          <cell r="K316">
            <v>254</v>
          </cell>
          <cell r="L316">
            <v>-21.2</v>
          </cell>
        </row>
        <row r="317">
          <cell r="B317" t="str">
            <v>Намский муниципальный районХатын-Арынский наслег</v>
          </cell>
          <cell r="K317">
            <v>254</v>
          </cell>
          <cell r="L317">
            <v>-21.2</v>
          </cell>
        </row>
        <row r="318">
          <cell r="B318" t="str">
            <v>Намский муниципальный районХатын-Арынский наслег</v>
          </cell>
          <cell r="K318">
            <v>254</v>
          </cell>
          <cell r="L318">
            <v>-21.2</v>
          </cell>
        </row>
        <row r="319">
          <cell r="B319" t="str">
            <v>Намский муниципальный районХатын-Арынский наслег</v>
          </cell>
          <cell r="K319">
            <v>254</v>
          </cell>
          <cell r="L319">
            <v>-21.2</v>
          </cell>
        </row>
        <row r="320">
          <cell r="B320" t="str">
            <v>Намский муниципальный районХатырыкский наслег</v>
          </cell>
          <cell r="K320">
            <v>254</v>
          </cell>
          <cell r="L320">
            <v>-21.2</v>
          </cell>
        </row>
        <row r="321">
          <cell r="B321" t="str">
            <v>Намский муниципальный районХомустахский 1-й наслег</v>
          </cell>
          <cell r="K321">
            <v>254</v>
          </cell>
          <cell r="L321">
            <v>-21.2</v>
          </cell>
        </row>
        <row r="322">
          <cell r="B322" t="str">
            <v>Намский муниципальный районХомустахский 2-й наслег</v>
          </cell>
          <cell r="K322">
            <v>254</v>
          </cell>
          <cell r="L322">
            <v>-21.2</v>
          </cell>
        </row>
        <row r="323">
          <cell r="B323" t="str">
            <v>Намский муниципальный районХомустахский 2-й наслег</v>
          </cell>
          <cell r="K323">
            <v>254</v>
          </cell>
          <cell r="L323">
            <v>-21.2</v>
          </cell>
        </row>
        <row r="324">
          <cell r="B324" t="str">
            <v>Намский муниципальный районХомустахский 2-й наслег</v>
          </cell>
          <cell r="K324">
            <v>254</v>
          </cell>
          <cell r="L324">
            <v>-21.2</v>
          </cell>
        </row>
        <row r="325">
          <cell r="B325" t="str">
            <v>Намский муниципальный районХомустахский 2-й наслег</v>
          </cell>
          <cell r="K325">
            <v>254</v>
          </cell>
          <cell r="L325">
            <v>-21.2</v>
          </cell>
        </row>
        <row r="326">
          <cell r="B326" t="str">
            <v>Нерюнгринский муниципальный районГород Нерюнгри</v>
          </cell>
          <cell r="K326">
            <v>268</v>
          </cell>
          <cell r="L326">
            <v>-17</v>
          </cell>
        </row>
        <row r="327">
          <cell r="B327" t="str">
            <v>Нерюнгринский муниципальный районПоселок Беркакит</v>
          </cell>
          <cell r="K327">
            <v>268</v>
          </cell>
          <cell r="L327">
            <v>-17</v>
          </cell>
        </row>
        <row r="328">
          <cell r="B328" t="str">
            <v>Нерюнгринский муниципальный районПоселок Золотинка</v>
          </cell>
          <cell r="K328">
            <v>268</v>
          </cell>
          <cell r="L328">
            <v>-17</v>
          </cell>
        </row>
        <row r="329">
          <cell r="B329" t="str">
            <v>Нерюнгринский муниципальный районПоселок Нагорный</v>
          </cell>
          <cell r="K329">
            <v>268</v>
          </cell>
          <cell r="L329">
            <v>-17</v>
          </cell>
        </row>
        <row r="330">
          <cell r="B330" t="str">
            <v>Нерюнгринский муниципальный районПоселок Серебряный Бор</v>
          </cell>
          <cell r="K330">
            <v>268</v>
          </cell>
          <cell r="L330">
            <v>-17</v>
          </cell>
        </row>
        <row r="331">
          <cell r="B331" t="str">
            <v>Нерюнгринский муниципальный районПоселок Хани</v>
          </cell>
          <cell r="K331">
            <v>268</v>
          </cell>
          <cell r="L331">
            <v>-17</v>
          </cell>
        </row>
        <row r="332">
          <cell r="B332" t="str">
            <v>Нерюнгринский муниципальный районПоселок Чульман</v>
          </cell>
          <cell r="K332">
            <v>268</v>
          </cell>
          <cell r="L332">
            <v>-17</v>
          </cell>
        </row>
        <row r="333">
          <cell r="B333" t="str">
            <v>Нерюнгринский муниципальный районХатыминский наслег</v>
          </cell>
          <cell r="K333">
            <v>268</v>
          </cell>
          <cell r="L333">
            <v>-17</v>
          </cell>
        </row>
        <row r="334">
          <cell r="B334" t="str">
            <v>Нерюнгринский муниципальный районИенгринский наслег</v>
          </cell>
          <cell r="K334">
            <v>268</v>
          </cell>
          <cell r="L334">
            <v>-17</v>
          </cell>
        </row>
        <row r="335">
          <cell r="B335" t="str">
            <v>Нижнеколымский муниципальный районПоселок Черский</v>
          </cell>
          <cell r="K335">
            <v>291</v>
          </cell>
          <cell r="L335">
            <v>-17.2</v>
          </cell>
        </row>
        <row r="336">
          <cell r="B336" t="str">
            <v>Нижнеколымский муниципальный районПоселок Черский</v>
          </cell>
          <cell r="K336">
            <v>291</v>
          </cell>
          <cell r="L336">
            <v>-17.2</v>
          </cell>
        </row>
        <row r="337">
          <cell r="B337" t="str">
            <v>Нижнеколымский муниципальный районОлеринский наслег</v>
          </cell>
          <cell r="K337">
            <v>291</v>
          </cell>
          <cell r="L337">
            <v>-17.2</v>
          </cell>
        </row>
        <row r="338">
          <cell r="B338" t="str">
            <v>Нижнеколымский муниципальный районПоходский наслег</v>
          </cell>
          <cell r="K338">
            <v>291</v>
          </cell>
          <cell r="L338">
            <v>-17.2</v>
          </cell>
        </row>
        <row r="339">
          <cell r="B339" t="str">
            <v>Нижнеколымский муниципальный районПоходский наслег</v>
          </cell>
          <cell r="K339">
            <v>291</v>
          </cell>
          <cell r="L339">
            <v>-17.2</v>
          </cell>
        </row>
        <row r="340">
          <cell r="B340" t="str">
            <v>Нижнеколымский муниципальный районПоходский наслег</v>
          </cell>
          <cell r="K340">
            <v>291</v>
          </cell>
          <cell r="L340">
            <v>-17.2</v>
          </cell>
        </row>
        <row r="341">
          <cell r="B341" t="str">
            <v>Нижнеколымский муниципальный районПоходский наслег</v>
          </cell>
          <cell r="K341">
            <v>291</v>
          </cell>
          <cell r="L341">
            <v>-17.2</v>
          </cell>
        </row>
        <row r="342">
          <cell r="B342" t="str">
            <v>Нижнеколымский муниципальный районПоходский наслег</v>
          </cell>
          <cell r="K342">
            <v>291</v>
          </cell>
          <cell r="L342">
            <v>-17.2</v>
          </cell>
        </row>
        <row r="343">
          <cell r="B343" t="str">
            <v>Нижнеколымский муниципальный районПоходский наслег</v>
          </cell>
          <cell r="K343">
            <v>291</v>
          </cell>
          <cell r="L343">
            <v>-17.2</v>
          </cell>
        </row>
        <row r="344">
          <cell r="B344" t="str">
            <v>Нижнеколымский муниципальный районПоходский наслег</v>
          </cell>
          <cell r="K344">
            <v>291</v>
          </cell>
          <cell r="L344">
            <v>-17.2</v>
          </cell>
        </row>
        <row r="345">
          <cell r="B345" t="str">
            <v>Нижнеколымский муниципальный районПоходский наслег</v>
          </cell>
          <cell r="K345">
            <v>291</v>
          </cell>
          <cell r="L345">
            <v>-17.2</v>
          </cell>
        </row>
        <row r="346">
          <cell r="B346" t="str">
            <v>Нижнеколымский муниципальный районПоходский наслег</v>
          </cell>
          <cell r="K346">
            <v>291</v>
          </cell>
          <cell r="L346">
            <v>-17.2</v>
          </cell>
        </row>
        <row r="347">
          <cell r="B347" t="str">
            <v>Нижнеколымский муниципальный районХаларчинский наслег</v>
          </cell>
          <cell r="K347">
            <v>291</v>
          </cell>
          <cell r="L347">
            <v>-17.2</v>
          </cell>
        </row>
        <row r="348">
          <cell r="B348" t="str">
            <v>Нюрбинский муниципальный районГород Нюрба</v>
          </cell>
          <cell r="K348">
            <v>260</v>
          </cell>
          <cell r="L348">
            <v>-17.899999999999999</v>
          </cell>
        </row>
        <row r="349">
          <cell r="B349" t="str">
            <v>Нюрбинский муниципальный районАканинский наслег</v>
          </cell>
          <cell r="K349">
            <v>260</v>
          </cell>
          <cell r="L349">
            <v>-17.899999999999999</v>
          </cell>
        </row>
        <row r="350">
          <cell r="B350" t="str">
            <v>Нюрбинский муниципальный районАканинский наслег</v>
          </cell>
          <cell r="K350">
            <v>260</v>
          </cell>
          <cell r="L350">
            <v>-17.899999999999999</v>
          </cell>
        </row>
        <row r="351">
          <cell r="B351" t="str">
            <v>Нюрбинский муниципальный районБордонский наслег</v>
          </cell>
          <cell r="K351">
            <v>260</v>
          </cell>
          <cell r="L351">
            <v>-17.899999999999999</v>
          </cell>
        </row>
        <row r="352">
          <cell r="B352" t="str">
            <v>Нюрбинский муниципальный районДикимдинский наслег</v>
          </cell>
          <cell r="K352">
            <v>260</v>
          </cell>
          <cell r="L352">
            <v>-17.899999999999999</v>
          </cell>
        </row>
        <row r="353">
          <cell r="B353" t="str">
            <v>Нюрбинский муниципальный районЕдейский наслег</v>
          </cell>
          <cell r="K353">
            <v>260</v>
          </cell>
          <cell r="L353">
            <v>-17.899999999999999</v>
          </cell>
        </row>
        <row r="354">
          <cell r="B354" t="str">
            <v>Нюрбинский муниципальный районЖарханский наслег</v>
          </cell>
          <cell r="K354">
            <v>260</v>
          </cell>
          <cell r="L354">
            <v>-17.899999999999999</v>
          </cell>
        </row>
        <row r="355">
          <cell r="B355" t="str">
            <v>Нюрбинский муниципальный районКангаласский наслег</v>
          </cell>
          <cell r="K355">
            <v>260</v>
          </cell>
          <cell r="L355">
            <v>-17.899999999999999</v>
          </cell>
        </row>
        <row r="356">
          <cell r="B356" t="str">
            <v>Нюрбинский муниципальный районКюндядинский наслег</v>
          </cell>
          <cell r="K356">
            <v>260</v>
          </cell>
          <cell r="L356">
            <v>-17.899999999999999</v>
          </cell>
        </row>
        <row r="357">
          <cell r="B357" t="str">
            <v>Нюрбинский муниципальный районКюндядинский наслег</v>
          </cell>
          <cell r="K357">
            <v>260</v>
          </cell>
          <cell r="L357">
            <v>-17.899999999999999</v>
          </cell>
        </row>
        <row r="358">
          <cell r="B358" t="str">
            <v>Нюрбинский муниципальный районМальжагарский наслег</v>
          </cell>
          <cell r="K358">
            <v>260</v>
          </cell>
          <cell r="L358">
            <v>-17.899999999999999</v>
          </cell>
        </row>
        <row r="359">
          <cell r="B359" t="str">
            <v>Нюрбинский муниципальный районМархинский наслег</v>
          </cell>
          <cell r="K359">
            <v>260</v>
          </cell>
          <cell r="L359">
            <v>-17.899999999999999</v>
          </cell>
        </row>
        <row r="360">
          <cell r="B360" t="str">
            <v>Нюрбинский муниципальный районМегежекский наслег</v>
          </cell>
          <cell r="K360">
            <v>260</v>
          </cell>
          <cell r="L360">
            <v>-17.899999999999999</v>
          </cell>
        </row>
        <row r="361">
          <cell r="B361" t="str">
            <v>Нюрбинский муниципальный районНюрбачанский наслег</v>
          </cell>
          <cell r="K361">
            <v>260</v>
          </cell>
          <cell r="L361">
            <v>-17.899999999999999</v>
          </cell>
        </row>
        <row r="362">
          <cell r="B362" t="str">
            <v>Нюрбинский муниципальный районОктябрьский наслег</v>
          </cell>
          <cell r="K362">
            <v>260</v>
          </cell>
          <cell r="L362">
            <v>-17.899999999999999</v>
          </cell>
        </row>
        <row r="363">
          <cell r="B363" t="str">
            <v>Нюрбинский муниципальный районОктябрьский наслег</v>
          </cell>
          <cell r="K363">
            <v>260</v>
          </cell>
          <cell r="L363">
            <v>-17.899999999999999</v>
          </cell>
        </row>
        <row r="364">
          <cell r="B364" t="str">
            <v>Нюрбинский муниципальный районСюлинский наслег</v>
          </cell>
          <cell r="K364">
            <v>260</v>
          </cell>
          <cell r="L364">
            <v>-17.899999999999999</v>
          </cell>
        </row>
        <row r="365">
          <cell r="B365" t="str">
            <v>Нюрбинский муниципальный районТаркайинский наслег</v>
          </cell>
          <cell r="K365">
            <v>260</v>
          </cell>
          <cell r="L365">
            <v>-17.899999999999999</v>
          </cell>
        </row>
        <row r="366">
          <cell r="B366" t="str">
            <v>Нюрбинский муниципальный районТаркайинский наслег</v>
          </cell>
          <cell r="K366">
            <v>260</v>
          </cell>
          <cell r="L366">
            <v>-17.899999999999999</v>
          </cell>
        </row>
        <row r="367">
          <cell r="B367" t="str">
            <v>Нюрбинский муниципальный районТюмюкский наслег</v>
          </cell>
          <cell r="K367">
            <v>260</v>
          </cell>
          <cell r="L367">
            <v>-17.899999999999999</v>
          </cell>
        </row>
        <row r="368">
          <cell r="B368" t="str">
            <v>Нюрбинский муниципальный районХорулинский наслег</v>
          </cell>
          <cell r="K368">
            <v>260</v>
          </cell>
          <cell r="L368">
            <v>-17.899999999999999</v>
          </cell>
        </row>
        <row r="369">
          <cell r="B369" t="str">
            <v>Нюрбинский муниципальный районЧаппангдинский наслег</v>
          </cell>
          <cell r="K369">
            <v>260</v>
          </cell>
          <cell r="L369">
            <v>-17.899999999999999</v>
          </cell>
        </row>
        <row r="370">
          <cell r="B370" t="str">
            <v>Нюрбинский муниципальный районЧаппангдинский наслег</v>
          </cell>
          <cell r="K370">
            <v>260</v>
          </cell>
          <cell r="L370">
            <v>-17.899999999999999</v>
          </cell>
        </row>
        <row r="371">
          <cell r="B371" t="str">
            <v>Нюрбинский муниципальный районЧукарский наслег</v>
          </cell>
          <cell r="K371">
            <v>260</v>
          </cell>
          <cell r="L371">
            <v>-17.899999999999999</v>
          </cell>
        </row>
        <row r="372">
          <cell r="B372" t="str">
            <v>Оймяконский муниципальный районПоселок Артык</v>
          </cell>
          <cell r="K372">
            <v>280</v>
          </cell>
          <cell r="L372">
            <v>-25.6</v>
          </cell>
        </row>
        <row r="373">
          <cell r="B373" t="str">
            <v>Оймяконский муниципальный районПоселок Артык</v>
          </cell>
          <cell r="K373">
            <v>280</v>
          </cell>
          <cell r="L373">
            <v>-25.6</v>
          </cell>
        </row>
        <row r="374">
          <cell r="B374" t="str">
            <v>Оймяконский муниципальный районПоселок Артык</v>
          </cell>
          <cell r="K374">
            <v>280</v>
          </cell>
          <cell r="L374">
            <v>-25.6</v>
          </cell>
        </row>
        <row r="375">
          <cell r="B375" t="str">
            <v>Оймяконский муниципальный районПоселок Нелькан</v>
          </cell>
          <cell r="K375">
            <v>269</v>
          </cell>
          <cell r="L375">
            <v>-24.8</v>
          </cell>
        </row>
        <row r="376">
          <cell r="B376" t="str">
            <v>Оймяконский муниципальный районПоселок Ольчан</v>
          </cell>
          <cell r="K376">
            <v>269</v>
          </cell>
          <cell r="L376">
            <v>-24.8</v>
          </cell>
        </row>
        <row r="377">
          <cell r="B377" t="str">
            <v>Оймяконский муниципальный районПоселок Ольчан</v>
          </cell>
          <cell r="K377">
            <v>269</v>
          </cell>
          <cell r="L377">
            <v>-24.8</v>
          </cell>
        </row>
        <row r="378">
          <cell r="B378" t="str">
            <v>Оймяконский муниципальный районПоселок Предпорожный</v>
          </cell>
          <cell r="K378">
            <v>269</v>
          </cell>
          <cell r="L378">
            <v>-24.8</v>
          </cell>
        </row>
        <row r="379">
          <cell r="B379" t="str">
            <v>Оймяконский муниципальный районПоселок Усть-Нера</v>
          </cell>
          <cell r="K379">
            <v>269</v>
          </cell>
          <cell r="L379">
            <v>-24.8</v>
          </cell>
        </row>
        <row r="380">
          <cell r="B380" t="str">
            <v>Оймяконский муниципальный районПоселок Эльгинский</v>
          </cell>
          <cell r="K380">
            <v>269</v>
          </cell>
          <cell r="L380">
            <v>-24.8</v>
          </cell>
        </row>
        <row r="381">
          <cell r="B381" t="str">
            <v>Оймяконский муниципальный районАргамойский наслег</v>
          </cell>
          <cell r="K381">
            <v>269</v>
          </cell>
          <cell r="L381">
            <v>-24.8</v>
          </cell>
        </row>
        <row r="382">
          <cell r="B382" t="str">
            <v>Оймяконский муниципальный районБорогонский 1-й наслег</v>
          </cell>
          <cell r="K382">
            <v>269</v>
          </cell>
          <cell r="L382">
            <v>-24.8</v>
          </cell>
        </row>
        <row r="383">
          <cell r="B383" t="str">
            <v>Оймяконский муниципальный районБорогонский 1-й наслег</v>
          </cell>
          <cell r="K383">
            <v>269</v>
          </cell>
          <cell r="L383">
            <v>-24.8</v>
          </cell>
        </row>
        <row r="384">
          <cell r="B384" t="str">
            <v>Оймяконский муниципальный районБорогонский 1-й наслег</v>
          </cell>
          <cell r="K384">
            <v>269</v>
          </cell>
          <cell r="L384">
            <v>-24.8</v>
          </cell>
        </row>
        <row r="385">
          <cell r="B385" t="str">
            <v>Оймяконский муниципальный районБорогонский 2-й наслег</v>
          </cell>
          <cell r="K385">
            <v>269</v>
          </cell>
          <cell r="L385">
            <v>-24.8</v>
          </cell>
        </row>
        <row r="386">
          <cell r="B386" t="str">
            <v>Оймяконский муниципальный районБорогонский 2-й наслег</v>
          </cell>
          <cell r="K386">
            <v>269</v>
          </cell>
          <cell r="L386">
            <v>-24.8</v>
          </cell>
        </row>
        <row r="387">
          <cell r="B387" t="str">
            <v>Оймяконский муниципальный районБорогонский 2-й наслег</v>
          </cell>
          <cell r="K387">
            <v>269</v>
          </cell>
          <cell r="L387">
            <v>-24.8</v>
          </cell>
        </row>
        <row r="388">
          <cell r="B388" t="str">
            <v>Оймяконский муниципальный районБорогонский 2-й наслег</v>
          </cell>
          <cell r="K388">
            <v>269</v>
          </cell>
          <cell r="L388">
            <v>-24.8</v>
          </cell>
        </row>
        <row r="389">
          <cell r="B389" t="str">
            <v>Оймяконский муниципальный районСордоннохский наслег</v>
          </cell>
          <cell r="K389">
            <v>269</v>
          </cell>
          <cell r="L389">
            <v>-24.8</v>
          </cell>
        </row>
        <row r="390">
          <cell r="B390" t="str">
            <v>Оймяконский муниципальный районСордоннохский наслег</v>
          </cell>
          <cell r="K390">
            <v>269</v>
          </cell>
          <cell r="L390">
            <v>-24.8</v>
          </cell>
        </row>
        <row r="391">
          <cell r="B391" t="str">
            <v>Оймяконский муниципальный районТерютский наслег</v>
          </cell>
          <cell r="K391">
            <v>269</v>
          </cell>
          <cell r="L391">
            <v>-24.8</v>
          </cell>
        </row>
        <row r="392">
          <cell r="B392" t="str">
            <v>Оймяконский муниципальный районЮчюгейский наслег</v>
          </cell>
          <cell r="K392">
            <v>269</v>
          </cell>
          <cell r="L392">
            <v>-24.8</v>
          </cell>
        </row>
        <row r="393">
          <cell r="B393" t="str">
            <v>Оймяконский муниципальный районЮчюгейский наслег</v>
          </cell>
          <cell r="K393">
            <v>269</v>
          </cell>
          <cell r="L393">
            <v>-24.8</v>
          </cell>
        </row>
        <row r="394">
          <cell r="B394" t="str">
            <v>Олёкминский муниципальный районАбагинский наслег</v>
          </cell>
          <cell r="K394">
            <v>252</v>
          </cell>
          <cell r="L394">
            <v>-16.100000000000001</v>
          </cell>
        </row>
        <row r="395">
          <cell r="B395" t="str">
            <v>Олёкминский муниципальный районАбагинский наслег</v>
          </cell>
          <cell r="K395">
            <v>252</v>
          </cell>
          <cell r="L395">
            <v>-16.100000000000001</v>
          </cell>
        </row>
        <row r="396">
          <cell r="B396" t="str">
            <v>Олёкминский муниципальный районКяччинский наслег</v>
          </cell>
          <cell r="K396">
            <v>252</v>
          </cell>
          <cell r="L396">
            <v>-16.100000000000001</v>
          </cell>
        </row>
        <row r="397">
          <cell r="B397" t="str">
            <v>Олёкминский муниципальный районГород Олёкминск</v>
          </cell>
          <cell r="K397">
            <v>252</v>
          </cell>
          <cell r="L397">
            <v>-16.100000000000001</v>
          </cell>
        </row>
        <row r="398">
          <cell r="B398" t="str">
            <v>Олёкминский муниципальный районГород Олёкминск</v>
          </cell>
          <cell r="K398">
            <v>252</v>
          </cell>
          <cell r="L398">
            <v>-16.100000000000001</v>
          </cell>
        </row>
        <row r="399">
          <cell r="B399" t="str">
            <v>Олёкминский муниципальный районГород Олёкминск</v>
          </cell>
          <cell r="K399">
            <v>252</v>
          </cell>
          <cell r="L399">
            <v>-16.100000000000001</v>
          </cell>
        </row>
        <row r="400">
          <cell r="B400" t="str">
            <v>Олёкминский муниципальный районГород Олёкминск</v>
          </cell>
          <cell r="K400">
            <v>252</v>
          </cell>
          <cell r="L400">
            <v>-16.100000000000001</v>
          </cell>
        </row>
        <row r="401">
          <cell r="B401" t="str">
            <v>Олёкминский муниципальный районГород Олёкминск</v>
          </cell>
          <cell r="K401">
            <v>252</v>
          </cell>
          <cell r="L401">
            <v>-16.100000000000001</v>
          </cell>
        </row>
        <row r="402">
          <cell r="B402" t="str">
            <v>Олёкминский муниципальный районДабанский наслег</v>
          </cell>
          <cell r="K402">
            <v>252</v>
          </cell>
          <cell r="L402">
            <v>-16.100000000000001</v>
          </cell>
        </row>
        <row r="403">
          <cell r="B403" t="str">
            <v>Олёкминский муниципальный районДабанский наслег</v>
          </cell>
          <cell r="K403">
            <v>252</v>
          </cell>
          <cell r="L403">
            <v>-16.100000000000001</v>
          </cell>
        </row>
        <row r="404">
          <cell r="B404" t="str">
            <v>Олёкминский муниципальный районДабанский наслег</v>
          </cell>
          <cell r="K404">
            <v>252</v>
          </cell>
          <cell r="L404">
            <v>-16.100000000000001</v>
          </cell>
        </row>
        <row r="405">
          <cell r="B405" t="str">
            <v>Олёкминский муниципальный районДельгейский наслег</v>
          </cell>
          <cell r="K405">
            <v>252</v>
          </cell>
          <cell r="L405">
            <v>-16.100000000000001</v>
          </cell>
        </row>
        <row r="406">
          <cell r="B406" t="str">
            <v>Олёкминский муниципальный районДельгейский наслег</v>
          </cell>
          <cell r="K406">
            <v>252</v>
          </cell>
          <cell r="L406">
            <v>-16.100000000000001</v>
          </cell>
        </row>
        <row r="407">
          <cell r="B407" t="str">
            <v>Олёкминский муниципальный районЖарханский национальный наслег</v>
          </cell>
          <cell r="K407">
            <v>252</v>
          </cell>
          <cell r="L407">
            <v>-16.100000000000001</v>
          </cell>
        </row>
        <row r="408">
          <cell r="B408" t="str">
            <v>Олёкминский муниципальный районЖарханский национальный наслег</v>
          </cell>
          <cell r="K408">
            <v>252</v>
          </cell>
          <cell r="L408">
            <v>-16.100000000000001</v>
          </cell>
        </row>
        <row r="409">
          <cell r="B409" t="str">
            <v>Олёкминский муниципальный районЖарханский национальный наслег</v>
          </cell>
          <cell r="K409">
            <v>252</v>
          </cell>
          <cell r="L409">
            <v>-16.100000000000001</v>
          </cell>
        </row>
        <row r="410">
          <cell r="B410" t="str">
            <v>Олёкминский муниципальный районКиндигирский национальный наслег</v>
          </cell>
          <cell r="K410">
            <v>252</v>
          </cell>
          <cell r="L410">
            <v>-16.100000000000001</v>
          </cell>
        </row>
        <row r="411">
          <cell r="B411" t="str">
            <v>Олёкминский муниципальный районКиндигирский национальный наслег</v>
          </cell>
          <cell r="K411">
            <v>252</v>
          </cell>
          <cell r="L411">
            <v>-16.100000000000001</v>
          </cell>
        </row>
        <row r="412">
          <cell r="B412" t="str">
            <v>Олёкминский муниципальный районКыллахский наслег</v>
          </cell>
          <cell r="K412">
            <v>252</v>
          </cell>
          <cell r="L412">
            <v>-16.100000000000001</v>
          </cell>
        </row>
        <row r="413">
          <cell r="B413" t="str">
            <v>Олёкминский муниципальный районКыллахский наслег</v>
          </cell>
          <cell r="K413">
            <v>252</v>
          </cell>
          <cell r="L413">
            <v>-16.100000000000001</v>
          </cell>
        </row>
        <row r="414">
          <cell r="B414" t="str">
            <v>Олёкминский муниципальный районМальжагарский наслег</v>
          </cell>
          <cell r="K414">
            <v>252</v>
          </cell>
          <cell r="L414">
            <v>-16.100000000000001</v>
          </cell>
        </row>
        <row r="415">
          <cell r="B415" t="str">
            <v>Олёкминский муниципальный районМальжагарский наслег</v>
          </cell>
          <cell r="K415">
            <v>252</v>
          </cell>
          <cell r="L415">
            <v>-16.100000000000001</v>
          </cell>
        </row>
        <row r="416">
          <cell r="B416" t="str">
            <v>Олёкминский муниципальный районМальжагарский наслег</v>
          </cell>
          <cell r="K416">
            <v>252</v>
          </cell>
          <cell r="L416">
            <v>-16.100000000000001</v>
          </cell>
        </row>
        <row r="417">
          <cell r="B417" t="str">
            <v>Олёкминский муниципальный районМачинский наслег</v>
          </cell>
          <cell r="K417">
            <v>252</v>
          </cell>
          <cell r="L417">
            <v>-16.100000000000001</v>
          </cell>
        </row>
        <row r="418">
          <cell r="B418" t="str">
            <v>Олёкминский муниципальный районНерюктяйинский 1-й наслег</v>
          </cell>
          <cell r="K418">
            <v>252</v>
          </cell>
          <cell r="L418">
            <v>-16.100000000000001</v>
          </cell>
        </row>
        <row r="419">
          <cell r="B419" t="str">
            <v>Олёкминский муниципальный районНерюктяйинский 1-й наслег</v>
          </cell>
          <cell r="K419">
            <v>252</v>
          </cell>
          <cell r="L419">
            <v>-16.100000000000001</v>
          </cell>
        </row>
        <row r="420">
          <cell r="B420" t="str">
            <v>Олёкминский муниципальный районНерюктяйинский 1-й наслег</v>
          </cell>
          <cell r="K420">
            <v>252</v>
          </cell>
          <cell r="L420">
            <v>-16.100000000000001</v>
          </cell>
        </row>
        <row r="421">
          <cell r="B421" t="str">
            <v>Олёкминский муниципальный районНерюктяйинский 1-й наслег</v>
          </cell>
          <cell r="K421">
            <v>252</v>
          </cell>
          <cell r="L421">
            <v>-16.100000000000001</v>
          </cell>
        </row>
        <row r="422">
          <cell r="B422" t="str">
            <v>Олёкминский муниципальный районНерюктяйинский 2-й наслег</v>
          </cell>
          <cell r="K422">
            <v>252</v>
          </cell>
          <cell r="L422">
            <v>-16.100000000000001</v>
          </cell>
        </row>
        <row r="423">
          <cell r="B423" t="str">
            <v>Олёкминский муниципальный районНерюктяйинский 2-й наслег</v>
          </cell>
          <cell r="K423">
            <v>252</v>
          </cell>
          <cell r="L423">
            <v>-16.100000000000001</v>
          </cell>
        </row>
        <row r="424">
          <cell r="B424" t="str">
            <v>Олёкминский муниципальный районНерюктяйинский 2-й наслег</v>
          </cell>
          <cell r="K424">
            <v>252</v>
          </cell>
          <cell r="L424">
            <v>-16.100000000000001</v>
          </cell>
        </row>
        <row r="425">
          <cell r="B425" t="str">
            <v>Олёкминский муниципальный районОлёкминский наслег</v>
          </cell>
          <cell r="K425">
            <v>252</v>
          </cell>
          <cell r="L425">
            <v>-16.100000000000001</v>
          </cell>
        </row>
        <row r="426">
          <cell r="B426" t="str">
            <v>Олёкминский муниципальный районУлахан-Мунгкунский наслег</v>
          </cell>
          <cell r="K426">
            <v>252</v>
          </cell>
          <cell r="L426">
            <v>-16.100000000000001</v>
          </cell>
        </row>
        <row r="427">
          <cell r="B427" t="str">
            <v>Олёкминский муниципальный районПоселок Заречный</v>
          </cell>
          <cell r="K427">
            <v>252</v>
          </cell>
          <cell r="L427">
            <v>-16.100000000000001</v>
          </cell>
        </row>
        <row r="428">
          <cell r="B428" t="str">
            <v>Олёкминский муниципальный районПоселок Торго</v>
          </cell>
          <cell r="K428">
            <v>252</v>
          </cell>
          <cell r="L428">
            <v>-16.100000000000001</v>
          </cell>
        </row>
        <row r="429">
          <cell r="B429" t="str">
            <v>Олёкминский муниципальный районСаныяхтахский наслег</v>
          </cell>
          <cell r="K429">
            <v>252</v>
          </cell>
          <cell r="L429">
            <v>-16.100000000000001</v>
          </cell>
        </row>
        <row r="430">
          <cell r="B430" t="str">
            <v>Олёкминский муниципальный районСаныяхтахский наслег</v>
          </cell>
          <cell r="K430">
            <v>252</v>
          </cell>
          <cell r="L430">
            <v>-16.100000000000001</v>
          </cell>
        </row>
        <row r="431">
          <cell r="B431" t="str">
            <v>Олёкминский муниципальный районСаныяхтахский наслег</v>
          </cell>
          <cell r="K431">
            <v>252</v>
          </cell>
          <cell r="L431">
            <v>-16.100000000000001</v>
          </cell>
        </row>
        <row r="432">
          <cell r="B432" t="str">
            <v>Олёкминский муниципальный районСаныяхтахский наслег</v>
          </cell>
          <cell r="K432">
            <v>252</v>
          </cell>
          <cell r="L432">
            <v>-16.100000000000001</v>
          </cell>
        </row>
        <row r="433">
          <cell r="B433" t="str">
            <v>Олёкминский муниципальный районСолянский наслег</v>
          </cell>
          <cell r="K433">
            <v>252</v>
          </cell>
          <cell r="L433">
            <v>-16.100000000000001</v>
          </cell>
        </row>
        <row r="434">
          <cell r="B434" t="str">
            <v>Олёкминский муниципальный районСолянский наслег</v>
          </cell>
          <cell r="K434">
            <v>252</v>
          </cell>
          <cell r="L434">
            <v>-16.100000000000001</v>
          </cell>
        </row>
        <row r="435">
          <cell r="B435" t="str">
            <v>Олёкминский муниципальный районТроицкий наслег</v>
          </cell>
          <cell r="K435">
            <v>252</v>
          </cell>
          <cell r="L435">
            <v>-16.100000000000001</v>
          </cell>
        </row>
        <row r="436">
          <cell r="B436" t="str">
            <v>Олёкминский муниципальный районКяччинский наслег</v>
          </cell>
          <cell r="K436">
            <v>252</v>
          </cell>
          <cell r="L436">
            <v>-16.100000000000001</v>
          </cell>
        </row>
        <row r="437">
          <cell r="B437" t="str">
            <v>Олёкминский муниципальный районКяччинский наслег</v>
          </cell>
          <cell r="K437">
            <v>252</v>
          </cell>
          <cell r="L437">
            <v>-16.100000000000001</v>
          </cell>
        </row>
        <row r="438">
          <cell r="B438" t="str">
            <v>Олёкминский муниципальный районКяччинский наслег</v>
          </cell>
          <cell r="K438">
            <v>252</v>
          </cell>
          <cell r="L438">
            <v>-16.100000000000001</v>
          </cell>
        </row>
        <row r="439">
          <cell r="B439" t="str">
            <v>Олёкминский муниципальный районТянский национальный наслег</v>
          </cell>
          <cell r="K439">
            <v>252</v>
          </cell>
          <cell r="L439">
            <v>-16.100000000000001</v>
          </cell>
        </row>
        <row r="440">
          <cell r="B440" t="str">
            <v>Олёкминский муниципальный районУрицкий наслег</v>
          </cell>
          <cell r="K440">
            <v>252</v>
          </cell>
          <cell r="L440">
            <v>-16.100000000000001</v>
          </cell>
        </row>
        <row r="441">
          <cell r="B441" t="str">
            <v>Олёкминский муниципальный районУрицкий наслег</v>
          </cell>
          <cell r="K441">
            <v>252</v>
          </cell>
          <cell r="L441">
            <v>-16.100000000000001</v>
          </cell>
        </row>
        <row r="442">
          <cell r="B442" t="str">
            <v>Олёкминский муниципальный районХоринский наслег</v>
          </cell>
          <cell r="K442">
            <v>252</v>
          </cell>
          <cell r="L442">
            <v>-16.100000000000001</v>
          </cell>
        </row>
        <row r="443">
          <cell r="B443" t="str">
            <v>Олёкминский муниципальный районХоринский наслег</v>
          </cell>
          <cell r="K443">
            <v>252</v>
          </cell>
          <cell r="L443">
            <v>-16.100000000000001</v>
          </cell>
        </row>
        <row r="444">
          <cell r="B444" t="str">
            <v>Олёкминский муниципальный районХоринский наслег</v>
          </cell>
          <cell r="K444">
            <v>252</v>
          </cell>
          <cell r="L444">
            <v>-16.100000000000001</v>
          </cell>
        </row>
        <row r="445">
          <cell r="B445" t="str">
            <v>Олёкминский муниципальный районЧапаевский наслег</v>
          </cell>
          <cell r="K445">
            <v>252</v>
          </cell>
          <cell r="L445">
            <v>-16.100000000000001</v>
          </cell>
        </row>
        <row r="446">
          <cell r="B446" t="str">
            <v>Олёкминский муниципальный районЧапаевский наслег</v>
          </cell>
          <cell r="K446">
            <v>252</v>
          </cell>
          <cell r="L446">
            <v>-16.100000000000001</v>
          </cell>
        </row>
        <row r="447">
          <cell r="B447" t="str">
            <v>Олёкминский муниципальный районЧаринский национальный наслег</v>
          </cell>
          <cell r="K447">
            <v>252</v>
          </cell>
          <cell r="L447">
            <v>-16.100000000000001</v>
          </cell>
        </row>
        <row r="448">
          <cell r="B448" t="str">
            <v>Оленёкский муниципальный районЖилиндинский национальный наслег</v>
          </cell>
          <cell r="K448">
            <v>293</v>
          </cell>
          <cell r="L448">
            <v>-19.8</v>
          </cell>
        </row>
        <row r="449">
          <cell r="B449" t="str">
            <v>Оленёкский муниципальный районКирбейский национальный наслег</v>
          </cell>
          <cell r="K449">
            <v>287</v>
          </cell>
          <cell r="L449">
            <v>-20.399999999999999</v>
          </cell>
        </row>
        <row r="450">
          <cell r="B450" t="str">
            <v>Оленёкский муниципальный районОленёкский национальный наслег</v>
          </cell>
          <cell r="K450">
            <v>287</v>
          </cell>
          <cell r="L450">
            <v>-20.399999999999999</v>
          </cell>
        </row>
        <row r="451">
          <cell r="B451" t="str">
            <v>Оленёкский муниципальный районШологонский национальный наслег</v>
          </cell>
          <cell r="K451">
            <v>287</v>
          </cell>
          <cell r="L451">
            <v>-20.399999999999999</v>
          </cell>
        </row>
        <row r="452">
          <cell r="B452" t="str">
            <v>Среднеколымский муниципальный районГород Среднеколымск</v>
          </cell>
          <cell r="K452">
            <v>281</v>
          </cell>
          <cell r="L452">
            <v>-19.600000000000001</v>
          </cell>
        </row>
        <row r="453">
          <cell r="B453" t="str">
            <v>Среднеколымский муниципальный районГород Среднеколымск</v>
          </cell>
          <cell r="K453">
            <v>281</v>
          </cell>
          <cell r="L453">
            <v>-19.600000000000001</v>
          </cell>
        </row>
        <row r="454">
          <cell r="B454" t="str">
            <v>Среднеколымский муниципальный районАлазейский наслег</v>
          </cell>
          <cell r="K454">
            <v>281</v>
          </cell>
          <cell r="L454">
            <v>-19.600000000000001</v>
          </cell>
        </row>
        <row r="455">
          <cell r="B455" t="str">
            <v>Среднеколымский муниципальный районБайдинский наслег</v>
          </cell>
          <cell r="K455">
            <v>281</v>
          </cell>
          <cell r="L455">
            <v>-19.600000000000001</v>
          </cell>
        </row>
        <row r="456">
          <cell r="B456" t="str">
            <v>Среднеколымский муниципальный районБерёзовский национальный (кочевой) наслег</v>
          </cell>
          <cell r="K456">
            <v>281</v>
          </cell>
          <cell r="L456">
            <v>-19.600000000000001</v>
          </cell>
        </row>
        <row r="457">
          <cell r="B457" t="str">
            <v>Среднеколымский муниципальный районБерёзовский национальный (кочевой) наслег</v>
          </cell>
          <cell r="K457">
            <v>281</v>
          </cell>
          <cell r="L457">
            <v>-19.600000000000001</v>
          </cell>
        </row>
        <row r="458">
          <cell r="B458" t="str">
            <v>Среднеколымский муниципальный районКангаласский 1-й наслег</v>
          </cell>
          <cell r="K458">
            <v>281</v>
          </cell>
          <cell r="L458">
            <v>-19.600000000000001</v>
          </cell>
        </row>
        <row r="459">
          <cell r="B459" t="str">
            <v>Среднеколымский муниципальный районКангаласский 1-й наслег</v>
          </cell>
          <cell r="K459">
            <v>281</v>
          </cell>
          <cell r="L459">
            <v>-19.600000000000001</v>
          </cell>
        </row>
        <row r="460">
          <cell r="B460" t="str">
            <v>Среднеколымский муниципальный районКангаласский 2-й наслег</v>
          </cell>
          <cell r="K460">
            <v>281</v>
          </cell>
          <cell r="L460">
            <v>-19.600000000000001</v>
          </cell>
        </row>
        <row r="461">
          <cell r="B461" t="str">
            <v>Среднеколымский муниципальный районМятисский 1-й наслег</v>
          </cell>
          <cell r="K461">
            <v>281</v>
          </cell>
          <cell r="L461">
            <v>-19.600000000000001</v>
          </cell>
        </row>
        <row r="462">
          <cell r="B462" t="str">
            <v>Среднеколымский муниципальный районМятисский 2-й наслег</v>
          </cell>
          <cell r="K462">
            <v>281</v>
          </cell>
          <cell r="L462">
            <v>-19.600000000000001</v>
          </cell>
        </row>
        <row r="463">
          <cell r="B463" t="str">
            <v>Среднеколымский муниципальный районМятисский 2-й наслег</v>
          </cell>
          <cell r="K463">
            <v>281</v>
          </cell>
          <cell r="L463">
            <v>-19.600000000000001</v>
          </cell>
        </row>
        <row r="464">
          <cell r="B464" t="str">
            <v>Среднеколымский муниципальный районСен-Кюёльский наслег</v>
          </cell>
          <cell r="K464">
            <v>281</v>
          </cell>
          <cell r="L464">
            <v>-19.600000000000001</v>
          </cell>
        </row>
        <row r="465">
          <cell r="B465" t="str">
            <v>Среднеколымский муниципальный районСен-Кюёльский наслег</v>
          </cell>
          <cell r="K465">
            <v>281</v>
          </cell>
          <cell r="L465">
            <v>-19.600000000000001</v>
          </cell>
        </row>
        <row r="466">
          <cell r="B466" t="str">
            <v>Среднеколымский муниципальный районХатынгнахский наслег</v>
          </cell>
          <cell r="K466">
            <v>281</v>
          </cell>
          <cell r="L466">
            <v>-19.600000000000001</v>
          </cell>
        </row>
        <row r="467">
          <cell r="B467" t="str">
            <v>Сунтарский муниципальный районАллагинский наслег</v>
          </cell>
          <cell r="K467">
            <v>259</v>
          </cell>
          <cell r="L467">
            <v>-16.100000000000001</v>
          </cell>
        </row>
        <row r="468">
          <cell r="B468" t="str">
            <v>Сунтарский муниципальный районАрылахский наслег</v>
          </cell>
          <cell r="K468">
            <v>259</v>
          </cell>
          <cell r="L468">
            <v>-16.100000000000001</v>
          </cell>
        </row>
        <row r="469">
          <cell r="B469" t="str">
            <v>Сунтарский муниципальный районБордонский наслег</v>
          </cell>
          <cell r="K469">
            <v>259</v>
          </cell>
          <cell r="L469">
            <v>-16.100000000000001</v>
          </cell>
        </row>
        <row r="470">
          <cell r="B470" t="str">
            <v>Сунтарский муниципальный районВилючанский наслег</v>
          </cell>
          <cell r="K470">
            <v>259</v>
          </cell>
          <cell r="L470">
            <v>-16.100000000000001</v>
          </cell>
        </row>
        <row r="471">
          <cell r="B471" t="str">
            <v>Сунтарский муниципальный районВилючанский наслег</v>
          </cell>
          <cell r="K471">
            <v>259</v>
          </cell>
          <cell r="L471">
            <v>-16.100000000000001</v>
          </cell>
        </row>
        <row r="472">
          <cell r="B472" t="str">
            <v>Сунтарский муниципальный районЖарханский наслег</v>
          </cell>
          <cell r="K472">
            <v>259</v>
          </cell>
          <cell r="L472">
            <v>-16.100000000000001</v>
          </cell>
        </row>
        <row r="473">
          <cell r="B473" t="str">
            <v>Сунтарский муниципальный районИлимнирский наслег</v>
          </cell>
          <cell r="K473">
            <v>259</v>
          </cell>
          <cell r="L473">
            <v>-16.100000000000001</v>
          </cell>
        </row>
        <row r="474">
          <cell r="B474" t="str">
            <v>Сунтарский муниципальный районКемпендяйский наслег</v>
          </cell>
          <cell r="K474">
            <v>260</v>
          </cell>
          <cell r="L474">
            <v>-17.3</v>
          </cell>
        </row>
        <row r="475">
          <cell r="B475" t="str">
            <v>Сунтарский муниципальный районУстьинский наслег</v>
          </cell>
          <cell r="K475">
            <v>260</v>
          </cell>
          <cell r="L475">
            <v>-17.3</v>
          </cell>
        </row>
        <row r="476">
          <cell r="B476" t="str">
            <v>Сунтарский муниципальный районКемпендяйский наслег</v>
          </cell>
          <cell r="K476">
            <v>260</v>
          </cell>
          <cell r="L476">
            <v>-17.3</v>
          </cell>
        </row>
        <row r="477">
          <cell r="B477" t="str">
            <v>Сунтарский муниципальный районКрестяхский наслег</v>
          </cell>
          <cell r="K477">
            <v>259</v>
          </cell>
          <cell r="L477">
            <v>-16.100000000000001</v>
          </cell>
        </row>
        <row r="478">
          <cell r="B478" t="str">
            <v>Сунтарский муниципальный районКуокунинский наслег</v>
          </cell>
          <cell r="K478">
            <v>259</v>
          </cell>
          <cell r="L478">
            <v>-16.100000000000001</v>
          </cell>
        </row>
        <row r="479">
          <cell r="B479" t="str">
            <v>Сунтарский муниципальный районКутанинский наслег</v>
          </cell>
          <cell r="K479">
            <v>260</v>
          </cell>
          <cell r="L479">
            <v>-17.3</v>
          </cell>
        </row>
        <row r="480">
          <cell r="B480" t="str">
            <v>Сунтарский муниципальный районКутанинский наслег</v>
          </cell>
          <cell r="K480">
            <v>260</v>
          </cell>
          <cell r="L480">
            <v>-17.3</v>
          </cell>
        </row>
        <row r="481">
          <cell r="B481" t="str">
            <v>Сунтарский муниципальный районКюкяйский наслег</v>
          </cell>
          <cell r="K481">
            <v>260</v>
          </cell>
          <cell r="L481">
            <v>-17.3</v>
          </cell>
        </row>
        <row r="482">
          <cell r="B482" t="str">
            <v>Сунтарский муниципальный районКюндяйинский наслег</v>
          </cell>
          <cell r="K482">
            <v>260</v>
          </cell>
          <cell r="L482">
            <v>-17.3</v>
          </cell>
        </row>
        <row r="483">
          <cell r="B483" t="str">
            <v>Сунтарский муниципальный районКюндяйинский наслег</v>
          </cell>
          <cell r="K483">
            <v>260</v>
          </cell>
          <cell r="L483">
            <v>-17.3</v>
          </cell>
        </row>
        <row r="484">
          <cell r="B484" t="str">
            <v>Сунтарский муниципальный районКюндяйинский наслег</v>
          </cell>
          <cell r="K484">
            <v>260</v>
          </cell>
          <cell r="L484">
            <v>-17.3</v>
          </cell>
        </row>
        <row r="485">
          <cell r="B485" t="str">
            <v>Сунтарский муниципальный районМар-Кюёльский наслег</v>
          </cell>
          <cell r="K485">
            <v>259</v>
          </cell>
          <cell r="L485">
            <v>-16.100000000000001</v>
          </cell>
        </row>
        <row r="486">
          <cell r="B486" t="str">
            <v>Сунтарский муниципальный районНахаринский наслег</v>
          </cell>
          <cell r="K486">
            <v>259</v>
          </cell>
          <cell r="L486">
            <v>-16.100000000000001</v>
          </cell>
        </row>
        <row r="487">
          <cell r="B487" t="str">
            <v>Сунтарский муниципальный районСунтарский наслег</v>
          </cell>
          <cell r="K487">
            <v>259</v>
          </cell>
          <cell r="L487">
            <v>-16.100000000000001</v>
          </cell>
        </row>
        <row r="488">
          <cell r="B488" t="str">
            <v>Сунтарский муниципальный районТенкинский наслег</v>
          </cell>
          <cell r="K488">
            <v>259</v>
          </cell>
          <cell r="L488">
            <v>-16.100000000000001</v>
          </cell>
        </row>
        <row r="489">
          <cell r="B489" t="str">
            <v>Сунтарский муниципальный районТойбохойский наслег</v>
          </cell>
          <cell r="K489">
            <v>259</v>
          </cell>
          <cell r="L489">
            <v>-16.100000000000001</v>
          </cell>
        </row>
        <row r="490">
          <cell r="B490" t="str">
            <v>Сунтарский муниципальный районТолонский наслег</v>
          </cell>
          <cell r="K490">
            <v>260</v>
          </cell>
          <cell r="L490">
            <v>-17.3</v>
          </cell>
        </row>
        <row r="491">
          <cell r="B491" t="str">
            <v>Сунтарский муниципальный районТуойдахский наслег</v>
          </cell>
          <cell r="K491">
            <v>259</v>
          </cell>
          <cell r="L491">
            <v>-16.100000000000001</v>
          </cell>
        </row>
        <row r="492">
          <cell r="B492" t="str">
            <v>Сунтарский муниципальный районТюбяй-Жарханский наслег</v>
          </cell>
          <cell r="K492">
            <v>260</v>
          </cell>
          <cell r="L492">
            <v>-17.3</v>
          </cell>
        </row>
        <row r="493">
          <cell r="B493" t="str">
            <v>Сунтарский муниципальный районТюбяй-Жарханский наслег</v>
          </cell>
          <cell r="K493">
            <v>260</v>
          </cell>
          <cell r="L493">
            <v>-17.3</v>
          </cell>
        </row>
        <row r="494">
          <cell r="B494" t="str">
            <v>Сунтарский муниципальный районТюбяй-Жарханский наслег</v>
          </cell>
          <cell r="K494">
            <v>260</v>
          </cell>
          <cell r="L494">
            <v>-17.3</v>
          </cell>
        </row>
        <row r="495">
          <cell r="B495" t="str">
            <v>Сунтарский муниципальный районТюбяйский наслег</v>
          </cell>
          <cell r="K495">
            <v>260</v>
          </cell>
          <cell r="L495">
            <v>-17.3</v>
          </cell>
        </row>
        <row r="496">
          <cell r="B496" t="str">
            <v>Сунтарский муниципальный районТюбяйский наслег</v>
          </cell>
          <cell r="K496">
            <v>260</v>
          </cell>
          <cell r="L496">
            <v>-17.3</v>
          </cell>
        </row>
        <row r="497">
          <cell r="B497" t="str">
            <v>Сунтарский муниципальный районХаданский наслег</v>
          </cell>
          <cell r="K497">
            <v>259</v>
          </cell>
          <cell r="L497">
            <v>-16.100000000000001</v>
          </cell>
        </row>
        <row r="498">
          <cell r="B498" t="str">
            <v>Сунтарский муниципальный районХаданский наслег</v>
          </cell>
          <cell r="K498">
            <v>259</v>
          </cell>
          <cell r="L498">
            <v>-16.100000000000001</v>
          </cell>
        </row>
        <row r="499">
          <cell r="B499" t="str">
            <v>Сунтарский муниципальный районХаданский наслег</v>
          </cell>
          <cell r="K499">
            <v>259</v>
          </cell>
          <cell r="L499">
            <v>-16.100000000000001</v>
          </cell>
        </row>
        <row r="500">
          <cell r="B500" t="str">
            <v>Сунтарский муниципальный районХоринский наслег</v>
          </cell>
          <cell r="K500">
            <v>260</v>
          </cell>
          <cell r="L500">
            <v>-17.3</v>
          </cell>
        </row>
        <row r="501">
          <cell r="B501" t="str">
            <v>Сунтарский муниципальный районШеинский наслег</v>
          </cell>
          <cell r="K501">
            <v>259</v>
          </cell>
          <cell r="L501">
            <v>-16.100000000000001</v>
          </cell>
        </row>
        <row r="502">
          <cell r="B502" t="str">
            <v>Сунтарский муниципальный районШеинский наслег</v>
          </cell>
          <cell r="K502">
            <v>259</v>
          </cell>
          <cell r="L502">
            <v>-16.100000000000001</v>
          </cell>
        </row>
        <row r="503">
          <cell r="B503" t="str">
            <v>Сунтарский муниципальный районШеинский наслег</v>
          </cell>
          <cell r="K503">
            <v>259</v>
          </cell>
          <cell r="L503">
            <v>-16.100000000000001</v>
          </cell>
        </row>
        <row r="504">
          <cell r="B504" t="str">
            <v>Сунтарский муниципальный районЭльгяйский наслег</v>
          </cell>
          <cell r="K504">
            <v>260</v>
          </cell>
          <cell r="L504">
            <v>-17.3</v>
          </cell>
        </row>
        <row r="505">
          <cell r="B505" t="str">
            <v>Сунтарский муниципальный районЭльгяйский наслег</v>
          </cell>
          <cell r="K505">
            <v>259</v>
          </cell>
          <cell r="L505">
            <v>-16.100000000000001</v>
          </cell>
        </row>
        <row r="506">
          <cell r="B506" t="str">
            <v>Таттинский муниципальный районАлданский наслег</v>
          </cell>
          <cell r="K506">
            <v>257</v>
          </cell>
          <cell r="L506">
            <v>-22.9</v>
          </cell>
        </row>
        <row r="507">
          <cell r="B507" t="str">
            <v>Таттинский муниципальный районАмгинский наслег</v>
          </cell>
          <cell r="K507">
            <v>257</v>
          </cell>
          <cell r="L507">
            <v>-22.9</v>
          </cell>
        </row>
        <row r="508">
          <cell r="B508" t="str">
            <v>Таттинский муниципальный районБаягинский наслег</v>
          </cell>
          <cell r="K508">
            <v>257</v>
          </cell>
          <cell r="L508">
            <v>-22.9</v>
          </cell>
        </row>
        <row r="509">
          <cell r="B509" t="str">
            <v>Таттинский муниципальный районДайа-Амгинский наслег</v>
          </cell>
          <cell r="K509">
            <v>257</v>
          </cell>
          <cell r="L509">
            <v>-22.9</v>
          </cell>
        </row>
        <row r="510">
          <cell r="B510" t="str">
            <v>Таттинский муниципальный районЖохсогонский наслег</v>
          </cell>
          <cell r="K510">
            <v>257</v>
          </cell>
          <cell r="L510">
            <v>-22.9</v>
          </cell>
        </row>
        <row r="511">
          <cell r="B511" t="str">
            <v>Таттинский муниципальный районЖохсогонский наслег</v>
          </cell>
          <cell r="K511">
            <v>257</v>
          </cell>
          <cell r="L511">
            <v>-22.9</v>
          </cell>
        </row>
        <row r="512">
          <cell r="B512" t="str">
            <v>Таттинский муниципальный районЖулейский наслег</v>
          </cell>
          <cell r="K512">
            <v>257</v>
          </cell>
          <cell r="L512">
            <v>-22.9</v>
          </cell>
        </row>
        <row r="513">
          <cell r="B513" t="str">
            <v>Таттинский муниципальный районИгидейский наслег</v>
          </cell>
          <cell r="K513">
            <v>257</v>
          </cell>
          <cell r="L513">
            <v>-22.9</v>
          </cell>
        </row>
        <row r="514">
          <cell r="B514" t="str">
            <v>Таттинский муниципальный районОктябрьский наслег</v>
          </cell>
          <cell r="K514">
            <v>257</v>
          </cell>
          <cell r="L514">
            <v>-22.9</v>
          </cell>
        </row>
        <row r="515">
          <cell r="B515" t="str">
            <v>Таттинский муниципальный районСредне-Амгинский наслег</v>
          </cell>
          <cell r="K515">
            <v>257</v>
          </cell>
          <cell r="L515">
            <v>-22.9</v>
          </cell>
        </row>
        <row r="516">
          <cell r="B516" t="str">
            <v>Таттинский муниципальный районТаттинский наслег</v>
          </cell>
          <cell r="K516">
            <v>257</v>
          </cell>
          <cell r="L516">
            <v>-22.9</v>
          </cell>
        </row>
        <row r="517">
          <cell r="B517" t="str">
            <v>Таттинский муниципальный районТыарасинский наслег</v>
          </cell>
          <cell r="K517">
            <v>257</v>
          </cell>
          <cell r="L517">
            <v>-22.9</v>
          </cell>
        </row>
        <row r="518">
          <cell r="B518" t="str">
            <v>Таттинский муниципальный районУолбинский наслег</v>
          </cell>
          <cell r="K518">
            <v>257</v>
          </cell>
          <cell r="L518">
            <v>-22.9</v>
          </cell>
        </row>
        <row r="519">
          <cell r="B519" t="str">
            <v>Таттинский муниципальный районУсть-Амгинский наслег</v>
          </cell>
          <cell r="K519">
            <v>257</v>
          </cell>
          <cell r="L519">
            <v>-22.9</v>
          </cell>
        </row>
        <row r="520">
          <cell r="B520" t="str">
            <v>Таттинский муниципальный районХара-Алданский наслег</v>
          </cell>
          <cell r="K520">
            <v>257</v>
          </cell>
          <cell r="L520">
            <v>-22.9</v>
          </cell>
        </row>
        <row r="521">
          <cell r="B521" t="str">
            <v>Томпонский муниципальный районПоселок Джебарики-Хая</v>
          </cell>
          <cell r="K521">
            <v>258</v>
          </cell>
          <cell r="L521">
            <v>-22</v>
          </cell>
        </row>
        <row r="522">
          <cell r="B522" t="str">
            <v>Томпонский муниципальный районПоселок Хандыга</v>
          </cell>
          <cell r="K522">
            <v>258</v>
          </cell>
          <cell r="L522">
            <v>-22</v>
          </cell>
        </row>
        <row r="523">
          <cell r="B523" t="str">
            <v>Томпонский муниципальный районБаягантайский наслег</v>
          </cell>
          <cell r="K523">
            <v>253</v>
          </cell>
          <cell r="L523">
            <v>-22.6</v>
          </cell>
        </row>
        <row r="524">
          <cell r="B524" t="str">
            <v>Томпонский муниципальный районБаягантайский наслег</v>
          </cell>
          <cell r="K524">
            <v>253</v>
          </cell>
          <cell r="L524">
            <v>-22.6</v>
          </cell>
        </row>
        <row r="525">
          <cell r="B525" t="str">
            <v>Томпонский муниципальный районБаягантайский наслег</v>
          </cell>
          <cell r="K525">
            <v>253</v>
          </cell>
          <cell r="L525">
            <v>-22.6</v>
          </cell>
        </row>
        <row r="526">
          <cell r="B526" t="str">
            <v>Томпонский муниципальный районМегино-Алданский наслег</v>
          </cell>
          <cell r="K526">
            <v>258</v>
          </cell>
          <cell r="L526">
            <v>-22</v>
          </cell>
        </row>
        <row r="527">
          <cell r="B527" t="str">
            <v>Томпонский муниципальный районНежданинский наслег</v>
          </cell>
          <cell r="K527">
            <v>258</v>
          </cell>
          <cell r="L527">
            <v>-22</v>
          </cell>
        </row>
        <row r="528">
          <cell r="B528" t="str">
            <v>Томпонский муниципальный районОхот-Перевозовский наслег</v>
          </cell>
          <cell r="K528">
            <v>258</v>
          </cell>
          <cell r="L528">
            <v>-22</v>
          </cell>
        </row>
        <row r="529">
          <cell r="B529" t="str">
            <v>Томпонский муниципальный районСасыльский наслег</v>
          </cell>
          <cell r="K529">
            <v>258</v>
          </cell>
          <cell r="L529">
            <v>-22</v>
          </cell>
        </row>
        <row r="530">
          <cell r="B530" t="str">
            <v>Томпонский муниципальный районТеплоключевский наслег</v>
          </cell>
          <cell r="K530">
            <v>258</v>
          </cell>
          <cell r="L530">
            <v>-22</v>
          </cell>
        </row>
        <row r="531">
          <cell r="B531" t="str">
            <v>Томпонский муниципальный районТеплоключевский наслег</v>
          </cell>
          <cell r="K531">
            <v>258</v>
          </cell>
          <cell r="L531">
            <v>-22</v>
          </cell>
        </row>
        <row r="532">
          <cell r="B532" t="str">
            <v>Томпонский муниципальный районТеплоключевский наслег</v>
          </cell>
          <cell r="K532">
            <v>258</v>
          </cell>
          <cell r="L532">
            <v>-22</v>
          </cell>
        </row>
        <row r="533">
          <cell r="B533" t="str">
            <v>Томпонский муниципальный районТомпонский наслег</v>
          </cell>
          <cell r="K533">
            <v>258</v>
          </cell>
          <cell r="L533">
            <v>-22</v>
          </cell>
        </row>
        <row r="534">
          <cell r="B534" t="str">
            <v>Томпонский муниципальный районЫнгинский наслег</v>
          </cell>
          <cell r="K534">
            <v>258</v>
          </cell>
          <cell r="L534">
            <v>-22</v>
          </cell>
        </row>
        <row r="535">
          <cell r="B535" t="str">
            <v>Томпонский муниципальный районЫнгинский наслег</v>
          </cell>
          <cell r="K535">
            <v>258</v>
          </cell>
          <cell r="L535">
            <v>-22</v>
          </cell>
        </row>
        <row r="536">
          <cell r="B536" t="str">
            <v>Томпонский муниципальный районЫнгинский наслег</v>
          </cell>
          <cell r="K536">
            <v>258</v>
          </cell>
          <cell r="L536">
            <v>-22</v>
          </cell>
        </row>
        <row r="537">
          <cell r="B537" t="str">
            <v>Усть-Алданский муниципальный районБатагайский наслег</v>
          </cell>
          <cell r="K537">
            <v>256</v>
          </cell>
          <cell r="L537">
            <v>-22.6</v>
          </cell>
        </row>
        <row r="538">
          <cell r="B538" t="str">
            <v>Усть-Алданский муниципальный районБаягантайский наслег</v>
          </cell>
          <cell r="K538">
            <v>256</v>
          </cell>
          <cell r="L538">
            <v>-22.6</v>
          </cell>
        </row>
        <row r="539">
          <cell r="B539" t="str">
            <v>Усть-Алданский муниципальный районБерт-Усовский наслег</v>
          </cell>
          <cell r="K539">
            <v>256</v>
          </cell>
          <cell r="L539">
            <v>-22.6</v>
          </cell>
        </row>
        <row r="540">
          <cell r="B540" t="str">
            <v>Усть-Алданский муниципальный районБерт-Усовский наслег</v>
          </cell>
          <cell r="K540">
            <v>256</v>
          </cell>
          <cell r="L540">
            <v>-22.6</v>
          </cell>
        </row>
        <row r="541">
          <cell r="B541" t="str">
            <v>Усть-Алданский муниципальный районБорогонский наслег</v>
          </cell>
          <cell r="K541">
            <v>256</v>
          </cell>
          <cell r="L541">
            <v>-22.6</v>
          </cell>
        </row>
        <row r="542">
          <cell r="B542" t="str">
            <v>Усть-Алданский муниципальный районБорогонский наслег</v>
          </cell>
          <cell r="K542">
            <v>256</v>
          </cell>
          <cell r="L542">
            <v>-22.6</v>
          </cell>
        </row>
        <row r="543">
          <cell r="B543" t="str">
            <v>Усть-Алданский муниципальный районБорогонский наслег</v>
          </cell>
          <cell r="K543">
            <v>256</v>
          </cell>
          <cell r="L543">
            <v>-22.6</v>
          </cell>
        </row>
        <row r="544">
          <cell r="B544" t="str">
            <v>Усть-Алданский муниципальный районБярийинский наслег</v>
          </cell>
          <cell r="K544">
            <v>256</v>
          </cell>
          <cell r="L544">
            <v>-22.6</v>
          </cell>
        </row>
        <row r="545">
          <cell r="B545" t="str">
            <v>Усть-Алданский муниципальный районДюпсюнский наслег</v>
          </cell>
          <cell r="K545">
            <v>256</v>
          </cell>
          <cell r="L545">
            <v>-22.6</v>
          </cell>
        </row>
        <row r="546">
          <cell r="B546" t="str">
            <v>Усть-Алданский муниципальный районДюпсюнский наслег</v>
          </cell>
          <cell r="K546">
            <v>256</v>
          </cell>
          <cell r="L546">
            <v>-22.6</v>
          </cell>
        </row>
        <row r="547">
          <cell r="B547" t="str">
            <v>Усть-Алданский муниципальный районДюпсюнский наслег</v>
          </cell>
          <cell r="K547">
            <v>256</v>
          </cell>
          <cell r="L547">
            <v>-22.6</v>
          </cell>
        </row>
        <row r="548">
          <cell r="B548" t="str">
            <v>Усть-Алданский муниципальный районКурбусахский наслег</v>
          </cell>
          <cell r="K548">
            <v>256</v>
          </cell>
          <cell r="L548">
            <v>-22.6</v>
          </cell>
        </row>
        <row r="549">
          <cell r="B549" t="str">
            <v>Усть-Алданский муниципальный районКурбусахский наслег</v>
          </cell>
          <cell r="K549">
            <v>256</v>
          </cell>
          <cell r="L549">
            <v>-22.6</v>
          </cell>
        </row>
        <row r="550">
          <cell r="B550" t="str">
            <v>Усть-Алданский муниципальный районКурбусахский наслег</v>
          </cell>
          <cell r="K550">
            <v>256</v>
          </cell>
          <cell r="L550">
            <v>-22.6</v>
          </cell>
        </row>
        <row r="551">
          <cell r="B551" t="str">
            <v>Усть-Алданский муниципальный районЛегёйский II наслег</v>
          </cell>
          <cell r="K551">
            <v>256</v>
          </cell>
          <cell r="L551">
            <v>-22.6</v>
          </cell>
        </row>
        <row r="552">
          <cell r="B552" t="str">
            <v>Усть-Алданский муниципальный районЛегёйский наслег</v>
          </cell>
          <cell r="K552">
            <v>256</v>
          </cell>
          <cell r="L552">
            <v>-22.6</v>
          </cell>
        </row>
        <row r="553">
          <cell r="B553" t="str">
            <v>Усть-Алданский муниципальный районЛегёйский наслег</v>
          </cell>
          <cell r="K553">
            <v>256</v>
          </cell>
          <cell r="L553">
            <v>-22.6</v>
          </cell>
        </row>
        <row r="554">
          <cell r="B554" t="str">
            <v>Усть-Алданский муниципальный районЛегёйский наслег</v>
          </cell>
          <cell r="K554">
            <v>256</v>
          </cell>
          <cell r="L554">
            <v>-22.6</v>
          </cell>
        </row>
        <row r="555">
          <cell r="B555" t="str">
            <v>Усть-Алданский муниципальный районМюрюнский наслег</v>
          </cell>
          <cell r="K555">
            <v>256</v>
          </cell>
          <cell r="L555">
            <v>-22.6</v>
          </cell>
        </row>
        <row r="556">
          <cell r="B556" t="str">
            <v>Усть-Алданский муниципальный районМюрюнский наслег</v>
          </cell>
          <cell r="K556">
            <v>256</v>
          </cell>
          <cell r="L556">
            <v>-22.6</v>
          </cell>
        </row>
        <row r="557">
          <cell r="B557" t="str">
            <v>Усть-Алданский муниципальный районМюрюнский наслег</v>
          </cell>
          <cell r="K557">
            <v>256</v>
          </cell>
          <cell r="L557">
            <v>-22.6</v>
          </cell>
        </row>
        <row r="558">
          <cell r="B558" t="str">
            <v>Усть-Алданский муниципальный районНаяхинский наслег</v>
          </cell>
          <cell r="K558">
            <v>256</v>
          </cell>
          <cell r="L558">
            <v>-22.6</v>
          </cell>
        </row>
        <row r="559">
          <cell r="B559" t="str">
            <v>Усть-Алданский муниципальный районОльтехский наслег</v>
          </cell>
          <cell r="K559">
            <v>256</v>
          </cell>
          <cell r="L559">
            <v>-22.6</v>
          </cell>
        </row>
        <row r="560">
          <cell r="B560" t="str">
            <v>Усть-Алданский муниципальный районОльтехский наслег</v>
          </cell>
          <cell r="K560">
            <v>256</v>
          </cell>
          <cell r="L560">
            <v>-22.6</v>
          </cell>
        </row>
        <row r="561">
          <cell r="B561" t="str">
            <v>Усть-Алданский муниципальный районОнёрский наслег</v>
          </cell>
          <cell r="K561">
            <v>256</v>
          </cell>
          <cell r="L561">
            <v>-22.6</v>
          </cell>
        </row>
        <row r="562">
          <cell r="B562" t="str">
            <v>Усть-Алданский муниципальный районОспёхский I наслег</v>
          </cell>
          <cell r="K562">
            <v>256</v>
          </cell>
          <cell r="L562">
            <v>-22.6</v>
          </cell>
        </row>
        <row r="563">
          <cell r="B563" t="str">
            <v>Усть-Алданский муниципальный районОспёхский наслег</v>
          </cell>
          <cell r="K563">
            <v>256</v>
          </cell>
          <cell r="L563">
            <v>-22.6</v>
          </cell>
        </row>
        <row r="564">
          <cell r="B564" t="str">
            <v>Усть-Алданский муниципальный районСуоттунский наслег</v>
          </cell>
          <cell r="K564">
            <v>256</v>
          </cell>
          <cell r="L564">
            <v>-22.6</v>
          </cell>
        </row>
        <row r="565">
          <cell r="B565" t="str">
            <v>Усть-Алданский муниципальный районСуоттунский наслег</v>
          </cell>
          <cell r="K565">
            <v>256</v>
          </cell>
          <cell r="L565">
            <v>-22.6</v>
          </cell>
        </row>
        <row r="566">
          <cell r="B566" t="str">
            <v>Усть-Алданский муниципальный районСуоттунский наслег</v>
          </cell>
          <cell r="K566">
            <v>256</v>
          </cell>
          <cell r="L566">
            <v>-22.6</v>
          </cell>
        </row>
        <row r="567">
          <cell r="B567" t="str">
            <v>Усть-Алданский муниципальный районТит-Арынский наслег</v>
          </cell>
          <cell r="K567">
            <v>256</v>
          </cell>
          <cell r="L567">
            <v>-22.6</v>
          </cell>
        </row>
        <row r="568">
          <cell r="B568" t="str">
            <v>Усть-Алданский муниципальный районТюляхский наслег</v>
          </cell>
          <cell r="K568">
            <v>256</v>
          </cell>
          <cell r="L568">
            <v>-22.6</v>
          </cell>
        </row>
        <row r="569">
          <cell r="B569" t="str">
            <v>Усть-Алданский муниципальный районХоринский I наслег</v>
          </cell>
          <cell r="K569">
            <v>256</v>
          </cell>
          <cell r="L569">
            <v>-22.6</v>
          </cell>
        </row>
        <row r="570">
          <cell r="B570" t="str">
            <v>Усть-Алданский муниципальный районХоринский наслег</v>
          </cell>
          <cell r="K570">
            <v>256</v>
          </cell>
          <cell r="L570">
            <v>-22.6</v>
          </cell>
        </row>
        <row r="571">
          <cell r="B571" t="str">
            <v>Усть-Алданский муниципальный районЧериктейский наслег</v>
          </cell>
          <cell r="K571">
            <v>256</v>
          </cell>
          <cell r="L571">
            <v>-22.6</v>
          </cell>
        </row>
        <row r="572">
          <cell r="B572" t="str">
            <v>Усть-Майский муниципальный районКюпский национальный наслег</v>
          </cell>
          <cell r="K572">
            <v>254</v>
          </cell>
          <cell r="L572">
            <v>-20.5</v>
          </cell>
        </row>
        <row r="573">
          <cell r="B573" t="str">
            <v>Усть-Майский муниципальный районКюпский национальный наслег</v>
          </cell>
          <cell r="K573">
            <v>254</v>
          </cell>
          <cell r="L573">
            <v>-20.5</v>
          </cell>
        </row>
        <row r="574">
          <cell r="B574" t="str">
            <v>Усть-Майский муниципальный районПетропавловский национальный наслег</v>
          </cell>
          <cell r="K574">
            <v>254</v>
          </cell>
          <cell r="L574">
            <v>-20.5</v>
          </cell>
        </row>
        <row r="575">
          <cell r="B575" t="str">
            <v>Усть-Майский муниципальный районПетропавловский национальный наслег</v>
          </cell>
          <cell r="K575">
            <v>254</v>
          </cell>
          <cell r="L575">
            <v>-20.5</v>
          </cell>
        </row>
        <row r="576">
          <cell r="B576" t="str">
            <v>Усть-Майский муниципальный районПоселок Аллах-Юнь</v>
          </cell>
          <cell r="K576">
            <v>254</v>
          </cell>
          <cell r="L576">
            <v>-20.5</v>
          </cell>
        </row>
        <row r="577">
          <cell r="B577" t="str">
            <v>Усть-Майский муниципальный районПоселок Бриндакит</v>
          </cell>
          <cell r="K577">
            <v>254</v>
          </cell>
          <cell r="L577">
            <v>-20.5</v>
          </cell>
        </row>
        <row r="578">
          <cell r="B578" t="str">
            <v>Усть-Майский муниципальный районПоселок Звёздочка</v>
          </cell>
          <cell r="K578">
            <v>254</v>
          </cell>
          <cell r="L578">
            <v>-20.5</v>
          </cell>
        </row>
        <row r="579">
          <cell r="B579" t="str">
            <v>Усть-Майский муниципальный районПоселок Солнечный</v>
          </cell>
          <cell r="K579">
            <v>277</v>
          </cell>
          <cell r="L579">
            <v>-22.1</v>
          </cell>
        </row>
        <row r="580">
          <cell r="B580" t="str">
            <v>Усть-Майский муниципальный районПоселок Солнечный</v>
          </cell>
          <cell r="K580">
            <v>277</v>
          </cell>
          <cell r="L580">
            <v>-22.1</v>
          </cell>
        </row>
        <row r="581">
          <cell r="B581" t="str">
            <v>Усть-Майский муниципальный районПоселок Усть-Мая</v>
          </cell>
          <cell r="K581">
            <v>254</v>
          </cell>
          <cell r="L581">
            <v>-20.5</v>
          </cell>
        </row>
        <row r="582">
          <cell r="B582" t="str">
            <v>Усть-Майский муниципальный районПоселок Усть-Мая</v>
          </cell>
          <cell r="K582">
            <v>254</v>
          </cell>
          <cell r="L582">
            <v>-20.5</v>
          </cell>
        </row>
        <row r="583">
          <cell r="B583" t="str">
            <v>Усть-Майский муниципальный районПоселок Ыныкчын</v>
          </cell>
          <cell r="K583">
            <v>277</v>
          </cell>
          <cell r="L583">
            <v>-22.1</v>
          </cell>
        </row>
        <row r="584">
          <cell r="B584" t="str">
            <v>Усть-Майский муниципальный районПоселок Эльдикан</v>
          </cell>
          <cell r="K584">
            <v>254</v>
          </cell>
          <cell r="L584">
            <v>-20.5</v>
          </cell>
        </row>
        <row r="585">
          <cell r="B585" t="str">
            <v>Усть-Майский муниципальный районПоселок Эльдикан</v>
          </cell>
          <cell r="K585">
            <v>254</v>
          </cell>
          <cell r="L585">
            <v>-20.5</v>
          </cell>
        </row>
        <row r="586">
          <cell r="B586" t="str">
            <v>Усть-Майский муниципальный районПоселок Эльдикан</v>
          </cell>
          <cell r="K586">
            <v>254</v>
          </cell>
          <cell r="L586">
            <v>-20.5</v>
          </cell>
        </row>
        <row r="587">
          <cell r="B587" t="str">
            <v>Усть-Майский муниципальный районПоселок Югорёнок</v>
          </cell>
          <cell r="K587">
            <v>254</v>
          </cell>
          <cell r="L587">
            <v>-20.5</v>
          </cell>
        </row>
        <row r="588">
          <cell r="B588" t="str">
            <v>Усть-Майский муниципальный районПоселок Югорёнок</v>
          </cell>
          <cell r="K588">
            <v>254</v>
          </cell>
          <cell r="L588">
            <v>-20.5</v>
          </cell>
        </row>
        <row r="589">
          <cell r="B589" t="str">
            <v>Усть-Майский муниципальный районБелькачинский наслег</v>
          </cell>
          <cell r="K589">
            <v>254</v>
          </cell>
          <cell r="L589">
            <v>-20.5</v>
          </cell>
        </row>
        <row r="590">
          <cell r="B590" t="str">
            <v>Усть-Майский муниципальный районМильский наслег</v>
          </cell>
          <cell r="K590">
            <v>254</v>
          </cell>
          <cell r="L590">
            <v>-20.5</v>
          </cell>
        </row>
        <row r="591">
          <cell r="B591" t="str">
            <v>Усть-Майский муниципальный районЭжанский национальный наслег</v>
          </cell>
          <cell r="K591">
            <v>254</v>
          </cell>
          <cell r="L591">
            <v>-20.5</v>
          </cell>
        </row>
        <row r="592">
          <cell r="B592" t="str">
            <v>Усть-Янский муниципальный районПоселок Депутатский</v>
          </cell>
          <cell r="K592">
            <v>292</v>
          </cell>
          <cell r="L592">
            <v>-21.6</v>
          </cell>
        </row>
        <row r="593">
          <cell r="B593" t="str">
            <v>Усть-Янский муниципальный районПоселок Нижнеянск</v>
          </cell>
          <cell r="K593">
            <v>292</v>
          </cell>
          <cell r="L593">
            <v>-21.6</v>
          </cell>
        </row>
        <row r="594">
          <cell r="B594" t="str">
            <v>Усть-Янский муниципальный районПоселок Северный</v>
          </cell>
          <cell r="K594">
            <v>292</v>
          </cell>
          <cell r="L594">
            <v>-21.6</v>
          </cell>
        </row>
        <row r="595">
          <cell r="B595" t="str">
            <v>Усть-Янский муниципальный районПоселок Усть-Куйга</v>
          </cell>
          <cell r="K595">
            <v>292</v>
          </cell>
          <cell r="L595">
            <v>-21.6</v>
          </cell>
        </row>
        <row r="596">
          <cell r="B596" t="str">
            <v>Усть-Янский муниципальный районКазачинский национальный наслег</v>
          </cell>
          <cell r="K596">
            <v>302</v>
          </cell>
          <cell r="L596">
            <v>-18.8</v>
          </cell>
        </row>
        <row r="597">
          <cell r="B597" t="str">
            <v>Усть-Янский муниципальный районОмолойский национальный наслег</v>
          </cell>
          <cell r="K597">
            <v>292</v>
          </cell>
          <cell r="L597">
            <v>-21.6</v>
          </cell>
        </row>
        <row r="598">
          <cell r="B598" t="str">
            <v>Усть-Янский муниципальный районСилянняхский национальный наслег</v>
          </cell>
          <cell r="K598">
            <v>292</v>
          </cell>
          <cell r="L598">
            <v>-21.6</v>
          </cell>
        </row>
        <row r="599">
          <cell r="B599" t="str">
            <v>Усть-Янский муниципальный районТуматский национальный наслег</v>
          </cell>
          <cell r="K599">
            <v>292</v>
          </cell>
          <cell r="L599">
            <v>-21.6</v>
          </cell>
        </row>
        <row r="600">
          <cell r="B600" t="str">
            <v>Усть-Янский муниципальный районУсть-Янский национальный наслег</v>
          </cell>
          <cell r="K600">
            <v>303</v>
          </cell>
          <cell r="L600">
            <v>-19</v>
          </cell>
        </row>
        <row r="601">
          <cell r="B601" t="str">
            <v>Усть-Янский муниципальный районУяндинский национальный наслег</v>
          </cell>
          <cell r="K601">
            <v>292</v>
          </cell>
          <cell r="L601">
            <v>-21.6</v>
          </cell>
        </row>
        <row r="602">
          <cell r="B602" t="str">
            <v>Усть-Янский муниципальный районЮкагирский национальный (кочевой) наслег</v>
          </cell>
          <cell r="K602">
            <v>292</v>
          </cell>
          <cell r="L602">
            <v>-21.6</v>
          </cell>
        </row>
        <row r="603">
          <cell r="B603" t="str">
            <v>Хангаласский муниципальный районГород Покровск</v>
          </cell>
          <cell r="K603">
            <v>258</v>
          </cell>
          <cell r="L603">
            <v>-20.2</v>
          </cell>
        </row>
        <row r="604">
          <cell r="B604" t="str">
            <v>Хангаласский муниципальный районПоселок Бестях</v>
          </cell>
          <cell r="K604">
            <v>258</v>
          </cell>
          <cell r="L604">
            <v>-20.2</v>
          </cell>
        </row>
        <row r="605">
          <cell r="B605" t="str">
            <v>Хангаласский муниципальный районПоселок Бестях</v>
          </cell>
          <cell r="K605">
            <v>258</v>
          </cell>
          <cell r="L605">
            <v>-20.2</v>
          </cell>
        </row>
        <row r="606">
          <cell r="B606" t="str">
            <v>Хангаласский муниципальный районЖемконский 1-й наслег</v>
          </cell>
          <cell r="K606">
            <v>258</v>
          </cell>
          <cell r="L606">
            <v>-20.2</v>
          </cell>
        </row>
        <row r="607">
          <cell r="B607" t="str">
            <v>Хангаласский муниципальный районЖемконский 1-й наслег</v>
          </cell>
          <cell r="K607">
            <v>258</v>
          </cell>
          <cell r="L607">
            <v>-20.2</v>
          </cell>
        </row>
        <row r="608">
          <cell r="B608" t="str">
            <v>Хангаласский муниципальный районЖемконский 2-й наслег</v>
          </cell>
          <cell r="K608">
            <v>258</v>
          </cell>
          <cell r="L608">
            <v>-20.2</v>
          </cell>
        </row>
        <row r="609">
          <cell r="B609" t="str">
            <v>Хангаласский муниципальный районЖемконский 2-й наслег</v>
          </cell>
          <cell r="K609">
            <v>258</v>
          </cell>
          <cell r="L609">
            <v>-20.2</v>
          </cell>
        </row>
        <row r="610">
          <cell r="B610" t="str">
            <v>Хангаласский муниципальный районЖерский наслег</v>
          </cell>
          <cell r="K610">
            <v>258</v>
          </cell>
          <cell r="L610">
            <v>-20.2</v>
          </cell>
        </row>
        <row r="611">
          <cell r="B611" t="str">
            <v>Хангаласский муниципальный районИситский наслег</v>
          </cell>
          <cell r="K611">
            <v>258</v>
          </cell>
          <cell r="L611">
            <v>-18</v>
          </cell>
        </row>
        <row r="612">
          <cell r="B612" t="str">
            <v>Хангаласский муниципальный районИситский наслег</v>
          </cell>
          <cell r="K612">
            <v>258</v>
          </cell>
          <cell r="L612">
            <v>-18</v>
          </cell>
        </row>
        <row r="613">
          <cell r="B613" t="str">
            <v>Хангаласский муниципальный районКачикатский наслег</v>
          </cell>
          <cell r="K613">
            <v>258</v>
          </cell>
          <cell r="L613">
            <v>-20.2</v>
          </cell>
        </row>
        <row r="614">
          <cell r="B614" t="str">
            <v>Хангаласский муниципальный районКачикатский наслег</v>
          </cell>
          <cell r="K614">
            <v>258</v>
          </cell>
          <cell r="L614">
            <v>-20.2</v>
          </cell>
        </row>
        <row r="615">
          <cell r="B615" t="str">
            <v>Хангаласский муниципальный районМальжагарский 1-й наслег</v>
          </cell>
          <cell r="K615">
            <v>258</v>
          </cell>
          <cell r="L615">
            <v>-20.2</v>
          </cell>
        </row>
        <row r="616">
          <cell r="B616" t="str">
            <v>Хангаласский муниципальный районМальжагарский 1-й наслег</v>
          </cell>
          <cell r="K616">
            <v>258</v>
          </cell>
          <cell r="L616">
            <v>-20.2</v>
          </cell>
        </row>
        <row r="617">
          <cell r="B617" t="str">
            <v>Хангаласский муниципальный районМальжагарский 1-й наслег</v>
          </cell>
          <cell r="K617">
            <v>258</v>
          </cell>
          <cell r="L617">
            <v>-20.2</v>
          </cell>
        </row>
        <row r="618">
          <cell r="B618" t="str">
            <v>Хангаласский муниципальный районМальжагарский 2-й наслег</v>
          </cell>
          <cell r="K618">
            <v>258</v>
          </cell>
          <cell r="L618">
            <v>-20.2</v>
          </cell>
        </row>
        <row r="619">
          <cell r="B619" t="str">
            <v>Хангаласский муниципальный районМальжагарский 2-й наслег</v>
          </cell>
          <cell r="K619">
            <v>258</v>
          </cell>
          <cell r="L619">
            <v>-20.2</v>
          </cell>
        </row>
        <row r="620">
          <cell r="B620" t="str">
            <v>Хангаласский муниципальный районМальжагарский 4-й наслег</v>
          </cell>
          <cell r="K620">
            <v>258</v>
          </cell>
          <cell r="L620">
            <v>-18</v>
          </cell>
        </row>
        <row r="621">
          <cell r="B621" t="str">
            <v>Хангаласский муниципальный районМальжагарский 5-й наслег</v>
          </cell>
          <cell r="K621">
            <v>258</v>
          </cell>
          <cell r="L621">
            <v>-18</v>
          </cell>
        </row>
        <row r="622">
          <cell r="B622" t="str">
            <v>Хангаласский муниципальный районНемюгинский наслег</v>
          </cell>
          <cell r="K622">
            <v>258</v>
          </cell>
          <cell r="L622">
            <v>-20.2</v>
          </cell>
        </row>
        <row r="623">
          <cell r="B623" t="str">
            <v>Хангаласский муниципальный районОктемский наслег</v>
          </cell>
          <cell r="K623">
            <v>258</v>
          </cell>
          <cell r="L623">
            <v>-20.2</v>
          </cell>
        </row>
        <row r="624">
          <cell r="B624" t="str">
            <v>Хангаласский муниципальный районОктемский наслег</v>
          </cell>
          <cell r="K624">
            <v>258</v>
          </cell>
          <cell r="L624">
            <v>-20.2</v>
          </cell>
        </row>
        <row r="625">
          <cell r="B625" t="str">
            <v>Хангаласский муниципальный районТехтюрский наслег</v>
          </cell>
          <cell r="K625">
            <v>258</v>
          </cell>
          <cell r="L625">
            <v>-20.2</v>
          </cell>
        </row>
        <row r="626">
          <cell r="B626" t="str">
            <v>Хангаласский муниципальный районОктемский наслег</v>
          </cell>
          <cell r="K626">
            <v>258</v>
          </cell>
          <cell r="L626">
            <v>-20.2</v>
          </cell>
        </row>
        <row r="627">
          <cell r="B627" t="str">
            <v>Хангаласский муниципальный районПоселок Мохсоголлох</v>
          </cell>
          <cell r="K627">
            <v>258</v>
          </cell>
          <cell r="L627">
            <v>-20.2</v>
          </cell>
        </row>
        <row r="628">
          <cell r="B628" t="str">
            <v>Хангаласский муниципальный районСинский наслег</v>
          </cell>
          <cell r="K628">
            <v>258</v>
          </cell>
          <cell r="L628">
            <v>-18</v>
          </cell>
        </row>
        <row r="629">
          <cell r="B629" t="str">
            <v>Хангаласский муниципальный районТит-Аринский наслег</v>
          </cell>
          <cell r="K629">
            <v>258</v>
          </cell>
          <cell r="L629">
            <v>-20.2</v>
          </cell>
        </row>
        <row r="630">
          <cell r="B630" t="str">
            <v>Хангаласский муниципальный районТумульский наслег</v>
          </cell>
          <cell r="K630">
            <v>258</v>
          </cell>
          <cell r="L630">
            <v>-20.2</v>
          </cell>
        </row>
        <row r="631">
          <cell r="B631" t="str">
            <v>Хангаласский муниципальный районТит-Аринский наслег</v>
          </cell>
          <cell r="K631">
            <v>258</v>
          </cell>
          <cell r="L631">
            <v>-20.2</v>
          </cell>
        </row>
        <row r="632">
          <cell r="B632" t="str">
            <v>Хангаласский муниципальный районТит-Аринский наслег</v>
          </cell>
          <cell r="K632">
            <v>258</v>
          </cell>
          <cell r="L632">
            <v>-20.2</v>
          </cell>
        </row>
        <row r="633">
          <cell r="B633" t="str">
            <v>Чурапчинский муниципальный районАлагарский наслег</v>
          </cell>
          <cell r="K633">
            <v>256</v>
          </cell>
          <cell r="L633">
            <v>-22.5</v>
          </cell>
        </row>
        <row r="634">
          <cell r="B634" t="str">
            <v>Чурапчинский муниципальный районАрылахский наслег</v>
          </cell>
          <cell r="K634">
            <v>256</v>
          </cell>
          <cell r="L634">
            <v>-22.5</v>
          </cell>
        </row>
        <row r="635">
          <cell r="B635" t="str">
            <v>Чурапчинский муниципальный районБахсытский наслег</v>
          </cell>
          <cell r="K635">
            <v>256</v>
          </cell>
          <cell r="L635">
            <v>-22.5</v>
          </cell>
        </row>
        <row r="636">
          <cell r="B636" t="str">
            <v>Чурапчинский муниципальный районБахсытский наслег</v>
          </cell>
          <cell r="K636">
            <v>256</v>
          </cell>
          <cell r="L636">
            <v>-22.5</v>
          </cell>
        </row>
        <row r="637">
          <cell r="B637" t="str">
            <v>Чурапчинский муниципальный районБолтогинский наслег</v>
          </cell>
          <cell r="K637">
            <v>256</v>
          </cell>
          <cell r="L637">
            <v>-22.5</v>
          </cell>
        </row>
        <row r="638">
          <cell r="B638" t="str">
            <v>Чурапчинский муниципальный районБолтогинский наслег</v>
          </cell>
          <cell r="K638">
            <v>256</v>
          </cell>
          <cell r="L638">
            <v>-22.5</v>
          </cell>
        </row>
        <row r="639">
          <cell r="B639" t="str">
            <v>Чурапчинский муниципальный районБолтогинский наслег</v>
          </cell>
          <cell r="K639">
            <v>256</v>
          </cell>
          <cell r="L639">
            <v>-22.5</v>
          </cell>
        </row>
        <row r="640">
          <cell r="B640" t="str">
            <v>Чурапчинский муниципальный районБолугурский наслег</v>
          </cell>
          <cell r="K640">
            <v>256</v>
          </cell>
          <cell r="L640">
            <v>-22.5</v>
          </cell>
        </row>
        <row r="641">
          <cell r="B641" t="str">
            <v>Чурапчинский муниципальный районБолугурский наслег</v>
          </cell>
          <cell r="K641">
            <v>256</v>
          </cell>
          <cell r="L641">
            <v>-22.5</v>
          </cell>
        </row>
        <row r="642">
          <cell r="B642" t="str">
            <v>Чурапчинский муниципальный районКытанахский наслег</v>
          </cell>
          <cell r="K642">
            <v>256</v>
          </cell>
          <cell r="L642">
            <v>-22.5</v>
          </cell>
        </row>
        <row r="643">
          <cell r="B643" t="str">
            <v>Чурапчинский муниципальный районМугудайский наслег</v>
          </cell>
          <cell r="K643">
            <v>256</v>
          </cell>
          <cell r="L643">
            <v>-22.5</v>
          </cell>
        </row>
        <row r="644">
          <cell r="B644" t="str">
            <v>Чурапчинский муниципальный районОжулунский наслег</v>
          </cell>
          <cell r="K644">
            <v>256</v>
          </cell>
          <cell r="L644">
            <v>-22.5</v>
          </cell>
        </row>
        <row r="645">
          <cell r="B645" t="str">
            <v>Чурапчинский муниципальный районОжулунский наслег</v>
          </cell>
          <cell r="K645">
            <v>256</v>
          </cell>
          <cell r="L645">
            <v>-22.5</v>
          </cell>
        </row>
        <row r="646">
          <cell r="B646" t="str">
            <v>Чурапчинский муниципальный районОжулунский наслег</v>
          </cell>
          <cell r="K646">
            <v>256</v>
          </cell>
          <cell r="L646">
            <v>-22.5</v>
          </cell>
        </row>
        <row r="647">
          <cell r="B647" t="str">
            <v>Чурапчинский муниципальный районСоловьевский наслег</v>
          </cell>
          <cell r="K647">
            <v>256</v>
          </cell>
          <cell r="L647">
            <v>-22.5</v>
          </cell>
        </row>
        <row r="648">
          <cell r="B648" t="str">
            <v>Чурапчинский муниципальный районСоловьевский наслег</v>
          </cell>
          <cell r="K648">
            <v>256</v>
          </cell>
          <cell r="L648">
            <v>-22.5</v>
          </cell>
        </row>
        <row r="649">
          <cell r="B649" t="str">
            <v>Чурапчинский муниципальный районСыланский наслег</v>
          </cell>
          <cell r="K649">
            <v>256</v>
          </cell>
          <cell r="L649">
            <v>-22.5</v>
          </cell>
        </row>
        <row r="650">
          <cell r="B650" t="str">
            <v>Чурапчинский муниципальный районСыланский наслег</v>
          </cell>
          <cell r="K650">
            <v>256</v>
          </cell>
          <cell r="L650">
            <v>-22.5</v>
          </cell>
        </row>
        <row r="651">
          <cell r="B651" t="str">
            <v>Чурапчинский муниципальный районСыланский наслег</v>
          </cell>
          <cell r="K651">
            <v>256</v>
          </cell>
          <cell r="L651">
            <v>-22.5</v>
          </cell>
        </row>
        <row r="652">
          <cell r="B652" t="str">
            <v>Чурапчинский муниципальный районСыланский наслег</v>
          </cell>
          <cell r="K652">
            <v>256</v>
          </cell>
          <cell r="L652">
            <v>-22.5</v>
          </cell>
        </row>
        <row r="653">
          <cell r="B653" t="str">
            <v>Чурапчинский муниципальный районСыланский наслег</v>
          </cell>
          <cell r="K653">
            <v>256</v>
          </cell>
          <cell r="L653">
            <v>-22.5</v>
          </cell>
        </row>
        <row r="654">
          <cell r="B654" t="str">
            <v>Чурапчинский муниципальный районТёлёйский наслег</v>
          </cell>
          <cell r="K654">
            <v>256</v>
          </cell>
          <cell r="L654">
            <v>-22.5</v>
          </cell>
        </row>
        <row r="655">
          <cell r="B655" t="str">
            <v>Чурапчинский муниципальный районТёлёйский наслег</v>
          </cell>
          <cell r="K655">
            <v>256</v>
          </cell>
          <cell r="L655">
            <v>-22.5</v>
          </cell>
        </row>
        <row r="656">
          <cell r="B656" t="str">
            <v>Чурапчинский муниципальный районХадарский наслег</v>
          </cell>
          <cell r="K656">
            <v>256</v>
          </cell>
          <cell r="L656">
            <v>-22.5</v>
          </cell>
        </row>
        <row r="657">
          <cell r="B657" t="str">
            <v>Чурапчинский муниципальный районХадарский наслег</v>
          </cell>
          <cell r="K657">
            <v>256</v>
          </cell>
          <cell r="L657">
            <v>-22.5</v>
          </cell>
        </row>
        <row r="658">
          <cell r="B658" t="str">
            <v>Чурапчинский муниципальный районХатылинский наслег</v>
          </cell>
          <cell r="K658">
            <v>256</v>
          </cell>
          <cell r="L658">
            <v>-22.5</v>
          </cell>
        </row>
        <row r="659">
          <cell r="B659" t="str">
            <v>Чурапчинский муниципальный районХаяхсытский наслег</v>
          </cell>
          <cell r="K659">
            <v>256</v>
          </cell>
          <cell r="L659">
            <v>-22.5</v>
          </cell>
        </row>
        <row r="660">
          <cell r="B660" t="str">
            <v>Чурапчинский муниципальный районХоптогинский наслег</v>
          </cell>
          <cell r="K660">
            <v>256</v>
          </cell>
          <cell r="L660">
            <v>-22.5</v>
          </cell>
        </row>
        <row r="661">
          <cell r="B661" t="str">
            <v>Чурапчинский муниципальный районХоптогинский наслег</v>
          </cell>
          <cell r="K661">
            <v>256</v>
          </cell>
          <cell r="L661">
            <v>-22.5</v>
          </cell>
        </row>
        <row r="662">
          <cell r="B662" t="str">
            <v>Чурапчинский муниципальный районЧакырский наслег</v>
          </cell>
          <cell r="K662">
            <v>256</v>
          </cell>
          <cell r="L662">
            <v>-22.5</v>
          </cell>
        </row>
        <row r="663">
          <cell r="B663" t="str">
            <v>Чурапчинский муниципальный районЧурапчинский наслег</v>
          </cell>
          <cell r="K663">
            <v>256</v>
          </cell>
          <cell r="L663">
            <v>-22.5</v>
          </cell>
        </row>
        <row r="664">
          <cell r="B664" t="str">
            <v>Эвено-Бытантайский Национальный муниципальный районВерхнебытантайский наслег</v>
          </cell>
          <cell r="K664">
            <v>272</v>
          </cell>
          <cell r="L664">
            <v>-22.7</v>
          </cell>
        </row>
        <row r="665">
          <cell r="B665" t="str">
            <v>Эвено-Бытантайский Национальный муниципальный районНижнебытантайский наслег</v>
          </cell>
          <cell r="K665">
            <v>272</v>
          </cell>
          <cell r="L665">
            <v>-22.7</v>
          </cell>
        </row>
        <row r="666">
          <cell r="B666" t="str">
            <v>Эвено-Бытантайский Национальный муниципальный районНижнебытантайский наслег</v>
          </cell>
          <cell r="K666">
            <v>272</v>
          </cell>
          <cell r="L666">
            <v>-22.7</v>
          </cell>
        </row>
        <row r="667">
          <cell r="B667" t="str">
            <v>Эвено-Бытантайский Национальный муниципальный районТюгесирский наслег</v>
          </cell>
          <cell r="K667">
            <v>272</v>
          </cell>
          <cell r="L667">
            <v>-22.7</v>
          </cell>
        </row>
        <row r="668">
          <cell r="B668" t="str">
            <v>Город ЯкутскГород Якутск</v>
          </cell>
          <cell r="K668">
            <v>254</v>
          </cell>
          <cell r="L668">
            <v>-21.2</v>
          </cell>
        </row>
        <row r="669">
          <cell r="B669" t="str">
            <v>Город ЯкутскПоселок Маган</v>
          </cell>
          <cell r="K669">
            <v>254</v>
          </cell>
          <cell r="L669">
            <v>-21.2</v>
          </cell>
        </row>
        <row r="670">
          <cell r="B670" t="str">
            <v>Город ЯкутскПоселок Жатай</v>
          </cell>
          <cell r="K670">
            <v>254</v>
          </cell>
          <cell r="L670">
            <v>-21.2</v>
          </cell>
        </row>
        <row r="671">
          <cell r="B671" t="str">
            <v>Город ЯкутскПоселок Кангалассы</v>
          </cell>
          <cell r="K671">
            <v>254</v>
          </cell>
          <cell r="L671">
            <v>-21.2</v>
          </cell>
        </row>
        <row r="672">
          <cell r="B672" t="str">
            <v>Город ЯкутскПоселок Марха</v>
          </cell>
          <cell r="K672">
            <v>254</v>
          </cell>
          <cell r="L672">
            <v>-21.2</v>
          </cell>
        </row>
        <row r="673">
          <cell r="B673" t="str">
            <v>Город ЯкутскПоселок Марха</v>
          </cell>
          <cell r="K673">
            <v>254</v>
          </cell>
          <cell r="L673">
            <v>-21.2</v>
          </cell>
        </row>
        <row r="674">
          <cell r="B674" t="str">
            <v>Город ЯкутскПоселок Табага</v>
          </cell>
          <cell r="K674">
            <v>254</v>
          </cell>
          <cell r="L674">
            <v>-21.2</v>
          </cell>
        </row>
        <row r="675">
          <cell r="B675" t="str">
            <v>Город ЯкутскТулагино-Кильдемский наслег</v>
          </cell>
          <cell r="K675">
            <v>254</v>
          </cell>
          <cell r="L675">
            <v>-21.2</v>
          </cell>
        </row>
        <row r="676">
          <cell r="B676" t="str">
            <v>Город ЯкутскТулагино-Кильдемский наслег</v>
          </cell>
          <cell r="K676">
            <v>254</v>
          </cell>
          <cell r="L676">
            <v>-21.2</v>
          </cell>
        </row>
        <row r="677">
          <cell r="B677" t="str">
            <v>Город ЯкутскТулагино-Кильдемский наслег</v>
          </cell>
          <cell r="K677">
            <v>254</v>
          </cell>
          <cell r="L677">
            <v>-21.2</v>
          </cell>
        </row>
        <row r="678">
          <cell r="B678" t="str">
            <v>Город ЯкутскТулагино-Кильдемский наслег</v>
          </cell>
          <cell r="K678">
            <v>254</v>
          </cell>
          <cell r="L678">
            <v>-21.2</v>
          </cell>
        </row>
        <row r="679">
          <cell r="B679" t="str">
            <v>Город ЯкутскХатасский наслег</v>
          </cell>
          <cell r="K679">
            <v>254</v>
          </cell>
          <cell r="L679">
            <v>-21.2</v>
          </cell>
        </row>
        <row r="680">
          <cell r="B680" t="str">
            <v>Город ЯкутскХатасский наслег</v>
          </cell>
          <cell r="K680">
            <v>254</v>
          </cell>
          <cell r="L680">
            <v>-21.2</v>
          </cell>
        </row>
        <row r="681">
          <cell r="B681" t="str">
            <v>Город ЯкутскХатасский наслег</v>
          </cell>
          <cell r="K681">
            <v>254</v>
          </cell>
          <cell r="L681">
            <v>-21.2</v>
          </cell>
        </row>
      </sheetData>
      <sheetData sheetId="10">
        <row r="14">
          <cell r="E14" t="str">
            <v>Система отопления, оборудованная радиаторами высотой 500 мм</v>
          </cell>
        </row>
      </sheetData>
      <sheetData sheetId="11">
        <row r="13">
          <cell r="D13">
            <v>48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B2">
            <v>2007</v>
          </cell>
          <cell r="F2" t="str">
            <v>Надземный</v>
          </cell>
          <cell r="I2" t="str">
            <v>Сети ОКК</v>
          </cell>
        </row>
        <row r="3">
          <cell r="F3" t="str">
            <v>В тоннелях и каналах</v>
          </cell>
          <cell r="I3" t="str">
            <v>Сети бюджетной сферы и муниц.ЖФ</v>
          </cell>
        </row>
        <row r="4">
          <cell r="F4" t="str">
            <v>Бесканальный</v>
          </cell>
          <cell r="I4" t="str">
            <v>Сети бесхозяйные</v>
          </cell>
        </row>
      </sheetData>
      <sheetData sheetId="28"/>
      <sheetData sheetId="29"/>
      <sheetData sheetId="30"/>
      <sheetData sheetId="31">
        <row r="2">
          <cell r="D2" t="str">
            <v>Абыйский муниципальный район</v>
          </cell>
        </row>
      </sheetData>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Справочники"/>
      <sheetName val="Реестр общ "/>
      <sheetName val="тэ (бюдж)"/>
      <sheetName val="саночистка"/>
      <sheetName val="расчет q по интерполяции"/>
      <sheetName val="Прилож.кф.1-тх"/>
      <sheetName val="Вспомогат(по месяцам)"/>
      <sheetName val="отопление"/>
      <sheetName val="Титульный лист"/>
      <sheetName val="Общий свод (2)"/>
      <sheetName val="REESTR"/>
      <sheetName val="ОХЗ КТС"/>
      <sheetName val="Реестр_общ_"/>
      <sheetName val="тэ_(бюдж)"/>
      <sheetName val="расчет_q_по_интерполяции"/>
      <sheetName val="Прилож_кф_1-тх"/>
      <sheetName val="Вспомогат(по_месяцам)"/>
      <sheetName val="Титульный_лист"/>
      <sheetName val="Общий_свод_(2)"/>
      <sheetName val="слесаря"/>
      <sheetName val="1"/>
      <sheetName val="Заголовок"/>
      <sheetName val="1ВС"/>
      <sheetName val="продВ(I)"/>
      <sheetName val="списки"/>
      <sheetName val="ленск"/>
      <sheetName val="АУП"/>
      <sheetName val="У-Алд_наслегаХранение"/>
      <sheetName val="Т5"/>
      <sheetName val="База"/>
      <sheetName val="СПП"/>
      <sheetName val="НУРТ"/>
      <sheetName val="вн.потреб"/>
      <sheetName val="Кобяйс."/>
      <sheetName val="ККан"/>
      <sheetName val="кан жф"/>
      <sheetName val="пр 1 новое (2)"/>
      <sheetName val="Н-Кол"/>
      <sheetName val="Закл 2010"/>
      <sheetName val="Индекс"/>
      <sheetName val="ВС г.Ленск+Разн"/>
      <sheetName val="Приложение 2.1"/>
      <sheetName val="Т1."/>
      <sheetName val="%"/>
      <sheetName val="харак-ка 2009"/>
      <sheetName val="ГВС"/>
      <sheetName val="Абый"/>
      <sheetName val="Э.Бытантай"/>
      <sheetName val="Нюрба"/>
      <sheetName val="с ЖФ"/>
      <sheetName val="без ЖФ"/>
      <sheetName val="5(тх)г-к"/>
      <sheetName val="5(тх)с-н"/>
      <sheetName val="5(тх)бу"/>
      <sheetName val="5(тх)ку"/>
      <sheetName val="Потери Нюрба"/>
      <sheetName val="6-тх"/>
      <sheetName val="7-тх"/>
      <sheetName val="10-тх"/>
      <sheetName val="объемы"/>
      <sheetName val="5 тх Алдан РЭК"/>
      <sheetName val="5 тх Кутана РЭК"/>
      <sheetName val="5 тх Томмот РЭК"/>
      <sheetName val="Татта"/>
      <sheetName val="Верхневил"/>
      <sheetName val="13.04.09(в знач)"/>
      <sheetName val="13.04.09(со ссылками)"/>
      <sheetName val="резервное топливо 2011"/>
      <sheetName val="3тх"/>
      <sheetName val="%."/>
      <sheetName val="СВОД ТОМПОНСКИЙ"/>
      <sheetName val="Местный бюджет"/>
      <sheetName val="республика"/>
      <sheetName val="федерал"/>
      <sheetName val="Аллаиха"/>
      <sheetName val="Общий свод _2_"/>
      <sheetName val="МБ"/>
      <sheetName val="РБ"/>
      <sheetName val="ФБ"/>
      <sheetName val="НАС"/>
      <sheetName val="ДОТАЦ"/>
      <sheetName val="ПР"/>
      <sheetName val="4(во)(24)"/>
      <sheetName val="Лист13"/>
      <sheetName val="Справочники.xls"/>
      <sheetName val="ЭСО"/>
      <sheetName val="СВОД"/>
      <sheetName val="Лист1"/>
      <sheetName val="Лист2"/>
      <sheetName val="Лист3"/>
      <sheetName val="свод 2009"/>
      <sheetName val="Ф1(нефть)"/>
      <sheetName val="Ф1 (уголь)"/>
      <sheetName val="8ТХ (2013)"/>
      <sheetName val="6ТХ (2013)"/>
      <sheetName val="1ТХ (2013)"/>
      <sheetName val="9ТХ (2013)"/>
      <sheetName val="2ТХ (2013)"/>
      <sheetName val="7ТХ (УТВЕРЖД)"/>
      <sheetName val="10ТХ (2013)"/>
      <sheetName val="Всего, Гкал"/>
      <sheetName val="кот12"/>
      <sheetName val="амга"/>
      <sheetName val="водоснаб.тариф"/>
      <sheetName val="5(тх)"/>
      <sheetName val="Ф5 тх  с жилфонд"/>
      <sheetName val="ВС Абый"/>
      <sheetName val="ВС ТомНефт"/>
      <sheetName val="ВС Аллаих"/>
      <sheetName val="ВС Амга"/>
      <sheetName val="ВС Амга очист"/>
      <sheetName val="ВС Булун"/>
      <sheetName val="ВС Вил"/>
      <sheetName val="ВС Вил Хампа"/>
      <sheetName val="ВС В-Кол"/>
      <sheetName val="ВС В-Яна"/>
      <sheetName val="ВС В-Яна подв"/>
      <sheetName val="ВС Горн"/>
      <sheetName val="ВС Жиг подв"/>
      <sheetName val="ВС Жиг"/>
      <sheetName val="ВС Коб"/>
      <sheetName val="ВС Зареч"/>
      <sheetName val="ВС М-Канг"/>
      <sheetName val="ВС Мома"/>
      <sheetName val="ВС Н-Кол"/>
      <sheetName val="ВС Нюрб"/>
      <sheetName val="ВС Нюрб очист"/>
      <sheetName val="ВС Олекм"/>
      <sheetName val="ВС Олекм подв"/>
      <sheetName val="ВС Кыллах"/>
      <sheetName val="ВС Оленек"/>
      <sheetName val="ВС Сунт"/>
      <sheetName val="ВС Сунт БК"/>
      <sheetName val="ВС Сунт Кюнд"/>
      <sheetName val="ВС Татта"/>
      <sheetName val="ВС Томп"/>
      <sheetName val="ВС Д-Хая"/>
      <sheetName val="ВС Ханг Селек"/>
      <sheetName val="ВС Ханг В-Б"/>
      <sheetName val="ВС Ул-Ан"/>
      <sheetName val="ВС Чурап"/>
      <sheetName val="ВС Маган"/>
      <sheetName val="ВС Аэроп"/>
      <sheetName val="ВС Алд"/>
      <sheetName val="ВС Нам"/>
      <sheetName val="Лист"/>
      <sheetName val="МО"/>
      <sheetName val="\\C2\отдел экономики\Documents "/>
      <sheetName val="Прилож № 9 к Ф1"/>
      <sheetName val="Безубыточный план"/>
      <sheetName val="Характеристика 2010"/>
      <sheetName val="5 (тх)"/>
      <sheetName val="Алдан"/>
      <sheetName val="8(тх)"/>
      <sheetName val="6(тх)"/>
      <sheetName val="1(тх)"/>
      <sheetName val="9(тх)"/>
      <sheetName val="7(тх)"/>
      <sheetName val="характ СНГС"/>
      <sheetName val="приложение 1"/>
      <sheetName val="4(вс)"/>
      <sheetName val="6(вс)"/>
      <sheetName val="FST5"/>
      <sheetName val="Вспомогат_по месяцам_"/>
      <sheetName val="[Справочники.xls]\\C2\отдел эко"/>
      <sheetName val="[Справочники.xls][Справочники.x"/>
      <sheetName val="Диапазоны"/>
      <sheetName val="Таб 6"/>
      <sheetName val="Таб 5"/>
      <sheetName val="Таб 2"/>
      <sheetName val="Таб 3 "/>
      <sheetName val="вып.дох."/>
      <sheetName val="5(тх)газ"/>
      <sheetName val="7(тх) "/>
      <sheetName val="10(тх)"/>
      <sheetName val="НФОТ"/>
      <sheetName val="7ВС"/>
      <sheetName val="Реестр"/>
      <sheetName val="1(ВС)"/>
      <sheetName val="0"/>
      <sheetName val="Титульный"/>
      <sheetName val="Дан"/>
      <sheetName val="ОХЗ_КТС"/>
      <sheetName val="TEHSHEET"/>
      <sheetName val="\\Galia\мои документы\Формы МЖК"/>
      <sheetName val="%D0%A1%D0%BF%D1%80%D0%B0%D0%B2%"/>
      <sheetName val="расчет ГУП"/>
      <sheetName val="Справочник"/>
      <sheetName val="0 (ФСТ)"/>
      <sheetName val="Смета"/>
      <sheetName val="Баланс"/>
      <sheetName val="Т3,"/>
      <sheetName val="КВАНТ"/>
      <sheetName val="раб"/>
    </sheetNames>
    <definedNames>
      <definedName name="Виды_ППТН" refersTo="#ССЫЛКА!"/>
      <definedName name="Виды_транспорта" refersTo="#ССЫЛКА!"/>
      <definedName name="Виды_ТЭР" refersTo="#ССЫЛКА!"/>
      <definedName name="Улицы" refersTo="#ССЫЛКА!"/>
      <definedName name="Улусы"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Справочники"/>
      <sheetName val="НУРТ"/>
      <sheetName val="REESTR"/>
      <sheetName val="вн.потреб"/>
      <sheetName val="Кобяйс."/>
      <sheetName val="ККан"/>
      <sheetName val="кан жф"/>
      <sheetName val="пр 1 новое (2)"/>
      <sheetName val="Вспомогат(по месяцам)"/>
      <sheetName val="продВ(I)"/>
      <sheetName val="Н-Кол"/>
      <sheetName val="Титульный лист"/>
      <sheetName val="ленск"/>
      <sheetName val="ОХЗ КТС"/>
      <sheetName val="списки"/>
      <sheetName val="Закл 2010"/>
      <sheetName val="Индекс"/>
      <sheetName val="АУП"/>
      <sheetName val="ВС г.Ленск+Разн"/>
    </sheetNames>
    <definedNames>
      <definedName name="Виды_ГСМ" refersTo="='Данные'!$G$1:$G$65536"/>
      <definedName name="Виды_МБП" refersTo="='Данные'!$I$1:$I$65536"/>
      <definedName name="Виды_ППТН" refersTo="='Данные'!$H$1:$H$65536"/>
      <definedName name="Виды_работ" refersTo="='Данные'!$L$1:$L$65536"/>
      <definedName name="Виды_транспорта" refersTo="='Данные'!$N$1:$N$65536"/>
      <definedName name="Виды_ТЭР" refersTo="='Данные'!$F$1:$F$65536"/>
      <definedName name="Виды_услуг" refersTo="='Данные'!$K$1:$K$65536"/>
      <definedName name="Виды_целевого_обслуживания" refersTo="='Данные'!$J$1:$J$65536"/>
      <definedName name="Классы_отапливаемых_объектов" refersTo="='Данные'!$M$1:$M$65536"/>
      <definedName name="Котельные" refersTo="='Данные'!$R$1:$R$65536"/>
      <definedName name="Марки_автотранспорта" refersTo="='Данные'!$U$1:$U$65536"/>
      <definedName name="Предприятия_ЖКХ" refersTo="='Данные'!$T$1:$T$65536"/>
      <definedName name="ТМЦ" refersTo="='Данные'!$O$1:$O$65536"/>
      <definedName name="Улусы" refersTo="='Данные'!$B$1:$B$65536"/>
      <definedName name="Юридические_лица" refersTo="='Данные'!$P$1:$P$65536"/>
    </definedNames>
    <sheetDataSet>
      <sheetData sheetId="0" refreshError="1">
        <row r="1">
          <cell r="B1" t="str">
            <v>Улусы</v>
          </cell>
          <cell r="F1" t="str">
            <v>Виды ТЭР</v>
          </cell>
          <cell r="G1" t="str">
            <v>Виды ГСМ</v>
          </cell>
          <cell r="H1" t="str">
            <v>Виды ППТН</v>
          </cell>
          <cell r="I1" t="str">
            <v>Виды МБП</v>
          </cell>
          <cell r="J1" t="str">
            <v>Виды целевого обслуживания</v>
          </cell>
          <cell r="K1" t="str">
            <v>Виды услуг</v>
          </cell>
          <cell r="L1" t="str">
            <v>Виды работ</v>
          </cell>
          <cell r="M1" t="str">
            <v>Классы отапливаемых объектов</v>
          </cell>
          <cell r="N1" t="str">
            <v>Виды транспорта</v>
          </cell>
          <cell r="O1" t="str">
            <v>ТМЦ</v>
          </cell>
          <cell r="P1" t="str">
            <v>Юридические лица</v>
          </cell>
          <cell r="R1" t="str">
            <v>Котельные</v>
          </cell>
          <cell r="T1" t="str">
            <v>Предприятия ЖКХ</v>
          </cell>
          <cell r="U1" t="str">
            <v>Марки автотранспорта</v>
          </cell>
        </row>
        <row r="2">
          <cell r="B2" t="str">
            <v>Сунтарский</v>
          </cell>
          <cell r="F2" t="str">
            <v>газоконденсат</v>
          </cell>
          <cell r="G2" t="str">
            <v>бензин</v>
          </cell>
          <cell r="H2" t="str">
            <v>Прочие виды ППТН</v>
          </cell>
          <cell r="K2" t="str">
            <v>банно-прачечное обслуживание</v>
          </cell>
          <cell r="L2" t="str">
            <v>прочие виды работ</v>
          </cell>
          <cell r="M2" t="str">
            <v>Административные здания</v>
          </cell>
          <cell r="N2" t="str">
            <v>автотранспорт</v>
          </cell>
        </row>
        <row r="3">
          <cell r="F3" t="str">
            <v>нефть</v>
          </cell>
          <cell r="G3" t="str">
            <v>дизельное топливо</v>
          </cell>
          <cell r="K3" t="str">
            <v>сборы за места на рынках</v>
          </cell>
          <cell r="L3" t="str">
            <v>работы по благоустройству</v>
          </cell>
          <cell r="M3" t="str">
            <v>Ателье</v>
          </cell>
          <cell r="N3" t="str">
            <v>железнодорожный транспорт</v>
          </cell>
        </row>
        <row r="4">
          <cell r="F4" t="str">
            <v>уголь</v>
          </cell>
          <cell r="G4" t="str">
            <v>керосин</v>
          </cell>
          <cell r="K4" t="str">
            <v>сборы участка озеленения</v>
          </cell>
          <cell r="L4" t="str">
            <v>ремонтные работы</v>
          </cell>
          <cell r="M4" t="str">
            <v>Базы отдыха</v>
          </cell>
          <cell r="N4" t="str">
            <v>речной транспорт</v>
          </cell>
        </row>
        <row r="5">
          <cell r="G5" t="str">
            <v>масла</v>
          </cell>
          <cell r="K5" t="str">
            <v>услуги слесарных мастерских</v>
          </cell>
          <cell r="L5" t="str">
            <v>строительные работы</v>
          </cell>
          <cell r="M5" t="str">
            <v>Бани</v>
          </cell>
        </row>
        <row r="6">
          <cell r="K6" t="str">
            <v>услуги службы быта</v>
          </cell>
          <cell r="M6" t="str">
            <v>Больницы</v>
          </cell>
        </row>
        <row r="7">
          <cell r="K7" t="str">
            <v>услуги столярных мастерских</v>
          </cell>
          <cell r="M7" t="str">
            <v>Высшие учебные заведения</v>
          </cell>
        </row>
        <row r="8">
          <cell r="M8" t="str">
            <v>Гостиницы</v>
          </cell>
        </row>
        <row r="9">
          <cell r="M9" t="str">
            <v>Детские сады</v>
          </cell>
        </row>
        <row r="10">
          <cell r="M10" t="str">
            <v>Детские ясли</v>
          </cell>
        </row>
        <row r="11">
          <cell r="M11" t="str">
            <v>Дома быта</v>
          </cell>
        </row>
        <row r="12">
          <cell r="M12" t="str">
            <v>Дома отдыха</v>
          </cell>
        </row>
        <row r="13">
          <cell r="M13" t="str">
            <v>Жилые здания</v>
          </cell>
        </row>
        <row r="14">
          <cell r="M14" t="str">
            <v>Клубы</v>
          </cell>
        </row>
        <row r="15">
          <cell r="M15" t="str">
            <v>Магазины</v>
          </cell>
        </row>
        <row r="16">
          <cell r="M16" t="str">
            <v>Мастерские</v>
          </cell>
        </row>
        <row r="17">
          <cell r="M17" t="str">
            <v>Молодежные лагеря отдыха</v>
          </cell>
        </row>
        <row r="18">
          <cell r="M18" t="str">
            <v>Общежития</v>
          </cell>
        </row>
        <row r="19">
          <cell r="M19" t="str">
            <v>Общеобразовательные школы</v>
          </cell>
        </row>
        <row r="20">
          <cell r="M20" t="str">
            <v>Пансионаты</v>
          </cell>
        </row>
        <row r="21">
          <cell r="M21" t="str">
            <v>Парикмахерские</v>
          </cell>
        </row>
        <row r="22">
          <cell r="M22" t="str">
            <v>Пионерские лагеря</v>
          </cell>
        </row>
        <row r="23">
          <cell r="M23" t="str">
            <v>Поликлиники</v>
          </cell>
        </row>
        <row r="24">
          <cell r="M24" t="str">
            <v>Прачечные</v>
          </cell>
        </row>
        <row r="25">
          <cell r="M25" t="str">
            <v>Предприятия общественного питания</v>
          </cell>
        </row>
        <row r="26">
          <cell r="M26" t="str">
            <v>Приемные пункты</v>
          </cell>
        </row>
        <row r="27">
          <cell r="M27" t="str">
            <v>Профессионально-технические училища</v>
          </cell>
        </row>
        <row r="28">
          <cell r="M28" t="str">
            <v>Санатории</v>
          </cell>
        </row>
        <row r="29">
          <cell r="M29" t="str">
            <v>Театры</v>
          </cell>
        </row>
        <row r="30">
          <cell r="M30" t="str">
            <v>Турбазы</v>
          </cell>
        </row>
        <row r="31">
          <cell r="M31" t="str">
            <v>Фотосалоны</v>
          </cell>
        </row>
        <row r="32">
          <cell r="M32" t="str">
            <v>Школы-интернаты</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Справочники"/>
      <sheetName val="НУРТ"/>
      <sheetName val="REESTR"/>
      <sheetName val="вн.потреб"/>
      <sheetName val="Кобяйс."/>
      <sheetName val="ККан"/>
      <sheetName val="кан жф"/>
      <sheetName val="пр 1 новое (2)"/>
      <sheetName val="Вспомогат(по месяцам)"/>
      <sheetName val="продВ(I)"/>
      <sheetName val="Н-Кол"/>
      <sheetName val="Титульный лист"/>
      <sheetName val="ленск"/>
      <sheetName val="ОХЗ КТС"/>
      <sheetName val="списки"/>
      <sheetName val="Закл 2010"/>
      <sheetName val="Индекс"/>
      <sheetName val="АУП"/>
      <sheetName val="ВС г.Ленск+Разн"/>
    </sheetNames>
    <definedNames>
      <definedName name="Виды_ГСМ" refersTo="='Данные'!$G$1:$G$65536"/>
      <definedName name="Виды_МБП" refersTo="='Данные'!$I$1:$I$65536"/>
      <definedName name="Виды_ППТН" refersTo="='Данные'!$H$1:$H$65536"/>
      <definedName name="Виды_работ" refersTo="='Данные'!$L$1:$L$65536"/>
      <definedName name="Виды_транспорта" refersTo="='Данные'!$N$1:$N$65536"/>
      <definedName name="Виды_ТЭР" refersTo="='Данные'!$F$1:$F$65536"/>
      <definedName name="Виды_услуг" refersTo="='Данные'!$K$1:$K$65536"/>
      <definedName name="Виды_целевого_обслуживания" refersTo="='Данные'!$J$1:$J$65536"/>
      <definedName name="Классы_отапливаемых_объектов" refersTo="='Данные'!$M$1:$M$65536"/>
      <definedName name="Котельные" refersTo="='Данные'!$R$1:$R$65536"/>
      <definedName name="Марки_автотранспорта" refersTo="='Данные'!$U$1:$U$65536"/>
      <definedName name="Предприятия_ЖКХ" refersTo="='Данные'!$T$1:$T$65536"/>
      <definedName name="ТМЦ" refersTo="='Данные'!$O$1:$O$65536"/>
      <definedName name="Улусы" refersTo="='Данные'!$B$1:$B$65536"/>
      <definedName name="Юридические_лица" refersTo="='Данные'!$P$1:$P$65536"/>
    </definedNames>
    <sheetDataSet>
      <sheetData sheetId="0" refreshError="1">
        <row r="1">
          <cell r="B1" t="str">
            <v>Улусы</v>
          </cell>
          <cell r="F1" t="str">
            <v>Виды ТЭР</v>
          </cell>
          <cell r="G1" t="str">
            <v>Виды ГСМ</v>
          </cell>
          <cell r="H1" t="str">
            <v>Виды ППТН</v>
          </cell>
          <cell r="I1" t="str">
            <v>Виды МБП</v>
          </cell>
          <cell r="J1" t="str">
            <v>Виды целевого обслуживания</v>
          </cell>
          <cell r="K1" t="str">
            <v>Виды услуг</v>
          </cell>
          <cell r="L1" t="str">
            <v>Виды работ</v>
          </cell>
          <cell r="M1" t="str">
            <v>Классы отапливаемых объектов</v>
          </cell>
          <cell r="N1" t="str">
            <v>Виды транспорта</v>
          </cell>
          <cell r="O1" t="str">
            <v>ТМЦ</v>
          </cell>
          <cell r="P1" t="str">
            <v>Юридические лица</v>
          </cell>
          <cell r="R1" t="str">
            <v>Котельные</v>
          </cell>
          <cell r="T1" t="str">
            <v>Предприятия ЖКХ</v>
          </cell>
          <cell r="U1" t="str">
            <v>Марки автотранспорта</v>
          </cell>
        </row>
        <row r="2">
          <cell r="B2" t="str">
            <v>Сунтарский</v>
          </cell>
          <cell r="F2" t="str">
            <v>газоконденсат</v>
          </cell>
          <cell r="G2" t="str">
            <v>бензин</v>
          </cell>
          <cell r="H2" t="str">
            <v>Прочие виды ППТН</v>
          </cell>
          <cell r="K2" t="str">
            <v>банно-прачечное обслуживание</v>
          </cell>
          <cell r="L2" t="str">
            <v>прочие виды работ</v>
          </cell>
          <cell r="M2" t="str">
            <v>Административные здания</v>
          </cell>
          <cell r="N2" t="str">
            <v>автотранспорт</v>
          </cell>
        </row>
        <row r="3">
          <cell r="F3" t="str">
            <v>нефть</v>
          </cell>
          <cell r="G3" t="str">
            <v>дизельное топливо</v>
          </cell>
          <cell r="K3" t="str">
            <v>сборы за места на рынках</v>
          </cell>
          <cell r="L3" t="str">
            <v>работы по благоустройству</v>
          </cell>
          <cell r="M3" t="str">
            <v>Ателье</v>
          </cell>
          <cell r="N3" t="str">
            <v>железнодорожный транспорт</v>
          </cell>
        </row>
        <row r="4">
          <cell r="F4" t="str">
            <v>уголь</v>
          </cell>
          <cell r="G4" t="str">
            <v>керосин</v>
          </cell>
          <cell r="K4" t="str">
            <v>сборы участка озеленения</v>
          </cell>
          <cell r="L4" t="str">
            <v>ремонтные работы</v>
          </cell>
          <cell r="M4" t="str">
            <v>Базы отдыха</v>
          </cell>
          <cell r="N4" t="str">
            <v>речной транспорт</v>
          </cell>
        </row>
        <row r="5">
          <cell r="G5" t="str">
            <v>масла</v>
          </cell>
          <cell r="K5" t="str">
            <v>услуги слесарных мастерских</v>
          </cell>
          <cell r="L5" t="str">
            <v>строительные работы</v>
          </cell>
          <cell r="M5" t="str">
            <v>Бани</v>
          </cell>
        </row>
        <row r="6">
          <cell r="K6" t="str">
            <v>услуги службы быта</v>
          </cell>
          <cell r="M6" t="str">
            <v>Больницы</v>
          </cell>
        </row>
        <row r="7">
          <cell r="K7" t="str">
            <v>услуги столярных мастерских</v>
          </cell>
          <cell r="M7" t="str">
            <v>Высшие учебные заведения</v>
          </cell>
        </row>
        <row r="8">
          <cell r="M8" t="str">
            <v>Гостиницы</v>
          </cell>
        </row>
        <row r="9">
          <cell r="M9" t="str">
            <v>Детские сады</v>
          </cell>
        </row>
        <row r="10">
          <cell r="M10" t="str">
            <v>Детские ясли</v>
          </cell>
        </row>
        <row r="11">
          <cell r="M11" t="str">
            <v>Дома быта</v>
          </cell>
        </row>
        <row r="12">
          <cell r="M12" t="str">
            <v>Дома отдыха</v>
          </cell>
        </row>
        <row r="13">
          <cell r="M13" t="str">
            <v>Жилые здания</v>
          </cell>
        </row>
        <row r="14">
          <cell r="M14" t="str">
            <v>Клубы</v>
          </cell>
        </row>
        <row r="15">
          <cell r="M15" t="str">
            <v>Магазины</v>
          </cell>
        </row>
        <row r="16">
          <cell r="M16" t="str">
            <v>Мастерские</v>
          </cell>
        </row>
        <row r="17">
          <cell r="M17" t="str">
            <v>Молодежные лагеря отдыха</v>
          </cell>
        </row>
        <row r="18">
          <cell r="M18" t="str">
            <v>Общежития</v>
          </cell>
        </row>
        <row r="19">
          <cell r="M19" t="str">
            <v>Общеобразовательные школы</v>
          </cell>
        </row>
        <row r="20">
          <cell r="M20" t="str">
            <v>Пансионаты</v>
          </cell>
        </row>
        <row r="21">
          <cell r="M21" t="str">
            <v>Парикмахерские</v>
          </cell>
        </row>
        <row r="22">
          <cell r="M22" t="str">
            <v>Пионерские лагеря</v>
          </cell>
        </row>
        <row r="23">
          <cell r="M23" t="str">
            <v>Поликлиники</v>
          </cell>
        </row>
        <row r="24">
          <cell r="M24" t="str">
            <v>Прачечные</v>
          </cell>
        </row>
        <row r="25">
          <cell r="M25" t="str">
            <v>Предприятия общественного питания</v>
          </cell>
        </row>
        <row r="26">
          <cell r="M26" t="str">
            <v>Приемные пункты</v>
          </cell>
        </row>
        <row r="27">
          <cell r="M27" t="str">
            <v>Профессионально-технические училища</v>
          </cell>
        </row>
        <row r="28">
          <cell r="M28" t="str">
            <v>Санатории</v>
          </cell>
        </row>
        <row r="29">
          <cell r="M29" t="str">
            <v>Театры</v>
          </cell>
        </row>
        <row r="30">
          <cell r="M30" t="str">
            <v>Турбазы</v>
          </cell>
        </row>
        <row r="31">
          <cell r="M31" t="str">
            <v>Фотосалоны</v>
          </cell>
        </row>
        <row r="32">
          <cell r="M32" t="str">
            <v>Школы-интернаты</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Справочники"/>
      <sheetName val="слесаря"/>
      <sheetName val="Абый"/>
      <sheetName val="ОХЗ КТС"/>
      <sheetName val="СВОД"/>
      <sheetName val="ЭСО"/>
      <sheetName val="Вспомогат(по месяцам)"/>
    </sheetNames>
    <definedNames>
      <definedName name="Виды_ГСМ"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В(I)"/>
      <sheetName val="Продтов(нормы)"/>
      <sheetName val="продВ(II)"/>
      <sheetName val="продБ(I)"/>
      <sheetName val="продБ(II)"/>
      <sheetName val="минздрав прод(I)"/>
      <sheetName val="минздрав прод(II)"/>
      <sheetName val="минобраз(I)"/>
      <sheetName val="минобраз(II)"/>
      <sheetName val="Непродтов(нормы)"/>
      <sheetName val="НепродВ(I)"/>
      <sheetName val="НепродВ (II)"/>
      <sheetName val="непродБ(I)"/>
      <sheetName val="непродБ(II)"/>
      <sheetName val="МЗ непрод(I)"/>
      <sheetName val="МЗ непрод(II)"/>
      <sheetName val="МОнепрод(I)"/>
      <sheetName val="МОнепрод(II)"/>
      <sheetName val="непрдПР(I)"/>
      <sheetName val="непрдПР(II)"/>
      <sheetName val="непродЖКХ(I)"/>
      <sheetName val="непродЖКХ(II)"/>
      <sheetName val="мест"/>
      <sheetName val="минсоцзащ"/>
      <sheetName val="ДНиСО"/>
      <sheetName val="МСнепрд"/>
      <sheetName val="реестр"/>
      <sheetName val="Лист1"/>
      <sheetName val="анализ"/>
      <sheetName val="2008"/>
      <sheetName val="2009"/>
      <sheetName val="абый"/>
      <sheetName val="аллаиха"/>
      <sheetName val="анаб"/>
      <sheetName val="амга"/>
      <sheetName val="бул"/>
      <sheetName val="ввил"/>
      <sheetName val="вкол"/>
      <sheetName val="верх"/>
      <sheetName val="вил"/>
      <sheetName val="горн"/>
      <sheetName val="жиг"/>
      <sheetName val="санг"/>
      <sheetName val="зар"/>
      <sheetName val="мканг"/>
      <sheetName val="мома"/>
      <sheetName val="нам"/>
      <sheetName val="нкол"/>
      <sheetName val="нюрба"/>
      <sheetName val="олекма"/>
      <sheetName val="оленек"/>
      <sheetName val="маган"/>
      <sheetName val="скол"/>
      <sheetName val="сунтар"/>
      <sheetName val="татта"/>
      <sheetName val="уалд"/>
      <sheetName val="ханг"/>
      <sheetName val="чур"/>
      <sheetName val="эбыт"/>
      <sheetName val="ОХЗ КТС"/>
      <sheetName val="0"/>
      <sheetName val="End-1"/>
      <sheetName val="Вспомогат(по месяцам)"/>
      <sheetName val="Общий свод (2)"/>
      <sheetName val="End-1.xls"/>
      <sheetName val="REESTR"/>
      <sheetName val="списки"/>
      <sheetName val="Лист"/>
      <sheetName val="навигация"/>
      <sheetName val="Производство электроэнергии"/>
      <sheetName val="ЭСО"/>
    </sheetNames>
    <sheetDataSet>
      <sheetData sheetId="0" refreshError="1">
        <row r="10">
          <cell r="C10">
            <v>5307</v>
          </cell>
        </row>
        <row r="13">
          <cell r="C13">
            <v>1799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Список организаций"/>
      <sheetName val="Баланс производство"/>
      <sheetName val="Баланс передача"/>
      <sheetName val="Калькуляция"/>
      <sheetName val="Тарифное меню1"/>
      <sheetName val="Тарифное меню2"/>
      <sheetName val="Комментарии"/>
      <sheetName val="Проверка"/>
      <sheetName val="Диапазоны"/>
      <sheetName val="TEHSHEET"/>
      <sheetName val="REESTR"/>
      <sheetName val="Заголовок2"/>
      <sheetName val="Заголовок"/>
      <sheetName val="1-500 км 2010 деф 25% от 25%"/>
      <sheetName val="чурапча"/>
      <sheetName val="слесаря"/>
      <sheetName val="нефть"/>
      <sheetName val="уголь"/>
      <sheetName val="дрова"/>
      <sheetName val="6(вс) (с ВОС)"/>
      <sheetName val="распрОХР"/>
      <sheetName val="Abyiskiy BALANCE.WARM.2009YEAR"/>
      <sheetName val="6тхЧурапчинский"/>
      <sheetName val="6(тх)Томпонский"/>
      <sheetName val="6(тх)Таттинский"/>
      <sheetName val="6(тх)С-К"/>
      <sheetName val="6ТХ Олекминский"/>
      <sheetName val="6(тх)Момский"/>
      <sheetName val="6(тх)Жиганский "/>
      <sheetName val="6-тх Горный "/>
      <sheetName val="6тх Э-Бытантайский"/>
      <sheetName val="6тхВерхоянский "/>
      <sheetName val="6(тх)Верхневилюйский"/>
      <sheetName val="6тхБулун"/>
      <sheetName val="6(тх)Ленинский"/>
      <sheetName val="6тх Ыллымах"/>
      <sheetName val="6(тх) Чагад"/>
      <sheetName val="6(тх)Хатыстыр "/>
      <sheetName val="6(тх)Томмот"/>
      <sheetName val="6(тх)Синегорье"/>
      <sheetName val="6(тх)Нимныр"/>
      <sheetName val="6 (тх) Кутана"/>
      <sheetName val="6 (тх)Куранах"/>
      <sheetName val="6(тх)Алдан"/>
      <sheetName val="6(тх) Абыйский"/>
      <sheetName val="Ф5тхСвод Москва"/>
      <sheetName val="Вспомогат(по месяцам)"/>
      <sheetName val="Ф1(уголь)"/>
      <sheetName val="Ф1(нефть) "/>
      <sheetName val="Ф1(дрова)"/>
      <sheetName val="СВОД (по фил) тепло "/>
      <sheetName val="Данные МКД"/>
      <sheetName val="Данные по частным жилым домам"/>
      <sheetName val="П9(собств) (2)"/>
      <sheetName val="ЭСО"/>
      <sheetName val="мб"/>
      <sheetName val="фб"/>
      <sheetName val="татта"/>
      <sheetName val="Коэфф"/>
      <sheetName val="Булун"/>
      <sheetName val="В-Кол"/>
      <sheetName val="Абый"/>
      <sheetName val="Алдан"/>
      <sheetName val="Кутана"/>
      <sheetName val="Н-Кур"/>
      <sheetName val="Том"/>
      <sheetName val="Том нб"/>
      <sheetName val="Аллаиха"/>
      <sheetName val="с.Амга"/>
      <sheetName val="Амг с жф"/>
      <sheetName val="Амг без жф"/>
      <sheetName val="Анабар"/>
      <sheetName val="В-В газ"/>
      <sheetName val="В-В проч"/>
      <sheetName val="Верхоян"/>
      <sheetName val="Вил газ"/>
      <sheetName val="Вил дрова"/>
      <sheetName val="Вил ГКТ"/>
      <sheetName val="Горный"/>
      <sheetName val="жиганск"/>
      <sheetName val="Зареч"/>
      <sheetName val="Кобяй"/>
      <sheetName val="М-К"/>
      <sheetName val="Мома"/>
      <sheetName val="Намцы"/>
      <sheetName val="Нам без жф"/>
      <sheetName val="Н-Кол"/>
      <sheetName val="Нюрба"/>
      <sheetName val="Нюр с жф"/>
      <sheetName val="Нюр без жф"/>
      <sheetName val="Олекма"/>
      <sheetName val="Оленек"/>
      <sheetName val="С-Кол"/>
      <sheetName val="Сунтар"/>
      <sheetName val="Сун без жф"/>
      <sheetName val="Томпо"/>
      <sheetName val="Д-Хая"/>
      <sheetName val="Борогон"/>
      <sheetName val="У-А без жф"/>
      <sheetName val="Покровск"/>
      <sheetName val="Ханг зареч"/>
      <sheetName val="Ханг южн"/>
      <sheetName val="Э-Б дрова"/>
      <sheetName val="Э-Б нефть"/>
      <sheetName val="Маган"/>
      <sheetName val="аэропорт"/>
      <sheetName val="Индексы"/>
      <sheetName val="Нам с жф"/>
      <sheetName val="Свод 10"/>
      <sheetName val="Свод факт"/>
      <sheetName val="Анабар с водой"/>
      <sheetName val="Индексы (2)"/>
      <sheetName val="Свод для АДТ"/>
      <sheetName val="топливо в натуре"/>
      <sheetName val="Мома (2)"/>
      <sheetName val="Вил-газ "/>
      <sheetName val="Кобяйс."/>
      <sheetName val="5 (тх) РЭК"/>
      <sheetName val="1-тх СВОД"/>
      <sheetName val="REESTR_MO"/>
      <sheetName val="БАЛАНС ВОДЫ"/>
      <sheetName val="5 тх 2014"/>
      <sheetName val="5тх"/>
      <sheetName val="2-тепло"/>
      <sheetName val="1 тх ПК "/>
      <sheetName val="1 тх ЦК "/>
      <sheetName val="1 тх КОС"/>
      <sheetName val="1 тх БК "/>
      <sheetName val="вн.потреб"/>
      <sheetName val="5 тх"/>
      <sheetName val="8(тх)"/>
      <sheetName val="Ф5 тх Сунтар РЭК"/>
      <sheetName val="5 тх с жф"/>
      <sheetName val="5тх без жф"/>
      <sheetName val="униф"/>
      <sheetName val="5 (тх)"/>
      <sheetName val="5-тх"/>
      <sheetName val="0"/>
      <sheetName val="водоснаб.тариф"/>
      <sheetName val="Ф5тх Нефть Москва"/>
      <sheetName val=" 6тх"/>
      <sheetName val="Расчет ккал.час ЖФ с. Сунтар"/>
      <sheetName val="Отопл ЖФ"/>
      <sheetName val="ВС из СО"/>
      <sheetName val="Расчет ккал.час ЖФ с.Эльгяй"/>
      <sheetName val="2012"/>
      <sheetName val="Приложение 2.1"/>
      <sheetName val="8(вс)"/>
      <sheetName val="4 (вс)"/>
      <sheetName val="Титульный"/>
      <sheetName val="1(труд-во)"/>
      <sheetName val="(труд-ФОТосн)"/>
      <sheetName val="вывоз"/>
      <sheetName val="Вывоз стоков"/>
      <sheetName val="Охрана труда"/>
      <sheetName val="Таб.1"/>
      <sheetName val="Таб 5подвоз"/>
      <sheetName val="ТЭ ТХ"/>
      <sheetName val="1(во)  Ленск"/>
      <sheetName val="Лист13"/>
      <sheetName val="Объекты"/>
      <sheetName val="Сл5"/>
      <sheetName val="Сл8"/>
      <sheetName val="Сл9"/>
      <sheetName val="8(труд)"/>
      <sheetName val="Приложение №2.2 подряд"/>
      <sheetName val="продВ(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X2" t="str">
            <v>Абыйский муниципальный район</v>
          </cell>
        </row>
        <row r="3">
          <cell r="X3" t="str">
            <v>Алданский муниципальный район</v>
          </cell>
        </row>
        <row r="4">
          <cell r="X4" t="str">
            <v>Аллаиховский муниципальный район</v>
          </cell>
        </row>
        <row r="5">
          <cell r="X5" t="str">
            <v>Амгинский муниципальный район</v>
          </cell>
        </row>
        <row r="6">
          <cell r="X6" t="str">
            <v>Анабарский муниципальный район</v>
          </cell>
        </row>
        <row r="7">
          <cell r="X7" t="str">
            <v>Булунский муниципальный район</v>
          </cell>
        </row>
        <row r="8">
          <cell r="X8" t="str">
            <v>Верхневилюйский муниципальный район</v>
          </cell>
        </row>
        <row r="9">
          <cell r="X9" t="str">
            <v>Верхнеколымский муниципальный район</v>
          </cell>
        </row>
        <row r="10">
          <cell r="X10" t="str">
            <v>Верхоянский муниципальный район</v>
          </cell>
        </row>
        <row r="11">
          <cell r="X11" t="str">
            <v>Вилюйский муниципальный район</v>
          </cell>
        </row>
        <row r="12">
          <cell r="X12" t="str">
            <v>Горный муниципальный район</v>
          </cell>
        </row>
        <row r="13">
          <cell r="X13" t="str">
            <v>Город Якутск</v>
          </cell>
        </row>
        <row r="14">
          <cell r="X14" t="str">
            <v>Жатай</v>
          </cell>
        </row>
        <row r="15">
          <cell r="X15" t="str">
            <v>Жиганский муниципальный район</v>
          </cell>
        </row>
        <row r="16">
          <cell r="X16" t="str">
            <v>Кобяйский муниципальный район</v>
          </cell>
        </row>
        <row r="17">
          <cell r="X17" t="str">
            <v>Ленский муниципальный район</v>
          </cell>
        </row>
        <row r="18">
          <cell r="X18" t="str">
            <v>Мегино-Кангаласский муниципальный район</v>
          </cell>
        </row>
        <row r="19">
          <cell r="X19" t="str">
            <v>Мирнинский муниципальный район</v>
          </cell>
        </row>
        <row r="20">
          <cell r="X20" t="str">
            <v>Момский муниципальный район</v>
          </cell>
        </row>
        <row r="21">
          <cell r="X21" t="str">
            <v>Намский муниципальный район</v>
          </cell>
        </row>
        <row r="22">
          <cell r="X22" t="str">
            <v>Нерюнгринский муниципальный район</v>
          </cell>
        </row>
        <row r="23">
          <cell r="X23" t="str">
            <v>Нижнеколымский муниципальный район</v>
          </cell>
        </row>
        <row r="24">
          <cell r="X24" t="str">
            <v>Нюрбинский муниципальный район</v>
          </cell>
        </row>
        <row r="25">
          <cell r="X25" t="str">
            <v>Оймяконский муниципальный район</v>
          </cell>
        </row>
        <row r="26">
          <cell r="X26" t="str">
            <v>Олекминский муниципальный район</v>
          </cell>
        </row>
        <row r="27">
          <cell r="X27" t="str">
            <v>Оленекский муниципальный район</v>
          </cell>
        </row>
        <row r="28">
          <cell r="X28" t="str">
            <v>Среднеколымский муниципальный район</v>
          </cell>
        </row>
        <row r="29">
          <cell r="X29" t="str">
            <v>Сунтарский муниципальный район</v>
          </cell>
        </row>
        <row r="30">
          <cell r="X30" t="str">
            <v>Таттинский муниципальный район</v>
          </cell>
        </row>
        <row r="31">
          <cell r="X31" t="str">
            <v>Томпонский муниципальный район</v>
          </cell>
        </row>
        <row r="32">
          <cell r="X32" t="str">
            <v>Усть-Алданский муниципальный район</v>
          </cell>
        </row>
        <row r="33">
          <cell r="X33" t="str">
            <v>Усть-Майский муниципальный район</v>
          </cell>
        </row>
        <row r="34">
          <cell r="X34" t="str">
            <v>Усть-Янский муниципальный район</v>
          </cell>
        </row>
        <row r="35">
          <cell r="X35" t="str">
            <v>Хангаласский муниципальный район</v>
          </cell>
        </row>
        <row r="36">
          <cell r="X36" t="str">
            <v>Чурапчинский муниципальный район</v>
          </cell>
        </row>
        <row r="37">
          <cell r="X37" t="str">
            <v>Эвено-Бытантайский Национальный муниципальный район</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 val="Общий свод (2)"/>
      <sheetName val="Т1."/>
      <sheetName val="Вспомогат_по месяцам_"/>
      <sheetName val="Вспомогат(по месяцам)"/>
      <sheetName val="НАЛ.97г.пр.Нат."/>
    </sheetNames>
    <sheetDataSet>
      <sheetData sheetId="0" refreshError="1">
        <row r="1">
          <cell r="B1" t="str">
            <v>01.01.2000</v>
          </cell>
        </row>
        <row r="2">
          <cell r="B2" t="str">
            <v>01.02.2000</v>
          </cell>
        </row>
        <row r="3">
          <cell r="B3" t="str">
            <v>01.03.2000</v>
          </cell>
        </row>
        <row r="4">
          <cell r="B4" t="str">
            <v>01.04.2000</v>
          </cell>
        </row>
        <row r="5">
          <cell r="B5" t="str">
            <v>01.05.2000</v>
          </cell>
        </row>
        <row r="6">
          <cell r="B6" t="str">
            <v>01.06.2000</v>
          </cell>
        </row>
        <row r="7">
          <cell r="B7" t="str">
            <v>01.07.2000</v>
          </cell>
        </row>
        <row r="8">
          <cell r="B8" t="str">
            <v>01.08.2000</v>
          </cell>
        </row>
        <row r="9">
          <cell r="B9" t="str">
            <v>01.09.2000</v>
          </cell>
        </row>
        <row r="10">
          <cell r="B10" t="str">
            <v>01.10.2000</v>
          </cell>
        </row>
        <row r="11">
          <cell r="B11" t="str">
            <v>01.11.2000</v>
          </cell>
        </row>
        <row r="12">
          <cell r="B12" t="str">
            <v>01.12.2000</v>
          </cell>
        </row>
        <row r="13">
          <cell r="B13" t="str">
            <v>01.01.2001</v>
          </cell>
        </row>
        <row r="14">
          <cell r="B14" t="str">
            <v>01.02.2001</v>
          </cell>
        </row>
        <row r="15">
          <cell r="B15" t="str">
            <v>01.03.2001</v>
          </cell>
        </row>
        <row r="16">
          <cell r="B16" t="str">
            <v>01.04.2001</v>
          </cell>
        </row>
        <row r="17">
          <cell r="B17" t="str">
            <v>01.05.2001</v>
          </cell>
        </row>
        <row r="18">
          <cell r="B18" t="str">
            <v>01.06.2001</v>
          </cell>
        </row>
        <row r="19">
          <cell r="B19" t="str">
            <v>01.07.2001</v>
          </cell>
        </row>
        <row r="20">
          <cell r="B20" t="str">
            <v>01.08.2001</v>
          </cell>
        </row>
        <row r="21">
          <cell r="B21" t="str">
            <v>01.09.2001</v>
          </cell>
        </row>
        <row r="22">
          <cell r="B22" t="str">
            <v>01.10.2001</v>
          </cell>
        </row>
        <row r="23">
          <cell r="B23" t="str">
            <v>01.11.2001</v>
          </cell>
        </row>
        <row r="24">
          <cell r="B24" t="str">
            <v>01.12.2001</v>
          </cell>
        </row>
        <row r="25">
          <cell r="B25" t="str">
            <v>01.01.2002</v>
          </cell>
        </row>
        <row r="26">
          <cell r="B26" t="str">
            <v>01.02.2002</v>
          </cell>
        </row>
        <row r="27">
          <cell r="B27" t="str">
            <v>01.03.2002</v>
          </cell>
        </row>
        <row r="28">
          <cell r="B28" t="str">
            <v>01.04.2002</v>
          </cell>
        </row>
        <row r="29">
          <cell r="B29" t="str">
            <v>01.05.2002</v>
          </cell>
        </row>
        <row r="30">
          <cell r="B30" t="str">
            <v>01.06.2002</v>
          </cell>
        </row>
        <row r="31">
          <cell r="B31" t="str">
            <v>01.07.2002</v>
          </cell>
        </row>
        <row r="32">
          <cell r="B32" t="str">
            <v>01.08.2002</v>
          </cell>
        </row>
        <row r="33">
          <cell r="B33" t="str">
            <v>01.09.2002</v>
          </cell>
        </row>
        <row r="34">
          <cell r="B34" t="str">
            <v>01.10.2002</v>
          </cell>
        </row>
        <row r="35">
          <cell r="B35" t="str">
            <v>01.11.2002</v>
          </cell>
        </row>
        <row r="36">
          <cell r="B36" t="str">
            <v>01.12.2002</v>
          </cell>
        </row>
        <row r="37">
          <cell r="B37" t="str">
            <v>01.01.2003</v>
          </cell>
        </row>
        <row r="38">
          <cell r="B38" t="str">
            <v>01.02.2003</v>
          </cell>
        </row>
        <row r="39">
          <cell r="B39" t="str">
            <v>01.03.2003</v>
          </cell>
        </row>
        <row r="40">
          <cell r="B40" t="str">
            <v>01.04.2003</v>
          </cell>
        </row>
        <row r="41">
          <cell r="B41" t="str">
            <v>01.05.2003</v>
          </cell>
        </row>
        <row r="42">
          <cell r="B42" t="str">
            <v>01.06.2003</v>
          </cell>
        </row>
        <row r="43">
          <cell r="B43" t="str">
            <v>01.07.2003</v>
          </cell>
        </row>
        <row r="44">
          <cell r="B44" t="str">
            <v>01.08.2003</v>
          </cell>
        </row>
        <row r="45">
          <cell r="B45" t="str">
            <v>01.09.2003</v>
          </cell>
        </row>
        <row r="46">
          <cell r="B46" t="str">
            <v>01.10.2003</v>
          </cell>
        </row>
        <row r="47">
          <cell r="B47" t="str">
            <v>01.11.2003</v>
          </cell>
        </row>
        <row r="48">
          <cell r="B48" t="str">
            <v>01.12.2003</v>
          </cell>
        </row>
        <row r="49">
          <cell r="B49" t="str">
            <v>01.01.2004</v>
          </cell>
        </row>
        <row r="50">
          <cell r="B50" t="str">
            <v>01.02.2004</v>
          </cell>
        </row>
        <row r="51">
          <cell r="B51" t="str">
            <v>01.03.2004</v>
          </cell>
        </row>
        <row r="52">
          <cell r="B52" t="str">
            <v>01.04.2004</v>
          </cell>
        </row>
        <row r="53">
          <cell r="B53" t="str">
            <v>01.05.2004</v>
          </cell>
        </row>
        <row r="54">
          <cell r="B54" t="str">
            <v>01.06.2004</v>
          </cell>
        </row>
        <row r="55">
          <cell r="B55" t="str">
            <v>01.07.2004</v>
          </cell>
        </row>
        <row r="56">
          <cell r="B56" t="str">
            <v>01.08.2004</v>
          </cell>
        </row>
        <row r="57">
          <cell r="B57" t="str">
            <v>01.09.2004</v>
          </cell>
        </row>
        <row r="58">
          <cell r="B58" t="str">
            <v>01.10.2004</v>
          </cell>
        </row>
        <row r="59">
          <cell r="B59" t="str">
            <v>01.11.2004</v>
          </cell>
        </row>
        <row r="60">
          <cell r="B60" t="str">
            <v>01.12.2004</v>
          </cell>
        </row>
        <row r="61">
          <cell r="B61" t="str">
            <v>01.01.2005</v>
          </cell>
        </row>
        <row r="62">
          <cell r="B62" t="str">
            <v>01.02.2005</v>
          </cell>
        </row>
        <row r="63">
          <cell r="B63" t="str">
            <v>01.03.2005</v>
          </cell>
        </row>
        <row r="64">
          <cell r="B64" t="str">
            <v>01.04.2005</v>
          </cell>
        </row>
        <row r="65">
          <cell r="B65" t="str">
            <v>01.05.2005</v>
          </cell>
        </row>
        <row r="66">
          <cell r="B66" t="str">
            <v>01.06.2005</v>
          </cell>
        </row>
        <row r="67">
          <cell r="B67" t="str">
            <v>01.07.2005</v>
          </cell>
        </row>
        <row r="68">
          <cell r="B68" t="str">
            <v>01.08.2005</v>
          </cell>
        </row>
        <row r="69">
          <cell r="B69" t="str">
            <v>01.09.2005</v>
          </cell>
        </row>
        <row r="70">
          <cell r="B70" t="str">
            <v>01.10.2005</v>
          </cell>
        </row>
        <row r="71">
          <cell r="B71" t="str">
            <v>01.11.2005</v>
          </cell>
        </row>
        <row r="72">
          <cell r="B72" t="str">
            <v>01.12.2005</v>
          </cell>
        </row>
      </sheetData>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Справочники"/>
      <sheetName val="продВ(I)"/>
      <sheetName val="REESTR"/>
      <sheetName val="списки"/>
      <sheetName val="Вспомогат(по месяцам)"/>
      <sheetName val="ленск"/>
      <sheetName val="слесаря"/>
      <sheetName val="АУП"/>
      <sheetName val="У-Алд_наслегаХранение"/>
      <sheetName val="Т5"/>
      <sheetName val="База"/>
      <sheetName val="СПП"/>
      <sheetName val="1ВС"/>
      <sheetName val="Т1."/>
      <sheetName val="Общий свод (2)"/>
      <sheetName val="1"/>
    </sheetNames>
    <definedNames>
      <definedName name="Виды_транспорта" refersTo="#ССЫЛКА!"/>
      <definedName name="Виды_услуг" refersTo="#ССЫЛКА!"/>
      <definedName name="Классы_отапливаемых_объектов"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Справочники"/>
      <sheetName val="НУРТ"/>
      <sheetName val="REESTR"/>
      <sheetName val="вн.потреб"/>
    </sheetNames>
    <definedNames>
      <definedName name="Улусы" refersTo="#ССЫЛКА!"/>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списки"/>
      <sheetName val="GRES.2007.5"/>
    </sheetNames>
    <sheetDataSet>
      <sheetData sheetId="0" refreshError="1"/>
      <sheetData sheetId="1" refreshError="1"/>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сбыт"/>
      <sheetName val="сети"/>
      <sheetName val="ЭСО"/>
      <sheetName val="Рег генер"/>
      <sheetName val="Баланс ээ"/>
      <sheetName val="Баланс мощности"/>
      <sheetName val="regs"/>
      <sheetName val="Регионы"/>
      <sheetName val="Лист1"/>
      <sheetName val="PREDEL.ELEK.2007"/>
    </sheetNames>
    <sheetDataSet>
      <sheetData sheetId="0" refreshError="1"/>
      <sheetData sheetId="1" refreshError="1"/>
      <sheetData sheetId="2" refreshError="1"/>
      <sheetData sheetId="3" refreshError="1"/>
      <sheetData sheetId="4" refreshError="1">
        <row r="3">
          <cell r="E3" t="str">
            <v>Республика Саха (Якутия)</v>
          </cell>
        </row>
      </sheetData>
      <sheetData sheetId="5" refreshError="1"/>
      <sheetData sheetId="6" refreshError="1"/>
      <sheetData sheetId="7" refreshError="1"/>
      <sheetData sheetId="8" refreshError="1">
        <row r="13">
          <cell r="F13">
            <v>15941</v>
          </cell>
        </row>
        <row r="14">
          <cell r="F14">
            <v>61355</v>
          </cell>
        </row>
        <row r="15">
          <cell r="F15">
            <v>175603</v>
          </cell>
        </row>
        <row r="16">
          <cell r="F16">
            <v>882863</v>
          </cell>
        </row>
        <row r="17">
          <cell r="F17">
            <v>3842307</v>
          </cell>
        </row>
        <row r="18">
          <cell r="F18">
            <v>3837424</v>
          </cell>
        </row>
        <row r="19">
          <cell r="F19">
            <v>4883</v>
          </cell>
        </row>
        <row r="20">
          <cell r="F20">
            <v>391127</v>
          </cell>
        </row>
        <row r="21">
          <cell r="F21">
            <v>90765</v>
          </cell>
        </row>
        <row r="22">
          <cell r="F22">
            <v>436930</v>
          </cell>
        </row>
        <row r="23">
          <cell r="F23">
            <v>326319</v>
          </cell>
        </row>
        <row r="24">
          <cell r="F24">
            <v>6223210</v>
          </cell>
        </row>
        <row r="25">
          <cell r="F25">
            <v>0</v>
          </cell>
        </row>
        <row r="26">
          <cell r="F26">
            <v>0</v>
          </cell>
        </row>
        <row r="27">
          <cell r="F27">
            <v>6223210</v>
          </cell>
        </row>
        <row r="28">
          <cell r="F28">
            <v>0</v>
          </cell>
        </row>
        <row r="30">
          <cell r="F30">
            <v>0</v>
          </cell>
        </row>
        <row r="31">
          <cell r="F31">
            <v>19368</v>
          </cell>
        </row>
        <row r="32">
          <cell r="F32">
            <v>7796.5</v>
          </cell>
        </row>
        <row r="33">
          <cell r="F33">
            <v>188712.5</v>
          </cell>
        </row>
        <row r="35">
          <cell r="F35">
            <v>17424</v>
          </cell>
        </row>
        <row r="36">
          <cell r="F36">
            <v>169360</v>
          </cell>
        </row>
        <row r="37">
          <cell r="F37">
            <v>1858.5</v>
          </cell>
        </row>
        <row r="38">
          <cell r="F38">
            <v>70</v>
          </cell>
        </row>
        <row r="39">
          <cell r="F39">
            <v>53050.5</v>
          </cell>
        </row>
        <row r="40">
          <cell r="F40">
            <v>268927.5</v>
          </cell>
        </row>
        <row r="42">
          <cell r="F42">
            <v>0</v>
          </cell>
        </row>
        <row r="44">
          <cell r="F44">
            <v>6492137.5</v>
          </cell>
        </row>
        <row r="46">
          <cell r="F46">
            <v>3821.2640000000001</v>
          </cell>
        </row>
        <row r="48">
          <cell r="F48">
            <v>1698.9502688115765</v>
          </cell>
        </row>
      </sheetData>
      <sheetData sheetId="9" refreshError="1">
        <row r="12">
          <cell r="H12">
            <v>724.202</v>
          </cell>
          <cell r="I12">
            <v>3019.6779999999999</v>
          </cell>
        </row>
        <row r="13">
          <cell r="I13">
            <v>1027.6220000000001</v>
          </cell>
          <cell r="J13">
            <v>11.1</v>
          </cell>
        </row>
        <row r="14">
          <cell r="J14">
            <v>1759.3710000000001</v>
          </cell>
        </row>
        <row r="15">
          <cell r="G15">
            <v>4306.67</v>
          </cell>
          <cell r="H15">
            <v>0.12</v>
          </cell>
          <cell r="I15">
            <v>46.7</v>
          </cell>
          <cell r="J15">
            <v>42.107999999999997</v>
          </cell>
        </row>
        <row r="16">
          <cell r="H16">
            <v>526.04999999999995</v>
          </cell>
          <cell r="I16">
            <v>559.33000000000004</v>
          </cell>
        </row>
        <row r="17">
          <cell r="H17">
            <v>6</v>
          </cell>
          <cell r="I17">
            <v>81.900000000000006</v>
          </cell>
          <cell r="J17">
            <v>218.85</v>
          </cell>
        </row>
        <row r="18">
          <cell r="G18">
            <v>357.39</v>
          </cell>
          <cell r="H18">
            <v>35.49</v>
          </cell>
          <cell r="I18">
            <v>85.119</v>
          </cell>
          <cell r="J18">
            <v>157.81700000000001</v>
          </cell>
        </row>
        <row r="20">
          <cell r="G20">
            <v>3.8</v>
          </cell>
          <cell r="I20">
            <v>247.62</v>
          </cell>
          <cell r="J20">
            <v>15.243</v>
          </cell>
        </row>
        <row r="22">
          <cell r="G22">
            <v>201.6</v>
          </cell>
          <cell r="H22">
            <v>182.16</v>
          </cell>
          <cell r="I22">
            <v>2643.12</v>
          </cell>
          <cell r="J22">
            <v>1858.3689999999999</v>
          </cell>
        </row>
      </sheetData>
      <sheetData sheetId="10" refreshError="1">
        <row r="12">
          <cell r="H12">
            <v>87.76</v>
          </cell>
          <cell r="I12">
            <v>432.55</v>
          </cell>
        </row>
        <row r="13">
          <cell r="I13">
            <v>136.63999999999999</v>
          </cell>
          <cell r="J13">
            <v>1.4</v>
          </cell>
        </row>
        <row r="14">
          <cell r="J14">
            <v>278.24</v>
          </cell>
        </row>
        <row r="15">
          <cell r="G15">
            <v>601.24</v>
          </cell>
          <cell r="H15">
            <v>0.5</v>
          </cell>
          <cell r="I15">
            <v>5.71</v>
          </cell>
          <cell r="J15">
            <v>7.95</v>
          </cell>
        </row>
        <row r="16">
          <cell r="H16">
            <v>80.36</v>
          </cell>
          <cell r="I16">
            <v>75.290000000000006</v>
          </cell>
        </row>
        <row r="17">
          <cell r="H17">
            <v>0.8</v>
          </cell>
          <cell r="I17">
            <v>11.8</v>
          </cell>
          <cell r="J17">
            <v>29.7</v>
          </cell>
        </row>
        <row r="18">
          <cell r="G18">
            <v>42.74</v>
          </cell>
          <cell r="H18">
            <v>4.29</v>
          </cell>
          <cell r="I18">
            <v>21.71</v>
          </cell>
          <cell r="J18">
            <v>26.33</v>
          </cell>
        </row>
        <row r="20">
          <cell r="G20">
            <v>0.72</v>
          </cell>
          <cell r="I20">
            <v>38.840000000000003</v>
          </cell>
          <cell r="J20">
            <v>2.68</v>
          </cell>
        </row>
        <row r="22">
          <cell r="G22">
            <v>37.47</v>
          </cell>
          <cell r="H22">
            <v>27.09</v>
          </cell>
          <cell r="I22">
            <v>323.20999999999998</v>
          </cell>
          <cell r="J22">
            <v>288.27999999999997</v>
          </cell>
        </row>
      </sheetData>
      <sheetData sheetId="11" refreshError="1"/>
      <sheetData sheetId="12" refreshError="1"/>
      <sheetData sheetId="13" refreshError="1"/>
      <sheetData sheetId="1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Лист1"/>
      <sheetName val="свод"/>
      <sheetName val="Лист2"/>
      <sheetName val="Лист3"/>
      <sheetName val="Финансово-экономическое упр"/>
      <sheetName val="продВ(I)"/>
      <sheetName val="Справочники"/>
    </sheetNames>
    <definedNames>
      <definedName name="Классы_отапливаемых_объектов"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3"/>
      <sheetName val="АУП"/>
      <sheetName val="Книга1"/>
      <sheetName val="ОХЗ КТС"/>
      <sheetName val="Справочники"/>
      <sheetName val="списки"/>
      <sheetName val="Общий свод (2)"/>
      <sheetName val="изм 2тх"/>
      <sheetName val="1ВС"/>
      <sheetName val="слесаря"/>
      <sheetName val="Заголовок"/>
      <sheetName val="Приложение 2.1"/>
      <sheetName val="Вспомогат(по месяцам)"/>
      <sheetName val="водоснаб.тариф"/>
      <sheetName val="ленск"/>
      <sheetName val="Книга1.xls"/>
      <sheetName val="REESTR"/>
      <sheetName val="Вспомогат_по месяцам_"/>
      <sheetName val="Лист1 (3)"/>
      <sheetName val="#ССЫЛКА"/>
      <sheetName val="РССО"/>
      <sheetName val="РВ-расчет"/>
      <sheetName val="Лист1"/>
      <sheetName val="Лист2"/>
      <sheetName val="Лист3"/>
      <sheetName val="Коэфф1."/>
      <sheetName val="Материалы"/>
      <sheetName val="Данные"/>
      <sheetName val="0 (фст)"/>
      <sheetName val="13"/>
      <sheetName val="16"/>
      <sheetName val="17.1"/>
      <sheetName val="2.1"/>
      <sheetName val="2.2"/>
      <sheetName val="22"/>
      <sheetName val="2"/>
      <sheetName val="4"/>
      <sheetName val="5"/>
      <sheetName val="6"/>
      <sheetName val="0.1"/>
      <sheetName val="10"/>
      <sheetName val="11 (Н)"/>
      <sheetName val="12"/>
      <sheetName val="14"/>
      <sheetName val="15"/>
      <sheetName val="17"/>
      <sheetName val="18"/>
      <sheetName val="19"/>
      <sheetName val="1"/>
      <sheetName val="20"/>
      <sheetName val="21"/>
      <sheetName val="23"/>
      <sheetName val="24.1"/>
      <sheetName val="24"/>
      <sheetName val="25"/>
      <sheetName val="26"/>
      <sheetName val="27"/>
      <sheetName val="28"/>
      <sheetName val="29"/>
      <sheetName val="30"/>
      <sheetName val="6.1"/>
      <sheetName val="7"/>
      <sheetName val="8"/>
      <sheetName val="9"/>
      <sheetName val="Ли啁䉓C"/>
      <sheetName val="_x0004__x0002__x0000_ਸ"/>
      <sheetName val="графикНАЗ"/>
      <sheetName val="топография"/>
      <sheetName val="Титул КС-6а"/>
      <sheetName val="【Ǆ【ㄨヶ㞄　L【ㄨヶ_x0008__x0000__x0008__x0000_က_x0000__x0000_Ҍ_x0000_ރ_x0001__x0000__x0004__x0000__x0002__x0000__x0004__x0000_ "/>
      <sheetName val="свод"/>
      <sheetName val="Цена"/>
      <sheetName val="Product"/>
      <sheetName val="Обновление"/>
      <sheetName val="Суточная"/>
      <sheetName val="График"/>
      <sheetName val="Смета"/>
      <sheetName val="Зап-3- СЦБ"/>
      <sheetName val="Смета2 проект. раб."/>
      <sheetName val="смета 2 проект. работы"/>
      <sheetName val="Кредиты"/>
      <sheetName val="Шкаф"/>
      <sheetName val="Прайс лист"/>
      <sheetName val="К.рын"/>
      <sheetName val="РП"/>
      <sheetName val="1.2 геол"/>
      <sheetName val="5 П"/>
      <sheetName val="3 акт П"/>
      <sheetName val="1.1 геод"/>
      <sheetName val="MAIN_PARAMETERS"/>
      <sheetName val="4сд"/>
      <sheetName val="2сд"/>
      <sheetName val="7сд"/>
      <sheetName val="медведицкая"/>
      <sheetName val="медведицкая (2)"/>
      <sheetName val="Сумма прописью"/>
      <sheetName val="132-155"/>
      <sheetName val="зай"/>
      <sheetName val="сводная рд"/>
      <sheetName val="волгард"/>
      <sheetName val="706-793вл"/>
      <sheetName val="626-706вл"/>
      <sheetName val="прим-рд"/>
      <sheetName val="нпс2рд"/>
      <sheetName val="нпс3рд "/>
      <sheetName val="нпс кириши рд"/>
      <sheetName val="73-94рд"/>
      <sheetName val="538-626"/>
      <sheetName val="515-538рд"/>
      <sheetName val="дружба"/>
      <sheetName val="яросл2"/>
      <sheetName val="155-253"/>
      <sheetName val="обследование"/>
      <sheetName val="новгород"/>
      <sheetName val="515-538"/>
      <sheetName val="НПС-2"/>
      <sheetName val="НПС-3 "/>
      <sheetName val="которосль"/>
      <sheetName val="улейма"/>
      <sheetName val="ярославль"/>
      <sheetName val="уфа"/>
      <sheetName val="Смета 1"/>
      <sheetName val="Коэф"/>
      <sheetName val="DMTR_BP_03"/>
      <sheetName val="вариант"/>
      <sheetName val="ПДР"/>
      <sheetName val="Calc"/>
      <sheetName val="ID"/>
      <sheetName val="Таблица 2"/>
      <sheetName val="Таблица 3"/>
      <sheetName val="Данные для расчёта сметы"/>
      <sheetName val="ПОДПИСИ"/>
      <sheetName val="медведицкая_(2)"/>
      <sheetName val="Сумма_прописью"/>
      <sheetName val="сводная_рд"/>
      <sheetName val="нпс3рд_"/>
      <sheetName val="нпс_кириши_рд"/>
      <sheetName val="НПС-3_"/>
      <sheetName val="Список прогонов за месяц"/>
      <sheetName val="1.1"/>
      <sheetName val="93-110"/>
      <sheetName val="Сводная"/>
      <sheetName val="Восстановл_Лист44"/>
      <sheetName val="Восстановл_Лист6"/>
      <sheetName val="Восстановл_Лист4"/>
      <sheetName val="Восстановл_Лист45"/>
      <sheetName val="Восстановл_Лист9"/>
      <sheetName val="Восстановл_Лист10"/>
      <sheetName val="Восстановл_Лист46"/>
      <sheetName val="Восстановл_Лист11"/>
      <sheetName val="Восстановл_Лист20"/>
      <sheetName val="Восстановл_Лист49"/>
      <sheetName val="Восстановл_Лист21"/>
      <sheetName val="информация"/>
      <sheetName val="Расчет зарплаты"/>
      <sheetName val="Табл38-7"/>
      <sheetName val="ЭХЗ"/>
      <sheetName val="№5 СУБ Инж защ"/>
      <sheetName val="13.1"/>
      <sheetName val="Харьяга-индига(ПР-Трасса+реки)"/>
      <sheetName val="к.84-к.83"/>
      <sheetName val="свод 2"/>
      <sheetName val="HP и оргтехника"/>
      <sheetName val="свод 3"/>
      <sheetName val="СметаСводная Колпино"/>
      <sheetName val="СметаСводная"/>
      <sheetName val="См3 СЦБ-зап"/>
      <sheetName val="ИГ1"/>
      <sheetName val="СметаСводная снег"/>
      <sheetName val="см8"/>
      <sheetName val="Смета 7"/>
      <sheetName val="Смета 1свод"/>
      <sheetName val="шаблон"/>
      <sheetName val="СС"/>
      <sheetName val="Summary"/>
      <sheetName val="Tabelle3"/>
      <sheetName val="Ф-1"/>
      <sheetName val="Разработка проекта"/>
      <sheetName val="RSOILBAL"/>
      <sheetName val="Титул1"/>
      <sheetName val="Титул2"/>
      <sheetName val="Титул3"/>
      <sheetName val="Упр"/>
      <sheetName val="Титульный лист"/>
      <sheetName val="Таблиц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Лист1"/>
      <sheetName val="свод"/>
      <sheetName val="Лист2"/>
      <sheetName val="Лист3"/>
      <sheetName val="Справочники"/>
      <sheetName val="слесаря"/>
      <sheetName val="Вспомогат(по месяцам)"/>
      <sheetName val="свод 2009"/>
      <sheetName val="Лист13"/>
      <sheetName val="Ф1(нефть)"/>
      <sheetName val="Ф1 (уголь)"/>
      <sheetName val="8ТХ (2013)"/>
      <sheetName val="6ТХ (2013)"/>
      <sheetName val="1ТХ (2013)"/>
      <sheetName val="9ТХ (2013)"/>
      <sheetName val="2ТХ (2013)"/>
      <sheetName val="7ТХ (УТВЕРЖД)"/>
      <sheetName val="10ТХ (2013)"/>
    </sheetNames>
    <definedNames>
      <definedName name="Классы_отапливаемых_объектов" refersTo="='Данные'!$M$1:$M$65536"/>
    </definedNames>
    <sheetDataSet>
      <sheetData sheetId="0" refreshError="1">
        <row r="1">
          <cell r="M1" t="str">
            <v>Классы отапливаемых объектов</v>
          </cell>
        </row>
        <row r="2">
          <cell r="M2" t="str">
            <v>Административные здания</v>
          </cell>
        </row>
        <row r="3">
          <cell r="M3" t="str">
            <v>Ателье</v>
          </cell>
        </row>
        <row r="4">
          <cell r="M4" t="str">
            <v>Базы отдыха</v>
          </cell>
        </row>
        <row r="5">
          <cell r="M5" t="str">
            <v>Бани</v>
          </cell>
        </row>
        <row r="6">
          <cell r="M6" t="str">
            <v>Больницы</v>
          </cell>
        </row>
        <row r="7">
          <cell r="M7" t="str">
            <v>Высшие учебные заведения</v>
          </cell>
        </row>
        <row r="8">
          <cell r="M8" t="str">
            <v>Гостиницы</v>
          </cell>
        </row>
        <row r="9">
          <cell r="M9" t="str">
            <v>Детские сады</v>
          </cell>
        </row>
        <row r="10">
          <cell r="M10" t="str">
            <v>Детские ясли</v>
          </cell>
        </row>
        <row r="11">
          <cell r="M11" t="str">
            <v>Дома быта</v>
          </cell>
        </row>
        <row r="12">
          <cell r="M12" t="str">
            <v>Дома отдыха</v>
          </cell>
        </row>
        <row r="13">
          <cell r="M13" t="str">
            <v>Жилые здания</v>
          </cell>
        </row>
        <row r="14">
          <cell r="M14" t="str">
            <v>Клубы</v>
          </cell>
        </row>
        <row r="15">
          <cell r="M15" t="str">
            <v>Магазины</v>
          </cell>
        </row>
        <row r="16">
          <cell r="M16" t="str">
            <v>Мастерские</v>
          </cell>
        </row>
        <row r="17">
          <cell r="M17" t="str">
            <v>Молодежные лагеря отдыха</v>
          </cell>
        </row>
        <row r="18">
          <cell r="M18" t="str">
            <v>Общежития</v>
          </cell>
        </row>
        <row r="19">
          <cell r="M19" t="str">
            <v>Общеобразовательные школы</v>
          </cell>
        </row>
        <row r="20">
          <cell r="M20" t="str">
            <v>Пансионаты</v>
          </cell>
        </row>
        <row r="21">
          <cell r="M21" t="str">
            <v>Парикмахерские</v>
          </cell>
        </row>
        <row r="22">
          <cell r="M22" t="str">
            <v>Пионерские лагеря</v>
          </cell>
        </row>
        <row r="23">
          <cell r="M23" t="str">
            <v>Поликлиники</v>
          </cell>
        </row>
        <row r="24">
          <cell r="M24" t="str">
            <v>Прачечные</v>
          </cell>
        </row>
        <row r="25">
          <cell r="M25" t="str">
            <v>Предприятия общественного питания</v>
          </cell>
        </row>
        <row r="26">
          <cell r="M26" t="str">
            <v>Приемные пункты</v>
          </cell>
        </row>
        <row r="27">
          <cell r="M27" t="str">
            <v>Профессионально-технические училища</v>
          </cell>
        </row>
        <row r="28">
          <cell r="M28" t="str">
            <v>Санатории</v>
          </cell>
        </row>
        <row r="29">
          <cell r="M29" t="str">
            <v>Театры</v>
          </cell>
        </row>
        <row r="30">
          <cell r="M30" t="str">
            <v>Турбазы</v>
          </cell>
        </row>
        <row r="31">
          <cell r="M31" t="str">
            <v>Фотосалоны</v>
          </cell>
        </row>
        <row r="32">
          <cell r="M32" t="str">
            <v>Школы-интернаты</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Лист1"/>
      <sheetName val="свод"/>
      <sheetName val="Лист2"/>
      <sheetName val="Лист3"/>
      <sheetName val="Справочники"/>
      <sheetName val="слесаря"/>
      <sheetName val="Вспомогат(по месяцам)"/>
      <sheetName val="свод 2009"/>
      <sheetName val="Лист13"/>
      <sheetName val="Ф1(нефть)"/>
      <sheetName val="Ф1 (уголь)"/>
      <sheetName val="8ТХ (2013)"/>
      <sheetName val="6ТХ (2013)"/>
      <sheetName val="1ТХ (2013)"/>
      <sheetName val="9ТХ (2013)"/>
      <sheetName val="2ТХ (2013)"/>
      <sheetName val="7ТХ (УТВЕРЖД)"/>
      <sheetName val="10ТХ (2013)"/>
    </sheetNames>
    <definedNames>
      <definedName name="Классы_отапливаемых_объектов" refersTo="='Данные'!$M$1:$M$65536"/>
    </definedNames>
    <sheetDataSet>
      <sheetData sheetId="0" refreshError="1">
        <row r="1">
          <cell r="M1" t="str">
            <v>Классы отапливаемых объектов</v>
          </cell>
        </row>
        <row r="2">
          <cell r="M2" t="str">
            <v>Административные здания</v>
          </cell>
        </row>
        <row r="3">
          <cell r="M3" t="str">
            <v>Ателье</v>
          </cell>
        </row>
        <row r="4">
          <cell r="M4" t="str">
            <v>Базы отдыха</v>
          </cell>
        </row>
        <row r="5">
          <cell r="M5" t="str">
            <v>Бани</v>
          </cell>
        </row>
        <row r="6">
          <cell r="M6" t="str">
            <v>Больницы</v>
          </cell>
        </row>
        <row r="7">
          <cell r="M7" t="str">
            <v>Высшие учебные заведения</v>
          </cell>
        </row>
        <row r="8">
          <cell r="M8" t="str">
            <v>Гостиницы</v>
          </cell>
        </row>
        <row r="9">
          <cell r="M9" t="str">
            <v>Детские сады</v>
          </cell>
        </row>
        <row r="10">
          <cell r="M10" t="str">
            <v>Детские ясли</v>
          </cell>
        </row>
        <row r="11">
          <cell r="M11" t="str">
            <v>Дома быта</v>
          </cell>
        </row>
        <row r="12">
          <cell r="M12" t="str">
            <v>Дома отдыха</v>
          </cell>
        </row>
        <row r="13">
          <cell r="M13" t="str">
            <v>Жилые здания</v>
          </cell>
        </row>
        <row r="14">
          <cell r="M14" t="str">
            <v>Клубы</v>
          </cell>
        </row>
        <row r="15">
          <cell r="M15" t="str">
            <v>Магазины</v>
          </cell>
        </row>
        <row r="16">
          <cell r="M16" t="str">
            <v>Мастерские</v>
          </cell>
        </row>
        <row r="17">
          <cell r="M17" t="str">
            <v>Молодежные лагеря отдыха</v>
          </cell>
        </row>
        <row r="18">
          <cell r="M18" t="str">
            <v>Общежития</v>
          </cell>
        </row>
        <row r="19">
          <cell r="M19" t="str">
            <v>Общеобразовательные школы</v>
          </cell>
        </row>
        <row r="20">
          <cell r="M20" t="str">
            <v>Пансионаты</v>
          </cell>
        </row>
        <row r="21">
          <cell r="M21" t="str">
            <v>Парикмахерские</v>
          </cell>
        </row>
        <row r="22">
          <cell r="M22" t="str">
            <v>Пионерские лагеря</v>
          </cell>
        </row>
        <row r="23">
          <cell r="M23" t="str">
            <v>Поликлиники</v>
          </cell>
        </row>
        <row r="24">
          <cell r="M24" t="str">
            <v>Прачечные</v>
          </cell>
        </row>
        <row r="25">
          <cell r="M25" t="str">
            <v>Предприятия общественного питания</v>
          </cell>
        </row>
        <row r="26">
          <cell r="M26" t="str">
            <v>Приемные пункты</v>
          </cell>
        </row>
        <row r="27">
          <cell r="M27" t="str">
            <v>Профессионально-технические училища</v>
          </cell>
        </row>
        <row r="28">
          <cell r="M28" t="str">
            <v>Санатории</v>
          </cell>
        </row>
        <row r="29">
          <cell r="M29" t="str">
            <v>Театры</v>
          </cell>
        </row>
        <row r="30">
          <cell r="M30" t="str">
            <v>Турбазы</v>
          </cell>
        </row>
        <row r="31">
          <cell r="M31" t="str">
            <v>Фотосалоны</v>
          </cell>
        </row>
        <row r="32">
          <cell r="M32" t="str">
            <v>Школы-интернаты</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15 Прогноз эфф."/>
      <sheetName val="Приложение 2.1"/>
      <sheetName val="Прогноз эффективности"/>
      <sheetName val="Лист13"/>
      <sheetName val="Справочники"/>
      <sheetName val="Сводный расчет"/>
      <sheetName val="Прогноз%20эффективности.xls"/>
      <sheetName val="База"/>
      <sheetName val="навигация"/>
      <sheetName val="Т19.1"/>
      <sheetName val="Т1.1.1"/>
      <sheetName val="Т1.2.1"/>
      <sheetName val="Т3"/>
      <sheetName val="\\External\users\Documents an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Справочники"/>
      <sheetName val="КОС-Томпо"/>
      <sheetName val="кот12"/>
      <sheetName val="5(тх)"/>
      <sheetName val="амга"/>
      <sheetName val="Вспомогат(по месяцам)"/>
      <sheetName val="Приложение 2.1"/>
      <sheetName val="водоснаб.тариф"/>
      <sheetName val="ленск"/>
      <sheetName val="Ф5 тх  с жилфонд"/>
      <sheetName val="REESTR"/>
      <sheetName val="Титульный лист"/>
      <sheetName val="ВС Абый"/>
      <sheetName val="ВС ТомНефт"/>
      <sheetName val="ВС Аллаих"/>
      <sheetName val="ВС Амга"/>
      <sheetName val="ВС Амга очист"/>
      <sheetName val="ВС Булун"/>
      <sheetName val="ВС Вил"/>
      <sheetName val="ВС Вил Хампа"/>
      <sheetName val="ВС В-Кол"/>
      <sheetName val="ВС В-Яна"/>
      <sheetName val="ВС В-Яна подв"/>
      <sheetName val="ВС Горн"/>
      <sheetName val="ВС Жиг подв"/>
      <sheetName val="ВС Жиг"/>
      <sheetName val="ВС Коб"/>
      <sheetName val="ВС Зареч"/>
      <sheetName val="ВС М-Канг"/>
      <sheetName val="ВС Мома"/>
      <sheetName val="ВС Н-Кол"/>
      <sheetName val="ВС Нюрб"/>
      <sheetName val="ВС Нюрб очист"/>
      <sheetName val="ВС Олекм"/>
      <sheetName val="ВС Олекм подв"/>
      <sheetName val="ВС Кыллах"/>
      <sheetName val="ВС Оленек"/>
      <sheetName val="ВС Сунт"/>
      <sheetName val="ВС Сунт БК"/>
      <sheetName val="ВС Сунт Кюнд"/>
      <sheetName val="ВС Татта"/>
      <sheetName val="ВС Томп"/>
      <sheetName val="ВС Д-Хая"/>
      <sheetName val="ВС Ханг Селек"/>
      <sheetName val="ВС Ханг В-Б"/>
      <sheetName val="ВС Ул-Ан"/>
      <sheetName val="ВС Чурап"/>
      <sheetName val="ВС Маган"/>
      <sheetName val="ВС Аэроп"/>
      <sheetName val="ВС Алд"/>
      <sheetName val="ВС Н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sheetName val="бюджет макс"/>
      <sheetName val="диаг макс"/>
      <sheetName val="СВОД с ж.ф."/>
      <sheetName val="Диагр с ж.ф."/>
      <sheetName val="Свод по расходам"/>
      <sheetName val="ТЭР"/>
      <sheetName val="Транспорт"/>
      <sheetName val="Хранение"/>
      <sheetName val="ГСМ"/>
      <sheetName val="Электроэнергия"/>
      <sheetName val="Ремонт прог с жилфонд (2)"/>
      <sheetName val="ФОТ"/>
      <sheetName val="Общехоз"/>
      <sheetName val="Налоги"/>
      <sheetName val="Прочие"/>
      <sheetName val="покупные"/>
      <sheetName val="Прогноз бюджета на 2004 г"/>
      <sheetName val="АУП"/>
      <sheetName val="МОП КХ"/>
      <sheetName val="МОП"/>
      <sheetName val="REESTR"/>
      <sheetName val="Вспомогат(по месяцам)"/>
      <sheetName val="бюджет_макс"/>
      <sheetName val="диаг_макс"/>
      <sheetName val="СВОД_с_ж_ф_"/>
      <sheetName val="Диагр_с_ж_ф_"/>
      <sheetName val="Свод_по_расходам"/>
      <sheetName val="Ремонт_прог_с_жилфонд_(2)"/>
      <sheetName val="Прогноз_бюджета_на_2004_г"/>
      <sheetName val="МОП_КХ"/>
      <sheetName val="Вспомогат(по_месяцам)"/>
      <sheetName val="Вода АТ Центр 12"/>
    </sheetNames>
    <definedNames>
      <definedName name="Виды_ППТН"/>
      <definedName name="Виды_услуг"/>
      <definedName name="Классы_отапливаемых_объектов"/>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рамма 2012-2015"/>
      <sheetName val="Лист3"/>
      <sheetName val="Лист4"/>
      <sheetName val="СВОД ИП 2012-15 ТЭС ЭкСовет"/>
    </sheetNames>
    <definedNames>
      <definedName name="Предприятия_ЖКХ"/>
    </definedNames>
    <sheetDataSet>
      <sheetData sheetId="0"/>
      <sheetData sheetId="1"/>
      <sheetData sheetId="2"/>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Общий свод (2)"/>
      <sheetName val="навигация"/>
      <sheetName val="Т19.1"/>
      <sheetName val="Т1.1.1"/>
      <sheetName val="Т1.2.1"/>
      <sheetName val="Т3"/>
      <sheetName val="Лист13"/>
      <sheetName val="Конст"/>
      <sheetName val="ИТОГИ  по Н,Р,Э,Q"/>
      <sheetName val="2008 -2010"/>
      <sheetName val="Регионы"/>
      <sheetName val="расшифровка"/>
      <sheetName val="1997"/>
      <sheetName val="1998"/>
      <sheetName val="2002(v2)"/>
      <sheetName val="2002(v1)"/>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списки"/>
      <sheetName val="продВ(I)"/>
      <sheetName val="Данные"/>
      <sheetName val="Исход.инф."/>
      <sheetName val="Приложение 2.1"/>
      <sheetName val="Причины"/>
      <sheetName val="Сл7"/>
    </sheetNames>
    <sheetDataSet>
      <sheetData sheetId="0" refreshError="1">
        <row r="4">
          <cell r="A4" t="str">
            <v>РГК</v>
          </cell>
        </row>
        <row r="16">
          <cell r="B16">
            <v>2005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
      <sheetName val="Т.2"/>
      <sheetName val="Т3,"/>
      <sheetName val="Т4"/>
      <sheetName val="Т5"/>
      <sheetName val="Т6,"/>
      <sheetName val="7"/>
      <sheetName val="Т8"/>
      <sheetName val="9"/>
      <sheetName val="10"/>
      <sheetName val="11"/>
      <sheetName val="смета12 "/>
      <sheetName val="Э-12.1"/>
      <sheetName val="12.1.1."/>
      <sheetName val="12.1.2."/>
      <sheetName val="12.1.3."/>
      <sheetName val="Т-12.2."/>
      <sheetName val="12.2.1."/>
      <sheetName val="11.2.2."/>
      <sheetName val="Лист1 (2)"/>
      <sheetName val="Лист1"/>
      <sheetName val="Лист3"/>
      <sheetName val="квл13"/>
      <sheetName val="П-14"/>
      <sheetName val="П-14.Э-1 "/>
      <sheetName val="14.1.1.."/>
      <sheetName val="14.1.2."/>
      <sheetName val="14.1.3"/>
      <sheetName val="П14-Т2"/>
      <sheetName val="14.2.1."/>
      <sheetName val="14.2.2."/>
      <sheetName val="НВВ"/>
      <sheetName val="Тариф"/>
      <sheetName val="топливо"/>
      <sheetName val="бал.топл 18"/>
      <sheetName val="капрем 19"/>
      <sheetName val="Трансп20"/>
      <sheetName val="матр.21"/>
      <sheetName val="энергя 22"/>
      <sheetName val="Покуп.Эн.23"/>
      <sheetName val="ЗП-24"/>
      <sheetName val="Лист7"/>
      <sheetName val="Амор."/>
      <sheetName val="Вод.Н.26"/>
      <sheetName val="Аб.Пл."/>
      <sheetName val="ПСЕБ-28"/>
      <sheetName val="%АК 29"/>
      <sheetName val="ППР30"/>
      <sheetName val="31"/>
      <sheetName val="32"/>
      <sheetName val="33"/>
      <sheetName val="34"/>
      <sheetName val="35"/>
      <sheetName val="36"/>
      <sheetName val="сбыт"/>
      <sheetName val="37,"/>
      <sheetName val="37, (2)"/>
      <sheetName val="40"/>
      <sheetName val="41"/>
      <sheetName val="38нет"/>
      <sheetName val="39"/>
      <sheetName val="Лист4"/>
      <sheetName val="Лист5"/>
      <sheetName val="Лист6"/>
      <sheetName val="Лист2"/>
      <sheetName val="Структура ФЗП -45%"/>
      <sheetName val="Структура ФЗП -45% (2)"/>
      <sheetName val="П1"/>
      <sheetName val="Заголовок"/>
      <sheetName val="Общий свод (2)"/>
      <sheetName val="Общий свод _2_"/>
      <sheetName val="REESTR"/>
      <sheetName val="Окончательные Таблицы к Проток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Томская область1"/>
      <sheetName val="Баланс ээ"/>
      <sheetName val="Баланс мощности"/>
      <sheetName val="сбыт"/>
      <sheetName val="Рег генер"/>
      <sheetName val="сети"/>
      <sheetName val="regs"/>
      <sheetName val="Справочники"/>
      <sheetName val="Диапазоны"/>
      <sheetName val="REESTR"/>
      <sheetName val="Кобяйс."/>
      <sheetName val="тариф Э-Б нефть"/>
      <sheetName val="FES"/>
      <sheetName val="Прил 1"/>
      <sheetName val="Алда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ш вар. (17.06) мин"/>
      <sheetName val="Уравнения"/>
      <sheetName val="расчетный"/>
      <sheetName val="Расчет"/>
      <sheetName val="1.1. нвв переход"/>
      <sheetName val="6. Показатели перехода"/>
      <sheetName val="Лист1"/>
      <sheetName val="УФ-61"/>
      <sheetName val="Gen"/>
      <sheetName val="MAIN"/>
      <sheetName val="t_настройки"/>
      <sheetName val="t_проверки"/>
      <sheetName val="Сценарные условия"/>
      <sheetName val="Список ДЗО"/>
      <sheetName val="Доходы от эл. и теплоэнергии"/>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
      <sheetName val="Т.2"/>
      <sheetName val="Т3,"/>
      <sheetName val="Т4"/>
      <sheetName val="Т5"/>
      <sheetName val="Т6,"/>
      <sheetName val="7"/>
      <sheetName val="Т8"/>
      <sheetName val="9"/>
      <sheetName val="10"/>
      <sheetName val="11"/>
      <sheetName val="смета12 "/>
      <sheetName val="Э-12.1"/>
      <sheetName val="12.1.1."/>
      <sheetName val="12.1.2."/>
      <sheetName val="12.1.3."/>
      <sheetName val="Т-12.2."/>
      <sheetName val="12.2.1."/>
      <sheetName val="11.2.2."/>
      <sheetName val="Лист1 (2)"/>
      <sheetName val="Лист1"/>
      <sheetName val="Лист3"/>
      <sheetName val="квл13"/>
      <sheetName val="П-14"/>
      <sheetName val="П-14.Э-1 "/>
      <sheetName val="14.1.1.."/>
      <sheetName val="14.1.2."/>
      <sheetName val="14.1.3"/>
      <sheetName val="П14-Т2"/>
      <sheetName val="14.2.1."/>
      <sheetName val="14.2.2."/>
      <sheetName val="НВВ"/>
      <sheetName val="Тариф выручка"/>
      <sheetName val="Расчет-топлива"/>
      <sheetName val="Баланс"/>
      <sheetName val="Баланс-перес"/>
      <sheetName val="П1.11."/>
      <sheetName val="капрем 19"/>
      <sheetName val="Трансп20"/>
      <sheetName val="матр.21"/>
      <sheetName val="энергя 22"/>
      <sheetName val="Покуп.Эн.23"/>
      <sheetName val="ЗП-24"/>
      <sheetName val="Лист7"/>
      <sheetName val="Амор."/>
      <sheetName val="Вод.Н.26"/>
      <sheetName val="Аб.Пл."/>
      <sheetName val="ПСЕБ-28"/>
      <sheetName val="%АК 29"/>
      <sheetName val="%АК 29пере"/>
      <sheetName val="ППР30"/>
      <sheetName val="31"/>
      <sheetName val="32"/>
      <sheetName val="33"/>
      <sheetName val="34"/>
      <sheetName val="35"/>
      <sheetName val="36"/>
      <sheetName val="сбыт"/>
      <sheetName val="38"/>
      <sheetName val="39,"/>
      <sheetName val="40"/>
      <sheetName val="экономия-41"/>
      <sheetName val="38нет"/>
      <sheetName val="39"/>
      <sheetName val="Лист5"/>
      <sheetName val="Лист2"/>
      <sheetName val="П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АУП"/>
      <sheetName val="Т5"/>
      <sheetName val="Справочники"/>
      <sheetName val="Т1."/>
      <sheetName val="Вспомогат(по месяцам)"/>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Справочники"/>
      <sheetName val="8(тх)"/>
      <sheetName val="6(тх)"/>
      <sheetName val="1(тх)"/>
      <sheetName val="9(тх)"/>
      <sheetName val="7(тх)"/>
      <sheetName val="АУП"/>
      <sheetName val="%"/>
      <sheetName val="характ СНГС"/>
      <sheetName val="приложение 1"/>
      <sheetName val="4(вс)"/>
      <sheetName val="6(вс)"/>
      <sheetName val="Т5"/>
      <sheetName val="Вспомогат(по месяцам)"/>
      <sheetName val="Приложение 2.1"/>
      <sheetName val="База"/>
      <sheetName val="СПП"/>
      <sheetName val="REESTR"/>
      <sheetName val="Т1."/>
      <sheetName val="1ВС"/>
      <sheetName val="Заголовок"/>
      <sheetName val="КВАНТ"/>
      <sheetName val="Лист13"/>
      <sheetName val="списки"/>
      <sheetName val="\\Pto-2\PTO (C)\Мои документы\Ф"/>
    </sheetNames>
    <definedNames>
      <definedName name="Улицы" refersTo="#ССЫЛКА!"/>
    </defined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Пояснения"/>
      <sheetName val="Справочники"/>
      <sheetName val="Приложение 2.1"/>
      <sheetName val="\\GOSKOMCEN\Documents and Setti"/>
    </sheetNames>
    <definedNames>
      <definedName name="Улицы" refersTo="#ССЫЛКА!"/>
    </definedNames>
    <sheetDataSet>
      <sheetData sheetId="0" refreshError="1"/>
      <sheetData sheetId="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Алдан"/>
      <sheetName val="Вилюйский"/>
      <sheetName val="Хангаласский"/>
      <sheetName val="Верхневилюйск"/>
      <sheetName val="0"/>
      <sheetName val="ОХЗ КТС"/>
      <sheetName val="чего нехватает по схемам"/>
      <sheetName val="слесаря"/>
      <sheetName val="REESTR"/>
      <sheetName val="чего%20нехватает%20по%20схемам."/>
      <sheetName val="%D1%87%D0%B5%D0%B3%D0%BE%20%D0%"/>
      <sheetName val="навигация"/>
      <sheetName val="Данные"/>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2013 год"/>
      <sheetName val="прочие расходы"/>
      <sheetName val="рем.программа"/>
      <sheetName val="услуги произв.характера"/>
      <sheetName val="Лист4"/>
      <sheetName val="Лист5"/>
      <sheetName val="Лист6"/>
      <sheetName val="Лист7"/>
      <sheetName val="Лист8"/>
      <sheetName val="Выполнение КП 2013 год (факт 1 "/>
    </sheetNames>
    <definedNames>
      <definedName name="Единицы_измерения"/>
    </definedNames>
    <sheetDataSet>
      <sheetData sheetId="0">
        <row r="11">
          <cell r="AV11">
            <v>44457.04752</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2020"/>
      <sheetName val="отчет 2019 последний (2)"/>
    </sheetNames>
    <sheetDataSet>
      <sheetData sheetId="0">
        <row r="11">
          <cell r="N11">
            <v>98066.692720000035</v>
          </cell>
          <cell r="O11">
            <v>73678.724750000052</v>
          </cell>
          <cell r="P11">
            <v>19742.672600000002</v>
          </cell>
          <cell r="Q11">
            <v>0</v>
          </cell>
          <cell r="R11">
            <v>0</v>
          </cell>
          <cell r="S11">
            <v>0</v>
          </cell>
          <cell r="T11">
            <v>0</v>
          </cell>
          <cell r="U11">
            <v>4645.2953699999998</v>
          </cell>
          <cell r="V11">
            <v>0</v>
          </cell>
          <cell r="W11">
            <v>0</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2019 последний"/>
    </sheetNames>
    <sheetDataSet>
      <sheetData sheetId="0">
        <row r="13">
          <cell r="O13">
            <v>258.71640000000002</v>
          </cell>
        </row>
        <row r="20">
          <cell r="O20">
            <v>99</v>
          </cell>
        </row>
        <row r="21">
          <cell r="O21">
            <v>264.64668</v>
          </cell>
        </row>
        <row r="22">
          <cell r="O22">
            <v>122.57599999999999</v>
          </cell>
        </row>
        <row r="23">
          <cell r="O23">
            <v>95</v>
          </cell>
        </row>
        <row r="24">
          <cell r="O24">
            <v>5473.2798600000006</v>
          </cell>
        </row>
        <row r="25">
          <cell r="O25">
            <v>1408.94102</v>
          </cell>
        </row>
        <row r="26">
          <cell r="O26">
            <v>2833.7240000000002</v>
          </cell>
        </row>
        <row r="28">
          <cell r="O28">
            <v>11363.775879999999</v>
          </cell>
        </row>
        <row r="29">
          <cell r="O29">
            <v>9939.3471299999983</v>
          </cell>
        </row>
        <row r="32">
          <cell r="O32">
            <v>834.55419999999992</v>
          </cell>
        </row>
        <row r="33">
          <cell r="O33">
            <v>470</v>
          </cell>
        </row>
        <row r="34">
          <cell r="O34">
            <v>17.59</v>
          </cell>
        </row>
        <row r="35">
          <cell r="O35">
            <v>56.062050000000006</v>
          </cell>
        </row>
        <row r="36">
          <cell r="O36">
            <v>11793.354139999999</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2-ип тс "/>
      <sheetName val="Лист3"/>
    </sheetNames>
    <sheetDataSet>
      <sheetData sheetId="0"/>
      <sheetData sheetId="1"/>
      <sheetData sheetId="2">
        <row r="19">
          <cell r="H19">
            <v>0.49</v>
          </cell>
        </row>
        <row r="25">
          <cell r="H25">
            <v>0.02</v>
          </cell>
        </row>
      </sheetData>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
    </sheetNames>
    <sheetDataSet>
      <sheetData sheetId="0">
        <row r="7">
          <cell r="E7">
            <v>2.2000000000000001E-3</v>
          </cell>
        </row>
        <row r="70">
          <cell r="E70">
            <v>0.28999999999999998</v>
          </cell>
        </row>
        <row r="76">
          <cell r="E76">
            <v>0.95</v>
          </cell>
        </row>
        <row r="94">
          <cell r="E94">
            <v>1.2366197999999999</v>
          </cell>
          <cell r="F94">
            <v>0.46095999999999998</v>
          </cell>
        </row>
        <row r="110">
          <cell r="E110">
            <v>0.215</v>
          </cell>
        </row>
        <row r="126">
          <cell r="E126">
            <v>1.081</v>
          </cell>
          <cell r="F126">
            <v>0.22</v>
          </cell>
        </row>
        <row r="127">
          <cell r="E127">
            <v>0.72099999999999997</v>
          </cell>
        </row>
        <row r="133">
          <cell r="E133">
            <v>0.292572</v>
          </cell>
          <cell r="F133">
            <v>8.6621779999999995E-2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Баланс ээ"/>
      <sheetName val="Баланс мощности"/>
      <sheetName val="сбыт"/>
      <sheetName val="Рег генер"/>
      <sheetName val="сети"/>
      <sheetName val="regs"/>
      <sheetName val="Справочники"/>
    </sheetNames>
    <sheetDataSet>
      <sheetData sheetId="0" refreshError="1"/>
      <sheetData sheetId="1" refreshError="1"/>
      <sheetData sheetId="2" refreshError="1">
        <row r="5">
          <cell r="G5">
            <v>4551113.38</v>
          </cell>
          <cell r="L5">
            <v>10409794.5272</v>
          </cell>
        </row>
        <row r="6">
          <cell r="G6">
            <v>4521433.4000000004</v>
          </cell>
          <cell r="L6">
            <v>3814916.7736999998</v>
          </cell>
        </row>
        <row r="7">
          <cell r="G7">
            <v>0</v>
          </cell>
          <cell r="L7">
            <v>3758465.6880000001</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4635208.9198000003</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1182.818</v>
          </cell>
        </row>
        <row r="23">
          <cell r="G23">
            <v>27925.445400000001</v>
          </cell>
          <cell r="L23">
            <v>15</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7.1"/>
      <sheetName val="7.2"/>
      <sheetName val="7.4"/>
      <sheetName val="7.5"/>
      <sheetName val="7.6"/>
      <sheetName val="7.7"/>
      <sheetName val="7.8(1)"/>
      <sheetName val="7.8(2)"/>
      <sheetName val="7.8(3)"/>
      <sheetName val="7.8 (5)"/>
      <sheetName val="7.8(4)"/>
      <sheetName val="7.8(5)"/>
      <sheetName val="7.8(6)"/>
      <sheetName val="7.9"/>
      <sheetName val="план "/>
      <sheetName val="до0,1"/>
      <sheetName val="от0,1до1,5"/>
      <sheetName val="свыше1,5"/>
      <sheetName val="мероприятия от 0.1 до 1.5"/>
      <sheetName val="создание мощности"/>
      <sheetName val="Проект-смет1"/>
      <sheetName val="влияние на 1м2"/>
      <sheetName val="сметная стоимость"/>
      <sheetName val="Абырал-3"/>
      <sheetName val="Абырал - 1"/>
      <sheetName val="Абырал - 1 10.02.2017"/>
      <sheetName val="Борисовка -1"/>
      <sheetName val="УЦНС"/>
      <sheetName val="разборка изоляции"/>
      <sheetName val="мат-лы2016"/>
      <sheetName val="мат-лы 2017"/>
      <sheetName val="ФОТ"/>
      <sheetName val="Обучение"/>
      <sheetName val="Автоуслуги"/>
      <sheetName val="% по кредитам"/>
      <sheetName val="ПЗ"/>
      <sheetName val="мероприятия свыше 1.5 (2)"/>
      <sheetName val="Проект-смет (1)"/>
      <sheetName val="Проект-смет (2)"/>
      <sheetName val="Проект-смет (3)"/>
      <sheetName val="Проект-смет (4)"/>
      <sheetName val="Проект-смет (5)"/>
      <sheetName val="Проект-смет (6)"/>
      <sheetName val="Проект-смет (7)"/>
      <sheetName val="Проект-смет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9">
          <cell r="D69" t="str">
            <v>"Торгово-выставочный комплекс по Вилюйскому тракту 5км в 112 кв (1-я очередь)</v>
          </cell>
        </row>
        <row r="74">
          <cell r="D74" t="str">
            <v>Административно-производственная база по ул. Автодорожная, 7</v>
          </cell>
        </row>
      </sheetData>
      <sheetData sheetId="16" refreshError="1"/>
      <sheetData sheetId="17" refreshError="1">
        <row r="9">
          <cell r="I9">
            <v>36</v>
          </cell>
        </row>
        <row r="13">
          <cell r="I13">
            <v>50</v>
          </cell>
          <cell r="K13">
            <v>50</v>
          </cell>
        </row>
      </sheetData>
      <sheetData sheetId="18" refreshError="1">
        <row r="6">
          <cell r="J6">
            <v>420.5</v>
          </cell>
        </row>
        <row r="27">
          <cell r="J27">
            <v>38.6</v>
          </cell>
          <cell r="L27">
            <v>38.6</v>
          </cell>
        </row>
        <row r="80">
          <cell r="J80">
            <v>25</v>
          </cell>
          <cell r="L80">
            <v>25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делки ПТО"/>
      <sheetName val="5(ТХ) Черн 60"/>
      <sheetName val="план застройки"/>
      <sheetName val="Данные для расчета"/>
      <sheetName val="КВ_вариант 1"/>
      <sheetName val="Кэш-Фло-1"/>
      <sheetName val="Кэш-Фло-2"/>
    </sheetNames>
    <sheetDataSet>
      <sheetData sheetId="0"/>
      <sheetData sheetId="1"/>
      <sheetData sheetId="2"/>
      <sheetData sheetId="3"/>
      <sheetData sheetId="4"/>
      <sheetData sheetId="5">
        <row r="65">
          <cell r="F65">
            <v>10956.930592743112</v>
          </cell>
        </row>
      </sheetData>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mod_00"/>
      <sheetName val="Инструкция"/>
      <sheetName val="Лог обновления"/>
      <sheetName val="Титульный"/>
      <sheetName val="Территории ИП"/>
      <sheetName val="Фин. план"/>
      <sheetName val="ИП"/>
      <sheetName val="Качество и надежность"/>
      <sheetName val="Комментарии"/>
      <sheetName val="Проверка"/>
      <sheetName val="AllSheetsInThisWorkbook"/>
      <sheetName val="TEHSHEET"/>
      <sheetName val="et_union"/>
      <sheetName val="mod_01"/>
      <sheetName val="mod_02"/>
      <sheetName val="mod_03"/>
      <sheetName val="mod_04"/>
      <sheetName val="mod_com"/>
      <sheetName val="modFill"/>
      <sheetName val="modHTTP"/>
      <sheetName val="modReestr"/>
      <sheetName val="modfrmReestr"/>
      <sheetName val="modInstruction"/>
      <sheetName val="modUpdTemplMain"/>
      <sheetName val="modfrmCheckUpdates"/>
      <sheetName val="modfrmRegion"/>
      <sheetName val="REESTR_MO"/>
      <sheetName val="REESTR_ORG"/>
      <sheetName val="REESTR_IP_BAL"/>
      <sheetName val="REESTR_IP_20XX"/>
      <sheetName val="REESTR_TER"/>
      <sheetName val="REESTR_CNCSN"/>
      <sheetName val="REESTR_OBJECT"/>
      <sheetName val="REESTR_STOP_REASON"/>
      <sheetName val="modClassifierValidate"/>
      <sheetName val="modCheckCyan"/>
      <sheetName val="modHy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75">
          <cell r="AX275">
            <v>24183.956390000003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ки для совещания 28.01.21"/>
      <sheetName val="доки для совещания 12.02.21"/>
      <sheetName val="Дефицит"/>
      <sheetName val="Для слайда"/>
      <sheetName val="для утверждения от 01.05.2021"/>
      <sheetName val="Лист1"/>
      <sheetName val="для утверждения от 31.03.2021"/>
      <sheetName val="для утверждения"/>
      <sheetName val="доки для совещания нового110321"/>
      <sheetName val="эффект геологов"/>
      <sheetName val="доки для совещания 05.03.2021"/>
      <sheetName val="исполнение протокола (3)"/>
      <sheetName val="прибры учета"/>
      <sheetName val="Лист4"/>
      <sheetName val="потребность бюджет"/>
      <sheetName val="исполнение протокола"/>
      <sheetName val="исполнение протокола (2)"/>
    </sheetNames>
    <sheetDataSet>
      <sheetData sheetId="0"/>
      <sheetData sheetId="1"/>
      <sheetData sheetId="2"/>
      <sheetData sheetId="3"/>
      <sheetData sheetId="4">
        <row r="18">
          <cell r="E18">
            <v>513462.02398034453</v>
          </cell>
          <cell r="F18">
            <v>111859.82554941809</v>
          </cell>
          <cell r="G18">
            <v>151426.01228022639</v>
          </cell>
          <cell r="K18">
            <v>33358.21</v>
          </cell>
          <cell r="M18">
            <v>216881.01615069999</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Промежуточный"/>
      <sheetName val="Итог"/>
      <sheetName val="Итог 21.12.18"/>
      <sheetName val="Итог 21.12.18 (2)"/>
      <sheetName val="Итог 09.01.19 (3)"/>
      <sheetName val="Итог 25.01.19 (4)"/>
      <sheetName val="Итог для презентации"/>
      <sheetName val="Итог 04.02.19 (5)"/>
      <sheetName val="Итог 14.02.19 (6)"/>
      <sheetName val="Итог 25.02.19"/>
      <sheetName val="ИП 26.02.19 искл. Холбос,Деткоб"/>
      <sheetName val="ИП 28.02.19"/>
      <sheetName val="ИП 01.03.19 (2)"/>
      <sheetName val="ИП 05.03.19"/>
      <sheetName val="ИП 26.04.19"/>
      <sheetName val="ИП 16.05.19 (2)"/>
      <sheetName val="ИП Слайд"/>
      <sheetName val="ИП 30.05.19"/>
      <sheetName val="Договора 05.06.19"/>
      <sheetName val="Договора 10.06.19"/>
      <sheetName val="Договора 11.06.19"/>
      <sheetName val="Договора 17.06.19"/>
      <sheetName val="Договора 15.07.19"/>
      <sheetName val="Договора 23.07.19"/>
      <sheetName val="Договора 29.07.19"/>
      <sheetName val="Договора 01.08.19"/>
      <sheetName val="Договора 08.08.19"/>
      <sheetName val="Договора 20.08.19"/>
      <sheetName val="Договора 21.08.19"/>
      <sheetName val="Расчеты"/>
      <sheetName val="Договора 18.09.19"/>
      <sheetName val="Договора 01.10.19"/>
      <sheetName val="Договора 06.12.19"/>
      <sheetName val="Договора 06.12.19 (2)"/>
      <sheetName val="Договора 06.12.19 (3)"/>
      <sheetName val="переходящие на 2020г."/>
      <sheetName val="переходящие на 2020г. (2)"/>
      <sheetName val="Лист3"/>
      <sheetName val="объекты по Т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90">
          <cell r="AO90">
            <v>44791.875</v>
          </cell>
        </row>
      </sheetData>
      <sheetData sheetId="37"/>
      <sheetData sheetId="38"/>
      <sheetData sheetId="39"/>
      <sheetData sheetId="4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
      <sheetName val="Инвест программа на 2020"/>
      <sheetName val="ИП на 2020 корр ПЭО"/>
      <sheetName val="ИП на 2020 корр ПЭО от 11.12.19"/>
      <sheetName val="ИП на 2020 корр ПЭО с перех"/>
      <sheetName val="ИП на 2020 на согласовании"/>
      <sheetName val="ИП на 2020 на согл с учетом кор"/>
      <sheetName val="ИП на 2020 после сов.0901220"/>
      <sheetName val="ИП на 2020 после сов.16.01.2020"/>
      <sheetName val="ИП на 2020 после сов.16.01. (2"/>
      <sheetName val="завка в бюджет2020"/>
      <sheetName val="техпрес Стройкон"/>
      <sheetName val="Лист2"/>
      <sheetName val="Лист1"/>
    </sheetNames>
    <sheetDataSet>
      <sheetData sheetId="0"/>
      <sheetData sheetId="1"/>
      <sheetData sheetId="2"/>
      <sheetData sheetId="3"/>
      <sheetData sheetId="4"/>
      <sheetData sheetId="5"/>
      <sheetData sheetId="6"/>
      <sheetData sheetId="7"/>
      <sheetData sheetId="8"/>
      <sheetData sheetId="9">
        <row r="17">
          <cell r="AF17">
            <v>423566.76061916357</v>
          </cell>
        </row>
      </sheetData>
      <sheetData sheetId="10"/>
      <sheetData sheetId="11"/>
      <sheetData sheetId="12"/>
      <sheetData sheetId="1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ип тс  Корректировка"/>
      <sheetName val="2-ип тс  Промеж.2"/>
      <sheetName val="2-ип тс "/>
      <sheetName val="3-ип тс"/>
      <sheetName val="4-ип тс"/>
      <sheetName val="5-ип тс (2)"/>
      <sheetName val="5-ип тс"/>
      <sheetName val="Свод по котельным"/>
      <sheetName val="Лист1"/>
    </sheetNames>
    <sheetDataSet>
      <sheetData sheetId="0"/>
      <sheetData sheetId="1"/>
      <sheetData sheetId="2">
        <row r="66">
          <cell r="B66" t="str">
            <v>Установка прибора учета  тепловой энергии на котельной "Красильникова, 9"</v>
          </cell>
        </row>
        <row r="67">
          <cell r="B67" t="str">
            <v>Установка прибора учета  тепловой энергии на котельной "Радиоцентр"</v>
          </cell>
        </row>
        <row r="68">
          <cell r="B68" t="str">
            <v>Установка прибора учета тепловой энергии на котельной "Табага"</v>
          </cell>
        </row>
        <row r="69">
          <cell r="B69" t="str">
            <v>Установка приборов учета тепловой энергии на котельной "61 квартал"</v>
          </cell>
        </row>
        <row r="70">
          <cell r="B70" t="str">
            <v>Установка прибора учета тепловой энергии на котельной "Совмин"</v>
          </cell>
        </row>
        <row r="73">
          <cell r="B73" t="str">
            <v>Установка приборов учета тепловой энергии на котельной "Промкомплекс"</v>
          </cell>
        </row>
        <row r="74">
          <cell r="B74" t="str">
            <v>Установка приборов учета тепловой энергии на котельной "ЯГУ-1"</v>
          </cell>
        </row>
        <row r="75">
          <cell r="B75" t="str">
            <v>Установка приборов учета тепловой энергии на котельной  "ЯГУ-2"</v>
          </cell>
        </row>
        <row r="76">
          <cell r="B76" t="str">
            <v>Установка приборов учета тепловой энергии в котельной "ЯНИИСХА"</v>
          </cell>
        </row>
        <row r="77">
          <cell r="B77" t="str">
            <v>Установка приборов учета тепловой энергии в котельной "СМУ-16"</v>
          </cell>
        </row>
        <row r="78">
          <cell r="B78" t="str">
            <v>Установка приборов учета тепловой энергии и ХВС в здании СНиРЭУ и 8 участка</v>
          </cell>
        </row>
        <row r="79">
          <cell r="B79" t="str">
            <v>Установка приборов учета тепловой энергии в здании Электроцеха</v>
          </cell>
        </row>
        <row r="80">
          <cell r="B80" t="str">
            <v>Установка приборов учета ГВС на котельной Птицефабрика</v>
          </cell>
        </row>
        <row r="81">
          <cell r="B81" t="str">
            <v>Установка приборов учета тепловой энергии в здании Ремцеха (Гагарина 4/1)</v>
          </cell>
        </row>
        <row r="82">
          <cell r="B82" t="str">
            <v>Установка приборов учета тепла и ГВС у потребителей</v>
          </cell>
        </row>
      </sheetData>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Баланс ээ"/>
      <sheetName val="Баланс мощности"/>
      <sheetName val="сбыт"/>
      <sheetName val="Рег генер"/>
      <sheetName val="сети"/>
      <sheetName val="regs"/>
      <sheetName val="Справочники"/>
    </sheetNames>
    <sheetDataSet>
      <sheetData sheetId="0" refreshError="1"/>
      <sheetData sheetId="1" refreshError="1"/>
      <sheetData sheetId="2" refreshError="1">
        <row r="5">
          <cell r="G5">
            <v>4551113.38</v>
          </cell>
          <cell r="L5">
            <v>10409794.5272</v>
          </cell>
        </row>
        <row r="6">
          <cell r="G6">
            <v>4521433.4000000004</v>
          </cell>
          <cell r="L6">
            <v>3814916.7736999998</v>
          </cell>
        </row>
        <row r="7">
          <cell r="G7">
            <v>0</v>
          </cell>
          <cell r="L7">
            <v>3758465.6880000001</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4635208.9198000003</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1182.818</v>
          </cell>
        </row>
        <row r="23">
          <cell r="G23">
            <v>27925.445400000001</v>
          </cell>
          <cell r="L23">
            <v>15</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риф (4)"/>
      <sheetName val="Тариф (3)"/>
      <sheetName val="Тариф (2)"/>
      <sheetName val="Тариф максимум"/>
      <sheetName val="Тариф мин"/>
      <sheetName val="Тариф"/>
      <sheetName val="Лист1"/>
      <sheetName val="ЭСО"/>
      <sheetName val="5тх"/>
      <sheetName val="FST5"/>
      <sheetName val="Заголовок"/>
      <sheetName val="8(тх)byte"/>
      <sheetName val="6(тх)"/>
      <sheetName val="1(тх) прод1"/>
      <sheetName val="1(тх) свод"/>
      <sheetName val="1(тх) прод2"/>
      <sheetName val="9(тх)byte"/>
      <sheetName val="2(тх)"/>
      <sheetName val="10(тх)"/>
      <sheetName val="2018"/>
      <sheetName val="2017"/>
      <sheetName val="2016 изм (2)"/>
      <sheetName val="2016"/>
      <sheetName val="2016 изм"/>
      <sheetName val="2015"/>
      <sheetName val="2015 изм"/>
      <sheetName val="2014"/>
      <sheetName val="2014 изм"/>
      <sheetName val="2013"/>
      <sheetName val="2013 изм"/>
      <sheetName val="2012"/>
      <sheetName val="2007 в условиях 2008"/>
      <sheetName val="электро по формулам"/>
      <sheetName val="для РЭК"/>
      <sheetName val="с СГЭС"/>
      <sheetName val=" пг для НВВ"/>
      <sheetName val="таблица по НВВ"/>
      <sheetName val="по сетям"/>
      <sheetName val="1"/>
      <sheetName val="2"/>
      <sheetName val="3"/>
      <sheetName val="1k"/>
      <sheetName val="4"/>
      <sheetName val="5"/>
      <sheetName val="6"/>
      <sheetName val="2k"/>
      <sheetName val="1 ПГ"/>
      <sheetName val="7"/>
      <sheetName val="8"/>
      <sheetName val="9"/>
      <sheetName val="3k"/>
      <sheetName val="10"/>
      <sheetName val="11"/>
      <sheetName val="12"/>
      <sheetName val="4k"/>
      <sheetName val="2 ПГ"/>
      <sheetName val="отрасли"/>
      <sheetName val="ф 9_1"/>
      <sheetName val="Диапазоны"/>
      <sheetName val="REESTR"/>
      <sheetName val="выпад д-ды"/>
      <sheetName val="факт КТС"/>
      <sheetName val="план ТАРИФ"/>
      <sheetName val="план КТС"/>
      <sheetName val="ХВ всего"/>
      <sheetName val="ХВ ЖФ"/>
      <sheetName val="свод"/>
      <sheetName val="Обсл.компьют"/>
      <sheetName val="орг не смотр"/>
      <sheetName val="кальк КТС"/>
      <sheetName val="Тепло КТС"/>
      <sheetName val="командир"/>
      <sheetName val="Представ"/>
      <sheetName val="сокращ"/>
      <sheetName val="трансп не смотр"/>
      <sheetName val="усл.стор.орган"/>
      <sheetName val="свод с поясн"/>
      <sheetName val="аренда (2)"/>
      <sheetName val="нотар.и суд"/>
      <sheetName val="ПР№4.1шины"/>
      <sheetName val="команд.инвентариз"/>
      <sheetName val="ком.обсл.термин"/>
      <sheetName val="расшифр.ком"/>
      <sheetName val="модерниз"/>
      <sheetName val="усл.стор.орг.по сбору кварпл"/>
      <sheetName val="бензин"/>
      <sheetName val="анализ фот 2009-2011"/>
      <sheetName val="мариничеву"/>
      <sheetName val="мариничеву (2)"/>
      <sheetName val="Свод хоз расд "/>
      <sheetName val="Лист1 (2)"/>
      <sheetName val="кассиры"/>
      <sheetName val="ведущ касиры"/>
      <sheetName val="Охр труд"/>
      <sheetName val="увед"/>
      <sheetName val="программир"/>
      <sheetName val="УС"/>
      <sheetName val="командир (2)"/>
      <sheetName val="в отпуск"/>
      <sheetName val="канц расх"/>
      <sheetName val="прочие расходы"/>
      <sheetName val="канцел.поПост. 219"/>
      <sheetName val="свод ХР"/>
      <sheetName val="1 кв"/>
      <sheetName val="2 кв"/>
      <sheetName val="3кв"/>
      <sheetName val="4 кв"/>
      <sheetName val="ост"/>
      <sheetName val="аренда"/>
      <sheetName val="транс форма РЭК"/>
      <sheetName val="водители по договору"/>
      <sheetName val="убор-курьер по дог"/>
      <sheetName val="Штат"/>
      <sheetName val="Прочий доход"/>
      <sheetName val="СВОД (на подпись)"/>
      <sheetName val="СВОД (помесячно)"/>
      <sheetName val="филиал"/>
      <sheetName val="авто ИД"/>
      <sheetName val="аб"/>
      <sheetName val="алл"/>
      <sheetName val="амг"/>
      <sheetName val="анаб"/>
      <sheetName val="бул"/>
      <sheetName val="ввил"/>
      <sheetName val="вкол"/>
      <sheetName val="вяна"/>
      <sheetName val="вил"/>
      <sheetName val="гор"/>
      <sheetName val="жиг"/>
      <sheetName val="коб"/>
      <sheetName val="мкан"/>
      <sheetName val="мом"/>
      <sheetName val="нкол"/>
      <sheetName val="нюр"/>
      <sheetName val="олек"/>
      <sheetName val="олен"/>
      <sheetName val="скол"/>
      <sheetName val="сун"/>
      <sheetName val="татт"/>
      <sheetName val="томп"/>
      <sheetName val="уалд"/>
      <sheetName val="ханг"/>
      <sheetName val="чур"/>
      <sheetName val="эб"/>
      <sheetName val="нам"/>
      <sheetName val="алд"/>
      <sheetName val="зар"/>
      <sheetName val="Маган"/>
      <sheetName val="аэропорт"/>
      <sheetName val="Лист2"/>
      <sheetName val="Лист3"/>
      <sheetName val="Справочник"/>
      <sheetName val="Смета"/>
      <sheetName val="Баланс"/>
      <sheetName val=" ВСЕ РАЙОНЫ"/>
      <sheetName val="Абыйский улус"/>
      <sheetName val="Аллаиховский улус"/>
      <sheetName val="Амгинский улус"/>
      <sheetName val="Анабарский улус"/>
      <sheetName val="Булунский улус"/>
      <sheetName val="Верхневилюйский улус"/>
      <sheetName val="Верхнеколымский улус"/>
      <sheetName val="Верхоянский улус"/>
      <sheetName val="Вилюйский улус"/>
      <sheetName val="Горный улус"/>
      <sheetName val="Жиганский улус"/>
      <sheetName val="Кобяйский улус"/>
      <sheetName val="Кобяйско-зареченский"/>
      <sheetName val="Мегино-Кангаласский улус"/>
      <sheetName val="Момский улус"/>
      <sheetName val="Нижнеколымский улус"/>
      <sheetName val="Нюрбинский улус"/>
      <sheetName val="Олекминский улус"/>
      <sheetName val="Оленекский улус"/>
      <sheetName val="Среднеколымский улус"/>
      <sheetName val="Сунтарский улус"/>
      <sheetName val="Таттинский улус"/>
      <sheetName val="Томпонский улус"/>
      <sheetName val="Усть-Алданский улус"/>
      <sheetName val="Хангаласский улус"/>
      <sheetName val="Чурапчинский улус"/>
      <sheetName val="Эвено-Бытантайский улус"/>
      <sheetName val="ДСК"/>
      <sheetName val="ФКК"/>
      <sheetName val="Томпонский улус УК"/>
      <sheetName val="Якутск УК"/>
      <sheetName val="МУП Хатассы емкость"/>
      <sheetName val="1(вс)2017"/>
      <sheetName val="приложение 2017"/>
      <sheetName val="1(вс)"/>
      <sheetName val="приложение 1 РЭК"/>
      <sheetName val="приложение 1"/>
      <sheetName val="2(вс)"/>
      <sheetName val="3(вс)"/>
      <sheetName val="4(вс)"/>
      <sheetName val="5(вс)"/>
      <sheetName val="6(вс)"/>
      <sheetName val="7(вс)"/>
      <sheetName val="8(вс)"/>
      <sheetName val="Закл.тарифа2016"/>
      <sheetName val="СЛ4"/>
      <sheetName val="TEHSHEET"/>
      <sheetName val="СЛ2"/>
      <sheetName val="СЛ6"/>
      <sheetName val="СЛ7"/>
      <sheetName val="СЛ5"/>
      <sheetName val="Титульный"/>
      <sheetName val="СЛ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
          <cell r="G8">
            <v>133233.55053825999</v>
          </cell>
        </row>
      </sheetData>
      <sheetData sheetId="20">
        <row r="8">
          <cell r="G8">
            <v>133233.55053825999</v>
          </cell>
        </row>
      </sheetData>
      <sheetData sheetId="21">
        <row r="8">
          <cell r="G8">
            <v>133233.55053825999</v>
          </cell>
        </row>
      </sheetData>
      <sheetData sheetId="22">
        <row r="8">
          <cell r="G8">
            <v>133233.55053825999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8">
          <cell r="G8">
            <v>133233.55053825999</v>
          </cell>
        </row>
      </sheetData>
      <sheetData sheetId="42">
        <row r="8">
          <cell r="G8">
            <v>133233.55053825999</v>
          </cell>
        </row>
      </sheetData>
      <sheetData sheetId="43">
        <row r="8">
          <cell r="G8">
            <v>133233.55053825999</v>
          </cell>
        </row>
      </sheetData>
      <sheetData sheetId="44">
        <row r="8">
          <cell r="G8">
            <v>133233.55053825999</v>
          </cell>
        </row>
      </sheetData>
      <sheetData sheetId="45">
        <row r="8">
          <cell r="G8">
            <v>133233.55053825999</v>
          </cell>
        </row>
      </sheetData>
      <sheetData sheetId="46">
        <row r="8">
          <cell r="G8">
            <v>133233.55053825999</v>
          </cell>
        </row>
      </sheetData>
      <sheetData sheetId="47">
        <row r="8">
          <cell r="G8">
            <v>133233.55053825999</v>
          </cell>
        </row>
      </sheetData>
      <sheetData sheetId="48">
        <row r="8">
          <cell r="G8">
            <v>133233.55053825999</v>
          </cell>
        </row>
      </sheetData>
      <sheetData sheetId="49">
        <row r="8">
          <cell r="G8">
            <v>133233.55053825999</v>
          </cell>
        </row>
      </sheetData>
      <sheetData sheetId="50">
        <row r="8">
          <cell r="G8">
            <v>1</v>
          </cell>
        </row>
      </sheetData>
      <sheetData sheetId="51">
        <row r="8">
          <cell r="G8">
            <v>1</v>
          </cell>
        </row>
      </sheetData>
      <sheetData sheetId="52">
        <row r="8">
          <cell r="G8">
            <v>1</v>
          </cell>
        </row>
      </sheetData>
      <sheetData sheetId="53">
        <row r="8">
          <cell r="G8">
            <v>133233.55053825999</v>
          </cell>
        </row>
      </sheetData>
      <sheetData sheetId="54">
        <row r="8">
          <cell r="G8">
            <v>133233.55053825999</v>
          </cell>
        </row>
      </sheetData>
      <sheetData sheetId="55">
        <row r="8">
          <cell r="G8">
            <v>133233.55053825999</v>
          </cell>
        </row>
      </sheetData>
      <sheetData sheetId="56">
        <row r="8">
          <cell r="G8">
            <v>133233.55053825999</v>
          </cell>
        </row>
      </sheetData>
      <sheetData sheetId="57">
        <row r="8">
          <cell r="G8">
            <v>1</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8">
          <cell r="G8">
            <v>1</v>
          </cell>
        </row>
      </sheetData>
      <sheetData sheetId="68">
        <row r="8">
          <cell r="G8">
            <v>1</v>
          </cell>
        </row>
      </sheetData>
      <sheetData sheetId="69">
        <row r="8">
          <cell r="G8">
            <v>1</v>
          </cell>
        </row>
      </sheetData>
      <sheetData sheetId="70">
        <row r="8">
          <cell r="G8">
            <v>1</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ow r="8">
          <cell r="G8">
            <v>0</v>
          </cell>
        </row>
      </sheetData>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анализ"/>
      <sheetName val="2005"/>
      <sheetName val="слтеплсет"/>
      <sheetName val="слесаря"/>
      <sheetName val="ИТР КХ"/>
      <sheetName val="Лист1"/>
      <sheetName val="ФОТ"/>
      <sheetName val=""/>
      <sheetName val="Титульный лист"/>
      <sheetName val="Распределение"/>
      <sheetName val="5 (тх) РЭК"/>
      <sheetName val="1(труд-вс) (трансп)"/>
      <sheetName val="9(тх)"/>
      <sheetName val="6(тх)"/>
      <sheetName val="1 тх"/>
      <sheetName val="Потери Москва"/>
      <sheetName val="НУРТ"/>
      <sheetName val="ТХ-7"/>
      <sheetName val="10(тх)"/>
      <sheetName val="2(вс)"/>
      <sheetName val="Новые объекты"/>
      <sheetName val="ИТР_КХ"/>
      <sheetName val="Титульный_лист"/>
      <sheetName val="5_(тх)_РЭК"/>
      <sheetName val="1(труд-вс)_(трансп)"/>
      <sheetName val="Тариф (4)"/>
      <sheetName val="Тариф (3)"/>
      <sheetName val="Тариф (2)"/>
      <sheetName val="Тариф максимум"/>
      <sheetName val="Тариф мин"/>
      <sheetName val="Тариф"/>
      <sheetName val="ЭСО"/>
      <sheetName val="1(ВС)"/>
      <sheetName val="FST5"/>
      <sheetName val="Объем"/>
      <sheetName val="Вспомогат(по месяцам)"/>
      <sheetName val="Вспомогат_по месяцам_"/>
      <sheetName val="ГВС"/>
      <sheetName val="Всего пр2"/>
      <sheetName val="Реестр"/>
      <sheetName val="Данные для расчетов В-колымск"/>
      <sheetName val="тепло 2"/>
      <sheetName val="кварталная кыстатем"/>
      <sheetName val="школа кыстатем"/>
      <sheetName val="квартальная бахынай"/>
      <sheetName val="Гараж бахынай"/>
      <sheetName val="администрация бестях"/>
      <sheetName val="школа бестях"/>
      <sheetName val="Жиганский"/>
      <sheetName val="СЛ7"/>
      <sheetName val="TEHSHEET"/>
      <sheetName val="Титульный"/>
      <sheetName val="REESTR_MO"/>
      <sheetName val="СЛ3"/>
      <sheetName val="Инструкция"/>
      <sheetName val="0"/>
      <sheetName val="Кобяйс."/>
      <sheetName val="Алдан"/>
      <sheetName val="списки"/>
      <sheetName val="Пр 1.1 Отопл"/>
      <sheetName val="прил1"/>
      <sheetName val="Пр 1.2.1 (из СО) сент-дек"/>
      <sheetName val="REESTR"/>
      <sheetName val="ОХЗ КТС"/>
      <sheetName val="(труд-ФОТ)"/>
      <sheetName val="амортизация"/>
      <sheetName val="3р"/>
      <sheetName val="5р"/>
      <sheetName val="хим.реагенты"/>
      <sheetName val="плата за воду в ЛБВУ"/>
      <sheetName val="ОТиТБ"/>
      <sheetName val="ПК"/>
      <sheetName val="СЭС"/>
      <sheetName val="1(во)"/>
      <sheetName val="4ВО "/>
      <sheetName val="свод"/>
      <sheetName val="Булун"/>
      <sheetName val="Баланс ээ"/>
      <sheetName val="Баланс мощности"/>
      <sheetName val="сбыт"/>
      <sheetName val="Рег генер"/>
      <sheetName val="сети"/>
      <sheetName val="regs"/>
      <sheetName val="справочники"/>
      <sheetName val="СЛ4"/>
      <sheetName val="СЛ2"/>
      <sheetName val="СЛ6"/>
    </sheetNames>
    <sheetDataSet>
      <sheetData sheetId="0" refreshError="1"/>
      <sheetData sheetId="1" refreshError="1"/>
      <sheetData sheetId="2" refreshError="1"/>
      <sheetData sheetId="3" refreshError="1"/>
      <sheetData sheetId="4" refreshError="1">
        <row r="5">
          <cell r="A5" t="str">
            <v>Уч №1</v>
          </cell>
          <cell r="B5" t="str">
            <v>Итого</v>
          </cell>
          <cell r="C5">
            <v>3.2052399999999999</v>
          </cell>
          <cell r="D5">
            <v>3.2052399999999999</v>
          </cell>
        </row>
        <row r="6">
          <cell r="A6" t="str">
            <v>Уч №1</v>
          </cell>
          <cell r="B6" t="str">
            <v>Слесари</v>
          </cell>
          <cell r="C6">
            <v>1.6988799999999997</v>
          </cell>
        </row>
        <row r="7">
          <cell r="A7" t="str">
            <v>Уч №1</v>
          </cell>
          <cell r="B7" t="str">
            <v>Сварщ</v>
          </cell>
          <cell r="C7">
            <v>1.7999999999999999E-2</v>
          </cell>
          <cell r="D7">
            <v>1.7168799999999997</v>
          </cell>
        </row>
        <row r="8">
          <cell r="A8" t="str">
            <v>Уч №1</v>
          </cell>
          <cell r="B8" t="str">
            <v>Эл/ки</v>
          </cell>
          <cell r="C8">
            <v>1.4563600000000001</v>
          </cell>
        </row>
        <row r="9">
          <cell r="A9" t="str">
            <v>Уч №1</v>
          </cell>
          <cell r="B9" t="str">
            <v>Форсунщик</v>
          </cell>
          <cell r="C9">
            <v>3.2000000000000001E-2</v>
          </cell>
          <cell r="D9">
            <v>1.4883600000000001</v>
          </cell>
        </row>
        <row r="10">
          <cell r="A10" t="str">
            <v>Уч №3</v>
          </cell>
          <cell r="B10" t="str">
            <v>Итого</v>
          </cell>
          <cell r="C10">
            <v>3.8553440000000001</v>
          </cell>
          <cell r="D10">
            <v>3.8553440000000001</v>
          </cell>
        </row>
        <row r="11">
          <cell r="A11" t="str">
            <v>Уч №3</v>
          </cell>
          <cell r="B11" t="str">
            <v>Слесари</v>
          </cell>
          <cell r="C11">
            <v>2.3704239999999999</v>
          </cell>
        </row>
        <row r="12">
          <cell r="A12" t="str">
            <v>Уч №3</v>
          </cell>
          <cell r="B12" t="str">
            <v>Сварщ</v>
          </cell>
          <cell r="C12">
            <v>1.7999999999999999E-2</v>
          </cell>
          <cell r="D12">
            <v>2.3884239999999997</v>
          </cell>
        </row>
        <row r="13">
          <cell r="A13" t="str">
            <v>Уч №3</v>
          </cell>
          <cell r="B13" t="str">
            <v>Эл/ки</v>
          </cell>
          <cell r="C13">
            <v>1.4221200000000005</v>
          </cell>
        </row>
        <row r="14">
          <cell r="A14" t="str">
            <v>Уч №3</v>
          </cell>
          <cell r="B14" t="str">
            <v>КИПиА</v>
          </cell>
          <cell r="C14">
            <v>4.4800000000000006E-2</v>
          </cell>
          <cell r="D14">
            <v>1.4669200000000004</v>
          </cell>
        </row>
        <row r="15">
          <cell r="A15" t="str">
            <v>Уч №4</v>
          </cell>
          <cell r="B15" t="str">
            <v>Итого</v>
          </cell>
          <cell r="C15">
            <v>3.1048360000000002</v>
          </cell>
          <cell r="D15">
            <v>3.1048359999999997</v>
          </cell>
        </row>
        <row r="16">
          <cell r="A16" t="str">
            <v>Уч №4</v>
          </cell>
          <cell r="B16" t="str">
            <v>Слесари</v>
          </cell>
          <cell r="C16">
            <v>2.2508159999999999</v>
          </cell>
        </row>
        <row r="17">
          <cell r="A17" t="str">
            <v>Уч №4</v>
          </cell>
          <cell r="B17" t="str">
            <v>Сварщ</v>
          </cell>
          <cell r="C17">
            <v>1.7999999999999999E-2</v>
          </cell>
          <cell r="D17">
            <v>2.2688159999999997</v>
          </cell>
        </row>
        <row r="18">
          <cell r="A18" t="str">
            <v>Уч №4</v>
          </cell>
          <cell r="B18" t="str">
            <v>Эл/ки</v>
          </cell>
          <cell r="C18">
            <v>0.79762000000000022</v>
          </cell>
        </row>
        <row r="19">
          <cell r="A19" t="str">
            <v>Уч №4</v>
          </cell>
          <cell r="B19" t="str">
            <v>КИПиА</v>
          </cell>
          <cell r="C19">
            <v>3.8400000000000004E-2</v>
          </cell>
          <cell r="D19">
            <v>0.83602000000000021</v>
          </cell>
        </row>
        <row r="20">
          <cell r="A20" t="str">
            <v>Уч №5</v>
          </cell>
          <cell r="B20" t="str">
            <v>Итого</v>
          </cell>
          <cell r="C20">
            <v>2.5946030000000002</v>
          </cell>
          <cell r="D20">
            <v>2.5946030000000002</v>
          </cell>
        </row>
        <row r="21">
          <cell r="A21" t="str">
            <v>Уч №5</v>
          </cell>
          <cell r="B21" t="str">
            <v>Слесари</v>
          </cell>
          <cell r="C21">
            <v>1.8124280000000002</v>
          </cell>
        </row>
        <row r="22">
          <cell r="A22" t="str">
            <v>Уч №5</v>
          </cell>
          <cell r="B22" t="str">
            <v>Сварщ</v>
          </cell>
          <cell r="C22">
            <v>5.3999999999999992E-2</v>
          </cell>
          <cell r="D22">
            <v>1.8664280000000002</v>
          </cell>
        </row>
        <row r="23">
          <cell r="A23" t="str">
            <v>Уч №5</v>
          </cell>
          <cell r="B23" t="str">
            <v>Эл/ки</v>
          </cell>
          <cell r="C23">
            <v>0.68977499999999992</v>
          </cell>
        </row>
        <row r="24">
          <cell r="A24" t="str">
            <v>Уч №5</v>
          </cell>
          <cell r="B24" t="str">
            <v>КИПиА</v>
          </cell>
          <cell r="C24">
            <v>3.8400000000000004E-2</v>
          </cell>
          <cell r="D24">
            <v>0.72817499999999991</v>
          </cell>
        </row>
        <row r="25">
          <cell r="A25" t="str">
            <v>д/сад №5</v>
          </cell>
          <cell r="B25" t="str">
            <v>Итого</v>
          </cell>
          <cell r="C25">
            <v>0.28756700000000002</v>
          </cell>
          <cell r="D25">
            <v>0.28756700000000002</v>
          </cell>
        </row>
        <row r="26">
          <cell r="A26" t="str">
            <v>д/сад №5</v>
          </cell>
          <cell r="B26" t="str">
            <v>Слесари</v>
          </cell>
          <cell r="C26">
            <v>0.15099200000000002</v>
          </cell>
        </row>
        <row r="27">
          <cell r="A27" t="str">
            <v>д/сад №5</v>
          </cell>
          <cell r="B27" t="str">
            <v>Сварщ</v>
          </cell>
          <cell r="C27">
            <v>0</v>
          </cell>
          <cell r="D27">
            <v>0.15099200000000002</v>
          </cell>
        </row>
        <row r="28">
          <cell r="A28" t="str">
            <v>д/сад №5</v>
          </cell>
          <cell r="B28" t="str">
            <v>Эл/ки</v>
          </cell>
          <cell r="C28">
            <v>0.126975</v>
          </cell>
        </row>
        <row r="29">
          <cell r="A29" t="str">
            <v>д/сад №5</v>
          </cell>
          <cell r="B29" t="str">
            <v>КИПиА</v>
          </cell>
          <cell r="C29">
            <v>9.6000000000000009E-3</v>
          </cell>
          <cell r="D29">
            <v>0.136575</v>
          </cell>
        </row>
        <row r="30">
          <cell r="A30" t="str">
            <v>Гимназ</v>
          </cell>
          <cell r="B30" t="str">
            <v>Итого</v>
          </cell>
          <cell r="C30">
            <v>0.83364000000000005</v>
          </cell>
          <cell r="D30">
            <v>0.83364000000000016</v>
          </cell>
        </row>
        <row r="31">
          <cell r="A31" t="str">
            <v>Гимназ</v>
          </cell>
          <cell r="B31" t="str">
            <v>Слесари</v>
          </cell>
          <cell r="C31">
            <v>0.36556</v>
          </cell>
        </row>
        <row r="32">
          <cell r="A32" t="str">
            <v>Гимназ</v>
          </cell>
          <cell r="B32" t="str">
            <v>Сварщ</v>
          </cell>
          <cell r="C32">
            <v>1.7999999999999999E-2</v>
          </cell>
          <cell r="D32">
            <v>0.38356000000000001</v>
          </cell>
        </row>
        <row r="33">
          <cell r="A33" t="str">
            <v>Гимназ</v>
          </cell>
          <cell r="B33" t="str">
            <v>Эл/ки</v>
          </cell>
          <cell r="C33">
            <v>0.4308800000000001</v>
          </cell>
        </row>
        <row r="34">
          <cell r="A34" t="str">
            <v>Гимназ</v>
          </cell>
          <cell r="B34" t="str">
            <v>КИПиА</v>
          </cell>
          <cell r="C34">
            <v>1.9200000000000002E-2</v>
          </cell>
          <cell r="D34">
            <v>0.45008000000000009</v>
          </cell>
        </row>
        <row r="35">
          <cell r="A35" t="str">
            <v>Тубб</v>
          </cell>
          <cell r="B35" t="str">
            <v>Итого</v>
          </cell>
          <cell r="C35">
            <v>1.0766500000000001</v>
          </cell>
          <cell r="D35">
            <v>1.0766499999999999</v>
          </cell>
        </row>
        <row r="36">
          <cell r="A36" t="str">
            <v>Тубб</v>
          </cell>
          <cell r="B36" t="str">
            <v>Слесари</v>
          </cell>
          <cell r="C36">
            <v>0.57247999999999999</v>
          </cell>
        </row>
        <row r="37">
          <cell r="A37" t="str">
            <v>Тубб</v>
          </cell>
          <cell r="B37" t="str">
            <v>Сварщ</v>
          </cell>
          <cell r="C37">
            <v>1.7999999999999999E-2</v>
          </cell>
          <cell r="D37">
            <v>0.59048</v>
          </cell>
        </row>
        <row r="38">
          <cell r="A38" t="str">
            <v>Тубб</v>
          </cell>
          <cell r="B38" t="str">
            <v>Эл/ки</v>
          </cell>
          <cell r="C38">
            <v>0.46697</v>
          </cell>
        </row>
        <row r="39">
          <cell r="A39" t="str">
            <v>Тубб</v>
          </cell>
          <cell r="B39" t="str">
            <v>КИПиА</v>
          </cell>
          <cell r="C39">
            <v>1.9200000000000002E-2</v>
          </cell>
          <cell r="D39">
            <v>0.48616999999999999</v>
          </cell>
        </row>
        <row r="40">
          <cell r="A40">
            <v>1</v>
          </cell>
          <cell r="B40" t="str">
            <v>Итого</v>
          </cell>
          <cell r="C40">
            <v>14.957880000000003</v>
          </cell>
        </row>
        <row r="41">
          <cell r="A41">
            <v>1</v>
          </cell>
          <cell r="B41" t="str">
            <v>Слесари</v>
          </cell>
          <cell r="C41">
            <v>9.2215800000000012</v>
          </cell>
        </row>
        <row r="42">
          <cell r="A42">
            <v>1</v>
          </cell>
          <cell r="B42" t="str">
            <v>Сварщ</v>
          </cell>
          <cell r="C42">
            <v>0.14399999999999996</v>
          </cell>
          <cell r="D42">
            <v>9.3655800000000013</v>
          </cell>
        </row>
        <row r="43">
          <cell r="A43">
            <v>1</v>
          </cell>
          <cell r="B43" t="str">
            <v>Эл/ки</v>
          </cell>
          <cell r="C43">
            <v>5.3907000000000007</v>
          </cell>
        </row>
        <row r="44">
          <cell r="A44">
            <v>1</v>
          </cell>
          <cell r="B44" t="str">
            <v>КИПиА</v>
          </cell>
          <cell r="C44">
            <v>0.2016</v>
          </cell>
          <cell r="D44">
            <v>5.5923000000000007</v>
          </cell>
        </row>
        <row r="45">
          <cell r="A45" t="str">
            <v>Быракан</v>
          </cell>
          <cell r="B45" t="str">
            <v>Итого</v>
          </cell>
          <cell r="C45">
            <v>1.7962500000000003</v>
          </cell>
        </row>
        <row r="46">
          <cell r="A46" t="str">
            <v>Быракан</v>
          </cell>
          <cell r="B46" t="str">
            <v>Слесари</v>
          </cell>
          <cell r="C46">
            <v>1.4302800000000002</v>
          </cell>
        </row>
        <row r="47">
          <cell r="A47" t="str">
            <v>Быракан</v>
          </cell>
          <cell r="B47" t="str">
            <v>Сварщ</v>
          </cell>
          <cell r="C47">
            <v>1.7999999999999999E-2</v>
          </cell>
          <cell r="D47">
            <v>1.4482800000000002</v>
          </cell>
        </row>
        <row r="48">
          <cell r="A48" t="str">
            <v>Быракан</v>
          </cell>
          <cell r="B48" t="str">
            <v>Эл/ки</v>
          </cell>
          <cell r="C48">
            <v>0.30957000000000001</v>
          </cell>
        </row>
        <row r="49">
          <cell r="A49" t="str">
            <v>Быракан</v>
          </cell>
          <cell r="B49" t="str">
            <v>КИПиА</v>
          </cell>
          <cell r="C49">
            <v>3.8400000000000004E-2</v>
          </cell>
          <cell r="D49">
            <v>0.34797</v>
          </cell>
        </row>
        <row r="50">
          <cell r="A50" t="str">
            <v>Балаганнах</v>
          </cell>
          <cell r="B50" t="str">
            <v>Итого</v>
          </cell>
          <cell r="C50">
            <v>0.55057</v>
          </cell>
        </row>
        <row r="51">
          <cell r="A51" t="str">
            <v>Балаганнах</v>
          </cell>
          <cell r="B51" t="str">
            <v>Слесари</v>
          </cell>
          <cell r="C51">
            <v>0.32938000000000006</v>
          </cell>
        </row>
        <row r="52">
          <cell r="A52" t="str">
            <v>Балаганнах</v>
          </cell>
          <cell r="B52" t="str">
            <v>Сварщ</v>
          </cell>
          <cell r="C52">
            <v>1.7999999999999999E-2</v>
          </cell>
          <cell r="D52">
            <v>0.34738000000000008</v>
          </cell>
        </row>
        <row r="53">
          <cell r="A53" t="str">
            <v>Балаганнах</v>
          </cell>
          <cell r="B53" t="str">
            <v>Эл/ки</v>
          </cell>
          <cell r="C53">
            <v>0.19678999999999999</v>
          </cell>
        </row>
        <row r="54">
          <cell r="A54" t="str">
            <v>Балаганнах</v>
          </cell>
          <cell r="B54" t="str">
            <v>КИПиА</v>
          </cell>
          <cell r="C54">
            <v>6.4000000000000003E-3</v>
          </cell>
          <cell r="D54">
            <v>0.20318999999999998</v>
          </cell>
        </row>
        <row r="55">
          <cell r="A55" t="str">
            <v>Едюгей</v>
          </cell>
          <cell r="B55" t="str">
            <v>Итого</v>
          </cell>
          <cell r="C55">
            <v>0.34585000000000005</v>
          </cell>
        </row>
        <row r="56">
          <cell r="A56" t="str">
            <v>Едюгей</v>
          </cell>
          <cell r="B56" t="str">
            <v>Слесари</v>
          </cell>
          <cell r="C56">
            <v>0.18738000000000002</v>
          </cell>
        </row>
        <row r="57">
          <cell r="A57" t="str">
            <v>Едюгей</v>
          </cell>
          <cell r="B57" t="str">
            <v>Сварщ</v>
          </cell>
          <cell r="C57">
            <v>1.7999999999999999E-2</v>
          </cell>
          <cell r="D57">
            <v>0.20538000000000001</v>
          </cell>
        </row>
        <row r="58">
          <cell r="A58" t="str">
            <v>Едюгей</v>
          </cell>
          <cell r="B58" t="str">
            <v>Эл/ки</v>
          </cell>
          <cell r="C58">
            <v>0.13406999999999999</v>
          </cell>
        </row>
        <row r="59">
          <cell r="A59" t="str">
            <v>Едюгей</v>
          </cell>
          <cell r="B59" t="str">
            <v>КИПиА</v>
          </cell>
          <cell r="C59">
            <v>6.4000000000000003E-3</v>
          </cell>
          <cell r="D59">
            <v>0.14046999999999998</v>
          </cell>
        </row>
        <row r="60">
          <cell r="A60" t="str">
            <v>Кентик</v>
          </cell>
          <cell r="B60" t="str">
            <v>Итого</v>
          </cell>
          <cell r="C60">
            <v>2.4222199999999998</v>
          </cell>
        </row>
        <row r="61">
          <cell r="A61" t="str">
            <v>Кентик</v>
          </cell>
          <cell r="B61" t="str">
            <v>Слесари</v>
          </cell>
          <cell r="C61">
            <v>1.7307599999999999</v>
          </cell>
        </row>
        <row r="62">
          <cell r="A62" t="str">
            <v>Кентик</v>
          </cell>
          <cell r="B62" t="str">
            <v>Сварщ</v>
          </cell>
          <cell r="C62">
            <v>1.7999999999999999E-2</v>
          </cell>
          <cell r="D62">
            <v>1.7487599999999999</v>
          </cell>
        </row>
        <row r="63">
          <cell r="A63" t="str">
            <v>Кентик</v>
          </cell>
          <cell r="B63" t="str">
            <v>Эл/ки</v>
          </cell>
          <cell r="C63">
            <v>0.64145999999999992</v>
          </cell>
        </row>
        <row r="64">
          <cell r="A64" t="str">
            <v>Кентик</v>
          </cell>
          <cell r="B64" t="str">
            <v>КИПиА</v>
          </cell>
          <cell r="C64">
            <v>3.2000000000000001E-2</v>
          </cell>
          <cell r="D64">
            <v>0.67345999999999995</v>
          </cell>
        </row>
        <row r="65">
          <cell r="A65" t="str">
            <v>Оргет</v>
          </cell>
          <cell r="B65" t="str">
            <v>Итого</v>
          </cell>
          <cell r="C65">
            <v>2.0066299999999999</v>
          </cell>
        </row>
        <row r="66">
          <cell r="A66" t="str">
            <v>Оргет</v>
          </cell>
          <cell r="B66" t="str">
            <v>Слесари</v>
          </cell>
          <cell r="C66">
            <v>1.643</v>
          </cell>
        </row>
        <row r="67">
          <cell r="A67" t="str">
            <v>Оргет</v>
          </cell>
          <cell r="B67" t="str">
            <v>Сварщ</v>
          </cell>
          <cell r="C67">
            <v>1.7999999999999999E-2</v>
          </cell>
          <cell r="D67">
            <v>1.661</v>
          </cell>
        </row>
        <row r="68">
          <cell r="A68" t="str">
            <v>Оргет</v>
          </cell>
          <cell r="B68" t="str">
            <v>Эл/ки</v>
          </cell>
          <cell r="C68">
            <v>0.32643000000000005</v>
          </cell>
        </row>
        <row r="69">
          <cell r="A69" t="str">
            <v>Оргет</v>
          </cell>
          <cell r="B69" t="str">
            <v>КИПиА</v>
          </cell>
          <cell r="C69">
            <v>1.9200000000000002E-2</v>
          </cell>
          <cell r="D69">
            <v>0.34563000000000005</v>
          </cell>
        </row>
        <row r="70">
          <cell r="A70" t="str">
            <v>Тамалакан</v>
          </cell>
          <cell r="B70" t="str">
            <v>Итого</v>
          </cell>
          <cell r="C70">
            <v>2.2696099999999997</v>
          </cell>
        </row>
        <row r="71">
          <cell r="A71" t="str">
            <v>Тамалакан</v>
          </cell>
          <cell r="B71" t="str">
            <v>Слесари</v>
          </cell>
          <cell r="C71">
            <v>1.81124</v>
          </cell>
        </row>
        <row r="72">
          <cell r="A72" t="str">
            <v>Тамалакан</v>
          </cell>
          <cell r="B72" t="str">
            <v>Сварщ</v>
          </cell>
          <cell r="C72">
            <v>1.7999999999999999E-2</v>
          </cell>
          <cell r="D72">
            <v>1.82924</v>
          </cell>
        </row>
        <row r="73">
          <cell r="A73" t="str">
            <v>Тамалакан</v>
          </cell>
          <cell r="B73" t="str">
            <v>Эл/ки</v>
          </cell>
          <cell r="C73">
            <v>0.41477000000000003</v>
          </cell>
        </row>
        <row r="74">
          <cell r="A74" t="str">
            <v>Тамалакан</v>
          </cell>
          <cell r="B74" t="str">
            <v>КИПиА</v>
          </cell>
          <cell r="C74">
            <v>2.5600000000000001E-2</v>
          </cell>
          <cell r="D74">
            <v>0.44037000000000004</v>
          </cell>
        </row>
        <row r="75">
          <cell r="A75" t="str">
            <v>Тобуя</v>
          </cell>
          <cell r="B75" t="str">
            <v>Итого</v>
          </cell>
          <cell r="C75">
            <v>2.1437900000000005</v>
          </cell>
        </row>
        <row r="76">
          <cell r="A76" t="str">
            <v>Тобуя</v>
          </cell>
          <cell r="B76" t="str">
            <v>Слесари</v>
          </cell>
          <cell r="C76">
            <v>1.7273600000000002</v>
          </cell>
        </row>
        <row r="77">
          <cell r="A77" t="str">
            <v>Тобуя</v>
          </cell>
          <cell r="B77" t="str">
            <v>Сварщ</v>
          </cell>
          <cell r="C77">
            <v>1.7999999999999999E-2</v>
          </cell>
          <cell r="D77">
            <v>1.7453600000000002</v>
          </cell>
        </row>
        <row r="78">
          <cell r="A78" t="str">
            <v>Тобуя</v>
          </cell>
          <cell r="B78" t="str">
            <v>Эл/ки</v>
          </cell>
          <cell r="C78">
            <v>0.36003000000000007</v>
          </cell>
        </row>
        <row r="79">
          <cell r="A79" t="str">
            <v>Тобуя</v>
          </cell>
          <cell r="B79" t="str">
            <v>КИПиА</v>
          </cell>
          <cell r="C79">
            <v>3.8400000000000004E-2</v>
          </cell>
          <cell r="D79">
            <v>0.39843000000000006</v>
          </cell>
        </row>
        <row r="80">
          <cell r="A80" t="str">
            <v>Харбалах</v>
          </cell>
          <cell r="B80" t="str">
            <v>Итого</v>
          </cell>
          <cell r="C80">
            <v>0.64063999999999988</v>
          </cell>
        </row>
        <row r="81">
          <cell r="A81" t="str">
            <v>Харбалах</v>
          </cell>
          <cell r="B81" t="str">
            <v>Слесари</v>
          </cell>
          <cell r="C81">
            <v>0.40651999999999994</v>
          </cell>
        </row>
        <row r="82">
          <cell r="A82" t="str">
            <v>Харбалах</v>
          </cell>
          <cell r="B82" t="str">
            <v>Сварщ</v>
          </cell>
          <cell r="C82">
            <v>1.7999999999999999E-2</v>
          </cell>
          <cell r="D82">
            <v>0.42451999999999995</v>
          </cell>
        </row>
        <row r="83">
          <cell r="A83" t="str">
            <v>Харбалах</v>
          </cell>
          <cell r="B83" t="str">
            <v>Эл/ки</v>
          </cell>
          <cell r="C83">
            <v>0.20971999999999999</v>
          </cell>
        </row>
        <row r="84">
          <cell r="A84" t="str">
            <v>Харбалах</v>
          </cell>
          <cell r="B84" t="str">
            <v>КИПиА</v>
          </cell>
          <cell r="C84">
            <v>6.4000000000000003E-3</v>
          </cell>
          <cell r="D84">
            <v>0.21611999999999998</v>
          </cell>
        </row>
        <row r="85">
          <cell r="A85" t="str">
            <v>Хоро</v>
          </cell>
          <cell r="B85" t="str">
            <v>Итого</v>
          </cell>
          <cell r="C85">
            <v>1.7197900000000002</v>
          </cell>
        </row>
        <row r="86">
          <cell r="A86" t="str">
            <v>Хоро</v>
          </cell>
          <cell r="B86" t="str">
            <v>Слесари</v>
          </cell>
          <cell r="C86">
            <v>1.02976</v>
          </cell>
        </row>
        <row r="87">
          <cell r="A87" t="str">
            <v>Хоро</v>
          </cell>
          <cell r="B87" t="str">
            <v>Сварщ</v>
          </cell>
          <cell r="C87">
            <v>1.7999999999999999E-2</v>
          </cell>
          <cell r="D87">
            <v>1.04776</v>
          </cell>
        </row>
        <row r="88">
          <cell r="A88" t="str">
            <v>Хоро</v>
          </cell>
          <cell r="B88" t="str">
            <v>Эл/ки</v>
          </cell>
          <cell r="C88">
            <v>0.65923000000000009</v>
          </cell>
        </row>
        <row r="89">
          <cell r="A89" t="str">
            <v>Хоро</v>
          </cell>
          <cell r="B89" t="str">
            <v>КИПиА</v>
          </cell>
          <cell r="C89">
            <v>1.2800000000000001E-2</v>
          </cell>
          <cell r="D89">
            <v>0.67203000000000013</v>
          </cell>
        </row>
        <row r="90">
          <cell r="A90" t="str">
            <v>Хомустах</v>
          </cell>
          <cell r="B90" t="str">
            <v>Итого</v>
          </cell>
          <cell r="C90">
            <v>0.62354999999999994</v>
          </cell>
        </row>
        <row r="91">
          <cell r="A91" t="str">
            <v>Хомустах</v>
          </cell>
          <cell r="B91" t="str">
            <v>Слесари</v>
          </cell>
          <cell r="C91">
            <v>0.42937999999999998</v>
          </cell>
        </row>
        <row r="92">
          <cell r="A92" t="str">
            <v>Хомустах</v>
          </cell>
          <cell r="B92" t="str">
            <v>Сварщ</v>
          </cell>
          <cell r="C92">
            <v>1.7999999999999999E-2</v>
          </cell>
          <cell r="D92">
            <v>0.44738</v>
          </cell>
        </row>
        <row r="93">
          <cell r="A93" t="str">
            <v>Хомустах</v>
          </cell>
          <cell r="B93" t="str">
            <v>Эл/ки</v>
          </cell>
          <cell r="C93">
            <v>0.16976999999999998</v>
          </cell>
        </row>
        <row r="94">
          <cell r="A94" t="str">
            <v>Хомустах</v>
          </cell>
          <cell r="B94" t="str">
            <v>КИПиА</v>
          </cell>
          <cell r="C94">
            <v>6.4000000000000003E-3</v>
          </cell>
          <cell r="D94">
            <v>0.17616999999999997</v>
          </cell>
        </row>
        <row r="95">
          <cell r="A95" t="str">
            <v>Сургулук</v>
          </cell>
          <cell r="B95" t="str">
            <v>Итого</v>
          </cell>
          <cell r="C95">
            <v>1.2018199999999999</v>
          </cell>
        </row>
        <row r="96">
          <cell r="A96" t="str">
            <v>Сургулук</v>
          </cell>
          <cell r="B96" t="str">
            <v>Слесари</v>
          </cell>
          <cell r="C96">
            <v>0.85576000000000008</v>
          </cell>
        </row>
        <row r="97">
          <cell r="A97" t="str">
            <v>Сургулук</v>
          </cell>
          <cell r="B97" t="str">
            <v>Сварщ</v>
          </cell>
          <cell r="C97">
            <v>1.7999999999999999E-2</v>
          </cell>
          <cell r="D97">
            <v>0.87376000000000009</v>
          </cell>
        </row>
        <row r="98">
          <cell r="A98" t="str">
            <v>Сургулук</v>
          </cell>
          <cell r="B98" t="str">
            <v>Эл/ки</v>
          </cell>
          <cell r="C98">
            <v>0.31525999999999993</v>
          </cell>
        </row>
        <row r="99">
          <cell r="A99" t="str">
            <v>Сургулук</v>
          </cell>
          <cell r="B99" t="str">
            <v>КИПиА</v>
          </cell>
          <cell r="C99">
            <v>1.2800000000000001E-2</v>
          </cell>
          <cell r="D99">
            <v>0.32805999999999991</v>
          </cell>
        </row>
        <row r="100">
          <cell r="A100" t="str">
            <v>Онхой</v>
          </cell>
          <cell r="B100" t="str">
            <v>Итого</v>
          </cell>
          <cell r="C100">
            <v>1.4999600000000004</v>
          </cell>
        </row>
        <row r="101">
          <cell r="A101" t="str">
            <v>Онхой</v>
          </cell>
          <cell r="B101" t="str">
            <v>Слесари</v>
          </cell>
          <cell r="C101">
            <v>1.0610000000000002</v>
          </cell>
        </row>
        <row r="102">
          <cell r="A102" t="str">
            <v>Онхой</v>
          </cell>
          <cell r="B102" t="str">
            <v>Сварщ</v>
          </cell>
          <cell r="C102">
            <v>1.7999999999999999E-2</v>
          </cell>
          <cell r="D102">
            <v>1.0790000000000002</v>
          </cell>
        </row>
        <row r="103">
          <cell r="A103" t="str">
            <v>Онхой</v>
          </cell>
          <cell r="B103" t="str">
            <v>Эл/ки</v>
          </cell>
          <cell r="C103">
            <v>0.40176000000000006</v>
          </cell>
        </row>
        <row r="104">
          <cell r="A104" t="str">
            <v>Онхой</v>
          </cell>
          <cell r="B104" t="str">
            <v>КИПиА</v>
          </cell>
          <cell r="C104">
            <v>1.9200000000000002E-2</v>
          </cell>
          <cell r="D104">
            <v>0.42096000000000006</v>
          </cell>
        </row>
        <row r="105">
          <cell r="A105" t="str">
            <v>Нам</v>
          </cell>
          <cell r="B105" t="str">
            <v>Итого</v>
          </cell>
          <cell r="C105">
            <v>2.6044100000000001</v>
          </cell>
        </row>
        <row r="106">
          <cell r="A106" t="str">
            <v>Нам</v>
          </cell>
          <cell r="B106" t="str">
            <v>Слесари</v>
          </cell>
          <cell r="C106">
            <v>1.80372</v>
          </cell>
        </row>
        <row r="107">
          <cell r="A107" t="str">
            <v>Нам</v>
          </cell>
          <cell r="B107" t="str">
            <v>Сварщ</v>
          </cell>
          <cell r="C107">
            <v>1.7999999999999999E-2</v>
          </cell>
          <cell r="D107">
            <v>1.82172</v>
          </cell>
        </row>
        <row r="108">
          <cell r="A108" t="str">
            <v>Нам</v>
          </cell>
          <cell r="B108" t="str">
            <v>Эл/ки</v>
          </cell>
          <cell r="C108">
            <v>0.7442899999999999</v>
          </cell>
        </row>
        <row r="109">
          <cell r="A109" t="str">
            <v>Нам</v>
          </cell>
          <cell r="B109" t="str">
            <v>КИПиА</v>
          </cell>
          <cell r="C109">
            <v>3.8400000000000004E-2</v>
          </cell>
          <cell r="D109">
            <v>0.78268999999999989</v>
          </cell>
        </row>
        <row r="110">
          <cell r="A110" t="str">
            <v>Меик</v>
          </cell>
          <cell r="B110" t="str">
            <v>Итого</v>
          </cell>
          <cell r="C110">
            <v>1.08633</v>
          </cell>
        </row>
        <row r="111">
          <cell r="A111" t="str">
            <v>Меик</v>
          </cell>
          <cell r="B111" t="str">
            <v>Слесари</v>
          </cell>
          <cell r="C111">
            <v>0.80376000000000003</v>
          </cell>
        </row>
        <row r="112">
          <cell r="A112" t="str">
            <v>Меик</v>
          </cell>
          <cell r="B112" t="str">
            <v>Сварщ</v>
          </cell>
          <cell r="C112">
            <v>1.7999999999999999E-2</v>
          </cell>
          <cell r="D112">
            <v>0.82176000000000005</v>
          </cell>
        </row>
        <row r="113">
          <cell r="A113" t="str">
            <v>Меик</v>
          </cell>
          <cell r="B113" t="str">
            <v>Эл/ки</v>
          </cell>
          <cell r="C113">
            <v>0.25176999999999999</v>
          </cell>
        </row>
        <row r="114">
          <cell r="A114" t="str">
            <v>Меик</v>
          </cell>
          <cell r="B114" t="str">
            <v>КИПиА</v>
          </cell>
          <cell r="C114">
            <v>1.2800000000000001E-2</v>
          </cell>
          <cell r="D114">
            <v>0.26456999999999997</v>
          </cell>
        </row>
        <row r="115">
          <cell r="A115" t="str">
            <v>Магасс</v>
          </cell>
          <cell r="B115" t="str">
            <v>Итого</v>
          </cell>
          <cell r="C115">
            <v>1.5032799999999999</v>
          </cell>
        </row>
        <row r="116">
          <cell r="A116" t="str">
            <v>Магасс</v>
          </cell>
          <cell r="B116" t="str">
            <v>Слесари</v>
          </cell>
          <cell r="C116">
            <v>1.08466</v>
          </cell>
        </row>
        <row r="117">
          <cell r="A117" t="str">
            <v>Магасс</v>
          </cell>
          <cell r="B117" t="str">
            <v>Сварщ</v>
          </cell>
          <cell r="C117">
            <v>1.7999999999999999E-2</v>
          </cell>
          <cell r="D117">
            <v>1.10266</v>
          </cell>
        </row>
        <row r="118">
          <cell r="A118" t="str">
            <v>Магасс</v>
          </cell>
          <cell r="B118" t="str">
            <v>Эл/ки</v>
          </cell>
          <cell r="C118">
            <v>0.37502000000000002</v>
          </cell>
        </row>
        <row r="119">
          <cell r="A119" t="str">
            <v>Магасс</v>
          </cell>
          <cell r="B119" t="str">
            <v>КИПиА</v>
          </cell>
          <cell r="C119">
            <v>2.5600000000000001E-2</v>
          </cell>
          <cell r="D119">
            <v>0.40062000000000003</v>
          </cell>
        </row>
        <row r="120">
          <cell r="A120" t="str">
            <v>Далыр</v>
          </cell>
          <cell r="B120" t="str">
            <v>Итого</v>
          </cell>
          <cell r="C120">
            <v>2.3551700000000002</v>
          </cell>
        </row>
        <row r="121">
          <cell r="A121" t="str">
            <v>Далыр</v>
          </cell>
          <cell r="B121" t="str">
            <v>Слесари</v>
          </cell>
          <cell r="C121">
            <v>1.5581800000000001</v>
          </cell>
        </row>
        <row r="122">
          <cell r="A122" t="str">
            <v>Далыр</v>
          </cell>
          <cell r="B122" t="str">
            <v>Сварщ</v>
          </cell>
          <cell r="C122">
            <v>1.7999999999999999E-2</v>
          </cell>
          <cell r="D122">
            <v>1.5761800000000001</v>
          </cell>
        </row>
        <row r="123">
          <cell r="A123" t="str">
            <v>Далыр</v>
          </cell>
          <cell r="B123" t="str">
            <v>Эл/ки</v>
          </cell>
          <cell r="C123">
            <v>0.74058999999999997</v>
          </cell>
        </row>
        <row r="124">
          <cell r="A124" t="str">
            <v>Далыр</v>
          </cell>
          <cell r="B124" t="str">
            <v>КИПиА</v>
          </cell>
          <cell r="C124">
            <v>3.8400000000000004E-2</v>
          </cell>
          <cell r="D124">
            <v>0.77898999999999996</v>
          </cell>
        </row>
        <row r="125">
          <cell r="A125" t="str">
            <v>Кырыкый</v>
          </cell>
          <cell r="B125" t="str">
            <v>Итого</v>
          </cell>
          <cell r="C125">
            <v>1.4104300000000001</v>
          </cell>
        </row>
        <row r="126">
          <cell r="A126" t="str">
            <v>Кырыкый</v>
          </cell>
          <cell r="B126" t="str">
            <v>Слесари</v>
          </cell>
          <cell r="C126">
            <v>0.97499999999999998</v>
          </cell>
        </row>
        <row r="127">
          <cell r="A127" t="str">
            <v>Кырыкый</v>
          </cell>
          <cell r="B127" t="str">
            <v>Сварщ</v>
          </cell>
          <cell r="C127">
            <v>1.7999999999999999E-2</v>
          </cell>
          <cell r="D127">
            <v>0.99299999999999999</v>
          </cell>
        </row>
        <row r="128">
          <cell r="A128" t="str">
            <v>Кырыкый</v>
          </cell>
          <cell r="B128" t="str">
            <v>Эл/ки</v>
          </cell>
          <cell r="C128">
            <v>0.39822999999999997</v>
          </cell>
        </row>
        <row r="129">
          <cell r="A129" t="str">
            <v>Кырыкый</v>
          </cell>
          <cell r="B129" t="str">
            <v>КИПиА</v>
          </cell>
          <cell r="C129">
            <v>1.9200000000000002E-2</v>
          </cell>
          <cell r="D129">
            <v>0.41742999999999997</v>
          </cell>
        </row>
        <row r="130">
          <cell r="A130" t="str">
            <v>Дюллюкю</v>
          </cell>
          <cell r="B130" t="str">
            <v>Итого</v>
          </cell>
          <cell r="C130">
            <v>2.1360699999999997</v>
          </cell>
        </row>
        <row r="131">
          <cell r="A131" t="str">
            <v>Дюллюкю</v>
          </cell>
          <cell r="B131" t="str">
            <v>Слесари</v>
          </cell>
          <cell r="C131">
            <v>1.51938</v>
          </cell>
        </row>
        <row r="132">
          <cell r="A132" t="str">
            <v>Дюллюкю</v>
          </cell>
          <cell r="B132" t="str">
            <v>Сварщ</v>
          </cell>
          <cell r="C132">
            <v>1.7999999999999999E-2</v>
          </cell>
          <cell r="D132">
            <v>1.53738</v>
          </cell>
        </row>
        <row r="133">
          <cell r="A133" t="str">
            <v>Дюллюкю</v>
          </cell>
          <cell r="B133" t="str">
            <v>Эл/ки</v>
          </cell>
          <cell r="C133">
            <v>0.57308999999999988</v>
          </cell>
        </row>
        <row r="134">
          <cell r="A134" t="str">
            <v>Дюллюкю</v>
          </cell>
          <cell r="B134" t="str">
            <v>КИПиА</v>
          </cell>
          <cell r="C134">
            <v>2.5600000000000001E-2</v>
          </cell>
          <cell r="D134">
            <v>0.59868999999999983</v>
          </cell>
        </row>
        <row r="135">
          <cell r="A135" t="str">
            <v>Ботулу</v>
          </cell>
          <cell r="B135" t="str">
            <v>Итого</v>
          </cell>
          <cell r="C135">
            <v>2.35318</v>
          </cell>
        </row>
        <row r="136">
          <cell r="A136" t="str">
            <v>Ботулу</v>
          </cell>
          <cell r="B136" t="str">
            <v>Слесари</v>
          </cell>
          <cell r="C136">
            <v>1.3084799999999999</v>
          </cell>
        </row>
        <row r="137">
          <cell r="A137" t="str">
            <v>Ботулу</v>
          </cell>
          <cell r="B137" t="str">
            <v>Сварщ</v>
          </cell>
          <cell r="C137">
            <v>1.7999999999999999E-2</v>
          </cell>
          <cell r="D137">
            <v>1.3264799999999999</v>
          </cell>
        </row>
        <row r="138">
          <cell r="A138" t="str">
            <v>Ботулу</v>
          </cell>
          <cell r="B138" t="str">
            <v>Эл/ки</v>
          </cell>
          <cell r="C138">
            <v>0.99470000000000003</v>
          </cell>
        </row>
        <row r="139">
          <cell r="A139" t="str">
            <v>Ботулу</v>
          </cell>
          <cell r="B139" t="str">
            <v>КИПиА</v>
          </cell>
          <cell r="C139">
            <v>3.2000000000000001E-2</v>
          </cell>
          <cell r="D139">
            <v>1.0266999999999999</v>
          </cell>
        </row>
        <row r="140">
          <cell r="A140" t="str">
            <v>Оросу</v>
          </cell>
          <cell r="B140" t="str">
            <v>Итого</v>
          </cell>
          <cell r="C140">
            <v>0.98233999999999999</v>
          </cell>
        </row>
        <row r="141">
          <cell r="A141" t="str">
            <v>Оросу</v>
          </cell>
          <cell r="B141" t="str">
            <v>Слесари</v>
          </cell>
          <cell r="C141">
            <v>0.48552000000000001</v>
          </cell>
        </row>
        <row r="142">
          <cell r="A142" t="str">
            <v>Оросу</v>
          </cell>
          <cell r="B142" t="str">
            <v>Сварщ</v>
          </cell>
          <cell r="C142">
            <v>1.7999999999999999E-2</v>
          </cell>
          <cell r="D142">
            <v>0.50351999999999997</v>
          </cell>
        </row>
        <row r="143">
          <cell r="A143" t="str">
            <v>Оросу</v>
          </cell>
          <cell r="B143" t="str">
            <v>Эл/ки</v>
          </cell>
          <cell r="C143">
            <v>0.47242000000000001</v>
          </cell>
        </row>
        <row r="144">
          <cell r="A144" t="str">
            <v>Оросу</v>
          </cell>
          <cell r="B144" t="str">
            <v>КИПиА</v>
          </cell>
          <cell r="C144">
            <v>6.4000000000000003E-3</v>
          </cell>
          <cell r="D144">
            <v>0.47882000000000002</v>
          </cell>
        </row>
        <row r="145">
          <cell r="A145">
            <v>2</v>
          </cell>
          <cell r="B145" t="str">
            <v>Итого</v>
          </cell>
          <cell r="C145">
            <v>31.651890000000002</v>
          </cell>
        </row>
        <row r="146">
          <cell r="A146">
            <v>2</v>
          </cell>
          <cell r="B146" t="str">
            <v>Слесари</v>
          </cell>
          <cell r="C146">
            <v>22.180520000000005</v>
          </cell>
          <cell r="D146">
            <v>11.776411232980669</v>
          </cell>
        </row>
        <row r="147">
          <cell r="A147">
            <v>2</v>
          </cell>
          <cell r="B147" t="str">
            <v>Сварщ</v>
          </cell>
          <cell r="C147">
            <v>0.36000000000000004</v>
          </cell>
          <cell r="D147">
            <v>22.540520000000004</v>
          </cell>
        </row>
        <row r="148">
          <cell r="A148">
            <v>2</v>
          </cell>
          <cell r="B148" t="str">
            <v>Эл/ки</v>
          </cell>
          <cell r="C148">
            <v>8.6889699999999976</v>
          </cell>
        </row>
        <row r="149">
          <cell r="A149">
            <v>2</v>
          </cell>
          <cell r="B149" t="str">
            <v>КИПиА</v>
          </cell>
          <cell r="C149">
            <v>0.42240000000000005</v>
          </cell>
          <cell r="D149">
            <v>9.1113699999999973</v>
          </cell>
        </row>
        <row r="150">
          <cell r="B150" t="str">
            <v>Итого</v>
          </cell>
          <cell r="C150">
            <v>46.609770000000005</v>
          </cell>
        </row>
        <row r="151">
          <cell r="A151">
            <v>3</v>
          </cell>
          <cell r="B151" t="str">
            <v>Слесари</v>
          </cell>
          <cell r="C151">
            <v>31.402100000000004</v>
          </cell>
        </row>
        <row r="152">
          <cell r="A152">
            <v>3</v>
          </cell>
          <cell r="B152" t="str">
            <v>Сварщ</v>
          </cell>
          <cell r="C152">
            <v>0.504</v>
          </cell>
          <cell r="D152">
            <v>31.906100000000006</v>
          </cell>
        </row>
        <row r="153">
          <cell r="A153">
            <v>3</v>
          </cell>
          <cell r="B153" t="str">
            <v>Эл/ки</v>
          </cell>
          <cell r="C153">
            <v>14.079669999999998</v>
          </cell>
        </row>
        <row r="154">
          <cell r="A154">
            <v>3</v>
          </cell>
          <cell r="B154" t="str">
            <v>КИПиА</v>
          </cell>
          <cell r="C154">
            <v>0.62400000000000011</v>
          </cell>
          <cell r="D154">
            <v>14.703669999999999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ummaryBelow="0"/>
    <pageSetUpPr fitToPage="1"/>
  </sheetPr>
  <dimension ref="A1:AA70"/>
  <sheetViews>
    <sheetView view="pageBreakPreview" zoomScale="85" zoomScaleNormal="70" zoomScaleSheetLayoutView="85" workbookViewId="0">
      <pane xSplit="9" ySplit="12" topLeftCell="N13" activePane="bottomRight" state="frozen"/>
      <selection activeCell="K28" sqref="K28"/>
      <selection pane="topRight" activeCell="K28" sqref="K28"/>
      <selection pane="bottomLeft" activeCell="K28" sqref="K28"/>
      <selection pane="bottomRight" activeCell="Y34" sqref="Y34:AA34"/>
    </sheetView>
  </sheetViews>
  <sheetFormatPr defaultRowHeight="12.75" outlineLevelRow="2" outlineLevelCol="3"/>
  <cols>
    <col min="1" max="1" width="8.28515625" style="13" customWidth="1"/>
    <col min="2" max="2" width="81.28515625" style="13" customWidth="1"/>
    <col min="3" max="3" width="51.140625" style="13" hidden="1" customWidth="1" outlineLevel="1"/>
    <col min="4" max="4" width="19.7109375" style="43" hidden="1" customWidth="1" outlineLevel="1"/>
    <col min="5" max="5" width="15.7109375" style="13" hidden="1" customWidth="1" outlineLevel="1"/>
    <col min="6" max="6" width="13.5703125" style="13" hidden="1" customWidth="1" outlineLevel="3"/>
    <col min="7" max="7" width="14.85546875" style="13" hidden="1" customWidth="1" outlineLevel="3"/>
    <col min="8" max="8" width="12.7109375" style="88" hidden="1" customWidth="1" outlineLevel="3"/>
    <col min="9" max="9" width="12.7109375" style="85" hidden="1" customWidth="1" outlineLevel="3"/>
    <col min="10" max="10" width="12.85546875" style="53" hidden="1" customWidth="1" outlineLevel="2"/>
    <col min="11" max="11" width="13.28515625" style="53" hidden="1" customWidth="1" outlineLevel="2"/>
    <col min="12" max="12" width="13.28515625" style="344" hidden="1" customWidth="1" outlineLevel="2"/>
    <col min="13" max="13" width="15.28515625" style="14" hidden="1" customWidth="1" collapsed="1"/>
    <col min="14" max="14" width="11.7109375" style="14" bestFit="1" customWidth="1"/>
    <col min="15" max="15" width="14.140625" style="14" bestFit="1" customWidth="1"/>
    <col min="16" max="19" width="12.28515625" style="14" customWidth="1"/>
    <col min="20" max="21" width="14.140625" style="14" customWidth="1"/>
    <col min="22" max="22" width="12.28515625" style="14" customWidth="1"/>
    <col min="23" max="23" width="14.140625" style="14" bestFit="1" customWidth="1"/>
    <col min="24" max="24" width="13.7109375" style="14" customWidth="1"/>
    <col min="25" max="25" width="14.140625" style="14" bestFit="1" customWidth="1"/>
    <col min="26" max="26" width="11.5703125" style="14" bestFit="1" customWidth="1"/>
    <col min="27" max="27" width="14.140625" style="14" bestFit="1" customWidth="1"/>
    <col min="28" max="16384" width="9.140625" style="2"/>
  </cols>
  <sheetData>
    <row r="1" spans="1:27" hidden="1" collapsed="1">
      <c r="Z1" s="470"/>
      <c r="AA1" s="470"/>
    </row>
    <row r="2" spans="1:27" hidden="1" outlineLevel="1">
      <c r="V2" s="379"/>
      <c r="Z2" s="470"/>
      <c r="AA2" s="470"/>
    </row>
    <row r="3" spans="1:27" hidden="1" outlineLevel="2">
      <c r="V3" s="379"/>
      <c r="Z3" s="146"/>
      <c r="AA3" s="146"/>
    </row>
    <row r="4" spans="1:27" hidden="1" outlineLevel="2">
      <c r="V4" s="379"/>
      <c r="Z4" s="146"/>
      <c r="AA4" s="146"/>
    </row>
    <row r="5" spans="1:27" s="20" customFormat="1" hidden="1" outlineLevel="2">
      <c r="A5" s="569" t="s">
        <v>1</v>
      </c>
      <c r="B5" s="569"/>
      <c r="C5" s="569"/>
      <c r="D5" s="569"/>
      <c r="E5" s="569"/>
      <c r="F5" s="569"/>
      <c r="G5" s="569"/>
      <c r="H5" s="569"/>
      <c r="I5" s="569"/>
      <c r="J5" s="569"/>
      <c r="K5" s="569"/>
      <c r="L5" s="570"/>
      <c r="M5" s="569"/>
      <c r="N5" s="569"/>
      <c r="O5" s="569"/>
      <c r="P5" s="569"/>
      <c r="Q5" s="569"/>
      <c r="R5" s="569"/>
      <c r="S5" s="569"/>
      <c r="T5" s="569"/>
      <c r="U5" s="569"/>
      <c r="V5" s="569"/>
      <c r="W5" s="569"/>
      <c r="X5" s="569"/>
      <c r="Y5" s="569"/>
      <c r="Z5" s="569"/>
      <c r="AA5" s="499"/>
    </row>
    <row r="6" spans="1:27" s="20" customFormat="1" hidden="1" outlineLevel="2">
      <c r="A6" s="569" t="s">
        <v>546</v>
      </c>
      <c r="B6" s="569"/>
      <c r="C6" s="569"/>
      <c r="D6" s="569"/>
      <c r="E6" s="569"/>
      <c r="F6" s="569"/>
      <c r="G6" s="569"/>
      <c r="H6" s="569"/>
      <c r="I6" s="569"/>
      <c r="J6" s="569"/>
      <c r="K6" s="569"/>
      <c r="L6" s="570"/>
      <c r="M6" s="569"/>
      <c r="N6" s="569"/>
      <c r="O6" s="569"/>
      <c r="P6" s="569"/>
      <c r="Q6" s="569"/>
      <c r="R6" s="569"/>
      <c r="S6" s="569"/>
      <c r="T6" s="569"/>
      <c r="U6" s="569"/>
      <c r="V6" s="569"/>
      <c r="W6" s="569"/>
      <c r="X6" s="569"/>
      <c r="Y6" s="569"/>
      <c r="Z6" s="569"/>
      <c r="AA6" s="499"/>
    </row>
    <row r="7" spans="1:27" s="20" customFormat="1" hidden="1" outlineLevel="2">
      <c r="A7" s="569" t="s">
        <v>697</v>
      </c>
      <c r="B7" s="569"/>
      <c r="C7" s="569"/>
      <c r="D7" s="569"/>
      <c r="E7" s="569"/>
      <c r="F7" s="569"/>
      <c r="G7" s="569"/>
      <c r="H7" s="569"/>
      <c r="I7" s="569"/>
      <c r="J7" s="569"/>
      <c r="K7" s="569"/>
      <c r="L7" s="570"/>
      <c r="M7" s="569"/>
      <c r="N7" s="569"/>
      <c r="O7" s="569"/>
      <c r="P7" s="569"/>
      <c r="Q7" s="569"/>
      <c r="R7" s="569"/>
      <c r="S7" s="569"/>
      <c r="T7" s="569"/>
      <c r="U7" s="569"/>
      <c r="V7" s="569"/>
      <c r="W7" s="569"/>
      <c r="X7" s="569"/>
      <c r="Y7" s="569"/>
      <c r="Z7" s="569"/>
      <c r="AA7" s="499"/>
    </row>
    <row r="8" spans="1:27" s="35" customFormat="1" ht="18.75" customHeight="1" collapsed="1">
      <c r="A8" s="547" t="s">
        <v>18</v>
      </c>
      <c r="B8" s="547" t="s">
        <v>172</v>
      </c>
      <c r="C8" s="548" t="s">
        <v>173</v>
      </c>
      <c r="D8" s="548" t="s">
        <v>175</v>
      </c>
      <c r="E8" s="548" t="s">
        <v>174</v>
      </c>
      <c r="F8" s="548" t="s">
        <v>234</v>
      </c>
      <c r="G8" s="547" t="s">
        <v>180</v>
      </c>
      <c r="H8" s="547"/>
      <c r="I8" s="547"/>
      <c r="J8" s="548" t="s">
        <v>2</v>
      </c>
      <c r="K8" s="548" t="s">
        <v>3</v>
      </c>
      <c r="L8" s="501"/>
      <c r="M8" s="518" t="s">
        <v>179</v>
      </c>
      <c r="N8" s="519"/>
      <c r="O8" s="519"/>
      <c r="P8" s="519"/>
      <c r="Q8" s="519"/>
      <c r="R8" s="519"/>
      <c r="S8" s="519"/>
      <c r="T8" s="519"/>
      <c r="U8" s="519"/>
      <c r="V8" s="519"/>
      <c r="W8" s="519"/>
      <c r="X8" s="519"/>
      <c r="Y8" s="519"/>
      <c r="Z8" s="519"/>
      <c r="AA8" s="520"/>
    </row>
    <row r="9" spans="1:27" s="35" customFormat="1" ht="24.6" customHeight="1">
      <c r="A9" s="547"/>
      <c r="B9" s="547"/>
      <c r="C9" s="548"/>
      <c r="D9" s="548"/>
      <c r="E9" s="548"/>
      <c r="F9" s="548"/>
      <c r="G9" s="552" t="s">
        <v>240</v>
      </c>
      <c r="H9" s="547" t="s">
        <v>181</v>
      </c>
      <c r="I9" s="547"/>
      <c r="J9" s="548"/>
      <c r="K9" s="565"/>
      <c r="L9" s="501"/>
      <c r="M9" s="512" t="s">
        <v>0</v>
      </c>
      <c r="N9" s="513"/>
      <c r="O9" s="514"/>
      <c r="P9" s="518" t="s">
        <v>696</v>
      </c>
      <c r="Q9" s="519"/>
      <c r="R9" s="519"/>
      <c r="S9" s="519"/>
      <c r="T9" s="519"/>
      <c r="U9" s="519"/>
      <c r="V9" s="519"/>
      <c r="W9" s="519"/>
      <c r="X9" s="519"/>
      <c r="Y9" s="519"/>
      <c r="Z9" s="519"/>
      <c r="AA9" s="520"/>
    </row>
    <row r="10" spans="1:27" s="35" customFormat="1" ht="38.25">
      <c r="A10" s="571"/>
      <c r="B10" s="571"/>
      <c r="C10" s="564"/>
      <c r="D10" s="564"/>
      <c r="E10" s="564"/>
      <c r="F10" s="564"/>
      <c r="G10" s="553"/>
      <c r="H10" s="500" t="s">
        <v>19</v>
      </c>
      <c r="I10" s="500" t="s">
        <v>20</v>
      </c>
      <c r="J10" s="564"/>
      <c r="K10" s="566"/>
      <c r="L10" s="505"/>
      <c r="M10" s="515"/>
      <c r="N10" s="516"/>
      <c r="O10" s="517"/>
      <c r="P10" s="547" t="s">
        <v>607</v>
      </c>
      <c r="Q10" s="547"/>
      <c r="R10" s="547" t="s">
        <v>608</v>
      </c>
      <c r="S10" s="547"/>
      <c r="T10" s="548" t="s">
        <v>715</v>
      </c>
      <c r="U10" s="548"/>
      <c r="V10" s="565" t="s">
        <v>692</v>
      </c>
      <c r="W10" s="572"/>
      <c r="X10" s="565" t="s">
        <v>716</v>
      </c>
      <c r="Y10" s="572"/>
      <c r="Z10" s="565" t="s">
        <v>693</v>
      </c>
      <c r="AA10" s="572"/>
    </row>
    <row r="11" spans="1:27" s="35" customFormat="1" ht="23.25" customHeight="1">
      <c r="A11" s="498"/>
      <c r="B11" s="496"/>
      <c r="C11" s="502"/>
      <c r="D11" s="502"/>
      <c r="E11" s="502"/>
      <c r="F11" s="502"/>
      <c r="G11" s="177"/>
      <c r="H11" s="502"/>
      <c r="I11" s="502"/>
      <c r="J11" s="502"/>
      <c r="K11" s="502"/>
      <c r="L11" s="502"/>
      <c r="M11" s="281" t="s">
        <v>537</v>
      </c>
      <c r="N11" s="281" t="s">
        <v>537</v>
      </c>
      <c r="O11" s="281" t="s">
        <v>538</v>
      </c>
      <c r="P11" s="281" t="s">
        <v>537</v>
      </c>
      <c r="Q11" s="281" t="s">
        <v>538</v>
      </c>
      <c r="R11" s="281" t="s">
        <v>537</v>
      </c>
      <c r="S11" s="281" t="s">
        <v>538</v>
      </c>
      <c r="T11" s="281" t="s">
        <v>537</v>
      </c>
      <c r="U11" s="281" t="s">
        <v>538</v>
      </c>
      <c r="V11" s="281" t="s">
        <v>537</v>
      </c>
      <c r="W11" s="281" t="s">
        <v>538</v>
      </c>
      <c r="X11" s="281" t="s">
        <v>537</v>
      </c>
      <c r="Y11" s="281" t="s">
        <v>538</v>
      </c>
      <c r="Z11" s="281" t="s">
        <v>537</v>
      </c>
      <c r="AA11" s="281" t="s">
        <v>538</v>
      </c>
    </row>
    <row r="12" spans="1:27" s="20" customFormat="1" ht="21.95" customHeight="1">
      <c r="A12" s="11" t="s">
        <v>8</v>
      </c>
      <c r="B12" s="21"/>
      <c r="C12" s="21"/>
      <c r="D12" s="24"/>
      <c r="E12" s="22"/>
      <c r="F12" s="22"/>
      <c r="G12" s="22"/>
      <c r="H12" s="87"/>
      <c r="I12" s="86"/>
      <c r="J12" s="54"/>
      <c r="K12" s="54"/>
      <c r="L12" s="54"/>
      <c r="M12" s="9"/>
      <c r="N12" s="9"/>
      <c r="O12" s="9"/>
      <c r="P12" s="9"/>
      <c r="Q12" s="9"/>
      <c r="R12" s="9"/>
      <c r="S12" s="9"/>
      <c r="T12" s="9"/>
      <c r="U12" s="9"/>
      <c r="V12" s="9"/>
      <c r="W12" s="9"/>
      <c r="X12" s="9"/>
      <c r="Y12" s="9"/>
      <c r="Z12" s="9"/>
      <c r="AA12" s="23"/>
    </row>
    <row r="13" spans="1:27" s="64" customFormat="1" ht="25.5">
      <c r="A13" s="29" t="s">
        <v>34</v>
      </c>
      <c r="B13" s="176" t="s">
        <v>133</v>
      </c>
      <c r="C13" s="541" t="s">
        <v>369</v>
      </c>
      <c r="D13" s="542"/>
      <c r="E13" s="49" t="s">
        <v>43</v>
      </c>
      <c r="F13" s="84"/>
      <c r="G13" s="27" t="s">
        <v>5</v>
      </c>
      <c r="H13" s="61">
        <v>0</v>
      </c>
      <c r="I13" s="61">
        <v>1.0232000000000001</v>
      </c>
      <c r="J13" s="145">
        <v>2017</v>
      </c>
      <c r="K13" s="145">
        <v>2022</v>
      </c>
      <c r="L13" s="145"/>
      <c r="M13" s="315">
        <v>6896.564018</v>
      </c>
      <c r="N13" s="315">
        <v>21621.891063384035</v>
      </c>
      <c r="O13" s="315">
        <v>290801.74276060623</v>
      </c>
      <c r="P13" s="66">
        <v>2141.3500180000001</v>
      </c>
      <c r="Q13" s="66">
        <v>2141.3500180000001</v>
      </c>
      <c r="R13" s="66">
        <v>4755.2140000000009</v>
      </c>
      <c r="S13" s="66">
        <v>4755.2140000000009</v>
      </c>
      <c r="T13" s="66">
        <v>9186.9030000000002</v>
      </c>
      <c r="U13" s="315">
        <v>3853.3977999999997</v>
      </c>
      <c r="V13" s="66">
        <v>5367.4</v>
      </c>
      <c r="W13" s="315">
        <v>25925.863649999999</v>
      </c>
      <c r="X13" s="66">
        <v>0</v>
      </c>
      <c r="Y13" s="66">
        <v>137244.99626506196</v>
      </c>
      <c r="Z13" s="66">
        <v>171.02404538403601</v>
      </c>
      <c r="AA13" s="66">
        <v>116880.92102754426</v>
      </c>
    </row>
    <row r="14" spans="1:27" s="20" customFormat="1" ht="21.95" customHeight="1" collapsed="1">
      <c r="A14" s="524" t="s">
        <v>11</v>
      </c>
      <c r="B14" s="525"/>
      <c r="C14" s="525"/>
      <c r="D14" s="525"/>
      <c r="E14" s="525"/>
      <c r="F14" s="525"/>
      <c r="G14" s="525"/>
      <c r="H14" s="525"/>
      <c r="I14" s="525"/>
      <c r="J14" s="525"/>
      <c r="K14" s="526"/>
      <c r="L14" s="508"/>
      <c r="M14" s="27">
        <v>6896.564018</v>
      </c>
      <c r="N14" s="27">
        <v>21621.891063384035</v>
      </c>
      <c r="O14" s="27">
        <v>290801.74276060623</v>
      </c>
      <c r="P14" s="27">
        <v>2141.3500180000001</v>
      </c>
      <c r="Q14" s="27">
        <v>2141.3500180000001</v>
      </c>
      <c r="R14" s="27">
        <v>4755.2140000000009</v>
      </c>
      <c r="S14" s="27">
        <v>4755.2140000000009</v>
      </c>
      <c r="T14" s="27">
        <v>9186.9030000000002</v>
      </c>
      <c r="U14" s="66">
        <v>3853.3977999999997</v>
      </c>
      <c r="V14" s="27">
        <v>5367.4</v>
      </c>
      <c r="W14" s="27">
        <v>25925.863649999999</v>
      </c>
      <c r="X14" s="27">
        <v>0</v>
      </c>
      <c r="Y14" s="66">
        <v>137244.99626506196</v>
      </c>
      <c r="Z14" s="27">
        <v>171.02404538403601</v>
      </c>
      <c r="AA14" s="25">
        <v>116880.92102754426</v>
      </c>
    </row>
    <row r="15" spans="1:27" s="4" customFormat="1" ht="30" customHeight="1">
      <c r="A15" s="81" t="s">
        <v>32</v>
      </c>
      <c r="C15" s="82"/>
      <c r="D15" s="44"/>
      <c r="E15" s="5"/>
      <c r="F15" s="5"/>
      <c r="G15" s="5"/>
      <c r="H15" s="87"/>
      <c r="I15" s="87"/>
      <c r="J15" s="507"/>
      <c r="K15" s="507"/>
      <c r="L15" s="507"/>
      <c r="M15" s="318"/>
      <c r="N15" s="318"/>
      <c r="O15" s="318"/>
      <c r="P15" s="318"/>
      <c r="Q15" s="318"/>
      <c r="R15" s="318"/>
      <c r="S15" s="318"/>
      <c r="T15" s="318"/>
      <c r="U15" s="66"/>
      <c r="V15" s="318"/>
      <c r="W15" s="318"/>
      <c r="X15" s="318"/>
      <c r="Y15" s="66"/>
      <c r="Z15" s="318"/>
      <c r="AA15" s="318"/>
    </row>
    <row r="16" spans="1:27" s="4" customFormat="1" ht="30" customHeight="1">
      <c r="A16" s="49" t="s">
        <v>36</v>
      </c>
      <c r="B16" s="48" t="s">
        <v>37</v>
      </c>
      <c r="C16" s="82"/>
      <c r="D16" s="44"/>
      <c r="E16" s="5"/>
      <c r="F16" s="5"/>
      <c r="G16" s="5"/>
      <c r="H16" s="87"/>
      <c r="I16" s="87"/>
      <c r="J16" s="507"/>
      <c r="K16" s="507"/>
      <c r="L16" s="507"/>
      <c r="M16" s="318"/>
      <c r="N16" s="315">
        <f>P16+R16+T16+V16+X16+Z16</f>
        <v>116834.90999999999</v>
      </c>
      <c r="O16" s="315">
        <f>Q16+S16+U16+W16+Y16+AA16</f>
        <v>21251.755680000002</v>
      </c>
      <c r="P16" s="315"/>
      <c r="Q16" s="315"/>
      <c r="R16" s="315">
        <v>7014.7</v>
      </c>
      <c r="S16" s="315">
        <v>7014.7</v>
      </c>
      <c r="T16" s="315">
        <v>1408.941</v>
      </c>
      <c r="U16" s="315">
        <v>99</v>
      </c>
      <c r="V16" s="315">
        <v>4927.9889999999996</v>
      </c>
      <c r="W16" s="315">
        <v>3746.6082999999999</v>
      </c>
      <c r="X16" s="315">
        <v>14163.07</v>
      </c>
      <c r="Y16" s="315">
        <v>8582.3173800000004</v>
      </c>
      <c r="Z16" s="315">
        <v>89320.209999999992</v>
      </c>
      <c r="AA16" s="315">
        <v>1809.13</v>
      </c>
    </row>
    <row r="17" spans="1:27" s="52" customFormat="1" ht="25.5">
      <c r="A17" s="49" t="s">
        <v>38</v>
      </c>
      <c r="B17" s="69" t="s">
        <v>47</v>
      </c>
      <c r="C17" s="523" t="s">
        <v>449</v>
      </c>
      <c r="D17" s="523"/>
      <c r="E17" s="49" t="s">
        <v>43</v>
      </c>
      <c r="F17" s="49"/>
      <c r="G17" s="50" t="s">
        <v>48</v>
      </c>
      <c r="H17" s="27" t="s">
        <v>44</v>
      </c>
      <c r="I17" s="27" t="s">
        <v>45</v>
      </c>
      <c r="J17" s="50">
        <v>2017</v>
      </c>
      <c r="K17" s="50">
        <v>2022</v>
      </c>
      <c r="L17" s="50"/>
      <c r="M17" s="27">
        <v>736200.44366999995</v>
      </c>
      <c r="N17" s="27">
        <v>1160497.6333633335</v>
      </c>
      <c r="O17" s="27">
        <v>1138611.4705283332</v>
      </c>
      <c r="P17" s="27">
        <v>89929.670859999998</v>
      </c>
      <c r="Q17" s="27">
        <v>89929.670859999998</v>
      </c>
      <c r="R17" s="27">
        <v>501477.22281000006</v>
      </c>
      <c r="S17" s="27">
        <v>501477.22281000006</v>
      </c>
      <c r="T17" s="27">
        <v>183952.33900000001</v>
      </c>
      <c r="U17" s="27">
        <v>54011.560199999993</v>
      </c>
      <c r="V17" s="27">
        <v>363158.40069333336</v>
      </c>
      <c r="W17" s="27">
        <v>51902.792939999999</v>
      </c>
      <c r="X17" s="27">
        <v>21980</v>
      </c>
      <c r="Y17" s="27">
        <v>332735.4210883333</v>
      </c>
      <c r="Z17" s="27">
        <v>0</v>
      </c>
      <c r="AA17" s="27">
        <v>108554.80262999999</v>
      </c>
    </row>
    <row r="18" spans="1:27" s="35" customFormat="1" ht="21.95" customHeight="1" collapsed="1">
      <c r="A18" s="535" t="s">
        <v>12</v>
      </c>
      <c r="B18" s="536"/>
      <c r="C18" s="536"/>
      <c r="D18" s="536"/>
      <c r="E18" s="536"/>
      <c r="F18" s="536"/>
      <c r="G18" s="536"/>
      <c r="H18" s="536"/>
      <c r="I18" s="536"/>
      <c r="J18" s="536"/>
      <c r="K18" s="537"/>
      <c r="L18" s="337"/>
      <c r="M18" s="253">
        <v>843561.80366999994</v>
      </c>
      <c r="N18" s="253">
        <v>1277332.5433633334</v>
      </c>
      <c r="O18" s="253">
        <v>1159863.2262083334</v>
      </c>
      <c r="P18" s="253">
        <v>89929.670859999998</v>
      </c>
      <c r="Q18" s="253">
        <v>89929.670859999998</v>
      </c>
      <c r="R18" s="253">
        <v>508491.92281000008</v>
      </c>
      <c r="S18" s="253">
        <v>508491.92281000008</v>
      </c>
      <c r="T18" s="253">
        <v>185361.28</v>
      </c>
      <c r="U18" s="253">
        <v>54110.560199999993</v>
      </c>
      <c r="V18" s="253">
        <v>368086.38969333336</v>
      </c>
      <c r="W18" s="27">
        <v>55649.401239999999</v>
      </c>
      <c r="X18" s="27">
        <v>36143.07</v>
      </c>
      <c r="Y18" s="27">
        <v>341317.73846833332</v>
      </c>
      <c r="Z18" s="27">
        <v>89320.209999999992</v>
      </c>
      <c r="AA18" s="27">
        <v>110363.93263</v>
      </c>
    </row>
    <row r="19" spans="1:27" s="35" customFormat="1" ht="21.95" customHeight="1">
      <c r="A19" s="11" t="s">
        <v>51</v>
      </c>
      <c r="B19" s="12"/>
      <c r="C19" s="12"/>
      <c r="D19" s="12"/>
      <c r="E19" s="36"/>
      <c r="F19" s="36"/>
      <c r="G19" s="36"/>
      <c r="H19" s="496"/>
      <c r="I19" s="503"/>
      <c r="J19" s="36"/>
      <c r="K19" s="36"/>
      <c r="L19" s="36"/>
      <c r="M19" s="37"/>
      <c r="N19" s="37"/>
      <c r="O19" s="37"/>
      <c r="P19" s="37"/>
      <c r="Q19" s="37"/>
      <c r="R19" s="37"/>
      <c r="S19" s="37"/>
      <c r="T19" s="37"/>
      <c r="U19" s="66"/>
      <c r="V19" s="37"/>
      <c r="W19" s="37"/>
      <c r="X19" s="37"/>
      <c r="Y19" s="66"/>
      <c r="Z19" s="37"/>
      <c r="AA19" s="37"/>
    </row>
    <row r="20" spans="1:27" s="52" customFormat="1" ht="25.5">
      <c r="A20" s="49" t="s">
        <v>161</v>
      </c>
      <c r="B20" s="69" t="s">
        <v>289</v>
      </c>
      <c r="C20" s="530" t="s">
        <v>357</v>
      </c>
      <c r="D20" s="531"/>
      <c r="E20" s="49" t="s">
        <v>43</v>
      </c>
      <c r="F20" s="49"/>
      <c r="G20" s="50" t="s">
        <v>13</v>
      </c>
      <c r="H20" s="77">
        <v>0</v>
      </c>
      <c r="I20" s="77">
        <v>32</v>
      </c>
      <c r="J20" s="50">
        <v>2017</v>
      </c>
      <c r="K20" s="50">
        <v>2021</v>
      </c>
      <c r="L20" s="55"/>
      <c r="M20" s="27">
        <v>36172.455219999996</v>
      </c>
      <c r="N20" s="27">
        <v>35617.425220000005</v>
      </c>
      <c r="O20" s="27">
        <v>28825.43</v>
      </c>
      <c r="P20" s="27">
        <v>9240.23</v>
      </c>
      <c r="Q20" s="27">
        <v>9240.23</v>
      </c>
      <c r="R20" s="27">
        <v>6602.2</v>
      </c>
      <c r="S20" s="27">
        <v>6602.2</v>
      </c>
      <c r="T20" s="27">
        <v>1925</v>
      </c>
      <c r="U20" s="27">
        <v>1925</v>
      </c>
      <c r="V20" s="27">
        <v>7849.9952199999998</v>
      </c>
      <c r="W20" s="27">
        <v>0</v>
      </c>
      <c r="X20" s="27">
        <v>5000</v>
      </c>
      <c r="Y20" s="66">
        <v>5540</v>
      </c>
      <c r="Z20" s="27">
        <v>5000</v>
      </c>
      <c r="AA20" s="27">
        <v>5518</v>
      </c>
    </row>
    <row r="21" spans="1:27" s="52" customFormat="1" ht="22.5" customHeight="1">
      <c r="A21" s="49" t="s">
        <v>52</v>
      </c>
      <c r="B21" s="69" t="s">
        <v>56</v>
      </c>
      <c r="C21" s="530" t="s">
        <v>131</v>
      </c>
      <c r="D21" s="531"/>
      <c r="E21" s="49" t="s">
        <v>43</v>
      </c>
      <c r="F21" s="49"/>
      <c r="G21" s="50"/>
      <c r="H21" s="27"/>
      <c r="I21" s="27"/>
      <c r="J21" s="50">
        <v>2020</v>
      </c>
      <c r="K21" s="50">
        <v>2022</v>
      </c>
      <c r="L21" s="50"/>
      <c r="M21" s="27">
        <v>27037.7067058303</v>
      </c>
      <c r="N21" s="27">
        <v>27037.704899990298</v>
      </c>
      <c r="O21" s="27">
        <v>0</v>
      </c>
      <c r="P21" s="27">
        <v>0</v>
      </c>
      <c r="Q21" s="27">
        <v>0</v>
      </c>
      <c r="R21" s="27">
        <v>0</v>
      </c>
      <c r="S21" s="27">
        <v>0</v>
      </c>
      <c r="T21" s="27">
        <v>0</v>
      </c>
      <c r="U21" s="27">
        <v>0</v>
      </c>
      <c r="V21" s="27">
        <v>20831.316705830301</v>
      </c>
      <c r="W21" s="27">
        <v>0</v>
      </c>
      <c r="X21" s="27">
        <v>0</v>
      </c>
      <c r="Y21" s="66">
        <v>0</v>
      </c>
      <c r="Z21" s="27">
        <v>6206.3881941599984</v>
      </c>
      <c r="AA21" s="27">
        <v>0</v>
      </c>
    </row>
    <row r="22" spans="1:27" s="52" customFormat="1" ht="25.5">
      <c r="A22" s="49" t="s">
        <v>53</v>
      </c>
      <c r="B22" s="69" t="s">
        <v>55</v>
      </c>
      <c r="C22" s="530" t="s">
        <v>364</v>
      </c>
      <c r="D22" s="531"/>
      <c r="E22" s="49" t="s">
        <v>43</v>
      </c>
      <c r="F22" s="49"/>
      <c r="G22" s="50"/>
      <c r="H22" s="27"/>
      <c r="I22" s="27"/>
      <c r="J22" s="50">
        <v>2017</v>
      </c>
      <c r="K22" s="50">
        <v>2022</v>
      </c>
      <c r="L22" s="50"/>
      <c r="M22" s="27">
        <v>35747.249659039997</v>
      </c>
      <c r="N22" s="27">
        <v>42304.029265040001</v>
      </c>
      <c r="O22" s="27">
        <v>26941.109420000001</v>
      </c>
      <c r="P22" s="27">
        <v>10406.847030000001</v>
      </c>
      <c r="Q22" s="27">
        <v>10406.847030000001</v>
      </c>
      <c r="R22" s="27">
        <v>0</v>
      </c>
      <c r="S22" s="27">
        <v>0</v>
      </c>
      <c r="T22" s="27">
        <v>6556.7812159999994</v>
      </c>
      <c r="U22" s="27">
        <v>6669.8623900000002</v>
      </c>
      <c r="V22" s="27">
        <v>0</v>
      </c>
      <c r="W22" s="27">
        <v>0</v>
      </c>
      <c r="X22" s="27">
        <v>3437.2383900000004</v>
      </c>
      <c r="Y22" s="66">
        <v>2813.3999999999996</v>
      </c>
      <c r="Z22" s="27">
        <v>21903.162629040002</v>
      </c>
      <c r="AA22" s="27">
        <v>7051</v>
      </c>
    </row>
    <row r="23" spans="1:27" s="52" customFormat="1" ht="27" customHeight="1">
      <c r="A23" s="49" t="s">
        <v>132</v>
      </c>
      <c r="B23" s="69" t="s">
        <v>58</v>
      </c>
      <c r="C23" s="530" t="s">
        <v>365</v>
      </c>
      <c r="D23" s="531"/>
      <c r="E23" s="49" t="s">
        <v>43</v>
      </c>
      <c r="F23" s="49"/>
      <c r="G23" s="50"/>
      <c r="H23" s="27"/>
      <c r="I23" s="27"/>
      <c r="J23" s="50">
        <v>2017</v>
      </c>
      <c r="K23" s="50">
        <v>2018</v>
      </c>
      <c r="L23" s="50"/>
      <c r="M23" s="27">
        <v>2955.3719999999998</v>
      </c>
      <c r="N23" s="27">
        <v>2558.0879999999997</v>
      </c>
      <c r="O23" s="27">
        <v>1306.2380000000001</v>
      </c>
      <c r="P23" s="27">
        <v>272.41200000000003</v>
      </c>
      <c r="Q23" s="27">
        <v>272.41200000000003</v>
      </c>
      <c r="R23" s="27">
        <v>680</v>
      </c>
      <c r="S23" s="27">
        <v>680</v>
      </c>
      <c r="T23" s="27">
        <v>353.82599999999996</v>
      </c>
      <c r="U23" s="27">
        <v>353.82600000000002</v>
      </c>
      <c r="V23" s="27">
        <v>751.11</v>
      </c>
      <c r="W23" s="27">
        <v>0</v>
      </c>
      <c r="X23" s="27">
        <v>500.74</v>
      </c>
      <c r="Y23" s="66">
        <v>0</v>
      </c>
      <c r="Z23" s="27">
        <v>0</v>
      </c>
      <c r="AA23" s="27">
        <v>0</v>
      </c>
    </row>
    <row r="24" spans="1:27" s="52" customFormat="1" ht="25.5">
      <c r="A24" s="49" t="s">
        <v>54</v>
      </c>
      <c r="B24" s="69" t="s">
        <v>17</v>
      </c>
      <c r="C24" s="530" t="s">
        <v>366</v>
      </c>
      <c r="D24" s="531"/>
      <c r="E24" s="49" t="s">
        <v>43</v>
      </c>
      <c r="F24" s="49"/>
      <c r="G24" s="50" t="s">
        <v>16</v>
      </c>
      <c r="H24" s="27"/>
      <c r="I24" s="27"/>
      <c r="J24" s="50">
        <v>2017</v>
      </c>
      <c r="K24" s="50">
        <v>2020</v>
      </c>
      <c r="L24" s="50"/>
      <c r="M24" s="27">
        <v>9470.0058599999993</v>
      </c>
      <c r="N24" s="27">
        <v>11240.005860000001</v>
      </c>
      <c r="O24" s="27">
        <v>10420.005860000001</v>
      </c>
      <c r="P24" s="27">
        <v>3020.0058600000002</v>
      </c>
      <c r="Q24" s="27">
        <v>3020.0058600000002</v>
      </c>
      <c r="R24" s="27">
        <v>0</v>
      </c>
      <c r="S24" s="27">
        <v>0</v>
      </c>
      <c r="T24" s="27">
        <v>1770</v>
      </c>
      <c r="U24" s="27">
        <v>1770</v>
      </c>
      <c r="V24" s="27">
        <v>6450</v>
      </c>
      <c r="W24" s="27">
        <v>491</v>
      </c>
      <c r="X24" s="27">
        <v>0</v>
      </c>
      <c r="Y24" s="66">
        <v>2139</v>
      </c>
      <c r="Z24" s="27">
        <v>0</v>
      </c>
      <c r="AA24" s="27">
        <v>3000</v>
      </c>
    </row>
    <row r="25" spans="1:27" s="35" customFormat="1" ht="20.25" customHeight="1">
      <c r="A25" s="49" t="s">
        <v>492</v>
      </c>
      <c r="B25" s="69" t="s">
        <v>491</v>
      </c>
      <c r="C25" s="530" t="s">
        <v>498</v>
      </c>
      <c r="D25" s="531"/>
      <c r="E25" s="49" t="s">
        <v>43</v>
      </c>
      <c r="F25" s="496"/>
      <c r="G25" s="496"/>
      <c r="H25" s="496"/>
      <c r="I25" s="496"/>
      <c r="J25" s="50">
        <v>2018</v>
      </c>
      <c r="K25" s="50">
        <v>2022</v>
      </c>
      <c r="L25" s="257"/>
      <c r="M25" s="25">
        <v>8457.6110000000008</v>
      </c>
      <c r="N25" s="25">
        <v>10328.811</v>
      </c>
      <c r="O25" s="25">
        <v>1807.9310000000003</v>
      </c>
      <c r="P25" s="25">
        <v>0</v>
      </c>
      <c r="Q25" s="25">
        <v>0</v>
      </c>
      <c r="R25" s="25">
        <v>1357.6110000000001</v>
      </c>
      <c r="S25" s="25">
        <v>1357.6110000000001</v>
      </c>
      <c r="T25" s="25">
        <v>121.2</v>
      </c>
      <c r="U25" s="25">
        <v>120.12</v>
      </c>
      <c r="V25" s="25">
        <v>2000</v>
      </c>
      <c r="W25" s="25">
        <v>330.2</v>
      </c>
      <c r="X25" s="25">
        <v>4500</v>
      </c>
      <c r="Y25" s="66">
        <v>0</v>
      </c>
      <c r="Z25" s="25">
        <v>2350</v>
      </c>
      <c r="AA25" s="25">
        <v>0</v>
      </c>
    </row>
    <row r="26" spans="1:27" s="35" customFormat="1" ht="20.25" customHeight="1" outlineLevel="1">
      <c r="A26" s="49" t="s">
        <v>694</v>
      </c>
      <c r="B26" s="461" t="s">
        <v>654</v>
      </c>
      <c r="C26" s="458"/>
      <c r="D26" s="457"/>
      <c r="E26" s="496"/>
      <c r="F26" s="496"/>
      <c r="G26" s="496"/>
      <c r="H26" s="496"/>
      <c r="I26" s="496"/>
      <c r="J26" s="496"/>
      <c r="K26" s="497"/>
      <c r="L26" s="504"/>
      <c r="M26" s="34">
        <v>0</v>
      </c>
      <c r="N26" s="34">
        <v>0</v>
      </c>
      <c r="O26" s="68">
        <v>4248.2039999999997</v>
      </c>
      <c r="P26" s="68"/>
      <c r="Q26" s="68"/>
      <c r="R26" s="68">
        <v>0</v>
      </c>
      <c r="S26" s="68"/>
      <c r="T26" s="68"/>
      <c r="U26" s="460"/>
      <c r="V26" s="68"/>
      <c r="W26" s="68"/>
      <c r="X26" s="68"/>
      <c r="Y26" s="66">
        <v>2927.2939999999999</v>
      </c>
      <c r="Z26" s="68">
        <v>0</v>
      </c>
      <c r="AA26" s="68">
        <v>1320.91</v>
      </c>
    </row>
    <row r="27" spans="1:27" ht="25.15" customHeight="1">
      <c r="A27" s="524" t="s">
        <v>14</v>
      </c>
      <c r="B27" s="525"/>
      <c r="C27" s="525"/>
      <c r="D27" s="525"/>
      <c r="E27" s="525"/>
      <c r="F27" s="525"/>
      <c r="G27" s="525"/>
      <c r="H27" s="525"/>
      <c r="I27" s="525"/>
      <c r="J27" s="525"/>
      <c r="K27" s="526"/>
      <c r="L27" s="338"/>
      <c r="M27" s="25">
        <v>119840.40044487031</v>
      </c>
      <c r="N27" s="25">
        <v>129086.06424503031</v>
      </c>
      <c r="O27" s="25">
        <v>73548.918279999998</v>
      </c>
      <c r="P27" s="25">
        <v>22939.494890000002</v>
      </c>
      <c r="Q27" s="25">
        <v>22939.494890000002</v>
      </c>
      <c r="R27" s="25">
        <v>8639.8109999999997</v>
      </c>
      <c r="S27" s="25">
        <v>8639.8109999999997</v>
      </c>
      <c r="T27" s="25">
        <v>10726.807215999999</v>
      </c>
      <c r="U27" s="25">
        <v>10838.80839</v>
      </c>
      <c r="V27" s="25">
        <v>37882.421925830306</v>
      </c>
      <c r="W27" s="25">
        <v>821.2</v>
      </c>
      <c r="X27" s="25">
        <v>13437.97839</v>
      </c>
      <c r="Y27" s="66">
        <v>13419.694</v>
      </c>
      <c r="Z27" s="25">
        <v>35459.550823199999</v>
      </c>
      <c r="AA27" s="25">
        <v>16889.91</v>
      </c>
    </row>
    <row r="28" spans="1:27" s="59" customFormat="1" ht="21.95" customHeight="1">
      <c r="A28" s="80" t="s">
        <v>50</v>
      </c>
      <c r="B28" s="80"/>
      <c r="C28" s="80"/>
      <c r="D28" s="80"/>
      <c r="E28" s="73"/>
      <c r="F28" s="73"/>
      <c r="G28" s="73"/>
      <c r="H28" s="245"/>
      <c r="I28" s="245"/>
      <c r="J28" s="73"/>
      <c r="K28" s="73"/>
      <c r="L28" s="73"/>
      <c r="M28" s="27"/>
      <c r="N28" s="27"/>
      <c r="O28" s="27"/>
      <c r="P28" s="27"/>
      <c r="Q28" s="27"/>
      <c r="R28" s="27"/>
      <c r="S28" s="27"/>
      <c r="T28" s="27"/>
      <c r="U28" s="66"/>
      <c r="V28" s="27"/>
      <c r="W28" s="27"/>
      <c r="X28" s="27"/>
      <c r="Y28" s="66"/>
      <c r="Z28" s="27"/>
      <c r="AA28" s="27"/>
    </row>
    <row r="29" spans="1:27" s="59" customFormat="1" ht="23.25" customHeight="1">
      <c r="A29" s="49" t="s">
        <v>124</v>
      </c>
      <c r="B29" s="534" t="s">
        <v>164</v>
      </c>
      <c r="C29" s="530"/>
      <c r="D29" s="531"/>
      <c r="E29" s="49" t="s">
        <v>43</v>
      </c>
      <c r="F29" s="49"/>
      <c r="G29" s="50" t="s">
        <v>13</v>
      </c>
      <c r="H29" s="27"/>
      <c r="I29" s="27"/>
      <c r="J29" s="50">
        <v>2018</v>
      </c>
      <c r="K29" s="50">
        <v>2020</v>
      </c>
      <c r="L29" s="50"/>
      <c r="M29" s="27">
        <v>45855.014000000003</v>
      </c>
      <c r="N29" s="27">
        <v>52180.806139999993</v>
      </c>
      <c r="O29" s="27">
        <v>33472.737269999998</v>
      </c>
      <c r="P29" s="27">
        <v>0</v>
      </c>
      <c r="Q29" s="27">
        <v>0</v>
      </c>
      <c r="R29" s="27">
        <v>1324.27</v>
      </c>
      <c r="S29" s="27">
        <v>1324.27</v>
      </c>
      <c r="T29" s="27">
        <v>14653.379139999999</v>
      </c>
      <c r="U29" s="27">
        <v>0</v>
      </c>
      <c r="V29" s="27">
        <v>12230.548999999999</v>
      </c>
      <c r="W29" s="27">
        <v>7884.0730700000004</v>
      </c>
      <c r="X29" s="27">
        <v>10745.977999999999</v>
      </c>
      <c r="Y29" s="66">
        <v>16489.575199999999</v>
      </c>
      <c r="Z29" s="27">
        <v>13226.63</v>
      </c>
      <c r="AA29" s="27">
        <v>7774.8189999999995</v>
      </c>
    </row>
    <row r="30" spans="1:27" s="52" customFormat="1" ht="35.25" customHeight="1" outlineLevel="1">
      <c r="A30" s="376" t="s">
        <v>633</v>
      </c>
      <c r="B30" s="69" t="s">
        <v>632</v>
      </c>
      <c r="C30" s="377"/>
      <c r="D30" s="506"/>
      <c r="E30" s="49"/>
      <c r="F30" s="378"/>
      <c r="G30" s="50"/>
      <c r="H30" s="50"/>
      <c r="I30" s="50"/>
      <c r="J30" s="50">
        <v>2020</v>
      </c>
      <c r="K30" s="50">
        <v>2021</v>
      </c>
      <c r="L30" s="50"/>
      <c r="M30" s="27"/>
      <c r="N30" s="27">
        <v>0</v>
      </c>
      <c r="O30" s="27">
        <v>6947.0227199999999</v>
      </c>
      <c r="P30" s="27"/>
      <c r="Q30" s="27"/>
      <c r="R30" s="27">
        <v>0</v>
      </c>
      <c r="S30" s="27"/>
      <c r="T30" s="27"/>
      <c r="U30" s="62"/>
      <c r="V30" s="27"/>
      <c r="W30" s="27">
        <v>1893.96</v>
      </c>
      <c r="X30" s="27"/>
      <c r="Y30" s="66">
        <v>5053.0627199999999</v>
      </c>
      <c r="Z30" s="27"/>
      <c r="AA30" s="27">
        <v>0</v>
      </c>
    </row>
    <row r="31" spans="1:27" s="35" customFormat="1" ht="24" customHeight="1">
      <c r="A31" s="49" t="s">
        <v>552</v>
      </c>
      <c r="B31" s="523" t="s">
        <v>33</v>
      </c>
      <c r="C31" s="523"/>
      <c r="D31" s="523"/>
      <c r="E31" s="49" t="s">
        <v>6</v>
      </c>
      <c r="F31" s="49"/>
      <c r="G31" s="50" t="s">
        <v>46</v>
      </c>
      <c r="H31" s="27"/>
      <c r="I31" s="27"/>
      <c r="J31" s="50">
        <v>2017</v>
      </c>
      <c r="K31" s="50">
        <v>2018</v>
      </c>
      <c r="L31" s="50"/>
      <c r="M31" s="27">
        <v>5860</v>
      </c>
      <c r="N31" s="27">
        <v>5860</v>
      </c>
      <c r="O31" s="27">
        <v>11752.19476</v>
      </c>
      <c r="P31" s="27">
        <v>5000</v>
      </c>
      <c r="Q31" s="27">
        <v>5000</v>
      </c>
      <c r="R31" s="27">
        <v>860</v>
      </c>
      <c r="S31" s="27">
        <v>860</v>
      </c>
      <c r="T31" s="27">
        <v>0</v>
      </c>
      <c r="U31" s="66">
        <v>0</v>
      </c>
      <c r="V31" s="27">
        <v>0</v>
      </c>
      <c r="W31" s="27">
        <v>5892.1947600000003</v>
      </c>
      <c r="X31" s="27">
        <v>0</v>
      </c>
      <c r="Y31" s="66">
        <v>0</v>
      </c>
      <c r="Z31" s="27">
        <v>0</v>
      </c>
      <c r="AA31" s="27">
        <v>0</v>
      </c>
    </row>
    <row r="32" spans="1:27" s="35" customFormat="1" ht="24" customHeight="1">
      <c r="A32" s="49" t="s">
        <v>553</v>
      </c>
      <c r="B32" s="523" t="s">
        <v>551</v>
      </c>
      <c r="C32" s="523"/>
      <c r="D32" s="523"/>
      <c r="E32" s="49" t="s">
        <v>6</v>
      </c>
      <c r="F32" s="49"/>
      <c r="G32" s="50" t="s">
        <v>46</v>
      </c>
      <c r="H32" s="27"/>
      <c r="I32" s="27"/>
      <c r="J32" s="50">
        <v>2019</v>
      </c>
      <c r="K32" s="50">
        <v>2019</v>
      </c>
      <c r="L32" s="50"/>
      <c r="M32" s="27">
        <v>0</v>
      </c>
      <c r="N32" s="27">
        <v>565</v>
      </c>
      <c r="O32" s="27">
        <v>2167</v>
      </c>
      <c r="P32" s="27">
        <v>0</v>
      </c>
      <c r="Q32" s="27">
        <v>0</v>
      </c>
      <c r="R32" s="27">
        <v>0</v>
      </c>
      <c r="S32" s="27">
        <v>0</v>
      </c>
      <c r="T32" s="27">
        <v>565</v>
      </c>
      <c r="U32" s="66">
        <v>2167</v>
      </c>
      <c r="V32" s="27">
        <v>0</v>
      </c>
      <c r="W32" s="27">
        <v>0</v>
      </c>
      <c r="X32" s="27">
        <v>0</v>
      </c>
      <c r="Y32" s="66">
        <v>0</v>
      </c>
      <c r="Z32" s="27">
        <v>0</v>
      </c>
      <c r="AA32" s="27">
        <v>0</v>
      </c>
    </row>
    <row r="33" spans="1:27" s="35" customFormat="1" ht="24" customHeight="1">
      <c r="A33" s="49" t="s">
        <v>695</v>
      </c>
      <c r="B33" s="523" t="s">
        <v>554</v>
      </c>
      <c r="C33" s="523"/>
      <c r="D33" s="523"/>
      <c r="E33" s="49" t="s">
        <v>6</v>
      </c>
      <c r="F33" s="49"/>
      <c r="G33" s="50" t="s">
        <v>46</v>
      </c>
      <c r="H33" s="27"/>
      <c r="I33" s="27"/>
      <c r="J33" s="50">
        <v>2019</v>
      </c>
      <c r="K33" s="50">
        <v>2019</v>
      </c>
      <c r="L33" s="50"/>
      <c r="M33" s="27">
        <v>0</v>
      </c>
      <c r="N33" s="27">
        <v>781.86</v>
      </c>
      <c r="O33" s="27">
        <v>581.85540000000003</v>
      </c>
      <c r="P33" s="27">
        <v>0</v>
      </c>
      <c r="Q33" s="27">
        <v>0</v>
      </c>
      <c r="R33" s="27">
        <v>0</v>
      </c>
      <c r="S33" s="27">
        <v>0</v>
      </c>
      <c r="T33" s="27">
        <v>781.86</v>
      </c>
      <c r="U33" s="66">
        <v>581.85540000000003</v>
      </c>
      <c r="V33" s="27">
        <v>0</v>
      </c>
      <c r="W33" s="27">
        <v>0</v>
      </c>
      <c r="X33" s="27">
        <v>0</v>
      </c>
      <c r="Y33" s="66">
        <v>0</v>
      </c>
      <c r="Z33" s="27">
        <v>0</v>
      </c>
      <c r="AA33" s="27">
        <v>0</v>
      </c>
    </row>
    <row r="34" spans="1:27" s="35" customFormat="1" ht="21.95" customHeight="1">
      <c r="A34" s="524" t="s">
        <v>158</v>
      </c>
      <c r="B34" s="525"/>
      <c r="C34" s="525"/>
      <c r="D34" s="525"/>
      <c r="E34" s="525"/>
      <c r="F34" s="525"/>
      <c r="G34" s="525"/>
      <c r="H34" s="525"/>
      <c r="I34" s="525"/>
      <c r="J34" s="525"/>
      <c r="K34" s="526"/>
      <c r="L34" s="508"/>
      <c r="M34" s="27">
        <v>51715.014000000003</v>
      </c>
      <c r="N34" s="27">
        <v>59387.666139999994</v>
      </c>
      <c r="O34" s="27">
        <v>54920.810150000005</v>
      </c>
      <c r="P34" s="27">
        <v>5000</v>
      </c>
      <c r="Q34" s="27">
        <v>5000</v>
      </c>
      <c r="R34" s="27">
        <v>2184.27</v>
      </c>
      <c r="S34" s="27">
        <v>2184.27</v>
      </c>
      <c r="T34" s="27">
        <v>16000.23914</v>
      </c>
      <c r="U34" s="27">
        <v>2748.8553999999999</v>
      </c>
      <c r="V34" s="27">
        <v>12230.548999999999</v>
      </c>
      <c r="W34" s="27">
        <v>15670.22783</v>
      </c>
      <c r="X34" s="27">
        <v>10745.977999999999</v>
      </c>
      <c r="Y34" s="27">
        <v>21542.637920000001</v>
      </c>
      <c r="Z34" s="27">
        <v>13226.63</v>
      </c>
      <c r="AA34" s="27">
        <v>7774.8189999999995</v>
      </c>
    </row>
    <row r="35" spans="1:27" s="35" customFormat="1" ht="21.95" customHeight="1">
      <c r="A35" s="524" t="s">
        <v>159</v>
      </c>
      <c r="B35" s="525"/>
      <c r="C35" s="525"/>
      <c r="D35" s="525"/>
      <c r="E35" s="525"/>
      <c r="F35" s="525"/>
      <c r="G35" s="525"/>
      <c r="H35" s="525"/>
      <c r="I35" s="525"/>
      <c r="J35" s="525"/>
      <c r="K35" s="526"/>
      <c r="L35" s="508"/>
      <c r="M35" s="27">
        <v>1022013.7821328704</v>
      </c>
      <c r="N35" s="27">
        <v>1487428.1648117476</v>
      </c>
      <c r="O35" s="27">
        <v>1579134.6973989396</v>
      </c>
      <c r="P35" s="27">
        <v>120010.515768</v>
      </c>
      <c r="Q35" s="27">
        <v>120010.515768</v>
      </c>
      <c r="R35" s="27">
        <v>524071.21781000006</v>
      </c>
      <c r="S35" s="27">
        <v>524071.21781000006</v>
      </c>
      <c r="T35" s="27">
        <v>221275.22935599997</v>
      </c>
      <c r="U35" s="27">
        <v>71551.621790000005</v>
      </c>
      <c r="V35" s="27">
        <v>423566.76061916369</v>
      </c>
      <c r="W35" s="27">
        <v>98066.692719999992</v>
      </c>
      <c r="X35" s="27">
        <v>60327.026389999999</v>
      </c>
      <c r="Y35" s="62">
        <v>513525.0666533953</v>
      </c>
      <c r="Z35" s="27">
        <v>138177.41486858402</v>
      </c>
      <c r="AA35" s="27">
        <v>251909.58265754423</v>
      </c>
    </row>
    <row r="36" spans="1:27" ht="47.25" customHeight="1">
      <c r="A36" s="2"/>
      <c r="B36" s="30"/>
      <c r="C36" s="2"/>
      <c r="D36" s="45"/>
      <c r="E36" s="2"/>
      <c r="F36" s="2"/>
      <c r="G36" s="2"/>
      <c r="H36" s="16"/>
      <c r="I36" s="15"/>
      <c r="J36" s="56"/>
      <c r="K36" s="56"/>
      <c r="L36" s="56"/>
      <c r="M36" s="31"/>
      <c r="N36" s="31"/>
      <c r="O36" s="31"/>
      <c r="P36" s="31"/>
      <c r="Q36" s="31"/>
      <c r="R36" s="31"/>
      <c r="S36" s="31"/>
      <c r="T36" s="31"/>
      <c r="U36" s="31"/>
      <c r="V36" s="31"/>
      <c r="W36" s="31"/>
      <c r="X36" s="31"/>
      <c r="Y36" s="31"/>
      <c r="Z36" s="31"/>
      <c r="AA36" s="31"/>
    </row>
    <row r="37" spans="1:27" s="38" customFormat="1" ht="29.25" customHeight="1">
      <c r="B37" s="288" t="s">
        <v>588</v>
      </c>
      <c r="D37" s="527" t="s">
        <v>377</v>
      </c>
      <c r="E37" s="527"/>
      <c r="F37" s="527"/>
      <c r="G37" s="527"/>
      <c r="H37" s="39"/>
      <c r="I37" s="40"/>
      <c r="M37" s="511" t="s">
        <v>578</v>
      </c>
      <c r="N37" s="511"/>
      <c r="O37" s="511"/>
      <c r="P37" s="511"/>
      <c r="Q37" s="511"/>
      <c r="R37" s="7"/>
      <c r="S37" s="7"/>
      <c r="T37" s="7"/>
      <c r="U37" s="7"/>
      <c r="V37" s="7"/>
      <c r="W37" s="7"/>
      <c r="X37" s="7"/>
      <c r="Y37" s="7"/>
      <c r="Z37" s="7"/>
      <c r="AA37" s="7"/>
    </row>
    <row r="38" spans="1:27" s="41" customFormat="1" ht="27" customHeight="1">
      <c r="A38" s="150"/>
      <c r="B38" s="246" t="s">
        <v>15</v>
      </c>
      <c r="D38" s="521" t="s">
        <v>378</v>
      </c>
      <c r="E38" s="521"/>
      <c r="F38" s="521"/>
      <c r="G38" s="521"/>
      <c r="H38" s="39"/>
      <c r="I38" s="40"/>
      <c r="M38" s="522" t="s">
        <v>555</v>
      </c>
      <c r="N38" s="522"/>
      <c r="O38" s="522"/>
      <c r="P38" s="522"/>
      <c r="Q38" s="522"/>
      <c r="R38" s="39"/>
      <c r="S38" s="39"/>
      <c r="T38" s="39"/>
      <c r="U38" s="39"/>
      <c r="V38" s="39"/>
      <c r="W38" s="39"/>
      <c r="X38" s="39"/>
      <c r="Y38" s="39"/>
      <c r="Z38" s="39"/>
      <c r="AA38" s="39"/>
    </row>
    <row r="39" spans="1:27" ht="6.75" customHeight="1">
      <c r="A39" s="2"/>
      <c r="C39" s="2"/>
      <c r="D39" s="45"/>
      <c r="E39" s="2"/>
      <c r="F39" s="2"/>
      <c r="G39" s="2"/>
      <c r="H39" s="16"/>
      <c r="I39" s="15"/>
      <c r="J39" s="56"/>
      <c r="K39" s="56"/>
      <c r="L39" s="345"/>
      <c r="M39" s="31"/>
      <c r="N39" s="31"/>
      <c r="O39" s="31"/>
      <c r="P39" s="31"/>
      <c r="Q39" s="31"/>
      <c r="R39" s="31"/>
      <c r="S39" s="31"/>
      <c r="T39" s="265"/>
      <c r="U39" s="265"/>
      <c r="V39" s="265"/>
      <c r="W39" s="265"/>
      <c r="X39" s="263"/>
      <c r="Y39" s="263"/>
      <c r="Z39" s="31"/>
      <c r="AA39" s="31"/>
    </row>
    <row r="40" spans="1:27" ht="25.5" hidden="1" customHeight="1">
      <c r="A40" s="2"/>
      <c r="B40" s="285" t="s">
        <v>579</v>
      </c>
      <c r="C40" s="2"/>
      <c r="D40" s="45"/>
      <c r="E40" s="2"/>
      <c r="F40" s="2"/>
      <c r="G40" s="2"/>
      <c r="H40" s="16"/>
      <c r="I40" s="15"/>
      <c r="J40" s="56"/>
      <c r="K40" s="56"/>
      <c r="L40" s="56"/>
      <c r="M40" s="31"/>
      <c r="N40" s="31"/>
      <c r="O40" s="31"/>
      <c r="P40" s="31"/>
      <c r="Q40" s="31"/>
      <c r="R40" s="31"/>
      <c r="S40" s="31"/>
      <c r="T40" s="265"/>
      <c r="U40" s="265"/>
      <c r="V40" s="265"/>
      <c r="W40" s="265"/>
      <c r="X40" s="263"/>
      <c r="Y40" s="263"/>
      <c r="Z40" s="31"/>
      <c r="AA40" s="31"/>
    </row>
    <row r="41" spans="1:27" ht="48.75" hidden="1" customHeight="1">
      <c r="A41" s="2"/>
      <c r="B41" s="287" t="s">
        <v>586</v>
      </c>
      <c r="C41" s="2"/>
      <c r="D41" s="45"/>
      <c r="E41" s="2"/>
      <c r="F41" s="2"/>
      <c r="G41" s="2"/>
      <c r="H41" s="16"/>
      <c r="I41" s="15"/>
      <c r="J41" s="56"/>
      <c r="K41" s="56"/>
      <c r="L41" s="56"/>
      <c r="M41" s="511" t="s">
        <v>587</v>
      </c>
      <c r="N41" s="511"/>
      <c r="O41" s="511"/>
      <c r="P41" s="511"/>
      <c r="Q41" s="511"/>
      <c r="R41" s="31"/>
      <c r="S41" s="31"/>
      <c r="T41" s="265"/>
      <c r="U41" s="265"/>
      <c r="V41" s="265"/>
      <c r="W41" s="265"/>
      <c r="X41" s="263"/>
      <c r="Y41" s="263"/>
      <c r="Z41" s="31"/>
      <c r="AA41" s="31"/>
    </row>
    <row r="42" spans="1:27" ht="25.5" hidden="1" customHeight="1">
      <c r="A42" s="2"/>
      <c r="B42" s="285"/>
      <c r="C42" s="2"/>
      <c r="D42" s="45"/>
      <c r="E42" s="2"/>
      <c r="F42" s="2"/>
      <c r="G42" s="2"/>
      <c r="H42" s="16"/>
      <c r="I42" s="15"/>
      <c r="J42" s="56"/>
      <c r="K42" s="56"/>
      <c r="L42" s="56"/>
      <c r="M42" s="31"/>
      <c r="N42" s="31"/>
      <c r="O42" s="31"/>
      <c r="P42" s="31"/>
      <c r="Q42" s="31"/>
      <c r="R42" s="31"/>
      <c r="S42" s="31"/>
      <c r="T42" s="265"/>
      <c r="U42" s="265"/>
      <c r="V42" s="265"/>
      <c r="W42" s="265"/>
      <c r="X42" s="263"/>
      <c r="Y42" s="263"/>
      <c r="Z42" s="31"/>
      <c r="AA42" s="31"/>
    </row>
    <row r="43" spans="1:27" ht="44.25" hidden="1" customHeight="1">
      <c r="A43" s="2"/>
      <c r="B43" s="287" t="s">
        <v>590</v>
      </c>
      <c r="C43" s="2"/>
      <c r="D43" s="45"/>
      <c r="E43" s="2"/>
      <c r="F43" s="2"/>
      <c r="G43" s="2"/>
      <c r="H43" s="16"/>
      <c r="I43" s="15"/>
      <c r="J43" s="56"/>
      <c r="K43" s="56"/>
      <c r="L43" s="56"/>
      <c r="M43" s="511" t="s">
        <v>591</v>
      </c>
      <c r="N43" s="511"/>
      <c r="O43" s="511"/>
      <c r="P43" s="511"/>
      <c r="Q43" s="511"/>
      <c r="R43" s="31"/>
      <c r="S43" s="31"/>
      <c r="T43" s="265"/>
      <c r="U43" s="265"/>
      <c r="V43" s="265"/>
      <c r="W43" s="265"/>
      <c r="X43" s="263"/>
      <c r="Y43" s="263"/>
      <c r="Z43" s="31"/>
      <c r="AA43" s="31"/>
    </row>
    <row r="44" spans="1:27" ht="25.5" hidden="1" customHeight="1">
      <c r="A44" s="2"/>
      <c r="B44" s="285"/>
      <c r="C44" s="2"/>
      <c r="D44" s="45"/>
      <c r="E44" s="2"/>
      <c r="F44" s="2"/>
      <c r="G44" s="2"/>
      <c r="H44" s="16"/>
      <c r="I44" s="15"/>
      <c r="J44" s="56"/>
      <c r="K44" s="56"/>
      <c r="L44" s="56"/>
      <c r="M44" s="31"/>
      <c r="N44" s="31"/>
      <c r="O44" s="31"/>
      <c r="P44" s="31"/>
      <c r="Q44" s="31"/>
      <c r="R44" s="31"/>
      <c r="S44" s="31"/>
      <c r="T44" s="265"/>
      <c r="U44" s="265"/>
      <c r="V44" s="265"/>
      <c r="W44" s="265"/>
      <c r="X44" s="263"/>
      <c r="Y44" s="263"/>
      <c r="Z44" s="31"/>
      <c r="AA44" s="31"/>
    </row>
    <row r="45" spans="1:27" ht="39.75" hidden="1" customHeight="1">
      <c r="A45" s="2"/>
      <c r="B45" s="286" t="s">
        <v>584</v>
      </c>
      <c r="C45" s="42"/>
      <c r="D45" s="46"/>
      <c r="E45" s="2"/>
      <c r="F45" s="2"/>
      <c r="G45" s="2"/>
      <c r="H45" s="16"/>
      <c r="I45" s="15"/>
      <c r="J45" s="56"/>
      <c r="K45" s="56"/>
      <c r="L45" s="56"/>
      <c r="M45" s="511" t="s">
        <v>585</v>
      </c>
      <c r="N45" s="511"/>
      <c r="O45" s="511"/>
      <c r="P45" s="511"/>
      <c r="Q45" s="511"/>
      <c r="R45" s="31"/>
      <c r="S45" s="31"/>
      <c r="T45" s="265"/>
      <c r="U45" s="265"/>
      <c r="V45" s="265"/>
      <c r="W45" s="265"/>
      <c r="X45" s="263"/>
      <c r="Y45" s="263"/>
      <c r="Z45" s="31"/>
      <c r="AA45" s="31"/>
    </row>
    <row r="46" spans="1:27" s="394" customFormat="1" ht="25.5" hidden="1" customHeight="1">
      <c r="A46" s="2"/>
      <c r="B46" s="285"/>
      <c r="C46" s="2"/>
      <c r="D46" s="45"/>
      <c r="E46" s="2"/>
      <c r="F46" s="2"/>
      <c r="G46" s="2"/>
      <c r="H46" s="16"/>
      <c r="I46" s="15"/>
      <c r="J46" s="56"/>
      <c r="K46" s="56"/>
      <c r="L46" s="56"/>
      <c r="M46" s="31"/>
      <c r="N46" s="31"/>
      <c r="O46" s="31"/>
      <c r="P46" s="31"/>
      <c r="Q46" s="31"/>
      <c r="R46" s="31"/>
      <c r="S46" s="31"/>
      <c r="T46" s="265"/>
      <c r="U46" s="265"/>
      <c r="V46" s="265"/>
      <c r="W46" s="265"/>
      <c r="X46" s="263"/>
      <c r="Y46" s="263"/>
      <c r="Z46" s="31"/>
      <c r="AA46" s="31"/>
    </row>
    <row r="47" spans="1:27" s="394" customFormat="1" ht="43.5" hidden="1" customHeight="1">
      <c r="A47" s="2"/>
      <c r="B47" s="286" t="s">
        <v>582</v>
      </c>
      <c r="C47" s="42"/>
      <c r="D47" s="46"/>
      <c r="E47" s="2"/>
      <c r="F47" s="2"/>
      <c r="G47" s="2"/>
      <c r="H47" s="16"/>
      <c r="I47" s="15"/>
      <c r="J47" s="56"/>
      <c r="K47" s="56"/>
      <c r="L47" s="56"/>
      <c r="M47" s="511" t="s">
        <v>580</v>
      </c>
      <c r="N47" s="511"/>
      <c r="O47" s="511"/>
      <c r="P47" s="511"/>
      <c r="Q47" s="511"/>
      <c r="R47" s="31"/>
      <c r="S47" s="31"/>
      <c r="T47" s="31"/>
      <c r="U47" s="31"/>
      <c r="V47" s="31"/>
      <c r="W47" s="31"/>
      <c r="X47" s="31"/>
      <c r="Y47" s="31"/>
      <c r="Z47" s="31"/>
      <c r="AA47" s="31"/>
    </row>
    <row r="48" spans="1:27" s="394" customFormat="1" ht="18.75" hidden="1">
      <c r="A48" s="2"/>
      <c r="B48" s="286"/>
      <c r="C48" s="2"/>
      <c r="D48" s="45"/>
      <c r="E48" s="2"/>
      <c r="F48" s="2"/>
      <c r="G48" s="2"/>
      <c r="H48" s="16"/>
      <c r="I48" s="15"/>
      <c r="J48" s="56"/>
      <c r="K48" s="56"/>
      <c r="L48" s="56"/>
      <c r="M48" s="31"/>
      <c r="N48" s="31"/>
      <c r="O48" s="31"/>
      <c r="P48" s="31"/>
      <c r="Q48" s="31"/>
      <c r="R48" s="31"/>
      <c r="S48" s="31"/>
      <c r="T48" s="31"/>
      <c r="U48" s="31"/>
      <c r="V48" s="31"/>
      <c r="W48" s="31"/>
      <c r="X48" s="31"/>
      <c r="Y48" s="31"/>
      <c r="Z48" s="31"/>
      <c r="AA48" s="31"/>
    </row>
    <row r="49" spans="1:27" s="394" customFormat="1" ht="51" hidden="1" customHeight="1">
      <c r="A49" s="2"/>
      <c r="B49" s="286" t="s">
        <v>583</v>
      </c>
      <c r="C49" s="2"/>
      <c r="D49" s="45"/>
      <c r="E49" s="2"/>
      <c r="F49" s="2"/>
      <c r="G49" s="2"/>
      <c r="H49" s="16"/>
      <c r="I49" s="15"/>
      <c r="J49" s="56"/>
      <c r="K49" s="56"/>
      <c r="L49" s="56"/>
      <c r="M49" s="511" t="s">
        <v>581</v>
      </c>
      <c r="N49" s="511"/>
      <c r="O49" s="511"/>
      <c r="P49" s="511"/>
      <c r="Q49" s="511"/>
      <c r="R49" s="31"/>
      <c r="S49" s="31"/>
      <c r="T49" s="31"/>
      <c r="U49" s="31"/>
      <c r="V49" s="31"/>
      <c r="W49" s="31"/>
      <c r="X49" s="31"/>
      <c r="Y49" s="31"/>
      <c r="Z49" s="31"/>
      <c r="AA49" s="31"/>
    </row>
    <row r="50" spans="1:27" s="394" customFormat="1" hidden="1">
      <c r="A50" s="2"/>
      <c r="B50" s="2"/>
      <c r="C50" s="2"/>
      <c r="D50" s="45"/>
      <c r="E50" s="2"/>
      <c r="F50" s="2"/>
      <c r="G50" s="2"/>
      <c r="H50" s="16"/>
      <c r="I50" s="15"/>
      <c r="J50" s="56"/>
      <c r="K50" s="56"/>
      <c r="L50" s="56"/>
      <c r="M50" s="31"/>
      <c r="N50" s="263"/>
      <c r="O50" s="263"/>
      <c r="P50" s="31"/>
      <c r="Q50" s="31"/>
      <c r="R50" s="31"/>
      <c r="S50" s="31"/>
      <c r="T50" s="31"/>
      <c r="U50" s="31"/>
      <c r="V50" s="31"/>
      <c r="W50" s="31"/>
      <c r="X50" s="31"/>
      <c r="Y50" s="31"/>
      <c r="Z50" s="31"/>
      <c r="AA50" s="31"/>
    </row>
    <row r="51" spans="1:27" s="394" customFormat="1" hidden="1">
      <c r="A51" s="2"/>
      <c r="B51" s="2"/>
      <c r="C51" s="2"/>
      <c r="D51" s="45"/>
      <c r="E51" s="2"/>
      <c r="F51" s="2"/>
      <c r="G51" s="2"/>
      <c r="H51" s="16"/>
      <c r="I51" s="15"/>
      <c r="J51" s="56"/>
      <c r="K51" s="56"/>
      <c r="L51" s="56"/>
      <c r="M51" s="31"/>
      <c r="N51" s="263"/>
      <c r="O51" s="263"/>
      <c r="P51" s="31"/>
      <c r="Q51" s="31"/>
      <c r="R51" s="31"/>
      <c r="S51" s="31"/>
      <c r="T51" s="31"/>
      <c r="U51" s="31"/>
      <c r="V51" s="31"/>
      <c r="W51" s="31"/>
      <c r="X51" s="31"/>
      <c r="Y51" s="31"/>
      <c r="Z51" s="31"/>
      <c r="AA51" s="31"/>
    </row>
    <row r="52" spans="1:27" s="394" customFormat="1" hidden="1">
      <c r="A52" s="2"/>
      <c r="B52" s="2"/>
      <c r="C52" s="2"/>
      <c r="D52" s="45"/>
      <c r="E52" s="2"/>
      <c r="F52" s="2"/>
      <c r="G52" s="2"/>
      <c r="H52" s="16"/>
      <c r="I52" s="15"/>
      <c r="J52" s="56"/>
      <c r="K52" s="56"/>
      <c r="L52" s="56"/>
      <c r="M52" s="31"/>
      <c r="N52" s="263"/>
      <c r="O52" s="263"/>
      <c r="P52" s="31"/>
      <c r="Q52" s="31"/>
      <c r="R52" s="31"/>
      <c r="S52" s="31"/>
      <c r="T52" s="31"/>
      <c r="U52" s="31"/>
      <c r="V52" s="31"/>
      <c r="W52" s="31"/>
      <c r="X52" s="31"/>
      <c r="Y52" s="31"/>
      <c r="Z52" s="31"/>
      <c r="AA52" s="31"/>
    </row>
    <row r="53" spans="1:27" s="394" customFormat="1" hidden="1">
      <c r="A53" s="2"/>
      <c r="B53" s="2"/>
      <c r="C53" s="2"/>
      <c r="D53" s="45"/>
      <c r="E53" s="2"/>
      <c r="F53" s="2"/>
      <c r="G53" s="2"/>
      <c r="H53" s="16"/>
      <c r="I53" s="15"/>
      <c r="J53" s="56"/>
      <c r="K53" s="56"/>
      <c r="L53" s="56"/>
      <c r="M53" s="31"/>
      <c r="N53" s="263"/>
      <c r="O53" s="263"/>
      <c r="P53" s="31"/>
      <c r="Q53" s="31"/>
      <c r="R53" s="31"/>
      <c r="S53" s="31"/>
      <c r="T53" s="31"/>
      <c r="U53" s="31"/>
      <c r="V53" s="31"/>
      <c r="W53" s="31"/>
      <c r="X53" s="31"/>
      <c r="Y53" s="31"/>
      <c r="Z53" s="31"/>
      <c r="AA53" s="31"/>
    </row>
    <row r="54" spans="1:27" s="394" customFormat="1">
      <c r="A54" s="2"/>
      <c r="B54" s="2"/>
      <c r="C54" s="2"/>
      <c r="D54" s="45"/>
      <c r="E54" s="2"/>
      <c r="F54" s="2"/>
      <c r="G54" s="2"/>
      <c r="H54" s="16"/>
      <c r="I54" s="15"/>
      <c r="J54" s="56"/>
      <c r="K54" s="56"/>
      <c r="L54" s="345"/>
      <c r="M54" s="31"/>
      <c r="N54" s="31"/>
      <c r="O54" s="31"/>
      <c r="P54" s="31"/>
      <c r="Q54" s="31"/>
      <c r="R54" s="31"/>
      <c r="S54" s="31"/>
      <c r="T54" s="31"/>
      <c r="U54" s="31"/>
      <c r="V54" s="31"/>
      <c r="W54" s="31"/>
      <c r="X54" s="31"/>
      <c r="Y54" s="31"/>
      <c r="Z54" s="31"/>
      <c r="AA54" s="31"/>
    </row>
    <row r="55" spans="1:27" s="394" customFormat="1">
      <c r="A55" s="2"/>
      <c r="B55" s="2"/>
      <c r="C55" s="2"/>
      <c r="D55" s="45"/>
      <c r="E55" s="2"/>
      <c r="F55" s="2"/>
      <c r="G55" s="2"/>
      <c r="H55" s="16"/>
      <c r="I55" s="15"/>
      <c r="J55" s="56"/>
      <c r="K55" s="56"/>
      <c r="L55" s="345"/>
      <c r="M55" s="31"/>
      <c r="N55" s="31"/>
      <c r="O55" s="31"/>
      <c r="P55" s="31"/>
      <c r="Q55" s="31"/>
      <c r="R55" s="31"/>
      <c r="S55" s="31"/>
      <c r="T55" s="31"/>
      <c r="U55" s="31"/>
      <c r="V55" s="31"/>
      <c r="W55" s="31"/>
      <c r="X55" s="31"/>
      <c r="Y55" s="31"/>
      <c r="Z55" s="31"/>
      <c r="AA55" s="31"/>
    </row>
    <row r="56" spans="1:27" s="394" customFormat="1">
      <c r="A56" s="2"/>
      <c r="B56" s="2"/>
      <c r="C56" s="2"/>
      <c r="D56" s="45"/>
      <c r="E56" s="2"/>
      <c r="F56" s="2"/>
      <c r="G56" s="2"/>
      <c r="H56" s="16"/>
      <c r="I56" s="15"/>
      <c r="J56" s="56"/>
      <c r="K56" s="56"/>
      <c r="L56" s="345"/>
      <c r="M56" s="31"/>
      <c r="N56" s="31"/>
      <c r="O56" s="31"/>
      <c r="P56" s="31"/>
      <c r="Q56" s="31"/>
      <c r="R56" s="31"/>
      <c r="S56" s="31"/>
      <c r="T56" s="31"/>
      <c r="U56" s="31"/>
      <c r="V56" s="31"/>
      <c r="W56" s="31"/>
      <c r="X56" s="31"/>
      <c r="Y56" s="31"/>
      <c r="Z56" s="31"/>
      <c r="AA56" s="31"/>
    </row>
    <row r="57" spans="1:27" s="394" customFormat="1">
      <c r="A57" s="2"/>
      <c r="B57" s="2"/>
      <c r="C57" s="2"/>
      <c r="D57" s="45"/>
      <c r="E57" s="2"/>
      <c r="F57" s="2"/>
      <c r="G57" s="2"/>
      <c r="H57" s="16"/>
      <c r="I57" s="15"/>
      <c r="J57" s="56"/>
      <c r="K57" s="56"/>
      <c r="L57" s="345"/>
      <c r="M57" s="31"/>
      <c r="N57" s="31"/>
      <c r="O57" s="31"/>
      <c r="P57" s="31"/>
      <c r="Q57" s="31"/>
      <c r="R57" s="31"/>
      <c r="S57" s="31"/>
      <c r="T57" s="31"/>
      <c r="U57" s="31"/>
      <c r="V57" s="31"/>
      <c r="W57" s="31"/>
      <c r="X57" s="31"/>
      <c r="Y57" s="31"/>
      <c r="Z57" s="31"/>
      <c r="AA57" s="31"/>
    </row>
    <row r="58" spans="1:27" s="394" customFormat="1">
      <c r="A58" s="2"/>
      <c r="B58" s="2"/>
      <c r="C58" s="2"/>
      <c r="D58" s="45"/>
      <c r="E58" s="2"/>
      <c r="F58" s="2"/>
      <c r="G58" s="2"/>
      <c r="H58" s="16"/>
      <c r="I58" s="15"/>
      <c r="J58" s="56"/>
      <c r="K58" s="56"/>
      <c r="L58" s="345"/>
      <c r="M58" s="31"/>
      <c r="N58" s="31"/>
      <c r="O58" s="31"/>
      <c r="P58" s="31"/>
      <c r="Q58" s="31"/>
      <c r="R58" s="31"/>
      <c r="S58" s="31"/>
      <c r="T58" s="31"/>
      <c r="U58" s="31"/>
      <c r="V58" s="31"/>
      <c r="W58" s="31"/>
      <c r="X58" s="31"/>
      <c r="Y58" s="31"/>
      <c r="Z58" s="31"/>
      <c r="AA58" s="31"/>
    </row>
    <row r="59" spans="1:27" s="394" customFormat="1">
      <c r="A59" s="2"/>
      <c r="B59" s="2"/>
      <c r="C59" s="2"/>
      <c r="D59" s="45"/>
      <c r="E59" s="2"/>
      <c r="F59" s="2"/>
      <c r="G59" s="2"/>
      <c r="H59" s="16"/>
      <c r="I59" s="15"/>
      <c r="J59" s="56"/>
      <c r="K59" s="56"/>
      <c r="L59" s="345"/>
      <c r="M59" s="31"/>
      <c r="N59" s="31"/>
      <c r="O59" s="31">
        <v>0</v>
      </c>
      <c r="P59" s="31"/>
      <c r="Q59" s="31"/>
      <c r="R59" s="31"/>
      <c r="S59" s="31"/>
      <c r="T59" s="31"/>
      <c r="U59" s="31"/>
      <c r="V59" s="31"/>
      <c r="W59" s="31"/>
      <c r="X59" s="31"/>
      <c r="Y59" s="31"/>
      <c r="Z59" s="31"/>
      <c r="AA59" s="31"/>
    </row>
    <row r="60" spans="1:27" s="394" customFormat="1">
      <c r="A60" s="2"/>
      <c r="B60" s="2"/>
      <c r="C60" s="2"/>
      <c r="D60" s="45"/>
      <c r="E60" s="2"/>
      <c r="F60" s="2"/>
      <c r="G60" s="2"/>
      <c r="H60" s="16"/>
      <c r="I60" s="15"/>
      <c r="J60" s="56"/>
      <c r="K60" s="56"/>
      <c r="L60" s="345"/>
      <c r="M60" s="31"/>
      <c r="N60" s="31"/>
      <c r="O60" s="31"/>
      <c r="P60" s="31"/>
      <c r="Q60" s="31"/>
      <c r="R60" s="31"/>
      <c r="S60" s="31"/>
      <c r="T60" s="31"/>
      <c r="U60" s="31"/>
      <c r="V60" s="31"/>
      <c r="W60" s="31"/>
      <c r="X60" s="31"/>
      <c r="Y60" s="31"/>
      <c r="Z60" s="31"/>
      <c r="AA60" s="31"/>
    </row>
    <row r="61" spans="1:27" s="394" customFormat="1">
      <c r="A61" s="2"/>
      <c r="B61" s="2"/>
      <c r="C61" s="2"/>
      <c r="D61" s="45"/>
      <c r="E61" s="2"/>
      <c r="F61" s="2"/>
      <c r="G61" s="2"/>
      <c r="H61" s="16"/>
      <c r="I61" s="15"/>
      <c r="J61" s="56"/>
      <c r="K61" s="56"/>
      <c r="L61" s="345"/>
      <c r="M61" s="31"/>
      <c r="N61" s="31"/>
      <c r="O61" s="31"/>
      <c r="P61" s="31"/>
      <c r="Q61" s="31"/>
      <c r="R61" s="31"/>
      <c r="S61" s="31"/>
      <c r="T61" s="31"/>
      <c r="U61" s="31"/>
      <c r="V61" s="31"/>
      <c r="W61" s="31"/>
      <c r="X61" s="31"/>
      <c r="Y61" s="31"/>
      <c r="Z61" s="31"/>
      <c r="AA61" s="31"/>
    </row>
    <row r="62" spans="1:27" s="16" customFormat="1">
      <c r="A62" s="2"/>
      <c r="B62" s="2"/>
      <c r="C62" s="2"/>
      <c r="D62" s="45"/>
      <c r="E62" s="2"/>
      <c r="F62" s="2"/>
      <c r="G62" s="2"/>
      <c r="I62" s="15"/>
      <c r="J62" s="56"/>
      <c r="K62" s="56"/>
      <c r="L62" s="345"/>
      <c r="M62" s="31"/>
      <c r="N62" s="31"/>
      <c r="O62" s="31"/>
      <c r="P62" s="31"/>
      <c r="Q62" s="31"/>
      <c r="R62" s="31"/>
      <c r="S62" s="31"/>
      <c r="T62" s="31"/>
      <c r="U62" s="31"/>
      <c r="V62" s="31"/>
      <c r="W62" s="31"/>
      <c r="X62" s="31"/>
      <c r="Y62" s="31"/>
      <c r="Z62" s="31"/>
      <c r="AA62" s="31"/>
    </row>
    <row r="63" spans="1:27" s="16" customFormat="1">
      <c r="A63" s="2"/>
      <c r="B63" s="2"/>
      <c r="C63" s="2"/>
      <c r="D63" s="45"/>
      <c r="E63" s="2"/>
      <c r="F63" s="2"/>
      <c r="G63" s="2"/>
      <c r="I63" s="15"/>
      <c r="J63" s="56"/>
      <c r="K63" s="56"/>
      <c r="L63" s="345"/>
      <c r="M63" s="31"/>
      <c r="N63" s="31"/>
      <c r="O63" s="31"/>
      <c r="P63" s="31"/>
      <c r="Q63" s="31"/>
      <c r="R63" s="31"/>
      <c r="S63" s="31"/>
      <c r="T63" s="31"/>
      <c r="U63" s="31"/>
      <c r="V63" s="31"/>
      <c r="W63" s="31"/>
      <c r="X63" s="31"/>
      <c r="Y63" s="31"/>
      <c r="Z63" s="31"/>
      <c r="AA63" s="31"/>
    </row>
    <row r="64" spans="1:27" s="16" customFormat="1">
      <c r="A64" s="2"/>
      <c r="B64" s="2"/>
      <c r="C64" s="2"/>
      <c r="D64" s="45"/>
      <c r="E64" s="2"/>
      <c r="F64" s="2"/>
      <c r="G64" s="2"/>
      <c r="I64" s="15"/>
      <c r="J64" s="56"/>
      <c r="K64" s="56"/>
      <c r="L64" s="345"/>
      <c r="M64" s="31"/>
      <c r="N64" s="31"/>
      <c r="O64" s="31"/>
      <c r="P64" s="31"/>
      <c r="Q64" s="31"/>
      <c r="R64" s="31"/>
      <c r="S64" s="31"/>
      <c r="T64" s="31"/>
      <c r="U64" s="31"/>
      <c r="V64" s="31">
        <v>0</v>
      </c>
      <c r="W64" s="31"/>
      <c r="X64" s="31"/>
      <c r="Y64" s="31"/>
      <c r="Z64" s="31"/>
      <c r="AA64" s="31"/>
    </row>
    <row r="65" spans="1:27" s="16" customFormat="1">
      <c r="A65" s="13"/>
      <c r="B65" s="13"/>
      <c r="C65" s="13"/>
      <c r="D65" s="43"/>
      <c r="E65" s="13"/>
      <c r="F65" s="13"/>
      <c r="G65" s="13"/>
      <c r="H65" s="88"/>
      <c r="I65" s="85"/>
      <c r="J65" s="53"/>
      <c r="K65" s="53"/>
      <c r="L65" s="344"/>
      <c r="M65" s="14"/>
      <c r="N65" s="14"/>
      <c r="O65" s="14"/>
      <c r="P65" s="14"/>
      <c r="Q65" s="14"/>
      <c r="R65" s="14"/>
      <c r="S65" s="14"/>
      <c r="T65" s="14"/>
      <c r="U65" s="14"/>
      <c r="V65" s="14"/>
      <c r="W65" s="14"/>
      <c r="X65" s="14"/>
      <c r="Y65" s="14"/>
      <c r="Z65" s="14"/>
      <c r="AA65" s="14"/>
    </row>
    <row r="69" spans="1:27">
      <c r="C69" s="471">
        <v>269628.71000000002</v>
      </c>
      <c r="F69" s="13">
        <v>137.21562849872774</v>
      </c>
    </row>
    <row r="70" spans="1:27">
      <c r="C70" s="472">
        <v>1965</v>
      </c>
    </row>
  </sheetData>
  <sheetProtection formatCells="0" formatColumns="0" formatRows="0" insertColumns="0" insertRows="0" insertHyperlinks="0" deleteColumns="0" deleteRows="0"/>
  <autoFilter ref="A11:AA38"/>
  <mergeCells count="49">
    <mergeCell ref="M47:Q47"/>
    <mergeCell ref="M49:Q49"/>
    <mergeCell ref="M37:Q37"/>
    <mergeCell ref="D38:G38"/>
    <mergeCell ref="M38:Q38"/>
    <mergeCell ref="M41:Q41"/>
    <mergeCell ref="M43:Q43"/>
    <mergeCell ref="M45:Q45"/>
    <mergeCell ref="B31:D31"/>
    <mergeCell ref="B32:D32"/>
    <mergeCell ref="B33:D33"/>
    <mergeCell ref="A34:K34"/>
    <mergeCell ref="A35:K35"/>
    <mergeCell ref="D37:G37"/>
    <mergeCell ref="C24:D24"/>
    <mergeCell ref="C25:D25"/>
    <mergeCell ref="A27:K27"/>
    <mergeCell ref="B29:D29"/>
    <mergeCell ref="A18:K18"/>
    <mergeCell ref="C20:D20"/>
    <mergeCell ref="C21:D21"/>
    <mergeCell ref="C22:D22"/>
    <mergeCell ref="C23:D23"/>
    <mergeCell ref="C13:D13"/>
    <mergeCell ref="A14:K14"/>
    <mergeCell ref="C17:D17"/>
    <mergeCell ref="P10:Q10"/>
    <mergeCell ref="R10:S10"/>
    <mergeCell ref="T10:U10"/>
    <mergeCell ref="V10:W10"/>
    <mergeCell ref="X10:Y10"/>
    <mergeCell ref="G9:G10"/>
    <mergeCell ref="H9:I9"/>
    <mergeCell ref="M9:O10"/>
    <mergeCell ref="P9:AA9"/>
    <mergeCell ref="J8:J10"/>
    <mergeCell ref="K8:K10"/>
    <mergeCell ref="M8:AA8"/>
    <mergeCell ref="Z10:AA10"/>
    <mergeCell ref="A5:Z5"/>
    <mergeCell ref="A6:Z6"/>
    <mergeCell ref="A7:Z7"/>
    <mergeCell ref="A8:A10"/>
    <mergeCell ref="B8:B10"/>
    <mergeCell ref="C8:C10"/>
    <mergeCell ref="D8:D10"/>
    <mergeCell ref="E8:E10"/>
    <mergeCell ref="F8:F10"/>
    <mergeCell ref="G8:I8"/>
  </mergeCells>
  <printOptions horizontalCentered="1"/>
  <pageMargins left="3.937007874015748E-2" right="3.937007874015748E-2" top="0.35433070866141736" bottom="0.35433070866141736" header="0.31496062992125984" footer="0.31496062992125984"/>
  <pageSetup paperSize="8" scale="39" orientation="landscape" blackAndWhite="1" verticalDpi="3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5:M52"/>
  <sheetViews>
    <sheetView topLeftCell="A4" workbookViewId="0">
      <pane xSplit="2" ySplit="2" topLeftCell="C6" activePane="bottomRight" state="frozen"/>
      <selection activeCell="D36" sqref="D36"/>
      <selection pane="topRight" activeCell="D36" sqref="D36"/>
      <selection pane="bottomLeft" activeCell="D36" sqref="D36"/>
      <selection pane="bottomRight" activeCell="B10" sqref="B10"/>
    </sheetView>
  </sheetViews>
  <sheetFormatPr defaultRowHeight="12.75"/>
  <cols>
    <col min="1" max="1" width="3" bestFit="1" customWidth="1"/>
    <col min="2" max="2" width="36.85546875" customWidth="1"/>
    <col min="3" max="3" width="15.7109375" customWidth="1"/>
    <col min="4" max="13" width="14.7109375" customWidth="1"/>
  </cols>
  <sheetData>
    <row r="5" spans="1:13" ht="38.25">
      <c r="A5" s="713"/>
      <c r="B5" s="713"/>
      <c r="C5" s="178" t="s">
        <v>479</v>
      </c>
      <c r="D5" s="198" t="s">
        <v>480</v>
      </c>
      <c r="E5" s="198" t="s">
        <v>481</v>
      </c>
      <c r="F5" s="198" t="s">
        <v>482</v>
      </c>
      <c r="G5" s="198" t="s">
        <v>483</v>
      </c>
      <c r="H5" s="178" t="s">
        <v>484</v>
      </c>
      <c r="I5" s="178" t="s">
        <v>485</v>
      </c>
      <c r="J5" s="198" t="s">
        <v>486</v>
      </c>
      <c r="K5" s="198" t="s">
        <v>487</v>
      </c>
      <c r="L5" s="198" t="s">
        <v>488</v>
      </c>
      <c r="M5" s="198" t="s">
        <v>489</v>
      </c>
    </row>
    <row r="6" spans="1:13">
      <c r="A6" s="179">
        <v>1</v>
      </c>
      <c r="B6" s="180" t="s">
        <v>341</v>
      </c>
      <c r="C6" s="181" t="e">
        <f t="shared" ref="C6:C48" si="0">SUM(F6:M6)</f>
        <v>#REF!</v>
      </c>
      <c r="D6" s="181"/>
      <c r="E6" s="181"/>
      <c r="F6" s="181"/>
      <c r="G6" s="181"/>
      <c r="H6" s="181"/>
      <c r="I6" s="181"/>
      <c r="J6" s="181"/>
      <c r="K6" s="181" t="e">
        <f>+#REF!</f>
        <v>#REF!</v>
      </c>
      <c r="L6" s="181"/>
      <c r="M6" s="181">
        <v>4896.085</v>
      </c>
    </row>
    <row r="7" spans="1:13">
      <c r="A7" s="179">
        <v>2</v>
      </c>
      <c r="B7" s="180" t="s">
        <v>342</v>
      </c>
      <c r="C7" s="181" t="e">
        <f t="shared" si="0"/>
        <v>#REF!</v>
      </c>
      <c r="D7" s="181" t="e">
        <f>+#REF!</f>
        <v>#REF!</v>
      </c>
      <c r="E7" s="181"/>
      <c r="F7" s="181"/>
      <c r="G7" s="181"/>
      <c r="H7" s="181"/>
      <c r="I7" s="181"/>
      <c r="J7" s="181"/>
      <c r="K7" s="181" t="e">
        <f>+#REF!</f>
        <v>#REF!</v>
      </c>
      <c r="L7" s="181"/>
      <c r="M7" s="181"/>
    </row>
    <row r="8" spans="1:13">
      <c r="A8" s="179">
        <v>3</v>
      </c>
      <c r="B8" s="180" t="s">
        <v>451</v>
      </c>
      <c r="C8" s="181">
        <f t="shared" si="0"/>
        <v>0</v>
      </c>
      <c r="D8" s="181" t="e">
        <f>+#REF!</f>
        <v>#REF!</v>
      </c>
      <c r="E8" s="181"/>
      <c r="F8" s="181"/>
      <c r="G8" s="181"/>
      <c r="H8" s="181"/>
      <c r="I8" s="181"/>
      <c r="J8" s="181"/>
      <c r="K8" s="181"/>
      <c r="L8" s="181"/>
      <c r="M8" s="181"/>
    </row>
    <row r="9" spans="1:13">
      <c r="A9" s="179">
        <v>4</v>
      </c>
      <c r="B9" s="180" t="s">
        <v>325</v>
      </c>
      <c r="C9" s="181" t="e">
        <f t="shared" si="0"/>
        <v>#REF!</v>
      </c>
      <c r="D9" s="181" t="e">
        <f>+#REF!</f>
        <v>#REF!</v>
      </c>
      <c r="E9" s="181"/>
      <c r="F9" s="181"/>
      <c r="G9" s="181"/>
      <c r="H9" s="181"/>
      <c r="I9" s="181"/>
      <c r="J9" s="181"/>
      <c r="K9" s="181" t="e">
        <f>+#REF!</f>
        <v>#REF!</v>
      </c>
      <c r="L9" s="181"/>
      <c r="M9" s="181"/>
    </row>
    <row r="10" spans="1:13">
      <c r="A10" s="179">
        <v>5</v>
      </c>
      <c r="B10" s="180" t="s">
        <v>452</v>
      </c>
      <c r="C10" s="181">
        <f t="shared" si="0"/>
        <v>0</v>
      </c>
      <c r="D10" s="181"/>
      <c r="E10" s="181"/>
      <c r="F10" s="181"/>
      <c r="G10" s="181"/>
      <c r="H10" s="181"/>
      <c r="I10" s="181"/>
      <c r="J10" s="181"/>
      <c r="K10" s="181"/>
      <c r="L10" s="181"/>
      <c r="M10" s="181"/>
    </row>
    <row r="11" spans="1:13">
      <c r="A11" s="179">
        <v>6</v>
      </c>
      <c r="B11" s="180" t="s">
        <v>453</v>
      </c>
      <c r="C11" s="181" t="e">
        <f t="shared" si="0"/>
        <v>#REF!</v>
      </c>
      <c r="D11" s="181"/>
      <c r="E11" s="181"/>
      <c r="F11" s="181"/>
      <c r="G11" s="181"/>
      <c r="H11" s="181"/>
      <c r="I11" s="181"/>
      <c r="J11" s="181"/>
      <c r="K11" s="181" t="e">
        <f>+#REF!</f>
        <v>#REF!</v>
      </c>
      <c r="L11" s="181"/>
      <c r="M11" s="181">
        <v>6613.3149999999996</v>
      </c>
    </row>
    <row r="12" spans="1:13">
      <c r="A12" s="179">
        <v>7</v>
      </c>
      <c r="B12" s="180" t="s">
        <v>454</v>
      </c>
      <c r="C12" s="181" t="e">
        <f t="shared" si="0"/>
        <v>#REF!</v>
      </c>
      <c r="D12" s="181" t="e">
        <f>+#REF!</f>
        <v>#REF!</v>
      </c>
      <c r="E12" s="181"/>
      <c r="F12" s="181"/>
      <c r="G12" s="181" t="e">
        <f>+#REF!</f>
        <v>#REF!</v>
      </c>
      <c r="H12" s="181"/>
      <c r="I12" s="181"/>
      <c r="J12" s="181"/>
      <c r="K12" s="181" t="e">
        <f>+#REF!</f>
        <v>#REF!</v>
      </c>
      <c r="L12" s="181"/>
      <c r="M12" s="181"/>
    </row>
    <row r="13" spans="1:13">
      <c r="A13" s="179">
        <v>8</v>
      </c>
      <c r="B13" s="180" t="s">
        <v>455</v>
      </c>
      <c r="C13" s="181" t="e">
        <f t="shared" si="0"/>
        <v>#REF!</v>
      </c>
      <c r="D13" s="181"/>
      <c r="E13" s="181"/>
      <c r="F13" s="181"/>
      <c r="G13" s="181"/>
      <c r="H13" s="181"/>
      <c r="I13" s="181"/>
      <c r="J13" s="181"/>
      <c r="K13" s="181" t="e">
        <f>+#REF!</f>
        <v>#REF!</v>
      </c>
      <c r="L13" s="181"/>
      <c r="M13" s="181">
        <v>2930.7539999999999</v>
      </c>
    </row>
    <row r="14" spans="1:13">
      <c r="A14" s="179">
        <v>9</v>
      </c>
      <c r="B14" s="180" t="s">
        <v>456</v>
      </c>
      <c r="C14" s="181" t="e">
        <f t="shared" si="0"/>
        <v>#REF!</v>
      </c>
      <c r="D14" s="181"/>
      <c r="E14" s="181"/>
      <c r="F14" s="181"/>
      <c r="G14" s="181" t="e">
        <f>+#REF!</f>
        <v>#REF!</v>
      </c>
      <c r="H14" s="181"/>
      <c r="I14" s="181"/>
      <c r="J14" s="181"/>
      <c r="K14" s="181" t="e">
        <f>+#REF!</f>
        <v>#REF!</v>
      </c>
      <c r="L14" s="181"/>
      <c r="M14" s="181">
        <v>5266.1779999999999</v>
      </c>
    </row>
    <row r="15" spans="1:13">
      <c r="A15" s="179">
        <v>10</v>
      </c>
      <c r="B15" s="180" t="s">
        <v>237</v>
      </c>
      <c r="C15" s="181" t="e">
        <f t="shared" si="0"/>
        <v>#REF!</v>
      </c>
      <c r="D15" s="181"/>
      <c r="E15" s="181"/>
      <c r="F15" s="181"/>
      <c r="G15" s="181"/>
      <c r="H15" s="181" t="e">
        <f>+#REF!</f>
        <v>#REF!</v>
      </c>
      <c r="I15" s="181"/>
      <c r="J15" s="181"/>
      <c r="K15" s="181"/>
      <c r="L15" s="181" t="e">
        <f>+#REF!</f>
        <v>#REF!</v>
      </c>
      <c r="M15" s="181"/>
    </row>
    <row r="16" spans="1:13">
      <c r="A16" s="179">
        <v>11</v>
      </c>
      <c r="B16" s="180" t="s">
        <v>457</v>
      </c>
      <c r="C16" s="181" t="e">
        <f t="shared" si="0"/>
        <v>#REF!</v>
      </c>
      <c r="D16" s="181" t="e">
        <f>+#REF!+#REF!+#REF!</f>
        <v>#REF!</v>
      </c>
      <c r="E16" s="181" t="e">
        <f>+#REF!</f>
        <v>#REF!</v>
      </c>
      <c r="F16" s="181"/>
      <c r="G16" s="181" t="e">
        <f>+#REF!</f>
        <v>#REF!</v>
      </c>
      <c r="H16" s="181"/>
      <c r="I16" s="181"/>
      <c r="J16" s="181"/>
      <c r="K16" s="181"/>
      <c r="L16" s="181"/>
      <c r="M16" s="181"/>
    </row>
    <row r="17" spans="1:13">
      <c r="A17" s="179">
        <v>12</v>
      </c>
      <c r="B17" s="180" t="s">
        <v>458</v>
      </c>
      <c r="C17" s="181">
        <f t="shared" si="0"/>
        <v>0</v>
      </c>
      <c r="D17" s="181"/>
      <c r="E17" s="181"/>
      <c r="F17" s="181"/>
      <c r="G17" s="181"/>
      <c r="H17" s="181"/>
      <c r="I17" s="181"/>
      <c r="J17" s="181"/>
      <c r="K17" s="181"/>
      <c r="L17" s="181"/>
      <c r="M17" s="181"/>
    </row>
    <row r="18" spans="1:13">
      <c r="A18" s="179">
        <v>13</v>
      </c>
      <c r="B18" s="180" t="s">
        <v>459</v>
      </c>
      <c r="C18" s="181" t="e">
        <f t="shared" si="0"/>
        <v>#REF!</v>
      </c>
      <c r="D18" s="181"/>
      <c r="E18" s="181"/>
      <c r="F18" s="181"/>
      <c r="G18" s="181"/>
      <c r="H18" s="181"/>
      <c r="I18" s="181"/>
      <c r="J18" s="181"/>
      <c r="K18" s="181"/>
      <c r="L18" s="181" t="e">
        <f>+#REF!</f>
        <v>#REF!</v>
      </c>
      <c r="M18" s="181"/>
    </row>
    <row r="19" spans="1:13">
      <c r="A19" s="179">
        <v>14</v>
      </c>
      <c r="B19" s="180" t="s">
        <v>460</v>
      </c>
      <c r="C19" s="181" t="e">
        <f t="shared" si="0"/>
        <v>#REF!</v>
      </c>
      <c r="D19" s="181" t="e">
        <f>+#REF!+#REF!+#REF!</f>
        <v>#REF!</v>
      </c>
      <c r="E19" s="181"/>
      <c r="F19" s="181" t="e">
        <f>+#REF!</f>
        <v>#REF!</v>
      </c>
      <c r="G19" s="181"/>
      <c r="H19" s="181" t="e">
        <f>+#REF!</f>
        <v>#REF!</v>
      </c>
      <c r="I19" s="181"/>
      <c r="J19" s="181" t="e">
        <f>+#REF!+#REF!+#REF!+#REF!+#REF!</f>
        <v>#REF!</v>
      </c>
      <c r="K19" s="181"/>
      <c r="L19" s="181" t="e">
        <f>+#REF!</f>
        <v>#REF!</v>
      </c>
      <c r="M19" s="181">
        <v>550.78599999999994</v>
      </c>
    </row>
    <row r="20" spans="1:13">
      <c r="A20" s="179">
        <v>15</v>
      </c>
      <c r="B20" s="180" t="s">
        <v>348</v>
      </c>
      <c r="C20" s="181" t="e">
        <f t="shared" si="0"/>
        <v>#REF!</v>
      </c>
      <c r="D20" s="181"/>
      <c r="E20" s="181"/>
      <c r="F20" s="181"/>
      <c r="G20" s="181"/>
      <c r="H20" s="181" t="e">
        <f>+#REF!</f>
        <v>#REF!</v>
      </c>
      <c r="I20" s="181">
        <v>20831.316705830395</v>
      </c>
      <c r="J20" s="181" t="e">
        <f>+#REF!</f>
        <v>#REF!</v>
      </c>
      <c r="K20" s="181"/>
      <c r="L20" s="181"/>
      <c r="M20" s="181"/>
    </row>
    <row r="21" spans="1:13">
      <c r="A21" s="179">
        <v>16</v>
      </c>
      <c r="B21" s="180" t="s">
        <v>461</v>
      </c>
      <c r="C21" s="181">
        <f t="shared" si="0"/>
        <v>5075.3239999999996</v>
      </c>
      <c r="D21" s="181"/>
      <c r="E21" s="181"/>
      <c r="F21" s="181"/>
      <c r="G21" s="181"/>
      <c r="H21" s="181"/>
      <c r="I21" s="181"/>
      <c r="J21" s="181"/>
      <c r="K21" s="181"/>
      <c r="L21" s="181"/>
      <c r="M21" s="181">
        <v>5075.3239999999996</v>
      </c>
    </row>
    <row r="22" spans="1:13">
      <c r="A22" s="179">
        <v>17</v>
      </c>
      <c r="B22" s="180" t="s">
        <v>462</v>
      </c>
      <c r="C22" s="181" t="e">
        <f t="shared" si="0"/>
        <v>#REF!</v>
      </c>
      <c r="D22" s="181"/>
      <c r="E22" s="181"/>
      <c r="F22" s="181"/>
      <c r="G22" s="181"/>
      <c r="H22" s="181" t="e">
        <f>+#REF!</f>
        <v>#REF!</v>
      </c>
      <c r="I22" s="181"/>
      <c r="J22" s="181"/>
      <c r="K22" s="181"/>
      <c r="L22" s="181"/>
      <c r="M22" s="181">
        <v>3725.0439999999999</v>
      </c>
    </row>
    <row r="23" spans="1:13">
      <c r="A23" s="179">
        <v>18</v>
      </c>
      <c r="B23" s="180" t="s">
        <v>326</v>
      </c>
      <c r="C23" s="181" t="e">
        <f t="shared" si="0"/>
        <v>#REF!</v>
      </c>
      <c r="D23" s="181"/>
      <c r="E23" s="181"/>
      <c r="F23" s="181"/>
      <c r="G23" s="181"/>
      <c r="H23" s="181" t="e">
        <f>+#REF!</f>
        <v>#REF!</v>
      </c>
      <c r="I23" s="181"/>
      <c r="J23" s="181" t="e">
        <f>+#REF!</f>
        <v>#REF!</v>
      </c>
      <c r="K23" s="181" t="e">
        <f>+#REF!</f>
        <v>#REF!</v>
      </c>
      <c r="L23" s="181"/>
      <c r="M23" s="181">
        <v>4679.3140000000003</v>
      </c>
    </row>
    <row r="24" spans="1:13">
      <c r="A24" s="179">
        <v>19</v>
      </c>
      <c r="B24" s="180" t="s">
        <v>463</v>
      </c>
      <c r="C24" s="181">
        <f t="shared" si="0"/>
        <v>0</v>
      </c>
      <c r="D24" s="181"/>
      <c r="E24" s="181"/>
      <c r="F24" s="181"/>
      <c r="G24" s="181"/>
      <c r="H24" s="181"/>
      <c r="I24" s="181"/>
      <c r="J24" s="181"/>
      <c r="K24" s="181"/>
      <c r="L24" s="181"/>
      <c r="M24" s="181"/>
    </row>
    <row r="25" spans="1:13">
      <c r="A25" s="179">
        <v>20</v>
      </c>
      <c r="B25" s="180" t="s">
        <v>78</v>
      </c>
      <c r="C25" s="181" t="e">
        <f t="shared" si="0"/>
        <v>#REF!</v>
      </c>
      <c r="D25" s="181" t="e">
        <f>+#REF!</f>
        <v>#REF!</v>
      </c>
      <c r="E25" s="181"/>
      <c r="F25" s="181"/>
      <c r="G25" s="181"/>
      <c r="H25" s="181" t="e">
        <f>+#REF!</f>
        <v>#REF!</v>
      </c>
      <c r="I25" s="181">
        <v>35327.488524044602</v>
      </c>
      <c r="J25" s="181"/>
      <c r="K25" s="181" t="e">
        <f>+#REF!</f>
        <v>#REF!</v>
      </c>
      <c r="L25" s="181"/>
      <c r="M25" s="181"/>
    </row>
    <row r="26" spans="1:13">
      <c r="A26" s="179">
        <v>21</v>
      </c>
      <c r="B26" s="180" t="s">
        <v>464</v>
      </c>
      <c r="C26" s="181">
        <f t="shared" si="0"/>
        <v>0</v>
      </c>
      <c r="D26" s="181"/>
      <c r="E26" s="181"/>
      <c r="F26" s="181"/>
      <c r="G26" s="181"/>
      <c r="H26" s="181"/>
      <c r="I26" s="181"/>
      <c r="J26" s="181"/>
      <c r="K26" s="181"/>
      <c r="L26" s="181"/>
      <c r="M26" s="181"/>
    </row>
    <row r="27" spans="1:13">
      <c r="A27" s="179">
        <v>22</v>
      </c>
      <c r="B27" s="180" t="s">
        <v>465</v>
      </c>
      <c r="C27" s="181" t="e">
        <f t="shared" si="0"/>
        <v>#REF!</v>
      </c>
      <c r="D27" s="181" t="e">
        <f>+#REF!</f>
        <v>#REF!</v>
      </c>
      <c r="E27" s="181"/>
      <c r="F27" s="181"/>
      <c r="G27" s="181" t="e">
        <f>+#REF!</f>
        <v>#REF!</v>
      </c>
      <c r="H27" s="181"/>
      <c r="I27" s="181"/>
      <c r="J27" s="181"/>
      <c r="K27" s="181"/>
      <c r="L27" s="181"/>
      <c r="M27" s="181"/>
    </row>
    <row r="28" spans="1:13">
      <c r="A28" s="179">
        <v>23</v>
      </c>
      <c r="B28" s="180" t="s">
        <v>466</v>
      </c>
      <c r="C28" s="181" t="e">
        <f t="shared" si="0"/>
        <v>#REF!</v>
      </c>
      <c r="D28" s="181"/>
      <c r="E28" s="181"/>
      <c r="F28" s="181"/>
      <c r="G28" s="181"/>
      <c r="H28" s="181"/>
      <c r="I28" s="181"/>
      <c r="J28" s="181"/>
      <c r="K28" s="181" t="e">
        <f>+#REF!</f>
        <v>#REF!</v>
      </c>
      <c r="L28" s="181"/>
      <c r="M28" s="181">
        <v>4884.47</v>
      </c>
    </row>
    <row r="29" spans="1:13">
      <c r="A29" s="179">
        <v>24</v>
      </c>
      <c r="B29" s="180" t="s">
        <v>80</v>
      </c>
      <c r="C29" s="181" t="e">
        <f t="shared" si="0"/>
        <v>#REF!</v>
      </c>
      <c r="D29" s="181"/>
      <c r="E29" s="181"/>
      <c r="F29" s="181"/>
      <c r="G29" s="181"/>
      <c r="H29" s="181" t="e">
        <f>+#REF!</f>
        <v>#REF!</v>
      </c>
      <c r="I29" s="181"/>
      <c r="J29" s="181" t="e">
        <f>+#REF!</f>
        <v>#REF!</v>
      </c>
      <c r="K29" s="181"/>
      <c r="L29" s="181"/>
      <c r="M29" s="181"/>
    </row>
    <row r="30" spans="1:13">
      <c r="A30" s="179">
        <v>25</v>
      </c>
      <c r="B30" s="180" t="s">
        <v>81</v>
      </c>
      <c r="C30" s="181" t="e">
        <f t="shared" si="0"/>
        <v>#REF!</v>
      </c>
      <c r="D30" s="181" t="e">
        <f>+#REF!</f>
        <v>#REF!</v>
      </c>
      <c r="E30" s="181"/>
      <c r="F30" s="181"/>
      <c r="G30" s="181"/>
      <c r="H30" s="181" t="e">
        <f>+#REF!</f>
        <v>#REF!</v>
      </c>
      <c r="I30" s="181"/>
      <c r="J30" s="181"/>
      <c r="K30" s="181"/>
      <c r="L30" s="181"/>
      <c r="M30" s="181"/>
    </row>
    <row r="31" spans="1:13">
      <c r="A31" s="179">
        <v>26</v>
      </c>
      <c r="B31" s="180" t="s">
        <v>467</v>
      </c>
      <c r="C31" s="181">
        <f t="shared" si="0"/>
        <v>0</v>
      </c>
      <c r="D31" s="181"/>
      <c r="E31" s="181"/>
      <c r="F31" s="181"/>
      <c r="G31" s="181"/>
      <c r="H31" s="181"/>
      <c r="I31" s="181"/>
      <c r="J31" s="181"/>
      <c r="K31" s="181"/>
      <c r="L31" s="181"/>
      <c r="M31" s="181"/>
    </row>
    <row r="32" spans="1:13">
      <c r="A32" s="179">
        <v>27</v>
      </c>
      <c r="B32" s="180" t="s">
        <v>82</v>
      </c>
      <c r="C32" s="181" t="e">
        <f t="shared" si="0"/>
        <v>#REF!</v>
      </c>
      <c r="D32" s="181"/>
      <c r="E32" s="181"/>
      <c r="F32" s="181"/>
      <c r="G32" s="181"/>
      <c r="H32" s="181" t="e">
        <f>+#REF!</f>
        <v>#REF!</v>
      </c>
      <c r="I32" s="181"/>
      <c r="J32" s="181"/>
      <c r="K32" s="181" t="e">
        <f>+#REF!</f>
        <v>#REF!</v>
      </c>
      <c r="L32" s="181"/>
      <c r="M32" s="181"/>
    </row>
    <row r="33" spans="1:13">
      <c r="A33" s="179">
        <v>28</v>
      </c>
      <c r="B33" s="180" t="s">
        <v>468</v>
      </c>
      <c r="C33" s="181">
        <f t="shared" si="0"/>
        <v>0</v>
      </c>
      <c r="D33" s="181" t="e">
        <f>+#REF!</f>
        <v>#REF!</v>
      </c>
      <c r="E33" s="181"/>
      <c r="F33" s="181"/>
      <c r="G33" s="181"/>
      <c r="H33" s="181"/>
      <c r="I33" s="181"/>
      <c r="J33" s="181"/>
      <c r="K33" s="181"/>
      <c r="L33" s="181"/>
      <c r="M33" s="181"/>
    </row>
    <row r="34" spans="1:13">
      <c r="A34" s="179">
        <v>29</v>
      </c>
      <c r="B34" s="180" t="s">
        <v>79</v>
      </c>
      <c r="C34" s="181" t="e">
        <f t="shared" si="0"/>
        <v>#REF!</v>
      </c>
      <c r="D34" s="181" t="e">
        <f>+#REF!</f>
        <v>#REF!</v>
      </c>
      <c r="E34" s="181"/>
      <c r="F34" s="181"/>
      <c r="G34" s="181"/>
      <c r="H34" s="181" t="e">
        <f>+#REF!</f>
        <v>#REF!</v>
      </c>
      <c r="I34" s="181"/>
      <c r="J34" s="181" t="e">
        <f>+#REF!</f>
        <v>#REF!</v>
      </c>
      <c r="K34" s="181" t="e">
        <f>+#REF!</f>
        <v>#REF!</v>
      </c>
      <c r="L34" s="181"/>
      <c r="M34" s="181">
        <v>4888.6239999999998</v>
      </c>
    </row>
    <row r="35" spans="1:13">
      <c r="A35" s="179">
        <v>30</v>
      </c>
      <c r="B35" s="180" t="s">
        <v>469</v>
      </c>
      <c r="C35" s="181" t="e">
        <f t="shared" si="0"/>
        <v>#REF!</v>
      </c>
      <c r="D35" s="181"/>
      <c r="E35" s="181"/>
      <c r="F35" s="181"/>
      <c r="G35" s="181"/>
      <c r="H35" s="181"/>
      <c r="I35" s="181"/>
      <c r="J35" s="181"/>
      <c r="K35" s="181" t="e">
        <f>+#REF!</f>
        <v>#REF!</v>
      </c>
      <c r="L35" s="181"/>
      <c r="M35" s="181">
        <v>4844.0649999999996</v>
      </c>
    </row>
    <row r="36" spans="1:13">
      <c r="A36" s="179">
        <v>31</v>
      </c>
      <c r="B36" s="180" t="s">
        <v>470</v>
      </c>
      <c r="C36" s="181" t="e">
        <f t="shared" si="0"/>
        <v>#REF!</v>
      </c>
      <c r="D36" s="181"/>
      <c r="E36" s="181"/>
      <c r="F36" s="181"/>
      <c r="G36" s="181" t="e">
        <f>+#REF!</f>
        <v>#REF!</v>
      </c>
      <c r="H36" s="181"/>
      <c r="I36" s="181"/>
      <c r="J36" s="181"/>
      <c r="K36" s="181" t="e">
        <f>+#REF!</f>
        <v>#REF!</v>
      </c>
      <c r="L36" s="181"/>
      <c r="M36" s="181">
        <v>2017.6179999999999</v>
      </c>
    </row>
    <row r="37" spans="1:13" ht="14.25" customHeight="1">
      <c r="A37" s="179">
        <v>32</v>
      </c>
      <c r="B37" s="180" t="s">
        <v>236</v>
      </c>
      <c r="C37" s="181" t="e">
        <f t="shared" si="0"/>
        <v>#REF!</v>
      </c>
      <c r="D37" s="181"/>
      <c r="E37" s="181"/>
      <c r="F37" s="181"/>
      <c r="G37" s="181"/>
      <c r="H37" s="181"/>
      <c r="I37" s="181">
        <v>6206.3881941599984</v>
      </c>
      <c r="J37" s="181"/>
      <c r="K37" s="181"/>
      <c r="L37" s="181" t="e">
        <f>+#REF!</f>
        <v>#REF!</v>
      </c>
      <c r="M37" s="181"/>
    </row>
    <row r="38" spans="1:13">
      <c r="A38" s="179">
        <v>33</v>
      </c>
      <c r="B38" s="180" t="s">
        <v>239</v>
      </c>
      <c r="C38" s="181" t="e">
        <f t="shared" si="0"/>
        <v>#REF!</v>
      </c>
      <c r="D38" s="181"/>
      <c r="E38" s="181"/>
      <c r="F38" s="181" t="e">
        <f>+#REF!</f>
        <v>#REF!</v>
      </c>
      <c r="G38" s="181"/>
      <c r="H38" s="181"/>
      <c r="I38" s="181"/>
      <c r="J38" s="181"/>
      <c r="K38" s="181"/>
      <c r="L38" s="181" t="e">
        <f>+#REF!</f>
        <v>#REF!</v>
      </c>
      <c r="M38" s="181"/>
    </row>
    <row r="39" spans="1:13">
      <c r="A39" s="179">
        <v>34</v>
      </c>
      <c r="B39" s="180" t="s">
        <v>471</v>
      </c>
      <c r="C39" s="181" t="e">
        <f t="shared" si="0"/>
        <v>#REF!</v>
      </c>
      <c r="D39" s="181"/>
      <c r="E39" s="181"/>
      <c r="F39" s="181"/>
      <c r="G39" s="181" t="e">
        <f>+#REF!</f>
        <v>#REF!</v>
      </c>
      <c r="H39" s="181"/>
      <c r="I39" s="181"/>
      <c r="J39" s="181"/>
      <c r="K39" s="181"/>
      <c r="L39" s="181"/>
      <c r="M39" s="181"/>
    </row>
    <row r="40" spans="1:13">
      <c r="A40" s="179">
        <v>35</v>
      </c>
      <c r="B40" s="180" t="s">
        <v>472</v>
      </c>
      <c r="C40" s="181" t="e">
        <f t="shared" si="0"/>
        <v>#REF!</v>
      </c>
      <c r="D40" s="181"/>
      <c r="E40" s="181"/>
      <c r="F40" s="181"/>
      <c r="G40" s="181" t="e">
        <f>+#REF!</f>
        <v>#REF!</v>
      </c>
      <c r="H40" s="181"/>
      <c r="I40" s="181"/>
      <c r="J40" s="181"/>
      <c r="K40" s="181"/>
      <c r="L40" s="181"/>
      <c r="M40" s="181"/>
    </row>
    <row r="41" spans="1:13">
      <c r="A41" s="179">
        <v>36</v>
      </c>
      <c r="B41" s="180" t="s">
        <v>235</v>
      </c>
      <c r="C41" s="181">
        <f t="shared" si="0"/>
        <v>480.39097999999996</v>
      </c>
      <c r="D41" s="181"/>
      <c r="E41" s="181"/>
      <c r="F41" s="181"/>
      <c r="G41" s="181"/>
      <c r="H41" s="181"/>
      <c r="I41" s="181"/>
      <c r="J41" s="181"/>
      <c r="K41" s="181"/>
      <c r="L41" s="181">
        <v>480.39097999999996</v>
      </c>
      <c r="M41" s="181"/>
    </row>
    <row r="42" spans="1:13">
      <c r="A42" s="179">
        <v>37</v>
      </c>
      <c r="B42" s="180" t="s">
        <v>473</v>
      </c>
      <c r="C42" s="181">
        <f t="shared" si="0"/>
        <v>25896.449000000001</v>
      </c>
      <c r="D42" s="181"/>
      <c r="E42" s="181"/>
      <c r="F42" s="181"/>
      <c r="G42" s="181">
        <v>22980</v>
      </c>
      <c r="H42" s="181"/>
      <c r="I42" s="181"/>
      <c r="J42" s="181"/>
      <c r="K42" s="181"/>
      <c r="L42" s="181"/>
      <c r="M42" s="181">
        <v>2916.4490000000001</v>
      </c>
    </row>
    <row r="43" spans="1:13">
      <c r="A43" s="179">
        <v>38</v>
      </c>
      <c r="B43" s="180" t="s">
        <v>474</v>
      </c>
      <c r="C43" s="181">
        <f t="shared" si="0"/>
        <v>22980</v>
      </c>
      <c r="D43" s="181"/>
      <c r="E43" s="181"/>
      <c r="F43" s="181"/>
      <c r="G43" s="181">
        <v>22980</v>
      </c>
      <c r="H43" s="181"/>
      <c r="I43" s="181"/>
      <c r="J43" s="181"/>
      <c r="K43" s="181"/>
      <c r="L43" s="181"/>
      <c r="M43" s="181"/>
    </row>
    <row r="44" spans="1:13">
      <c r="A44" s="179">
        <v>39</v>
      </c>
      <c r="B44" s="180" t="s">
        <v>475</v>
      </c>
      <c r="C44" s="181" t="e">
        <f t="shared" si="0"/>
        <v>#REF!</v>
      </c>
      <c r="D44" s="181"/>
      <c r="E44" s="181"/>
      <c r="F44" s="181"/>
      <c r="G44" s="181"/>
      <c r="H44" s="181"/>
      <c r="I44" s="181"/>
      <c r="J44" s="181"/>
      <c r="K44" s="181"/>
      <c r="L44" s="181" t="e">
        <f>+#REF!</f>
        <v>#REF!</v>
      </c>
      <c r="M44" s="181"/>
    </row>
    <row r="45" spans="1:13">
      <c r="A45" s="179">
        <v>40</v>
      </c>
      <c r="B45" s="180" t="s">
        <v>476</v>
      </c>
      <c r="C45" s="181" t="e">
        <f t="shared" si="0"/>
        <v>#REF!</v>
      </c>
      <c r="D45" s="181"/>
      <c r="E45" s="181"/>
      <c r="F45" s="181"/>
      <c r="G45" s="181"/>
      <c r="H45" s="181" t="e">
        <f>+#REF!</f>
        <v>#REF!</v>
      </c>
      <c r="I45" s="181"/>
      <c r="J45" s="181"/>
      <c r="K45" s="181"/>
      <c r="L45" s="181" t="e">
        <f>+#REF!+#REF!+#REF!+#REF!</f>
        <v>#REF!</v>
      </c>
      <c r="M45" s="181"/>
    </row>
    <row r="46" spans="1:13">
      <c r="A46" s="179">
        <v>41</v>
      </c>
      <c r="B46" s="180" t="s">
        <v>477</v>
      </c>
      <c r="C46" s="181">
        <f t="shared" si="0"/>
        <v>0</v>
      </c>
      <c r="D46" s="181"/>
      <c r="E46" s="181"/>
      <c r="F46" s="181"/>
      <c r="G46" s="181"/>
      <c r="H46" s="181"/>
      <c r="I46" s="181"/>
      <c r="J46" s="181"/>
      <c r="K46" s="181"/>
      <c r="L46" s="181"/>
      <c r="M46" s="181"/>
    </row>
    <row r="47" spans="1:13">
      <c r="A47" s="179">
        <v>42</v>
      </c>
      <c r="B47" s="180" t="s">
        <v>478</v>
      </c>
      <c r="C47" s="181">
        <f t="shared" si="0"/>
        <v>0</v>
      </c>
      <c r="D47" s="181"/>
      <c r="E47" s="181"/>
      <c r="F47" s="181"/>
      <c r="G47" s="181"/>
      <c r="H47" s="181"/>
      <c r="I47" s="181"/>
      <c r="J47" s="181"/>
      <c r="K47" s="181"/>
      <c r="L47" s="181"/>
      <c r="M47" s="181"/>
    </row>
    <row r="48" spans="1:13">
      <c r="A48" s="179">
        <v>43</v>
      </c>
      <c r="B48" s="180" t="s">
        <v>490</v>
      </c>
      <c r="C48" s="181">
        <f t="shared" si="0"/>
        <v>9000</v>
      </c>
      <c r="D48" s="181"/>
      <c r="E48" s="181"/>
      <c r="F48" s="181"/>
      <c r="G48" s="181">
        <v>9000</v>
      </c>
      <c r="H48" s="181"/>
      <c r="I48" s="181"/>
      <c r="J48" s="181"/>
      <c r="K48" s="181"/>
      <c r="L48" s="181"/>
      <c r="M48" s="181"/>
    </row>
    <row r="49" spans="1:13">
      <c r="A49" s="714"/>
      <c r="B49" s="714"/>
      <c r="C49" s="182" t="e">
        <f t="shared" ref="C49:E49" si="1">SUM(C6:C48)</f>
        <v>#REF!</v>
      </c>
      <c r="D49" s="182" t="e">
        <f t="shared" si="1"/>
        <v>#REF!</v>
      </c>
      <c r="E49" s="182" t="e">
        <f t="shared" si="1"/>
        <v>#REF!</v>
      </c>
      <c r="F49" s="182" t="e">
        <f>SUM(F6:F48)+100000</f>
        <v>#REF!</v>
      </c>
      <c r="G49" s="182" t="e">
        <f>SUM(G6:G48)</f>
        <v>#REF!</v>
      </c>
      <c r="H49" s="182" t="e">
        <f>SUM(H6:H48)+23738.71</f>
        <v>#REF!</v>
      </c>
      <c r="I49" s="182">
        <f t="shared" ref="I49:J49" si="2">SUM(I6:I48)</f>
        <v>62365.193424034995</v>
      </c>
      <c r="J49" s="182" t="e">
        <f t="shared" si="2"/>
        <v>#REF!</v>
      </c>
      <c r="K49" s="182" t="e">
        <f>SUM(K6:K48)</f>
        <v>#REF!</v>
      </c>
      <c r="L49" s="182" t="e">
        <f>SUM(L6:L48)</f>
        <v>#REF!</v>
      </c>
      <c r="M49" s="182">
        <f>SUM(M6:M48)</f>
        <v>53288.026000000005</v>
      </c>
    </row>
    <row r="50" spans="1:13">
      <c r="D50" s="3"/>
      <c r="E50" s="3"/>
      <c r="F50" s="3"/>
      <c r="G50" s="3"/>
      <c r="H50" s="3"/>
      <c r="I50" s="3"/>
      <c r="J50" s="3"/>
      <c r="K50" s="3"/>
      <c r="L50" s="3"/>
      <c r="M50" s="3"/>
    </row>
    <row r="51" spans="1:13">
      <c r="D51" s="3"/>
      <c r="E51" s="3"/>
      <c r="F51" s="3"/>
      <c r="G51" s="3"/>
      <c r="H51" s="3"/>
      <c r="I51" s="3"/>
      <c r="J51" s="3"/>
      <c r="K51" s="3"/>
      <c r="L51" s="3"/>
      <c r="M51" s="3"/>
    </row>
    <row r="52" spans="1:13">
      <c r="F52" s="3"/>
      <c r="L52" s="3"/>
    </row>
  </sheetData>
  <mergeCells count="2">
    <mergeCell ref="A5:B5"/>
    <mergeCell ref="A49:B49"/>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B2:H7"/>
  <sheetViews>
    <sheetView workbookViewId="0">
      <selection activeCell="D5" sqref="D5:D6"/>
    </sheetView>
  </sheetViews>
  <sheetFormatPr defaultRowHeight="12.75"/>
  <cols>
    <col min="2" max="2" width="12.28515625" bestFit="1" customWidth="1"/>
    <col min="3" max="3" width="4.42578125" bestFit="1" customWidth="1"/>
    <col min="4" max="4" width="12.7109375" bestFit="1" customWidth="1"/>
    <col min="5" max="5" width="11.28515625" bestFit="1" customWidth="1"/>
    <col min="6" max="6" width="4.42578125" bestFit="1" customWidth="1"/>
    <col min="7" max="7" width="11.7109375" bestFit="1" customWidth="1"/>
    <col min="8" max="8" width="12.7109375" bestFit="1" customWidth="1"/>
  </cols>
  <sheetData>
    <row r="2" spans="2:8">
      <c r="D2">
        <f>D4/1000</f>
        <v>37540.3905304</v>
      </c>
      <c r="G2">
        <f>G4/1000</f>
        <v>1315.159476</v>
      </c>
    </row>
    <row r="3" spans="2:8">
      <c r="H3" t="s">
        <v>543</v>
      </c>
    </row>
    <row r="4" spans="2:8">
      <c r="B4" s="222" t="s">
        <v>542</v>
      </c>
      <c r="C4" s="222"/>
      <c r="D4" s="223">
        <f>SUM(D5:D7)</f>
        <v>37540390.530400001</v>
      </c>
      <c r="E4" s="222" t="s">
        <v>541</v>
      </c>
      <c r="F4" s="220"/>
      <c r="G4" s="224">
        <f>G5</f>
        <v>1315159.476</v>
      </c>
      <c r="H4" s="224">
        <f>D4+G4</f>
        <v>38855550.006400004</v>
      </c>
    </row>
    <row r="5" spans="2:8">
      <c r="B5" s="221">
        <v>5280912.55</v>
      </c>
      <c r="C5" s="221">
        <v>1.18</v>
      </c>
      <c r="D5" s="221">
        <f>B5*C5</f>
        <v>6231476.8089999994</v>
      </c>
      <c r="E5" s="221">
        <v>1095966.23</v>
      </c>
      <c r="F5" s="221">
        <v>1.2</v>
      </c>
      <c r="G5" s="221">
        <f>E5*F5</f>
        <v>1315159.476</v>
      </c>
      <c r="H5" s="220"/>
    </row>
    <row r="6" spans="2:8">
      <c r="B6" s="221">
        <v>24121707.73</v>
      </c>
      <c r="C6" s="221">
        <v>1.18</v>
      </c>
      <c r="D6" s="221">
        <f t="shared" ref="D6:D7" si="0">B6*C6</f>
        <v>28463615.121399999</v>
      </c>
      <c r="E6" s="220"/>
      <c r="F6" s="220"/>
      <c r="G6" s="220"/>
      <c r="H6" s="220"/>
    </row>
    <row r="7" spans="2:8">
      <c r="B7" s="221">
        <v>2411270</v>
      </c>
      <c r="C7" s="221">
        <v>1.18</v>
      </c>
      <c r="D7" s="221">
        <f t="shared" si="0"/>
        <v>2845298.5999999996</v>
      </c>
      <c r="E7" s="220"/>
      <c r="F7" s="220"/>
      <c r="G7" s="220"/>
      <c r="H7" s="22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Q55"/>
  <sheetViews>
    <sheetView view="pageBreakPreview" topLeftCell="A10" zoomScale="115" zoomScaleNormal="115" zoomScaleSheetLayoutView="115" workbookViewId="0">
      <selection activeCell="D41" sqref="D41"/>
    </sheetView>
  </sheetViews>
  <sheetFormatPr defaultRowHeight="12.75" outlineLevelRow="1"/>
  <cols>
    <col min="1" max="1" width="5.7109375" customWidth="1"/>
    <col min="2" max="2" width="27.5703125" customWidth="1"/>
    <col min="3" max="3" width="19.85546875" customWidth="1"/>
    <col min="4" max="4" width="10.140625" bestFit="1" customWidth="1"/>
    <col min="5" max="5" width="11" customWidth="1"/>
    <col min="6" max="6" width="10.140625" bestFit="1" customWidth="1"/>
    <col min="7" max="13" width="11.140625" customWidth="1"/>
    <col min="15" max="15" width="10.140625" bestFit="1" customWidth="1"/>
    <col min="16" max="16" width="10.7109375" bestFit="1" customWidth="1"/>
  </cols>
  <sheetData>
    <row r="4" spans="1:8">
      <c r="A4" s="222" t="s">
        <v>698</v>
      </c>
      <c r="B4" s="220" t="s">
        <v>699</v>
      </c>
      <c r="C4" s="484" t="s">
        <v>702</v>
      </c>
    </row>
    <row r="5" spans="1:8">
      <c r="A5" s="485">
        <v>1</v>
      </c>
      <c r="B5" s="480" t="s">
        <v>700</v>
      </c>
      <c r="C5" s="481" t="e">
        <f>SUM(C6:C7)</f>
        <v>#REF!</v>
      </c>
      <c r="E5" s="479"/>
    </row>
    <row r="6" spans="1:8">
      <c r="A6" s="222"/>
      <c r="B6" s="220">
        <v>2021</v>
      </c>
      <c r="C6" s="224" t="e">
        <f>#REF!</f>
        <v>#REF!</v>
      </c>
      <c r="E6" s="3"/>
    </row>
    <row r="7" spans="1:8">
      <c r="A7" s="222"/>
      <c r="B7" s="220">
        <f>B6+1</f>
        <v>2022</v>
      </c>
      <c r="C7" s="224" t="e">
        <f>#REF!</f>
        <v>#REF!</v>
      </c>
      <c r="E7" s="3"/>
    </row>
    <row r="8" spans="1:8">
      <c r="A8" s="222"/>
      <c r="B8" s="480"/>
      <c r="C8" s="481"/>
    </row>
    <row r="9" spans="1:8">
      <c r="A9" s="485">
        <f>A5+2</f>
        <v>3</v>
      </c>
      <c r="B9" s="480" t="s">
        <v>605</v>
      </c>
      <c r="C9" s="481">
        <f>SUM(C10:C11)</f>
        <v>175939</v>
      </c>
    </row>
    <row r="10" spans="1:8">
      <c r="A10" s="220"/>
      <c r="B10" s="482" t="s">
        <v>605</v>
      </c>
      <c r="C10" s="224">
        <f>C20</f>
        <v>175939</v>
      </c>
    </row>
    <row r="11" spans="1:8">
      <c r="A11" s="220"/>
      <c r="B11" s="482"/>
      <c r="C11" s="224"/>
    </row>
    <row r="12" spans="1:8">
      <c r="A12" s="220"/>
      <c r="B12" s="480" t="s">
        <v>701</v>
      </c>
      <c r="C12" s="481" t="e">
        <f>C9+C5</f>
        <v>#REF!</v>
      </c>
    </row>
    <row r="15" spans="1:8">
      <c r="B15" s="478" t="s">
        <v>705</v>
      </c>
    </row>
    <row r="16" spans="1:8">
      <c r="A16" s="715" t="s">
        <v>698</v>
      </c>
      <c r="B16" s="715" t="s">
        <v>699</v>
      </c>
      <c r="C16" s="715" t="s">
        <v>0</v>
      </c>
      <c r="D16" s="715">
        <v>2021</v>
      </c>
      <c r="E16" s="715">
        <v>2022</v>
      </c>
      <c r="F16" s="715">
        <v>2023</v>
      </c>
      <c r="G16" s="715">
        <v>2024</v>
      </c>
      <c r="H16" s="715">
        <v>2025</v>
      </c>
    </row>
    <row r="17" spans="1:17">
      <c r="A17" s="715"/>
      <c r="B17" s="715"/>
      <c r="C17" s="715"/>
      <c r="D17" s="715"/>
      <c r="E17" s="715"/>
      <c r="F17" s="715"/>
      <c r="G17" s="715"/>
      <c r="H17" s="715"/>
    </row>
    <row r="18" spans="1:17">
      <c r="A18" s="715"/>
      <c r="B18" s="715"/>
      <c r="C18" s="715"/>
      <c r="D18" s="715"/>
      <c r="E18" s="715"/>
      <c r="F18" s="715"/>
      <c r="G18" s="715"/>
      <c r="H18" s="715"/>
    </row>
    <row r="19" spans="1:17">
      <c r="A19" s="483">
        <v>1</v>
      </c>
      <c r="B19" s="220" t="s">
        <v>703</v>
      </c>
      <c r="C19" s="490">
        <f>SUM(D19:H19)</f>
        <v>49826.719999999994</v>
      </c>
      <c r="D19" s="224">
        <v>18638.57</v>
      </c>
      <c r="E19" s="224">
        <v>14655.71</v>
      </c>
      <c r="F19" s="224">
        <v>10248.200000000001</v>
      </c>
      <c r="G19" s="224">
        <v>5730.54</v>
      </c>
      <c r="H19" s="224">
        <v>553.70000000000005</v>
      </c>
      <c r="O19">
        <f>C19/C20</f>
        <v>0.28320451974832184</v>
      </c>
      <c r="P19">
        <f>O19/5</f>
        <v>5.6640903949664367E-2</v>
      </c>
    </row>
    <row r="20" spans="1:17">
      <c r="A20" s="483">
        <f>A19+1</f>
        <v>2</v>
      </c>
      <c r="B20" s="220" t="s">
        <v>704</v>
      </c>
      <c r="C20" s="490">
        <f>SUM(D20:H20)</f>
        <v>175939</v>
      </c>
      <c r="D20" s="224">
        <v>23389</v>
      </c>
      <c r="E20" s="224">
        <v>41000</v>
      </c>
      <c r="F20" s="224">
        <v>42050</v>
      </c>
      <c r="G20" s="224">
        <v>46500</v>
      </c>
      <c r="H20" s="224">
        <v>23000</v>
      </c>
    </row>
    <row r="21" spans="1:17">
      <c r="A21" s="480"/>
      <c r="B21" s="480" t="s">
        <v>701</v>
      </c>
      <c r="C21" s="490">
        <f>SUM(C19:C20)</f>
        <v>225765.72</v>
      </c>
      <c r="D21" s="481">
        <f t="shared" ref="D21:H21" si="0">SUM(D19:D20)</f>
        <v>42027.57</v>
      </c>
      <c r="E21" s="481">
        <f t="shared" si="0"/>
        <v>55655.71</v>
      </c>
      <c r="F21" s="481">
        <f t="shared" si="0"/>
        <v>52298.2</v>
      </c>
      <c r="G21" s="481">
        <f t="shared" si="0"/>
        <v>52230.54</v>
      </c>
      <c r="H21" s="481">
        <f t="shared" si="0"/>
        <v>23553.7</v>
      </c>
    </row>
    <row r="22" spans="1:17">
      <c r="A22" s="493"/>
      <c r="B22" s="493"/>
      <c r="C22" s="494"/>
      <c r="D22" s="495"/>
      <c r="E22" s="495"/>
      <c r="F22" s="495"/>
      <c r="G22" s="495"/>
      <c r="H22" s="495"/>
    </row>
    <row r="23" spans="1:17">
      <c r="B23" s="478" t="s">
        <v>707</v>
      </c>
    </row>
    <row r="24" spans="1:17">
      <c r="A24" s="486" t="s">
        <v>698</v>
      </c>
      <c r="B24" s="486" t="s">
        <v>699</v>
      </c>
      <c r="C24" s="486" t="s">
        <v>0</v>
      </c>
      <c r="D24" s="486">
        <v>2021</v>
      </c>
      <c r="E24" s="486">
        <v>2022</v>
      </c>
      <c r="F24" s="486">
        <v>2023</v>
      </c>
      <c r="G24" s="486">
        <v>2024</v>
      </c>
      <c r="H24" s="486">
        <v>2025</v>
      </c>
      <c r="I24" s="486">
        <f>H24+1</f>
        <v>2026</v>
      </c>
      <c r="J24" s="486">
        <f t="shared" ref="J24:N24" si="1">I24+1</f>
        <v>2027</v>
      </c>
      <c r="K24" s="486">
        <f t="shared" si="1"/>
        <v>2028</v>
      </c>
      <c r="L24" s="486">
        <f t="shared" si="1"/>
        <v>2029</v>
      </c>
      <c r="M24" s="486">
        <f t="shared" si="1"/>
        <v>2030</v>
      </c>
      <c r="N24" s="486">
        <f t="shared" si="1"/>
        <v>2031</v>
      </c>
    </row>
    <row r="25" spans="1:17">
      <c r="A25" s="220"/>
      <c r="B25" s="220" t="s">
        <v>708</v>
      </c>
      <c r="C25" s="220"/>
      <c r="D25" s="224" t="e">
        <f>C6</f>
        <v>#REF!</v>
      </c>
      <c r="E25" s="224" t="e">
        <f>C7+C6-D27</f>
        <v>#REF!</v>
      </c>
      <c r="F25" s="224" t="e">
        <f>E25-E27</f>
        <v>#REF!</v>
      </c>
      <c r="G25" s="224" t="e">
        <f t="shared" ref="G25:N25" si="2">F25-F27</f>
        <v>#REF!</v>
      </c>
      <c r="H25" s="224" t="e">
        <f t="shared" si="2"/>
        <v>#REF!</v>
      </c>
      <c r="I25" s="224" t="e">
        <f t="shared" si="2"/>
        <v>#REF!</v>
      </c>
      <c r="J25" s="224" t="e">
        <f t="shared" si="2"/>
        <v>#REF!</v>
      </c>
      <c r="K25" s="224" t="e">
        <f t="shared" si="2"/>
        <v>#REF!</v>
      </c>
      <c r="L25" s="224" t="e">
        <f t="shared" si="2"/>
        <v>#REF!</v>
      </c>
      <c r="M25" s="224" t="e">
        <f t="shared" si="2"/>
        <v>#REF!</v>
      </c>
      <c r="N25" s="224" t="e">
        <f t="shared" si="2"/>
        <v>#REF!</v>
      </c>
    </row>
    <row r="26" spans="1:17">
      <c r="A26" s="220"/>
      <c r="B26" s="220" t="s">
        <v>703</v>
      </c>
      <c r="C26" s="490" t="e">
        <f>SUM(D26:N26)</f>
        <v>#REF!</v>
      </c>
      <c r="D26" s="224" t="e">
        <f>D25*0.05</f>
        <v>#REF!</v>
      </c>
      <c r="E26" s="224" t="e">
        <f>E25*0.07</f>
        <v>#REF!</v>
      </c>
      <c r="F26" s="224" t="e">
        <f>F25*0.09</f>
        <v>#REF!</v>
      </c>
      <c r="G26" s="224" t="e">
        <f>G25*0.09</f>
        <v>#REF!</v>
      </c>
      <c r="H26" s="224" t="e">
        <f t="shared" ref="H26:M26" si="3">H25*0.09</f>
        <v>#REF!</v>
      </c>
      <c r="I26" s="224" t="e">
        <f t="shared" si="3"/>
        <v>#REF!</v>
      </c>
      <c r="J26" s="224" t="e">
        <f t="shared" si="3"/>
        <v>#REF!</v>
      </c>
      <c r="K26" s="224" t="e">
        <f t="shared" si="3"/>
        <v>#REF!</v>
      </c>
      <c r="L26" s="224" t="e">
        <f t="shared" si="3"/>
        <v>#REF!</v>
      </c>
      <c r="M26" s="224" t="e">
        <f t="shared" si="3"/>
        <v>#REF!</v>
      </c>
      <c r="N26" s="220"/>
    </row>
    <row r="27" spans="1:17">
      <c r="A27" s="220"/>
      <c r="B27" s="220" t="s">
        <v>704</v>
      </c>
      <c r="C27" s="490">
        <f>SUM(D27:N27)</f>
        <v>379277.5565905057</v>
      </c>
      <c r="D27" s="224"/>
      <c r="E27" s="224"/>
      <c r="F27" s="224">
        <f>F36</f>
        <v>24000</v>
      </c>
      <c r="G27" s="224">
        <f t="shared" ref="G27:M27" si="4">G36</f>
        <v>23000</v>
      </c>
      <c r="H27" s="224">
        <f t="shared" si="4"/>
        <v>45000</v>
      </c>
      <c r="I27" s="224">
        <f t="shared" si="4"/>
        <v>57455.511318101155</v>
      </c>
      <c r="J27" s="224">
        <f t="shared" si="4"/>
        <v>57455.511318101155</v>
      </c>
      <c r="K27" s="224">
        <f t="shared" si="4"/>
        <v>57455.511318101155</v>
      </c>
      <c r="L27" s="224">
        <f t="shared" si="4"/>
        <v>57455.511318101155</v>
      </c>
      <c r="M27" s="224">
        <f t="shared" si="4"/>
        <v>57455.511318101155</v>
      </c>
      <c r="N27" s="220"/>
      <c r="O27" s="510" t="e">
        <f>C26/C27</f>
        <v>#REF!</v>
      </c>
      <c r="P27" t="e">
        <f>O27/10</f>
        <v>#REF!</v>
      </c>
    </row>
    <row r="28" spans="1:17" s="478" customFormat="1">
      <c r="A28" s="480"/>
      <c r="B28" s="63" t="s">
        <v>701</v>
      </c>
      <c r="C28" s="490" t="e">
        <f>SUM(C26:C27)</f>
        <v>#REF!</v>
      </c>
      <c r="D28" s="481" t="e">
        <f t="shared" ref="D28:L28" si="5">SUM(D26:D27)</f>
        <v>#REF!</v>
      </c>
      <c r="E28" s="481" t="e">
        <f>SUM(E26:E27)</f>
        <v>#REF!</v>
      </c>
      <c r="F28" s="481" t="e">
        <f t="shared" si="5"/>
        <v>#REF!</v>
      </c>
      <c r="G28" s="481" t="e">
        <f t="shared" si="5"/>
        <v>#REF!</v>
      </c>
      <c r="H28" s="481" t="e">
        <f t="shared" si="5"/>
        <v>#REF!</v>
      </c>
      <c r="I28" s="481" t="e">
        <f t="shared" si="5"/>
        <v>#REF!</v>
      </c>
      <c r="J28" s="481" t="e">
        <f t="shared" si="5"/>
        <v>#REF!</v>
      </c>
      <c r="K28" s="481" t="e">
        <f t="shared" si="5"/>
        <v>#REF!</v>
      </c>
      <c r="L28" s="481" t="e">
        <f t="shared" si="5"/>
        <v>#REF!</v>
      </c>
      <c r="M28" s="481" t="e">
        <f>SUM(M26:M27)</f>
        <v>#REF!</v>
      </c>
      <c r="N28" s="481">
        <f>SUM(N26:N27)</f>
        <v>0</v>
      </c>
    </row>
    <row r="29" spans="1:17" hidden="1" outlineLevel="1">
      <c r="F29">
        <f>F30-E30</f>
        <v>0</v>
      </c>
      <c r="G29">
        <f>G30-F30</f>
        <v>0</v>
      </c>
    </row>
    <row r="30" spans="1:17" hidden="1" outlineLevel="1">
      <c r="D30" s="3">
        <f>70872.05762</f>
        <v>70872.057620000007</v>
      </c>
      <c r="E30" s="3">
        <f>70234.3667926632</f>
        <v>70234.366792663204</v>
      </c>
      <c r="F30" s="3">
        <f>E30</f>
        <v>70234.366792663204</v>
      </c>
      <c r="G30" s="3">
        <f>F30</f>
        <v>70234.366792663204</v>
      </c>
      <c r="H30" s="3">
        <f>G30</f>
        <v>70234.366792663204</v>
      </c>
      <c r="I30" s="3">
        <f>H30</f>
        <v>70234.366792663204</v>
      </c>
      <c r="J30" s="3">
        <f t="shared" ref="J30:P30" si="6">I30</f>
        <v>70234.366792663204</v>
      </c>
      <c r="K30" s="3">
        <f t="shared" si="6"/>
        <v>70234.366792663204</v>
      </c>
      <c r="L30" s="3">
        <f t="shared" si="6"/>
        <v>70234.366792663204</v>
      </c>
      <c r="M30" s="3">
        <f t="shared" si="6"/>
        <v>70234.366792663204</v>
      </c>
      <c r="N30" s="3">
        <f t="shared" si="6"/>
        <v>70234.366792663204</v>
      </c>
      <c r="O30" s="3">
        <f t="shared" si="6"/>
        <v>70234.366792663204</v>
      </c>
      <c r="P30" s="3">
        <f t="shared" si="6"/>
        <v>70234.366792663204</v>
      </c>
    </row>
    <row r="31" spans="1:17" collapsed="1"/>
    <row r="32" spans="1:17">
      <c r="A32" s="220"/>
      <c r="B32" s="220"/>
      <c r="C32" s="485" t="s">
        <v>701</v>
      </c>
      <c r="D32" s="487">
        <v>2021</v>
      </c>
      <c r="E32" s="487">
        <v>2022</v>
      </c>
      <c r="F32" s="487">
        <v>2023</v>
      </c>
      <c r="G32" s="487">
        <v>2024</v>
      </c>
      <c r="H32" s="486">
        <v>2025</v>
      </c>
      <c r="I32" s="486">
        <f>H32+1</f>
        <v>2026</v>
      </c>
      <c r="J32" s="486">
        <f t="shared" ref="J32:M32" si="7">I32+1</f>
        <v>2027</v>
      </c>
      <c r="K32" s="486">
        <f t="shared" si="7"/>
        <v>2028</v>
      </c>
      <c r="L32" s="486">
        <f t="shared" si="7"/>
        <v>2029</v>
      </c>
      <c r="M32" s="486">
        <f t="shared" si="7"/>
        <v>2030</v>
      </c>
      <c r="Q32">
        <f>C35/30</f>
        <v>18507.228353016853</v>
      </c>
    </row>
    <row r="33" spans="1:17" ht="13.5">
      <c r="A33" s="220"/>
      <c r="B33" s="488" t="s">
        <v>68</v>
      </c>
      <c r="C33" s="489">
        <f>SUM(D33:M33)</f>
        <v>702981.35875396896</v>
      </c>
      <c r="D33" s="224">
        <f>D34+D35</f>
        <v>70872.057620000007</v>
      </c>
      <c r="E33" s="224">
        <f>E34+E35</f>
        <v>70234.36679266319</v>
      </c>
      <c r="F33" s="224">
        <f>F30</f>
        <v>70234.366792663204</v>
      </c>
      <c r="G33" s="224">
        <f t="shared" ref="G33:M33" si="8">G30</f>
        <v>70234.366792663204</v>
      </c>
      <c r="H33" s="224">
        <f t="shared" si="8"/>
        <v>70234.366792663204</v>
      </c>
      <c r="I33" s="224">
        <f t="shared" si="8"/>
        <v>70234.366792663204</v>
      </c>
      <c r="J33" s="224">
        <f t="shared" si="8"/>
        <v>70234.366792663204</v>
      </c>
      <c r="K33" s="224">
        <f t="shared" si="8"/>
        <v>70234.366792663204</v>
      </c>
      <c r="L33" s="224">
        <f t="shared" si="8"/>
        <v>70234.366792663204</v>
      </c>
      <c r="M33" s="224">
        <f t="shared" si="8"/>
        <v>70234.366792663204</v>
      </c>
    </row>
    <row r="34" spans="1:17">
      <c r="A34" s="220"/>
      <c r="B34" s="105" t="s">
        <v>441</v>
      </c>
      <c r="C34" s="489">
        <f t="shared" ref="C34:C41" si="9">SUM(D34:M34)</f>
        <v>147764.50816346303</v>
      </c>
      <c r="D34" s="224">
        <v>47482.763620000005</v>
      </c>
      <c r="E34" s="224">
        <v>29234.36679266319</v>
      </c>
      <c r="F34" s="224">
        <f>F33-F36-F37</f>
        <v>4184.3667926632043</v>
      </c>
      <c r="G34" s="224">
        <f t="shared" ref="G34:M34" si="10">G33-G36-G37</f>
        <v>734.36679266320425</v>
      </c>
      <c r="H34" s="224">
        <f t="shared" si="10"/>
        <v>2234.3667926632043</v>
      </c>
      <c r="I34" s="224">
        <f t="shared" si="10"/>
        <v>12778.855474562049</v>
      </c>
      <c r="J34" s="224">
        <f t="shared" si="10"/>
        <v>12778.855474562049</v>
      </c>
      <c r="K34" s="224">
        <f t="shared" si="10"/>
        <v>12778.855474562049</v>
      </c>
      <c r="L34" s="224">
        <f t="shared" si="10"/>
        <v>12778.855474562049</v>
      </c>
      <c r="M34" s="224">
        <f t="shared" si="10"/>
        <v>12778.855474562049</v>
      </c>
    </row>
    <row r="35" spans="1:17">
      <c r="A35" s="220"/>
      <c r="B35" s="491" t="s">
        <v>440</v>
      </c>
      <c r="C35" s="489">
        <f>C36+C37</f>
        <v>555216.85059050564</v>
      </c>
      <c r="D35" s="489">
        <f t="shared" ref="D35:M35" si="11">D36+D37</f>
        <v>23389.294000000002</v>
      </c>
      <c r="E35" s="489">
        <f t="shared" si="11"/>
        <v>41000</v>
      </c>
      <c r="F35" s="489">
        <f t="shared" si="11"/>
        <v>66050</v>
      </c>
      <c r="G35" s="489">
        <f t="shared" si="11"/>
        <v>69500</v>
      </c>
      <c r="H35" s="489">
        <f t="shared" si="11"/>
        <v>68000</v>
      </c>
      <c r="I35" s="489">
        <f t="shared" si="11"/>
        <v>57455.511318101155</v>
      </c>
      <c r="J35" s="489">
        <f t="shared" si="11"/>
        <v>57455.511318101155</v>
      </c>
      <c r="K35" s="489">
        <f t="shared" si="11"/>
        <v>57455.511318101155</v>
      </c>
      <c r="L35" s="489">
        <f t="shared" si="11"/>
        <v>57455.511318101155</v>
      </c>
      <c r="M35" s="489">
        <f t="shared" si="11"/>
        <v>57455.511318101155</v>
      </c>
    </row>
    <row r="36" spans="1:17" ht="22.5">
      <c r="A36" s="220"/>
      <c r="B36" s="105" t="s">
        <v>707</v>
      </c>
      <c r="C36" s="489">
        <f>SUM(D36:M36)</f>
        <v>379277.5565905057</v>
      </c>
      <c r="D36" s="224"/>
      <c r="E36" s="224"/>
      <c r="F36" s="492">
        <v>24000</v>
      </c>
      <c r="G36" s="492">
        <v>23000</v>
      </c>
      <c r="H36" s="492">
        <v>45000</v>
      </c>
      <c r="I36" s="492">
        <v>57455.511318101155</v>
      </c>
      <c r="J36" s="492">
        <v>57455.511318101155</v>
      </c>
      <c r="K36" s="492">
        <v>57455.511318101155</v>
      </c>
      <c r="L36" s="492">
        <v>57455.511318101155</v>
      </c>
      <c r="M36" s="492">
        <v>57455.511318101155</v>
      </c>
      <c r="O36" t="e">
        <f>C5/30</f>
        <v>#REF!</v>
      </c>
      <c r="P36" s="3" t="e">
        <f>C5-C36</f>
        <v>#REF!</v>
      </c>
      <c r="Q36" t="e">
        <f>P36/5</f>
        <v>#REF!</v>
      </c>
    </row>
    <row r="37" spans="1:17" ht="22.5">
      <c r="A37" s="220"/>
      <c r="B37" s="105" t="s">
        <v>706</v>
      </c>
      <c r="C37" s="489">
        <f t="shared" si="9"/>
        <v>175939.29399999999</v>
      </c>
      <c r="D37" s="492">
        <v>23389.294000000002</v>
      </c>
      <c r="E37" s="492">
        <v>41000</v>
      </c>
      <c r="F37" s="492">
        <v>42050</v>
      </c>
      <c r="G37" s="492">
        <v>46500</v>
      </c>
      <c r="H37" s="492">
        <v>23000</v>
      </c>
      <c r="I37" s="220"/>
      <c r="J37" s="220"/>
      <c r="K37" s="220"/>
      <c r="L37" s="220"/>
      <c r="M37" s="220"/>
      <c r="P37" s="3">
        <f>SUM(H36:M36)</f>
        <v>332277.55659050576</v>
      </c>
      <c r="Q37">
        <f>P37/6</f>
        <v>55379.592765084293</v>
      </c>
    </row>
    <row r="38" spans="1:17">
      <c r="A38" s="220"/>
      <c r="B38" s="105" t="s">
        <v>530</v>
      </c>
      <c r="C38" s="489">
        <f t="shared" si="9"/>
        <v>64389.294000000002</v>
      </c>
      <c r="D38" s="224">
        <v>23389.294000000002</v>
      </c>
      <c r="E38" s="224">
        <v>41000</v>
      </c>
      <c r="F38" s="224"/>
      <c r="G38" s="220"/>
      <c r="H38" s="220"/>
      <c r="I38" s="220"/>
      <c r="J38" s="220"/>
      <c r="K38" s="220"/>
      <c r="L38" s="220"/>
      <c r="M38" s="220"/>
    </row>
    <row r="39" spans="1:17">
      <c r="C39" s="489" t="e">
        <f t="shared" si="9"/>
        <v>#REF!</v>
      </c>
      <c r="D39" s="3"/>
      <c r="E39" s="3" t="e">
        <f>C6/9</f>
        <v>#REF!</v>
      </c>
      <c r="F39" s="3" t="e">
        <f t="shared" ref="F39:M40" si="12">E39</f>
        <v>#REF!</v>
      </c>
      <c r="G39" s="3" t="e">
        <f t="shared" si="12"/>
        <v>#REF!</v>
      </c>
      <c r="H39" s="3" t="e">
        <f t="shared" si="12"/>
        <v>#REF!</v>
      </c>
      <c r="I39" s="3" t="e">
        <f t="shared" si="12"/>
        <v>#REF!</v>
      </c>
      <c r="J39" s="3" t="e">
        <f t="shared" si="12"/>
        <v>#REF!</v>
      </c>
      <c r="K39" s="3" t="e">
        <f t="shared" si="12"/>
        <v>#REF!</v>
      </c>
      <c r="L39" s="3" t="e">
        <f t="shared" si="12"/>
        <v>#REF!</v>
      </c>
      <c r="M39" s="3" t="e">
        <f t="shared" si="12"/>
        <v>#REF!</v>
      </c>
    </row>
    <row r="40" spans="1:17">
      <c r="C40" s="489" t="e">
        <f t="shared" si="9"/>
        <v>#REF!</v>
      </c>
      <c r="F40" s="3" t="e">
        <f>C7/8</f>
        <v>#REF!</v>
      </c>
      <c r="G40" s="3" t="e">
        <f t="shared" si="12"/>
        <v>#REF!</v>
      </c>
      <c r="H40" s="3" t="e">
        <f t="shared" si="12"/>
        <v>#REF!</v>
      </c>
      <c r="I40" s="3" t="e">
        <f t="shared" si="12"/>
        <v>#REF!</v>
      </c>
      <c r="J40" s="3" t="e">
        <f t="shared" si="12"/>
        <v>#REF!</v>
      </c>
      <c r="K40" s="3" t="e">
        <f t="shared" si="12"/>
        <v>#REF!</v>
      </c>
      <c r="L40" s="3" t="e">
        <f t="shared" si="12"/>
        <v>#REF!</v>
      </c>
      <c r="M40" s="3" t="e">
        <f t="shared" si="12"/>
        <v>#REF!</v>
      </c>
    </row>
    <row r="41" spans="1:17">
      <c r="C41" s="489" t="e">
        <f t="shared" si="9"/>
        <v>#REF!</v>
      </c>
      <c r="E41" s="3" t="e">
        <f>SUM(E39:E40)</f>
        <v>#REF!</v>
      </c>
      <c r="F41" s="3" t="e">
        <f t="shared" ref="F41:M41" si="13">SUM(F39:F40)</f>
        <v>#REF!</v>
      </c>
      <c r="G41" s="3" t="e">
        <f t="shared" si="13"/>
        <v>#REF!</v>
      </c>
      <c r="H41" s="3" t="e">
        <f t="shared" si="13"/>
        <v>#REF!</v>
      </c>
      <c r="I41" s="3" t="e">
        <f t="shared" si="13"/>
        <v>#REF!</v>
      </c>
      <c r="J41" s="3" t="e">
        <f t="shared" si="13"/>
        <v>#REF!</v>
      </c>
      <c r="K41" s="3" t="e">
        <f t="shared" si="13"/>
        <v>#REF!</v>
      </c>
      <c r="L41" s="3" t="e">
        <f t="shared" si="13"/>
        <v>#REF!</v>
      </c>
      <c r="M41" s="3" t="e">
        <f t="shared" si="13"/>
        <v>#REF!</v>
      </c>
    </row>
    <row r="43" spans="1:17">
      <c r="D43">
        <f>D33*1.2</f>
        <v>85046.469144000002</v>
      </c>
    </row>
    <row r="46" spans="1:17">
      <c r="E46" s="3">
        <f>E33</f>
        <v>70234.36679266319</v>
      </c>
    </row>
    <row r="47" spans="1:17">
      <c r="B47" s="478" t="s">
        <v>711</v>
      </c>
    </row>
    <row r="48" spans="1:17">
      <c r="B48" t="s">
        <v>605</v>
      </c>
      <c r="E48" s="3">
        <f>367000/30</f>
        <v>12233.333333333334</v>
      </c>
    </row>
    <row r="49" spans="2:5">
      <c r="B49" t="s">
        <v>198</v>
      </c>
      <c r="E49" s="3">
        <f>165000/1.2/30</f>
        <v>4583.333333333333</v>
      </c>
    </row>
    <row r="50" spans="2:5">
      <c r="B50" t="s">
        <v>709</v>
      </c>
      <c r="E50" s="3">
        <f>27000/30</f>
        <v>900</v>
      </c>
    </row>
    <row r="51" spans="2:5">
      <c r="B51" t="s">
        <v>710</v>
      </c>
      <c r="E51" s="3">
        <f>143289684.83/1000/30</f>
        <v>4776.3228276666669</v>
      </c>
    </row>
    <row r="52" spans="2:5">
      <c r="B52" t="s">
        <v>187</v>
      </c>
      <c r="E52" s="3">
        <f>20417896.8/1000/30</f>
        <v>680.59656000000007</v>
      </c>
    </row>
    <row r="53" spans="2:5">
      <c r="B53" t="s">
        <v>712</v>
      </c>
      <c r="E53" s="3">
        <f>25000/30</f>
        <v>833.33333333333337</v>
      </c>
    </row>
    <row r="54" spans="2:5">
      <c r="B54" s="478" t="s">
        <v>713</v>
      </c>
      <c r="C54" s="478"/>
      <c r="D54" s="478"/>
      <c r="E54" s="479">
        <f>SUM(E48:E53)</f>
        <v>24006.919387666669</v>
      </c>
    </row>
    <row r="55" spans="2:5">
      <c r="B55" s="478" t="s">
        <v>714</v>
      </c>
      <c r="E55" s="479">
        <f>E54*1.2</f>
        <v>28808.3032652</v>
      </c>
    </row>
  </sheetData>
  <mergeCells count="8">
    <mergeCell ref="G16:G18"/>
    <mergeCell ref="H16:H18"/>
    <mergeCell ref="C16:C18"/>
    <mergeCell ref="B16:B18"/>
    <mergeCell ref="A16:A18"/>
    <mergeCell ref="D16:D18"/>
    <mergeCell ref="E16:E18"/>
    <mergeCell ref="F16:F18"/>
  </mergeCells>
  <pageMargins left="0.7" right="0.7" top="0.75" bottom="0.75" header="0.3" footer="0.3"/>
  <pageSetup paperSize="9" scale="52"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pageSetUpPr fitToPage="1"/>
  </sheetPr>
  <dimension ref="A1:IK238"/>
  <sheetViews>
    <sheetView view="pageBreakPreview" zoomScale="85" zoomScaleNormal="70" zoomScaleSheetLayoutView="85" workbookViewId="0">
      <pane xSplit="9" ySplit="12" topLeftCell="AJ13" activePane="bottomRight" state="frozen"/>
      <selection activeCell="EY20" sqref="EY20:FK20"/>
      <selection pane="topRight" activeCell="EY20" sqref="EY20:FK20"/>
      <selection pane="bottomLeft" activeCell="EY20" sqref="EY20:FK20"/>
      <selection pane="bottomRight" activeCell="EY20" sqref="EY20:FK20"/>
    </sheetView>
  </sheetViews>
  <sheetFormatPr defaultRowHeight="12.75" outlineLevelRow="3" outlineLevelCol="3"/>
  <cols>
    <col min="1" max="1" width="8.28515625" style="13" customWidth="1"/>
    <col min="2" max="2" width="81.28515625" style="13" customWidth="1"/>
    <col min="3" max="3" width="51.140625" style="13" hidden="1" customWidth="1" outlineLevel="1"/>
    <col min="4" max="4" width="19.7109375" style="43" hidden="1" customWidth="1" outlineLevel="1"/>
    <col min="5" max="5" width="15.7109375" style="13" hidden="1" customWidth="1" outlineLevel="1"/>
    <col min="6" max="6" width="13.5703125" style="13" hidden="1" customWidth="1" outlineLevel="3"/>
    <col min="7" max="7" width="14.85546875" style="13" hidden="1" customWidth="1" outlineLevel="3"/>
    <col min="8" max="8" width="12.7109375" style="88" hidden="1" customWidth="1" outlineLevel="3"/>
    <col min="9" max="9" width="12.7109375" style="85" hidden="1" customWidth="1" outlineLevel="3"/>
    <col min="10" max="10" width="12.85546875" style="53" hidden="1" customWidth="1" outlineLevel="2"/>
    <col min="11" max="11" width="13.28515625" style="53" hidden="1" customWidth="1" outlineLevel="2"/>
    <col min="12" max="12" width="13.28515625" style="344" hidden="1" customWidth="1" outlineLevel="2"/>
    <col min="13" max="13" width="15.28515625" style="14" customWidth="1" collapsed="1"/>
    <col min="14" max="14" width="15.28515625" style="14" customWidth="1"/>
    <col min="15" max="15" width="15.28515625" style="339" customWidth="1"/>
    <col min="16" max="19" width="12.28515625" style="14" customWidth="1"/>
    <col min="20" max="20" width="12.28515625" style="14" hidden="1" customWidth="1" outlineLevel="1"/>
    <col min="21" max="21" width="14.140625" style="14" customWidth="1" collapsed="1"/>
    <col min="22" max="22" width="14.140625" style="14" customWidth="1"/>
    <col min="23" max="32" width="14.140625" style="14" hidden="1" customWidth="1" outlineLevel="1"/>
    <col min="33" max="33" width="12.28515625" style="14" hidden="1" customWidth="1" outlineLevel="1"/>
    <col min="34" max="34" width="12.28515625" style="14" customWidth="1" collapsed="1"/>
    <col min="35" max="50" width="12.28515625" style="14" customWidth="1"/>
    <col min="51" max="52" width="12.5703125" style="14" hidden="1" customWidth="1" outlineLevel="1"/>
    <col min="53" max="62" width="12.5703125" style="16" hidden="1" customWidth="1" outlineLevel="1"/>
    <col min="63" max="64" width="12.5703125" style="15" hidden="1" customWidth="1" outlineLevel="1"/>
    <col min="65" max="73" width="12.42578125" style="16" hidden="1" customWidth="1" outlineLevel="1"/>
    <col min="74" max="74" width="13.5703125" style="16" hidden="1" customWidth="1" outlineLevel="1"/>
    <col min="75" max="78" width="12.42578125" style="16" hidden="1" customWidth="1" outlineLevel="1"/>
    <col min="79" max="79" width="12.5703125" style="16" hidden="1" customWidth="1" outlineLevel="1"/>
    <col min="80" max="80" width="14.140625" style="16" hidden="1" customWidth="1" outlineLevel="1"/>
    <col min="81" max="85" width="12.5703125" style="16" hidden="1" customWidth="1" outlineLevel="1"/>
    <col min="86" max="86" width="14.140625" style="16" hidden="1" customWidth="1" outlineLevel="1"/>
    <col min="87" max="92" width="12.5703125" style="16" hidden="1" customWidth="1" outlineLevel="1"/>
    <col min="93" max="99" width="12" style="16" hidden="1" customWidth="1" outlineLevel="1"/>
    <col min="100" max="100" width="12.42578125" style="16" hidden="1" customWidth="1" outlineLevel="1"/>
    <col min="101" max="106" width="12" style="16" hidden="1" customWidth="1" outlineLevel="1"/>
    <col min="107" max="107" width="11.7109375" style="2" hidden="1" customWidth="1"/>
    <col min="108" max="108" width="12" style="2" hidden="1" customWidth="1"/>
    <col min="109" max="120" width="9.140625" style="2" hidden="1" customWidth="1"/>
    <col min="121" max="121" width="12.5703125" style="2" hidden="1" customWidth="1" outlineLevel="1"/>
    <col min="122" max="122" width="13.5703125" style="2" hidden="1" customWidth="1" outlineLevel="1"/>
    <col min="123" max="123" width="11.85546875" style="2" hidden="1" customWidth="1" outlineLevel="1"/>
    <col min="124" max="125" width="13.7109375" style="2" hidden="1" customWidth="1" outlineLevel="1"/>
    <col min="126" max="126" width="14.140625" style="2" hidden="1" customWidth="1" outlineLevel="1"/>
    <col min="127" max="127" width="13.42578125" style="2" hidden="1" customWidth="1" outlineLevel="1"/>
    <col min="128" max="131" width="12.7109375" style="2" hidden="1" customWidth="1" outlineLevel="1"/>
    <col min="132" max="132" width="10.28515625" style="2" bestFit="1" customWidth="1" collapsed="1"/>
    <col min="133" max="134" width="10.28515625" style="394" customWidth="1"/>
    <col min="135" max="135" width="10.28515625" style="2" bestFit="1" customWidth="1"/>
    <col min="136" max="148" width="9.140625" style="2"/>
    <col min="149" max="149" width="11.85546875" style="2" customWidth="1"/>
    <col min="150" max="150" width="9.140625" style="394"/>
    <col min="151" max="152" width="9.140625" style="2"/>
    <col min="153" max="153" width="9.140625" style="394"/>
    <col min="154" max="154" width="9.140625" style="2"/>
    <col min="155" max="156" width="9.140625" style="394"/>
    <col min="157" max="170" width="9.140625" style="2"/>
    <col min="171" max="171" width="11" style="2" customWidth="1"/>
    <col min="172" max="173" width="9.140625" style="2"/>
    <col min="174" max="174" width="12.5703125" style="2" customWidth="1"/>
    <col min="175" max="175" width="9.140625" style="2"/>
    <col min="176" max="176" width="11.5703125" style="2" bestFit="1" customWidth="1"/>
    <col min="177" max="177" width="11.5703125" style="394" bestFit="1" customWidth="1"/>
    <col min="178" max="178" width="11.5703125" style="394" customWidth="1"/>
    <col min="179" max="179" width="14.140625" style="2" bestFit="1" customWidth="1"/>
    <col min="180" max="181" width="11.5703125" style="2" bestFit="1" customWidth="1"/>
    <col min="182" max="182" width="14.140625" style="2" bestFit="1" customWidth="1"/>
    <col min="183" max="184" width="11.5703125" style="2" bestFit="1" customWidth="1"/>
    <col min="185" max="190" width="9.140625" style="2"/>
    <col min="191" max="191" width="14.140625" style="2" bestFit="1" customWidth="1"/>
    <col min="192" max="197" width="9.140625" style="2"/>
    <col min="198" max="198" width="10.28515625" style="2" bestFit="1" customWidth="1"/>
    <col min="199" max="199" width="12.7109375" style="394" customWidth="1"/>
    <col min="200" max="200" width="12.42578125" style="394" customWidth="1"/>
    <col min="201" max="201" width="10.28515625" style="2" bestFit="1" customWidth="1"/>
    <col min="202" max="212" width="9.140625" style="2"/>
    <col min="213" max="213" width="12" style="2" customWidth="1"/>
    <col min="214" max="214" width="9.140625" style="2"/>
    <col min="215" max="215" width="10.28515625" style="2" bestFit="1" customWidth="1"/>
    <col min="216" max="217" width="9.140625" style="2"/>
    <col min="218" max="218" width="11.42578125" style="2" customWidth="1"/>
    <col min="219" max="219" width="9.140625" style="2"/>
    <col min="220" max="220" width="10.28515625" style="2" bestFit="1" customWidth="1"/>
    <col min="221" max="221" width="8.85546875" style="394" bestFit="1" customWidth="1"/>
    <col min="222" max="222" width="11.85546875" style="394" customWidth="1"/>
    <col min="223" max="223" width="10.28515625" style="2" bestFit="1" customWidth="1"/>
    <col min="224" max="236" width="9.140625" style="2"/>
    <col min="237" max="237" width="11.42578125" style="2" customWidth="1"/>
    <col min="238" max="239" width="9.140625" style="2"/>
    <col min="240" max="240" width="11.42578125" style="439" customWidth="1"/>
    <col min="241" max="244" width="9.140625" style="2"/>
    <col min="245" max="245" width="10.28515625" style="2" bestFit="1" customWidth="1"/>
    <col min="246" max="16384" width="9.140625" style="2"/>
  </cols>
  <sheetData>
    <row r="1" spans="1:245">
      <c r="AI1" s="14">
        <f>'[56]отчет 2020'!N11-AI203</f>
        <v>0</v>
      </c>
      <c r="AJ1" s="14" t="s">
        <v>691</v>
      </c>
      <c r="AK1" s="14">
        <f>'[56]отчет 2020'!P11-AK203</f>
        <v>0</v>
      </c>
      <c r="AL1" s="14">
        <f>'[56]отчет 2020'!Q11-AL203</f>
        <v>0</v>
      </c>
      <c r="AM1" s="14">
        <f>'[56]отчет 2020'!R11-AM203</f>
        <v>0</v>
      </c>
      <c r="AN1" s="14">
        <f>'[56]отчет 2020'!S11-AN203</f>
        <v>0</v>
      </c>
      <c r="AO1" s="14">
        <f>'[56]отчет 2020'!T11-AO203</f>
        <v>0</v>
      </c>
      <c r="AP1" s="14">
        <f>'[56]отчет 2020'!U11-AP203</f>
        <v>0</v>
      </c>
      <c r="AQ1" s="14">
        <f>'[56]отчет 2020'!V11-AQ203</f>
        <v>0</v>
      </c>
      <c r="AR1" s="14">
        <f>'[56]отчет 2020'!W11-AR203</f>
        <v>0</v>
      </c>
      <c r="AV1" s="151" t="s">
        <v>375</v>
      </c>
      <c r="AW1" s="151"/>
      <c r="AX1" s="151"/>
    </row>
    <row r="2" spans="1:245" outlineLevel="1">
      <c r="W2" s="14">
        <f>'[57]отчет 2019 последний'!$O$13+'[57]отчет 2019 последний'!$O$20+'[57]отчет 2019 последний'!$O$21+'[57]отчет 2019 последний'!$O$22+'[57]отчет 2019 последний'!$O$23+'[57]отчет 2019 последний'!$O$24+'[57]отчет 2019 последний'!$O$25+'[57]отчет 2019 последний'!$O$26+'[57]отчет 2019 последний'!$O$28+'[57]отчет 2019 последний'!$O$29+'[57]отчет 2019 последний'!$O$32+'[57]отчет 2019 последний'!$O$33+'[57]отчет 2019 последний'!$O$34+'[57]отчет 2019 последний'!$O$35+'[57]отчет 2019 последний'!$O$36</f>
        <v>45030.567360000001</v>
      </c>
      <c r="X2" s="14">
        <f>W2-W3</f>
        <v>0</v>
      </c>
      <c r="AH2" s="379" t="s">
        <v>635</v>
      </c>
      <c r="AI2" s="14">
        <f>AI13+AI96</f>
        <v>81575.264889999991</v>
      </c>
      <c r="AV2" s="151" t="s">
        <v>450</v>
      </c>
      <c r="AW2" s="151"/>
      <c r="AX2" s="151"/>
    </row>
    <row r="3" spans="1:245" outlineLevel="2">
      <c r="W3" s="14">
        <f>W65+W68+W69+W77+W78+W82+W86+W89+W55+W26+W17</f>
        <v>45030.567359999986</v>
      </c>
      <c r="AH3" s="379" t="s">
        <v>634</v>
      </c>
      <c r="AI3" s="14">
        <f>AI182</f>
        <v>821.2</v>
      </c>
      <c r="AV3" s="146" t="s">
        <v>374</v>
      </c>
      <c r="AW3" s="146"/>
      <c r="AX3" s="146"/>
    </row>
    <row r="4" spans="1:245" outlineLevel="2">
      <c r="AH4" s="379"/>
      <c r="AI4" s="14">
        <f>AI202</f>
        <v>15670.22783</v>
      </c>
      <c r="AV4" s="146"/>
      <c r="AW4" s="146"/>
      <c r="AX4" s="146"/>
    </row>
    <row r="5" spans="1:245" s="20" customFormat="1" outlineLevel="2">
      <c r="A5" s="569" t="s">
        <v>1</v>
      </c>
      <c r="B5" s="569"/>
      <c r="C5" s="569"/>
      <c r="D5" s="569"/>
      <c r="E5" s="569"/>
      <c r="F5" s="569"/>
      <c r="G5" s="569"/>
      <c r="H5" s="569"/>
      <c r="I5" s="569"/>
      <c r="J5" s="569"/>
      <c r="K5" s="569"/>
      <c r="L5" s="570"/>
      <c r="M5" s="569"/>
      <c r="N5" s="569"/>
      <c r="O5" s="588"/>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401"/>
      <c r="AY5" s="17"/>
      <c r="AZ5" s="17"/>
      <c r="BA5" s="19"/>
      <c r="BB5" s="19"/>
      <c r="BC5" s="19"/>
      <c r="BD5" s="19"/>
      <c r="BE5" s="19"/>
      <c r="BF5" s="19"/>
      <c r="BG5" s="19"/>
      <c r="BH5" s="19"/>
      <c r="BI5" s="19"/>
      <c r="BJ5" s="19"/>
      <c r="BK5" s="18"/>
      <c r="BL5" s="18"/>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EC5" s="395"/>
      <c r="ED5" s="395"/>
      <c r="ET5" s="395"/>
      <c r="EW5" s="395"/>
      <c r="EY5" s="395"/>
      <c r="EZ5" s="395"/>
      <c r="FU5" s="395"/>
      <c r="FV5" s="395"/>
      <c r="GQ5" s="395"/>
      <c r="GR5" s="395"/>
      <c r="GS5" s="382">
        <f>GS65+GS66</f>
        <v>97246.13</v>
      </c>
      <c r="HM5" s="395"/>
      <c r="HN5" s="395"/>
      <c r="IF5" s="440"/>
    </row>
    <row r="6" spans="1:245" s="20" customFormat="1" outlineLevel="2">
      <c r="A6" s="569" t="s">
        <v>546</v>
      </c>
      <c r="B6" s="569"/>
      <c r="C6" s="569"/>
      <c r="D6" s="569"/>
      <c r="E6" s="569"/>
      <c r="F6" s="569"/>
      <c r="G6" s="569"/>
      <c r="H6" s="569"/>
      <c r="I6" s="569"/>
      <c r="J6" s="569"/>
      <c r="K6" s="569"/>
      <c r="L6" s="570"/>
      <c r="M6" s="569"/>
      <c r="N6" s="569"/>
      <c r="O6" s="588"/>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401"/>
      <c r="AY6" s="17"/>
      <c r="AZ6" s="17"/>
      <c r="BA6" s="19"/>
      <c r="BB6" s="19"/>
      <c r="BC6" s="19"/>
      <c r="BD6" s="19"/>
      <c r="BE6" s="19"/>
      <c r="BF6" s="19"/>
      <c r="BG6" s="19"/>
      <c r="BH6" s="19"/>
      <c r="BI6" s="19"/>
      <c r="BJ6" s="19"/>
      <c r="BK6" s="18"/>
      <c r="BL6" s="18"/>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EC6" s="395"/>
      <c r="ED6" s="395"/>
      <c r="ET6" s="395"/>
      <c r="EW6" s="395"/>
      <c r="EY6" s="395"/>
      <c r="EZ6" s="395"/>
      <c r="FU6" s="395"/>
      <c r="FV6" s="395"/>
      <c r="GQ6" s="395"/>
      <c r="GR6" s="395"/>
      <c r="HM6" s="395" t="s">
        <v>639</v>
      </c>
      <c r="HN6" s="395"/>
      <c r="IF6" s="440"/>
    </row>
    <row r="7" spans="1:245" s="20" customFormat="1" outlineLevel="2">
      <c r="A7" s="569" t="s">
        <v>545</v>
      </c>
      <c r="B7" s="569"/>
      <c r="C7" s="569"/>
      <c r="D7" s="569"/>
      <c r="E7" s="569"/>
      <c r="F7" s="569"/>
      <c r="G7" s="569"/>
      <c r="H7" s="569"/>
      <c r="I7" s="569"/>
      <c r="J7" s="569"/>
      <c r="K7" s="569"/>
      <c r="L7" s="570"/>
      <c r="M7" s="569"/>
      <c r="N7" s="569"/>
      <c r="O7" s="588"/>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401"/>
      <c r="AY7" s="17"/>
      <c r="AZ7" s="17"/>
      <c r="BA7" s="19"/>
      <c r="BB7" s="19"/>
      <c r="BC7" s="19"/>
      <c r="BD7" s="19"/>
      <c r="BE7" s="19"/>
      <c r="BF7" s="19"/>
      <c r="BG7" s="19"/>
      <c r="BH7" s="19"/>
      <c r="BI7" s="19"/>
      <c r="BJ7" s="19"/>
      <c r="BK7" s="18"/>
      <c r="BL7" s="18"/>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EC7" s="395"/>
      <c r="ED7" s="395"/>
      <c r="ET7" s="395"/>
      <c r="EW7" s="395"/>
      <c r="EY7" s="395"/>
      <c r="EZ7" s="395"/>
      <c r="FU7" s="395"/>
      <c r="FV7" s="395"/>
      <c r="GQ7" s="395"/>
      <c r="GR7" s="395"/>
      <c r="HM7" s="395"/>
      <c r="HN7" s="395"/>
      <c r="IF7" s="440"/>
    </row>
    <row r="8" spans="1:245" s="35" customFormat="1" ht="18.75" customHeight="1" collapsed="1">
      <c r="A8" s="547" t="s">
        <v>18</v>
      </c>
      <c r="B8" s="547" t="s">
        <v>172</v>
      </c>
      <c r="C8" s="548" t="s">
        <v>173</v>
      </c>
      <c r="D8" s="548" t="s">
        <v>175</v>
      </c>
      <c r="E8" s="548" t="s">
        <v>174</v>
      </c>
      <c r="F8" s="548" t="s">
        <v>234</v>
      </c>
      <c r="G8" s="547" t="s">
        <v>180</v>
      </c>
      <c r="H8" s="547"/>
      <c r="I8" s="547"/>
      <c r="J8" s="548" t="s">
        <v>2</v>
      </c>
      <c r="K8" s="548" t="s">
        <v>3</v>
      </c>
      <c r="L8" s="415"/>
      <c r="M8" s="518" t="s">
        <v>179</v>
      </c>
      <c r="N8" s="519"/>
      <c r="O8" s="587"/>
      <c r="P8" s="519"/>
      <c r="Q8" s="519"/>
      <c r="R8" s="519"/>
      <c r="S8" s="519"/>
      <c r="T8" s="519"/>
      <c r="U8" s="519"/>
      <c r="V8" s="519"/>
      <c r="W8" s="519"/>
      <c r="X8" s="519"/>
      <c r="Y8" s="519"/>
      <c r="Z8" s="519"/>
      <c r="AA8" s="519"/>
      <c r="AB8" s="519"/>
      <c r="AC8" s="519"/>
      <c r="AD8" s="519"/>
      <c r="AE8" s="519"/>
      <c r="AF8" s="519"/>
      <c r="AG8" s="519"/>
      <c r="AH8" s="519"/>
      <c r="AI8" s="519"/>
      <c r="AJ8" s="519"/>
      <c r="AK8" s="519"/>
      <c r="AL8" s="519"/>
      <c r="AM8" s="519"/>
      <c r="AN8" s="519"/>
      <c r="AO8" s="519"/>
      <c r="AP8" s="519"/>
      <c r="AQ8" s="519"/>
      <c r="AR8" s="519"/>
      <c r="AS8" s="519"/>
      <c r="AT8" s="519"/>
      <c r="AU8" s="519"/>
      <c r="AV8" s="519"/>
      <c r="AW8" s="520"/>
      <c r="AX8" s="418"/>
      <c r="AY8" s="549" t="s">
        <v>93</v>
      </c>
      <c r="AZ8" s="550"/>
      <c r="BA8" s="550"/>
      <c r="BB8" s="550"/>
      <c r="BC8" s="550"/>
      <c r="BD8" s="550"/>
      <c r="BE8" s="550"/>
      <c r="BF8" s="550"/>
      <c r="BG8" s="550"/>
      <c r="BH8" s="550"/>
      <c r="BI8" s="550"/>
      <c r="BJ8" s="550"/>
      <c r="BK8" s="550"/>
      <c r="BL8" s="550"/>
      <c r="BM8" s="550"/>
      <c r="BN8" s="550"/>
      <c r="BO8" s="550"/>
      <c r="BP8" s="550"/>
      <c r="BQ8" s="550"/>
      <c r="BR8" s="550"/>
      <c r="BS8" s="550"/>
      <c r="BT8" s="550"/>
      <c r="BU8" s="550"/>
      <c r="BV8" s="550"/>
      <c r="BW8" s="550"/>
      <c r="BX8" s="550"/>
      <c r="BY8" s="550"/>
      <c r="BZ8" s="550"/>
      <c r="CA8" s="550"/>
      <c r="CB8" s="550"/>
      <c r="CC8" s="550"/>
      <c r="CD8" s="550"/>
      <c r="CE8" s="550"/>
      <c r="CF8" s="550"/>
      <c r="CG8" s="550"/>
      <c r="CH8" s="550"/>
      <c r="CI8" s="550"/>
      <c r="CJ8" s="550"/>
      <c r="CK8" s="550"/>
      <c r="CL8" s="550"/>
      <c r="CM8" s="550"/>
      <c r="CN8" s="550"/>
      <c r="CO8" s="550"/>
      <c r="CP8" s="550"/>
      <c r="CQ8" s="550"/>
      <c r="CR8" s="550"/>
      <c r="CS8" s="550"/>
      <c r="CT8" s="550"/>
      <c r="CU8" s="550"/>
      <c r="CV8" s="550"/>
      <c r="CW8" s="550"/>
      <c r="CX8" s="550"/>
      <c r="CY8" s="550"/>
      <c r="CZ8" s="550"/>
      <c r="DA8" s="550"/>
      <c r="DB8" s="551"/>
      <c r="DQ8" s="543" t="s">
        <v>148</v>
      </c>
      <c r="DR8" s="543" t="s">
        <v>149</v>
      </c>
      <c r="DS8" s="543" t="s">
        <v>150</v>
      </c>
      <c r="DT8" s="543" t="s">
        <v>152</v>
      </c>
      <c r="DU8" s="543" t="s">
        <v>153</v>
      </c>
      <c r="DV8" s="543" t="s">
        <v>151</v>
      </c>
      <c r="DW8" s="554" t="s">
        <v>170</v>
      </c>
      <c r="DX8" s="555"/>
      <c r="DY8" s="558" t="s">
        <v>169</v>
      </c>
      <c r="DZ8" s="559"/>
      <c r="EA8" s="560"/>
      <c r="EB8" s="549" t="s">
        <v>93</v>
      </c>
      <c r="EC8" s="550"/>
      <c r="ED8" s="550"/>
      <c r="EE8" s="550"/>
      <c r="EF8" s="550"/>
      <c r="EG8" s="550"/>
      <c r="EH8" s="550"/>
      <c r="EI8" s="550"/>
      <c r="EJ8" s="550"/>
      <c r="EK8" s="550"/>
      <c r="EL8" s="550"/>
      <c r="EM8" s="550"/>
      <c r="EN8" s="550"/>
      <c r="EO8" s="550"/>
      <c r="EP8" s="550"/>
      <c r="EQ8" s="550"/>
      <c r="ER8" s="550"/>
      <c r="ES8" s="550"/>
      <c r="ET8" s="550"/>
      <c r="EU8" s="550"/>
      <c r="EV8" s="550"/>
      <c r="EW8" s="550"/>
      <c r="EX8" s="550"/>
      <c r="EY8" s="550"/>
      <c r="EZ8" s="550"/>
      <c r="FA8" s="550"/>
      <c r="FB8" s="550"/>
      <c r="FC8" s="550"/>
      <c r="FD8" s="550"/>
      <c r="FE8" s="550"/>
      <c r="FF8" s="550"/>
      <c r="FG8" s="550"/>
      <c r="FH8" s="550"/>
      <c r="FI8" s="550"/>
      <c r="FJ8" s="550"/>
      <c r="FK8" s="550"/>
      <c r="FL8" s="550"/>
      <c r="FM8" s="550"/>
      <c r="FN8" s="550"/>
      <c r="FO8" s="550"/>
      <c r="FP8" s="550"/>
      <c r="FQ8" s="550"/>
      <c r="FR8" s="550"/>
      <c r="FS8" s="550"/>
      <c r="FT8" s="550"/>
      <c r="FU8" s="550"/>
      <c r="FV8" s="550"/>
      <c r="FW8" s="550"/>
      <c r="FX8" s="550"/>
      <c r="FY8" s="550"/>
      <c r="FZ8" s="550"/>
      <c r="GA8" s="550"/>
      <c r="GB8" s="550"/>
      <c r="GC8" s="550"/>
      <c r="GD8" s="550"/>
      <c r="GE8" s="550"/>
      <c r="GF8" s="550"/>
      <c r="GG8" s="550"/>
      <c r="GH8" s="550"/>
      <c r="GI8" s="550"/>
      <c r="GJ8" s="550"/>
      <c r="GK8" s="550"/>
      <c r="GL8" s="550"/>
      <c r="GM8" s="550"/>
      <c r="GN8" s="550"/>
      <c r="GO8" s="550"/>
      <c r="GP8" s="550"/>
      <c r="GQ8" s="550"/>
      <c r="GR8" s="550"/>
      <c r="GS8" s="550"/>
      <c r="GT8" s="550"/>
      <c r="GU8" s="550"/>
      <c r="GV8" s="550"/>
      <c r="GW8" s="550"/>
      <c r="GX8" s="550"/>
      <c r="GY8" s="550"/>
      <c r="GZ8" s="550"/>
      <c r="HA8" s="550"/>
      <c r="HB8" s="550"/>
      <c r="HC8" s="550"/>
      <c r="HD8" s="550"/>
      <c r="HE8" s="550"/>
      <c r="HF8" s="550"/>
      <c r="HG8" s="550"/>
      <c r="HH8" s="550"/>
      <c r="HI8" s="550"/>
      <c r="HJ8" s="550"/>
      <c r="HK8" s="551"/>
      <c r="HM8" s="396" t="s">
        <v>638</v>
      </c>
      <c r="HN8" s="396"/>
      <c r="HO8" s="35" t="s">
        <v>534</v>
      </c>
      <c r="IF8" s="441"/>
    </row>
    <row r="9" spans="1:245" s="35" customFormat="1" ht="24.6" customHeight="1">
      <c r="A9" s="547"/>
      <c r="B9" s="547"/>
      <c r="C9" s="548"/>
      <c r="D9" s="548"/>
      <c r="E9" s="548"/>
      <c r="F9" s="548"/>
      <c r="G9" s="552" t="s">
        <v>240</v>
      </c>
      <c r="H9" s="547" t="s">
        <v>181</v>
      </c>
      <c r="I9" s="547"/>
      <c r="J9" s="548"/>
      <c r="K9" s="565"/>
      <c r="L9" s="415"/>
      <c r="M9" s="585" t="s">
        <v>0</v>
      </c>
      <c r="N9" s="585"/>
      <c r="O9" s="586"/>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85"/>
      <c r="AX9" s="417"/>
      <c r="AY9" s="538" t="s">
        <v>68</v>
      </c>
      <c r="AZ9" s="539"/>
      <c r="BA9" s="539"/>
      <c r="BB9" s="539"/>
      <c r="BC9" s="539"/>
      <c r="BD9" s="539"/>
      <c r="BE9" s="539"/>
      <c r="BF9" s="539"/>
      <c r="BG9" s="539"/>
      <c r="BH9" s="539"/>
      <c r="BI9" s="539"/>
      <c r="BJ9" s="539"/>
      <c r="BK9" s="539"/>
      <c r="BL9" s="540"/>
      <c r="BM9" s="544" t="s">
        <v>69</v>
      </c>
      <c r="BN9" s="545"/>
      <c r="BO9" s="545"/>
      <c r="BP9" s="545"/>
      <c r="BQ9" s="545"/>
      <c r="BR9" s="545"/>
      <c r="BS9" s="545"/>
      <c r="BT9" s="545"/>
      <c r="BU9" s="545"/>
      <c r="BV9" s="545"/>
      <c r="BW9" s="545"/>
      <c r="BX9" s="545"/>
      <c r="BY9" s="545"/>
      <c r="BZ9" s="546"/>
      <c r="CA9" s="544" t="s">
        <v>91</v>
      </c>
      <c r="CB9" s="545"/>
      <c r="CC9" s="545"/>
      <c r="CD9" s="545"/>
      <c r="CE9" s="545"/>
      <c r="CF9" s="545"/>
      <c r="CG9" s="545"/>
      <c r="CH9" s="545"/>
      <c r="CI9" s="545"/>
      <c r="CJ9" s="545"/>
      <c r="CK9" s="545"/>
      <c r="CL9" s="545"/>
      <c r="CM9" s="545"/>
      <c r="CN9" s="546"/>
      <c r="CO9" s="544" t="s">
        <v>92</v>
      </c>
      <c r="CP9" s="545"/>
      <c r="CQ9" s="545"/>
      <c r="CR9" s="545"/>
      <c r="CS9" s="545"/>
      <c r="CT9" s="545"/>
      <c r="CU9" s="545"/>
      <c r="CV9" s="545"/>
      <c r="CW9" s="545"/>
      <c r="CX9" s="545"/>
      <c r="CY9" s="545"/>
      <c r="CZ9" s="545"/>
      <c r="DA9" s="545"/>
      <c r="DB9" s="546"/>
      <c r="DC9" s="544" t="s">
        <v>636</v>
      </c>
      <c r="DD9" s="545"/>
      <c r="DE9" s="545"/>
      <c r="DF9" s="545"/>
      <c r="DG9" s="545"/>
      <c r="DH9" s="545"/>
      <c r="DI9" s="545"/>
      <c r="DJ9" s="545"/>
      <c r="DK9" s="545"/>
      <c r="DL9" s="545"/>
      <c r="DM9" s="545"/>
      <c r="DN9" s="545"/>
      <c r="DO9" s="545"/>
      <c r="DP9" s="546"/>
      <c r="DQ9" s="543"/>
      <c r="DR9" s="543"/>
      <c r="DS9" s="543"/>
      <c r="DT9" s="543"/>
      <c r="DU9" s="543"/>
      <c r="DV9" s="543"/>
      <c r="DW9" s="556"/>
      <c r="DX9" s="557"/>
      <c r="DY9" s="561"/>
      <c r="DZ9" s="562"/>
      <c r="EA9" s="563"/>
      <c r="EB9" s="538" t="s">
        <v>68</v>
      </c>
      <c r="EC9" s="539"/>
      <c r="ED9" s="539"/>
      <c r="EE9" s="539"/>
      <c r="EF9" s="539"/>
      <c r="EG9" s="539"/>
      <c r="EH9" s="539"/>
      <c r="EI9" s="539"/>
      <c r="EJ9" s="539"/>
      <c r="EK9" s="539"/>
      <c r="EL9" s="539"/>
      <c r="EM9" s="539"/>
      <c r="EN9" s="539"/>
      <c r="EO9" s="539"/>
      <c r="EP9" s="539"/>
      <c r="EQ9" s="539"/>
      <c r="ER9" s="539"/>
      <c r="ES9" s="539"/>
      <c r="ET9" s="539"/>
      <c r="EU9" s="539"/>
      <c r="EV9" s="539"/>
      <c r="EW9" s="540"/>
      <c r="EX9" s="544" t="s">
        <v>69</v>
      </c>
      <c r="EY9" s="545"/>
      <c r="EZ9" s="545"/>
      <c r="FA9" s="545"/>
      <c r="FB9" s="545"/>
      <c r="FC9" s="545"/>
      <c r="FD9" s="545"/>
      <c r="FE9" s="545"/>
      <c r="FF9" s="545"/>
      <c r="FG9" s="545"/>
      <c r="FH9" s="545"/>
      <c r="FI9" s="545"/>
      <c r="FJ9" s="545"/>
      <c r="FK9" s="545"/>
      <c r="FL9" s="545"/>
      <c r="FM9" s="545"/>
      <c r="FN9" s="545"/>
      <c r="FO9" s="545"/>
      <c r="FP9" s="545"/>
      <c r="FQ9" s="545"/>
      <c r="FR9" s="545"/>
      <c r="FS9" s="546"/>
      <c r="FT9" s="544" t="s">
        <v>91</v>
      </c>
      <c r="FU9" s="545"/>
      <c r="FV9" s="545"/>
      <c r="FW9" s="545"/>
      <c r="FX9" s="545"/>
      <c r="FY9" s="545"/>
      <c r="FZ9" s="545"/>
      <c r="GA9" s="545"/>
      <c r="GB9" s="545"/>
      <c r="GC9" s="545"/>
      <c r="GD9" s="545"/>
      <c r="GE9" s="545"/>
      <c r="GF9" s="545"/>
      <c r="GG9" s="545"/>
      <c r="GH9" s="545"/>
      <c r="GI9" s="545"/>
      <c r="GJ9" s="545"/>
      <c r="GK9" s="545"/>
      <c r="GL9" s="545"/>
      <c r="GM9" s="545"/>
      <c r="GN9" s="545"/>
      <c r="GO9" s="546"/>
      <c r="GP9" s="544" t="s">
        <v>92</v>
      </c>
      <c r="GQ9" s="545"/>
      <c r="GR9" s="545"/>
      <c r="GS9" s="545"/>
      <c r="GT9" s="545"/>
      <c r="GU9" s="545"/>
      <c r="GV9" s="545"/>
      <c r="GW9" s="545"/>
      <c r="GX9" s="545"/>
      <c r="GY9" s="545"/>
      <c r="GZ9" s="545"/>
      <c r="HA9" s="545"/>
      <c r="HB9" s="545"/>
      <c r="HC9" s="545"/>
      <c r="HD9" s="545"/>
      <c r="HE9" s="545"/>
      <c r="HF9" s="545"/>
      <c r="HG9" s="545"/>
      <c r="HH9" s="545"/>
      <c r="HI9" s="545"/>
      <c r="HJ9" s="545"/>
      <c r="HK9" s="546"/>
      <c r="HL9" s="544" t="s">
        <v>636</v>
      </c>
      <c r="HM9" s="545"/>
      <c r="HN9" s="545"/>
      <c r="HO9" s="545"/>
      <c r="HP9" s="545"/>
      <c r="HQ9" s="545"/>
      <c r="HR9" s="545"/>
      <c r="HS9" s="545"/>
      <c r="HT9" s="545"/>
      <c r="HU9" s="545"/>
      <c r="HV9" s="545"/>
      <c r="HW9" s="545"/>
      <c r="HX9" s="545"/>
      <c r="HY9" s="545"/>
      <c r="HZ9" s="545"/>
      <c r="IA9" s="545"/>
      <c r="IB9" s="545"/>
      <c r="IC9" s="545"/>
      <c r="ID9" s="545"/>
      <c r="IE9" s="545"/>
      <c r="IF9" s="545"/>
      <c r="IG9" s="546"/>
    </row>
    <row r="10" spans="1:245" s="35" customFormat="1" ht="38.25">
      <c r="A10" s="571"/>
      <c r="B10" s="571"/>
      <c r="C10" s="564"/>
      <c r="D10" s="564"/>
      <c r="E10" s="564"/>
      <c r="F10" s="564"/>
      <c r="G10" s="553"/>
      <c r="H10" s="402" t="s">
        <v>19</v>
      </c>
      <c r="I10" s="402" t="s">
        <v>20</v>
      </c>
      <c r="J10" s="564"/>
      <c r="K10" s="566"/>
      <c r="L10" s="416"/>
      <c r="M10" s="585"/>
      <c r="N10" s="585"/>
      <c r="O10" s="586"/>
      <c r="P10" s="547" t="s">
        <v>607</v>
      </c>
      <c r="Q10" s="547"/>
      <c r="R10" s="547" t="s">
        <v>608</v>
      </c>
      <c r="S10" s="547"/>
      <c r="T10" s="581" t="s">
        <v>610</v>
      </c>
      <c r="U10" s="582"/>
      <c r="V10" s="582"/>
      <c r="W10" s="582"/>
      <c r="X10" s="582"/>
      <c r="Y10" s="582"/>
      <c r="Z10" s="582"/>
      <c r="AA10" s="582"/>
      <c r="AB10" s="582"/>
      <c r="AC10" s="582"/>
      <c r="AD10" s="582"/>
      <c r="AE10" s="582"/>
      <c r="AF10" s="583"/>
      <c r="AG10" s="581" t="s">
        <v>611</v>
      </c>
      <c r="AH10" s="582"/>
      <c r="AI10" s="582"/>
      <c r="AJ10" s="582"/>
      <c r="AK10" s="582"/>
      <c r="AL10" s="582"/>
      <c r="AM10" s="582"/>
      <c r="AN10" s="582"/>
      <c r="AO10" s="582"/>
      <c r="AP10" s="582"/>
      <c r="AQ10" s="582"/>
      <c r="AR10" s="583"/>
      <c r="AS10" s="565" t="s">
        <v>612</v>
      </c>
      <c r="AT10" s="584"/>
      <c r="AU10" s="572"/>
      <c r="AV10" s="567" t="s">
        <v>609</v>
      </c>
      <c r="AW10" s="568"/>
      <c r="AX10" s="568"/>
      <c r="AY10" s="539" t="s">
        <v>70</v>
      </c>
      <c r="AZ10" s="540"/>
      <c r="BA10" s="538">
        <v>2017</v>
      </c>
      <c r="BB10" s="540"/>
      <c r="BC10" s="538">
        <v>2018</v>
      </c>
      <c r="BD10" s="540"/>
      <c r="BE10" s="538">
        <v>2019</v>
      </c>
      <c r="BF10" s="540"/>
      <c r="BG10" s="538">
        <v>2020</v>
      </c>
      <c r="BH10" s="540"/>
      <c r="BI10" s="538">
        <v>2021</v>
      </c>
      <c r="BJ10" s="540"/>
      <c r="BK10" s="538">
        <v>2022</v>
      </c>
      <c r="BL10" s="540"/>
      <c r="BM10" s="538" t="s">
        <v>70</v>
      </c>
      <c r="BN10" s="540"/>
      <c r="BO10" s="538">
        <v>2017</v>
      </c>
      <c r="BP10" s="540"/>
      <c r="BQ10" s="538">
        <v>2018</v>
      </c>
      <c r="BR10" s="540"/>
      <c r="BS10" s="538">
        <v>2019</v>
      </c>
      <c r="BT10" s="540"/>
      <c r="BU10" s="538">
        <v>2020</v>
      </c>
      <c r="BV10" s="540"/>
      <c r="BW10" s="538">
        <v>2021</v>
      </c>
      <c r="BX10" s="540"/>
      <c r="BY10" s="538">
        <v>2022</v>
      </c>
      <c r="BZ10" s="540"/>
      <c r="CA10" s="538" t="s">
        <v>70</v>
      </c>
      <c r="CB10" s="540"/>
      <c r="CC10" s="538">
        <v>2017</v>
      </c>
      <c r="CD10" s="540"/>
      <c r="CE10" s="538">
        <v>2018</v>
      </c>
      <c r="CF10" s="540"/>
      <c r="CG10" s="538">
        <v>2019</v>
      </c>
      <c r="CH10" s="540"/>
      <c r="CI10" s="538">
        <v>2020</v>
      </c>
      <c r="CJ10" s="540"/>
      <c r="CK10" s="538">
        <v>2021</v>
      </c>
      <c r="CL10" s="540"/>
      <c r="CM10" s="538">
        <v>2022</v>
      </c>
      <c r="CN10" s="540"/>
      <c r="CO10" s="538" t="s">
        <v>70</v>
      </c>
      <c r="CP10" s="540"/>
      <c r="CQ10" s="538">
        <v>2017</v>
      </c>
      <c r="CR10" s="540"/>
      <c r="CS10" s="538">
        <v>2018</v>
      </c>
      <c r="CT10" s="540"/>
      <c r="CU10" s="538">
        <v>2019</v>
      </c>
      <c r="CV10" s="540"/>
      <c r="CW10" s="538">
        <v>2020</v>
      </c>
      <c r="CX10" s="540"/>
      <c r="CY10" s="538">
        <v>2021</v>
      </c>
      <c r="CZ10" s="540"/>
      <c r="DA10" s="538">
        <v>2022</v>
      </c>
      <c r="DB10" s="540"/>
      <c r="DC10" s="538" t="s">
        <v>70</v>
      </c>
      <c r="DD10" s="540"/>
      <c r="DE10" s="538">
        <v>2017</v>
      </c>
      <c r="DF10" s="540"/>
      <c r="DG10" s="538">
        <v>2018</v>
      </c>
      <c r="DH10" s="540"/>
      <c r="DI10" s="538">
        <v>2019</v>
      </c>
      <c r="DJ10" s="540"/>
      <c r="DK10" s="538">
        <v>2020</v>
      </c>
      <c r="DL10" s="540"/>
      <c r="DM10" s="538">
        <v>2021</v>
      </c>
      <c r="DN10" s="540"/>
      <c r="DO10" s="538">
        <v>2022</v>
      </c>
      <c r="DP10" s="540"/>
      <c r="DQ10" s="543"/>
      <c r="DR10" s="543"/>
      <c r="DS10" s="543"/>
      <c r="DT10" s="543"/>
      <c r="DU10" s="543"/>
      <c r="DV10" s="543"/>
      <c r="DW10" s="410" t="s">
        <v>154</v>
      </c>
      <c r="DX10" s="245" t="s">
        <v>157</v>
      </c>
      <c r="DY10" s="410" t="s">
        <v>154</v>
      </c>
      <c r="DZ10" s="245" t="s">
        <v>157</v>
      </c>
      <c r="EA10" s="410" t="s">
        <v>155</v>
      </c>
      <c r="EB10" s="539" t="s">
        <v>70</v>
      </c>
      <c r="EC10" s="539"/>
      <c r="ED10" s="539"/>
      <c r="EE10" s="540"/>
      <c r="EF10" s="538">
        <v>2017</v>
      </c>
      <c r="EG10" s="539"/>
      <c r="EH10" s="540"/>
      <c r="EI10" s="538">
        <v>2018</v>
      </c>
      <c r="EJ10" s="539"/>
      <c r="EK10" s="540"/>
      <c r="EL10" s="538">
        <v>2019</v>
      </c>
      <c r="EM10" s="539"/>
      <c r="EN10" s="540"/>
      <c r="EO10" s="538">
        <v>2020</v>
      </c>
      <c r="EP10" s="539"/>
      <c r="EQ10" s="540"/>
      <c r="ER10" s="538">
        <v>2021</v>
      </c>
      <c r="ES10" s="539"/>
      <c r="ET10" s="540"/>
      <c r="EU10" s="538">
        <v>2022</v>
      </c>
      <c r="EV10" s="539"/>
      <c r="EW10" s="540"/>
      <c r="EX10" s="538" t="s">
        <v>70</v>
      </c>
      <c r="EY10" s="539"/>
      <c r="EZ10" s="539"/>
      <c r="FA10" s="540"/>
      <c r="FB10" s="538">
        <v>2017</v>
      </c>
      <c r="FC10" s="539"/>
      <c r="FD10" s="540"/>
      <c r="FE10" s="538">
        <v>2018</v>
      </c>
      <c r="FF10" s="539"/>
      <c r="FG10" s="540"/>
      <c r="FH10" s="538">
        <v>2019</v>
      </c>
      <c r="FI10" s="539"/>
      <c r="FJ10" s="540"/>
      <c r="FK10" s="538">
        <v>2020</v>
      </c>
      <c r="FL10" s="539"/>
      <c r="FM10" s="540"/>
      <c r="FN10" s="538">
        <v>2021</v>
      </c>
      <c r="FO10" s="539"/>
      <c r="FP10" s="540"/>
      <c r="FQ10" s="538">
        <v>2022</v>
      </c>
      <c r="FR10" s="539"/>
      <c r="FS10" s="540"/>
      <c r="FT10" s="538" t="s">
        <v>70</v>
      </c>
      <c r="FU10" s="539"/>
      <c r="FV10" s="539"/>
      <c r="FW10" s="540"/>
      <c r="FX10" s="538">
        <v>2017</v>
      </c>
      <c r="FY10" s="539"/>
      <c r="FZ10" s="540"/>
      <c r="GA10" s="538">
        <v>2018</v>
      </c>
      <c r="GB10" s="539"/>
      <c r="GC10" s="540"/>
      <c r="GD10" s="538">
        <v>2019</v>
      </c>
      <c r="GE10" s="539"/>
      <c r="GF10" s="540"/>
      <c r="GG10" s="538">
        <v>2020</v>
      </c>
      <c r="GH10" s="539"/>
      <c r="GI10" s="540"/>
      <c r="GJ10" s="538">
        <v>2021</v>
      </c>
      <c r="GK10" s="539"/>
      <c r="GL10" s="540"/>
      <c r="GM10" s="538">
        <v>2022</v>
      </c>
      <c r="GN10" s="539"/>
      <c r="GO10" s="540"/>
      <c r="GP10" s="538" t="s">
        <v>70</v>
      </c>
      <c r="GQ10" s="539"/>
      <c r="GR10" s="539"/>
      <c r="GS10" s="540"/>
      <c r="GT10" s="538">
        <v>2017</v>
      </c>
      <c r="GU10" s="539"/>
      <c r="GV10" s="540"/>
      <c r="GW10" s="538">
        <v>2018</v>
      </c>
      <c r="GX10" s="539"/>
      <c r="GY10" s="540"/>
      <c r="GZ10" s="538">
        <v>2019</v>
      </c>
      <c r="HA10" s="539"/>
      <c r="HB10" s="540"/>
      <c r="HC10" s="538">
        <v>2020</v>
      </c>
      <c r="HD10" s="539"/>
      <c r="HE10" s="540"/>
      <c r="HF10" s="538">
        <v>2021</v>
      </c>
      <c r="HG10" s="539"/>
      <c r="HH10" s="540"/>
      <c r="HI10" s="538">
        <v>2022</v>
      </c>
      <c r="HJ10" s="539"/>
      <c r="HK10" s="540"/>
      <c r="HL10" s="538" t="s">
        <v>70</v>
      </c>
      <c r="HM10" s="539"/>
      <c r="HN10" s="539"/>
      <c r="HO10" s="540"/>
      <c r="HP10" s="538">
        <v>2017</v>
      </c>
      <c r="HQ10" s="539"/>
      <c r="HR10" s="540"/>
      <c r="HS10" s="538">
        <v>2018</v>
      </c>
      <c r="HT10" s="539"/>
      <c r="HU10" s="540"/>
      <c r="HV10" s="538">
        <v>2019</v>
      </c>
      <c r="HW10" s="539"/>
      <c r="HX10" s="540"/>
      <c r="HY10" s="538">
        <v>2020</v>
      </c>
      <c r="HZ10" s="539"/>
      <c r="IA10" s="540"/>
      <c r="IB10" s="538">
        <v>2021</v>
      </c>
      <c r="IC10" s="539"/>
      <c r="ID10" s="540"/>
      <c r="IE10" s="538">
        <v>2022</v>
      </c>
      <c r="IF10" s="539"/>
      <c r="IG10" s="540"/>
    </row>
    <row r="11" spans="1:245" s="35" customFormat="1" ht="42.75" customHeight="1">
      <c r="A11" s="404"/>
      <c r="B11" s="405"/>
      <c r="C11" s="408"/>
      <c r="D11" s="408"/>
      <c r="E11" s="408"/>
      <c r="F11" s="408"/>
      <c r="G11" s="177"/>
      <c r="H11" s="408"/>
      <c r="I11" s="408"/>
      <c r="J11" s="408"/>
      <c r="K11" s="408"/>
      <c r="L11" s="408"/>
      <c r="M11" s="281" t="s">
        <v>537</v>
      </c>
      <c r="N11" s="281"/>
      <c r="O11" s="340" t="s">
        <v>538</v>
      </c>
      <c r="P11" s="281" t="s">
        <v>537</v>
      </c>
      <c r="Q11" s="281" t="s">
        <v>538</v>
      </c>
      <c r="R11" s="281" t="s">
        <v>537</v>
      </c>
      <c r="S11" s="281" t="s">
        <v>538</v>
      </c>
      <c r="T11" s="281" t="s">
        <v>537</v>
      </c>
      <c r="U11" s="281" t="s">
        <v>538</v>
      </c>
      <c r="V11" s="281" t="s">
        <v>628</v>
      </c>
      <c r="W11" s="346" t="s">
        <v>615</v>
      </c>
      <c r="X11" s="346" t="s">
        <v>616</v>
      </c>
      <c r="Y11" s="346" t="s">
        <v>617</v>
      </c>
      <c r="Z11" s="346" t="s">
        <v>618</v>
      </c>
      <c r="AA11" s="346" t="s">
        <v>619</v>
      </c>
      <c r="AB11" s="346" t="s">
        <v>620</v>
      </c>
      <c r="AC11" s="346" t="s">
        <v>621</v>
      </c>
      <c r="AD11" s="346" t="s">
        <v>621</v>
      </c>
      <c r="AE11" s="346" t="s">
        <v>622</v>
      </c>
      <c r="AF11" s="281"/>
      <c r="AG11" s="281" t="s">
        <v>537</v>
      </c>
      <c r="AH11" s="281" t="s">
        <v>538</v>
      </c>
      <c r="AI11" s="340" t="s">
        <v>627</v>
      </c>
      <c r="AJ11" s="346" t="s">
        <v>615</v>
      </c>
      <c r="AK11" s="346" t="s">
        <v>616</v>
      </c>
      <c r="AL11" s="346" t="s">
        <v>617</v>
      </c>
      <c r="AM11" s="346" t="s">
        <v>618</v>
      </c>
      <c r="AN11" s="346" t="s">
        <v>619</v>
      </c>
      <c r="AO11" s="346" t="s">
        <v>620</v>
      </c>
      <c r="AP11" s="346" t="s">
        <v>621</v>
      </c>
      <c r="AQ11" s="346" t="s">
        <v>621</v>
      </c>
      <c r="AR11" s="346" t="s">
        <v>622</v>
      </c>
      <c r="AS11" s="281" t="s">
        <v>537</v>
      </c>
      <c r="AT11" s="281" t="s">
        <v>538</v>
      </c>
      <c r="AU11" s="346" t="s">
        <v>613</v>
      </c>
      <c r="AV11" s="281" t="s">
        <v>537</v>
      </c>
      <c r="AW11" s="281" t="s">
        <v>538</v>
      </c>
      <c r="AX11" s="347" t="s">
        <v>614</v>
      </c>
      <c r="AY11" s="209" t="s">
        <v>537</v>
      </c>
      <c r="AZ11" s="209" t="s">
        <v>538</v>
      </c>
      <c r="BA11" s="209" t="s">
        <v>537</v>
      </c>
      <c r="BB11" s="209" t="s">
        <v>538</v>
      </c>
      <c r="BC11" s="209" t="s">
        <v>537</v>
      </c>
      <c r="BD11" s="209" t="s">
        <v>538</v>
      </c>
      <c r="BE11" s="209" t="s">
        <v>537</v>
      </c>
      <c r="BF11" s="209" t="s">
        <v>538</v>
      </c>
      <c r="BG11" s="209" t="s">
        <v>537</v>
      </c>
      <c r="BH11" s="209" t="s">
        <v>538</v>
      </c>
      <c r="BI11" s="209" t="s">
        <v>537</v>
      </c>
      <c r="BJ11" s="209" t="s">
        <v>538</v>
      </c>
      <c r="BK11" s="209" t="s">
        <v>537</v>
      </c>
      <c r="BL11" s="209" t="s">
        <v>538</v>
      </c>
      <c r="BM11" s="209" t="s">
        <v>537</v>
      </c>
      <c r="BN11" s="209" t="s">
        <v>538</v>
      </c>
      <c r="BO11" s="209" t="s">
        <v>537</v>
      </c>
      <c r="BP11" s="209" t="s">
        <v>538</v>
      </c>
      <c r="BQ11" s="209" t="s">
        <v>537</v>
      </c>
      <c r="BR11" s="209" t="s">
        <v>538</v>
      </c>
      <c r="BS11" s="209" t="s">
        <v>537</v>
      </c>
      <c r="BT11" s="209" t="s">
        <v>538</v>
      </c>
      <c r="BU11" s="209" t="s">
        <v>537</v>
      </c>
      <c r="BV11" s="209" t="s">
        <v>538</v>
      </c>
      <c r="BW11" s="209" t="s">
        <v>537</v>
      </c>
      <c r="BX11" s="209" t="s">
        <v>538</v>
      </c>
      <c r="BY11" s="209" t="s">
        <v>537</v>
      </c>
      <c r="BZ11" s="209" t="s">
        <v>538</v>
      </c>
      <c r="CA11" s="209" t="s">
        <v>537</v>
      </c>
      <c r="CB11" s="209" t="s">
        <v>538</v>
      </c>
      <c r="CC11" s="209" t="s">
        <v>537</v>
      </c>
      <c r="CD11" s="209" t="s">
        <v>538</v>
      </c>
      <c r="CE11" s="209" t="s">
        <v>537</v>
      </c>
      <c r="CF11" s="209" t="s">
        <v>538</v>
      </c>
      <c r="CG11" s="209" t="s">
        <v>537</v>
      </c>
      <c r="CH11" s="209" t="s">
        <v>538</v>
      </c>
      <c r="CI11" s="209" t="s">
        <v>537</v>
      </c>
      <c r="CJ11" s="209" t="s">
        <v>538</v>
      </c>
      <c r="CK11" s="209" t="s">
        <v>537</v>
      </c>
      <c r="CL11" s="209" t="s">
        <v>538</v>
      </c>
      <c r="CM11" s="209" t="s">
        <v>537</v>
      </c>
      <c r="CN11" s="209" t="s">
        <v>538</v>
      </c>
      <c r="CO11" s="209" t="s">
        <v>537</v>
      </c>
      <c r="CP11" s="209" t="s">
        <v>538</v>
      </c>
      <c r="CQ11" s="209" t="s">
        <v>537</v>
      </c>
      <c r="CR11" s="209" t="s">
        <v>538</v>
      </c>
      <c r="CS11" s="209" t="s">
        <v>537</v>
      </c>
      <c r="CT11" s="209" t="s">
        <v>538</v>
      </c>
      <c r="CU11" s="209" t="s">
        <v>537</v>
      </c>
      <c r="CV11" s="209" t="s">
        <v>538</v>
      </c>
      <c r="CW11" s="209" t="s">
        <v>537</v>
      </c>
      <c r="CX11" s="209" t="s">
        <v>538</v>
      </c>
      <c r="CY11" s="209" t="s">
        <v>537</v>
      </c>
      <c r="CZ11" s="209" t="s">
        <v>538</v>
      </c>
      <c r="DA11" s="209" t="s">
        <v>537</v>
      </c>
      <c r="DB11" s="209" t="s">
        <v>538</v>
      </c>
      <c r="DC11" s="209" t="s">
        <v>537</v>
      </c>
      <c r="DD11" s="209" t="s">
        <v>538</v>
      </c>
      <c r="DE11" s="209" t="s">
        <v>537</v>
      </c>
      <c r="DF11" s="209" t="s">
        <v>538</v>
      </c>
      <c r="DG11" s="209" t="s">
        <v>537</v>
      </c>
      <c r="DH11" s="209" t="s">
        <v>538</v>
      </c>
      <c r="DI11" s="209" t="s">
        <v>537</v>
      </c>
      <c r="DJ11" s="209" t="s">
        <v>538</v>
      </c>
      <c r="DK11" s="209" t="s">
        <v>537</v>
      </c>
      <c r="DL11" s="209" t="s">
        <v>538</v>
      </c>
      <c r="DM11" s="209" t="s">
        <v>537</v>
      </c>
      <c r="DN11" s="209" t="s">
        <v>538</v>
      </c>
      <c r="DO11" s="209" t="s">
        <v>537</v>
      </c>
      <c r="DP11" s="209" t="s">
        <v>538</v>
      </c>
      <c r="DQ11" s="410"/>
      <c r="DR11" s="410"/>
      <c r="DS11" s="410"/>
      <c r="DT11" s="410"/>
      <c r="DU11" s="410"/>
      <c r="DV11" s="410"/>
      <c r="DW11" s="410"/>
      <c r="DX11" s="245"/>
      <c r="DY11" s="410"/>
      <c r="DZ11" s="245"/>
      <c r="EA11" s="410"/>
      <c r="EB11" s="209" t="s">
        <v>537</v>
      </c>
      <c r="EC11" s="397" t="s">
        <v>637</v>
      </c>
      <c r="ED11" s="425" t="s">
        <v>642</v>
      </c>
      <c r="EE11" s="209" t="s">
        <v>538</v>
      </c>
      <c r="EF11" s="209" t="s">
        <v>537</v>
      </c>
      <c r="EG11" s="209" t="s">
        <v>637</v>
      </c>
      <c r="EH11" s="209" t="s">
        <v>538</v>
      </c>
      <c r="EI11" s="209" t="s">
        <v>537</v>
      </c>
      <c r="EJ11" s="209" t="s">
        <v>637</v>
      </c>
      <c r="EK11" s="209" t="s">
        <v>538</v>
      </c>
      <c r="EL11" s="209" t="s">
        <v>537</v>
      </c>
      <c r="EM11" s="209" t="s">
        <v>637</v>
      </c>
      <c r="EN11" s="209" t="s">
        <v>538</v>
      </c>
      <c r="EO11" s="209" t="s">
        <v>537</v>
      </c>
      <c r="EP11" s="209" t="s">
        <v>637</v>
      </c>
      <c r="EQ11" s="209" t="s">
        <v>538</v>
      </c>
      <c r="ER11" s="209" t="s">
        <v>537</v>
      </c>
      <c r="ES11" s="209" t="s">
        <v>637</v>
      </c>
      <c r="ET11" s="397" t="s">
        <v>538</v>
      </c>
      <c r="EU11" s="209" t="s">
        <v>537</v>
      </c>
      <c r="EV11" s="209" t="s">
        <v>637</v>
      </c>
      <c r="EW11" s="397" t="s">
        <v>538</v>
      </c>
      <c r="EX11" s="209" t="s">
        <v>537</v>
      </c>
      <c r="EY11" s="397" t="s">
        <v>637</v>
      </c>
      <c r="EZ11" s="425" t="s">
        <v>642</v>
      </c>
      <c r="FA11" s="209" t="s">
        <v>538</v>
      </c>
      <c r="FB11" s="209" t="s">
        <v>537</v>
      </c>
      <c r="FC11" s="209" t="s">
        <v>637</v>
      </c>
      <c r="FD11" s="209" t="s">
        <v>538</v>
      </c>
      <c r="FE11" s="209" t="s">
        <v>537</v>
      </c>
      <c r="FF11" s="209" t="s">
        <v>637</v>
      </c>
      <c r="FG11" s="209" t="s">
        <v>538</v>
      </c>
      <c r="FH11" s="209" t="s">
        <v>537</v>
      </c>
      <c r="FI11" s="209" t="s">
        <v>637</v>
      </c>
      <c r="FJ11" s="209" t="s">
        <v>538</v>
      </c>
      <c r="FK11" s="209" t="s">
        <v>537</v>
      </c>
      <c r="FL11" s="209" t="s">
        <v>637</v>
      </c>
      <c r="FM11" s="209" t="s">
        <v>538</v>
      </c>
      <c r="FN11" s="209" t="s">
        <v>537</v>
      </c>
      <c r="FO11" s="209" t="s">
        <v>637</v>
      </c>
      <c r="FP11" s="209" t="s">
        <v>538</v>
      </c>
      <c r="FQ11" s="209" t="s">
        <v>537</v>
      </c>
      <c r="FR11" s="209" t="s">
        <v>637</v>
      </c>
      <c r="FS11" s="209" t="s">
        <v>538</v>
      </c>
      <c r="FT11" s="209" t="s">
        <v>537</v>
      </c>
      <c r="FU11" s="397" t="s">
        <v>637</v>
      </c>
      <c r="FV11" s="425" t="s">
        <v>642</v>
      </c>
      <c r="FW11" s="209" t="s">
        <v>538</v>
      </c>
      <c r="FX11" s="209" t="s">
        <v>537</v>
      </c>
      <c r="FY11" s="209" t="s">
        <v>637</v>
      </c>
      <c r="FZ11" s="209" t="s">
        <v>538</v>
      </c>
      <c r="GA11" s="209" t="s">
        <v>537</v>
      </c>
      <c r="GB11" s="209" t="s">
        <v>637</v>
      </c>
      <c r="GC11" s="209" t="s">
        <v>538</v>
      </c>
      <c r="GD11" s="209" t="s">
        <v>537</v>
      </c>
      <c r="GE11" s="209" t="s">
        <v>637</v>
      </c>
      <c r="GF11" s="209" t="s">
        <v>538</v>
      </c>
      <c r="GG11" s="209" t="s">
        <v>537</v>
      </c>
      <c r="GH11" s="209" t="s">
        <v>637</v>
      </c>
      <c r="GI11" s="209" t="s">
        <v>538</v>
      </c>
      <c r="GJ11" s="209" t="s">
        <v>537</v>
      </c>
      <c r="GK11" s="209" t="s">
        <v>637</v>
      </c>
      <c r="GL11" s="209" t="s">
        <v>538</v>
      </c>
      <c r="GM11" s="209" t="s">
        <v>537</v>
      </c>
      <c r="GN11" s="209" t="s">
        <v>637</v>
      </c>
      <c r="GO11" s="209" t="s">
        <v>538</v>
      </c>
      <c r="GP11" s="209" t="s">
        <v>537</v>
      </c>
      <c r="GQ11" s="397" t="s">
        <v>637</v>
      </c>
      <c r="GR11" s="425" t="s">
        <v>642</v>
      </c>
      <c r="GS11" s="209" t="s">
        <v>538</v>
      </c>
      <c r="GT11" s="209" t="s">
        <v>537</v>
      </c>
      <c r="GU11" s="209" t="s">
        <v>637</v>
      </c>
      <c r="GV11" s="209" t="s">
        <v>538</v>
      </c>
      <c r="GW11" s="209" t="s">
        <v>537</v>
      </c>
      <c r="GX11" s="209" t="s">
        <v>637</v>
      </c>
      <c r="GY11" s="209" t="s">
        <v>538</v>
      </c>
      <c r="GZ11" s="209" t="s">
        <v>537</v>
      </c>
      <c r="HA11" s="209" t="s">
        <v>637</v>
      </c>
      <c r="HB11" s="209" t="s">
        <v>538</v>
      </c>
      <c r="HC11" s="209" t="s">
        <v>537</v>
      </c>
      <c r="HD11" s="209" t="s">
        <v>637</v>
      </c>
      <c r="HE11" s="209" t="s">
        <v>538</v>
      </c>
      <c r="HF11" s="209" t="s">
        <v>537</v>
      </c>
      <c r="HG11" s="209" t="s">
        <v>637</v>
      </c>
      <c r="HH11" s="209" t="s">
        <v>538</v>
      </c>
      <c r="HI11" s="209" t="s">
        <v>537</v>
      </c>
      <c r="HJ11" s="209" t="s">
        <v>637</v>
      </c>
      <c r="HK11" s="209" t="s">
        <v>538</v>
      </c>
      <c r="HL11" s="209" t="s">
        <v>537</v>
      </c>
      <c r="HM11" s="397" t="s">
        <v>637</v>
      </c>
      <c r="HN11" s="425" t="s">
        <v>642</v>
      </c>
      <c r="HO11" s="209" t="s">
        <v>538</v>
      </c>
      <c r="HP11" s="209" t="s">
        <v>537</v>
      </c>
      <c r="HQ11" s="209" t="s">
        <v>637</v>
      </c>
      <c r="HR11" s="209" t="s">
        <v>538</v>
      </c>
      <c r="HS11" s="209" t="s">
        <v>537</v>
      </c>
      <c r="HT11" s="209" t="s">
        <v>637</v>
      </c>
      <c r="HU11" s="209" t="s">
        <v>538</v>
      </c>
      <c r="HV11" s="209" t="s">
        <v>537</v>
      </c>
      <c r="HW11" s="209" t="s">
        <v>637</v>
      </c>
      <c r="HX11" s="209" t="s">
        <v>538</v>
      </c>
      <c r="HY11" s="209" t="s">
        <v>537</v>
      </c>
      <c r="HZ11" s="209" t="s">
        <v>637</v>
      </c>
      <c r="IA11" s="209" t="s">
        <v>538</v>
      </c>
      <c r="IB11" s="209" t="s">
        <v>537</v>
      </c>
      <c r="IC11" s="209" t="s">
        <v>637</v>
      </c>
      <c r="ID11" s="209" t="s">
        <v>538</v>
      </c>
      <c r="IE11" s="209" t="s">
        <v>537</v>
      </c>
      <c r="IF11" s="442" t="s">
        <v>637</v>
      </c>
      <c r="IG11" s="209" t="s">
        <v>538</v>
      </c>
      <c r="II11" s="35">
        <f>SUBTOTAL(9,ID99:ID201)</f>
        <v>56805.891170000003</v>
      </c>
    </row>
    <row r="12" spans="1:245" s="20" customFormat="1" ht="21.95" customHeight="1">
      <c r="A12" s="11" t="s">
        <v>8</v>
      </c>
      <c r="B12" s="21"/>
      <c r="C12" s="21"/>
      <c r="D12" s="24"/>
      <c r="E12" s="22"/>
      <c r="F12" s="22"/>
      <c r="G12" s="22"/>
      <c r="H12" s="87"/>
      <c r="I12" s="86"/>
      <c r="J12" s="54"/>
      <c r="K12" s="54"/>
      <c r="L12" s="54"/>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23"/>
      <c r="AY12" s="23"/>
      <c r="AZ12" s="23"/>
      <c r="BA12" s="19"/>
      <c r="BB12" s="19"/>
      <c r="BC12" s="19"/>
      <c r="BD12" s="19"/>
      <c r="BE12" s="19"/>
      <c r="BF12" s="19"/>
      <c r="BG12" s="19"/>
      <c r="BH12" s="19"/>
      <c r="BI12" s="19"/>
      <c r="BJ12" s="19"/>
      <c r="BK12" s="18"/>
      <c r="BL12" s="18"/>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380"/>
      <c r="DD12" s="380"/>
      <c r="DQ12" s="6"/>
      <c r="DR12" s="6"/>
      <c r="DS12" s="6"/>
      <c r="DT12" s="6"/>
      <c r="DU12" s="6"/>
      <c r="DV12" s="6"/>
      <c r="DW12" s="6"/>
      <c r="DX12" s="6"/>
      <c r="DY12" s="6"/>
      <c r="DZ12" s="6"/>
      <c r="EA12" s="6"/>
      <c r="EC12" s="395"/>
      <c r="ED12" s="395"/>
      <c r="ET12" s="395"/>
      <c r="EW12" s="395"/>
      <c r="EY12" s="395"/>
      <c r="EZ12" s="395"/>
      <c r="FU12" s="395"/>
      <c r="FV12" s="395"/>
      <c r="GQ12" s="395"/>
      <c r="GR12" s="395"/>
      <c r="HL12" s="382"/>
      <c r="HM12" s="398"/>
      <c r="HN12" s="398"/>
      <c r="HO12" s="382"/>
      <c r="HP12" s="382"/>
      <c r="HQ12" s="382"/>
      <c r="HR12" s="382"/>
      <c r="HS12" s="382"/>
      <c r="HT12" s="382"/>
      <c r="HU12" s="382"/>
      <c r="HV12" s="382"/>
      <c r="HW12" s="382"/>
      <c r="HX12" s="382"/>
      <c r="HY12" s="382"/>
      <c r="HZ12" s="382"/>
      <c r="IA12" s="382"/>
      <c r="IB12" s="382"/>
      <c r="IC12" s="382">
        <f>ES12+FO12+GK12+HG12</f>
        <v>0</v>
      </c>
      <c r="ID12" s="382"/>
      <c r="IE12" s="382"/>
      <c r="IF12" s="429">
        <f>EV12+FR12+GN12+HJ12</f>
        <v>0</v>
      </c>
      <c r="IG12" s="382"/>
      <c r="IK12" s="380">
        <f t="shared" ref="IK12:IK75" si="0">IC12-HG12-GK12-FO12-ES12</f>
        <v>0</v>
      </c>
    </row>
    <row r="13" spans="1:245" s="64" customFormat="1" ht="25.5">
      <c r="A13" s="29" t="s">
        <v>34</v>
      </c>
      <c r="B13" s="176" t="s">
        <v>133</v>
      </c>
      <c r="C13" s="541" t="s">
        <v>369</v>
      </c>
      <c r="D13" s="542"/>
      <c r="E13" s="49" t="s">
        <v>43</v>
      </c>
      <c r="F13" s="84"/>
      <c r="G13" s="27" t="s">
        <v>5</v>
      </c>
      <c r="H13" s="61">
        <f>SUM(H14:H17)</f>
        <v>0</v>
      </c>
      <c r="I13" s="61">
        <f>SUM(I14:I20)</f>
        <v>1.0232000000000001</v>
      </c>
      <c r="J13" s="145">
        <v>2017</v>
      </c>
      <c r="K13" s="145">
        <v>2022</v>
      </c>
      <c r="L13" s="145"/>
      <c r="M13" s="315">
        <f>SUM(M14:M48)</f>
        <v>9624.8318980000004</v>
      </c>
      <c r="N13" s="315"/>
      <c r="O13" s="315">
        <f>SUM(O14:O48)</f>
        <v>21621.891063384031</v>
      </c>
      <c r="P13" s="66">
        <f t="shared" ref="P13:U48" si="1">BA13+BO13+CC13+CQ13</f>
        <v>2141.3500180000001</v>
      </c>
      <c r="Q13" s="66">
        <f t="shared" si="1"/>
        <v>2141.3500180000001</v>
      </c>
      <c r="R13" s="66">
        <f t="shared" si="1"/>
        <v>7483.4818799999994</v>
      </c>
      <c r="S13" s="66">
        <f t="shared" si="1"/>
        <v>4755.2140000000009</v>
      </c>
      <c r="T13" s="66">
        <f t="shared" si="1"/>
        <v>0</v>
      </c>
      <c r="U13" s="66">
        <f t="shared" si="1"/>
        <v>9186.9030000000002</v>
      </c>
      <c r="V13" s="315">
        <f>SUM(V14:V48)</f>
        <v>3853.3977999999997</v>
      </c>
      <c r="W13" s="315">
        <f>SUM(W14:W48)</f>
        <v>740.93907999999999</v>
      </c>
      <c r="X13" s="315">
        <f t="shared" ref="X13:AE13" si="2">SUM(X14:X48)</f>
        <v>3112.4587200000001</v>
      </c>
      <c r="Y13" s="315">
        <f t="shared" si="2"/>
        <v>0</v>
      </c>
      <c r="Z13" s="315">
        <f t="shared" si="2"/>
        <v>0</v>
      </c>
      <c r="AA13" s="315">
        <f t="shared" si="2"/>
        <v>0</v>
      </c>
      <c r="AB13" s="315">
        <f t="shared" si="2"/>
        <v>0</v>
      </c>
      <c r="AC13" s="315">
        <f t="shared" si="2"/>
        <v>0</v>
      </c>
      <c r="AD13" s="315">
        <f t="shared" si="2"/>
        <v>0</v>
      </c>
      <c r="AE13" s="315">
        <f t="shared" si="2"/>
        <v>0</v>
      </c>
      <c r="AF13" s="66"/>
      <c r="AG13" s="66">
        <f t="shared" ref="AG13:AH48" si="3">BG13+BU13+CI13+CW13</f>
        <v>0</v>
      </c>
      <c r="AH13" s="66">
        <f t="shared" si="3"/>
        <v>5367.4</v>
      </c>
      <c r="AI13" s="315">
        <f>SUM(AI14:AI48)</f>
        <v>25925.863649999999</v>
      </c>
      <c r="AJ13" s="315">
        <f>SUM(AJ14:AJ48)</f>
        <v>7663.5960500000001</v>
      </c>
      <c r="AK13" s="315">
        <f>SUM(AK14:AK48)</f>
        <v>18262.267599999999</v>
      </c>
      <c r="AL13" s="315">
        <f t="shared" ref="AL13:AR13" si="4">SUM(AL14:AL48)</f>
        <v>0</v>
      </c>
      <c r="AM13" s="315">
        <f t="shared" si="4"/>
        <v>0</v>
      </c>
      <c r="AN13" s="315">
        <f t="shared" si="4"/>
        <v>0</v>
      </c>
      <c r="AO13" s="315">
        <f>SUM(AO14:AO48)</f>
        <v>0</v>
      </c>
      <c r="AP13" s="315">
        <f t="shared" si="4"/>
        <v>0</v>
      </c>
      <c r="AQ13" s="315">
        <f t="shared" si="4"/>
        <v>0</v>
      </c>
      <c r="AR13" s="315">
        <f t="shared" si="4"/>
        <v>0</v>
      </c>
      <c r="AS13" s="66">
        <f>BI13+BW13+CK13+CY13</f>
        <v>0</v>
      </c>
      <c r="AT13" s="66">
        <f>BJ13+BX13+CL13+CZ13</f>
        <v>0</v>
      </c>
      <c r="AU13" s="66">
        <f>IC13</f>
        <v>137244.99626506196</v>
      </c>
      <c r="AV13" s="66">
        <f t="shared" ref="AV13:AW48" si="5">BK13+BY13+CM13+DA13</f>
        <v>0</v>
      </c>
      <c r="AW13" s="66">
        <f t="shared" si="5"/>
        <v>171.02404538403601</v>
      </c>
      <c r="AX13" s="66">
        <f>IF13</f>
        <v>116880.92102754426</v>
      </c>
      <c r="AY13" s="62">
        <f t="shared" ref="AY13:DB13" si="6">SUM(AY14:AY48)</f>
        <v>0</v>
      </c>
      <c r="AZ13" s="62">
        <f t="shared" si="6"/>
        <v>890.7</v>
      </c>
      <c r="BA13" s="62">
        <f t="shared" si="6"/>
        <v>0</v>
      </c>
      <c r="BB13" s="62">
        <f t="shared" si="6"/>
        <v>0</v>
      </c>
      <c r="BC13" s="62">
        <f t="shared" si="6"/>
        <v>0</v>
      </c>
      <c r="BD13" s="62">
        <f t="shared" si="6"/>
        <v>0</v>
      </c>
      <c r="BE13" s="62">
        <f t="shared" si="6"/>
        <v>0</v>
      </c>
      <c r="BF13" s="62">
        <f t="shared" si="6"/>
        <v>92.200000000000045</v>
      </c>
      <c r="BG13" s="62">
        <f t="shared" si="6"/>
        <v>0</v>
      </c>
      <c r="BH13" s="62">
        <f t="shared" si="6"/>
        <v>798.5</v>
      </c>
      <c r="BI13" s="62">
        <f t="shared" si="6"/>
        <v>0</v>
      </c>
      <c r="BJ13" s="62">
        <f t="shared" si="6"/>
        <v>0</v>
      </c>
      <c r="BK13" s="62">
        <f t="shared" si="6"/>
        <v>0</v>
      </c>
      <c r="BL13" s="62">
        <f t="shared" si="6"/>
        <v>0</v>
      </c>
      <c r="BM13" s="62">
        <f t="shared" si="6"/>
        <v>9624.8318980000004</v>
      </c>
      <c r="BN13" s="62">
        <f t="shared" si="6"/>
        <v>20731.191063384034</v>
      </c>
      <c r="BO13" s="62">
        <f t="shared" si="6"/>
        <v>2141.3500180000001</v>
      </c>
      <c r="BP13" s="62">
        <f t="shared" si="6"/>
        <v>2141.3500180000001</v>
      </c>
      <c r="BQ13" s="62">
        <f t="shared" si="6"/>
        <v>7483.4818799999994</v>
      </c>
      <c r="BR13" s="62">
        <f t="shared" si="6"/>
        <v>4755.2140000000009</v>
      </c>
      <c r="BS13" s="62">
        <f t="shared" si="6"/>
        <v>0</v>
      </c>
      <c r="BT13" s="62">
        <f t="shared" si="6"/>
        <v>9094.7029999999995</v>
      </c>
      <c r="BU13" s="62">
        <f t="shared" si="6"/>
        <v>0</v>
      </c>
      <c r="BV13" s="62">
        <f t="shared" si="6"/>
        <v>4568.8999999999996</v>
      </c>
      <c r="BW13" s="62">
        <f t="shared" si="6"/>
        <v>0</v>
      </c>
      <c r="BX13" s="62">
        <f t="shared" si="6"/>
        <v>0</v>
      </c>
      <c r="BY13" s="62">
        <f t="shared" si="6"/>
        <v>0</v>
      </c>
      <c r="BZ13" s="62">
        <f t="shared" si="6"/>
        <v>171.02404538403601</v>
      </c>
      <c r="CA13" s="62">
        <f t="shared" si="6"/>
        <v>0</v>
      </c>
      <c r="CB13" s="62">
        <f t="shared" si="6"/>
        <v>0</v>
      </c>
      <c r="CC13" s="62">
        <f t="shared" si="6"/>
        <v>0</v>
      </c>
      <c r="CD13" s="62">
        <f t="shared" si="6"/>
        <v>0</v>
      </c>
      <c r="CE13" s="62">
        <f t="shared" si="6"/>
        <v>0</v>
      </c>
      <c r="CF13" s="62">
        <f t="shared" si="6"/>
        <v>0</v>
      </c>
      <c r="CG13" s="62">
        <f t="shared" si="6"/>
        <v>0</v>
      </c>
      <c r="CH13" s="62">
        <f t="shared" si="6"/>
        <v>0</v>
      </c>
      <c r="CI13" s="62">
        <f t="shared" si="6"/>
        <v>0</v>
      </c>
      <c r="CJ13" s="62">
        <f t="shared" si="6"/>
        <v>0</v>
      </c>
      <c r="CK13" s="62">
        <f t="shared" si="6"/>
        <v>0</v>
      </c>
      <c r="CL13" s="62">
        <f t="shared" si="6"/>
        <v>0</v>
      </c>
      <c r="CM13" s="62">
        <f t="shared" si="6"/>
        <v>0</v>
      </c>
      <c r="CN13" s="62">
        <f t="shared" si="6"/>
        <v>0</v>
      </c>
      <c r="CO13" s="62">
        <f t="shared" si="6"/>
        <v>0</v>
      </c>
      <c r="CP13" s="62">
        <f t="shared" si="6"/>
        <v>0</v>
      </c>
      <c r="CQ13" s="62">
        <f t="shared" si="6"/>
        <v>0</v>
      </c>
      <c r="CR13" s="62">
        <f t="shared" si="6"/>
        <v>0</v>
      </c>
      <c r="CS13" s="62">
        <f t="shared" si="6"/>
        <v>0</v>
      </c>
      <c r="CT13" s="62">
        <f t="shared" si="6"/>
        <v>0</v>
      </c>
      <c r="CU13" s="62">
        <f t="shared" si="6"/>
        <v>0</v>
      </c>
      <c r="CV13" s="62">
        <f t="shared" si="6"/>
        <v>0</v>
      </c>
      <c r="CW13" s="62">
        <f t="shared" si="6"/>
        <v>0</v>
      </c>
      <c r="CX13" s="62">
        <f t="shared" si="6"/>
        <v>0</v>
      </c>
      <c r="CY13" s="62">
        <f t="shared" si="6"/>
        <v>0</v>
      </c>
      <c r="CZ13" s="62">
        <f t="shared" si="6"/>
        <v>0</v>
      </c>
      <c r="DA13" s="62">
        <f t="shared" si="6"/>
        <v>0</v>
      </c>
      <c r="DB13" s="62">
        <f t="shared" si="6"/>
        <v>0</v>
      </c>
      <c r="DC13" s="380">
        <f t="shared" ref="DC13:DD70" si="7">DE13+DG13+DI13+DK13+DM13+DO13</f>
        <v>9624.8318980000004</v>
      </c>
      <c r="DD13" s="380">
        <f t="shared" si="7"/>
        <v>21621.891063384035</v>
      </c>
      <c r="DE13" s="64">
        <f t="shared" ref="DE13:DP54" si="8">BA13+BO13+CC13+CQ13</f>
        <v>2141.3500180000001</v>
      </c>
      <c r="DF13" s="64">
        <f t="shared" si="8"/>
        <v>2141.3500180000001</v>
      </c>
      <c r="DG13" s="64">
        <f t="shared" si="8"/>
        <v>7483.4818799999994</v>
      </c>
      <c r="DH13" s="64">
        <f t="shared" si="8"/>
        <v>4755.2140000000009</v>
      </c>
      <c r="DI13" s="64">
        <f t="shared" si="8"/>
        <v>0</v>
      </c>
      <c r="DJ13" s="64">
        <f t="shared" si="8"/>
        <v>9186.9030000000002</v>
      </c>
      <c r="DK13" s="64">
        <f t="shared" si="8"/>
        <v>0</v>
      </c>
      <c r="DL13" s="64">
        <f t="shared" si="8"/>
        <v>5367.4</v>
      </c>
      <c r="DM13" s="64">
        <f t="shared" si="8"/>
        <v>0</v>
      </c>
      <c r="DN13" s="64">
        <f t="shared" si="8"/>
        <v>0</v>
      </c>
      <c r="DO13" s="64">
        <f t="shared" si="8"/>
        <v>0</v>
      </c>
      <c r="DP13" s="64">
        <f t="shared" si="8"/>
        <v>171.02404538403601</v>
      </c>
      <c r="DQ13" s="63"/>
      <c r="DR13" s="63"/>
      <c r="DS13" s="63"/>
      <c r="DT13" s="63"/>
      <c r="DU13" s="63"/>
      <c r="DV13" s="63"/>
      <c r="DW13" s="63"/>
      <c r="DX13" s="63"/>
      <c r="DY13" s="63"/>
      <c r="DZ13" s="63"/>
      <c r="EA13" s="63"/>
      <c r="EB13" s="64">
        <f>EF13+EI13+EL13+EO13+ER13+EU13</f>
        <v>0</v>
      </c>
      <c r="EC13" s="426">
        <f>EG13+EJ13+EM13+EP13+ES13+EV13</f>
        <v>9971.7170800000004</v>
      </c>
      <c r="ED13" s="426">
        <f>EH13+EK13+EN13+EQ13</f>
        <v>890.7</v>
      </c>
      <c r="EE13" s="64">
        <f>EH13+EK13+EN13+EQ13+ET13+EW13</f>
        <v>890.7</v>
      </c>
      <c r="EF13" s="64">
        <f t="shared" ref="EF13:EF112" si="9">BA13</f>
        <v>0</v>
      </c>
      <c r="EG13" s="64">
        <f>EH13</f>
        <v>0</v>
      </c>
      <c r="EH13" s="64">
        <f t="shared" ref="EH13:EI70" si="10">BB13</f>
        <v>0</v>
      </c>
      <c r="EI13" s="64">
        <f t="shared" si="10"/>
        <v>0</v>
      </c>
      <c r="EJ13" s="64">
        <f>EK13</f>
        <v>0</v>
      </c>
      <c r="EK13" s="64">
        <f t="shared" ref="EK13:EL70" si="11">BD13</f>
        <v>0</v>
      </c>
      <c r="EL13" s="315">
        <f t="shared" ref="EL13:EV13" si="12">SUM(EL14:EL48)</f>
        <v>0</v>
      </c>
      <c r="EM13" s="315">
        <f t="shared" si="12"/>
        <v>740.93907999999999</v>
      </c>
      <c r="EN13" s="315">
        <f t="shared" si="12"/>
        <v>92.200000000000045</v>
      </c>
      <c r="EO13" s="315">
        <f t="shared" si="12"/>
        <v>0</v>
      </c>
      <c r="EP13" s="315">
        <f t="shared" si="12"/>
        <v>7663.5960500000001</v>
      </c>
      <c r="EQ13" s="315">
        <f t="shared" si="12"/>
        <v>798.5</v>
      </c>
      <c r="ER13" s="315">
        <f t="shared" si="12"/>
        <v>0</v>
      </c>
      <c r="ES13" s="315">
        <f t="shared" si="12"/>
        <v>1567.1819500000001</v>
      </c>
      <c r="ET13" s="315">
        <f t="shared" si="12"/>
        <v>0</v>
      </c>
      <c r="EU13" s="315">
        <f t="shared" si="12"/>
        <v>0</v>
      </c>
      <c r="EV13" s="315">
        <f t="shared" si="12"/>
        <v>0</v>
      </c>
      <c r="EW13" s="315">
        <f t="shared" ref="EW13:HH13" si="13">SUM(EW14:EW48)</f>
        <v>0</v>
      </c>
      <c r="EX13" s="315">
        <f t="shared" si="13"/>
        <v>9624.8318980000004</v>
      </c>
      <c r="EY13" s="315">
        <f t="shared" si="13"/>
        <v>87152.436304719886</v>
      </c>
      <c r="EZ13" s="315">
        <f t="shared" si="13"/>
        <v>20560.167018</v>
      </c>
      <c r="FA13" s="315">
        <f t="shared" si="13"/>
        <v>20731.191063384034</v>
      </c>
      <c r="FB13" s="315">
        <f t="shared" si="13"/>
        <v>2141.3500180000001</v>
      </c>
      <c r="FC13" s="315">
        <f t="shared" si="13"/>
        <v>2141.3500180000001</v>
      </c>
      <c r="FD13" s="315">
        <f t="shared" si="13"/>
        <v>2141.3500180000001</v>
      </c>
      <c r="FE13" s="315">
        <f t="shared" si="13"/>
        <v>7483.4818799999994</v>
      </c>
      <c r="FF13" s="315">
        <f t="shared" si="13"/>
        <v>4755.2140000000009</v>
      </c>
      <c r="FG13" s="315">
        <f t="shared" si="13"/>
        <v>4755.2140000000009</v>
      </c>
      <c r="FH13" s="315">
        <f t="shared" si="13"/>
        <v>0</v>
      </c>
      <c r="FI13" s="315">
        <f t="shared" si="13"/>
        <v>3112.4587200000001</v>
      </c>
      <c r="FJ13" s="315">
        <f t="shared" si="13"/>
        <v>9094.7029999999995</v>
      </c>
      <c r="FK13" s="315">
        <f t="shared" si="13"/>
        <v>0</v>
      </c>
      <c r="FL13" s="315">
        <f t="shared" si="13"/>
        <v>18262.267599999999</v>
      </c>
      <c r="FM13" s="315">
        <f t="shared" si="13"/>
        <v>4568.8999999999996</v>
      </c>
      <c r="FN13" s="315">
        <f t="shared" si="13"/>
        <v>0</v>
      </c>
      <c r="FO13" s="315">
        <f t="shared" si="13"/>
        <v>122429.26139836198</v>
      </c>
      <c r="FP13" s="315">
        <f t="shared" si="13"/>
        <v>0</v>
      </c>
      <c r="FQ13" s="315">
        <f t="shared" si="13"/>
        <v>0</v>
      </c>
      <c r="FR13" s="315">
        <f t="shared" si="13"/>
        <v>116880.92102754426</v>
      </c>
      <c r="FS13" s="315">
        <f t="shared" si="13"/>
        <v>171.02404538403601</v>
      </c>
      <c r="FT13" s="315">
        <f t="shared" si="13"/>
        <v>0</v>
      </c>
      <c r="FU13" s="315">
        <f t="shared" si="13"/>
        <v>0</v>
      </c>
      <c r="FV13" s="315">
        <f t="shared" si="13"/>
        <v>0</v>
      </c>
      <c r="FW13" s="315">
        <f t="shared" si="13"/>
        <v>0</v>
      </c>
      <c r="FX13" s="315">
        <f t="shared" si="13"/>
        <v>0</v>
      </c>
      <c r="FY13" s="315">
        <f t="shared" si="13"/>
        <v>0</v>
      </c>
      <c r="FZ13" s="315">
        <f t="shared" si="13"/>
        <v>0</v>
      </c>
      <c r="GA13" s="315">
        <f t="shared" si="13"/>
        <v>0</v>
      </c>
      <c r="GB13" s="315">
        <f t="shared" si="13"/>
        <v>0</v>
      </c>
      <c r="GC13" s="315">
        <f t="shared" si="13"/>
        <v>0</v>
      </c>
      <c r="GD13" s="315">
        <f t="shared" si="13"/>
        <v>0</v>
      </c>
      <c r="GE13" s="315">
        <f t="shared" si="13"/>
        <v>0</v>
      </c>
      <c r="GF13" s="315">
        <f t="shared" si="13"/>
        <v>0</v>
      </c>
      <c r="GG13" s="315">
        <f t="shared" si="13"/>
        <v>0</v>
      </c>
      <c r="GH13" s="315">
        <f t="shared" si="13"/>
        <v>0</v>
      </c>
      <c r="GI13" s="315">
        <f t="shared" si="13"/>
        <v>0</v>
      </c>
      <c r="GJ13" s="315">
        <f t="shared" si="13"/>
        <v>0</v>
      </c>
      <c r="GK13" s="315">
        <f t="shared" si="13"/>
        <v>0</v>
      </c>
      <c r="GL13" s="315">
        <f t="shared" si="13"/>
        <v>0</v>
      </c>
      <c r="GM13" s="315">
        <f t="shared" si="13"/>
        <v>0</v>
      </c>
      <c r="GN13" s="315">
        <f t="shared" si="13"/>
        <v>0</v>
      </c>
      <c r="GO13" s="315">
        <f t="shared" si="13"/>
        <v>0</v>
      </c>
      <c r="GP13" s="315">
        <f t="shared" si="13"/>
        <v>0</v>
      </c>
      <c r="GQ13" s="315">
        <f t="shared" si="13"/>
        <v>0</v>
      </c>
      <c r="GR13" s="315">
        <f t="shared" si="13"/>
        <v>0</v>
      </c>
      <c r="GS13" s="315">
        <f t="shared" si="13"/>
        <v>0</v>
      </c>
      <c r="GT13" s="315">
        <f t="shared" si="13"/>
        <v>0</v>
      </c>
      <c r="GU13" s="315">
        <f t="shared" si="13"/>
        <v>0</v>
      </c>
      <c r="GV13" s="315">
        <f t="shared" si="13"/>
        <v>0</v>
      </c>
      <c r="GW13" s="315">
        <f t="shared" si="13"/>
        <v>0</v>
      </c>
      <c r="GX13" s="315">
        <f t="shared" si="13"/>
        <v>0</v>
      </c>
      <c r="GY13" s="315">
        <f t="shared" si="13"/>
        <v>0</v>
      </c>
      <c r="GZ13" s="315">
        <f t="shared" si="13"/>
        <v>0</v>
      </c>
      <c r="HA13" s="315">
        <f t="shared" si="13"/>
        <v>0</v>
      </c>
      <c r="HB13" s="315">
        <f t="shared" si="13"/>
        <v>0</v>
      </c>
      <c r="HC13" s="315">
        <f t="shared" si="13"/>
        <v>0</v>
      </c>
      <c r="HD13" s="315">
        <f t="shared" si="13"/>
        <v>0</v>
      </c>
      <c r="HE13" s="315">
        <f t="shared" si="13"/>
        <v>0</v>
      </c>
      <c r="HF13" s="315">
        <f t="shared" si="13"/>
        <v>0</v>
      </c>
      <c r="HG13" s="315">
        <f t="shared" si="13"/>
        <v>13248.552916700002</v>
      </c>
      <c r="HH13" s="315">
        <f t="shared" si="13"/>
        <v>0</v>
      </c>
      <c r="HI13" s="315">
        <f t="shared" ref="HI13:IF13" si="14">SUM(HI14:HI48)</f>
        <v>0</v>
      </c>
      <c r="HJ13" s="315">
        <f t="shared" si="14"/>
        <v>0</v>
      </c>
      <c r="HK13" s="315">
        <f t="shared" si="14"/>
        <v>0</v>
      </c>
      <c r="HL13" s="315">
        <f t="shared" si="14"/>
        <v>9624.8318980000004</v>
      </c>
      <c r="HM13" s="315">
        <f t="shared" si="14"/>
        <v>101332.33338471988</v>
      </c>
      <c r="HN13" s="315">
        <f t="shared" si="14"/>
        <v>21450.867017999997</v>
      </c>
      <c r="HO13" s="315">
        <f t="shared" si="14"/>
        <v>21621.891063384031</v>
      </c>
      <c r="HP13" s="315">
        <f t="shared" si="14"/>
        <v>2141.3500180000001</v>
      </c>
      <c r="HQ13" s="315">
        <f t="shared" si="14"/>
        <v>2141.3500180000001</v>
      </c>
      <c r="HR13" s="315">
        <f t="shared" si="14"/>
        <v>2141.3500180000001</v>
      </c>
      <c r="HS13" s="315">
        <f t="shared" si="14"/>
        <v>7483.4818799999994</v>
      </c>
      <c r="HT13" s="315">
        <f t="shared" si="14"/>
        <v>4755.2140000000009</v>
      </c>
      <c r="HU13" s="315">
        <f t="shared" si="14"/>
        <v>4755.2140000000009</v>
      </c>
      <c r="HV13" s="315">
        <f t="shared" si="14"/>
        <v>0</v>
      </c>
      <c r="HW13" s="315">
        <f t="shared" si="14"/>
        <v>3853.3977999999997</v>
      </c>
      <c r="HX13" s="315">
        <f t="shared" si="14"/>
        <v>9186.9030000000002</v>
      </c>
      <c r="HY13" s="315">
        <f t="shared" si="14"/>
        <v>0</v>
      </c>
      <c r="HZ13" s="315">
        <f t="shared" si="14"/>
        <v>25925.863649999999</v>
      </c>
      <c r="IA13" s="315">
        <f t="shared" si="14"/>
        <v>5367.4</v>
      </c>
      <c r="IB13" s="315">
        <f t="shared" si="14"/>
        <v>0</v>
      </c>
      <c r="IC13" s="315">
        <f t="shared" si="14"/>
        <v>137244.99626506196</v>
      </c>
      <c r="ID13" s="315">
        <f t="shared" si="14"/>
        <v>0</v>
      </c>
      <c r="IE13" s="315">
        <f t="shared" si="14"/>
        <v>0</v>
      </c>
      <c r="IF13" s="315">
        <f t="shared" si="14"/>
        <v>116880.92102754426</v>
      </c>
      <c r="IG13" s="315">
        <f>SUM(IG14:IG48)</f>
        <v>171.02404538403601</v>
      </c>
      <c r="IK13" s="380">
        <f t="shared" si="0"/>
        <v>-3.092281986027956E-11</v>
      </c>
    </row>
    <row r="14" spans="1:245" s="52" customFormat="1" ht="25.5" outlineLevel="1">
      <c r="A14" s="57" t="s">
        <v>9</v>
      </c>
      <c r="B14" s="383" t="s">
        <v>139</v>
      </c>
      <c r="C14" s="283" t="s">
        <v>77</v>
      </c>
      <c r="D14" s="60" t="s">
        <v>177</v>
      </c>
      <c r="E14" s="245" t="s">
        <v>6</v>
      </c>
      <c r="F14" s="83">
        <v>1.2169000000000001</v>
      </c>
      <c r="G14" s="245" t="s">
        <v>5</v>
      </c>
      <c r="H14" s="34">
        <v>0</v>
      </c>
      <c r="I14" s="34">
        <f>'[58]2-ип тс '!$H$19</f>
        <v>0.49</v>
      </c>
      <c r="J14" s="245">
        <v>2018</v>
      </c>
      <c r="K14" s="245">
        <v>2018</v>
      </c>
      <c r="L14" s="245"/>
      <c r="M14" s="66">
        <f t="shared" ref="M14:M48" si="15">+P14+R14+T14+AG14+AS14+AV14</f>
        <v>2468.2660000000001</v>
      </c>
      <c r="N14" s="341" t="s">
        <v>604</v>
      </c>
      <c r="O14" s="66">
        <f t="shared" ref="O14:O48" si="16">+Q14+S14+U14+AH14+AT14+AW14</f>
        <v>2468.2660000000001</v>
      </c>
      <c r="P14" s="66">
        <f t="shared" si="1"/>
        <v>0</v>
      </c>
      <c r="Q14" s="66">
        <f t="shared" si="1"/>
        <v>0</v>
      </c>
      <c r="R14" s="66">
        <f t="shared" si="1"/>
        <v>2468.2660000000001</v>
      </c>
      <c r="S14" s="66">
        <f t="shared" si="1"/>
        <v>2468.2660000000001</v>
      </c>
      <c r="T14" s="66">
        <f t="shared" si="1"/>
        <v>0</v>
      </c>
      <c r="U14" s="66">
        <f t="shared" si="1"/>
        <v>0</v>
      </c>
      <c r="V14" s="66">
        <f t="shared" ref="V14:V25" si="17">SUBTOTAL(9,W14:AE14)</f>
        <v>0</v>
      </c>
      <c r="W14" s="66"/>
      <c r="X14" s="66"/>
      <c r="Y14" s="66"/>
      <c r="Z14" s="66"/>
      <c r="AA14" s="66"/>
      <c r="AB14" s="66"/>
      <c r="AC14" s="66"/>
      <c r="AD14" s="66"/>
      <c r="AE14" s="66"/>
      <c r="AF14" s="66"/>
      <c r="AG14" s="66">
        <f t="shared" si="3"/>
        <v>0</v>
      </c>
      <c r="AH14" s="66">
        <f t="shared" si="3"/>
        <v>0</v>
      </c>
      <c r="AI14" s="66">
        <f>SUM(AJ14:AR14)</f>
        <v>0</v>
      </c>
      <c r="AJ14" s="66"/>
      <c r="AK14" s="66"/>
      <c r="AL14" s="66"/>
      <c r="AM14" s="66"/>
      <c r="AN14" s="66"/>
      <c r="AO14" s="66"/>
      <c r="AP14" s="66"/>
      <c r="AQ14" s="66"/>
      <c r="AR14" s="66"/>
      <c r="AS14" s="66">
        <f t="shared" ref="AS14:AT48" si="18">BI14+BW14+CK14+CY14</f>
        <v>0</v>
      </c>
      <c r="AT14" s="66">
        <f t="shared" si="18"/>
        <v>0</v>
      </c>
      <c r="AU14" s="66">
        <f t="shared" ref="AU14:AU77" si="19">IC14</f>
        <v>0</v>
      </c>
      <c r="AV14" s="66">
        <f t="shared" si="5"/>
        <v>0</v>
      </c>
      <c r="AW14" s="66">
        <f t="shared" si="5"/>
        <v>0</v>
      </c>
      <c r="AX14" s="66">
        <f t="shared" ref="AX14:AX77" si="20">IF14</f>
        <v>0</v>
      </c>
      <c r="AY14" s="34">
        <f t="shared" ref="AY14:AZ48" si="21">+BA14+BC14+BE14+BG14+BI14+BK14</f>
        <v>0</v>
      </c>
      <c r="AZ14" s="34">
        <f t="shared" si="21"/>
        <v>0</v>
      </c>
      <c r="BA14" s="50"/>
      <c r="BB14" s="50"/>
      <c r="BC14" s="50"/>
      <c r="BD14" s="50"/>
      <c r="BE14" s="50"/>
      <c r="BF14" s="50"/>
      <c r="BG14" s="50"/>
      <c r="BH14" s="50"/>
      <c r="BI14" s="50"/>
      <c r="BJ14" s="50"/>
      <c r="BK14" s="67"/>
      <c r="BL14" s="67"/>
      <c r="BM14" s="34">
        <f t="shared" ref="BM14:BN48" si="22">+BO14+BQ14+BS14+BU14+BW14+BY14</f>
        <v>2468.2660000000001</v>
      </c>
      <c r="BN14" s="34">
        <f t="shared" si="22"/>
        <v>2468.2660000000001</v>
      </c>
      <c r="BO14" s="34"/>
      <c r="BP14" s="34"/>
      <c r="BQ14" s="34">
        <v>2468.2660000000001</v>
      </c>
      <c r="BR14" s="34">
        <v>2468.2660000000001</v>
      </c>
      <c r="BS14" s="34"/>
      <c r="BT14" s="34"/>
      <c r="BU14" s="34"/>
      <c r="BV14" s="34"/>
      <c r="BW14" s="34"/>
      <c r="BX14" s="34"/>
      <c r="BY14" s="34"/>
      <c r="BZ14" s="34"/>
      <c r="CA14" s="34">
        <f t="shared" ref="CA14:CB48" si="23">+CC14+CE14+CG14+CI14+CK14+CM14</f>
        <v>0</v>
      </c>
      <c r="CB14" s="34">
        <f t="shared" si="23"/>
        <v>0</v>
      </c>
      <c r="CC14" s="50"/>
      <c r="CD14" s="50"/>
      <c r="CE14" s="50"/>
      <c r="CF14" s="50"/>
      <c r="CG14" s="50"/>
      <c r="CH14" s="50"/>
      <c r="CI14" s="50"/>
      <c r="CJ14" s="50"/>
      <c r="CK14" s="50"/>
      <c r="CL14" s="50"/>
      <c r="CM14" s="50"/>
      <c r="CN14" s="50"/>
      <c r="CO14" s="34">
        <f t="shared" ref="CO14:CP48" si="24">+CQ14+CS14+CU14+CW14+CY14+DA14</f>
        <v>0</v>
      </c>
      <c r="CP14" s="34">
        <f t="shared" si="24"/>
        <v>0</v>
      </c>
      <c r="CQ14" s="50"/>
      <c r="CR14" s="50"/>
      <c r="CS14" s="50"/>
      <c r="CT14" s="50"/>
      <c r="CU14" s="50"/>
      <c r="CV14" s="50"/>
      <c r="CW14" s="50"/>
      <c r="CX14" s="50"/>
      <c r="CY14" s="50"/>
      <c r="CZ14" s="419"/>
      <c r="DA14" s="419"/>
      <c r="DB14" s="419"/>
      <c r="DC14" s="380">
        <f t="shared" si="7"/>
        <v>2468.2660000000001</v>
      </c>
      <c r="DD14" s="380">
        <f t="shared" si="7"/>
        <v>2468.2660000000001</v>
      </c>
      <c r="DE14" s="64">
        <f t="shared" si="8"/>
        <v>0</v>
      </c>
      <c r="DF14" s="64">
        <f t="shared" si="8"/>
        <v>0</v>
      </c>
      <c r="DG14" s="64">
        <f t="shared" si="8"/>
        <v>2468.2660000000001</v>
      </c>
      <c r="DH14" s="64">
        <f t="shared" si="8"/>
        <v>2468.2660000000001</v>
      </c>
      <c r="DI14" s="64">
        <f t="shared" si="8"/>
        <v>0</v>
      </c>
      <c r="DJ14" s="64">
        <f t="shared" si="8"/>
        <v>0</v>
      </c>
      <c r="DK14" s="64">
        <f t="shared" si="8"/>
        <v>0</v>
      </c>
      <c r="DL14" s="64">
        <f t="shared" si="8"/>
        <v>0</v>
      </c>
      <c r="DM14" s="64">
        <f t="shared" si="8"/>
        <v>0</v>
      </c>
      <c r="DN14" s="64">
        <f t="shared" si="8"/>
        <v>0</v>
      </c>
      <c r="DO14" s="64">
        <f t="shared" si="8"/>
        <v>0</v>
      </c>
      <c r="DP14" s="64">
        <f t="shared" si="8"/>
        <v>0</v>
      </c>
      <c r="DQ14" s="51"/>
      <c r="DR14" s="51"/>
      <c r="DS14" s="51"/>
      <c r="DT14" s="51"/>
      <c r="DU14" s="51"/>
      <c r="DV14" s="51"/>
      <c r="DW14" s="51"/>
      <c r="DX14" s="51"/>
      <c r="DY14" s="51"/>
      <c r="DZ14" s="51"/>
      <c r="EA14" s="51"/>
      <c r="EB14" s="64">
        <f t="shared" ref="EB14:EC75" si="25">EF14+EI14+EL14+EO14+ER14+EU14</f>
        <v>0</v>
      </c>
      <c r="EC14" s="426">
        <f t="shared" si="25"/>
        <v>0</v>
      </c>
      <c r="ED14" s="426">
        <f t="shared" ref="ED14:ED113" si="26">EH14+EK14+EN14+EQ14</f>
        <v>0</v>
      </c>
      <c r="EE14" s="64">
        <f t="shared" ref="EE14:EE113" si="27">EH14+EK14+EN14+EQ14+ET14+EW14</f>
        <v>0</v>
      </c>
      <c r="EF14" s="64">
        <f>BA14</f>
        <v>0</v>
      </c>
      <c r="EG14" s="64">
        <f t="shared" ref="EG14:EG113" si="28">EH14</f>
        <v>0</v>
      </c>
      <c r="EH14" s="64">
        <f t="shared" si="10"/>
        <v>0</v>
      </c>
      <c r="EI14" s="64">
        <f t="shared" si="10"/>
        <v>0</v>
      </c>
      <c r="EJ14" s="64">
        <f t="shared" ref="EJ14:EJ113" si="29">EK14</f>
        <v>0</v>
      </c>
      <c r="EK14" s="64">
        <f t="shared" si="11"/>
        <v>0</v>
      </c>
      <c r="EL14" s="64">
        <f t="shared" si="11"/>
        <v>0</v>
      </c>
      <c r="EM14" s="64">
        <f t="shared" ref="EM14:EM112" si="30">W14</f>
        <v>0</v>
      </c>
      <c r="EN14" s="64">
        <f t="shared" ref="EN14:EO70" si="31">BF14</f>
        <v>0</v>
      </c>
      <c r="EO14" s="64">
        <f t="shared" si="31"/>
        <v>0</v>
      </c>
      <c r="EP14" s="64">
        <f t="shared" ref="EP14:EP112" si="32">AJ14</f>
        <v>0</v>
      </c>
      <c r="EQ14" s="64">
        <f t="shared" ref="EQ14:ER70" si="33">BH14</f>
        <v>0</v>
      </c>
      <c r="ER14" s="64">
        <f t="shared" si="33"/>
        <v>0</v>
      </c>
      <c r="ES14" s="64"/>
      <c r="ET14" s="426">
        <f t="shared" ref="ET14:EU70" si="34">BJ14</f>
        <v>0</v>
      </c>
      <c r="EU14" s="64">
        <f t="shared" si="34"/>
        <v>0</v>
      </c>
      <c r="EV14" s="64"/>
      <c r="EW14" s="426">
        <f t="shared" ref="EW14:EW112" si="35">BL14</f>
        <v>0</v>
      </c>
      <c r="EX14" s="64">
        <f t="shared" ref="EX14:EY75" si="36">FB14+FE14+FH14+FK14+FN14+FQ14</f>
        <v>2468.2660000000001</v>
      </c>
      <c r="EY14" s="426">
        <f t="shared" si="36"/>
        <v>2468.2660000000001</v>
      </c>
      <c r="EZ14" s="426">
        <f t="shared" ref="EZ14:EZ113" si="37">FD14+FG14+FJ14+FM14</f>
        <v>2468.2660000000001</v>
      </c>
      <c r="FA14" s="64">
        <f t="shared" ref="FA14:FA113" si="38">FD14+FG14+FJ14+FM14+FP14+FS14</f>
        <v>2468.2660000000001</v>
      </c>
      <c r="FB14" s="64">
        <f t="shared" ref="FB14:FB112" si="39">BO14</f>
        <v>0</v>
      </c>
      <c r="FC14" s="64">
        <f t="shared" ref="FC14:FC113" si="40">FD14</f>
        <v>0</v>
      </c>
      <c r="FD14" s="64">
        <f t="shared" ref="FD14:FE70" si="41">BP14</f>
        <v>0</v>
      </c>
      <c r="FE14" s="64">
        <f t="shared" si="41"/>
        <v>2468.2660000000001</v>
      </c>
      <c r="FF14" s="64">
        <f t="shared" ref="FF14:FF113" si="42">FG14</f>
        <v>2468.2660000000001</v>
      </c>
      <c r="FG14" s="64">
        <f t="shared" ref="FG14:FH70" si="43">BR14</f>
        <v>2468.2660000000001</v>
      </c>
      <c r="FH14" s="64">
        <f t="shared" si="43"/>
        <v>0</v>
      </c>
      <c r="FI14" s="64">
        <f t="shared" ref="FI14:FI112" si="44">X14</f>
        <v>0</v>
      </c>
      <c r="FJ14" s="64">
        <f t="shared" ref="FJ14:FK70" si="45">BT14</f>
        <v>0</v>
      </c>
      <c r="FK14" s="64">
        <f t="shared" si="45"/>
        <v>0</v>
      </c>
      <c r="FL14" s="64">
        <f t="shared" ref="FL14:FL112" si="46">AK14</f>
        <v>0</v>
      </c>
      <c r="FM14" s="64">
        <f t="shared" ref="FM14:FN70" si="47">BV14</f>
        <v>0</v>
      </c>
      <c r="FN14" s="64">
        <f t="shared" si="47"/>
        <v>0</v>
      </c>
      <c r="FO14" s="64"/>
      <c r="FP14" s="64">
        <f t="shared" ref="FP14:FQ70" si="48">BX14</f>
        <v>0</v>
      </c>
      <c r="FQ14" s="64">
        <f t="shared" si="48"/>
        <v>0</v>
      </c>
      <c r="FR14" s="64"/>
      <c r="FS14" s="64">
        <f t="shared" ref="FS14:FS112" si="49">BZ14</f>
        <v>0</v>
      </c>
      <c r="FT14" s="64">
        <f t="shared" ref="FT14:FU70" si="50">FX14+GA14+GD14+GG14+GJ14+GM14</f>
        <v>0</v>
      </c>
      <c r="FU14" s="426">
        <f t="shared" si="50"/>
        <v>0</v>
      </c>
      <c r="FV14" s="426">
        <f t="shared" ref="FV14:FV113" si="51">FZ14+GC14+GF14+GI14</f>
        <v>0</v>
      </c>
      <c r="FW14" s="64">
        <f t="shared" ref="FW14:FW112" si="52">FZ14+GC14+GF14+GI14+GL14+GO14</f>
        <v>0</v>
      </c>
      <c r="FX14" s="64">
        <f t="shared" ref="FX14:FX112" si="53">CC14</f>
        <v>0</v>
      </c>
      <c r="FY14" s="64">
        <f t="shared" ref="FY14:FY113" si="54">FZ14</f>
        <v>0</v>
      </c>
      <c r="FZ14" s="64">
        <f t="shared" ref="FZ14:GA70" si="55">CD14</f>
        <v>0</v>
      </c>
      <c r="GA14" s="64">
        <f t="shared" si="55"/>
        <v>0</v>
      </c>
      <c r="GB14" s="64">
        <f t="shared" ref="GB14:GB113" si="56">GC14</f>
        <v>0</v>
      </c>
      <c r="GC14" s="64">
        <f t="shared" ref="GC14:GD70" si="57">CF14</f>
        <v>0</v>
      </c>
      <c r="GD14" s="64">
        <f t="shared" si="57"/>
        <v>0</v>
      </c>
      <c r="GE14" s="64">
        <f t="shared" ref="GE14:GE112" si="58">AC14</f>
        <v>0</v>
      </c>
      <c r="GF14" s="64">
        <f t="shared" ref="GF14:GG70" si="59">CH14</f>
        <v>0</v>
      </c>
      <c r="GG14" s="64">
        <f t="shared" si="59"/>
        <v>0</v>
      </c>
      <c r="GH14" s="64">
        <f t="shared" ref="GH14:GH112" si="60">AP14</f>
        <v>0</v>
      </c>
      <c r="GI14" s="64">
        <f t="shared" ref="GI14:GJ70" si="61">CJ14</f>
        <v>0</v>
      </c>
      <c r="GJ14" s="64">
        <f t="shared" si="61"/>
        <v>0</v>
      </c>
      <c r="GK14" s="64"/>
      <c r="GL14" s="64">
        <f t="shared" ref="GL14:GM70" si="62">CL14</f>
        <v>0</v>
      </c>
      <c r="GM14" s="64">
        <f t="shared" si="62"/>
        <v>0</v>
      </c>
      <c r="GN14" s="64"/>
      <c r="GO14" s="64">
        <f t="shared" ref="GO14:GO112" si="63">CN14</f>
        <v>0</v>
      </c>
      <c r="GP14" s="64">
        <f t="shared" ref="GP14:GQ70" si="64">GT14+GW14+GZ14+HC14+HF14+HI14</f>
        <v>0</v>
      </c>
      <c r="GQ14" s="426">
        <f t="shared" si="64"/>
        <v>0</v>
      </c>
      <c r="GR14" s="426">
        <f t="shared" ref="GR14:GR113" si="65">GV14+GY14+HB14+HE14</f>
        <v>0</v>
      </c>
      <c r="GS14" s="64">
        <f t="shared" ref="GS14:GS112" si="66">GV14+GY14+HB14+HE14+HH14+HK14</f>
        <v>0</v>
      </c>
      <c r="GT14" s="64">
        <f t="shared" ref="GT14:GT112" si="67">CQ14</f>
        <v>0</v>
      </c>
      <c r="GU14" s="64">
        <f t="shared" ref="GU14:GU113" si="68">GV14</f>
        <v>0</v>
      </c>
      <c r="GV14" s="64">
        <f t="shared" ref="GV14:GW70" si="69">CR14</f>
        <v>0</v>
      </c>
      <c r="GW14" s="64">
        <f t="shared" si="69"/>
        <v>0</v>
      </c>
      <c r="GX14" s="64">
        <f t="shared" ref="GX14:GX113" si="70">GY14</f>
        <v>0</v>
      </c>
      <c r="GY14" s="64">
        <f t="shared" ref="GY14:GZ70" si="71">CT14</f>
        <v>0</v>
      </c>
      <c r="GZ14" s="64">
        <f t="shared" si="71"/>
        <v>0</v>
      </c>
      <c r="HA14" s="64">
        <f t="shared" ref="HA14:HA113" si="72">AE14</f>
        <v>0</v>
      </c>
      <c r="HB14" s="64">
        <f t="shared" ref="HB14:HC70" si="73">CV14</f>
        <v>0</v>
      </c>
      <c r="HC14" s="64">
        <f t="shared" si="73"/>
        <v>0</v>
      </c>
      <c r="HD14" s="64">
        <f t="shared" ref="HD14:HD113" si="74">AR14</f>
        <v>0</v>
      </c>
      <c r="HE14" s="64">
        <f t="shared" ref="HE14:HF70" si="75">CX14</f>
        <v>0</v>
      </c>
      <c r="HF14" s="64">
        <f t="shared" si="75"/>
        <v>0</v>
      </c>
      <c r="HG14" s="64"/>
      <c r="HH14" s="64">
        <f t="shared" ref="HH14:HI70" si="76">CZ14</f>
        <v>0</v>
      </c>
      <c r="HI14" s="64">
        <f t="shared" si="76"/>
        <v>0</v>
      </c>
      <c r="HJ14" s="64"/>
      <c r="HK14" s="64">
        <f t="shared" ref="HK14:HK112" si="77">DB14</f>
        <v>0</v>
      </c>
      <c r="HL14" s="382">
        <f t="shared" ref="HL14:HM113" si="78">HP14+HS14+HV14+HY14+IB14+IE14</f>
        <v>2468.2660000000001</v>
      </c>
      <c r="HM14" s="429">
        <f t="shared" ref="HM14:HM112" si="79">HQ14+HT14+HW14+HZ14+IC14+IF14</f>
        <v>2468.2660000000001</v>
      </c>
      <c r="HN14" s="429">
        <f t="shared" ref="HN14:HN113" si="80">HR14+HU14+HX14+IA14</f>
        <v>2468.2660000000001</v>
      </c>
      <c r="HO14" s="382">
        <f t="shared" ref="HO14:HO112" si="81">HR14+HU14+HX14+IA14+ID14+IG14</f>
        <v>2468.2660000000001</v>
      </c>
      <c r="HP14" s="382">
        <f t="shared" ref="HP14:IG27" si="82">EF14+FB14+FX14+GT14</f>
        <v>0</v>
      </c>
      <c r="HQ14" s="382">
        <f t="shared" si="82"/>
        <v>0</v>
      </c>
      <c r="HR14" s="382">
        <f t="shared" si="82"/>
        <v>0</v>
      </c>
      <c r="HS14" s="382">
        <f t="shared" si="82"/>
        <v>2468.2660000000001</v>
      </c>
      <c r="HT14" s="382">
        <f t="shared" si="82"/>
        <v>2468.2660000000001</v>
      </c>
      <c r="HU14" s="382">
        <f t="shared" si="82"/>
        <v>2468.2660000000001</v>
      </c>
      <c r="HV14" s="382">
        <f t="shared" si="82"/>
        <v>0</v>
      </c>
      <c r="HW14" s="382">
        <f t="shared" si="82"/>
        <v>0</v>
      </c>
      <c r="HX14" s="382">
        <f t="shared" si="82"/>
        <v>0</v>
      </c>
      <c r="HY14" s="382">
        <f t="shared" si="82"/>
        <v>0</v>
      </c>
      <c r="HZ14" s="382">
        <f t="shared" si="82"/>
        <v>0</v>
      </c>
      <c r="IA14" s="382">
        <f t="shared" si="82"/>
        <v>0</v>
      </c>
      <c r="IB14" s="382">
        <f t="shared" si="82"/>
        <v>0</v>
      </c>
      <c r="IC14" s="382">
        <f t="shared" si="82"/>
        <v>0</v>
      </c>
      <c r="ID14" s="382">
        <f t="shared" si="82"/>
        <v>0</v>
      </c>
      <c r="IE14" s="382">
        <f t="shared" si="82"/>
        <v>0</v>
      </c>
      <c r="IF14" s="429">
        <f t="shared" si="82"/>
        <v>0</v>
      </c>
      <c r="IG14" s="382">
        <f t="shared" si="82"/>
        <v>0</v>
      </c>
      <c r="IK14" s="380">
        <f t="shared" si="0"/>
        <v>0</v>
      </c>
    </row>
    <row r="15" spans="1:245" s="169" customFormat="1" ht="38.25" outlineLevel="1">
      <c r="A15" s="57" t="s">
        <v>429</v>
      </c>
      <c r="B15" s="383" t="s">
        <v>135</v>
      </c>
      <c r="C15" s="283" t="e">
        <f>#REF!</f>
        <v>#REF!</v>
      </c>
      <c r="D15" s="60" t="s">
        <v>186</v>
      </c>
      <c r="E15" s="245" t="s">
        <v>6</v>
      </c>
      <c r="F15" s="83">
        <f>'[59]план '!$E$94+'[59]план '!$F$94</f>
        <v>1.6975798</v>
      </c>
      <c r="G15" s="245" t="s">
        <v>5</v>
      </c>
      <c r="H15" s="34">
        <v>0</v>
      </c>
      <c r="I15" s="231">
        <f>('[60]свыше1,5'!$J$27+'[60]свыше1,5'!$L$27)/1000</f>
        <v>7.7200000000000005E-2</v>
      </c>
      <c r="J15" s="245">
        <v>2017</v>
      </c>
      <c r="K15" s="245">
        <v>2017</v>
      </c>
      <c r="L15" s="410" t="s">
        <v>605</v>
      </c>
      <c r="M15" s="66">
        <f t="shared" si="15"/>
        <v>1181.06</v>
      </c>
      <c r="N15" s="66" t="s">
        <v>604</v>
      </c>
      <c r="O15" s="341">
        <f>+Q15+S15+U15+AH15+AT15+AW15</f>
        <v>1181.06</v>
      </c>
      <c r="P15" s="66">
        <f t="shared" si="1"/>
        <v>1181.06</v>
      </c>
      <c r="Q15" s="66">
        <f t="shared" si="1"/>
        <v>1181.06</v>
      </c>
      <c r="R15" s="66">
        <f t="shared" si="1"/>
        <v>0</v>
      </c>
      <c r="S15" s="66">
        <f t="shared" si="1"/>
        <v>0</v>
      </c>
      <c r="T15" s="66">
        <f t="shared" si="1"/>
        <v>0</v>
      </c>
      <c r="U15" s="66">
        <f t="shared" si="1"/>
        <v>0</v>
      </c>
      <c r="V15" s="66">
        <f t="shared" si="17"/>
        <v>0</v>
      </c>
      <c r="W15" s="66"/>
      <c r="X15" s="66"/>
      <c r="Y15" s="66"/>
      <c r="Z15" s="66"/>
      <c r="AA15" s="66"/>
      <c r="AB15" s="66"/>
      <c r="AC15" s="66"/>
      <c r="AD15" s="66"/>
      <c r="AE15" s="66"/>
      <c r="AF15" s="66"/>
      <c r="AG15" s="66">
        <f t="shared" si="3"/>
        <v>0</v>
      </c>
      <c r="AH15" s="66">
        <f t="shared" si="3"/>
        <v>0</v>
      </c>
      <c r="AI15" s="66">
        <f t="shared" ref="AI15:AI120" si="83">SUM(AJ15:AR15)</f>
        <v>24944.740229999999</v>
      </c>
      <c r="AJ15" s="341">
        <v>7663.5960500000001</v>
      </c>
      <c r="AK15" s="341">
        <f>3954.78434+10800+2526.35984</f>
        <v>17281.144179999999</v>
      </c>
      <c r="AL15" s="66"/>
      <c r="AM15" s="66"/>
      <c r="AN15" s="66"/>
      <c r="AO15" s="66"/>
      <c r="AP15" s="66"/>
      <c r="AQ15" s="66"/>
      <c r="AR15" s="66"/>
      <c r="AS15" s="66">
        <f t="shared" si="18"/>
        <v>0</v>
      </c>
      <c r="AT15" s="66">
        <f t="shared" si="18"/>
        <v>0</v>
      </c>
      <c r="AU15" s="66">
        <f t="shared" si="19"/>
        <v>0</v>
      </c>
      <c r="AV15" s="66">
        <f t="shared" si="5"/>
        <v>0</v>
      </c>
      <c r="AW15" s="66">
        <f t="shared" si="5"/>
        <v>0</v>
      </c>
      <c r="AX15" s="66">
        <f t="shared" si="20"/>
        <v>0</v>
      </c>
      <c r="AY15" s="34">
        <f t="shared" si="21"/>
        <v>0</v>
      </c>
      <c r="AZ15" s="34">
        <f t="shared" si="21"/>
        <v>0</v>
      </c>
      <c r="BA15" s="50"/>
      <c r="BB15" s="50"/>
      <c r="BC15" s="50"/>
      <c r="BD15" s="50"/>
      <c r="BE15" s="50"/>
      <c r="BF15" s="50"/>
      <c r="BG15" s="50"/>
      <c r="BH15" s="50"/>
      <c r="BI15" s="50"/>
      <c r="BJ15" s="50"/>
      <c r="BK15" s="67"/>
      <c r="BL15" s="67"/>
      <c r="BM15" s="34">
        <f t="shared" si="22"/>
        <v>1181.06</v>
      </c>
      <c r="BN15" s="34">
        <f>+BP15+BR15+BT15+BV15+BX15+BZ15</f>
        <v>1181.06</v>
      </c>
      <c r="BO15" s="34">
        <v>1181.06</v>
      </c>
      <c r="BP15" s="34">
        <v>1181.06</v>
      </c>
      <c r="BQ15" s="34"/>
      <c r="BR15" s="34"/>
      <c r="BS15" s="34"/>
      <c r="BT15" s="34"/>
      <c r="BU15" s="34"/>
      <c r="BV15" s="34"/>
      <c r="BW15" s="34"/>
      <c r="BX15" s="34"/>
      <c r="BY15" s="34"/>
      <c r="BZ15" s="34"/>
      <c r="CA15" s="34">
        <f t="shared" si="23"/>
        <v>0</v>
      </c>
      <c r="CB15" s="34">
        <f t="shared" si="23"/>
        <v>0</v>
      </c>
      <c r="CC15" s="50"/>
      <c r="CD15" s="50"/>
      <c r="CE15" s="50"/>
      <c r="CF15" s="50"/>
      <c r="CG15" s="50"/>
      <c r="CH15" s="50"/>
      <c r="CI15" s="50"/>
      <c r="CJ15" s="50"/>
      <c r="CK15" s="50"/>
      <c r="CL15" s="50"/>
      <c r="CM15" s="50"/>
      <c r="CN15" s="50"/>
      <c r="CO15" s="34">
        <f t="shared" si="24"/>
        <v>0</v>
      </c>
      <c r="CP15" s="34">
        <f t="shared" si="24"/>
        <v>0</v>
      </c>
      <c r="CQ15" s="50"/>
      <c r="CR15" s="50"/>
      <c r="CS15" s="50"/>
      <c r="CT15" s="50"/>
      <c r="CU15" s="50"/>
      <c r="CV15" s="50"/>
      <c r="CW15" s="50"/>
      <c r="CX15" s="50"/>
      <c r="CY15" s="50"/>
      <c r="CZ15" s="419"/>
      <c r="DA15" s="419"/>
      <c r="DB15" s="419"/>
      <c r="DC15" s="380">
        <f t="shared" si="7"/>
        <v>1181.06</v>
      </c>
      <c r="DD15" s="380">
        <f t="shared" si="7"/>
        <v>1181.06</v>
      </c>
      <c r="DE15" s="64">
        <f t="shared" si="8"/>
        <v>1181.06</v>
      </c>
      <c r="DF15" s="64">
        <f t="shared" si="8"/>
        <v>1181.06</v>
      </c>
      <c r="DG15" s="64">
        <f t="shared" si="8"/>
        <v>0</v>
      </c>
      <c r="DH15" s="64">
        <f t="shared" si="8"/>
        <v>0</v>
      </c>
      <c r="DI15" s="64">
        <f t="shared" si="8"/>
        <v>0</v>
      </c>
      <c r="DJ15" s="64">
        <f t="shared" si="8"/>
        <v>0</v>
      </c>
      <c r="DK15" s="64">
        <f t="shared" si="8"/>
        <v>0</v>
      </c>
      <c r="DL15" s="64">
        <f t="shared" si="8"/>
        <v>0</v>
      </c>
      <c r="DM15" s="64">
        <f t="shared" si="8"/>
        <v>0</v>
      </c>
      <c r="DN15" s="64">
        <f t="shared" si="8"/>
        <v>0</v>
      </c>
      <c r="DO15" s="64">
        <f t="shared" si="8"/>
        <v>0</v>
      </c>
      <c r="DP15" s="64">
        <f t="shared" si="8"/>
        <v>0</v>
      </c>
      <c r="DQ15" s="168"/>
      <c r="DR15" s="168"/>
      <c r="DS15" s="168"/>
      <c r="DT15" s="168"/>
      <c r="DU15" s="168"/>
      <c r="DV15" s="168"/>
      <c r="DW15" s="168"/>
      <c r="DX15" s="168"/>
      <c r="DY15" s="168"/>
      <c r="DZ15" s="168"/>
      <c r="EA15" s="168"/>
      <c r="EB15" s="64">
        <f t="shared" si="25"/>
        <v>0</v>
      </c>
      <c r="EC15" s="426">
        <f t="shared" si="25"/>
        <v>7663.5960500000001</v>
      </c>
      <c r="ED15" s="426">
        <f t="shared" si="26"/>
        <v>0</v>
      </c>
      <c r="EE15" s="64">
        <f t="shared" si="27"/>
        <v>0</v>
      </c>
      <c r="EF15" s="64">
        <f t="shared" si="9"/>
        <v>0</v>
      </c>
      <c r="EG15" s="64">
        <f t="shared" si="28"/>
        <v>0</v>
      </c>
      <c r="EH15" s="64">
        <f t="shared" si="10"/>
        <v>0</v>
      </c>
      <c r="EI15" s="64">
        <f t="shared" si="10"/>
        <v>0</v>
      </c>
      <c r="EJ15" s="64">
        <f t="shared" si="29"/>
        <v>0</v>
      </c>
      <c r="EK15" s="64">
        <f t="shared" si="11"/>
        <v>0</v>
      </c>
      <c r="EL15" s="64">
        <f t="shared" si="11"/>
        <v>0</v>
      </c>
      <c r="EM15" s="64">
        <f t="shared" si="30"/>
        <v>0</v>
      </c>
      <c r="EN15" s="64">
        <f t="shared" si="31"/>
        <v>0</v>
      </c>
      <c r="EO15" s="64">
        <f t="shared" si="31"/>
        <v>0</v>
      </c>
      <c r="EP15" s="64">
        <f t="shared" si="32"/>
        <v>7663.5960500000001</v>
      </c>
      <c r="EQ15" s="64">
        <f t="shared" si="33"/>
        <v>0</v>
      </c>
      <c r="ER15" s="64">
        <f t="shared" si="33"/>
        <v>0</v>
      </c>
      <c r="ES15" s="64"/>
      <c r="ET15" s="426">
        <f t="shared" si="34"/>
        <v>0</v>
      </c>
      <c r="EU15" s="64">
        <f t="shared" si="34"/>
        <v>0</v>
      </c>
      <c r="EV15" s="64"/>
      <c r="EW15" s="426">
        <f t="shared" si="35"/>
        <v>0</v>
      </c>
      <c r="EX15" s="64">
        <f t="shared" si="36"/>
        <v>1181.06</v>
      </c>
      <c r="EY15" s="426">
        <f t="shared" si="36"/>
        <v>18462.204180000001</v>
      </c>
      <c r="EZ15" s="426">
        <f t="shared" si="37"/>
        <v>1181.06</v>
      </c>
      <c r="FA15" s="64">
        <f t="shared" si="38"/>
        <v>1181.06</v>
      </c>
      <c r="FB15" s="64">
        <f t="shared" si="39"/>
        <v>1181.06</v>
      </c>
      <c r="FC15" s="64">
        <f t="shared" si="40"/>
        <v>1181.06</v>
      </c>
      <c r="FD15" s="64">
        <f t="shared" si="41"/>
        <v>1181.06</v>
      </c>
      <c r="FE15" s="64">
        <f t="shared" si="41"/>
        <v>0</v>
      </c>
      <c r="FF15" s="64">
        <f t="shared" si="42"/>
        <v>0</v>
      </c>
      <c r="FG15" s="64">
        <f t="shared" si="43"/>
        <v>0</v>
      </c>
      <c r="FH15" s="64">
        <f t="shared" si="43"/>
        <v>0</v>
      </c>
      <c r="FI15" s="64">
        <f t="shared" si="44"/>
        <v>0</v>
      </c>
      <c r="FJ15" s="64">
        <f t="shared" si="45"/>
        <v>0</v>
      </c>
      <c r="FK15" s="64">
        <f t="shared" si="45"/>
        <v>0</v>
      </c>
      <c r="FL15" s="64">
        <f t="shared" si="46"/>
        <v>17281.144179999999</v>
      </c>
      <c r="FM15" s="64">
        <f t="shared" si="47"/>
        <v>0</v>
      </c>
      <c r="FN15" s="64">
        <f t="shared" si="47"/>
        <v>0</v>
      </c>
      <c r="FO15" s="64"/>
      <c r="FP15" s="64">
        <f t="shared" si="48"/>
        <v>0</v>
      </c>
      <c r="FQ15" s="64">
        <f t="shared" si="48"/>
        <v>0</v>
      </c>
      <c r="FR15" s="64"/>
      <c r="FS15" s="64">
        <f t="shared" si="49"/>
        <v>0</v>
      </c>
      <c r="FT15" s="64">
        <f t="shared" si="50"/>
        <v>0</v>
      </c>
      <c r="FU15" s="426">
        <f t="shared" si="50"/>
        <v>0</v>
      </c>
      <c r="FV15" s="426">
        <f t="shared" si="51"/>
        <v>0</v>
      </c>
      <c r="FW15" s="64">
        <f t="shared" si="52"/>
        <v>0</v>
      </c>
      <c r="FX15" s="64">
        <f t="shared" si="53"/>
        <v>0</v>
      </c>
      <c r="FY15" s="64">
        <f t="shared" si="54"/>
        <v>0</v>
      </c>
      <c r="FZ15" s="64">
        <f t="shared" si="55"/>
        <v>0</v>
      </c>
      <c r="GA15" s="64">
        <f t="shared" si="55"/>
        <v>0</v>
      </c>
      <c r="GB15" s="64">
        <f t="shared" si="56"/>
        <v>0</v>
      </c>
      <c r="GC15" s="64">
        <f t="shared" si="57"/>
        <v>0</v>
      </c>
      <c r="GD15" s="64">
        <f t="shared" si="57"/>
        <v>0</v>
      </c>
      <c r="GE15" s="64">
        <f t="shared" si="58"/>
        <v>0</v>
      </c>
      <c r="GF15" s="64">
        <f t="shared" si="59"/>
        <v>0</v>
      </c>
      <c r="GG15" s="64">
        <f t="shared" si="59"/>
        <v>0</v>
      </c>
      <c r="GH15" s="64">
        <f t="shared" si="60"/>
        <v>0</v>
      </c>
      <c r="GI15" s="64">
        <f t="shared" si="61"/>
        <v>0</v>
      </c>
      <c r="GJ15" s="64">
        <f t="shared" si="61"/>
        <v>0</v>
      </c>
      <c r="GK15" s="64"/>
      <c r="GL15" s="64">
        <f t="shared" si="62"/>
        <v>0</v>
      </c>
      <c r="GM15" s="64">
        <f t="shared" si="62"/>
        <v>0</v>
      </c>
      <c r="GN15" s="64"/>
      <c r="GO15" s="64">
        <f t="shared" si="63"/>
        <v>0</v>
      </c>
      <c r="GP15" s="64">
        <f t="shared" si="64"/>
        <v>0</v>
      </c>
      <c r="GQ15" s="426">
        <f t="shared" si="64"/>
        <v>0</v>
      </c>
      <c r="GR15" s="426">
        <f t="shared" si="65"/>
        <v>0</v>
      </c>
      <c r="GS15" s="64">
        <f t="shared" si="66"/>
        <v>0</v>
      </c>
      <c r="GT15" s="64">
        <f t="shared" si="67"/>
        <v>0</v>
      </c>
      <c r="GU15" s="64">
        <f t="shared" si="68"/>
        <v>0</v>
      </c>
      <c r="GV15" s="64">
        <f t="shared" si="69"/>
        <v>0</v>
      </c>
      <c r="GW15" s="64">
        <f t="shared" si="69"/>
        <v>0</v>
      </c>
      <c r="GX15" s="64">
        <f t="shared" si="70"/>
        <v>0</v>
      </c>
      <c r="GY15" s="64">
        <f t="shared" si="71"/>
        <v>0</v>
      </c>
      <c r="GZ15" s="64">
        <f t="shared" si="71"/>
        <v>0</v>
      </c>
      <c r="HA15" s="64">
        <f t="shared" si="72"/>
        <v>0</v>
      </c>
      <c r="HB15" s="64">
        <f t="shared" si="73"/>
        <v>0</v>
      </c>
      <c r="HC15" s="64">
        <f t="shared" si="73"/>
        <v>0</v>
      </c>
      <c r="HD15" s="64">
        <f t="shared" si="74"/>
        <v>0</v>
      </c>
      <c r="HE15" s="64">
        <f t="shared" si="75"/>
        <v>0</v>
      </c>
      <c r="HF15" s="64">
        <f t="shared" si="75"/>
        <v>0</v>
      </c>
      <c r="HG15" s="64"/>
      <c r="HH15" s="64">
        <f t="shared" si="76"/>
        <v>0</v>
      </c>
      <c r="HI15" s="64">
        <f t="shared" si="76"/>
        <v>0</v>
      </c>
      <c r="HJ15" s="64"/>
      <c r="HK15" s="64">
        <f t="shared" si="77"/>
        <v>0</v>
      </c>
      <c r="HL15" s="382">
        <f t="shared" si="78"/>
        <v>1181.06</v>
      </c>
      <c r="HM15" s="398">
        <f t="shared" si="79"/>
        <v>26125.800230000001</v>
      </c>
      <c r="HN15" s="398">
        <f t="shared" si="80"/>
        <v>1181.06</v>
      </c>
      <c r="HO15" s="382">
        <f t="shared" si="81"/>
        <v>1181.06</v>
      </c>
      <c r="HP15" s="382">
        <f t="shared" si="82"/>
        <v>1181.06</v>
      </c>
      <c r="HQ15" s="382">
        <f t="shared" si="82"/>
        <v>1181.06</v>
      </c>
      <c r="HR15" s="382">
        <f t="shared" si="82"/>
        <v>1181.06</v>
      </c>
      <c r="HS15" s="382">
        <f t="shared" si="82"/>
        <v>0</v>
      </c>
      <c r="HT15" s="382">
        <f t="shared" si="82"/>
        <v>0</v>
      </c>
      <c r="HU15" s="382">
        <f t="shared" si="82"/>
        <v>0</v>
      </c>
      <c r="HV15" s="382">
        <f t="shared" si="82"/>
        <v>0</v>
      </c>
      <c r="HW15" s="382">
        <f t="shared" si="82"/>
        <v>0</v>
      </c>
      <c r="HX15" s="382">
        <f t="shared" si="82"/>
        <v>0</v>
      </c>
      <c r="HY15" s="382">
        <f t="shared" si="82"/>
        <v>0</v>
      </c>
      <c r="HZ15" s="382">
        <f t="shared" si="82"/>
        <v>24944.740229999999</v>
      </c>
      <c r="IA15" s="382">
        <f t="shared" si="82"/>
        <v>0</v>
      </c>
      <c r="IB15" s="382">
        <f t="shared" si="82"/>
        <v>0</v>
      </c>
      <c r="IC15" s="382">
        <f t="shared" si="82"/>
        <v>0</v>
      </c>
      <c r="ID15" s="382">
        <f t="shared" si="82"/>
        <v>0</v>
      </c>
      <c r="IE15" s="382">
        <f t="shared" si="82"/>
        <v>0</v>
      </c>
      <c r="IF15" s="429">
        <f t="shared" si="82"/>
        <v>0</v>
      </c>
      <c r="IG15" s="382">
        <f t="shared" si="82"/>
        <v>0</v>
      </c>
      <c r="IK15" s="380">
        <f t="shared" si="0"/>
        <v>0</v>
      </c>
    </row>
    <row r="16" spans="1:245" s="52" customFormat="1" ht="38.25" outlineLevel="1">
      <c r="A16" s="57" t="s">
        <v>430</v>
      </c>
      <c r="B16" s="383" t="s">
        <v>136</v>
      </c>
      <c r="C16" s="283" t="s">
        <v>75</v>
      </c>
      <c r="D16" s="60" t="s">
        <v>186</v>
      </c>
      <c r="E16" s="245" t="s">
        <v>6</v>
      </c>
      <c r="F16" s="83">
        <f>'[59]план '!$E$126+'[59]план '!$F$126</f>
        <v>1.3009999999999999</v>
      </c>
      <c r="G16" s="245" t="s">
        <v>5</v>
      </c>
      <c r="H16" s="34">
        <v>0</v>
      </c>
      <c r="I16" s="34">
        <f>'[58]2-ип тс '!$H$25</f>
        <v>0.02</v>
      </c>
      <c r="J16" s="245">
        <v>2018</v>
      </c>
      <c r="K16" s="245">
        <v>2018</v>
      </c>
      <c r="L16" s="410" t="s">
        <v>605</v>
      </c>
      <c r="M16" s="66">
        <f t="shared" si="15"/>
        <v>1138.721</v>
      </c>
      <c r="N16" s="341" t="s">
        <v>604</v>
      </c>
      <c r="O16" s="341">
        <f t="shared" si="16"/>
        <v>1041.57</v>
      </c>
      <c r="P16" s="66">
        <f t="shared" si="1"/>
        <v>0</v>
      </c>
      <c r="Q16" s="66">
        <f t="shared" si="1"/>
        <v>0</v>
      </c>
      <c r="R16" s="66">
        <f t="shared" si="1"/>
        <v>1138.721</v>
      </c>
      <c r="S16" s="66">
        <f t="shared" si="1"/>
        <v>1041.57</v>
      </c>
      <c r="T16" s="66">
        <f t="shared" si="1"/>
        <v>0</v>
      </c>
      <c r="U16" s="66">
        <f t="shared" si="1"/>
        <v>0</v>
      </c>
      <c r="V16" s="66">
        <f t="shared" si="17"/>
        <v>0</v>
      </c>
      <c r="W16" s="66"/>
      <c r="X16" s="66"/>
      <c r="Y16" s="66"/>
      <c r="Z16" s="66"/>
      <c r="AA16" s="66"/>
      <c r="AB16" s="66"/>
      <c r="AC16" s="66"/>
      <c r="AD16" s="66"/>
      <c r="AE16" s="66"/>
      <c r="AF16" s="66"/>
      <c r="AG16" s="66">
        <f t="shared" si="3"/>
        <v>0</v>
      </c>
      <c r="AH16" s="66">
        <f t="shared" si="3"/>
        <v>0</v>
      </c>
      <c r="AI16" s="66">
        <f t="shared" si="83"/>
        <v>0</v>
      </c>
      <c r="AJ16" s="66"/>
      <c r="AK16" s="66"/>
      <c r="AL16" s="66"/>
      <c r="AM16" s="66"/>
      <c r="AN16" s="66"/>
      <c r="AO16" s="66"/>
      <c r="AP16" s="66"/>
      <c r="AQ16" s="66"/>
      <c r="AR16" s="66"/>
      <c r="AS16" s="66">
        <f t="shared" si="18"/>
        <v>0</v>
      </c>
      <c r="AT16" s="66">
        <f t="shared" si="18"/>
        <v>0</v>
      </c>
      <c r="AU16" s="66">
        <f t="shared" si="19"/>
        <v>0</v>
      </c>
      <c r="AV16" s="66">
        <f t="shared" si="5"/>
        <v>0</v>
      </c>
      <c r="AW16" s="66">
        <f t="shared" si="5"/>
        <v>0</v>
      </c>
      <c r="AX16" s="66">
        <f t="shared" si="20"/>
        <v>0</v>
      </c>
      <c r="AY16" s="34">
        <f t="shared" si="21"/>
        <v>0</v>
      </c>
      <c r="AZ16" s="34">
        <f t="shared" si="21"/>
        <v>0</v>
      </c>
      <c r="BA16" s="50"/>
      <c r="BB16" s="50"/>
      <c r="BC16" s="50"/>
      <c r="BD16" s="50"/>
      <c r="BE16" s="50"/>
      <c r="BF16" s="50"/>
      <c r="BG16" s="50"/>
      <c r="BH16" s="50"/>
      <c r="BI16" s="50"/>
      <c r="BJ16" s="50"/>
      <c r="BK16" s="67"/>
      <c r="BL16" s="67"/>
      <c r="BM16" s="34">
        <f t="shared" si="22"/>
        <v>1138.721</v>
      </c>
      <c r="BN16" s="68">
        <f t="shared" si="22"/>
        <v>1041.57</v>
      </c>
      <c r="BO16" s="68"/>
      <c r="BP16" s="68"/>
      <c r="BQ16" s="34">
        <v>1138.721</v>
      </c>
      <c r="BR16" s="34">
        <v>1041.57</v>
      </c>
      <c r="BS16" s="34"/>
      <c r="BT16" s="34"/>
      <c r="BU16" s="34"/>
      <c r="BV16" s="34"/>
      <c r="BW16" s="34"/>
      <c r="BX16" s="34"/>
      <c r="BY16" s="34"/>
      <c r="BZ16" s="34"/>
      <c r="CA16" s="34">
        <f t="shared" si="23"/>
        <v>0</v>
      </c>
      <c r="CB16" s="34">
        <f t="shared" si="23"/>
        <v>0</v>
      </c>
      <c r="CC16" s="50"/>
      <c r="CD16" s="50"/>
      <c r="CE16" s="50"/>
      <c r="CF16" s="50"/>
      <c r="CG16" s="50"/>
      <c r="CH16" s="50"/>
      <c r="CI16" s="50"/>
      <c r="CJ16" s="50"/>
      <c r="CK16" s="50"/>
      <c r="CL16" s="50"/>
      <c r="CM16" s="50"/>
      <c r="CN16" s="50"/>
      <c r="CO16" s="34">
        <f t="shared" si="24"/>
        <v>0</v>
      </c>
      <c r="CP16" s="34">
        <f t="shared" si="24"/>
        <v>0</v>
      </c>
      <c r="CQ16" s="50"/>
      <c r="CR16" s="50"/>
      <c r="CS16" s="50"/>
      <c r="CT16" s="50"/>
      <c r="CU16" s="50"/>
      <c r="CV16" s="50"/>
      <c r="CW16" s="50"/>
      <c r="CX16" s="50"/>
      <c r="CY16" s="50"/>
      <c r="CZ16" s="419"/>
      <c r="DA16" s="419"/>
      <c r="DB16" s="419"/>
      <c r="DC16" s="380">
        <f t="shared" si="7"/>
        <v>1138.721</v>
      </c>
      <c r="DD16" s="380">
        <f t="shared" si="7"/>
        <v>1041.57</v>
      </c>
      <c r="DE16" s="64">
        <f t="shared" si="8"/>
        <v>0</v>
      </c>
      <c r="DF16" s="64">
        <f t="shared" si="8"/>
        <v>0</v>
      </c>
      <c r="DG16" s="64">
        <f t="shared" si="8"/>
        <v>1138.721</v>
      </c>
      <c r="DH16" s="64">
        <f t="shared" si="8"/>
        <v>1041.57</v>
      </c>
      <c r="DI16" s="64">
        <f t="shared" si="8"/>
        <v>0</v>
      </c>
      <c r="DJ16" s="64">
        <f t="shared" si="8"/>
        <v>0</v>
      </c>
      <c r="DK16" s="64">
        <f t="shared" si="8"/>
        <v>0</v>
      </c>
      <c r="DL16" s="64">
        <f t="shared" si="8"/>
        <v>0</v>
      </c>
      <c r="DM16" s="64">
        <f t="shared" si="8"/>
        <v>0</v>
      </c>
      <c r="DN16" s="64">
        <f t="shared" si="8"/>
        <v>0</v>
      </c>
      <c r="DO16" s="64">
        <f t="shared" si="8"/>
        <v>0</v>
      </c>
      <c r="DP16" s="64">
        <f t="shared" si="8"/>
        <v>0</v>
      </c>
      <c r="DQ16" s="51"/>
      <c r="DR16" s="51"/>
      <c r="DS16" s="51"/>
      <c r="DT16" s="51"/>
      <c r="DU16" s="51"/>
      <c r="DV16" s="51"/>
      <c r="DW16" s="51"/>
      <c r="DX16" s="51"/>
      <c r="DY16" s="51"/>
      <c r="DZ16" s="51"/>
      <c r="EA16" s="51"/>
      <c r="EB16" s="64">
        <f t="shared" si="25"/>
        <v>0</v>
      </c>
      <c r="EC16" s="426">
        <f t="shared" si="25"/>
        <v>0</v>
      </c>
      <c r="ED16" s="426">
        <f t="shared" si="26"/>
        <v>0</v>
      </c>
      <c r="EE16" s="64">
        <f t="shared" si="27"/>
        <v>0</v>
      </c>
      <c r="EF16" s="64">
        <f t="shared" si="9"/>
        <v>0</v>
      </c>
      <c r="EG16" s="64">
        <f t="shared" si="28"/>
        <v>0</v>
      </c>
      <c r="EH16" s="64">
        <f t="shared" si="10"/>
        <v>0</v>
      </c>
      <c r="EI16" s="64">
        <f t="shared" si="10"/>
        <v>0</v>
      </c>
      <c r="EJ16" s="64">
        <f t="shared" si="29"/>
        <v>0</v>
      </c>
      <c r="EK16" s="64">
        <f t="shared" si="11"/>
        <v>0</v>
      </c>
      <c r="EL16" s="64">
        <f t="shared" si="11"/>
        <v>0</v>
      </c>
      <c r="EM16" s="64">
        <f t="shared" si="30"/>
        <v>0</v>
      </c>
      <c r="EN16" s="64">
        <f t="shared" si="31"/>
        <v>0</v>
      </c>
      <c r="EO16" s="64">
        <f t="shared" si="31"/>
        <v>0</v>
      </c>
      <c r="EP16" s="64">
        <f t="shared" si="32"/>
        <v>0</v>
      </c>
      <c r="EQ16" s="64">
        <f t="shared" si="33"/>
        <v>0</v>
      </c>
      <c r="ER16" s="64">
        <f t="shared" si="33"/>
        <v>0</v>
      </c>
      <c r="ES16" s="64"/>
      <c r="ET16" s="426">
        <f t="shared" si="34"/>
        <v>0</v>
      </c>
      <c r="EU16" s="64">
        <f t="shared" si="34"/>
        <v>0</v>
      </c>
      <c r="EV16" s="64"/>
      <c r="EW16" s="426">
        <f t="shared" si="35"/>
        <v>0</v>
      </c>
      <c r="EX16" s="64">
        <f t="shared" si="36"/>
        <v>1138.721</v>
      </c>
      <c r="EY16" s="426">
        <f t="shared" si="36"/>
        <v>1041.57</v>
      </c>
      <c r="EZ16" s="426">
        <f t="shared" si="37"/>
        <v>1041.57</v>
      </c>
      <c r="FA16" s="64">
        <f t="shared" si="38"/>
        <v>1041.57</v>
      </c>
      <c r="FB16" s="64">
        <f t="shared" si="39"/>
        <v>0</v>
      </c>
      <c r="FC16" s="64">
        <f t="shared" si="40"/>
        <v>0</v>
      </c>
      <c r="FD16" s="64">
        <f t="shared" si="41"/>
        <v>0</v>
      </c>
      <c r="FE16" s="64">
        <f t="shared" si="41"/>
        <v>1138.721</v>
      </c>
      <c r="FF16" s="64">
        <f t="shared" si="42"/>
        <v>1041.57</v>
      </c>
      <c r="FG16" s="64">
        <f t="shared" si="43"/>
        <v>1041.57</v>
      </c>
      <c r="FH16" s="64">
        <f t="shared" si="43"/>
        <v>0</v>
      </c>
      <c r="FI16" s="64">
        <f t="shared" si="44"/>
        <v>0</v>
      </c>
      <c r="FJ16" s="64">
        <f t="shared" si="45"/>
        <v>0</v>
      </c>
      <c r="FK16" s="64">
        <f t="shared" si="45"/>
        <v>0</v>
      </c>
      <c r="FL16" s="64">
        <f t="shared" si="46"/>
        <v>0</v>
      </c>
      <c r="FM16" s="64">
        <f t="shared" si="47"/>
        <v>0</v>
      </c>
      <c r="FN16" s="64">
        <f t="shared" si="47"/>
        <v>0</v>
      </c>
      <c r="FO16" s="64"/>
      <c r="FP16" s="64">
        <f t="shared" si="48"/>
        <v>0</v>
      </c>
      <c r="FQ16" s="64">
        <f t="shared" si="48"/>
        <v>0</v>
      </c>
      <c r="FR16" s="64"/>
      <c r="FS16" s="64">
        <f t="shared" si="49"/>
        <v>0</v>
      </c>
      <c r="FT16" s="64">
        <f t="shared" si="50"/>
        <v>0</v>
      </c>
      <c r="FU16" s="426">
        <f t="shared" si="50"/>
        <v>0</v>
      </c>
      <c r="FV16" s="426">
        <f t="shared" si="51"/>
        <v>0</v>
      </c>
      <c r="FW16" s="64">
        <f t="shared" si="52"/>
        <v>0</v>
      </c>
      <c r="FX16" s="64">
        <f t="shared" si="53"/>
        <v>0</v>
      </c>
      <c r="FY16" s="64">
        <f t="shared" si="54"/>
        <v>0</v>
      </c>
      <c r="FZ16" s="64">
        <f t="shared" si="55"/>
        <v>0</v>
      </c>
      <c r="GA16" s="64">
        <f t="shared" si="55"/>
        <v>0</v>
      </c>
      <c r="GB16" s="64">
        <f t="shared" si="56"/>
        <v>0</v>
      </c>
      <c r="GC16" s="64">
        <f t="shared" si="57"/>
        <v>0</v>
      </c>
      <c r="GD16" s="64">
        <f t="shared" si="57"/>
        <v>0</v>
      </c>
      <c r="GE16" s="64">
        <f t="shared" si="58"/>
        <v>0</v>
      </c>
      <c r="GF16" s="64">
        <f t="shared" si="59"/>
        <v>0</v>
      </c>
      <c r="GG16" s="64">
        <f t="shared" si="59"/>
        <v>0</v>
      </c>
      <c r="GH16" s="64">
        <f t="shared" si="60"/>
        <v>0</v>
      </c>
      <c r="GI16" s="64">
        <f t="shared" si="61"/>
        <v>0</v>
      </c>
      <c r="GJ16" s="64">
        <f t="shared" si="61"/>
        <v>0</v>
      </c>
      <c r="GK16" s="64"/>
      <c r="GL16" s="64">
        <f t="shared" si="62"/>
        <v>0</v>
      </c>
      <c r="GM16" s="64">
        <f t="shared" si="62"/>
        <v>0</v>
      </c>
      <c r="GN16" s="64"/>
      <c r="GO16" s="64">
        <f t="shared" si="63"/>
        <v>0</v>
      </c>
      <c r="GP16" s="64">
        <f t="shared" si="64"/>
        <v>0</v>
      </c>
      <c r="GQ16" s="426">
        <f t="shared" si="64"/>
        <v>0</v>
      </c>
      <c r="GR16" s="426">
        <f t="shared" si="65"/>
        <v>0</v>
      </c>
      <c r="GS16" s="64">
        <f t="shared" si="66"/>
        <v>0</v>
      </c>
      <c r="GT16" s="64">
        <f t="shared" si="67"/>
        <v>0</v>
      </c>
      <c r="GU16" s="64">
        <f t="shared" si="68"/>
        <v>0</v>
      </c>
      <c r="GV16" s="64">
        <f t="shared" si="69"/>
        <v>0</v>
      </c>
      <c r="GW16" s="64">
        <f t="shared" si="69"/>
        <v>0</v>
      </c>
      <c r="GX16" s="64">
        <f t="shared" si="70"/>
        <v>0</v>
      </c>
      <c r="GY16" s="64">
        <f t="shared" si="71"/>
        <v>0</v>
      </c>
      <c r="GZ16" s="64">
        <f t="shared" si="71"/>
        <v>0</v>
      </c>
      <c r="HA16" s="64">
        <f t="shared" si="72"/>
        <v>0</v>
      </c>
      <c r="HB16" s="64">
        <f t="shared" si="73"/>
        <v>0</v>
      </c>
      <c r="HC16" s="64">
        <f t="shared" si="73"/>
        <v>0</v>
      </c>
      <c r="HD16" s="64">
        <f t="shared" si="74"/>
        <v>0</v>
      </c>
      <c r="HE16" s="64">
        <f t="shared" si="75"/>
        <v>0</v>
      </c>
      <c r="HF16" s="64">
        <f t="shared" si="75"/>
        <v>0</v>
      </c>
      <c r="HG16" s="64"/>
      <c r="HH16" s="64">
        <f t="shared" si="76"/>
        <v>0</v>
      </c>
      <c r="HI16" s="64">
        <f t="shared" si="76"/>
        <v>0</v>
      </c>
      <c r="HJ16" s="64"/>
      <c r="HK16" s="64">
        <f t="shared" si="77"/>
        <v>0</v>
      </c>
      <c r="HL16" s="382">
        <f t="shared" si="78"/>
        <v>1138.721</v>
      </c>
      <c r="HM16" s="429">
        <f t="shared" si="79"/>
        <v>1041.57</v>
      </c>
      <c r="HN16" s="429">
        <f t="shared" si="80"/>
        <v>1041.57</v>
      </c>
      <c r="HO16" s="382">
        <f t="shared" si="81"/>
        <v>1041.57</v>
      </c>
      <c r="HP16" s="382">
        <f t="shared" si="82"/>
        <v>0</v>
      </c>
      <c r="HQ16" s="382">
        <f t="shared" si="82"/>
        <v>0</v>
      </c>
      <c r="HR16" s="382">
        <f t="shared" si="82"/>
        <v>0</v>
      </c>
      <c r="HS16" s="382">
        <f t="shared" si="82"/>
        <v>1138.721</v>
      </c>
      <c r="HT16" s="382">
        <f t="shared" si="82"/>
        <v>1041.57</v>
      </c>
      <c r="HU16" s="382">
        <f t="shared" si="82"/>
        <v>1041.57</v>
      </c>
      <c r="HV16" s="382">
        <f t="shared" si="82"/>
        <v>0</v>
      </c>
      <c r="HW16" s="382">
        <f t="shared" si="82"/>
        <v>0</v>
      </c>
      <c r="HX16" s="382">
        <f t="shared" si="82"/>
        <v>0</v>
      </c>
      <c r="HY16" s="382">
        <f t="shared" si="82"/>
        <v>0</v>
      </c>
      <c r="HZ16" s="382">
        <f t="shared" si="82"/>
        <v>0</v>
      </c>
      <c r="IA16" s="382">
        <f t="shared" si="82"/>
        <v>0</v>
      </c>
      <c r="IB16" s="382">
        <f t="shared" si="82"/>
        <v>0</v>
      </c>
      <c r="IC16" s="382">
        <f t="shared" si="82"/>
        <v>0</v>
      </c>
      <c r="ID16" s="382">
        <f t="shared" si="82"/>
        <v>0</v>
      </c>
      <c r="IE16" s="382">
        <f t="shared" si="82"/>
        <v>0</v>
      </c>
      <c r="IF16" s="429">
        <f t="shared" si="82"/>
        <v>0</v>
      </c>
      <c r="IG16" s="382">
        <f t="shared" si="82"/>
        <v>0</v>
      </c>
      <c r="IK16" s="380">
        <f t="shared" si="0"/>
        <v>0</v>
      </c>
    </row>
    <row r="17" spans="1:245" s="52" customFormat="1" ht="38.25" outlineLevel="1">
      <c r="A17" s="57" t="s">
        <v>431</v>
      </c>
      <c r="B17" s="383" t="s">
        <v>137</v>
      </c>
      <c r="C17" s="283" t="s">
        <v>74</v>
      </c>
      <c r="D17" s="60" t="s">
        <v>186</v>
      </c>
      <c r="E17" s="245" t="s">
        <v>6</v>
      </c>
      <c r="F17" s="83">
        <f>'[59]план '!$E$110</f>
        <v>0.215</v>
      </c>
      <c r="G17" s="245" t="s">
        <v>5</v>
      </c>
      <c r="H17" s="34">
        <v>0</v>
      </c>
      <c r="I17" s="231">
        <f>90/1000</f>
        <v>0.09</v>
      </c>
      <c r="J17" s="245">
        <v>2017</v>
      </c>
      <c r="K17" s="245">
        <v>2017</v>
      </c>
      <c r="L17" s="410" t="s">
        <v>605</v>
      </c>
      <c r="M17" s="66">
        <f t="shared" si="15"/>
        <v>960.29001799999992</v>
      </c>
      <c r="N17" s="341" t="s">
        <v>604</v>
      </c>
      <c r="O17" s="341">
        <f t="shared" si="16"/>
        <v>960.29001799999992</v>
      </c>
      <c r="P17" s="66">
        <f t="shared" si="1"/>
        <v>960.29001799999992</v>
      </c>
      <c r="Q17" s="66">
        <f t="shared" si="1"/>
        <v>960.29001799999992</v>
      </c>
      <c r="R17" s="66">
        <f t="shared" si="1"/>
        <v>0</v>
      </c>
      <c r="S17" s="66">
        <f t="shared" si="1"/>
        <v>0</v>
      </c>
      <c r="T17" s="66">
        <f t="shared" si="1"/>
        <v>0</v>
      </c>
      <c r="U17" s="66">
        <f t="shared" si="1"/>
        <v>0</v>
      </c>
      <c r="V17" s="66">
        <f t="shared" si="17"/>
        <v>482.22267999999997</v>
      </c>
      <c r="W17" s="341">
        <f>264.64668+122.576+95</f>
        <v>482.22267999999997</v>
      </c>
      <c r="X17" s="66"/>
      <c r="Y17" s="66"/>
      <c r="Z17" s="66"/>
      <c r="AA17" s="66"/>
      <c r="AB17" s="66"/>
      <c r="AC17" s="66"/>
      <c r="AD17" s="66"/>
      <c r="AE17" s="66"/>
      <c r="AF17" s="66"/>
      <c r="AG17" s="66">
        <f t="shared" si="3"/>
        <v>0</v>
      </c>
      <c r="AH17" s="66">
        <f t="shared" si="3"/>
        <v>0</v>
      </c>
      <c r="AI17" s="66">
        <f t="shared" si="83"/>
        <v>0</v>
      </c>
      <c r="AJ17" s="66"/>
      <c r="AK17" s="66"/>
      <c r="AL17" s="66"/>
      <c r="AM17" s="66"/>
      <c r="AN17" s="66"/>
      <c r="AO17" s="66"/>
      <c r="AP17" s="66"/>
      <c r="AQ17" s="66"/>
      <c r="AR17" s="66"/>
      <c r="AS17" s="66">
        <f t="shared" si="18"/>
        <v>0</v>
      </c>
      <c r="AT17" s="66">
        <f t="shared" si="18"/>
        <v>0</v>
      </c>
      <c r="AU17" s="66">
        <f t="shared" si="19"/>
        <v>0</v>
      </c>
      <c r="AV17" s="66">
        <f t="shared" si="5"/>
        <v>0</v>
      </c>
      <c r="AW17" s="66">
        <f t="shared" si="5"/>
        <v>0</v>
      </c>
      <c r="AX17" s="66">
        <f t="shared" si="20"/>
        <v>0</v>
      </c>
      <c r="AY17" s="34">
        <f t="shared" si="21"/>
        <v>0</v>
      </c>
      <c r="AZ17" s="34">
        <f t="shared" si="21"/>
        <v>0</v>
      </c>
      <c r="BA17" s="50"/>
      <c r="BB17" s="50"/>
      <c r="BC17" s="50"/>
      <c r="BD17" s="50"/>
      <c r="BE17" s="50"/>
      <c r="BF17" s="50"/>
      <c r="BG17" s="50"/>
      <c r="BH17" s="50"/>
      <c r="BI17" s="50"/>
      <c r="BJ17" s="50"/>
      <c r="BK17" s="67"/>
      <c r="BL17" s="67"/>
      <c r="BM17" s="34">
        <f t="shared" si="22"/>
        <v>960.29001799999992</v>
      </c>
      <c r="BN17" s="68">
        <f t="shared" si="22"/>
        <v>960.29001799999992</v>
      </c>
      <c r="BO17" s="68">
        <f>(F17*861.18*1.18)+(F17*2923.96*1.18)</f>
        <v>960.29001799999992</v>
      </c>
      <c r="BP17" s="68">
        <f>(F17*861.18*1.18)+(F17*2923.96*1.18)</f>
        <v>960.29001799999992</v>
      </c>
      <c r="BQ17" s="34"/>
      <c r="BR17" s="34"/>
      <c r="BS17" s="34"/>
      <c r="BT17" s="34"/>
      <c r="BU17" s="34"/>
      <c r="BV17" s="34"/>
      <c r="BW17" s="34"/>
      <c r="BX17" s="34"/>
      <c r="BY17" s="34"/>
      <c r="BZ17" s="34"/>
      <c r="CA17" s="34">
        <f t="shared" si="23"/>
        <v>0</v>
      </c>
      <c r="CB17" s="34">
        <f t="shared" si="23"/>
        <v>0</v>
      </c>
      <c r="CC17" s="50"/>
      <c r="CD17" s="50"/>
      <c r="CE17" s="50"/>
      <c r="CF17" s="50"/>
      <c r="CG17" s="50"/>
      <c r="CH17" s="50"/>
      <c r="CI17" s="50"/>
      <c r="CJ17" s="50"/>
      <c r="CK17" s="50"/>
      <c r="CL17" s="50"/>
      <c r="CM17" s="50"/>
      <c r="CN17" s="50"/>
      <c r="CO17" s="34">
        <f t="shared" si="24"/>
        <v>0</v>
      </c>
      <c r="CP17" s="34">
        <f t="shared" si="24"/>
        <v>0</v>
      </c>
      <c r="CQ17" s="50"/>
      <c r="CR17" s="50"/>
      <c r="CS17" s="50"/>
      <c r="CT17" s="50"/>
      <c r="CU17" s="50"/>
      <c r="CV17" s="50"/>
      <c r="CW17" s="50"/>
      <c r="CX17" s="50"/>
      <c r="CY17" s="50"/>
      <c r="CZ17" s="419"/>
      <c r="DA17" s="419"/>
      <c r="DB17" s="419"/>
      <c r="DC17" s="380">
        <f t="shared" si="7"/>
        <v>960.29001799999992</v>
      </c>
      <c r="DD17" s="380">
        <f t="shared" si="7"/>
        <v>960.29001799999992</v>
      </c>
      <c r="DE17" s="64">
        <f t="shared" si="8"/>
        <v>960.29001799999992</v>
      </c>
      <c r="DF17" s="64">
        <f t="shared" si="8"/>
        <v>960.29001799999992</v>
      </c>
      <c r="DG17" s="64">
        <f t="shared" si="8"/>
        <v>0</v>
      </c>
      <c r="DH17" s="64">
        <f t="shared" si="8"/>
        <v>0</v>
      </c>
      <c r="DI17" s="64">
        <f t="shared" si="8"/>
        <v>0</v>
      </c>
      <c r="DJ17" s="64">
        <f t="shared" si="8"/>
        <v>0</v>
      </c>
      <c r="DK17" s="64">
        <f t="shared" si="8"/>
        <v>0</v>
      </c>
      <c r="DL17" s="64">
        <f t="shared" si="8"/>
        <v>0</v>
      </c>
      <c r="DM17" s="64">
        <f t="shared" si="8"/>
        <v>0</v>
      </c>
      <c r="DN17" s="64">
        <f t="shared" si="8"/>
        <v>0</v>
      </c>
      <c r="DO17" s="64">
        <f t="shared" si="8"/>
        <v>0</v>
      </c>
      <c r="DP17" s="64">
        <f t="shared" si="8"/>
        <v>0</v>
      </c>
      <c r="DQ17" s="51"/>
      <c r="DR17" s="51"/>
      <c r="DS17" s="51"/>
      <c r="DT17" s="51"/>
      <c r="DU17" s="51"/>
      <c r="DV17" s="51"/>
      <c r="DW17" s="51"/>
      <c r="DX17" s="51"/>
      <c r="DY17" s="51"/>
      <c r="DZ17" s="51"/>
      <c r="EA17" s="51"/>
      <c r="EB17" s="64">
        <f t="shared" si="25"/>
        <v>0</v>
      </c>
      <c r="EC17" s="426">
        <f t="shared" si="25"/>
        <v>482.22267999999997</v>
      </c>
      <c r="ED17" s="426">
        <f t="shared" si="26"/>
        <v>0</v>
      </c>
      <c r="EE17" s="64">
        <f t="shared" si="27"/>
        <v>0</v>
      </c>
      <c r="EF17" s="64">
        <f t="shared" si="9"/>
        <v>0</v>
      </c>
      <c r="EG17" s="64">
        <f t="shared" si="28"/>
        <v>0</v>
      </c>
      <c r="EH17" s="64">
        <f t="shared" si="10"/>
        <v>0</v>
      </c>
      <c r="EI17" s="64">
        <f t="shared" si="10"/>
        <v>0</v>
      </c>
      <c r="EJ17" s="64">
        <f t="shared" si="29"/>
        <v>0</v>
      </c>
      <c r="EK17" s="64">
        <f t="shared" si="11"/>
        <v>0</v>
      </c>
      <c r="EL17" s="64">
        <f t="shared" si="11"/>
        <v>0</v>
      </c>
      <c r="EM17" s="64">
        <f t="shared" si="30"/>
        <v>482.22267999999997</v>
      </c>
      <c r="EN17" s="64">
        <f t="shared" si="31"/>
        <v>0</v>
      </c>
      <c r="EO17" s="64">
        <f t="shared" si="31"/>
        <v>0</v>
      </c>
      <c r="EP17" s="64">
        <f t="shared" si="32"/>
        <v>0</v>
      </c>
      <c r="EQ17" s="64">
        <f t="shared" si="33"/>
        <v>0</v>
      </c>
      <c r="ER17" s="64">
        <f t="shared" si="33"/>
        <v>0</v>
      </c>
      <c r="ES17" s="64"/>
      <c r="ET17" s="426">
        <f t="shared" si="34"/>
        <v>0</v>
      </c>
      <c r="EU17" s="64">
        <f t="shared" si="34"/>
        <v>0</v>
      </c>
      <c r="EV17" s="64"/>
      <c r="EW17" s="426">
        <f t="shared" si="35"/>
        <v>0</v>
      </c>
      <c r="EX17" s="64">
        <f t="shared" si="36"/>
        <v>960.29001799999992</v>
      </c>
      <c r="EY17" s="426">
        <f t="shared" si="36"/>
        <v>960.29001799999992</v>
      </c>
      <c r="EZ17" s="426">
        <f t="shared" si="37"/>
        <v>960.29001799999992</v>
      </c>
      <c r="FA17" s="64">
        <f t="shared" si="38"/>
        <v>960.29001799999992</v>
      </c>
      <c r="FB17" s="64">
        <f t="shared" si="39"/>
        <v>960.29001799999992</v>
      </c>
      <c r="FC17" s="64">
        <f t="shared" si="40"/>
        <v>960.29001799999992</v>
      </c>
      <c r="FD17" s="64">
        <f t="shared" si="41"/>
        <v>960.29001799999992</v>
      </c>
      <c r="FE17" s="64">
        <f t="shared" si="41"/>
        <v>0</v>
      </c>
      <c r="FF17" s="64">
        <f t="shared" si="42"/>
        <v>0</v>
      </c>
      <c r="FG17" s="64">
        <f t="shared" si="43"/>
        <v>0</v>
      </c>
      <c r="FH17" s="64">
        <f t="shared" si="43"/>
        <v>0</v>
      </c>
      <c r="FI17" s="64">
        <f t="shared" si="44"/>
        <v>0</v>
      </c>
      <c r="FJ17" s="64">
        <f t="shared" si="45"/>
        <v>0</v>
      </c>
      <c r="FK17" s="64">
        <f t="shared" si="45"/>
        <v>0</v>
      </c>
      <c r="FL17" s="64">
        <f t="shared" si="46"/>
        <v>0</v>
      </c>
      <c r="FM17" s="64">
        <f t="shared" si="47"/>
        <v>0</v>
      </c>
      <c r="FN17" s="64">
        <f t="shared" si="47"/>
        <v>0</v>
      </c>
      <c r="FO17" s="64"/>
      <c r="FP17" s="64">
        <f t="shared" si="48"/>
        <v>0</v>
      </c>
      <c r="FQ17" s="64">
        <f t="shared" si="48"/>
        <v>0</v>
      </c>
      <c r="FR17" s="64"/>
      <c r="FS17" s="64">
        <f t="shared" si="49"/>
        <v>0</v>
      </c>
      <c r="FT17" s="64">
        <f t="shared" si="50"/>
        <v>0</v>
      </c>
      <c r="FU17" s="426">
        <f t="shared" si="50"/>
        <v>0</v>
      </c>
      <c r="FV17" s="426">
        <f t="shared" si="51"/>
        <v>0</v>
      </c>
      <c r="FW17" s="64">
        <f t="shared" si="52"/>
        <v>0</v>
      </c>
      <c r="FX17" s="64">
        <f t="shared" si="53"/>
        <v>0</v>
      </c>
      <c r="FY17" s="64">
        <f t="shared" si="54"/>
        <v>0</v>
      </c>
      <c r="FZ17" s="64">
        <f t="shared" si="55"/>
        <v>0</v>
      </c>
      <c r="GA17" s="64">
        <f t="shared" si="55"/>
        <v>0</v>
      </c>
      <c r="GB17" s="64">
        <f t="shared" si="56"/>
        <v>0</v>
      </c>
      <c r="GC17" s="64">
        <f t="shared" si="57"/>
        <v>0</v>
      </c>
      <c r="GD17" s="64">
        <f t="shared" si="57"/>
        <v>0</v>
      </c>
      <c r="GE17" s="64">
        <f t="shared" si="58"/>
        <v>0</v>
      </c>
      <c r="GF17" s="64">
        <f t="shared" si="59"/>
        <v>0</v>
      </c>
      <c r="GG17" s="64">
        <f t="shared" si="59"/>
        <v>0</v>
      </c>
      <c r="GH17" s="64">
        <f t="shared" si="60"/>
        <v>0</v>
      </c>
      <c r="GI17" s="64">
        <f t="shared" si="61"/>
        <v>0</v>
      </c>
      <c r="GJ17" s="64">
        <f t="shared" si="61"/>
        <v>0</v>
      </c>
      <c r="GK17" s="64"/>
      <c r="GL17" s="64">
        <f t="shared" si="62"/>
        <v>0</v>
      </c>
      <c r="GM17" s="64">
        <f t="shared" si="62"/>
        <v>0</v>
      </c>
      <c r="GN17" s="64"/>
      <c r="GO17" s="64">
        <f t="shared" si="63"/>
        <v>0</v>
      </c>
      <c r="GP17" s="64">
        <f t="shared" si="64"/>
        <v>0</v>
      </c>
      <c r="GQ17" s="426">
        <f t="shared" si="64"/>
        <v>0</v>
      </c>
      <c r="GR17" s="426">
        <f t="shared" si="65"/>
        <v>0</v>
      </c>
      <c r="GS17" s="64">
        <f t="shared" si="66"/>
        <v>0</v>
      </c>
      <c r="GT17" s="64">
        <f t="shared" si="67"/>
        <v>0</v>
      </c>
      <c r="GU17" s="64">
        <f t="shared" si="68"/>
        <v>0</v>
      </c>
      <c r="GV17" s="64">
        <f t="shared" si="69"/>
        <v>0</v>
      </c>
      <c r="GW17" s="64">
        <f t="shared" si="69"/>
        <v>0</v>
      </c>
      <c r="GX17" s="64">
        <f t="shared" si="70"/>
        <v>0</v>
      </c>
      <c r="GY17" s="64">
        <f t="shared" si="71"/>
        <v>0</v>
      </c>
      <c r="GZ17" s="64">
        <f t="shared" si="71"/>
        <v>0</v>
      </c>
      <c r="HA17" s="64">
        <f t="shared" si="72"/>
        <v>0</v>
      </c>
      <c r="HB17" s="64">
        <f t="shared" si="73"/>
        <v>0</v>
      </c>
      <c r="HC17" s="64">
        <f t="shared" si="73"/>
        <v>0</v>
      </c>
      <c r="HD17" s="64">
        <f t="shared" si="74"/>
        <v>0</v>
      </c>
      <c r="HE17" s="64">
        <f t="shared" si="75"/>
        <v>0</v>
      </c>
      <c r="HF17" s="64">
        <f t="shared" si="75"/>
        <v>0</v>
      </c>
      <c r="HG17" s="64"/>
      <c r="HH17" s="64">
        <f t="shared" si="76"/>
        <v>0</v>
      </c>
      <c r="HI17" s="64">
        <f t="shared" si="76"/>
        <v>0</v>
      </c>
      <c r="HJ17" s="64"/>
      <c r="HK17" s="64">
        <f t="shared" si="77"/>
        <v>0</v>
      </c>
      <c r="HL17" s="382">
        <f t="shared" si="78"/>
        <v>960.29001799999992</v>
      </c>
      <c r="HM17" s="398">
        <f t="shared" si="79"/>
        <v>1442.512698</v>
      </c>
      <c r="HN17" s="398">
        <f t="shared" si="80"/>
        <v>960.29001799999992</v>
      </c>
      <c r="HO17" s="382">
        <f t="shared" si="81"/>
        <v>960.29001799999992</v>
      </c>
      <c r="HP17" s="382">
        <f t="shared" si="82"/>
        <v>960.29001799999992</v>
      </c>
      <c r="HQ17" s="382">
        <f t="shared" si="82"/>
        <v>960.29001799999992</v>
      </c>
      <c r="HR17" s="382">
        <f t="shared" si="82"/>
        <v>960.29001799999992</v>
      </c>
      <c r="HS17" s="382">
        <f t="shared" si="82"/>
        <v>0</v>
      </c>
      <c r="HT17" s="382">
        <f t="shared" si="82"/>
        <v>0</v>
      </c>
      <c r="HU17" s="382">
        <f t="shared" si="82"/>
        <v>0</v>
      </c>
      <c r="HV17" s="382">
        <f t="shared" si="82"/>
        <v>0</v>
      </c>
      <c r="HW17" s="382">
        <f t="shared" si="82"/>
        <v>482.22267999999997</v>
      </c>
      <c r="HX17" s="382">
        <f t="shared" si="82"/>
        <v>0</v>
      </c>
      <c r="HY17" s="382">
        <f t="shared" si="82"/>
        <v>0</v>
      </c>
      <c r="HZ17" s="382">
        <f t="shared" si="82"/>
        <v>0</v>
      </c>
      <c r="IA17" s="382">
        <f t="shared" si="82"/>
        <v>0</v>
      </c>
      <c r="IB17" s="382">
        <f t="shared" si="82"/>
        <v>0</v>
      </c>
      <c r="IC17" s="382">
        <f t="shared" si="82"/>
        <v>0</v>
      </c>
      <c r="ID17" s="382">
        <f t="shared" si="82"/>
        <v>0</v>
      </c>
      <c r="IE17" s="382">
        <f t="shared" si="82"/>
        <v>0</v>
      </c>
      <c r="IF17" s="429">
        <f t="shared" si="82"/>
        <v>0</v>
      </c>
      <c r="IG17" s="382">
        <f t="shared" si="82"/>
        <v>0</v>
      </c>
      <c r="IK17" s="380">
        <f t="shared" si="0"/>
        <v>0</v>
      </c>
    </row>
    <row r="18" spans="1:245" s="52" customFormat="1" ht="25.5" outlineLevel="1">
      <c r="A18" s="57" t="s">
        <v>432</v>
      </c>
      <c r="B18" s="383" t="s">
        <v>138</v>
      </c>
      <c r="C18" s="283" t="s">
        <v>73</v>
      </c>
      <c r="D18" s="60" t="s">
        <v>191</v>
      </c>
      <c r="E18" s="245" t="s">
        <v>6</v>
      </c>
      <c r="F18" s="83">
        <v>0.17100000000000001</v>
      </c>
      <c r="G18" s="245" t="s">
        <v>5</v>
      </c>
      <c r="H18" s="34">
        <v>0</v>
      </c>
      <c r="I18" s="34">
        <f>('[60]от0,1до1,5'!$I$13+'[60]от0,1до1,5'!$K$13)/1000</f>
        <v>0.1</v>
      </c>
      <c r="J18" s="245">
        <v>2019</v>
      </c>
      <c r="K18" s="245">
        <v>2019</v>
      </c>
      <c r="L18" s="245"/>
      <c r="M18" s="66">
        <f t="shared" si="15"/>
        <v>0</v>
      </c>
      <c r="N18" s="341" t="s">
        <v>604</v>
      </c>
      <c r="O18" s="66">
        <f t="shared" si="16"/>
        <v>332</v>
      </c>
      <c r="P18" s="66">
        <f t="shared" si="1"/>
        <v>0</v>
      </c>
      <c r="Q18" s="66">
        <f t="shared" si="1"/>
        <v>0</v>
      </c>
      <c r="R18" s="66">
        <f t="shared" si="1"/>
        <v>0</v>
      </c>
      <c r="S18" s="66">
        <f t="shared" si="1"/>
        <v>0</v>
      </c>
      <c r="T18" s="66">
        <f t="shared" si="1"/>
        <v>0</v>
      </c>
      <c r="U18" s="66">
        <f t="shared" si="1"/>
        <v>332</v>
      </c>
      <c r="V18" s="66">
        <f t="shared" si="17"/>
        <v>332</v>
      </c>
      <c r="W18" s="66"/>
      <c r="X18" s="66">
        <v>332</v>
      </c>
      <c r="Y18" s="322"/>
      <c r="Z18" s="322"/>
      <c r="AA18" s="322"/>
      <c r="AB18" s="322"/>
      <c r="AC18" s="322"/>
      <c r="AD18" s="322"/>
      <c r="AE18" s="322"/>
      <c r="AF18" s="322"/>
      <c r="AG18" s="66">
        <f t="shared" si="3"/>
        <v>0</v>
      </c>
      <c r="AH18" s="66">
        <f t="shared" si="3"/>
        <v>0</v>
      </c>
      <c r="AI18" s="66">
        <f t="shared" si="83"/>
        <v>0</v>
      </c>
      <c r="AJ18" s="66"/>
      <c r="AK18" s="66"/>
      <c r="AL18" s="66"/>
      <c r="AM18" s="66"/>
      <c r="AN18" s="66"/>
      <c r="AO18" s="66"/>
      <c r="AP18" s="66"/>
      <c r="AQ18" s="66"/>
      <c r="AR18" s="66"/>
      <c r="AS18" s="66">
        <f t="shared" si="18"/>
        <v>0</v>
      </c>
      <c r="AT18" s="66">
        <f t="shared" si="18"/>
        <v>0</v>
      </c>
      <c r="AU18" s="66">
        <f t="shared" si="19"/>
        <v>0</v>
      </c>
      <c r="AV18" s="66">
        <f t="shared" si="5"/>
        <v>0</v>
      </c>
      <c r="AW18" s="66">
        <f t="shared" si="5"/>
        <v>0</v>
      </c>
      <c r="AX18" s="66">
        <f t="shared" si="20"/>
        <v>0</v>
      </c>
      <c r="AY18" s="34">
        <f t="shared" si="21"/>
        <v>0</v>
      </c>
      <c r="AZ18" s="34">
        <f t="shared" si="21"/>
        <v>0</v>
      </c>
      <c r="BA18" s="50"/>
      <c r="BB18" s="50"/>
      <c r="BC18" s="50"/>
      <c r="BD18" s="50"/>
      <c r="BE18" s="50"/>
      <c r="BF18" s="50"/>
      <c r="BG18" s="50"/>
      <c r="BH18" s="50"/>
      <c r="BI18" s="50"/>
      <c r="BJ18" s="50"/>
      <c r="BK18" s="67"/>
      <c r="BL18" s="67"/>
      <c r="BM18" s="34">
        <f t="shared" si="22"/>
        <v>0</v>
      </c>
      <c r="BN18" s="68">
        <f t="shared" si="22"/>
        <v>332</v>
      </c>
      <c r="BO18" s="68"/>
      <c r="BP18" s="68"/>
      <c r="BQ18" s="34"/>
      <c r="BR18" s="34"/>
      <c r="BS18" s="34"/>
      <c r="BT18" s="34">
        <v>332</v>
      </c>
      <c r="BU18" s="34"/>
      <c r="BV18" s="34"/>
      <c r="BW18" s="34"/>
      <c r="BX18" s="34"/>
      <c r="BY18" s="34"/>
      <c r="BZ18" s="34"/>
      <c r="CA18" s="34">
        <f t="shared" si="23"/>
        <v>0</v>
      </c>
      <c r="CB18" s="34">
        <f t="shared" si="23"/>
        <v>0</v>
      </c>
      <c r="CC18" s="50"/>
      <c r="CD18" s="50"/>
      <c r="CE18" s="50"/>
      <c r="CF18" s="50"/>
      <c r="CG18" s="50"/>
      <c r="CH18" s="50"/>
      <c r="CI18" s="50"/>
      <c r="CJ18" s="50"/>
      <c r="CK18" s="50"/>
      <c r="CL18" s="50"/>
      <c r="CM18" s="50"/>
      <c r="CN18" s="50"/>
      <c r="CO18" s="34">
        <f t="shared" si="24"/>
        <v>0</v>
      </c>
      <c r="CP18" s="34">
        <f t="shared" si="24"/>
        <v>0</v>
      </c>
      <c r="CQ18" s="50"/>
      <c r="CR18" s="50"/>
      <c r="CS18" s="50"/>
      <c r="CT18" s="50"/>
      <c r="CU18" s="50"/>
      <c r="CV18" s="50"/>
      <c r="CW18" s="50"/>
      <c r="CX18" s="50"/>
      <c r="CY18" s="50"/>
      <c r="CZ18" s="419"/>
      <c r="DA18" s="419"/>
      <c r="DB18" s="419"/>
      <c r="DC18" s="380">
        <f t="shared" si="7"/>
        <v>0</v>
      </c>
      <c r="DD18" s="380">
        <f t="shared" si="7"/>
        <v>332</v>
      </c>
      <c r="DE18" s="64">
        <f t="shared" si="8"/>
        <v>0</v>
      </c>
      <c r="DF18" s="64">
        <f t="shared" si="8"/>
        <v>0</v>
      </c>
      <c r="DG18" s="64">
        <f t="shared" si="8"/>
        <v>0</v>
      </c>
      <c r="DH18" s="64">
        <f t="shared" si="8"/>
        <v>0</v>
      </c>
      <c r="DI18" s="64">
        <f t="shared" si="8"/>
        <v>0</v>
      </c>
      <c r="DJ18" s="64">
        <f t="shared" si="8"/>
        <v>332</v>
      </c>
      <c r="DK18" s="64">
        <f t="shared" si="8"/>
        <v>0</v>
      </c>
      <c r="DL18" s="64">
        <f t="shared" si="8"/>
        <v>0</v>
      </c>
      <c r="DM18" s="64">
        <f t="shared" si="8"/>
        <v>0</v>
      </c>
      <c r="DN18" s="64">
        <f t="shared" si="8"/>
        <v>0</v>
      </c>
      <c r="DO18" s="64">
        <f t="shared" si="8"/>
        <v>0</v>
      </c>
      <c r="DP18" s="64">
        <f t="shared" si="8"/>
        <v>0</v>
      </c>
      <c r="DQ18" s="51"/>
      <c r="DR18" s="51"/>
      <c r="DS18" s="51"/>
      <c r="DT18" s="51"/>
      <c r="DU18" s="51"/>
      <c r="DV18" s="51"/>
      <c r="DW18" s="51"/>
      <c r="DX18" s="51"/>
      <c r="DY18" s="51"/>
      <c r="DZ18" s="51"/>
      <c r="EA18" s="51"/>
      <c r="EB18" s="64">
        <f t="shared" si="25"/>
        <v>0</v>
      </c>
      <c r="EC18" s="426">
        <f t="shared" si="25"/>
        <v>0</v>
      </c>
      <c r="ED18" s="426">
        <f t="shared" si="26"/>
        <v>0</v>
      </c>
      <c r="EE18" s="64">
        <f t="shared" si="27"/>
        <v>0</v>
      </c>
      <c r="EF18" s="64">
        <f t="shared" si="9"/>
        <v>0</v>
      </c>
      <c r="EG18" s="64">
        <f t="shared" si="28"/>
        <v>0</v>
      </c>
      <c r="EH18" s="64">
        <f t="shared" si="10"/>
        <v>0</v>
      </c>
      <c r="EI18" s="64">
        <f t="shared" si="10"/>
        <v>0</v>
      </c>
      <c r="EJ18" s="64">
        <f t="shared" si="29"/>
        <v>0</v>
      </c>
      <c r="EK18" s="64">
        <f t="shared" si="11"/>
        <v>0</v>
      </c>
      <c r="EL18" s="64">
        <f t="shared" si="11"/>
        <v>0</v>
      </c>
      <c r="EM18" s="64">
        <f t="shared" si="30"/>
        <v>0</v>
      </c>
      <c r="EN18" s="64">
        <f t="shared" si="31"/>
        <v>0</v>
      </c>
      <c r="EO18" s="64">
        <f t="shared" si="31"/>
        <v>0</v>
      </c>
      <c r="EP18" s="64">
        <f t="shared" si="32"/>
        <v>0</v>
      </c>
      <c r="EQ18" s="64">
        <f t="shared" si="33"/>
        <v>0</v>
      </c>
      <c r="ER18" s="64">
        <f t="shared" si="33"/>
        <v>0</v>
      </c>
      <c r="ES18" s="64"/>
      <c r="ET18" s="426">
        <f t="shared" si="34"/>
        <v>0</v>
      </c>
      <c r="EU18" s="64">
        <f t="shared" si="34"/>
        <v>0</v>
      </c>
      <c r="EV18" s="64"/>
      <c r="EW18" s="426">
        <f t="shared" si="35"/>
        <v>0</v>
      </c>
      <c r="EX18" s="64">
        <f t="shared" si="36"/>
        <v>0</v>
      </c>
      <c r="EY18" s="426">
        <f t="shared" si="36"/>
        <v>332</v>
      </c>
      <c r="EZ18" s="426">
        <f t="shared" si="37"/>
        <v>332</v>
      </c>
      <c r="FA18" s="64">
        <f t="shared" si="38"/>
        <v>332</v>
      </c>
      <c r="FB18" s="64">
        <f t="shared" si="39"/>
        <v>0</v>
      </c>
      <c r="FC18" s="64">
        <f t="shared" si="40"/>
        <v>0</v>
      </c>
      <c r="FD18" s="64">
        <f t="shared" si="41"/>
        <v>0</v>
      </c>
      <c r="FE18" s="64">
        <f t="shared" si="41"/>
        <v>0</v>
      </c>
      <c r="FF18" s="64">
        <f t="shared" si="42"/>
        <v>0</v>
      </c>
      <c r="FG18" s="64">
        <f t="shared" si="43"/>
        <v>0</v>
      </c>
      <c r="FH18" s="64">
        <f t="shared" si="43"/>
        <v>0</v>
      </c>
      <c r="FI18" s="64">
        <f t="shared" si="44"/>
        <v>332</v>
      </c>
      <c r="FJ18" s="64">
        <f t="shared" si="45"/>
        <v>332</v>
      </c>
      <c r="FK18" s="64">
        <f t="shared" si="45"/>
        <v>0</v>
      </c>
      <c r="FL18" s="64">
        <f t="shared" si="46"/>
        <v>0</v>
      </c>
      <c r="FM18" s="64">
        <f t="shared" si="47"/>
        <v>0</v>
      </c>
      <c r="FN18" s="64">
        <f t="shared" si="47"/>
        <v>0</v>
      </c>
      <c r="FO18" s="64"/>
      <c r="FP18" s="64">
        <f t="shared" si="48"/>
        <v>0</v>
      </c>
      <c r="FQ18" s="64">
        <f t="shared" si="48"/>
        <v>0</v>
      </c>
      <c r="FR18" s="64"/>
      <c r="FS18" s="64">
        <f t="shared" si="49"/>
        <v>0</v>
      </c>
      <c r="FT18" s="64">
        <f t="shared" si="50"/>
        <v>0</v>
      </c>
      <c r="FU18" s="426">
        <f t="shared" si="50"/>
        <v>0</v>
      </c>
      <c r="FV18" s="426">
        <f t="shared" si="51"/>
        <v>0</v>
      </c>
      <c r="FW18" s="64">
        <f t="shared" si="52"/>
        <v>0</v>
      </c>
      <c r="FX18" s="64">
        <f t="shared" si="53"/>
        <v>0</v>
      </c>
      <c r="FY18" s="64">
        <f t="shared" si="54"/>
        <v>0</v>
      </c>
      <c r="FZ18" s="64">
        <f t="shared" si="55"/>
        <v>0</v>
      </c>
      <c r="GA18" s="64">
        <f t="shared" si="55"/>
        <v>0</v>
      </c>
      <c r="GB18" s="64">
        <f t="shared" si="56"/>
        <v>0</v>
      </c>
      <c r="GC18" s="64">
        <f t="shared" si="57"/>
        <v>0</v>
      </c>
      <c r="GD18" s="64">
        <f t="shared" si="57"/>
        <v>0</v>
      </c>
      <c r="GE18" s="64">
        <f t="shared" si="58"/>
        <v>0</v>
      </c>
      <c r="GF18" s="64">
        <f t="shared" si="59"/>
        <v>0</v>
      </c>
      <c r="GG18" s="64">
        <f t="shared" si="59"/>
        <v>0</v>
      </c>
      <c r="GH18" s="64">
        <f t="shared" si="60"/>
        <v>0</v>
      </c>
      <c r="GI18" s="64">
        <f t="shared" si="61"/>
        <v>0</v>
      </c>
      <c r="GJ18" s="64">
        <f t="shared" si="61"/>
        <v>0</v>
      </c>
      <c r="GK18" s="64"/>
      <c r="GL18" s="64">
        <f t="shared" si="62"/>
        <v>0</v>
      </c>
      <c r="GM18" s="64">
        <f t="shared" si="62"/>
        <v>0</v>
      </c>
      <c r="GN18" s="64"/>
      <c r="GO18" s="64">
        <f t="shared" si="63"/>
        <v>0</v>
      </c>
      <c r="GP18" s="64">
        <f t="shared" si="64"/>
        <v>0</v>
      </c>
      <c r="GQ18" s="426">
        <f t="shared" si="64"/>
        <v>0</v>
      </c>
      <c r="GR18" s="426">
        <f t="shared" si="65"/>
        <v>0</v>
      </c>
      <c r="GS18" s="64">
        <f t="shared" si="66"/>
        <v>0</v>
      </c>
      <c r="GT18" s="64">
        <f t="shared" si="67"/>
        <v>0</v>
      </c>
      <c r="GU18" s="64">
        <f t="shared" si="68"/>
        <v>0</v>
      </c>
      <c r="GV18" s="64">
        <f t="shared" si="69"/>
        <v>0</v>
      </c>
      <c r="GW18" s="64">
        <f t="shared" si="69"/>
        <v>0</v>
      </c>
      <c r="GX18" s="64">
        <f t="shared" si="70"/>
        <v>0</v>
      </c>
      <c r="GY18" s="64">
        <f t="shared" si="71"/>
        <v>0</v>
      </c>
      <c r="GZ18" s="64">
        <f t="shared" si="71"/>
        <v>0</v>
      </c>
      <c r="HA18" s="64">
        <f t="shared" si="72"/>
        <v>0</v>
      </c>
      <c r="HB18" s="64">
        <f t="shared" si="73"/>
        <v>0</v>
      </c>
      <c r="HC18" s="64">
        <f t="shared" si="73"/>
        <v>0</v>
      </c>
      <c r="HD18" s="64">
        <f t="shared" si="74"/>
        <v>0</v>
      </c>
      <c r="HE18" s="64">
        <f t="shared" si="75"/>
        <v>0</v>
      </c>
      <c r="HF18" s="64">
        <f t="shared" si="75"/>
        <v>0</v>
      </c>
      <c r="HG18" s="64"/>
      <c r="HH18" s="64">
        <f t="shared" si="76"/>
        <v>0</v>
      </c>
      <c r="HI18" s="64">
        <f t="shared" si="76"/>
        <v>0</v>
      </c>
      <c r="HJ18" s="64"/>
      <c r="HK18" s="64">
        <f t="shared" si="77"/>
        <v>0</v>
      </c>
      <c r="HL18" s="382">
        <f t="shared" si="78"/>
        <v>0</v>
      </c>
      <c r="HM18" s="398">
        <f t="shared" si="79"/>
        <v>332</v>
      </c>
      <c r="HN18" s="398">
        <f t="shared" si="80"/>
        <v>332</v>
      </c>
      <c r="HO18" s="382">
        <f t="shared" si="81"/>
        <v>332</v>
      </c>
      <c r="HP18" s="382">
        <f t="shared" si="82"/>
        <v>0</v>
      </c>
      <c r="HQ18" s="382">
        <f t="shared" si="82"/>
        <v>0</v>
      </c>
      <c r="HR18" s="382">
        <f t="shared" si="82"/>
        <v>0</v>
      </c>
      <c r="HS18" s="382">
        <f t="shared" si="82"/>
        <v>0</v>
      </c>
      <c r="HT18" s="382">
        <f t="shared" si="82"/>
        <v>0</v>
      </c>
      <c r="HU18" s="382">
        <f t="shared" si="82"/>
        <v>0</v>
      </c>
      <c r="HV18" s="382">
        <f t="shared" si="82"/>
        <v>0</v>
      </c>
      <c r="HW18" s="382">
        <f t="shared" si="82"/>
        <v>332</v>
      </c>
      <c r="HX18" s="382">
        <f t="shared" si="82"/>
        <v>332</v>
      </c>
      <c r="HY18" s="382">
        <f t="shared" si="82"/>
        <v>0</v>
      </c>
      <c r="HZ18" s="382">
        <f t="shared" si="82"/>
        <v>0</v>
      </c>
      <c r="IA18" s="382">
        <f t="shared" si="82"/>
        <v>0</v>
      </c>
      <c r="IB18" s="382">
        <f t="shared" si="82"/>
        <v>0</v>
      </c>
      <c r="IC18" s="382">
        <f t="shared" si="82"/>
        <v>0</v>
      </c>
      <c r="ID18" s="382">
        <f t="shared" si="82"/>
        <v>0</v>
      </c>
      <c r="IE18" s="382">
        <f t="shared" si="82"/>
        <v>0</v>
      </c>
      <c r="IF18" s="429">
        <f t="shared" si="82"/>
        <v>0</v>
      </c>
      <c r="IG18" s="382">
        <f t="shared" si="82"/>
        <v>0</v>
      </c>
      <c r="IK18" s="380">
        <f t="shared" si="0"/>
        <v>0</v>
      </c>
    </row>
    <row r="19" spans="1:245" s="52" customFormat="1" ht="25.5" outlineLevel="1">
      <c r="A19" s="57" t="s">
        <v>433</v>
      </c>
      <c r="B19" s="383" t="s">
        <v>140</v>
      </c>
      <c r="C19" s="283" t="s">
        <v>76</v>
      </c>
      <c r="D19" s="60" t="s">
        <v>200</v>
      </c>
      <c r="E19" s="245" t="s">
        <v>6</v>
      </c>
      <c r="F19" s="83">
        <f>'[59]план '!$E$127</f>
        <v>0.72099999999999997</v>
      </c>
      <c r="G19" s="245" t="s">
        <v>5</v>
      </c>
      <c r="H19" s="34">
        <v>0</v>
      </c>
      <c r="I19" s="34">
        <f>0.196</f>
        <v>0.19600000000000001</v>
      </c>
      <c r="J19" s="245">
        <v>2018</v>
      </c>
      <c r="K19" s="245">
        <v>2018</v>
      </c>
      <c r="L19" s="245"/>
      <c r="M19" s="66">
        <f t="shared" si="15"/>
        <v>688.22799999999995</v>
      </c>
      <c r="N19" s="341" t="s">
        <v>604</v>
      </c>
      <c r="O19" s="341">
        <f t="shared" si="16"/>
        <v>688.22799999999995</v>
      </c>
      <c r="P19" s="66">
        <f t="shared" si="1"/>
        <v>0</v>
      </c>
      <c r="Q19" s="66">
        <f t="shared" si="1"/>
        <v>0</v>
      </c>
      <c r="R19" s="66">
        <f t="shared" si="1"/>
        <v>688.22799999999995</v>
      </c>
      <c r="S19" s="66">
        <f t="shared" si="1"/>
        <v>688.22799999999995</v>
      </c>
      <c r="T19" s="66">
        <f t="shared" si="1"/>
        <v>0</v>
      </c>
      <c r="U19" s="66">
        <f t="shared" si="1"/>
        <v>0</v>
      </c>
      <c r="V19" s="66">
        <f t="shared" si="17"/>
        <v>0</v>
      </c>
      <c r="W19" s="66"/>
      <c r="X19" s="66"/>
      <c r="Y19" s="66"/>
      <c r="Z19" s="66"/>
      <c r="AA19" s="66"/>
      <c r="AB19" s="66"/>
      <c r="AC19" s="66"/>
      <c r="AD19" s="66"/>
      <c r="AE19" s="66"/>
      <c r="AF19" s="66"/>
      <c r="AG19" s="66">
        <f t="shared" si="3"/>
        <v>0</v>
      </c>
      <c r="AH19" s="66">
        <f t="shared" si="3"/>
        <v>0</v>
      </c>
      <c r="AI19" s="66">
        <f t="shared" si="83"/>
        <v>0</v>
      </c>
      <c r="AJ19" s="66"/>
      <c r="AK19" s="66"/>
      <c r="AL19" s="66"/>
      <c r="AM19" s="66"/>
      <c r="AN19" s="66"/>
      <c r="AO19" s="66"/>
      <c r="AP19" s="66"/>
      <c r="AQ19" s="66"/>
      <c r="AR19" s="66"/>
      <c r="AS19" s="66">
        <f t="shared" si="18"/>
        <v>0</v>
      </c>
      <c r="AT19" s="66">
        <f t="shared" si="18"/>
        <v>0</v>
      </c>
      <c r="AU19" s="66">
        <f t="shared" si="19"/>
        <v>0</v>
      </c>
      <c r="AV19" s="66">
        <f t="shared" si="5"/>
        <v>0</v>
      </c>
      <c r="AW19" s="66">
        <f t="shared" si="5"/>
        <v>0</v>
      </c>
      <c r="AX19" s="66">
        <f t="shared" si="20"/>
        <v>0</v>
      </c>
      <c r="AY19" s="34">
        <f t="shared" si="21"/>
        <v>0</v>
      </c>
      <c r="AZ19" s="34">
        <f t="shared" si="21"/>
        <v>0</v>
      </c>
      <c r="BA19" s="50"/>
      <c r="BB19" s="50"/>
      <c r="BC19" s="50"/>
      <c r="BD19" s="50"/>
      <c r="BE19" s="50"/>
      <c r="BF19" s="50"/>
      <c r="BG19" s="50"/>
      <c r="BH19" s="50"/>
      <c r="BI19" s="50"/>
      <c r="BJ19" s="50"/>
      <c r="BK19" s="67"/>
      <c r="BL19" s="67"/>
      <c r="BM19" s="34">
        <f t="shared" si="22"/>
        <v>688.22799999999995</v>
      </c>
      <c r="BN19" s="68">
        <f t="shared" si="22"/>
        <v>688.22799999999995</v>
      </c>
      <c r="BO19" s="68"/>
      <c r="BP19" s="68"/>
      <c r="BQ19" s="34">
        <v>688.22799999999995</v>
      </c>
      <c r="BR19" s="34">
        <v>688.22799999999995</v>
      </c>
      <c r="BS19" s="34"/>
      <c r="BT19" s="34"/>
      <c r="BU19" s="34"/>
      <c r="BV19" s="34"/>
      <c r="BW19" s="34"/>
      <c r="BX19" s="34"/>
      <c r="BY19" s="34"/>
      <c r="BZ19" s="34"/>
      <c r="CA19" s="34">
        <f t="shared" si="23"/>
        <v>0</v>
      </c>
      <c r="CB19" s="34">
        <f t="shared" si="23"/>
        <v>0</v>
      </c>
      <c r="CC19" s="50"/>
      <c r="CD19" s="50"/>
      <c r="CE19" s="50"/>
      <c r="CF19" s="50"/>
      <c r="CG19" s="50"/>
      <c r="CH19" s="50"/>
      <c r="CI19" s="50"/>
      <c r="CJ19" s="50"/>
      <c r="CK19" s="50"/>
      <c r="CL19" s="50"/>
      <c r="CM19" s="50"/>
      <c r="CN19" s="50"/>
      <c r="CO19" s="34">
        <f t="shared" si="24"/>
        <v>0</v>
      </c>
      <c r="CP19" s="34">
        <f t="shared" si="24"/>
        <v>0</v>
      </c>
      <c r="CQ19" s="50"/>
      <c r="CR19" s="50"/>
      <c r="CS19" s="50"/>
      <c r="CT19" s="50"/>
      <c r="CU19" s="50"/>
      <c r="CV19" s="50"/>
      <c r="CW19" s="50"/>
      <c r="CX19" s="50"/>
      <c r="CY19" s="50"/>
      <c r="CZ19" s="419"/>
      <c r="DA19" s="419"/>
      <c r="DB19" s="419"/>
      <c r="DC19" s="380">
        <f t="shared" si="7"/>
        <v>688.22799999999995</v>
      </c>
      <c r="DD19" s="380">
        <f t="shared" si="7"/>
        <v>688.22799999999995</v>
      </c>
      <c r="DE19" s="64">
        <f t="shared" si="8"/>
        <v>0</v>
      </c>
      <c r="DF19" s="64">
        <f t="shared" si="8"/>
        <v>0</v>
      </c>
      <c r="DG19" s="64">
        <f t="shared" si="8"/>
        <v>688.22799999999995</v>
      </c>
      <c r="DH19" s="64">
        <f t="shared" si="8"/>
        <v>688.22799999999995</v>
      </c>
      <c r="DI19" s="64">
        <f t="shared" si="8"/>
        <v>0</v>
      </c>
      <c r="DJ19" s="64">
        <f t="shared" si="8"/>
        <v>0</v>
      </c>
      <c r="DK19" s="64">
        <f t="shared" si="8"/>
        <v>0</v>
      </c>
      <c r="DL19" s="64">
        <f t="shared" si="8"/>
        <v>0</v>
      </c>
      <c r="DM19" s="64">
        <f t="shared" si="8"/>
        <v>0</v>
      </c>
      <c r="DN19" s="64">
        <f t="shared" si="8"/>
        <v>0</v>
      </c>
      <c r="DO19" s="64">
        <f t="shared" si="8"/>
        <v>0</v>
      </c>
      <c r="DP19" s="64">
        <f t="shared" si="8"/>
        <v>0</v>
      </c>
      <c r="DQ19" s="51"/>
      <c r="DR19" s="51"/>
      <c r="DS19" s="51"/>
      <c r="DT19" s="51"/>
      <c r="DU19" s="51"/>
      <c r="DV19" s="51"/>
      <c r="DW19" s="51"/>
      <c r="DX19" s="51"/>
      <c r="DY19" s="51"/>
      <c r="DZ19" s="51"/>
      <c r="EA19" s="51"/>
      <c r="EB19" s="64">
        <f t="shared" si="25"/>
        <v>0</v>
      </c>
      <c r="EC19" s="426">
        <f t="shared" si="25"/>
        <v>0</v>
      </c>
      <c r="ED19" s="426">
        <f t="shared" si="26"/>
        <v>0</v>
      </c>
      <c r="EE19" s="64">
        <f t="shared" si="27"/>
        <v>0</v>
      </c>
      <c r="EF19" s="64">
        <f t="shared" si="9"/>
        <v>0</v>
      </c>
      <c r="EG19" s="64">
        <f t="shared" si="28"/>
        <v>0</v>
      </c>
      <c r="EH19" s="64">
        <f t="shared" si="10"/>
        <v>0</v>
      </c>
      <c r="EI19" s="64">
        <f t="shared" si="10"/>
        <v>0</v>
      </c>
      <c r="EJ19" s="64">
        <f t="shared" si="29"/>
        <v>0</v>
      </c>
      <c r="EK19" s="64">
        <f t="shared" si="11"/>
        <v>0</v>
      </c>
      <c r="EL19" s="64">
        <f t="shared" si="11"/>
        <v>0</v>
      </c>
      <c r="EM19" s="64">
        <f t="shared" si="30"/>
        <v>0</v>
      </c>
      <c r="EN19" s="64">
        <f t="shared" si="31"/>
        <v>0</v>
      </c>
      <c r="EO19" s="64">
        <f t="shared" si="31"/>
        <v>0</v>
      </c>
      <c r="EP19" s="64">
        <f t="shared" si="32"/>
        <v>0</v>
      </c>
      <c r="EQ19" s="64">
        <f t="shared" si="33"/>
        <v>0</v>
      </c>
      <c r="ER19" s="64">
        <f t="shared" si="33"/>
        <v>0</v>
      </c>
      <c r="ES19" s="64"/>
      <c r="ET19" s="426">
        <f t="shared" si="34"/>
        <v>0</v>
      </c>
      <c r="EU19" s="64">
        <f t="shared" si="34"/>
        <v>0</v>
      </c>
      <c r="EV19" s="64"/>
      <c r="EW19" s="426">
        <f t="shared" si="35"/>
        <v>0</v>
      </c>
      <c r="EX19" s="64">
        <f t="shared" si="36"/>
        <v>688.22799999999995</v>
      </c>
      <c r="EY19" s="426">
        <f t="shared" si="36"/>
        <v>688.22799999999995</v>
      </c>
      <c r="EZ19" s="426">
        <f t="shared" si="37"/>
        <v>688.22799999999995</v>
      </c>
      <c r="FA19" s="64">
        <f t="shared" si="38"/>
        <v>688.22799999999995</v>
      </c>
      <c r="FB19" s="64">
        <f t="shared" si="39"/>
        <v>0</v>
      </c>
      <c r="FC19" s="64">
        <f t="shared" si="40"/>
        <v>0</v>
      </c>
      <c r="FD19" s="64">
        <f t="shared" si="41"/>
        <v>0</v>
      </c>
      <c r="FE19" s="64">
        <f t="shared" si="41"/>
        <v>688.22799999999995</v>
      </c>
      <c r="FF19" s="64">
        <f t="shared" si="42"/>
        <v>688.22799999999995</v>
      </c>
      <c r="FG19" s="64">
        <f t="shared" si="43"/>
        <v>688.22799999999995</v>
      </c>
      <c r="FH19" s="64">
        <f t="shared" si="43"/>
        <v>0</v>
      </c>
      <c r="FI19" s="64">
        <f t="shared" si="44"/>
        <v>0</v>
      </c>
      <c r="FJ19" s="64">
        <f t="shared" si="45"/>
        <v>0</v>
      </c>
      <c r="FK19" s="64">
        <f t="shared" si="45"/>
        <v>0</v>
      </c>
      <c r="FL19" s="64">
        <f t="shared" si="46"/>
        <v>0</v>
      </c>
      <c r="FM19" s="64">
        <f t="shared" si="47"/>
        <v>0</v>
      </c>
      <c r="FN19" s="64">
        <f t="shared" si="47"/>
        <v>0</v>
      </c>
      <c r="FO19" s="64"/>
      <c r="FP19" s="64">
        <f t="shared" si="48"/>
        <v>0</v>
      </c>
      <c r="FQ19" s="64">
        <f t="shared" si="48"/>
        <v>0</v>
      </c>
      <c r="FR19" s="64"/>
      <c r="FS19" s="64">
        <f t="shared" si="49"/>
        <v>0</v>
      </c>
      <c r="FT19" s="64">
        <f t="shared" si="50"/>
        <v>0</v>
      </c>
      <c r="FU19" s="426">
        <f t="shared" si="50"/>
        <v>0</v>
      </c>
      <c r="FV19" s="426">
        <f t="shared" si="51"/>
        <v>0</v>
      </c>
      <c r="FW19" s="64">
        <f t="shared" si="52"/>
        <v>0</v>
      </c>
      <c r="FX19" s="64">
        <f t="shared" si="53"/>
        <v>0</v>
      </c>
      <c r="FY19" s="64">
        <f t="shared" si="54"/>
        <v>0</v>
      </c>
      <c r="FZ19" s="64">
        <f t="shared" si="55"/>
        <v>0</v>
      </c>
      <c r="GA19" s="64">
        <f t="shared" si="55"/>
        <v>0</v>
      </c>
      <c r="GB19" s="64">
        <f t="shared" si="56"/>
        <v>0</v>
      </c>
      <c r="GC19" s="64">
        <f t="shared" si="57"/>
        <v>0</v>
      </c>
      <c r="GD19" s="64">
        <f t="shared" si="57"/>
        <v>0</v>
      </c>
      <c r="GE19" s="64">
        <f t="shared" si="58"/>
        <v>0</v>
      </c>
      <c r="GF19" s="64">
        <f t="shared" si="59"/>
        <v>0</v>
      </c>
      <c r="GG19" s="64">
        <f t="shared" si="59"/>
        <v>0</v>
      </c>
      <c r="GH19" s="64">
        <f t="shared" si="60"/>
        <v>0</v>
      </c>
      <c r="GI19" s="64">
        <f t="shared" si="61"/>
        <v>0</v>
      </c>
      <c r="GJ19" s="64">
        <f t="shared" si="61"/>
        <v>0</v>
      </c>
      <c r="GK19" s="64"/>
      <c r="GL19" s="64">
        <f t="shared" si="62"/>
        <v>0</v>
      </c>
      <c r="GM19" s="64">
        <f t="shared" si="62"/>
        <v>0</v>
      </c>
      <c r="GN19" s="64"/>
      <c r="GO19" s="64">
        <f t="shared" si="63"/>
        <v>0</v>
      </c>
      <c r="GP19" s="64">
        <f t="shared" si="64"/>
        <v>0</v>
      </c>
      <c r="GQ19" s="426">
        <f t="shared" si="64"/>
        <v>0</v>
      </c>
      <c r="GR19" s="426">
        <f t="shared" si="65"/>
        <v>0</v>
      </c>
      <c r="GS19" s="64">
        <f t="shared" si="66"/>
        <v>0</v>
      </c>
      <c r="GT19" s="64">
        <f t="shared" si="67"/>
        <v>0</v>
      </c>
      <c r="GU19" s="64">
        <f t="shared" si="68"/>
        <v>0</v>
      </c>
      <c r="GV19" s="64">
        <f t="shared" si="69"/>
        <v>0</v>
      </c>
      <c r="GW19" s="64">
        <f t="shared" si="69"/>
        <v>0</v>
      </c>
      <c r="GX19" s="64">
        <f t="shared" si="70"/>
        <v>0</v>
      </c>
      <c r="GY19" s="64">
        <f t="shared" si="71"/>
        <v>0</v>
      </c>
      <c r="GZ19" s="64">
        <f t="shared" si="71"/>
        <v>0</v>
      </c>
      <c r="HA19" s="64">
        <f t="shared" si="72"/>
        <v>0</v>
      </c>
      <c r="HB19" s="64">
        <f t="shared" si="73"/>
        <v>0</v>
      </c>
      <c r="HC19" s="64">
        <f t="shared" si="73"/>
        <v>0</v>
      </c>
      <c r="HD19" s="64">
        <f t="shared" si="74"/>
        <v>0</v>
      </c>
      <c r="HE19" s="64">
        <f t="shared" si="75"/>
        <v>0</v>
      </c>
      <c r="HF19" s="64">
        <f t="shared" si="75"/>
        <v>0</v>
      </c>
      <c r="HG19" s="64"/>
      <c r="HH19" s="64">
        <f t="shared" si="76"/>
        <v>0</v>
      </c>
      <c r="HI19" s="64">
        <f t="shared" si="76"/>
        <v>0</v>
      </c>
      <c r="HJ19" s="64"/>
      <c r="HK19" s="64">
        <f t="shared" si="77"/>
        <v>0</v>
      </c>
      <c r="HL19" s="382">
        <f t="shared" si="78"/>
        <v>688.22799999999995</v>
      </c>
      <c r="HM19" s="429">
        <f t="shared" si="79"/>
        <v>688.22799999999995</v>
      </c>
      <c r="HN19" s="429">
        <f t="shared" si="80"/>
        <v>688.22799999999995</v>
      </c>
      <c r="HO19" s="382">
        <f t="shared" si="81"/>
        <v>688.22799999999995</v>
      </c>
      <c r="HP19" s="382">
        <f t="shared" si="82"/>
        <v>0</v>
      </c>
      <c r="HQ19" s="382">
        <f t="shared" si="82"/>
        <v>0</v>
      </c>
      <c r="HR19" s="382">
        <f t="shared" si="82"/>
        <v>0</v>
      </c>
      <c r="HS19" s="382">
        <f t="shared" si="82"/>
        <v>688.22799999999995</v>
      </c>
      <c r="HT19" s="382">
        <f t="shared" si="82"/>
        <v>688.22799999999995</v>
      </c>
      <c r="HU19" s="382">
        <f t="shared" si="82"/>
        <v>688.22799999999995</v>
      </c>
      <c r="HV19" s="382">
        <f t="shared" si="82"/>
        <v>0</v>
      </c>
      <c r="HW19" s="382">
        <f t="shared" si="82"/>
        <v>0</v>
      </c>
      <c r="HX19" s="382">
        <f t="shared" si="82"/>
        <v>0</v>
      </c>
      <c r="HY19" s="382">
        <f t="shared" si="82"/>
        <v>0</v>
      </c>
      <c r="HZ19" s="382">
        <f t="shared" si="82"/>
        <v>0</v>
      </c>
      <c r="IA19" s="382">
        <f t="shared" si="82"/>
        <v>0</v>
      </c>
      <c r="IB19" s="382">
        <f t="shared" si="82"/>
        <v>0</v>
      </c>
      <c r="IC19" s="382">
        <f t="shared" si="82"/>
        <v>0</v>
      </c>
      <c r="ID19" s="382">
        <f t="shared" si="82"/>
        <v>0</v>
      </c>
      <c r="IE19" s="382">
        <f t="shared" si="82"/>
        <v>0</v>
      </c>
      <c r="IF19" s="429">
        <f t="shared" si="82"/>
        <v>0</v>
      </c>
      <c r="IG19" s="382">
        <f t="shared" si="82"/>
        <v>0</v>
      </c>
      <c r="IK19" s="380">
        <f t="shared" si="0"/>
        <v>0</v>
      </c>
    </row>
    <row r="20" spans="1:245" s="52" customFormat="1" ht="38.25" outlineLevel="1">
      <c r="A20" s="57" t="s">
        <v>434</v>
      </c>
      <c r="B20" s="383" t="s">
        <v>241</v>
      </c>
      <c r="C20" s="283" t="s">
        <v>7</v>
      </c>
      <c r="D20" s="60" t="s">
        <v>187</v>
      </c>
      <c r="E20" s="245" t="s">
        <v>6</v>
      </c>
      <c r="F20" s="83">
        <f>'[59]план '!$E$133+'[59]план '!$F$133</f>
        <v>0.37919377999999998</v>
      </c>
      <c r="G20" s="245" t="s">
        <v>5</v>
      </c>
      <c r="H20" s="34">
        <v>0</v>
      </c>
      <c r="I20" s="34">
        <f>('[60]свыше1,5'!$J$80+'[60]свыше1,5'!$L$80)/1000</f>
        <v>0.05</v>
      </c>
      <c r="J20" s="245">
        <v>2018</v>
      </c>
      <c r="K20" s="245">
        <v>2018</v>
      </c>
      <c r="L20" s="60" t="s">
        <v>187</v>
      </c>
      <c r="M20" s="66">
        <f t="shared" si="15"/>
        <v>445.60888</v>
      </c>
      <c r="N20" s="341" t="s">
        <v>604</v>
      </c>
      <c r="O20" s="66">
        <f t="shared" si="16"/>
        <v>377.6</v>
      </c>
      <c r="P20" s="66">
        <f t="shared" si="1"/>
        <v>0</v>
      </c>
      <c r="Q20" s="66">
        <f t="shared" si="1"/>
        <v>0</v>
      </c>
      <c r="R20" s="66">
        <f t="shared" si="1"/>
        <v>445.60888</v>
      </c>
      <c r="S20" s="66">
        <f t="shared" si="1"/>
        <v>377.6</v>
      </c>
      <c r="T20" s="66">
        <f t="shared" si="1"/>
        <v>0</v>
      </c>
      <c r="U20" s="66">
        <f t="shared" si="1"/>
        <v>0</v>
      </c>
      <c r="V20" s="66">
        <f t="shared" si="17"/>
        <v>0</v>
      </c>
      <c r="W20" s="66"/>
      <c r="X20" s="66"/>
      <c r="Y20" s="66"/>
      <c r="Z20" s="66"/>
      <c r="AA20" s="66"/>
      <c r="AB20" s="66"/>
      <c r="AC20" s="66"/>
      <c r="AD20" s="66"/>
      <c r="AE20" s="66"/>
      <c r="AF20" s="66"/>
      <c r="AG20" s="66">
        <f t="shared" si="3"/>
        <v>0</v>
      </c>
      <c r="AH20" s="66">
        <f t="shared" si="3"/>
        <v>0</v>
      </c>
      <c r="AI20" s="66">
        <f t="shared" si="83"/>
        <v>0</v>
      </c>
      <c r="AJ20" s="66"/>
      <c r="AK20" s="66"/>
      <c r="AL20" s="66"/>
      <c r="AM20" s="66"/>
      <c r="AN20" s="66"/>
      <c r="AO20" s="66"/>
      <c r="AP20" s="66"/>
      <c r="AQ20" s="66"/>
      <c r="AR20" s="66"/>
      <c r="AS20" s="66">
        <f t="shared" si="18"/>
        <v>0</v>
      </c>
      <c r="AT20" s="66">
        <f t="shared" si="18"/>
        <v>0</v>
      </c>
      <c r="AU20" s="66">
        <f t="shared" si="19"/>
        <v>0</v>
      </c>
      <c r="AV20" s="66">
        <f t="shared" si="5"/>
        <v>0</v>
      </c>
      <c r="AW20" s="66">
        <f t="shared" si="5"/>
        <v>0</v>
      </c>
      <c r="AX20" s="66">
        <f t="shared" si="20"/>
        <v>0</v>
      </c>
      <c r="AY20" s="34">
        <f t="shared" si="21"/>
        <v>0</v>
      </c>
      <c r="AZ20" s="34">
        <f t="shared" si="21"/>
        <v>0</v>
      </c>
      <c r="BA20" s="50"/>
      <c r="BB20" s="50"/>
      <c r="BC20" s="50"/>
      <c r="BD20" s="50"/>
      <c r="BE20" s="50"/>
      <c r="BF20" s="50"/>
      <c r="BG20" s="50"/>
      <c r="BH20" s="50"/>
      <c r="BI20" s="50"/>
      <c r="BJ20" s="50"/>
      <c r="BK20" s="67"/>
      <c r="BL20" s="67"/>
      <c r="BM20" s="34">
        <f t="shared" si="22"/>
        <v>445.60888</v>
      </c>
      <c r="BN20" s="68">
        <f t="shared" si="22"/>
        <v>377.6</v>
      </c>
      <c r="BO20" s="68"/>
      <c r="BP20" s="68"/>
      <c r="BQ20" s="34">
        <v>445.60888</v>
      </c>
      <c r="BR20" s="34">
        <v>377.6</v>
      </c>
      <c r="BS20" s="34"/>
      <c r="BT20" s="34"/>
      <c r="BU20" s="34"/>
      <c r="BV20" s="34"/>
      <c r="BW20" s="34"/>
      <c r="BX20" s="34"/>
      <c r="BY20" s="34"/>
      <c r="BZ20" s="34"/>
      <c r="CA20" s="34">
        <f t="shared" si="23"/>
        <v>0</v>
      </c>
      <c r="CB20" s="34">
        <f t="shared" si="23"/>
        <v>0</v>
      </c>
      <c r="CC20" s="50"/>
      <c r="CD20" s="50"/>
      <c r="CE20" s="50"/>
      <c r="CF20" s="50"/>
      <c r="CG20" s="50"/>
      <c r="CH20" s="50"/>
      <c r="CI20" s="50"/>
      <c r="CJ20" s="50"/>
      <c r="CK20" s="50"/>
      <c r="CL20" s="50"/>
      <c r="CM20" s="50"/>
      <c r="CN20" s="50"/>
      <c r="CO20" s="34">
        <f t="shared" si="24"/>
        <v>0</v>
      </c>
      <c r="CP20" s="34">
        <f t="shared" si="24"/>
        <v>0</v>
      </c>
      <c r="CQ20" s="50"/>
      <c r="CR20" s="50"/>
      <c r="CS20" s="50"/>
      <c r="CT20" s="50"/>
      <c r="CU20" s="50"/>
      <c r="CV20" s="50"/>
      <c r="CW20" s="50"/>
      <c r="CX20" s="50"/>
      <c r="CY20" s="50"/>
      <c r="CZ20" s="419"/>
      <c r="DA20" s="419"/>
      <c r="DB20" s="419"/>
      <c r="DC20" s="380">
        <f t="shared" si="7"/>
        <v>445.60888</v>
      </c>
      <c r="DD20" s="380">
        <f t="shared" si="7"/>
        <v>377.6</v>
      </c>
      <c r="DE20" s="64">
        <f t="shared" si="8"/>
        <v>0</v>
      </c>
      <c r="DF20" s="64">
        <f t="shared" si="8"/>
        <v>0</v>
      </c>
      <c r="DG20" s="64">
        <f t="shared" si="8"/>
        <v>445.60888</v>
      </c>
      <c r="DH20" s="64">
        <f t="shared" si="8"/>
        <v>377.6</v>
      </c>
      <c r="DI20" s="64">
        <f t="shared" si="8"/>
        <v>0</v>
      </c>
      <c r="DJ20" s="64">
        <f t="shared" si="8"/>
        <v>0</v>
      </c>
      <c r="DK20" s="64">
        <f t="shared" si="8"/>
        <v>0</v>
      </c>
      <c r="DL20" s="64">
        <f t="shared" si="8"/>
        <v>0</v>
      </c>
      <c r="DM20" s="64">
        <f t="shared" si="8"/>
        <v>0</v>
      </c>
      <c r="DN20" s="64">
        <f t="shared" si="8"/>
        <v>0</v>
      </c>
      <c r="DO20" s="64">
        <f t="shared" si="8"/>
        <v>0</v>
      </c>
      <c r="DP20" s="64">
        <f t="shared" si="8"/>
        <v>0</v>
      </c>
      <c r="DQ20" s="51"/>
      <c r="DR20" s="51"/>
      <c r="DS20" s="51"/>
      <c r="DT20" s="51"/>
      <c r="DU20" s="51"/>
      <c r="DV20" s="51"/>
      <c r="DW20" s="51"/>
      <c r="DX20" s="51"/>
      <c r="DY20" s="51"/>
      <c r="DZ20" s="51"/>
      <c r="EA20" s="51"/>
      <c r="EB20" s="64">
        <f t="shared" si="25"/>
        <v>0</v>
      </c>
      <c r="EC20" s="426">
        <f t="shared" si="25"/>
        <v>0</v>
      </c>
      <c r="ED20" s="426">
        <f t="shared" si="26"/>
        <v>0</v>
      </c>
      <c r="EE20" s="64">
        <f t="shared" si="27"/>
        <v>0</v>
      </c>
      <c r="EF20" s="64">
        <f t="shared" si="9"/>
        <v>0</v>
      </c>
      <c r="EG20" s="64">
        <f t="shared" si="28"/>
        <v>0</v>
      </c>
      <c r="EH20" s="64">
        <f t="shared" si="10"/>
        <v>0</v>
      </c>
      <c r="EI20" s="64">
        <f t="shared" si="10"/>
        <v>0</v>
      </c>
      <c r="EJ20" s="64">
        <f t="shared" si="29"/>
        <v>0</v>
      </c>
      <c r="EK20" s="64">
        <f t="shared" si="11"/>
        <v>0</v>
      </c>
      <c r="EL20" s="64">
        <f t="shared" si="11"/>
        <v>0</v>
      </c>
      <c r="EM20" s="64">
        <f t="shared" si="30"/>
        <v>0</v>
      </c>
      <c r="EN20" s="64">
        <f t="shared" si="31"/>
        <v>0</v>
      </c>
      <c r="EO20" s="64">
        <f t="shared" si="31"/>
        <v>0</v>
      </c>
      <c r="EP20" s="64">
        <f t="shared" si="32"/>
        <v>0</v>
      </c>
      <c r="EQ20" s="64">
        <f t="shared" si="33"/>
        <v>0</v>
      </c>
      <c r="ER20" s="64">
        <f t="shared" si="33"/>
        <v>0</v>
      </c>
      <c r="ES20" s="64"/>
      <c r="ET20" s="426">
        <f t="shared" si="34"/>
        <v>0</v>
      </c>
      <c r="EU20" s="64">
        <f t="shared" si="34"/>
        <v>0</v>
      </c>
      <c r="EV20" s="64"/>
      <c r="EW20" s="426">
        <f t="shared" si="35"/>
        <v>0</v>
      </c>
      <c r="EX20" s="64">
        <f t="shared" si="36"/>
        <v>445.60888</v>
      </c>
      <c r="EY20" s="426">
        <f t="shared" si="36"/>
        <v>377.6</v>
      </c>
      <c r="EZ20" s="426">
        <f t="shared" si="37"/>
        <v>377.6</v>
      </c>
      <c r="FA20" s="64">
        <f t="shared" si="38"/>
        <v>377.6</v>
      </c>
      <c r="FB20" s="64">
        <f t="shared" si="39"/>
        <v>0</v>
      </c>
      <c r="FC20" s="64">
        <f t="shared" si="40"/>
        <v>0</v>
      </c>
      <c r="FD20" s="64">
        <f t="shared" si="41"/>
        <v>0</v>
      </c>
      <c r="FE20" s="64">
        <f t="shared" si="41"/>
        <v>445.60888</v>
      </c>
      <c r="FF20" s="64">
        <f t="shared" si="42"/>
        <v>377.6</v>
      </c>
      <c r="FG20" s="64">
        <f t="shared" si="43"/>
        <v>377.6</v>
      </c>
      <c r="FH20" s="64">
        <f t="shared" si="43"/>
        <v>0</v>
      </c>
      <c r="FI20" s="64">
        <f t="shared" si="44"/>
        <v>0</v>
      </c>
      <c r="FJ20" s="64">
        <f t="shared" si="45"/>
        <v>0</v>
      </c>
      <c r="FK20" s="64">
        <f t="shared" si="45"/>
        <v>0</v>
      </c>
      <c r="FL20" s="64">
        <f t="shared" si="46"/>
        <v>0</v>
      </c>
      <c r="FM20" s="64">
        <f t="shared" si="47"/>
        <v>0</v>
      </c>
      <c r="FN20" s="64">
        <f t="shared" si="47"/>
        <v>0</v>
      </c>
      <c r="FO20" s="64"/>
      <c r="FP20" s="64">
        <f t="shared" si="48"/>
        <v>0</v>
      </c>
      <c r="FQ20" s="64">
        <f t="shared" si="48"/>
        <v>0</v>
      </c>
      <c r="FR20" s="64"/>
      <c r="FS20" s="64">
        <f t="shared" si="49"/>
        <v>0</v>
      </c>
      <c r="FT20" s="64">
        <f t="shared" si="50"/>
        <v>0</v>
      </c>
      <c r="FU20" s="426">
        <f t="shared" si="50"/>
        <v>0</v>
      </c>
      <c r="FV20" s="426">
        <f t="shared" si="51"/>
        <v>0</v>
      </c>
      <c r="FW20" s="64">
        <f t="shared" si="52"/>
        <v>0</v>
      </c>
      <c r="FX20" s="64">
        <f t="shared" si="53"/>
        <v>0</v>
      </c>
      <c r="FY20" s="64">
        <f t="shared" si="54"/>
        <v>0</v>
      </c>
      <c r="FZ20" s="64">
        <f t="shared" si="55"/>
        <v>0</v>
      </c>
      <c r="GA20" s="64">
        <f t="shared" si="55"/>
        <v>0</v>
      </c>
      <c r="GB20" s="64">
        <f t="shared" si="56"/>
        <v>0</v>
      </c>
      <c r="GC20" s="64">
        <f t="shared" si="57"/>
        <v>0</v>
      </c>
      <c r="GD20" s="64">
        <f t="shared" si="57"/>
        <v>0</v>
      </c>
      <c r="GE20" s="64">
        <f t="shared" si="58"/>
        <v>0</v>
      </c>
      <c r="GF20" s="64">
        <f t="shared" si="59"/>
        <v>0</v>
      </c>
      <c r="GG20" s="64">
        <f t="shared" si="59"/>
        <v>0</v>
      </c>
      <c r="GH20" s="64">
        <f t="shared" si="60"/>
        <v>0</v>
      </c>
      <c r="GI20" s="64">
        <f t="shared" si="61"/>
        <v>0</v>
      </c>
      <c r="GJ20" s="64">
        <f t="shared" si="61"/>
        <v>0</v>
      </c>
      <c r="GK20" s="64"/>
      <c r="GL20" s="64">
        <f t="shared" si="62"/>
        <v>0</v>
      </c>
      <c r="GM20" s="64">
        <f t="shared" si="62"/>
        <v>0</v>
      </c>
      <c r="GN20" s="64"/>
      <c r="GO20" s="64">
        <f t="shared" si="63"/>
        <v>0</v>
      </c>
      <c r="GP20" s="64">
        <f t="shared" si="64"/>
        <v>0</v>
      </c>
      <c r="GQ20" s="426">
        <f t="shared" si="64"/>
        <v>0</v>
      </c>
      <c r="GR20" s="426">
        <f t="shared" si="65"/>
        <v>0</v>
      </c>
      <c r="GS20" s="64">
        <f t="shared" si="66"/>
        <v>0</v>
      </c>
      <c r="GT20" s="64">
        <f t="shared" si="67"/>
        <v>0</v>
      </c>
      <c r="GU20" s="64">
        <f t="shared" si="68"/>
        <v>0</v>
      </c>
      <c r="GV20" s="64">
        <f t="shared" si="69"/>
        <v>0</v>
      </c>
      <c r="GW20" s="64">
        <f t="shared" si="69"/>
        <v>0</v>
      </c>
      <c r="GX20" s="64">
        <f t="shared" si="70"/>
        <v>0</v>
      </c>
      <c r="GY20" s="64">
        <f t="shared" si="71"/>
        <v>0</v>
      </c>
      <c r="GZ20" s="64">
        <f t="shared" si="71"/>
        <v>0</v>
      </c>
      <c r="HA20" s="64">
        <f t="shared" si="72"/>
        <v>0</v>
      </c>
      <c r="HB20" s="64">
        <f t="shared" si="73"/>
        <v>0</v>
      </c>
      <c r="HC20" s="64">
        <f t="shared" si="73"/>
        <v>0</v>
      </c>
      <c r="HD20" s="64">
        <f t="shared" si="74"/>
        <v>0</v>
      </c>
      <c r="HE20" s="64">
        <f t="shared" si="75"/>
        <v>0</v>
      </c>
      <c r="HF20" s="64">
        <f t="shared" si="75"/>
        <v>0</v>
      </c>
      <c r="HG20" s="64"/>
      <c r="HH20" s="64">
        <f t="shared" si="76"/>
        <v>0</v>
      </c>
      <c r="HI20" s="64">
        <f t="shared" si="76"/>
        <v>0</v>
      </c>
      <c r="HJ20" s="64"/>
      <c r="HK20" s="64">
        <f t="shared" si="77"/>
        <v>0</v>
      </c>
      <c r="HL20" s="382">
        <f t="shared" si="78"/>
        <v>445.60888</v>
      </c>
      <c r="HM20" s="429">
        <f t="shared" si="79"/>
        <v>377.6</v>
      </c>
      <c r="HN20" s="429">
        <f t="shared" si="80"/>
        <v>377.6</v>
      </c>
      <c r="HO20" s="382">
        <f t="shared" si="81"/>
        <v>377.6</v>
      </c>
      <c r="HP20" s="382">
        <f t="shared" si="82"/>
        <v>0</v>
      </c>
      <c r="HQ20" s="382">
        <f t="shared" si="82"/>
        <v>0</v>
      </c>
      <c r="HR20" s="382">
        <f t="shared" si="82"/>
        <v>0</v>
      </c>
      <c r="HS20" s="382">
        <f t="shared" si="82"/>
        <v>445.60888</v>
      </c>
      <c r="HT20" s="382">
        <f t="shared" si="82"/>
        <v>377.6</v>
      </c>
      <c r="HU20" s="382">
        <f t="shared" si="82"/>
        <v>377.6</v>
      </c>
      <c r="HV20" s="382">
        <f t="shared" si="82"/>
        <v>0</v>
      </c>
      <c r="HW20" s="382">
        <f t="shared" si="82"/>
        <v>0</v>
      </c>
      <c r="HX20" s="382">
        <f t="shared" si="82"/>
        <v>0</v>
      </c>
      <c r="HY20" s="382">
        <f t="shared" si="82"/>
        <v>0</v>
      </c>
      <c r="HZ20" s="382">
        <f t="shared" si="82"/>
        <v>0</v>
      </c>
      <c r="IA20" s="382">
        <f t="shared" si="82"/>
        <v>0</v>
      </c>
      <c r="IB20" s="382">
        <f t="shared" si="82"/>
        <v>0</v>
      </c>
      <c r="IC20" s="382">
        <f t="shared" si="82"/>
        <v>0</v>
      </c>
      <c r="ID20" s="382">
        <f t="shared" si="82"/>
        <v>0</v>
      </c>
      <c r="IE20" s="382">
        <f t="shared" si="82"/>
        <v>0</v>
      </c>
      <c r="IF20" s="429">
        <f t="shared" si="82"/>
        <v>0</v>
      </c>
      <c r="IG20" s="382">
        <f t="shared" si="82"/>
        <v>0</v>
      </c>
      <c r="IK20" s="380">
        <f t="shared" si="0"/>
        <v>0</v>
      </c>
    </row>
    <row r="21" spans="1:245" s="52" customFormat="1" ht="25.5" outlineLevel="1">
      <c r="A21" s="57" t="s">
        <v>10</v>
      </c>
      <c r="B21" s="383" t="s">
        <v>528</v>
      </c>
      <c r="C21" s="78" t="str">
        <f>'[60]план '!$D$74</f>
        <v>Административно-производственная база по ул. Автодорожная, 7</v>
      </c>
      <c r="D21" s="229" t="s">
        <v>186</v>
      </c>
      <c r="E21" s="245" t="s">
        <v>6</v>
      </c>
      <c r="F21" s="245">
        <f>'[59]план '!$E$76</f>
        <v>0.95</v>
      </c>
      <c r="G21" s="245" t="s">
        <v>5</v>
      </c>
      <c r="H21" s="34">
        <v>0</v>
      </c>
      <c r="I21" s="34"/>
      <c r="J21" s="245">
        <v>2018</v>
      </c>
      <c r="K21" s="245">
        <v>2018</v>
      </c>
      <c r="L21" s="410" t="s">
        <v>605</v>
      </c>
      <c r="M21" s="66">
        <f t="shared" si="15"/>
        <v>249.798</v>
      </c>
      <c r="N21" s="341" t="s">
        <v>604</v>
      </c>
      <c r="O21" s="341">
        <f t="shared" si="16"/>
        <v>179.55</v>
      </c>
      <c r="P21" s="66">
        <f t="shared" si="1"/>
        <v>0</v>
      </c>
      <c r="Q21" s="66">
        <f t="shared" si="1"/>
        <v>0</v>
      </c>
      <c r="R21" s="66">
        <f t="shared" si="1"/>
        <v>249.798</v>
      </c>
      <c r="S21" s="66">
        <f t="shared" si="1"/>
        <v>179.55</v>
      </c>
      <c r="T21" s="66">
        <f t="shared" si="1"/>
        <v>0</v>
      </c>
      <c r="U21" s="66">
        <f t="shared" si="1"/>
        <v>0</v>
      </c>
      <c r="V21" s="66">
        <f t="shared" si="17"/>
        <v>0</v>
      </c>
      <c r="W21" s="66"/>
      <c r="X21" s="66"/>
      <c r="Y21" s="66"/>
      <c r="Z21" s="66"/>
      <c r="AA21" s="66"/>
      <c r="AB21" s="66"/>
      <c r="AC21" s="66"/>
      <c r="AD21" s="66"/>
      <c r="AE21" s="66"/>
      <c r="AF21" s="66"/>
      <c r="AG21" s="66">
        <f t="shared" si="3"/>
        <v>0</v>
      </c>
      <c r="AH21" s="66">
        <f t="shared" si="3"/>
        <v>0</v>
      </c>
      <c r="AI21" s="66">
        <f t="shared" si="83"/>
        <v>0</v>
      </c>
      <c r="AJ21" s="66"/>
      <c r="AK21" s="66"/>
      <c r="AL21" s="66"/>
      <c r="AM21" s="66"/>
      <c r="AN21" s="66"/>
      <c r="AO21" s="66"/>
      <c r="AP21" s="66"/>
      <c r="AQ21" s="66"/>
      <c r="AR21" s="66"/>
      <c r="AS21" s="66">
        <f t="shared" si="18"/>
        <v>0</v>
      </c>
      <c r="AT21" s="66">
        <f t="shared" si="18"/>
        <v>0</v>
      </c>
      <c r="AU21" s="66">
        <f t="shared" si="19"/>
        <v>0</v>
      </c>
      <c r="AV21" s="66">
        <f t="shared" si="5"/>
        <v>0</v>
      </c>
      <c r="AW21" s="66">
        <f t="shared" si="5"/>
        <v>0</v>
      </c>
      <c r="AX21" s="66">
        <f t="shared" si="20"/>
        <v>0</v>
      </c>
      <c r="AY21" s="34">
        <f t="shared" si="21"/>
        <v>0</v>
      </c>
      <c r="AZ21" s="34">
        <f t="shared" si="21"/>
        <v>0</v>
      </c>
      <c r="BA21" s="50"/>
      <c r="BB21" s="50"/>
      <c r="BC21" s="50"/>
      <c r="BD21" s="50"/>
      <c r="BE21" s="50"/>
      <c r="BF21" s="50"/>
      <c r="BG21" s="50"/>
      <c r="BH21" s="50"/>
      <c r="BI21" s="50"/>
      <c r="BJ21" s="50"/>
      <c r="BK21" s="67"/>
      <c r="BL21" s="67"/>
      <c r="BM21" s="34">
        <f t="shared" si="22"/>
        <v>249.798</v>
      </c>
      <c r="BN21" s="34">
        <f t="shared" si="22"/>
        <v>179.55</v>
      </c>
      <c r="BO21" s="34"/>
      <c r="BP21" s="34"/>
      <c r="BQ21" s="34">
        <v>249.798</v>
      </c>
      <c r="BR21" s="34">
        <v>179.55</v>
      </c>
      <c r="BS21" s="34"/>
      <c r="BT21" s="34"/>
      <c r="BU21" s="34"/>
      <c r="BV21" s="34"/>
      <c r="BW21" s="34"/>
      <c r="BX21" s="34"/>
      <c r="BY21" s="34"/>
      <c r="BZ21" s="34"/>
      <c r="CA21" s="34">
        <f t="shared" si="23"/>
        <v>0</v>
      </c>
      <c r="CB21" s="34">
        <f t="shared" si="23"/>
        <v>0</v>
      </c>
      <c r="CC21" s="50"/>
      <c r="CD21" s="50"/>
      <c r="CE21" s="50"/>
      <c r="CF21" s="50"/>
      <c r="CG21" s="50"/>
      <c r="CH21" s="50"/>
      <c r="CI21" s="50"/>
      <c r="CJ21" s="50"/>
      <c r="CK21" s="50"/>
      <c r="CL21" s="50"/>
      <c r="CM21" s="50"/>
      <c r="CN21" s="50"/>
      <c r="CO21" s="34">
        <f t="shared" si="24"/>
        <v>0</v>
      </c>
      <c r="CP21" s="34">
        <f t="shared" si="24"/>
        <v>0</v>
      </c>
      <c r="CQ21" s="50"/>
      <c r="CR21" s="50"/>
      <c r="CS21" s="50"/>
      <c r="CT21" s="50"/>
      <c r="CU21" s="50"/>
      <c r="CV21" s="50"/>
      <c r="CW21" s="50"/>
      <c r="CX21" s="50"/>
      <c r="CY21" s="50"/>
      <c r="CZ21" s="419"/>
      <c r="DA21" s="419"/>
      <c r="DB21" s="419"/>
      <c r="DC21" s="380">
        <f t="shared" si="7"/>
        <v>249.798</v>
      </c>
      <c r="DD21" s="380">
        <f t="shared" si="7"/>
        <v>179.55</v>
      </c>
      <c r="DE21" s="64">
        <f t="shared" si="8"/>
        <v>0</v>
      </c>
      <c r="DF21" s="64">
        <f t="shared" si="8"/>
        <v>0</v>
      </c>
      <c r="DG21" s="64">
        <f t="shared" si="8"/>
        <v>249.798</v>
      </c>
      <c r="DH21" s="64">
        <f t="shared" si="8"/>
        <v>179.55</v>
      </c>
      <c r="DI21" s="64">
        <f t="shared" si="8"/>
        <v>0</v>
      </c>
      <c r="DJ21" s="64">
        <f t="shared" si="8"/>
        <v>0</v>
      </c>
      <c r="DK21" s="64">
        <f t="shared" si="8"/>
        <v>0</v>
      </c>
      <c r="DL21" s="64">
        <f t="shared" si="8"/>
        <v>0</v>
      </c>
      <c r="DM21" s="64">
        <f t="shared" si="8"/>
        <v>0</v>
      </c>
      <c r="DN21" s="64">
        <f t="shared" si="8"/>
        <v>0</v>
      </c>
      <c r="DO21" s="64">
        <f t="shared" si="8"/>
        <v>0</v>
      </c>
      <c r="DP21" s="64">
        <f t="shared" si="8"/>
        <v>0</v>
      </c>
      <c r="DQ21" s="51"/>
      <c r="DR21" s="51"/>
      <c r="DS21" s="51"/>
      <c r="DT21" s="51"/>
      <c r="DU21" s="51"/>
      <c r="DV21" s="51"/>
      <c r="DW21" s="51"/>
      <c r="DX21" s="51"/>
      <c r="DY21" s="51"/>
      <c r="DZ21" s="51"/>
      <c r="EA21" s="51"/>
      <c r="EB21" s="64">
        <f t="shared" si="25"/>
        <v>0</v>
      </c>
      <c r="EC21" s="426">
        <f t="shared" si="25"/>
        <v>0</v>
      </c>
      <c r="ED21" s="426">
        <f t="shared" si="26"/>
        <v>0</v>
      </c>
      <c r="EE21" s="64">
        <f t="shared" si="27"/>
        <v>0</v>
      </c>
      <c r="EF21" s="64">
        <f t="shared" si="9"/>
        <v>0</v>
      </c>
      <c r="EG21" s="64">
        <f t="shared" si="28"/>
        <v>0</v>
      </c>
      <c r="EH21" s="64">
        <f t="shared" si="10"/>
        <v>0</v>
      </c>
      <c r="EI21" s="64">
        <f t="shared" si="10"/>
        <v>0</v>
      </c>
      <c r="EJ21" s="64">
        <f t="shared" si="29"/>
        <v>0</v>
      </c>
      <c r="EK21" s="64">
        <f t="shared" si="11"/>
        <v>0</v>
      </c>
      <c r="EL21" s="64">
        <f t="shared" si="11"/>
        <v>0</v>
      </c>
      <c r="EM21" s="64">
        <f t="shared" si="30"/>
        <v>0</v>
      </c>
      <c r="EN21" s="64">
        <f t="shared" si="31"/>
        <v>0</v>
      </c>
      <c r="EO21" s="64">
        <f t="shared" si="31"/>
        <v>0</v>
      </c>
      <c r="EP21" s="64">
        <f t="shared" si="32"/>
        <v>0</v>
      </c>
      <c r="EQ21" s="64">
        <f t="shared" si="33"/>
        <v>0</v>
      </c>
      <c r="ER21" s="64">
        <f t="shared" si="33"/>
        <v>0</v>
      </c>
      <c r="ES21" s="64"/>
      <c r="ET21" s="426">
        <f t="shared" si="34"/>
        <v>0</v>
      </c>
      <c r="EU21" s="64">
        <f t="shared" si="34"/>
        <v>0</v>
      </c>
      <c r="EV21" s="64"/>
      <c r="EW21" s="426">
        <f t="shared" si="35"/>
        <v>0</v>
      </c>
      <c r="EX21" s="64">
        <f t="shared" si="36"/>
        <v>249.798</v>
      </c>
      <c r="EY21" s="426">
        <f t="shared" si="36"/>
        <v>179.55</v>
      </c>
      <c r="EZ21" s="426">
        <f t="shared" si="37"/>
        <v>179.55</v>
      </c>
      <c r="FA21" s="64">
        <f t="shared" si="38"/>
        <v>179.55</v>
      </c>
      <c r="FB21" s="64">
        <f t="shared" si="39"/>
        <v>0</v>
      </c>
      <c r="FC21" s="64">
        <f t="shared" si="40"/>
        <v>0</v>
      </c>
      <c r="FD21" s="64">
        <f t="shared" si="41"/>
        <v>0</v>
      </c>
      <c r="FE21" s="64">
        <f t="shared" si="41"/>
        <v>249.798</v>
      </c>
      <c r="FF21" s="64">
        <f t="shared" si="42"/>
        <v>179.55</v>
      </c>
      <c r="FG21" s="64">
        <f t="shared" si="43"/>
        <v>179.55</v>
      </c>
      <c r="FH21" s="64">
        <f t="shared" si="43"/>
        <v>0</v>
      </c>
      <c r="FI21" s="64">
        <f t="shared" si="44"/>
        <v>0</v>
      </c>
      <c r="FJ21" s="64">
        <f t="shared" si="45"/>
        <v>0</v>
      </c>
      <c r="FK21" s="64">
        <f t="shared" si="45"/>
        <v>0</v>
      </c>
      <c r="FL21" s="64">
        <f t="shared" si="46"/>
        <v>0</v>
      </c>
      <c r="FM21" s="64">
        <f t="shared" si="47"/>
        <v>0</v>
      </c>
      <c r="FN21" s="64">
        <f t="shared" si="47"/>
        <v>0</v>
      </c>
      <c r="FO21" s="64"/>
      <c r="FP21" s="64">
        <f t="shared" si="48"/>
        <v>0</v>
      </c>
      <c r="FQ21" s="64">
        <f t="shared" si="48"/>
        <v>0</v>
      </c>
      <c r="FR21" s="64"/>
      <c r="FS21" s="64">
        <f t="shared" si="49"/>
        <v>0</v>
      </c>
      <c r="FT21" s="64">
        <f t="shared" si="50"/>
        <v>0</v>
      </c>
      <c r="FU21" s="426">
        <f t="shared" si="50"/>
        <v>0</v>
      </c>
      <c r="FV21" s="426">
        <f t="shared" si="51"/>
        <v>0</v>
      </c>
      <c r="FW21" s="64">
        <f t="shared" si="52"/>
        <v>0</v>
      </c>
      <c r="FX21" s="64">
        <f t="shared" si="53"/>
        <v>0</v>
      </c>
      <c r="FY21" s="64">
        <f t="shared" si="54"/>
        <v>0</v>
      </c>
      <c r="FZ21" s="64">
        <f t="shared" si="55"/>
        <v>0</v>
      </c>
      <c r="GA21" s="64">
        <f t="shared" si="55"/>
        <v>0</v>
      </c>
      <c r="GB21" s="64">
        <f t="shared" si="56"/>
        <v>0</v>
      </c>
      <c r="GC21" s="64">
        <f t="shared" si="57"/>
        <v>0</v>
      </c>
      <c r="GD21" s="64">
        <f t="shared" si="57"/>
        <v>0</v>
      </c>
      <c r="GE21" s="64">
        <f t="shared" si="58"/>
        <v>0</v>
      </c>
      <c r="GF21" s="64">
        <f t="shared" si="59"/>
        <v>0</v>
      </c>
      <c r="GG21" s="64">
        <f t="shared" si="59"/>
        <v>0</v>
      </c>
      <c r="GH21" s="64">
        <f t="shared" si="60"/>
        <v>0</v>
      </c>
      <c r="GI21" s="64">
        <f t="shared" si="61"/>
        <v>0</v>
      </c>
      <c r="GJ21" s="64">
        <f t="shared" si="61"/>
        <v>0</v>
      </c>
      <c r="GK21" s="64"/>
      <c r="GL21" s="64">
        <f t="shared" si="62"/>
        <v>0</v>
      </c>
      <c r="GM21" s="64">
        <f t="shared" si="62"/>
        <v>0</v>
      </c>
      <c r="GN21" s="64"/>
      <c r="GO21" s="64">
        <f t="shared" si="63"/>
        <v>0</v>
      </c>
      <c r="GP21" s="64">
        <f t="shared" si="64"/>
        <v>0</v>
      </c>
      <c r="GQ21" s="426">
        <f t="shared" si="64"/>
        <v>0</v>
      </c>
      <c r="GR21" s="426">
        <f t="shared" si="65"/>
        <v>0</v>
      </c>
      <c r="GS21" s="64">
        <f t="shared" si="66"/>
        <v>0</v>
      </c>
      <c r="GT21" s="64">
        <f t="shared" si="67"/>
        <v>0</v>
      </c>
      <c r="GU21" s="64">
        <f t="shared" si="68"/>
        <v>0</v>
      </c>
      <c r="GV21" s="64">
        <f t="shared" si="69"/>
        <v>0</v>
      </c>
      <c r="GW21" s="64">
        <f t="shared" si="69"/>
        <v>0</v>
      </c>
      <c r="GX21" s="64">
        <f t="shared" si="70"/>
        <v>0</v>
      </c>
      <c r="GY21" s="64">
        <f t="shared" si="71"/>
        <v>0</v>
      </c>
      <c r="GZ21" s="64">
        <f t="shared" si="71"/>
        <v>0</v>
      </c>
      <c r="HA21" s="64">
        <f t="shared" si="72"/>
        <v>0</v>
      </c>
      <c r="HB21" s="64">
        <f t="shared" si="73"/>
        <v>0</v>
      </c>
      <c r="HC21" s="64">
        <f t="shared" si="73"/>
        <v>0</v>
      </c>
      <c r="HD21" s="64">
        <f t="shared" si="74"/>
        <v>0</v>
      </c>
      <c r="HE21" s="64">
        <f t="shared" si="75"/>
        <v>0</v>
      </c>
      <c r="HF21" s="64">
        <f t="shared" si="75"/>
        <v>0</v>
      </c>
      <c r="HG21" s="64"/>
      <c r="HH21" s="64">
        <f t="shared" si="76"/>
        <v>0</v>
      </c>
      <c r="HI21" s="64">
        <f t="shared" si="76"/>
        <v>0</v>
      </c>
      <c r="HJ21" s="64"/>
      <c r="HK21" s="64">
        <f t="shared" si="77"/>
        <v>0</v>
      </c>
      <c r="HL21" s="382">
        <f t="shared" si="78"/>
        <v>249.798</v>
      </c>
      <c r="HM21" s="398">
        <f t="shared" si="79"/>
        <v>179.55</v>
      </c>
      <c r="HN21" s="398">
        <f t="shared" si="80"/>
        <v>179.55</v>
      </c>
      <c r="HO21" s="382">
        <f t="shared" si="81"/>
        <v>179.55</v>
      </c>
      <c r="HP21" s="382">
        <f t="shared" si="82"/>
        <v>0</v>
      </c>
      <c r="HQ21" s="382">
        <f t="shared" si="82"/>
        <v>0</v>
      </c>
      <c r="HR21" s="382">
        <f t="shared" si="82"/>
        <v>0</v>
      </c>
      <c r="HS21" s="382">
        <f t="shared" si="82"/>
        <v>249.798</v>
      </c>
      <c r="HT21" s="382">
        <f t="shared" si="82"/>
        <v>179.55</v>
      </c>
      <c r="HU21" s="382">
        <f t="shared" si="82"/>
        <v>179.55</v>
      </c>
      <c r="HV21" s="382">
        <f t="shared" si="82"/>
        <v>0</v>
      </c>
      <c r="HW21" s="382">
        <f t="shared" si="82"/>
        <v>0</v>
      </c>
      <c r="HX21" s="382">
        <f t="shared" si="82"/>
        <v>0</v>
      </c>
      <c r="HY21" s="382">
        <f t="shared" si="82"/>
        <v>0</v>
      </c>
      <c r="HZ21" s="382">
        <f t="shared" si="82"/>
        <v>0</v>
      </c>
      <c r="IA21" s="382">
        <f t="shared" si="82"/>
        <v>0</v>
      </c>
      <c r="IB21" s="382">
        <f t="shared" si="82"/>
        <v>0</v>
      </c>
      <c r="IC21" s="382">
        <f t="shared" si="82"/>
        <v>0</v>
      </c>
      <c r="ID21" s="382">
        <f t="shared" si="82"/>
        <v>0</v>
      </c>
      <c r="IE21" s="382">
        <f t="shared" si="82"/>
        <v>0</v>
      </c>
      <c r="IF21" s="429">
        <f t="shared" si="82"/>
        <v>0</v>
      </c>
      <c r="IG21" s="382">
        <f t="shared" si="82"/>
        <v>0</v>
      </c>
      <c r="IK21" s="380">
        <f t="shared" si="0"/>
        <v>0</v>
      </c>
    </row>
    <row r="22" spans="1:245" s="52" customFormat="1" ht="25.5" outlineLevel="1">
      <c r="A22" s="57" t="s">
        <v>435</v>
      </c>
      <c r="B22" s="383" t="s">
        <v>529</v>
      </c>
      <c r="C22" s="78" t="str">
        <f>'[60]план '!$D$69</f>
        <v>"Торгово-выставочный комплекс по Вилюйскому тракту 5км в 112 кв (1-я очередь)</v>
      </c>
      <c r="D22" s="229" t="s">
        <v>178</v>
      </c>
      <c r="E22" s="245" t="s">
        <v>6</v>
      </c>
      <c r="F22" s="245">
        <f>'[59]план '!$E$70</f>
        <v>0.28999999999999998</v>
      </c>
      <c r="G22" s="245" t="s">
        <v>5</v>
      </c>
      <c r="H22" s="34">
        <v>0</v>
      </c>
      <c r="I22" s="34"/>
      <c r="J22" s="245">
        <v>2019</v>
      </c>
      <c r="K22" s="245">
        <v>2019</v>
      </c>
      <c r="L22" s="245" t="s">
        <v>178</v>
      </c>
      <c r="M22" s="66">
        <f t="shared" si="15"/>
        <v>2492.86</v>
      </c>
      <c r="N22" s="341" t="s">
        <v>604</v>
      </c>
      <c r="O22" s="66">
        <f t="shared" si="16"/>
        <v>2552.73</v>
      </c>
      <c r="P22" s="66">
        <f t="shared" si="1"/>
        <v>0</v>
      </c>
      <c r="Q22" s="66">
        <f t="shared" si="1"/>
        <v>0</v>
      </c>
      <c r="R22" s="66">
        <f t="shared" si="1"/>
        <v>2492.86</v>
      </c>
      <c r="S22" s="66">
        <f t="shared" si="1"/>
        <v>0</v>
      </c>
      <c r="T22" s="66">
        <f t="shared" si="1"/>
        <v>0</v>
      </c>
      <c r="U22" s="66">
        <f t="shared" si="1"/>
        <v>2552.73</v>
      </c>
      <c r="V22" s="66">
        <f t="shared" si="17"/>
        <v>2552.73</v>
      </c>
      <c r="W22" s="66"/>
      <c r="X22" s="66">
        <v>2552.73</v>
      </c>
      <c r="Y22" s="66"/>
      <c r="Z22" s="66"/>
      <c r="AA22" s="66"/>
      <c r="AB22" s="66"/>
      <c r="AC22" s="66"/>
      <c r="AD22" s="66"/>
      <c r="AE22" s="66"/>
      <c r="AF22" s="66"/>
      <c r="AG22" s="66">
        <f t="shared" si="3"/>
        <v>0</v>
      </c>
      <c r="AH22" s="66">
        <f t="shared" si="3"/>
        <v>0</v>
      </c>
      <c r="AI22" s="66">
        <f t="shared" si="83"/>
        <v>0</v>
      </c>
      <c r="AJ22" s="66"/>
      <c r="AK22" s="66"/>
      <c r="AL22" s="66"/>
      <c r="AM22" s="66"/>
      <c r="AN22" s="66"/>
      <c r="AO22" s="66"/>
      <c r="AP22" s="66"/>
      <c r="AQ22" s="66"/>
      <c r="AR22" s="66"/>
      <c r="AS22" s="66">
        <f t="shared" si="18"/>
        <v>0</v>
      </c>
      <c r="AT22" s="66">
        <f t="shared" si="18"/>
        <v>0</v>
      </c>
      <c r="AU22" s="66">
        <f t="shared" si="19"/>
        <v>0</v>
      </c>
      <c r="AV22" s="66">
        <f t="shared" si="5"/>
        <v>0</v>
      </c>
      <c r="AW22" s="66">
        <f t="shared" si="5"/>
        <v>0</v>
      </c>
      <c r="AX22" s="66">
        <f t="shared" si="20"/>
        <v>0</v>
      </c>
      <c r="AY22" s="34">
        <f t="shared" si="21"/>
        <v>0</v>
      </c>
      <c r="AZ22" s="34">
        <f t="shared" si="21"/>
        <v>0</v>
      </c>
      <c r="BA22" s="50"/>
      <c r="BB22" s="50"/>
      <c r="BC22" s="50"/>
      <c r="BD22" s="50"/>
      <c r="BE22" s="50"/>
      <c r="BF22" s="50"/>
      <c r="BG22" s="50"/>
      <c r="BH22" s="50"/>
      <c r="BI22" s="50"/>
      <c r="BJ22" s="50"/>
      <c r="BK22" s="67"/>
      <c r="BL22" s="67"/>
      <c r="BM22" s="34">
        <f t="shared" si="22"/>
        <v>2492.86</v>
      </c>
      <c r="BN22" s="34">
        <f>+BP22+BR22+BT22+BV22+BX22+BZ22</f>
        <v>2552.73</v>
      </c>
      <c r="BO22" s="34"/>
      <c r="BP22" s="34"/>
      <c r="BQ22" s="34">
        <v>2492.86</v>
      </c>
      <c r="BR22" s="34">
        <v>0</v>
      </c>
      <c r="BS22" s="34"/>
      <c r="BT22" s="316">
        <v>2552.73</v>
      </c>
      <c r="BU22" s="34"/>
      <c r="BV22" s="34"/>
      <c r="BW22" s="34"/>
      <c r="BX22" s="34"/>
      <c r="BY22" s="34"/>
      <c r="BZ22" s="34"/>
      <c r="CA22" s="34">
        <f t="shared" si="23"/>
        <v>0</v>
      </c>
      <c r="CB22" s="34">
        <f t="shared" si="23"/>
        <v>0</v>
      </c>
      <c r="CC22" s="50"/>
      <c r="CD22" s="50"/>
      <c r="CE22" s="50"/>
      <c r="CF22" s="50"/>
      <c r="CG22" s="50"/>
      <c r="CH22" s="50"/>
      <c r="CI22" s="50"/>
      <c r="CJ22" s="50"/>
      <c r="CK22" s="50"/>
      <c r="CL22" s="50"/>
      <c r="CM22" s="50"/>
      <c r="CN22" s="50"/>
      <c r="CO22" s="34">
        <f t="shared" si="24"/>
        <v>0</v>
      </c>
      <c r="CP22" s="34">
        <f t="shared" si="24"/>
        <v>0</v>
      </c>
      <c r="CQ22" s="50"/>
      <c r="CR22" s="50"/>
      <c r="CS22" s="50"/>
      <c r="CT22" s="50"/>
      <c r="CU22" s="50"/>
      <c r="CV22" s="50"/>
      <c r="CW22" s="50"/>
      <c r="CX22" s="50"/>
      <c r="CY22" s="50"/>
      <c r="CZ22" s="419"/>
      <c r="DA22" s="419"/>
      <c r="DB22" s="419"/>
      <c r="DC22" s="380">
        <f t="shared" si="7"/>
        <v>2492.86</v>
      </c>
      <c r="DD22" s="380">
        <f t="shared" si="7"/>
        <v>2552.73</v>
      </c>
      <c r="DE22" s="64">
        <f t="shared" si="8"/>
        <v>0</v>
      </c>
      <c r="DF22" s="64">
        <f t="shared" si="8"/>
        <v>0</v>
      </c>
      <c r="DG22" s="64">
        <f t="shared" si="8"/>
        <v>2492.86</v>
      </c>
      <c r="DH22" s="64">
        <f t="shared" si="8"/>
        <v>0</v>
      </c>
      <c r="DI22" s="64">
        <f t="shared" si="8"/>
        <v>0</v>
      </c>
      <c r="DJ22" s="64">
        <f t="shared" si="8"/>
        <v>2552.73</v>
      </c>
      <c r="DK22" s="64">
        <f t="shared" si="8"/>
        <v>0</v>
      </c>
      <c r="DL22" s="64">
        <f t="shared" si="8"/>
        <v>0</v>
      </c>
      <c r="DM22" s="64">
        <f t="shared" si="8"/>
        <v>0</v>
      </c>
      <c r="DN22" s="64">
        <f t="shared" si="8"/>
        <v>0</v>
      </c>
      <c r="DO22" s="64">
        <f t="shared" si="8"/>
        <v>0</v>
      </c>
      <c r="DP22" s="64">
        <f t="shared" si="8"/>
        <v>0</v>
      </c>
      <c r="DQ22" s="51"/>
      <c r="DR22" s="51"/>
      <c r="DS22" s="51"/>
      <c r="DT22" s="51"/>
      <c r="DU22" s="51"/>
      <c r="DV22" s="51"/>
      <c r="DW22" s="51"/>
      <c r="DX22" s="51"/>
      <c r="DY22" s="51"/>
      <c r="DZ22" s="51"/>
      <c r="EA22" s="51"/>
      <c r="EB22" s="64">
        <f t="shared" si="25"/>
        <v>0</v>
      </c>
      <c r="EC22" s="426">
        <f t="shared" si="25"/>
        <v>0</v>
      </c>
      <c r="ED22" s="426">
        <f t="shared" si="26"/>
        <v>0</v>
      </c>
      <c r="EE22" s="64">
        <f t="shared" si="27"/>
        <v>0</v>
      </c>
      <c r="EF22" s="64">
        <f t="shared" si="9"/>
        <v>0</v>
      </c>
      <c r="EG22" s="64">
        <f t="shared" si="28"/>
        <v>0</v>
      </c>
      <c r="EH22" s="64">
        <f t="shared" si="10"/>
        <v>0</v>
      </c>
      <c r="EI22" s="64">
        <f t="shared" si="10"/>
        <v>0</v>
      </c>
      <c r="EJ22" s="64">
        <f t="shared" si="29"/>
        <v>0</v>
      </c>
      <c r="EK22" s="64">
        <f t="shared" si="11"/>
        <v>0</v>
      </c>
      <c r="EL22" s="64">
        <f t="shared" si="11"/>
        <v>0</v>
      </c>
      <c r="EM22" s="64">
        <f t="shared" si="30"/>
        <v>0</v>
      </c>
      <c r="EN22" s="64">
        <f t="shared" si="31"/>
        <v>0</v>
      </c>
      <c r="EO22" s="64">
        <f t="shared" si="31"/>
        <v>0</v>
      </c>
      <c r="EP22" s="64">
        <f t="shared" si="32"/>
        <v>0</v>
      </c>
      <c r="EQ22" s="64">
        <f t="shared" si="33"/>
        <v>0</v>
      </c>
      <c r="ER22" s="64">
        <f t="shared" si="33"/>
        <v>0</v>
      </c>
      <c r="ES22" s="64"/>
      <c r="ET22" s="426">
        <f t="shared" si="34"/>
        <v>0</v>
      </c>
      <c r="EU22" s="64">
        <f t="shared" si="34"/>
        <v>0</v>
      </c>
      <c r="EV22" s="64"/>
      <c r="EW22" s="426">
        <f t="shared" si="35"/>
        <v>0</v>
      </c>
      <c r="EX22" s="64">
        <f t="shared" si="36"/>
        <v>2492.86</v>
      </c>
      <c r="EY22" s="426">
        <f t="shared" si="36"/>
        <v>2552.73</v>
      </c>
      <c r="EZ22" s="426">
        <f t="shared" si="37"/>
        <v>2552.73</v>
      </c>
      <c r="FA22" s="64">
        <f t="shared" si="38"/>
        <v>2552.73</v>
      </c>
      <c r="FB22" s="64">
        <f t="shared" si="39"/>
        <v>0</v>
      </c>
      <c r="FC22" s="64">
        <f t="shared" si="40"/>
        <v>0</v>
      </c>
      <c r="FD22" s="64">
        <f t="shared" si="41"/>
        <v>0</v>
      </c>
      <c r="FE22" s="64">
        <f t="shared" si="41"/>
        <v>2492.86</v>
      </c>
      <c r="FF22" s="64">
        <f t="shared" si="42"/>
        <v>0</v>
      </c>
      <c r="FG22" s="64">
        <f t="shared" si="43"/>
        <v>0</v>
      </c>
      <c r="FH22" s="64">
        <f t="shared" si="43"/>
        <v>0</v>
      </c>
      <c r="FI22" s="64">
        <f t="shared" si="44"/>
        <v>2552.73</v>
      </c>
      <c r="FJ22" s="64">
        <f t="shared" si="45"/>
        <v>2552.73</v>
      </c>
      <c r="FK22" s="64">
        <f t="shared" si="45"/>
        <v>0</v>
      </c>
      <c r="FL22" s="64">
        <f t="shared" si="46"/>
        <v>0</v>
      </c>
      <c r="FM22" s="64">
        <f t="shared" si="47"/>
        <v>0</v>
      </c>
      <c r="FN22" s="64">
        <f t="shared" si="47"/>
        <v>0</v>
      </c>
      <c r="FO22" s="64"/>
      <c r="FP22" s="64">
        <f t="shared" si="48"/>
        <v>0</v>
      </c>
      <c r="FQ22" s="64">
        <f t="shared" si="48"/>
        <v>0</v>
      </c>
      <c r="FR22" s="64"/>
      <c r="FS22" s="64">
        <f t="shared" si="49"/>
        <v>0</v>
      </c>
      <c r="FT22" s="64">
        <f t="shared" si="50"/>
        <v>0</v>
      </c>
      <c r="FU22" s="426">
        <f t="shared" si="50"/>
        <v>0</v>
      </c>
      <c r="FV22" s="426">
        <f t="shared" si="51"/>
        <v>0</v>
      </c>
      <c r="FW22" s="64">
        <f t="shared" si="52"/>
        <v>0</v>
      </c>
      <c r="FX22" s="64">
        <f t="shared" si="53"/>
        <v>0</v>
      </c>
      <c r="FY22" s="64">
        <f t="shared" si="54"/>
        <v>0</v>
      </c>
      <c r="FZ22" s="64">
        <f t="shared" si="55"/>
        <v>0</v>
      </c>
      <c r="GA22" s="64">
        <f t="shared" si="55"/>
        <v>0</v>
      </c>
      <c r="GB22" s="64">
        <f t="shared" si="56"/>
        <v>0</v>
      </c>
      <c r="GC22" s="64">
        <f t="shared" si="57"/>
        <v>0</v>
      </c>
      <c r="GD22" s="64">
        <f t="shared" si="57"/>
        <v>0</v>
      </c>
      <c r="GE22" s="64">
        <f t="shared" si="58"/>
        <v>0</v>
      </c>
      <c r="GF22" s="64">
        <f t="shared" si="59"/>
        <v>0</v>
      </c>
      <c r="GG22" s="64">
        <f t="shared" si="59"/>
        <v>0</v>
      </c>
      <c r="GH22" s="64">
        <f t="shared" si="60"/>
        <v>0</v>
      </c>
      <c r="GI22" s="64">
        <f t="shared" si="61"/>
        <v>0</v>
      </c>
      <c r="GJ22" s="64">
        <f t="shared" si="61"/>
        <v>0</v>
      </c>
      <c r="GK22" s="64"/>
      <c r="GL22" s="64">
        <f t="shared" si="62"/>
        <v>0</v>
      </c>
      <c r="GM22" s="64">
        <f t="shared" si="62"/>
        <v>0</v>
      </c>
      <c r="GN22" s="64"/>
      <c r="GO22" s="64">
        <f t="shared" si="63"/>
        <v>0</v>
      </c>
      <c r="GP22" s="64">
        <f t="shared" si="64"/>
        <v>0</v>
      </c>
      <c r="GQ22" s="426">
        <f t="shared" si="64"/>
        <v>0</v>
      </c>
      <c r="GR22" s="426">
        <f t="shared" si="65"/>
        <v>0</v>
      </c>
      <c r="GS22" s="64">
        <f t="shared" si="66"/>
        <v>0</v>
      </c>
      <c r="GT22" s="64">
        <f t="shared" si="67"/>
        <v>0</v>
      </c>
      <c r="GU22" s="64">
        <f t="shared" si="68"/>
        <v>0</v>
      </c>
      <c r="GV22" s="64">
        <f t="shared" si="69"/>
        <v>0</v>
      </c>
      <c r="GW22" s="64">
        <f t="shared" si="69"/>
        <v>0</v>
      </c>
      <c r="GX22" s="64">
        <f t="shared" si="70"/>
        <v>0</v>
      </c>
      <c r="GY22" s="64">
        <f t="shared" si="71"/>
        <v>0</v>
      </c>
      <c r="GZ22" s="64">
        <f t="shared" si="71"/>
        <v>0</v>
      </c>
      <c r="HA22" s="64">
        <f t="shared" si="72"/>
        <v>0</v>
      </c>
      <c r="HB22" s="64">
        <f t="shared" si="73"/>
        <v>0</v>
      </c>
      <c r="HC22" s="64">
        <f t="shared" si="73"/>
        <v>0</v>
      </c>
      <c r="HD22" s="64">
        <f t="shared" si="74"/>
        <v>0</v>
      </c>
      <c r="HE22" s="64">
        <f t="shared" si="75"/>
        <v>0</v>
      </c>
      <c r="HF22" s="64">
        <f t="shared" si="75"/>
        <v>0</v>
      </c>
      <c r="HG22" s="64"/>
      <c r="HH22" s="64">
        <f t="shared" si="76"/>
        <v>0</v>
      </c>
      <c r="HI22" s="64">
        <f t="shared" si="76"/>
        <v>0</v>
      </c>
      <c r="HJ22" s="64"/>
      <c r="HK22" s="64">
        <f t="shared" si="77"/>
        <v>0</v>
      </c>
      <c r="HL22" s="382">
        <f t="shared" si="78"/>
        <v>2492.86</v>
      </c>
      <c r="HM22" s="398">
        <f t="shared" si="79"/>
        <v>2552.73</v>
      </c>
      <c r="HN22" s="398">
        <f t="shared" si="80"/>
        <v>2552.73</v>
      </c>
      <c r="HO22" s="382">
        <f t="shared" si="81"/>
        <v>2552.73</v>
      </c>
      <c r="HP22" s="382">
        <f t="shared" si="82"/>
        <v>0</v>
      </c>
      <c r="HQ22" s="382">
        <f t="shared" si="82"/>
        <v>0</v>
      </c>
      <c r="HR22" s="382">
        <f t="shared" si="82"/>
        <v>0</v>
      </c>
      <c r="HS22" s="382">
        <f t="shared" si="82"/>
        <v>2492.86</v>
      </c>
      <c r="HT22" s="382">
        <f t="shared" si="82"/>
        <v>0</v>
      </c>
      <c r="HU22" s="382">
        <f t="shared" si="82"/>
        <v>0</v>
      </c>
      <c r="HV22" s="382">
        <f t="shared" si="82"/>
        <v>0</v>
      </c>
      <c r="HW22" s="382">
        <f t="shared" si="82"/>
        <v>2552.73</v>
      </c>
      <c r="HX22" s="382">
        <f t="shared" si="82"/>
        <v>2552.73</v>
      </c>
      <c r="HY22" s="382">
        <f t="shared" si="82"/>
        <v>0</v>
      </c>
      <c r="HZ22" s="382">
        <f t="shared" si="82"/>
        <v>0</v>
      </c>
      <c r="IA22" s="382">
        <f t="shared" si="82"/>
        <v>0</v>
      </c>
      <c r="IB22" s="382">
        <f t="shared" si="82"/>
        <v>0</v>
      </c>
      <c r="IC22" s="382">
        <f t="shared" si="82"/>
        <v>0</v>
      </c>
      <c r="ID22" s="382">
        <f t="shared" si="82"/>
        <v>0</v>
      </c>
      <c r="IE22" s="382">
        <f t="shared" si="82"/>
        <v>0</v>
      </c>
      <c r="IF22" s="429">
        <f t="shared" si="82"/>
        <v>0</v>
      </c>
      <c r="IG22" s="382">
        <f t="shared" si="82"/>
        <v>0</v>
      </c>
      <c r="IK22" s="380">
        <f t="shared" si="0"/>
        <v>0</v>
      </c>
    </row>
    <row r="23" spans="1:245" s="52" customFormat="1" ht="42.75" customHeight="1" outlineLevel="1">
      <c r="A23" s="57" t="s">
        <v>436</v>
      </c>
      <c r="B23" s="431" t="s">
        <v>564</v>
      </c>
      <c r="C23" s="60"/>
      <c r="D23" s="60"/>
      <c r="E23" s="245"/>
      <c r="F23" s="245"/>
      <c r="G23" s="245"/>
      <c r="H23" s="34"/>
      <c r="I23" s="34"/>
      <c r="J23" s="245">
        <v>2019</v>
      </c>
      <c r="K23" s="245">
        <v>2019</v>
      </c>
      <c r="L23" s="245"/>
      <c r="M23" s="66">
        <f t="shared" si="15"/>
        <v>0</v>
      </c>
      <c r="N23" s="341" t="s">
        <v>604</v>
      </c>
      <c r="O23" s="66">
        <f t="shared" si="16"/>
        <v>5540.12</v>
      </c>
      <c r="P23" s="66">
        <f t="shared" si="1"/>
        <v>0</v>
      </c>
      <c r="Q23" s="66">
        <f t="shared" si="1"/>
        <v>0</v>
      </c>
      <c r="R23" s="66">
        <f t="shared" si="1"/>
        <v>0</v>
      </c>
      <c r="S23" s="66">
        <f t="shared" si="1"/>
        <v>0</v>
      </c>
      <c r="T23" s="66">
        <f t="shared" si="1"/>
        <v>0</v>
      </c>
      <c r="U23" s="66">
        <f t="shared" si="1"/>
        <v>5540.12</v>
      </c>
      <c r="V23" s="66">
        <f t="shared" si="17"/>
        <v>0</v>
      </c>
      <c r="W23" s="66"/>
      <c r="X23" s="66"/>
      <c r="Y23" s="66"/>
      <c r="Z23" s="66"/>
      <c r="AA23" s="66"/>
      <c r="AB23" s="66"/>
      <c r="AC23" s="66"/>
      <c r="AD23" s="66"/>
      <c r="AE23" s="66"/>
      <c r="AF23" s="66"/>
      <c r="AG23" s="66">
        <f t="shared" si="3"/>
        <v>0</v>
      </c>
      <c r="AH23" s="66">
        <f t="shared" si="3"/>
        <v>0</v>
      </c>
      <c r="AI23" s="66">
        <f t="shared" si="83"/>
        <v>0</v>
      </c>
      <c r="AJ23" s="66"/>
      <c r="AK23" s="66"/>
      <c r="AL23" s="66"/>
      <c r="AM23" s="66"/>
      <c r="AN23" s="66"/>
      <c r="AO23" s="66"/>
      <c r="AP23" s="66"/>
      <c r="AQ23" s="66"/>
      <c r="AR23" s="66"/>
      <c r="AS23" s="66">
        <f t="shared" si="18"/>
        <v>0</v>
      </c>
      <c r="AT23" s="66">
        <f t="shared" si="18"/>
        <v>0</v>
      </c>
      <c r="AU23" s="66">
        <f t="shared" si="19"/>
        <v>3950</v>
      </c>
      <c r="AV23" s="66">
        <f t="shared" si="5"/>
        <v>0</v>
      </c>
      <c r="AW23" s="66">
        <f t="shared" si="5"/>
        <v>0</v>
      </c>
      <c r="AX23" s="66">
        <f t="shared" si="20"/>
        <v>0</v>
      </c>
      <c r="AY23" s="34">
        <f t="shared" si="21"/>
        <v>0</v>
      </c>
      <c r="AZ23" s="34">
        <f t="shared" si="21"/>
        <v>0</v>
      </c>
      <c r="BA23" s="257"/>
      <c r="BB23" s="257"/>
      <c r="BC23" s="257"/>
      <c r="BD23" s="257"/>
      <c r="BE23" s="257"/>
      <c r="BF23" s="257"/>
      <c r="BG23" s="257"/>
      <c r="BH23" s="257"/>
      <c r="BI23" s="257"/>
      <c r="BJ23" s="257"/>
      <c r="BK23" s="258"/>
      <c r="BL23" s="258"/>
      <c r="BM23" s="34">
        <f t="shared" si="22"/>
        <v>0</v>
      </c>
      <c r="BN23" s="34">
        <f t="shared" si="22"/>
        <v>5540.12</v>
      </c>
      <c r="BO23" s="68"/>
      <c r="BP23" s="68"/>
      <c r="BQ23" s="68"/>
      <c r="BR23" s="68"/>
      <c r="BS23" s="68"/>
      <c r="BT23" s="317">
        <v>5540.12</v>
      </c>
      <c r="BU23" s="68"/>
      <c r="BV23" s="68"/>
      <c r="BW23" s="68"/>
      <c r="BX23" s="68"/>
      <c r="BY23" s="68"/>
      <c r="BZ23" s="68"/>
      <c r="CA23" s="34">
        <f t="shared" si="23"/>
        <v>0</v>
      </c>
      <c r="CB23" s="34">
        <f t="shared" si="23"/>
        <v>0</v>
      </c>
      <c r="CC23" s="257"/>
      <c r="CD23" s="257"/>
      <c r="CE23" s="257"/>
      <c r="CF23" s="257"/>
      <c r="CG23" s="257"/>
      <c r="CH23" s="257"/>
      <c r="CI23" s="257"/>
      <c r="CJ23" s="257"/>
      <c r="CK23" s="257"/>
      <c r="CL23" s="257"/>
      <c r="CM23" s="257"/>
      <c r="CN23" s="257"/>
      <c r="CO23" s="34">
        <f t="shared" si="24"/>
        <v>0</v>
      </c>
      <c r="CP23" s="34">
        <f t="shared" si="24"/>
        <v>0</v>
      </c>
      <c r="CQ23" s="257"/>
      <c r="CR23" s="257"/>
      <c r="CS23" s="257"/>
      <c r="CT23" s="257"/>
      <c r="CU23" s="257"/>
      <c r="CV23" s="257"/>
      <c r="CW23" s="257"/>
      <c r="CX23" s="257"/>
      <c r="CY23" s="257"/>
      <c r="CZ23" s="259"/>
      <c r="DA23" s="259"/>
      <c r="DB23" s="259"/>
      <c r="DC23" s="380">
        <f t="shared" si="7"/>
        <v>0</v>
      </c>
      <c r="DD23" s="380">
        <f t="shared" si="7"/>
        <v>5540.12</v>
      </c>
      <c r="DE23" s="64">
        <f t="shared" si="8"/>
        <v>0</v>
      </c>
      <c r="DF23" s="64">
        <f t="shared" si="8"/>
        <v>0</v>
      </c>
      <c r="DG23" s="64">
        <f t="shared" si="8"/>
        <v>0</v>
      </c>
      <c r="DH23" s="64">
        <f t="shared" si="8"/>
        <v>0</v>
      </c>
      <c r="DI23" s="64">
        <f t="shared" si="8"/>
        <v>0</v>
      </c>
      <c r="DJ23" s="64">
        <f t="shared" si="8"/>
        <v>5540.12</v>
      </c>
      <c r="DK23" s="64">
        <f t="shared" si="8"/>
        <v>0</v>
      </c>
      <c r="DL23" s="64">
        <f t="shared" si="8"/>
        <v>0</v>
      </c>
      <c r="DM23" s="64">
        <f t="shared" si="8"/>
        <v>0</v>
      </c>
      <c r="DN23" s="64">
        <f t="shared" si="8"/>
        <v>0</v>
      </c>
      <c r="DO23" s="64">
        <f t="shared" si="8"/>
        <v>0</v>
      </c>
      <c r="DP23" s="64">
        <f t="shared" si="8"/>
        <v>0</v>
      </c>
      <c r="DQ23" s="51"/>
      <c r="DR23" s="51"/>
      <c r="DS23" s="51"/>
      <c r="DT23" s="51"/>
      <c r="DU23" s="51"/>
      <c r="DV23" s="51"/>
      <c r="DW23" s="51"/>
      <c r="DX23" s="51"/>
      <c r="DY23" s="51"/>
      <c r="DZ23" s="51"/>
      <c r="EA23" s="51"/>
      <c r="EB23" s="64">
        <f t="shared" si="25"/>
        <v>0</v>
      </c>
      <c r="EC23" s="426">
        <f t="shared" si="25"/>
        <v>0</v>
      </c>
      <c r="ED23" s="426">
        <f t="shared" si="26"/>
        <v>0</v>
      </c>
      <c r="EE23" s="64">
        <f t="shared" si="27"/>
        <v>0</v>
      </c>
      <c r="EF23" s="64">
        <f t="shared" si="9"/>
        <v>0</v>
      </c>
      <c r="EG23" s="64">
        <f t="shared" si="28"/>
        <v>0</v>
      </c>
      <c r="EH23" s="64">
        <f t="shared" si="10"/>
        <v>0</v>
      </c>
      <c r="EI23" s="64">
        <f t="shared" si="10"/>
        <v>0</v>
      </c>
      <c r="EJ23" s="64">
        <f t="shared" si="29"/>
        <v>0</v>
      </c>
      <c r="EK23" s="64">
        <f t="shared" si="11"/>
        <v>0</v>
      </c>
      <c r="EL23" s="64">
        <f t="shared" si="11"/>
        <v>0</v>
      </c>
      <c r="EM23" s="64">
        <f t="shared" si="30"/>
        <v>0</v>
      </c>
      <c r="EN23" s="64">
        <f t="shared" si="31"/>
        <v>0</v>
      </c>
      <c r="EO23" s="64">
        <f t="shared" si="31"/>
        <v>0</v>
      </c>
      <c r="EP23" s="64">
        <f t="shared" si="32"/>
        <v>0</v>
      </c>
      <c r="EQ23" s="64">
        <f t="shared" si="33"/>
        <v>0</v>
      </c>
      <c r="ER23" s="64">
        <f t="shared" si="33"/>
        <v>0</v>
      </c>
      <c r="ES23" s="64"/>
      <c r="ET23" s="426">
        <f t="shared" si="34"/>
        <v>0</v>
      </c>
      <c r="EU23" s="64">
        <f t="shared" si="34"/>
        <v>0</v>
      </c>
      <c r="EV23" s="64"/>
      <c r="EW23" s="426">
        <f t="shared" si="35"/>
        <v>0</v>
      </c>
      <c r="EX23" s="64">
        <f t="shared" si="36"/>
        <v>0</v>
      </c>
      <c r="EY23" s="426">
        <f t="shared" si="36"/>
        <v>3950</v>
      </c>
      <c r="EZ23" s="426">
        <f t="shared" si="37"/>
        <v>5540.12</v>
      </c>
      <c r="FA23" s="64">
        <f t="shared" si="38"/>
        <v>5540.12</v>
      </c>
      <c r="FB23" s="64">
        <f t="shared" si="39"/>
        <v>0</v>
      </c>
      <c r="FC23" s="64">
        <f t="shared" si="40"/>
        <v>0</v>
      </c>
      <c r="FD23" s="64">
        <f t="shared" si="41"/>
        <v>0</v>
      </c>
      <c r="FE23" s="64">
        <f t="shared" si="41"/>
        <v>0</v>
      </c>
      <c r="FF23" s="64">
        <f t="shared" si="42"/>
        <v>0</v>
      </c>
      <c r="FG23" s="64">
        <f t="shared" si="43"/>
        <v>0</v>
      </c>
      <c r="FH23" s="64">
        <f t="shared" si="43"/>
        <v>0</v>
      </c>
      <c r="FI23" s="64">
        <f t="shared" si="44"/>
        <v>0</v>
      </c>
      <c r="FJ23" s="64">
        <f t="shared" si="45"/>
        <v>5540.12</v>
      </c>
      <c r="FK23" s="64">
        <f t="shared" si="45"/>
        <v>0</v>
      </c>
      <c r="FL23" s="64">
        <f t="shared" si="46"/>
        <v>0</v>
      </c>
      <c r="FM23" s="64">
        <f t="shared" si="47"/>
        <v>0</v>
      </c>
      <c r="FN23" s="64">
        <f t="shared" si="47"/>
        <v>0</v>
      </c>
      <c r="FO23" s="64">
        <v>3950</v>
      </c>
      <c r="FP23" s="64">
        <f t="shared" si="48"/>
        <v>0</v>
      </c>
      <c r="FQ23" s="64">
        <f t="shared" si="48"/>
        <v>0</v>
      </c>
      <c r="FR23" s="64"/>
      <c r="FS23" s="64">
        <f t="shared" si="49"/>
        <v>0</v>
      </c>
      <c r="FT23" s="64">
        <f t="shared" si="50"/>
        <v>0</v>
      </c>
      <c r="FU23" s="426">
        <f t="shared" si="50"/>
        <v>0</v>
      </c>
      <c r="FV23" s="426">
        <f t="shared" si="51"/>
        <v>0</v>
      </c>
      <c r="FW23" s="64">
        <f t="shared" si="52"/>
        <v>0</v>
      </c>
      <c r="FX23" s="64">
        <f t="shared" si="53"/>
        <v>0</v>
      </c>
      <c r="FY23" s="64">
        <f t="shared" si="54"/>
        <v>0</v>
      </c>
      <c r="FZ23" s="64">
        <f t="shared" si="55"/>
        <v>0</v>
      </c>
      <c r="GA23" s="64">
        <f t="shared" si="55"/>
        <v>0</v>
      </c>
      <c r="GB23" s="64">
        <f t="shared" si="56"/>
        <v>0</v>
      </c>
      <c r="GC23" s="64">
        <f t="shared" si="57"/>
        <v>0</v>
      </c>
      <c r="GD23" s="64">
        <f t="shared" si="57"/>
        <v>0</v>
      </c>
      <c r="GE23" s="64">
        <f t="shared" si="58"/>
        <v>0</v>
      </c>
      <c r="GF23" s="64">
        <f t="shared" si="59"/>
        <v>0</v>
      </c>
      <c r="GG23" s="64">
        <f t="shared" si="59"/>
        <v>0</v>
      </c>
      <c r="GH23" s="64">
        <f t="shared" si="60"/>
        <v>0</v>
      </c>
      <c r="GI23" s="64">
        <f t="shared" si="61"/>
        <v>0</v>
      </c>
      <c r="GJ23" s="64">
        <f t="shared" si="61"/>
        <v>0</v>
      </c>
      <c r="GK23" s="64"/>
      <c r="GL23" s="64">
        <f t="shared" si="62"/>
        <v>0</v>
      </c>
      <c r="GM23" s="64">
        <f t="shared" si="62"/>
        <v>0</v>
      </c>
      <c r="GN23" s="64"/>
      <c r="GO23" s="64">
        <f t="shared" si="63"/>
        <v>0</v>
      </c>
      <c r="GP23" s="64">
        <f t="shared" si="64"/>
        <v>0</v>
      </c>
      <c r="GQ23" s="426">
        <f t="shared" si="64"/>
        <v>0</v>
      </c>
      <c r="GR23" s="426">
        <f t="shared" si="65"/>
        <v>0</v>
      </c>
      <c r="GS23" s="64">
        <f t="shared" si="66"/>
        <v>0</v>
      </c>
      <c r="GT23" s="64">
        <f t="shared" si="67"/>
        <v>0</v>
      </c>
      <c r="GU23" s="64">
        <f t="shared" si="68"/>
        <v>0</v>
      </c>
      <c r="GV23" s="64">
        <f t="shared" si="69"/>
        <v>0</v>
      </c>
      <c r="GW23" s="64">
        <f t="shared" si="69"/>
        <v>0</v>
      </c>
      <c r="GX23" s="64">
        <f t="shared" si="70"/>
        <v>0</v>
      </c>
      <c r="GY23" s="64">
        <f t="shared" si="71"/>
        <v>0</v>
      </c>
      <c r="GZ23" s="64">
        <f t="shared" si="71"/>
        <v>0</v>
      </c>
      <c r="HA23" s="64">
        <f t="shared" si="72"/>
        <v>0</v>
      </c>
      <c r="HB23" s="64">
        <f t="shared" si="73"/>
        <v>0</v>
      </c>
      <c r="HC23" s="64">
        <f t="shared" si="73"/>
        <v>0</v>
      </c>
      <c r="HD23" s="64">
        <f t="shared" si="74"/>
        <v>0</v>
      </c>
      <c r="HE23" s="64">
        <f t="shared" si="75"/>
        <v>0</v>
      </c>
      <c r="HF23" s="64">
        <f t="shared" si="75"/>
        <v>0</v>
      </c>
      <c r="HG23" s="64"/>
      <c r="HH23" s="64">
        <f t="shared" si="76"/>
        <v>0</v>
      </c>
      <c r="HI23" s="64">
        <f t="shared" si="76"/>
        <v>0</v>
      </c>
      <c r="HJ23" s="64"/>
      <c r="HK23" s="64">
        <f t="shared" si="77"/>
        <v>0</v>
      </c>
      <c r="HL23" s="382">
        <f t="shared" si="78"/>
        <v>0</v>
      </c>
      <c r="HM23" s="398">
        <f t="shared" si="79"/>
        <v>3950</v>
      </c>
      <c r="HN23" s="430">
        <f t="shared" si="80"/>
        <v>5540.12</v>
      </c>
      <c r="HO23" s="382">
        <f t="shared" si="81"/>
        <v>5540.12</v>
      </c>
      <c r="HP23" s="382">
        <f t="shared" si="82"/>
        <v>0</v>
      </c>
      <c r="HQ23" s="382">
        <f t="shared" si="82"/>
        <v>0</v>
      </c>
      <c r="HR23" s="382">
        <f t="shared" si="82"/>
        <v>0</v>
      </c>
      <c r="HS23" s="382">
        <f t="shared" si="82"/>
        <v>0</v>
      </c>
      <c r="HT23" s="382">
        <f t="shared" si="82"/>
        <v>0</v>
      </c>
      <c r="HU23" s="382">
        <f t="shared" si="82"/>
        <v>0</v>
      </c>
      <c r="HV23" s="382">
        <f t="shared" si="82"/>
        <v>0</v>
      </c>
      <c r="HW23" s="382">
        <f t="shared" si="82"/>
        <v>0</v>
      </c>
      <c r="HX23" s="382">
        <f t="shared" si="82"/>
        <v>5540.12</v>
      </c>
      <c r="HY23" s="382">
        <f t="shared" si="82"/>
        <v>0</v>
      </c>
      <c r="HZ23" s="382">
        <f t="shared" si="82"/>
        <v>0</v>
      </c>
      <c r="IA23" s="382">
        <f t="shared" si="82"/>
        <v>0</v>
      </c>
      <c r="IB23" s="382">
        <f t="shared" si="82"/>
        <v>0</v>
      </c>
      <c r="IC23" s="382">
        <f t="shared" si="82"/>
        <v>3950</v>
      </c>
      <c r="ID23" s="382">
        <f t="shared" si="82"/>
        <v>0</v>
      </c>
      <c r="IE23" s="382">
        <f t="shared" si="82"/>
        <v>0</v>
      </c>
      <c r="IF23" s="429">
        <f t="shared" si="82"/>
        <v>0</v>
      </c>
      <c r="IG23" s="382">
        <f t="shared" si="82"/>
        <v>0</v>
      </c>
      <c r="IK23" s="380">
        <f t="shared" si="0"/>
        <v>0</v>
      </c>
    </row>
    <row r="24" spans="1:245" s="52" customFormat="1" ht="42.75" customHeight="1" outlineLevel="1">
      <c r="A24" s="57"/>
      <c r="B24" s="384" t="s">
        <v>629</v>
      </c>
      <c r="C24" s="60"/>
      <c r="D24" s="60"/>
      <c r="E24" s="245"/>
      <c r="F24" s="245"/>
      <c r="G24" s="245"/>
      <c r="H24" s="34"/>
      <c r="I24" s="34"/>
      <c r="J24" s="245"/>
      <c r="K24" s="245"/>
      <c r="L24" s="245"/>
      <c r="M24" s="66"/>
      <c r="N24" s="341" t="s">
        <v>604</v>
      </c>
      <c r="O24" s="66"/>
      <c r="P24" s="66"/>
      <c r="Q24" s="66"/>
      <c r="R24" s="66"/>
      <c r="S24" s="66"/>
      <c r="T24" s="66"/>
      <c r="U24" s="66"/>
      <c r="V24" s="66"/>
      <c r="W24" s="66"/>
      <c r="X24" s="66"/>
      <c r="Y24" s="66"/>
      <c r="Z24" s="66"/>
      <c r="AA24" s="66"/>
      <c r="AB24" s="66"/>
      <c r="AC24" s="66"/>
      <c r="AD24" s="66"/>
      <c r="AE24" s="66"/>
      <c r="AF24" s="66"/>
      <c r="AG24" s="66"/>
      <c r="AH24" s="66"/>
      <c r="AI24" s="66">
        <f>SUM(AJ24:AR24)</f>
        <v>981.12342000000001</v>
      </c>
      <c r="AJ24" s="66"/>
      <c r="AK24" s="341">
        <f>733.19699+247.92643</f>
        <v>981.12342000000001</v>
      </c>
      <c r="AL24" s="66"/>
      <c r="AM24" s="66"/>
      <c r="AN24" s="66"/>
      <c r="AO24" s="66"/>
      <c r="AP24" s="66"/>
      <c r="AQ24" s="66"/>
      <c r="AR24" s="66"/>
      <c r="AS24" s="66"/>
      <c r="AT24" s="66"/>
      <c r="AU24" s="66">
        <f t="shared" si="19"/>
        <v>3567.1985599999998</v>
      </c>
      <c r="AV24" s="66"/>
      <c r="AW24" s="66"/>
      <c r="AX24" s="66">
        <f t="shared" si="20"/>
        <v>0</v>
      </c>
      <c r="AY24" s="34"/>
      <c r="AZ24" s="34"/>
      <c r="BA24" s="257"/>
      <c r="BB24" s="257"/>
      <c r="BC24" s="257"/>
      <c r="BD24" s="257"/>
      <c r="BE24" s="257"/>
      <c r="BF24" s="257"/>
      <c r="BG24" s="257"/>
      <c r="BH24" s="257"/>
      <c r="BI24" s="257"/>
      <c r="BJ24" s="257"/>
      <c r="BK24" s="258"/>
      <c r="BL24" s="258"/>
      <c r="BM24" s="34"/>
      <c r="BN24" s="34"/>
      <c r="BO24" s="68"/>
      <c r="BP24" s="68"/>
      <c r="BQ24" s="68"/>
      <c r="BR24" s="68"/>
      <c r="BS24" s="68"/>
      <c r="BT24" s="317"/>
      <c r="BU24" s="68"/>
      <c r="BV24" s="68"/>
      <c r="BW24" s="68"/>
      <c r="BX24" s="68"/>
      <c r="BY24" s="68"/>
      <c r="BZ24" s="68"/>
      <c r="CA24" s="34"/>
      <c r="CB24" s="34"/>
      <c r="CC24" s="257"/>
      <c r="CD24" s="257"/>
      <c r="CE24" s="257"/>
      <c r="CF24" s="257"/>
      <c r="CG24" s="257"/>
      <c r="CH24" s="257"/>
      <c r="CI24" s="257"/>
      <c r="CJ24" s="257"/>
      <c r="CK24" s="257"/>
      <c r="CL24" s="257"/>
      <c r="CM24" s="257"/>
      <c r="CN24" s="257"/>
      <c r="CO24" s="34"/>
      <c r="CP24" s="34"/>
      <c r="CQ24" s="257"/>
      <c r="CR24" s="257"/>
      <c r="CS24" s="257"/>
      <c r="CT24" s="257"/>
      <c r="CU24" s="257"/>
      <c r="CV24" s="257"/>
      <c r="CW24" s="257"/>
      <c r="CX24" s="257"/>
      <c r="CY24" s="257"/>
      <c r="CZ24" s="259"/>
      <c r="DA24" s="259"/>
      <c r="DB24" s="259"/>
      <c r="DC24" s="380">
        <f t="shared" si="7"/>
        <v>0</v>
      </c>
      <c r="DD24" s="380">
        <f t="shared" si="7"/>
        <v>0</v>
      </c>
      <c r="DE24" s="64">
        <f t="shared" si="8"/>
        <v>0</v>
      </c>
      <c r="DF24" s="64">
        <f t="shared" si="8"/>
        <v>0</v>
      </c>
      <c r="DG24" s="64">
        <f t="shared" si="8"/>
        <v>0</v>
      </c>
      <c r="DH24" s="64">
        <f t="shared" si="8"/>
        <v>0</v>
      </c>
      <c r="DI24" s="64">
        <f t="shared" si="8"/>
        <v>0</v>
      </c>
      <c r="DJ24" s="64">
        <f t="shared" si="8"/>
        <v>0</v>
      </c>
      <c r="DK24" s="64">
        <f t="shared" si="8"/>
        <v>0</v>
      </c>
      <c r="DL24" s="64">
        <f t="shared" si="8"/>
        <v>0</v>
      </c>
      <c r="DM24" s="64">
        <f t="shared" si="8"/>
        <v>0</v>
      </c>
      <c r="DN24" s="64">
        <f t="shared" si="8"/>
        <v>0</v>
      </c>
      <c r="DO24" s="64">
        <f t="shared" si="8"/>
        <v>0</v>
      </c>
      <c r="DP24" s="64">
        <f t="shared" si="8"/>
        <v>0</v>
      </c>
      <c r="DQ24" s="51"/>
      <c r="DR24" s="51"/>
      <c r="DS24" s="51"/>
      <c r="DT24" s="51"/>
      <c r="DU24" s="51"/>
      <c r="DV24" s="51"/>
      <c r="DW24" s="51"/>
      <c r="DX24" s="51"/>
      <c r="DY24" s="51"/>
      <c r="DZ24" s="51"/>
      <c r="EA24" s="51"/>
      <c r="EB24" s="64">
        <f t="shared" si="25"/>
        <v>0</v>
      </c>
      <c r="EC24" s="426">
        <f t="shared" si="25"/>
        <v>0</v>
      </c>
      <c r="ED24" s="426">
        <f t="shared" si="26"/>
        <v>0</v>
      </c>
      <c r="EE24" s="64">
        <f t="shared" si="27"/>
        <v>0</v>
      </c>
      <c r="EF24" s="64">
        <f t="shared" si="9"/>
        <v>0</v>
      </c>
      <c r="EG24" s="64">
        <f t="shared" si="28"/>
        <v>0</v>
      </c>
      <c r="EH24" s="64">
        <f t="shared" si="10"/>
        <v>0</v>
      </c>
      <c r="EI24" s="64">
        <f t="shared" si="10"/>
        <v>0</v>
      </c>
      <c r="EJ24" s="64">
        <f t="shared" si="29"/>
        <v>0</v>
      </c>
      <c r="EK24" s="64">
        <f t="shared" si="11"/>
        <v>0</v>
      </c>
      <c r="EL24" s="64">
        <f t="shared" si="11"/>
        <v>0</v>
      </c>
      <c r="EM24" s="64">
        <f t="shared" si="30"/>
        <v>0</v>
      </c>
      <c r="EN24" s="64">
        <f t="shared" si="31"/>
        <v>0</v>
      </c>
      <c r="EO24" s="64">
        <f t="shared" si="31"/>
        <v>0</v>
      </c>
      <c r="EP24" s="64">
        <f t="shared" si="32"/>
        <v>0</v>
      </c>
      <c r="EQ24" s="64">
        <f t="shared" si="33"/>
        <v>0</v>
      </c>
      <c r="ER24" s="64">
        <f t="shared" si="33"/>
        <v>0</v>
      </c>
      <c r="ES24" s="64"/>
      <c r="ET24" s="426">
        <f t="shared" si="34"/>
        <v>0</v>
      </c>
      <c r="EU24" s="64">
        <f t="shared" si="34"/>
        <v>0</v>
      </c>
      <c r="EV24" s="64"/>
      <c r="EW24" s="426">
        <f t="shared" si="35"/>
        <v>0</v>
      </c>
      <c r="EX24" s="64">
        <f t="shared" si="36"/>
        <v>0</v>
      </c>
      <c r="EY24" s="426">
        <f t="shared" si="36"/>
        <v>4548.3219799999997</v>
      </c>
      <c r="EZ24" s="426">
        <f t="shared" si="37"/>
        <v>0</v>
      </c>
      <c r="FA24" s="64">
        <f t="shared" si="38"/>
        <v>0</v>
      </c>
      <c r="FB24" s="64">
        <f t="shared" si="39"/>
        <v>0</v>
      </c>
      <c r="FC24" s="64">
        <f t="shared" si="40"/>
        <v>0</v>
      </c>
      <c r="FD24" s="64">
        <f t="shared" si="41"/>
        <v>0</v>
      </c>
      <c r="FE24" s="64">
        <f t="shared" si="41"/>
        <v>0</v>
      </c>
      <c r="FF24" s="64">
        <f t="shared" si="42"/>
        <v>0</v>
      </c>
      <c r="FG24" s="64">
        <f t="shared" si="43"/>
        <v>0</v>
      </c>
      <c r="FH24" s="64">
        <f t="shared" si="43"/>
        <v>0</v>
      </c>
      <c r="FI24" s="64">
        <f t="shared" si="44"/>
        <v>0</v>
      </c>
      <c r="FJ24" s="64">
        <f t="shared" si="45"/>
        <v>0</v>
      </c>
      <c r="FK24" s="64">
        <f t="shared" si="45"/>
        <v>0</v>
      </c>
      <c r="FL24" s="64">
        <f t="shared" si="46"/>
        <v>981.12342000000001</v>
      </c>
      <c r="FM24" s="64">
        <f t="shared" si="47"/>
        <v>0</v>
      </c>
      <c r="FN24" s="64">
        <f t="shared" si="47"/>
        <v>0</v>
      </c>
      <c r="FO24" s="64">
        <f>733.19699+1352.07357+1481.928</f>
        <v>3567.1985599999998</v>
      </c>
      <c r="FP24" s="64">
        <f t="shared" si="48"/>
        <v>0</v>
      </c>
      <c r="FQ24" s="64">
        <f t="shared" si="48"/>
        <v>0</v>
      </c>
      <c r="FR24" s="64"/>
      <c r="FS24" s="64">
        <f t="shared" si="49"/>
        <v>0</v>
      </c>
      <c r="FT24" s="64">
        <f t="shared" si="50"/>
        <v>0</v>
      </c>
      <c r="FU24" s="426">
        <f t="shared" si="50"/>
        <v>0</v>
      </c>
      <c r="FV24" s="426">
        <f t="shared" si="51"/>
        <v>0</v>
      </c>
      <c r="FW24" s="64">
        <f t="shared" si="52"/>
        <v>0</v>
      </c>
      <c r="FX24" s="64">
        <f t="shared" si="53"/>
        <v>0</v>
      </c>
      <c r="FY24" s="64">
        <f t="shared" si="54"/>
        <v>0</v>
      </c>
      <c r="FZ24" s="64">
        <f t="shared" si="55"/>
        <v>0</v>
      </c>
      <c r="GA24" s="64">
        <f t="shared" si="55"/>
        <v>0</v>
      </c>
      <c r="GB24" s="64">
        <f t="shared" si="56"/>
        <v>0</v>
      </c>
      <c r="GC24" s="64">
        <f t="shared" si="57"/>
        <v>0</v>
      </c>
      <c r="GD24" s="64">
        <f t="shared" si="57"/>
        <v>0</v>
      </c>
      <c r="GE24" s="64">
        <f t="shared" si="58"/>
        <v>0</v>
      </c>
      <c r="GF24" s="64">
        <f t="shared" si="59"/>
        <v>0</v>
      </c>
      <c r="GG24" s="64">
        <f t="shared" si="59"/>
        <v>0</v>
      </c>
      <c r="GH24" s="64">
        <f t="shared" si="60"/>
        <v>0</v>
      </c>
      <c r="GI24" s="64">
        <f t="shared" si="61"/>
        <v>0</v>
      </c>
      <c r="GJ24" s="64">
        <f t="shared" si="61"/>
        <v>0</v>
      </c>
      <c r="GK24" s="64"/>
      <c r="GL24" s="64">
        <f t="shared" si="62"/>
        <v>0</v>
      </c>
      <c r="GM24" s="64">
        <f t="shared" si="62"/>
        <v>0</v>
      </c>
      <c r="GN24" s="64"/>
      <c r="GO24" s="64">
        <f t="shared" si="63"/>
        <v>0</v>
      </c>
      <c r="GP24" s="64">
        <f t="shared" si="64"/>
        <v>0</v>
      </c>
      <c r="GQ24" s="426">
        <f t="shared" si="64"/>
        <v>0</v>
      </c>
      <c r="GR24" s="426">
        <f t="shared" si="65"/>
        <v>0</v>
      </c>
      <c r="GS24" s="64">
        <f t="shared" si="66"/>
        <v>0</v>
      </c>
      <c r="GT24" s="64">
        <f t="shared" si="67"/>
        <v>0</v>
      </c>
      <c r="GU24" s="64">
        <f t="shared" si="68"/>
        <v>0</v>
      </c>
      <c r="GV24" s="64">
        <f t="shared" si="69"/>
        <v>0</v>
      </c>
      <c r="GW24" s="64">
        <f t="shared" si="69"/>
        <v>0</v>
      </c>
      <c r="GX24" s="64">
        <f t="shared" si="70"/>
        <v>0</v>
      </c>
      <c r="GY24" s="64">
        <f t="shared" si="71"/>
        <v>0</v>
      </c>
      <c r="GZ24" s="64">
        <f t="shared" si="71"/>
        <v>0</v>
      </c>
      <c r="HA24" s="64">
        <f t="shared" si="72"/>
        <v>0</v>
      </c>
      <c r="HB24" s="64">
        <f t="shared" si="73"/>
        <v>0</v>
      </c>
      <c r="HC24" s="64">
        <f t="shared" si="73"/>
        <v>0</v>
      </c>
      <c r="HD24" s="64">
        <f t="shared" si="74"/>
        <v>0</v>
      </c>
      <c r="HE24" s="64">
        <f t="shared" si="75"/>
        <v>0</v>
      </c>
      <c r="HF24" s="64">
        <f t="shared" si="75"/>
        <v>0</v>
      </c>
      <c r="HG24" s="64"/>
      <c r="HH24" s="64">
        <f t="shared" si="76"/>
        <v>0</v>
      </c>
      <c r="HI24" s="64">
        <f t="shared" si="76"/>
        <v>0</v>
      </c>
      <c r="HJ24" s="64"/>
      <c r="HK24" s="64">
        <f t="shared" si="77"/>
        <v>0</v>
      </c>
      <c r="HL24" s="382">
        <f t="shared" si="78"/>
        <v>0</v>
      </c>
      <c r="HM24" s="398">
        <f t="shared" si="79"/>
        <v>4548.3219799999997</v>
      </c>
      <c r="HN24" s="398">
        <f t="shared" si="80"/>
        <v>0</v>
      </c>
      <c r="HO24" s="382">
        <f t="shared" si="81"/>
        <v>0</v>
      </c>
      <c r="HP24" s="382">
        <f t="shared" si="82"/>
        <v>0</v>
      </c>
      <c r="HQ24" s="382">
        <f t="shared" si="82"/>
        <v>0</v>
      </c>
      <c r="HR24" s="382">
        <f t="shared" si="82"/>
        <v>0</v>
      </c>
      <c r="HS24" s="382">
        <f t="shared" si="82"/>
        <v>0</v>
      </c>
      <c r="HT24" s="382">
        <f t="shared" si="82"/>
        <v>0</v>
      </c>
      <c r="HU24" s="382">
        <f t="shared" si="82"/>
        <v>0</v>
      </c>
      <c r="HV24" s="382">
        <f t="shared" si="82"/>
        <v>0</v>
      </c>
      <c r="HW24" s="382">
        <f t="shared" si="82"/>
        <v>0</v>
      </c>
      <c r="HX24" s="382">
        <f t="shared" si="82"/>
        <v>0</v>
      </c>
      <c r="HY24" s="382">
        <f t="shared" si="82"/>
        <v>0</v>
      </c>
      <c r="HZ24" s="382">
        <f t="shared" si="82"/>
        <v>981.12342000000001</v>
      </c>
      <c r="IA24" s="382">
        <f t="shared" si="82"/>
        <v>0</v>
      </c>
      <c r="IB24" s="382">
        <f t="shared" si="82"/>
        <v>0</v>
      </c>
      <c r="IC24" s="382">
        <f t="shared" si="82"/>
        <v>3567.1985599999998</v>
      </c>
      <c r="ID24" s="382">
        <f t="shared" si="82"/>
        <v>0</v>
      </c>
      <c r="IE24" s="382">
        <f t="shared" si="82"/>
        <v>0</v>
      </c>
      <c r="IF24" s="429">
        <f t="shared" si="82"/>
        <v>0</v>
      </c>
      <c r="IG24" s="382">
        <f t="shared" si="82"/>
        <v>0</v>
      </c>
      <c r="IK24" s="380">
        <f t="shared" si="0"/>
        <v>0</v>
      </c>
    </row>
    <row r="25" spans="1:245" s="52" customFormat="1" ht="45" customHeight="1" outlineLevel="1">
      <c r="A25" s="57" t="s">
        <v>437</v>
      </c>
      <c r="B25" s="383" t="s">
        <v>647</v>
      </c>
      <c r="C25" s="60"/>
      <c r="D25" s="60"/>
      <c r="E25" s="245"/>
      <c r="F25" s="245"/>
      <c r="G25" s="245"/>
      <c r="H25" s="34"/>
      <c r="I25" s="34"/>
      <c r="J25" s="245">
        <v>2019</v>
      </c>
      <c r="K25" s="245">
        <v>2019</v>
      </c>
      <c r="L25" s="245"/>
      <c r="M25" s="66">
        <f t="shared" si="15"/>
        <v>0</v>
      </c>
      <c r="N25" s="341" t="s">
        <v>604</v>
      </c>
      <c r="O25" s="66">
        <f t="shared" si="16"/>
        <v>109.85299999999999</v>
      </c>
      <c r="P25" s="66">
        <f t="shared" si="1"/>
        <v>0</v>
      </c>
      <c r="Q25" s="66">
        <f t="shared" si="1"/>
        <v>0</v>
      </c>
      <c r="R25" s="66">
        <f t="shared" si="1"/>
        <v>0</v>
      </c>
      <c r="S25" s="66">
        <f t="shared" si="1"/>
        <v>0</v>
      </c>
      <c r="T25" s="66">
        <f t="shared" si="1"/>
        <v>0</v>
      </c>
      <c r="U25" s="66">
        <f t="shared" si="1"/>
        <v>109.85299999999999</v>
      </c>
      <c r="V25" s="66">
        <f t="shared" si="17"/>
        <v>0</v>
      </c>
      <c r="W25" s="66"/>
      <c r="X25" s="66"/>
      <c r="Y25" s="66"/>
      <c r="Z25" s="66"/>
      <c r="AA25" s="66"/>
      <c r="AB25" s="66"/>
      <c r="AC25" s="66"/>
      <c r="AD25" s="66"/>
      <c r="AE25" s="66"/>
      <c r="AF25" s="66"/>
      <c r="AG25" s="66">
        <f t="shared" si="3"/>
        <v>0</v>
      </c>
      <c r="AH25" s="66">
        <f t="shared" si="3"/>
        <v>0</v>
      </c>
      <c r="AI25" s="66">
        <f t="shared" si="83"/>
        <v>0</v>
      </c>
      <c r="AJ25" s="66"/>
      <c r="AK25" s="66"/>
      <c r="AL25" s="66"/>
      <c r="AM25" s="66"/>
      <c r="AN25" s="66"/>
      <c r="AO25" s="66"/>
      <c r="AP25" s="66"/>
      <c r="AQ25" s="66"/>
      <c r="AR25" s="66"/>
      <c r="AS25" s="66">
        <f t="shared" si="18"/>
        <v>0</v>
      </c>
      <c r="AT25" s="66">
        <f t="shared" si="18"/>
        <v>0</v>
      </c>
      <c r="AU25" s="66">
        <f t="shared" si="19"/>
        <v>5852.3783567999999</v>
      </c>
      <c r="AV25" s="66">
        <f t="shared" si="5"/>
        <v>0</v>
      </c>
      <c r="AW25" s="66">
        <f t="shared" si="5"/>
        <v>0</v>
      </c>
      <c r="AX25" s="66">
        <f t="shared" si="20"/>
        <v>45509.919049919881</v>
      </c>
      <c r="AY25" s="34">
        <f t="shared" si="21"/>
        <v>0</v>
      </c>
      <c r="AZ25" s="34">
        <f t="shared" si="21"/>
        <v>0</v>
      </c>
      <c r="BA25" s="257"/>
      <c r="BB25" s="257"/>
      <c r="BC25" s="257"/>
      <c r="BD25" s="257"/>
      <c r="BE25" s="257"/>
      <c r="BF25" s="257"/>
      <c r="BG25" s="257"/>
      <c r="BH25" s="257"/>
      <c r="BI25" s="257"/>
      <c r="BJ25" s="257"/>
      <c r="BK25" s="258"/>
      <c r="BL25" s="258"/>
      <c r="BM25" s="34">
        <f t="shared" si="22"/>
        <v>0</v>
      </c>
      <c r="BN25" s="34">
        <f t="shared" si="22"/>
        <v>109.85299999999999</v>
      </c>
      <c r="BO25" s="68"/>
      <c r="BP25" s="68"/>
      <c r="BQ25" s="68"/>
      <c r="BR25" s="68"/>
      <c r="BS25" s="68"/>
      <c r="BT25" s="317">
        <v>109.85299999999999</v>
      </c>
      <c r="BU25" s="68"/>
      <c r="BV25" s="68"/>
      <c r="BW25" s="68"/>
      <c r="BX25" s="68"/>
      <c r="BY25" s="68"/>
      <c r="BZ25" s="68"/>
      <c r="CA25" s="34">
        <f t="shared" si="23"/>
        <v>0</v>
      </c>
      <c r="CB25" s="34">
        <f t="shared" si="23"/>
        <v>0</v>
      </c>
      <c r="CC25" s="257"/>
      <c r="CD25" s="257"/>
      <c r="CE25" s="257"/>
      <c r="CF25" s="257"/>
      <c r="CG25" s="257"/>
      <c r="CH25" s="257"/>
      <c r="CI25" s="257"/>
      <c r="CJ25" s="257"/>
      <c r="CK25" s="257"/>
      <c r="CL25" s="257"/>
      <c r="CM25" s="257"/>
      <c r="CN25" s="257"/>
      <c r="CO25" s="34">
        <f t="shared" si="24"/>
        <v>0</v>
      </c>
      <c r="CP25" s="34">
        <f t="shared" si="24"/>
        <v>0</v>
      </c>
      <c r="CQ25" s="257"/>
      <c r="CR25" s="257"/>
      <c r="CS25" s="257"/>
      <c r="CT25" s="257"/>
      <c r="CU25" s="257"/>
      <c r="CV25" s="257"/>
      <c r="CW25" s="257"/>
      <c r="CX25" s="257"/>
      <c r="CY25" s="257"/>
      <c r="CZ25" s="259"/>
      <c r="DA25" s="259"/>
      <c r="DB25" s="259"/>
      <c r="DC25" s="380">
        <f t="shared" si="7"/>
        <v>0</v>
      </c>
      <c r="DD25" s="380">
        <f t="shared" si="7"/>
        <v>109.85299999999999</v>
      </c>
      <c r="DE25" s="64">
        <f t="shared" si="8"/>
        <v>0</v>
      </c>
      <c r="DF25" s="64">
        <f t="shared" si="8"/>
        <v>0</v>
      </c>
      <c r="DG25" s="64">
        <f t="shared" si="8"/>
        <v>0</v>
      </c>
      <c r="DH25" s="64">
        <f t="shared" si="8"/>
        <v>0</v>
      </c>
      <c r="DI25" s="64">
        <f t="shared" si="8"/>
        <v>0</v>
      </c>
      <c r="DJ25" s="64">
        <f t="shared" si="8"/>
        <v>109.85299999999999</v>
      </c>
      <c r="DK25" s="64">
        <f t="shared" si="8"/>
        <v>0</v>
      </c>
      <c r="DL25" s="64">
        <f t="shared" si="8"/>
        <v>0</v>
      </c>
      <c r="DM25" s="64">
        <f t="shared" si="8"/>
        <v>0</v>
      </c>
      <c r="DN25" s="64">
        <f t="shared" si="8"/>
        <v>0</v>
      </c>
      <c r="DO25" s="64">
        <f t="shared" si="8"/>
        <v>0</v>
      </c>
      <c r="DP25" s="64">
        <f t="shared" si="8"/>
        <v>0</v>
      </c>
      <c r="DQ25" s="51"/>
      <c r="DR25" s="51"/>
      <c r="DS25" s="51"/>
      <c r="DT25" s="51"/>
      <c r="DU25" s="51"/>
      <c r="DV25" s="51"/>
      <c r="DW25" s="51"/>
      <c r="DX25" s="51"/>
      <c r="DY25" s="51"/>
      <c r="DZ25" s="51"/>
      <c r="EA25" s="51"/>
      <c r="EB25" s="64">
        <f t="shared" si="25"/>
        <v>0</v>
      </c>
      <c r="EC25" s="426">
        <f t="shared" si="25"/>
        <v>0</v>
      </c>
      <c r="ED25" s="426">
        <f t="shared" si="26"/>
        <v>0</v>
      </c>
      <c r="EE25" s="64">
        <f t="shared" si="27"/>
        <v>0</v>
      </c>
      <c r="EF25" s="64">
        <f t="shared" si="9"/>
        <v>0</v>
      </c>
      <c r="EG25" s="64">
        <f t="shared" si="28"/>
        <v>0</v>
      </c>
      <c r="EH25" s="64">
        <f t="shared" si="10"/>
        <v>0</v>
      </c>
      <c r="EI25" s="64">
        <f t="shared" si="10"/>
        <v>0</v>
      </c>
      <c r="EJ25" s="64">
        <f t="shared" si="29"/>
        <v>0</v>
      </c>
      <c r="EK25" s="64">
        <f t="shared" si="11"/>
        <v>0</v>
      </c>
      <c r="EL25" s="64">
        <f t="shared" si="11"/>
        <v>0</v>
      </c>
      <c r="EM25" s="64">
        <f t="shared" si="30"/>
        <v>0</v>
      </c>
      <c r="EN25" s="64">
        <f t="shared" si="31"/>
        <v>0</v>
      </c>
      <c r="EO25" s="64">
        <f t="shared" si="31"/>
        <v>0</v>
      </c>
      <c r="EP25" s="64">
        <f t="shared" si="32"/>
        <v>0</v>
      </c>
      <c r="EQ25" s="64">
        <f t="shared" si="33"/>
        <v>0</v>
      </c>
      <c r="ER25" s="64">
        <f t="shared" si="33"/>
        <v>0</v>
      </c>
      <c r="ES25" s="64"/>
      <c r="ET25" s="426">
        <f t="shared" si="34"/>
        <v>0</v>
      </c>
      <c r="EU25" s="64">
        <f t="shared" si="34"/>
        <v>0</v>
      </c>
      <c r="EV25" s="64"/>
      <c r="EW25" s="426">
        <f t="shared" si="35"/>
        <v>0</v>
      </c>
      <c r="EX25" s="64">
        <f t="shared" si="36"/>
        <v>0</v>
      </c>
      <c r="EY25" s="426">
        <f t="shared" si="36"/>
        <v>51362.297406719881</v>
      </c>
      <c r="EZ25" s="426">
        <f t="shared" si="37"/>
        <v>109.85299999999999</v>
      </c>
      <c r="FA25" s="64">
        <f t="shared" si="38"/>
        <v>109.85299999999999</v>
      </c>
      <c r="FB25" s="64">
        <f t="shared" si="39"/>
        <v>0</v>
      </c>
      <c r="FC25" s="64">
        <f t="shared" si="40"/>
        <v>0</v>
      </c>
      <c r="FD25" s="64">
        <f t="shared" si="41"/>
        <v>0</v>
      </c>
      <c r="FE25" s="64">
        <f t="shared" si="41"/>
        <v>0</v>
      </c>
      <c r="FF25" s="64">
        <f t="shared" si="42"/>
        <v>0</v>
      </c>
      <c r="FG25" s="64">
        <f t="shared" si="43"/>
        <v>0</v>
      </c>
      <c r="FH25" s="64">
        <f t="shared" si="43"/>
        <v>0</v>
      </c>
      <c r="FI25" s="64">
        <f t="shared" si="44"/>
        <v>0</v>
      </c>
      <c r="FJ25" s="64">
        <f t="shared" si="45"/>
        <v>109.85299999999999</v>
      </c>
      <c r="FK25" s="64">
        <f t="shared" si="45"/>
        <v>0</v>
      </c>
      <c r="FL25" s="64">
        <f t="shared" si="46"/>
        <v>0</v>
      </c>
      <c r="FM25" s="64">
        <f t="shared" si="47"/>
        <v>0</v>
      </c>
      <c r="FN25" s="64">
        <f t="shared" si="47"/>
        <v>0</v>
      </c>
      <c r="FO25" s="64">
        <v>5852.3783567999999</v>
      </c>
      <c r="FP25" s="64">
        <f t="shared" si="48"/>
        <v>0</v>
      </c>
      <c r="FQ25" s="64">
        <f t="shared" si="48"/>
        <v>0</v>
      </c>
      <c r="FR25" s="64">
        <v>45509.919049919881</v>
      </c>
      <c r="FS25" s="64">
        <f t="shared" si="49"/>
        <v>0</v>
      </c>
      <c r="FT25" s="64">
        <f t="shared" si="50"/>
        <v>0</v>
      </c>
      <c r="FU25" s="426">
        <f t="shared" si="50"/>
        <v>0</v>
      </c>
      <c r="FV25" s="426">
        <f t="shared" si="51"/>
        <v>0</v>
      </c>
      <c r="FW25" s="64">
        <f t="shared" si="52"/>
        <v>0</v>
      </c>
      <c r="FX25" s="64">
        <f t="shared" si="53"/>
        <v>0</v>
      </c>
      <c r="FY25" s="64">
        <f t="shared" si="54"/>
        <v>0</v>
      </c>
      <c r="FZ25" s="64">
        <f t="shared" si="55"/>
        <v>0</v>
      </c>
      <c r="GA25" s="64">
        <f t="shared" si="55"/>
        <v>0</v>
      </c>
      <c r="GB25" s="64">
        <f t="shared" si="56"/>
        <v>0</v>
      </c>
      <c r="GC25" s="64">
        <f t="shared" si="57"/>
        <v>0</v>
      </c>
      <c r="GD25" s="64">
        <f t="shared" si="57"/>
        <v>0</v>
      </c>
      <c r="GE25" s="64">
        <f t="shared" si="58"/>
        <v>0</v>
      </c>
      <c r="GF25" s="64">
        <f t="shared" si="59"/>
        <v>0</v>
      </c>
      <c r="GG25" s="64">
        <f t="shared" si="59"/>
        <v>0</v>
      </c>
      <c r="GH25" s="64">
        <f t="shared" si="60"/>
        <v>0</v>
      </c>
      <c r="GI25" s="64">
        <f t="shared" si="61"/>
        <v>0</v>
      </c>
      <c r="GJ25" s="64">
        <f t="shared" si="61"/>
        <v>0</v>
      </c>
      <c r="GK25" s="64"/>
      <c r="GL25" s="64">
        <f t="shared" si="62"/>
        <v>0</v>
      </c>
      <c r="GM25" s="64">
        <f t="shared" si="62"/>
        <v>0</v>
      </c>
      <c r="GN25" s="64"/>
      <c r="GO25" s="64">
        <f t="shared" si="63"/>
        <v>0</v>
      </c>
      <c r="GP25" s="64">
        <f t="shared" si="64"/>
        <v>0</v>
      </c>
      <c r="GQ25" s="426">
        <f t="shared" si="64"/>
        <v>0</v>
      </c>
      <c r="GR25" s="426">
        <f t="shared" si="65"/>
        <v>0</v>
      </c>
      <c r="GS25" s="64">
        <f t="shared" si="66"/>
        <v>0</v>
      </c>
      <c r="GT25" s="64">
        <f t="shared" si="67"/>
        <v>0</v>
      </c>
      <c r="GU25" s="64">
        <f t="shared" si="68"/>
        <v>0</v>
      </c>
      <c r="GV25" s="64">
        <f t="shared" si="69"/>
        <v>0</v>
      </c>
      <c r="GW25" s="64">
        <f t="shared" si="69"/>
        <v>0</v>
      </c>
      <c r="GX25" s="64">
        <f t="shared" si="70"/>
        <v>0</v>
      </c>
      <c r="GY25" s="64">
        <f t="shared" si="71"/>
        <v>0</v>
      </c>
      <c r="GZ25" s="64">
        <f t="shared" si="71"/>
        <v>0</v>
      </c>
      <c r="HA25" s="64">
        <f t="shared" si="72"/>
        <v>0</v>
      </c>
      <c r="HB25" s="64">
        <f t="shared" si="73"/>
        <v>0</v>
      </c>
      <c r="HC25" s="64">
        <f t="shared" si="73"/>
        <v>0</v>
      </c>
      <c r="HD25" s="64">
        <f t="shared" si="74"/>
        <v>0</v>
      </c>
      <c r="HE25" s="64">
        <f t="shared" si="75"/>
        <v>0</v>
      </c>
      <c r="HF25" s="64">
        <f t="shared" si="75"/>
        <v>0</v>
      </c>
      <c r="HG25" s="64"/>
      <c r="HH25" s="64">
        <f t="shared" si="76"/>
        <v>0</v>
      </c>
      <c r="HI25" s="64">
        <f t="shared" si="76"/>
        <v>0</v>
      </c>
      <c r="HJ25" s="64"/>
      <c r="HK25" s="64">
        <f t="shared" si="77"/>
        <v>0</v>
      </c>
      <c r="HL25" s="382">
        <f t="shared" si="78"/>
        <v>0</v>
      </c>
      <c r="HM25" s="398">
        <f t="shared" si="79"/>
        <v>51362.297406719881</v>
      </c>
      <c r="HN25" s="398">
        <f t="shared" si="80"/>
        <v>109.85299999999999</v>
      </c>
      <c r="HO25" s="382">
        <f t="shared" si="81"/>
        <v>109.85299999999999</v>
      </c>
      <c r="HP25" s="382">
        <f t="shared" si="82"/>
        <v>0</v>
      </c>
      <c r="HQ25" s="382">
        <f t="shared" si="82"/>
        <v>0</v>
      </c>
      <c r="HR25" s="382">
        <f t="shared" si="82"/>
        <v>0</v>
      </c>
      <c r="HS25" s="382">
        <f t="shared" si="82"/>
        <v>0</v>
      </c>
      <c r="HT25" s="382">
        <f t="shared" si="82"/>
        <v>0</v>
      </c>
      <c r="HU25" s="382">
        <f t="shared" si="82"/>
        <v>0</v>
      </c>
      <c r="HV25" s="382">
        <f t="shared" si="82"/>
        <v>0</v>
      </c>
      <c r="HW25" s="382">
        <f t="shared" si="82"/>
        <v>0</v>
      </c>
      <c r="HX25" s="382">
        <f t="shared" si="82"/>
        <v>109.85299999999999</v>
      </c>
      <c r="HY25" s="382">
        <f t="shared" si="82"/>
        <v>0</v>
      </c>
      <c r="HZ25" s="382">
        <f t="shared" si="82"/>
        <v>0</v>
      </c>
      <c r="IA25" s="382">
        <f t="shared" si="82"/>
        <v>0</v>
      </c>
      <c r="IB25" s="382">
        <f t="shared" si="82"/>
        <v>0</v>
      </c>
      <c r="IC25" s="382">
        <f t="shared" si="82"/>
        <v>5852.3783567999999</v>
      </c>
      <c r="ID25" s="382">
        <f t="shared" si="82"/>
        <v>0</v>
      </c>
      <c r="IE25" s="382">
        <f t="shared" si="82"/>
        <v>0</v>
      </c>
      <c r="IF25" s="429">
        <f t="shared" si="82"/>
        <v>45509.919049919881</v>
      </c>
      <c r="IG25" s="382">
        <f t="shared" si="82"/>
        <v>0</v>
      </c>
      <c r="IK25" s="380">
        <f t="shared" si="0"/>
        <v>0</v>
      </c>
    </row>
    <row r="26" spans="1:245" s="52" customFormat="1" ht="25.5" outlineLevel="1">
      <c r="A26" s="57" t="s">
        <v>71</v>
      </c>
      <c r="B26" s="383" t="s">
        <v>560</v>
      </c>
      <c r="C26" s="78"/>
      <c r="D26" s="78"/>
      <c r="E26" s="405"/>
      <c r="F26" s="405"/>
      <c r="G26" s="405"/>
      <c r="H26" s="256"/>
      <c r="I26" s="256"/>
      <c r="J26" s="245">
        <v>2019</v>
      </c>
      <c r="K26" s="245">
        <v>2019</v>
      </c>
      <c r="L26" s="245"/>
      <c r="M26" s="66">
        <f t="shared" si="15"/>
        <v>0</v>
      </c>
      <c r="N26" s="341" t="s">
        <v>604</v>
      </c>
      <c r="O26" s="66">
        <f t="shared" si="16"/>
        <v>652.20000000000005</v>
      </c>
      <c r="P26" s="66">
        <f t="shared" si="1"/>
        <v>0</v>
      </c>
      <c r="Q26" s="66">
        <f t="shared" si="1"/>
        <v>0</v>
      </c>
      <c r="R26" s="66">
        <f t="shared" si="1"/>
        <v>0</v>
      </c>
      <c r="S26" s="66">
        <f t="shared" si="1"/>
        <v>0</v>
      </c>
      <c r="T26" s="66">
        <f t="shared" si="1"/>
        <v>0</v>
      </c>
      <c r="U26" s="66">
        <f t="shared" si="1"/>
        <v>652.20000000000005</v>
      </c>
      <c r="V26" s="66">
        <f>SUBTOTAL(9,W26:AE26)</f>
        <v>486.44511999999997</v>
      </c>
      <c r="W26" s="341">
        <v>258.71640000000002</v>
      </c>
      <c r="X26" s="66">
        <f>559.72872-332</f>
        <v>227.72871999999995</v>
      </c>
      <c r="Y26" s="66"/>
      <c r="Z26" s="66"/>
      <c r="AA26" s="66"/>
      <c r="AB26" s="66"/>
      <c r="AC26" s="66"/>
      <c r="AD26" s="66"/>
      <c r="AE26" s="66"/>
      <c r="AF26" s="66"/>
      <c r="AG26" s="66">
        <f t="shared" si="3"/>
        <v>0</v>
      </c>
      <c r="AH26" s="66">
        <f t="shared" si="3"/>
        <v>0</v>
      </c>
      <c r="AI26" s="66">
        <f t="shared" si="83"/>
        <v>0</v>
      </c>
      <c r="AJ26" s="66"/>
      <c r="AK26" s="66"/>
      <c r="AL26" s="66"/>
      <c r="AM26" s="66"/>
      <c r="AN26" s="66"/>
      <c r="AO26" s="66"/>
      <c r="AP26" s="66"/>
      <c r="AQ26" s="66"/>
      <c r="AR26" s="66"/>
      <c r="AS26" s="66">
        <f t="shared" si="18"/>
        <v>0</v>
      </c>
      <c r="AT26" s="66">
        <f t="shared" si="18"/>
        <v>0</v>
      </c>
      <c r="AU26" s="66">
        <f t="shared" si="19"/>
        <v>0</v>
      </c>
      <c r="AV26" s="66">
        <f t="shared" si="5"/>
        <v>0</v>
      </c>
      <c r="AW26" s="66">
        <f t="shared" si="5"/>
        <v>0</v>
      </c>
      <c r="AX26" s="66">
        <f t="shared" si="20"/>
        <v>0</v>
      </c>
      <c r="AY26" s="34">
        <f t="shared" si="21"/>
        <v>0</v>
      </c>
      <c r="AZ26" s="34">
        <f t="shared" si="21"/>
        <v>92.200000000000045</v>
      </c>
      <c r="BA26" s="257"/>
      <c r="BB26" s="257"/>
      <c r="BC26" s="257"/>
      <c r="BD26" s="257"/>
      <c r="BE26" s="257"/>
      <c r="BF26" s="68">
        <f>652.2-BT26</f>
        <v>92.200000000000045</v>
      </c>
      <c r="BG26" s="257"/>
      <c r="BH26" s="257"/>
      <c r="BI26" s="257"/>
      <c r="BJ26" s="257"/>
      <c r="BK26" s="258"/>
      <c r="BL26" s="258"/>
      <c r="BM26" s="34">
        <f t="shared" si="22"/>
        <v>0</v>
      </c>
      <c r="BN26" s="34">
        <f t="shared" si="22"/>
        <v>560</v>
      </c>
      <c r="BO26" s="68"/>
      <c r="BP26" s="68"/>
      <c r="BQ26" s="68"/>
      <c r="BR26" s="68"/>
      <c r="BS26" s="68"/>
      <c r="BT26" s="317">
        <v>560</v>
      </c>
      <c r="BU26" s="68"/>
      <c r="BV26" s="68"/>
      <c r="BW26" s="68"/>
      <c r="BX26" s="68"/>
      <c r="BY26" s="68"/>
      <c r="BZ26" s="68"/>
      <c r="CA26" s="34">
        <f t="shared" si="23"/>
        <v>0</v>
      </c>
      <c r="CB26" s="34">
        <f t="shared" si="23"/>
        <v>0</v>
      </c>
      <c r="CC26" s="257"/>
      <c r="CD26" s="257"/>
      <c r="CE26" s="257"/>
      <c r="CF26" s="257"/>
      <c r="CG26" s="257"/>
      <c r="CH26" s="257"/>
      <c r="CI26" s="257"/>
      <c r="CJ26" s="257"/>
      <c r="CK26" s="257"/>
      <c r="CL26" s="257"/>
      <c r="CM26" s="257"/>
      <c r="CN26" s="257"/>
      <c r="CO26" s="34">
        <f t="shared" si="24"/>
        <v>0</v>
      </c>
      <c r="CP26" s="34">
        <f t="shared" si="24"/>
        <v>0</v>
      </c>
      <c r="CQ26" s="257"/>
      <c r="CR26" s="257"/>
      <c r="CS26" s="257"/>
      <c r="CT26" s="257"/>
      <c r="CU26" s="257"/>
      <c r="CV26" s="257"/>
      <c r="CW26" s="257"/>
      <c r="CX26" s="257"/>
      <c r="CY26" s="257"/>
      <c r="CZ26" s="259"/>
      <c r="DA26" s="259"/>
      <c r="DB26" s="259"/>
      <c r="DC26" s="380">
        <f t="shared" si="7"/>
        <v>0</v>
      </c>
      <c r="DD26" s="380">
        <f t="shared" si="7"/>
        <v>652.20000000000005</v>
      </c>
      <c r="DE26" s="64">
        <f t="shared" si="8"/>
        <v>0</v>
      </c>
      <c r="DF26" s="64">
        <f t="shared" si="8"/>
        <v>0</v>
      </c>
      <c r="DG26" s="64">
        <f t="shared" si="8"/>
        <v>0</v>
      </c>
      <c r="DH26" s="64">
        <f t="shared" si="8"/>
        <v>0</v>
      </c>
      <c r="DI26" s="64">
        <f t="shared" si="8"/>
        <v>0</v>
      </c>
      <c r="DJ26" s="64">
        <f t="shared" si="8"/>
        <v>652.20000000000005</v>
      </c>
      <c r="DK26" s="64">
        <f t="shared" si="8"/>
        <v>0</v>
      </c>
      <c r="DL26" s="64">
        <f t="shared" si="8"/>
        <v>0</v>
      </c>
      <c r="DM26" s="64">
        <f t="shared" si="8"/>
        <v>0</v>
      </c>
      <c r="DN26" s="64">
        <f t="shared" si="8"/>
        <v>0</v>
      </c>
      <c r="DO26" s="64">
        <f t="shared" si="8"/>
        <v>0</v>
      </c>
      <c r="DP26" s="64">
        <f t="shared" si="8"/>
        <v>0</v>
      </c>
      <c r="DQ26" s="51"/>
      <c r="DR26" s="51"/>
      <c r="DS26" s="51"/>
      <c r="DT26" s="51"/>
      <c r="DU26" s="51"/>
      <c r="DV26" s="51"/>
      <c r="DW26" s="51"/>
      <c r="DX26" s="51"/>
      <c r="DY26" s="51"/>
      <c r="DZ26" s="51"/>
      <c r="EA26" s="51"/>
      <c r="EB26" s="64">
        <f t="shared" si="25"/>
        <v>0</v>
      </c>
      <c r="EC26" s="426">
        <f t="shared" si="25"/>
        <v>258.71640000000002</v>
      </c>
      <c r="ED26" s="426">
        <f t="shared" si="26"/>
        <v>92.200000000000045</v>
      </c>
      <c r="EE26" s="64">
        <f t="shared" si="27"/>
        <v>92.200000000000045</v>
      </c>
      <c r="EF26" s="64">
        <f t="shared" si="9"/>
        <v>0</v>
      </c>
      <c r="EG26" s="64">
        <f t="shared" si="28"/>
        <v>0</v>
      </c>
      <c r="EH26" s="64">
        <f t="shared" si="10"/>
        <v>0</v>
      </c>
      <c r="EI26" s="64">
        <f t="shared" si="10"/>
        <v>0</v>
      </c>
      <c r="EJ26" s="64">
        <f t="shared" si="29"/>
        <v>0</v>
      </c>
      <c r="EK26" s="64">
        <f t="shared" si="11"/>
        <v>0</v>
      </c>
      <c r="EL26" s="64">
        <f t="shared" si="11"/>
        <v>0</v>
      </c>
      <c r="EM26" s="64">
        <f t="shared" si="30"/>
        <v>258.71640000000002</v>
      </c>
      <c r="EN26" s="64">
        <f t="shared" si="31"/>
        <v>92.200000000000045</v>
      </c>
      <c r="EO26" s="64">
        <f t="shared" si="31"/>
        <v>0</v>
      </c>
      <c r="EP26" s="64">
        <f t="shared" si="32"/>
        <v>0</v>
      </c>
      <c r="EQ26" s="64">
        <f t="shared" si="33"/>
        <v>0</v>
      </c>
      <c r="ER26" s="64">
        <f t="shared" si="33"/>
        <v>0</v>
      </c>
      <c r="ES26" s="64"/>
      <c r="ET26" s="426">
        <f t="shared" si="34"/>
        <v>0</v>
      </c>
      <c r="EU26" s="64">
        <f t="shared" si="34"/>
        <v>0</v>
      </c>
      <c r="EV26" s="64"/>
      <c r="EW26" s="426">
        <f t="shared" si="35"/>
        <v>0</v>
      </c>
      <c r="EX26" s="64">
        <f t="shared" si="36"/>
        <v>0</v>
      </c>
      <c r="EY26" s="426">
        <f t="shared" si="36"/>
        <v>227.72871999999995</v>
      </c>
      <c r="EZ26" s="426">
        <f t="shared" si="37"/>
        <v>560</v>
      </c>
      <c r="FA26" s="64">
        <f t="shared" si="38"/>
        <v>560</v>
      </c>
      <c r="FB26" s="64">
        <f t="shared" si="39"/>
        <v>0</v>
      </c>
      <c r="FC26" s="64">
        <f t="shared" si="40"/>
        <v>0</v>
      </c>
      <c r="FD26" s="64">
        <f t="shared" si="41"/>
        <v>0</v>
      </c>
      <c r="FE26" s="64">
        <f t="shared" si="41"/>
        <v>0</v>
      </c>
      <c r="FF26" s="64">
        <f t="shared" si="42"/>
        <v>0</v>
      </c>
      <c r="FG26" s="64">
        <f t="shared" si="43"/>
        <v>0</v>
      </c>
      <c r="FH26" s="64">
        <f t="shared" si="43"/>
        <v>0</v>
      </c>
      <c r="FI26" s="64">
        <f t="shared" si="44"/>
        <v>227.72871999999995</v>
      </c>
      <c r="FJ26" s="64">
        <f t="shared" si="45"/>
        <v>560</v>
      </c>
      <c r="FK26" s="64">
        <f t="shared" si="45"/>
        <v>0</v>
      </c>
      <c r="FL26" s="64">
        <f t="shared" si="46"/>
        <v>0</v>
      </c>
      <c r="FM26" s="64">
        <f t="shared" si="47"/>
        <v>0</v>
      </c>
      <c r="FN26" s="64">
        <f t="shared" si="47"/>
        <v>0</v>
      </c>
      <c r="FO26" s="64"/>
      <c r="FP26" s="64">
        <f t="shared" si="48"/>
        <v>0</v>
      </c>
      <c r="FQ26" s="64">
        <f t="shared" si="48"/>
        <v>0</v>
      </c>
      <c r="FR26" s="64"/>
      <c r="FS26" s="64">
        <f t="shared" si="49"/>
        <v>0</v>
      </c>
      <c r="FT26" s="64">
        <f t="shared" si="50"/>
        <v>0</v>
      </c>
      <c r="FU26" s="426">
        <f t="shared" si="50"/>
        <v>0</v>
      </c>
      <c r="FV26" s="426">
        <f t="shared" si="51"/>
        <v>0</v>
      </c>
      <c r="FW26" s="64">
        <f t="shared" si="52"/>
        <v>0</v>
      </c>
      <c r="FX26" s="64">
        <f t="shared" si="53"/>
        <v>0</v>
      </c>
      <c r="FY26" s="64">
        <f t="shared" si="54"/>
        <v>0</v>
      </c>
      <c r="FZ26" s="64">
        <f t="shared" si="55"/>
        <v>0</v>
      </c>
      <c r="GA26" s="64">
        <f t="shared" si="55"/>
        <v>0</v>
      </c>
      <c r="GB26" s="64">
        <f t="shared" si="56"/>
        <v>0</v>
      </c>
      <c r="GC26" s="64">
        <f t="shared" si="57"/>
        <v>0</v>
      </c>
      <c r="GD26" s="64">
        <f t="shared" si="57"/>
        <v>0</v>
      </c>
      <c r="GE26" s="64">
        <f t="shared" si="58"/>
        <v>0</v>
      </c>
      <c r="GF26" s="64">
        <f t="shared" si="59"/>
        <v>0</v>
      </c>
      <c r="GG26" s="64">
        <f t="shared" si="59"/>
        <v>0</v>
      </c>
      <c r="GH26" s="64">
        <f t="shared" si="60"/>
        <v>0</v>
      </c>
      <c r="GI26" s="64">
        <f t="shared" si="61"/>
        <v>0</v>
      </c>
      <c r="GJ26" s="64">
        <f t="shared" si="61"/>
        <v>0</v>
      </c>
      <c r="GK26" s="64"/>
      <c r="GL26" s="64">
        <f t="shared" si="62"/>
        <v>0</v>
      </c>
      <c r="GM26" s="64">
        <f t="shared" si="62"/>
        <v>0</v>
      </c>
      <c r="GN26" s="64"/>
      <c r="GO26" s="64">
        <f t="shared" si="63"/>
        <v>0</v>
      </c>
      <c r="GP26" s="64">
        <f t="shared" si="64"/>
        <v>0</v>
      </c>
      <c r="GQ26" s="426">
        <f t="shared" si="64"/>
        <v>0</v>
      </c>
      <c r="GR26" s="426">
        <f t="shared" si="65"/>
        <v>0</v>
      </c>
      <c r="GS26" s="64">
        <f t="shared" si="66"/>
        <v>0</v>
      </c>
      <c r="GT26" s="64">
        <f t="shared" si="67"/>
        <v>0</v>
      </c>
      <c r="GU26" s="64">
        <f t="shared" si="68"/>
        <v>0</v>
      </c>
      <c r="GV26" s="64">
        <f t="shared" si="69"/>
        <v>0</v>
      </c>
      <c r="GW26" s="64">
        <f t="shared" si="69"/>
        <v>0</v>
      </c>
      <c r="GX26" s="64">
        <f t="shared" si="70"/>
        <v>0</v>
      </c>
      <c r="GY26" s="64">
        <f t="shared" si="71"/>
        <v>0</v>
      </c>
      <c r="GZ26" s="64">
        <f t="shared" si="71"/>
        <v>0</v>
      </c>
      <c r="HA26" s="64">
        <f t="shared" si="72"/>
        <v>0</v>
      </c>
      <c r="HB26" s="64">
        <f t="shared" si="73"/>
        <v>0</v>
      </c>
      <c r="HC26" s="64">
        <f t="shared" si="73"/>
        <v>0</v>
      </c>
      <c r="HD26" s="64">
        <f t="shared" si="74"/>
        <v>0</v>
      </c>
      <c r="HE26" s="64">
        <f t="shared" si="75"/>
        <v>0</v>
      </c>
      <c r="HF26" s="64">
        <f t="shared" si="75"/>
        <v>0</v>
      </c>
      <c r="HG26" s="64"/>
      <c r="HH26" s="64">
        <f t="shared" si="76"/>
        <v>0</v>
      </c>
      <c r="HI26" s="64">
        <f t="shared" si="76"/>
        <v>0</v>
      </c>
      <c r="HJ26" s="64"/>
      <c r="HK26" s="64">
        <f t="shared" si="77"/>
        <v>0</v>
      </c>
      <c r="HL26" s="382">
        <f t="shared" si="78"/>
        <v>0</v>
      </c>
      <c r="HM26" s="398">
        <f t="shared" si="79"/>
        <v>486.44511999999997</v>
      </c>
      <c r="HN26" s="398">
        <f t="shared" si="80"/>
        <v>652.20000000000005</v>
      </c>
      <c r="HO26" s="382">
        <f t="shared" si="81"/>
        <v>652.20000000000005</v>
      </c>
      <c r="HP26" s="382">
        <f t="shared" si="82"/>
        <v>0</v>
      </c>
      <c r="HQ26" s="382">
        <f t="shared" si="82"/>
        <v>0</v>
      </c>
      <c r="HR26" s="382">
        <f t="shared" si="82"/>
        <v>0</v>
      </c>
      <c r="HS26" s="382">
        <f t="shared" si="82"/>
        <v>0</v>
      </c>
      <c r="HT26" s="382">
        <f t="shared" si="82"/>
        <v>0</v>
      </c>
      <c r="HU26" s="382">
        <f t="shared" si="82"/>
        <v>0</v>
      </c>
      <c r="HV26" s="382">
        <f t="shared" si="82"/>
        <v>0</v>
      </c>
      <c r="HW26" s="382">
        <f t="shared" si="82"/>
        <v>486.44511999999997</v>
      </c>
      <c r="HX26" s="382">
        <f t="shared" si="82"/>
        <v>652.20000000000005</v>
      </c>
      <c r="HY26" s="382">
        <f t="shared" si="82"/>
        <v>0</v>
      </c>
      <c r="HZ26" s="382">
        <f t="shared" si="82"/>
        <v>0</v>
      </c>
      <c r="IA26" s="382">
        <f t="shared" si="82"/>
        <v>0</v>
      </c>
      <c r="IB26" s="382">
        <f t="shared" si="82"/>
        <v>0</v>
      </c>
      <c r="IC26" s="382">
        <f t="shared" si="82"/>
        <v>0</v>
      </c>
      <c r="ID26" s="382">
        <f t="shared" si="82"/>
        <v>0</v>
      </c>
      <c r="IE26" s="382">
        <f t="shared" si="82"/>
        <v>0</v>
      </c>
      <c r="IF26" s="429">
        <f t="shared" si="82"/>
        <v>0</v>
      </c>
      <c r="IG26" s="382">
        <f t="shared" si="82"/>
        <v>0</v>
      </c>
      <c r="IK26" s="380">
        <f t="shared" si="0"/>
        <v>0</v>
      </c>
    </row>
    <row r="27" spans="1:245" s="52" customFormat="1" ht="25.5" outlineLevel="1">
      <c r="A27" s="57" t="s">
        <v>438</v>
      </c>
      <c r="B27" s="383" t="s">
        <v>592</v>
      </c>
      <c r="C27" s="78"/>
      <c r="D27" s="78"/>
      <c r="E27" s="405"/>
      <c r="F27" s="405"/>
      <c r="G27" s="405"/>
      <c r="H27" s="256"/>
      <c r="I27" s="256"/>
      <c r="J27" s="245">
        <v>2020</v>
      </c>
      <c r="K27" s="245">
        <v>2020</v>
      </c>
      <c r="L27" s="245"/>
      <c r="M27" s="66">
        <f t="shared" si="15"/>
        <v>0</v>
      </c>
      <c r="N27" s="341" t="s">
        <v>604</v>
      </c>
      <c r="O27" s="66">
        <f t="shared" si="16"/>
        <v>5367.4</v>
      </c>
      <c r="P27" s="66">
        <f t="shared" si="1"/>
        <v>0</v>
      </c>
      <c r="Q27" s="66">
        <f t="shared" si="1"/>
        <v>0</v>
      </c>
      <c r="R27" s="66">
        <f t="shared" si="1"/>
        <v>0</v>
      </c>
      <c r="S27" s="66">
        <f t="shared" si="1"/>
        <v>0</v>
      </c>
      <c r="T27" s="66">
        <f t="shared" si="1"/>
        <v>0</v>
      </c>
      <c r="U27" s="66">
        <f t="shared" si="1"/>
        <v>0</v>
      </c>
      <c r="V27" s="66">
        <f t="shared" ref="V27:V137" si="84">SUBTOTAL(9,W27:AE27)</f>
        <v>0</v>
      </c>
      <c r="W27" s="66"/>
      <c r="X27" s="66"/>
      <c r="Y27" s="66"/>
      <c r="Z27" s="66"/>
      <c r="AA27" s="66"/>
      <c r="AB27" s="66"/>
      <c r="AC27" s="66"/>
      <c r="AD27" s="66"/>
      <c r="AE27" s="66"/>
      <c r="AF27" s="66"/>
      <c r="AG27" s="66">
        <f t="shared" si="3"/>
        <v>0</v>
      </c>
      <c r="AH27" s="66">
        <f t="shared" si="3"/>
        <v>5367.4</v>
      </c>
      <c r="AI27" s="66">
        <f t="shared" si="83"/>
        <v>0</v>
      </c>
      <c r="AJ27" s="66"/>
      <c r="AK27" s="66"/>
      <c r="AL27" s="66"/>
      <c r="AM27" s="66"/>
      <c r="AN27" s="66"/>
      <c r="AO27" s="66"/>
      <c r="AP27" s="66"/>
      <c r="AQ27" s="66"/>
      <c r="AR27" s="66"/>
      <c r="AS27" s="66">
        <f t="shared" si="18"/>
        <v>0</v>
      </c>
      <c r="AT27" s="66">
        <f t="shared" si="18"/>
        <v>0</v>
      </c>
      <c r="AU27" s="66">
        <f t="shared" si="19"/>
        <v>95</v>
      </c>
      <c r="AV27" s="66">
        <f t="shared" si="5"/>
        <v>0</v>
      </c>
      <c r="AW27" s="66">
        <f t="shared" si="5"/>
        <v>0</v>
      </c>
      <c r="AX27" s="66">
        <f t="shared" si="20"/>
        <v>0</v>
      </c>
      <c r="AY27" s="34">
        <f t="shared" si="21"/>
        <v>0</v>
      </c>
      <c r="AZ27" s="34">
        <f t="shared" si="21"/>
        <v>798.5</v>
      </c>
      <c r="BA27" s="257"/>
      <c r="BB27" s="257"/>
      <c r="BC27" s="257"/>
      <c r="BD27" s="257"/>
      <c r="BE27" s="257"/>
      <c r="BF27" s="257"/>
      <c r="BG27" s="257"/>
      <c r="BH27" s="228">
        <f>2629.6+2737.8-BV27</f>
        <v>798.5</v>
      </c>
      <c r="BI27" s="257"/>
      <c r="BJ27" s="257"/>
      <c r="BK27" s="258"/>
      <c r="BL27" s="258"/>
      <c r="BM27" s="34">
        <f t="shared" si="22"/>
        <v>0</v>
      </c>
      <c r="BN27" s="34">
        <f t="shared" si="22"/>
        <v>4568.8999999999996</v>
      </c>
      <c r="BO27" s="68"/>
      <c r="BP27" s="68"/>
      <c r="BQ27" s="68"/>
      <c r="BR27" s="68"/>
      <c r="BS27" s="68"/>
      <c r="BT27" s="317"/>
      <c r="BU27" s="68"/>
      <c r="BV27" s="228">
        <f>1831.1+2737.8</f>
        <v>4568.8999999999996</v>
      </c>
      <c r="BW27" s="68"/>
      <c r="BX27" s="68"/>
      <c r="BY27" s="68"/>
      <c r="BZ27" s="68"/>
      <c r="CA27" s="34">
        <f t="shared" si="23"/>
        <v>0</v>
      </c>
      <c r="CB27" s="34">
        <f t="shared" si="23"/>
        <v>0</v>
      </c>
      <c r="CC27" s="257"/>
      <c r="CD27" s="257"/>
      <c r="CE27" s="257"/>
      <c r="CF27" s="257"/>
      <c r="CG27" s="257"/>
      <c r="CH27" s="257"/>
      <c r="CI27" s="257"/>
      <c r="CJ27" s="257"/>
      <c r="CK27" s="257"/>
      <c r="CL27" s="257"/>
      <c r="CM27" s="257"/>
      <c r="CN27" s="257"/>
      <c r="CO27" s="34">
        <f t="shared" si="24"/>
        <v>0</v>
      </c>
      <c r="CP27" s="34">
        <f t="shared" si="24"/>
        <v>0</v>
      </c>
      <c r="CQ27" s="257"/>
      <c r="CR27" s="257"/>
      <c r="CS27" s="257"/>
      <c r="CT27" s="257"/>
      <c r="CU27" s="257"/>
      <c r="CV27" s="257"/>
      <c r="CW27" s="257"/>
      <c r="CX27" s="257"/>
      <c r="CY27" s="257"/>
      <c r="CZ27" s="259"/>
      <c r="DA27" s="259"/>
      <c r="DB27" s="259"/>
      <c r="DC27" s="380">
        <f t="shared" si="7"/>
        <v>0</v>
      </c>
      <c r="DD27" s="380">
        <f t="shared" si="7"/>
        <v>5367.4</v>
      </c>
      <c r="DE27" s="64">
        <f t="shared" si="8"/>
        <v>0</v>
      </c>
      <c r="DF27" s="64">
        <f t="shared" si="8"/>
        <v>0</v>
      </c>
      <c r="DG27" s="64">
        <f t="shared" si="8"/>
        <v>0</v>
      </c>
      <c r="DH27" s="64">
        <f t="shared" si="8"/>
        <v>0</v>
      </c>
      <c r="DI27" s="64">
        <f t="shared" si="8"/>
        <v>0</v>
      </c>
      <c r="DJ27" s="64">
        <f t="shared" si="8"/>
        <v>0</v>
      </c>
      <c r="DK27" s="64">
        <f t="shared" si="8"/>
        <v>0</v>
      </c>
      <c r="DL27" s="64">
        <f t="shared" si="8"/>
        <v>5367.4</v>
      </c>
      <c r="DM27" s="64">
        <f t="shared" si="8"/>
        <v>0</v>
      </c>
      <c r="DN27" s="64">
        <f t="shared" si="8"/>
        <v>0</v>
      </c>
      <c r="DO27" s="64">
        <f t="shared" si="8"/>
        <v>0</v>
      </c>
      <c r="DP27" s="64">
        <f t="shared" si="8"/>
        <v>0</v>
      </c>
      <c r="DQ27" s="51"/>
      <c r="DR27" s="51"/>
      <c r="DS27" s="51"/>
      <c r="DT27" s="51"/>
      <c r="DU27" s="51"/>
      <c r="DV27" s="51"/>
      <c r="DW27" s="51"/>
      <c r="DX27" s="51"/>
      <c r="DY27" s="51"/>
      <c r="DZ27" s="51"/>
      <c r="EA27" s="51"/>
      <c r="EB27" s="64">
        <f t="shared" si="25"/>
        <v>0</v>
      </c>
      <c r="EC27" s="426">
        <f t="shared" si="25"/>
        <v>95</v>
      </c>
      <c r="ED27" s="426">
        <f t="shared" si="26"/>
        <v>798.5</v>
      </c>
      <c r="EE27" s="64">
        <f t="shared" si="27"/>
        <v>798.5</v>
      </c>
      <c r="EF27" s="64">
        <f t="shared" si="9"/>
        <v>0</v>
      </c>
      <c r="EG27" s="64">
        <f t="shared" si="28"/>
        <v>0</v>
      </c>
      <c r="EH27" s="64">
        <f t="shared" si="10"/>
        <v>0</v>
      </c>
      <c r="EI27" s="64">
        <f t="shared" si="10"/>
        <v>0</v>
      </c>
      <c r="EJ27" s="64">
        <f t="shared" si="29"/>
        <v>0</v>
      </c>
      <c r="EK27" s="64">
        <f t="shared" si="11"/>
        <v>0</v>
      </c>
      <c r="EL27" s="64">
        <f t="shared" si="11"/>
        <v>0</v>
      </c>
      <c r="EM27" s="64">
        <f t="shared" si="30"/>
        <v>0</v>
      </c>
      <c r="EN27" s="64">
        <f t="shared" si="31"/>
        <v>0</v>
      </c>
      <c r="EO27" s="64">
        <f t="shared" si="31"/>
        <v>0</v>
      </c>
      <c r="EP27" s="64">
        <f t="shared" si="32"/>
        <v>0</v>
      </c>
      <c r="EQ27" s="64">
        <f t="shared" si="33"/>
        <v>798.5</v>
      </c>
      <c r="ER27" s="64">
        <f t="shared" si="33"/>
        <v>0</v>
      </c>
      <c r="ES27" s="64">
        <v>95</v>
      </c>
      <c r="ET27" s="426">
        <f t="shared" si="34"/>
        <v>0</v>
      </c>
      <c r="EU27" s="64">
        <f t="shared" si="34"/>
        <v>0</v>
      </c>
      <c r="EV27" s="64"/>
      <c r="EW27" s="426">
        <f t="shared" si="35"/>
        <v>0</v>
      </c>
      <c r="EX27" s="64">
        <f t="shared" si="36"/>
        <v>0</v>
      </c>
      <c r="EY27" s="426">
        <f t="shared" si="36"/>
        <v>0</v>
      </c>
      <c r="EZ27" s="426">
        <f t="shared" si="37"/>
        <v>4568.8999999999996</v>
      </c>
      <c r="FA27" s="64">
        <f t="shared" si="38"/>
        <v>4568.8999999999996</v>
      </c>
      <c r="FB27" s="64">
        <f t="shared" si="39"/>
        <v>0</v>
      </c>
      <c r="FC27" s="64">
        <f t="shared" si="40"/>
        <v>0</v>
      </c>
      <c r="FD27" s="64">
        <f t="shared" si="41"/>
        <v>0</v>
      </c>
      <c r="FE27" s="64">
        <f t="shared" si="41"/>
        <v>0</v>
      </c>
      <c r="FF27" s="64">
        <f t="shared" si="42"/>
        <v>0</v>
      </c>
      <c r="FG27" s="64">
        <f t="shared" si="43"/>
        <v>0</v>
      </c>
      <c r="FH27" s="64">
        <f t="shared" si="43"/>
        <v>0</v>
      </c>
      <c r="FI27" s="64">
        <f t="shared" si="44"/>
        <v>0</v>
      </c>
      <c r="FJ27" s="64">
        <f t="shared" si="45"/>
        <v>0</v>
      </c>
      <c r="FK27" s="64">
        <f t="shared" si="45"/>
        <v>0</v>
      </c>
      <c r="FL27" s="64">
        <f t="shared" si="46"/>
        <v>0</v>
      </c>
      <c r="FM27" s="64">
        <f t="shared" si="47"/>
        <v>4568.8999999999996</v>
      </c>
      <c r="FN27" s="64">
        <f t="shared" si="47"/>
        <v>0</v>
      </c>
      <c r="FO27" s="64"/>
      <c r="FP27" s="64">
        <f t="shared" si="48"/>
        <v>0</v>
      </c>
      <c r="FQ27" s="64">
        <f t="shared" si="48"/>
        <v>0</v>
      </c>
      <c r="FR27" s="64"/>
      <c r="FS27" s="64">
        <f t="shared" si="49"/>
        <v>0</v>
      </c>
      <c r="FT27" s="64">
        <f t="shared" si="50"/>
        <v>0</v>
      </c>
      <c r="FU27" s="426">
        <f t="shared" si="50"/>
        <v>0</v>
      </c>
      <c r="FV27" s="426">
        <f t="shared" si="51"/>
        <v>0</v>
      </c>
      <c r="FW27" s="64">
        <f t="shared" si="52"/>
        <v>0</v>
      </c>
      <c r="FX27" s="64">
        <f t="shared" si="53"/>
        <v>0</v>
      </c>
      <c r="FY27" s="64">
        <f t="shared" si="54"/>
        <v>0</v>
      </c>
      <c r="FZ27" s="64">
        <f t="shared" si="55"/>
        <v>0</v>
      </c>
      <c r="GA27" s="64">
        <f t="shared" si="55"/>
        <v>0</v>
      </c>
      <c r="GB27" s="64">
        <f t="shared" si="56"/>
        <v>0</v>
      </c>
      <c r="GC27" s="64">
        <f t="shared" si="57"/>
        <v>0</v>
      </c>
      <c r="GD27" s="64">
        <f t="shared" si="57"/>
        <v>0</v>
      </c>
      <c r="GE27" s="64">
        <f t="shared" si="58"/>
        <v>0</v>
      </c>
      <c r="GF27" s="64">
        <f t="shared" si="59"/>
        <v>0</v>
      </c>
      <c r="GG27" s="64">
        <f t="shared" si="59"/>
        <v>0</v>
      </c>
      <c r="GH27" s="64">
        <f t="shared" si="60"/>
        <v>0</v>
      </c>
      <c r="GI27" s="64">
        <f t="shared" si="61"/>
        <v>0</v>
      </c>
      <c r="GJ27" s="64">
        <f t="shared" si="61"/>
        <v>0</v>
      </c>
      <c r="GK27" s="64"/>
      <c r="GL27" s="64">
        <f t="shared" si="62"/>
        <v>0</v>
      </c>
      <c r="GM27" s="64">
        <f t="shared" si="62"/>
        <v>0</v>
      </c>
      <c r="GN27" s="64"/>
      <c r="GO27" s="64">
        <f t="shared" si="63"/>
        <v>0</v>
      </c>
      <c r="GP27" s="64">
        <f t="shared" si="64"/>
        <v>0</v>
      </c>
      <c r="GQ27" s="426">
        <f t="shared" si="64"/>
        <v>0</v>
      </c>
      <c r="GR27" s="426">
        <f t="shared" si="65"/>
        <v>0</v>
      </c>
      <c r="GS27" s="64">
        <f t="shared" si="66"/>
        <v>0</v>
      </c>
      <c r="GT27" s="64">
        <f t="shared" si="67"/>
        <v>0</v>
      </c>
      <c r="GU27" s="64">
        <f t="shared" si="68"/>
        <v>0</v>
      </c>
      <c r="GV27" s="64">
        <f t="shared" si="69"/>
        <v>0</v>
      </c>
      <c r="GW27" s="64">
        <f t="shared" si="69"/>
        <v>0</v>
      </c>
      <c r="GX27" s="64">
        <f t="shared" si="70"/>
        <v>0</v>
      </c>
      <c r="GY27" s="64">
        <f t="shared" si="71"/>
        <v>0</v>
      </c>
      <c r="GZ27" s="64">
        <f t="shared" si="71"/>
        <v>0</v>
      </c>
      <c r="HA27" s="64">
        <f t="shared" si="72"/>
        <v>0</v>
      </c>
      <c r="HB27" s="64">
        <f t="shared" si="73"/>
        <v>0</v>
      </c>
      <c r="HC27" s="64">
        <f t="shared" si="73"/>
        <v>0</v>
      </c>
      <c r="HD27" s="64">
        <f t="shared" si="74"/>
        <v>0</v>
      </c>
      <c r="HE27" s="64">
        <f t="shared" si="75"/>
        <v>0</v>
      </c>
      <c r="HF27" s="64">
        <f t="shared" si="75"/>
        <v>0</v>
      </c>
      <c r="HG27" s="64"/>
      <c r="HH27" s="64">
        <f t="shared" si="76"/>
        <v>0</v>
      </c>
      <c r="HI27" s="64">
        <f t="shared" si="76"/>
        <v>0</v>
      </c>
      <c r="HJ27" s="64"/>
      <c r="HK27" s="64">
        <f t="shared" si="77"/>
        <v>0</v>
      </c>
      <c r="HL27" s="382">
        <f t="shared" si="78"/>
        <v>0</v>
      </c>
      <c r="HM27" s="398">
        <f t="shared" si="79"/>
        <v>95</v>
      </c>
      <c r="HN27" s="398">
        <f t="shared" si="80"/>
        <v>5367.4</v>
      </c>
      <c r="HO27" s="382">
        <f t="shared" si="81"/>
        <v>5367.4</v>
      </c>
      <c r="HP27" s="382">
        <f t="shared" si="82"/>
        <v>0</v>
      </c>
      <c r="HQ27" s="382">
        <f t="shared" si="82"/>
        <v>0</v>
      </c>
      <c r="HR27" s="382">
        <f t="shared" si="82"/>
        <v>0</v>
      </c>
      <c r="HS27" s="382">
        <f t="shared" ref="HS27:IG68" si="85">EI27+FE27+GA27+GW27</f>
        <v>0</v>
      </c>
      <c r="HT27" s="382">
        <f t="shared" si="85"/>
        <v>0</v>
      </c>
      <c r="HU27" s="382">
        <f t="shared" si="85"/>
        <v>0</v>
      </c>
      <c r="HV27" s="382">
        <f t="shared" si="85"/>
        <v>0</v>
      </c>
      <c r="HW27" s="382">
        <f t="shared" si="85"/>
        <v>0</v>
      </c>
      <c r="HX27" s="382">
        <f t="shared" si="85"/>
        <v>0</v>
      </c>
      <c r="HY27" s="382">
        <f t="shared" si="85"/>
        <v>0</v>
      </c>
      <c r="HZ27" s="382">
        <f t="shared" si="85"/>
        <v>0</v>
      </c>
      <c r="IA27" s="382">
        <f t="shared" si="85"/>
        <v>5367.4</v>
      </c>
      <c r="IB27" s="382">
        <f t="shared" si="85"/>
        <v>0</v>
      </c>
      <c r="IC27" s="382">
        <f t="shared" si="85"/>
        <v>95</v>
      </c>
      <c r="ID27" s="382">
        <f t="shared" si="85"/>
        <v>0</v>
      </c>
      <c r="IE27" s="382">
        <f t="shared" si="85"/>
        <v>0</v>
      </c>
      <c r="IF27" s="429">
        <f t="shared" si="85"/>
        <v>0</v>
      </c>
      <c r="IG27" s="382">
        <f t="shared" si="85"/>
        <v>0</v>
      </c>
      <c r="IK27" s="380">
        <f t="shared" si="0"/>
        <v>0</v>
      </c>
    </row>
    <row r="28" spans="1:245" s="52" customFormat="1" ht="25.5" outlineLevel="1">
      <c r="A28" s="57"/>
      <c r="B28" s="383" t="s">
        <v>644</v>
      </c>
      <c r="C28" s="78" t="s">
        <v>643</v>
      </c>
      <c r="D28" s="78"/>
      <c r="E28" s="405"/>
      <c r="F28" s="405"/>
      <c r="G28" s="405"/>
      <c r="H28" s="256"/>
      <c r="I28" s="256"/>
      <c r="J28" s="245"/>
      <c r="K28" s="245"/>
      <c r="L28" s="245"/>
      <c r="M28" s="66"/>
      <c r="N28" s="341"/>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f t="shared" si="19"/>
        <v>325.85944000000001</v>
      </c>
      <c r="AV28" s="66"/>
      <c r="AW28" s="66"/>
      <c r="AX28" s="66">
        <f t="shared" si="20"/>
        <v>0</v>
      </c>
      <c r="AY28" s="34"/>
      <c r="AZ28" s="34"/>
      <c r="BA28" s="257"/>
      <c r="BB28" s="257"/>
      <c r="BC28" s="257"/>
      <c r="BD28" s="257"/>
      <c r="BE28" s="257"/>
      <c r="BF28" s="257"/>
      <c r="BG28" s="257"/>
      <c r="BH28" s="228"/>
      <c r="BI28" s="257"/>
      <c r="BJ28" s="257"/>
      <c r="BK28" s="258"/>
      <c r="BL28" s="258"/>
      <c r="BM28" s="34"/>
      <c r="BN28" s="34"/>
      <c r="BO28" s="68"/>
      <c r="BP28" s="68"/>
      <c r="BQ28" s="68"/>
      <c r="BR28" s="68"/>
      <c r="BS28" s="68"/>
      <c r="BT28" s="317"/>
      <c r="BU28" s="68"/>
      <c r="BV28" s="228"/>
      <c r="BW28" s="68"/>
      <c r="BX28" s="68"/>
      <c r="BY28" s="68"/>
      <c r="BZ28" s="68"/>
      <c r="CA28" s="34"/>
      <c r="CB28" s="34"/>
      <c r="CC28" s="257"/>
      <c r="CD28" s="257"/>
      <c r="CE28" s="257"/>
      <c r="CF28" s="257"/>
      <c r="CG28" s="257"/>
      <c r="CH28" s="257"/>
      <c r="CI28" s="257"/>
      <c r="CJ28" s="257"/>
      <c r="CK28" s="257"/>
      <c r="CL28" s="257"/>
      <c r="CM28" s="257"/>
      <c r="CN28" s="257"/>
      <c r="CO28" s="34"/>
      <c r="CP28" s="34"/>
      <c r="CQ28" s="257"/>
      <c r="CR28" s="257"/>
      <c r="CS28" s="257"/>
      <c r="CT28" s="257"/>
      <c r="CU28" s="257"/>
      <c r="CV28" s="257"/>
      <c r="CW28" s="257"/>
      <c r="CX28" s="257"/>
      <c r="CY28" s="257"/>
      <c r="CZ28" s="259"/>
      <c r="DA28" s="259"/>
      <c r="DB28" s="259"/>
      <c r="DC28" s="380"/>
      <c r="DD28" s="380"/>
      <c r="DE28" s="64"/>
      <c r="DF28" s="64"/>
      <c r="DG28" s="64"/>
      <c r="DH28" s="64"/>
      <c r="DI28" s="64"/>
      <c r="DJ28" s="64"/>
      <c r="DK28" s="64"/>
      <c r="DL28" s="64"/>
      <c r="DM28" s="64"/>
      <c r="DN28" s="64"/>
      <c r="DO28" s="64"/>
      <c r="DP28" s="64"/>
      <c r="DQ28" s="51"/>
      <c r="DR28" s="51"/>
      <c r="DS28" s="51"/>
      <c r="DT28" s="51"/>
      <c r="DU28" s="51"/>
      <c r="DV28" s="51"/>
      <c r="DW28" s="51"/>
      <c r="DX28" s="51"/>
      <c r="DY28" s="51"/>
      <c r="DZ28" s="51"/>
      <c r="EA28" s="51"/>
      <c r="EB28" s="64">
        <f t="shared" ref="EB28:EB30" si="86">EF28+EI28+EL28+EO28+ER28+EU28</f>
        <v>0</v>
      </c>
      <c r="EC28" s="426">
        <f t="shared" ref="EC28:EC30" si="87">EG28+EJ28+EM28+EP28+ES28+EV28</f>
        <v>325.30944</v>
      </c>
      <c r="ED28" s="426">
        <f t="shared" ref="ED28:ED30" si="88">EH28+EK28+EN28+EQ28</f>
        <v>0</v>
      </c>
      <c r="EE28" s="64"/>
      <c r="EF28" s="64"/>
      <c r="EG28" s="64"/>
      <c r="EH28" s="64"/>
      <c r="EI28" s="64"/>
      <c r="EJ28" s="64"/>
      <c r="EK28" s="64"/>
      <c r="EL28" s="64"/>
      <c r="EM28" s="64"/>
      <c r="EN28" s="64"/>
      <c r="EO28" s="64"/>
      <c r="EP28" s="64"/>
      <c r="EQ28" s="64"/>
      <c r="ER28" s="64"/>
      <c r="ES28" s="64">
        <v>325.30944</v>
      </c>
      <c r="ET28" s="426"/>
      <c r="EU28" s="64"/>
      <c r="EV28" s="64"/>
      <c r="EW28" s="426"/>
      <c r="EX28" s="64">
        <f t="shared" ref="EX28:EX30" si="89">FB28+FE28+FH28+FK28+FN28+FQ28</f>
        <v>0</v>
      </c>
      <c r="EY28" s="426">
        <f t="shared" ref="EY28:EY30" si="90">FC28+FF28+FI28+FL28+FO28+FR28</f>
        <v>0.55000000000000004</v>
      </c>
      <c r="EZ28" s="426">
        <f t="shared" ref="EZ28:EZ30" si="91">FD28+FG28+FJ28+FM28</f>
        <v>0</v>
      </c>
      <c r="FA28" s="64">
        <f t="shared" ref="FA28:FA30" si="92">FD28+FG28+FJ28+FM28+FP28+FS28</f>
        <v>0</v>
      </c>
      <c r="FB28" s="64"/>
      <c r="FC28" s="64"/>
      <c r="FD28" s="64"/>
      <c r="FE28" s="64"/>
      <c r="FF28" s="64"/>
      <c r="FG28" s="64"/>
      <c r="FH28" s="64"/>
      <c r="FI28" s="64"/>
      <c r="FJ28" s="64"/>
      <c r="FK28" s="64"/>
      <c r="FL28" s="64"/>
      <c r="FM28" s="64"/>
      <c r="FN28" s="64"/>
      <c r="FO28" s="445">
        <v>0.55000000000000004</v>
      </c>
      <c r="FP28" s="64"/>
      <c r="FQ28" s="64"/>
      <c r="FR28" s="64"/>
      <c r="FS28" s="64"/>
      <c r="FT28" s="64"/>
      <c r="FU28" s="426"/>
      <c r="FV28" s="426"/>
      <c r="FW28" s="64"/>
      <c r="FX28" s="64"/>
      <c r="FY28" s="64"/>
      <c r="FZ28" s="64"/>
      <c r="GA28" s="64"/>
      <c r="GB28" s="64"/>
      <c r="GC28" s="64"/>
      <c r="GD28" s="64"/>
      <c r="GE28" s="64"/>
      <c r="GF28" s="64"/>
      <c r="GG28" s="64"/>
      <c r="GH28" s="64"/>
      <c r="GI28" s="64"/>
      <c r="GJ28" s="64"/>
      <c r="GK28" s="64"/>
      <c r="GL28" s="64"/>
      <c r="GM28" s="64"/>
      <c r="GN28" s="64"/>
      <c r="GO28" s="64"/>
      <c r="GP28" s="64"/>
      <c r="GQ28" s="426"/>
      <c r="GR28" s="426"/>
      <c r="GS28" s="64"/>
      <c r="GT28" s="64"/>
      <c r="GU28" s="64"/>
      <c r="GV28" s="64"/>
      <c r="GW28" s="64"/>
      <c r="GX28" s="64"/>
      <c r="GY28" s="64"/>
      <c r="GZ28" s="64"/>
      <c r="HA28" s="64"/>
      <c r="HB28" s="64"/>
      <c r="HC28" s="64"/>
      <c r="HD28" s="64"/>
      <c r="HE28" s="64"/>
      <c r="HF28" s="64"/>
      <c r="HG28" s="64"/>
      <c r="HH28" s="64"/>
      <c r="HI28" s="64"/>
      <c r="HJ28" s="64"/>
      <c r="HK28" s="64"/>
      <c r="HL28" s="382">
        <f t="shared" ref="HL28:HL30" si="93">HP28+HS28+HV28+HY28+IB28+IE28</f>
        <v>0</v>
      </c>
      <c r="HM28" s="398">
        <f t="shared" ref="HM28:HM30" si="94">HQ28+HT28+HW28+HZ28+IC28+IF28</f>
        <v>325.85944000000001</v>
      </c>
      <c r="HN28" s="398">
        <f t="shared" ref="HN28:HN30" si="95">HR28+HU28+HX28+IA28</f>
        <v>0</v>
      </c>
      <c r="HO28" s="382">
        <f t="shared" ref="HO28:HO30" si="96">HR28+HU28+HX28+IA28+ID28+IG28</f>
        <v>0</v>
      </c>
      <c r="HP28" s="382">
        <f t="shared" ref="HP28:HR30" si="97">EF28+FB28+FX28+GT28</f>
        <v>0</v>
      </c>
      <c r="HQ28" s="382">
        <f t="shared" si="97"/>
        <v>0</v>
      </c>
      <c r="HR28" s="382">
        <f t="shared" si="97"/>
        <v>0</v>
      </c>
      <c r="HS28" s="382">
        <f t="shared" ref="HS28:HS30" si="98">EI28+FE28+GA28+GW28</f>
        <v>0</v>
      </c>
      <c r="HT28" s="382">
        <f t="shared" ref="HT28:HT30" si="99">EJ28+FF28+GB28+GX28</f>
        <v>0</v>
      </c>
      <c r="HU28" s="382">
        <f t="shared" ref="HU28:HU30" si="100">EK28+FG28+GC28+GY28</f>
        <v>0</v>
      </c>
      <c r="HV28" s="382">
        <f t="shared" ref="HV28:HV30" si="101">EL28+FH28+GD28+GZ28</f>
        <v>0</v>
      </c>
      <c r="HW28" s="382">
        <f t="shared" ref="HW28:HW30" si="102">EM28+FI28+GE28+HA28</f>
        <v>0</v>
      </c>
      <c r="HX28" s="382">
        <f t="shared" ref="HX28:HX30" si="103">EN28+FJ28+GF28+HB28</f>
        <v>0</v>
      </c>
      <c r="HY28" s="382">
        <f t="shared" ref="HY28:HY30" si="104">EO28+FK28+GG28+HC28</f>
        <v>0</v>
      </c>
      <c r="HZ28" s="382">
        <f t="shared" ref="HZ28:HZ30" si="105">EP28+FL28+GH28+HD28</f>
        <v>0</v>
      </c>
      <c r="IA28" s="382">
        <f t="shared" ref="IA28:IA30" si="106">EQ28+FM28+GI28+HE28</f>
        <v>0</v>
      </c>
      <c r="IB28" s="382">
        <f t="shared" ref="IB28:IB30" si="107">ER28+FN28+GJ28+HF28</f>
        <v>0</v>
      </c>
      <c r="IC28" s="382">
        <f t="shared" ref="IC28:IC48" si="108">ES28+FO28+GK28+HG28</f>
        <v>325.85944000000001</v>
      </c>
      <c r="ID28" s="382">
        <f t="shared" ref="ID28:ID30" si="109">ET28+FP28+GL28+HH28</f>
        <v>0</v>
      </c>
      <c r="IE28" s="382">
        <f t="shared" ref="IE28:IE30" si="110">EU28+FQ28+GM28+HI28</f>
        <v>0</v>
      </c>
      <c r="IF28" s="429">
        <f t="shared" ref="IF28:IF47" si="111">EV28+FR28+GN28+HJ28</f>
        <v>0</v>
      </c>
      <c r="IG28" s="382">
        <f t="shared" ref="IG28:IG30" si="112">EW28+FS28+GO28+HK28</f>
        <v>0</v>
      </c>
      <c r="IK28" s="380">
        <f t="shared" si="0"/>
        <v>0</v>
      </c>
    </row>
    <row r="29" spans="1:245" s="52" customFormat="1" ht="25.5" outlineLevel="1">
      <c r="A29" s="57"/>
      <c r="B29" s="383" t="s">
        <v>645</v>
      </c>
      <c r="C29" s="78" t="s">
        <v>643</v>
      </c>
      <c r="D29" s="78"/>
      <c r="E29" s="405"/>
      <c r="F29" s="405"/>
      <c r="G29" s="405"/>
      <c r="H29" s="256"/>
      <c r="I29" s="256"/>
      <c r="J29" s="245"/>
      <c r="K29" s="245"/>
      <c r="L29" s="245"/>
      <c r="M29" s="66"/>
      <c r="N29" s="341"/>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f t="shared" si="19"/>
        <v>972.67624999999998</v>
      </c>
      <c r="AV29" s="66"/>
      <c r="AW29" s="66"/>
      <c r="AX29" s="66">
        <f t="shared" si="20"/>
        <v>0</v>
      </c>
      <c r="AY29" s="34"/>
      <c r="AZ29" s="34"/>
      <c r="BA29" s="257"/>
      <c r="BB29" s="257"/>
      <c r="BC29" s="257"/>
      <c r="BD29" s="257"/>
      <c r="BE29" s="257"/>
      <c r="BF29" s="257"/>
      <c r="BG29" s="257"/>
      <c r="BH29" s="228"/>
      <c r="BI29" s="257"/>
      <c r="BJ29" s="257"/>
      <c r="BK29" s="258"/>
      <c r="BL29" s="258"/>
      <c r="BM29" s="34"/>
      <c r="BN29" s="34"/>
      <c r="BO29" s="68"/>
      <c r="BP29" s="68"/>
      <c r="BQ29" s="68"/>
      <c r="BR29" s="68"/>
      <c r="BS29" s="68"/>
      <c r="BT29" s="317"/>
      <c r="BU29" s="68"/>
      <c r="BV29" s="228"/>
      <c r="BW29" s="68"/>
      <c r="BX29" s="68"/>
      <c r="BY29" s="68"/>
      <c r="BZ29" s="68"/>
      <c r="CA29" s="34"/>
      <c r="CB29" s="34"/>
      <c r="CC29" s="257"/>
      <c r="CD29" s="257"/>
      <c r="CE29" s="257"/>
      <c r="CF29" s="257"/>
      <c r="CG29" s="257"/>
      <c r="CH29" s="257"/>
      <c r="CI29" s="257"/>
      <c r="CJ29" s="257"/>
      <c r="CK29" s="257"/>
      <c r="CL29" s="257"/>
      <c r="CM29" s="257"/>
      <c r="CN29" s="257"/>
      <c r="CO29" s="34"/>
      <c r="CP29" s="34"/>
      <c r="CQ29" s="257"/>
      <c r="CR29" s="257"/>
      <c r="CS29" s="257"/>
      <c r="CT29" s="257"/>
      <c r="CU29" s="257"/>
      <c r="CV29" s="257"/>
      <c r="CW29" s="257"/>
      <c r="CX29" s="257"/>
      <c r="CY29" s="257"/>
      <c r="CZ29" s="259"/>
      <c r="DA29" s="259"/>
      <c r="DB29" s="259"/>
      <c r="DC29" s="380"/>
      <c r="DD29" s="380"/>
      <c r="DE29" s="64"/>
      <c r="DF29" s="64"/>
      <c r="DG29" s="64"/>
      <c r="DH29" s="64"/>
      <c r="DI29" s="64"/>
      <c r="DJ29" s="64"/>
      <c r="DK29" s="64"/>
      <c r="DL29" s="64"/>
      <c r="DM29" s="64"/>
      <c r="DN29" s="64"/>
      <c r="DO29" s="64"/>
      <c r="DP29" s="64"/>
      <c r="DQ29" s="51"/>
      <c r="DR29" s="51"/>
      <c r="DS29" s="51"/>
      <c r="DT29" s="51"/>
      <c r="DU29" s="51"/>
      <c r="DV29" s="51"/>
      <c r="DW29" s="51"/>
      <c r="DX29" s="51"/>
      <c r="DY29" s="51"/>
      <c r="DZ29" s="51"/>
      <c r="EA29" s="51"/>
      <c r="EB29" s="64">
        <f t="shared" si="86"/>
        <v>0</v>
      </c>
      <c r="EC29" s="426">
        <f t="shared" si="87"/>
        <v>971.57624999999996</v>
      </c>
      <c r="ED29" s="426">
        <f t="shared" si="88"/>
        <v>0</v>
      </c>
      <c r="EE29" s="64"/>
      <c r="EF29" s="64"/>
      <c r="EG29" s="64"/>
      <c r="EH29" s="64"/>
      <c r="EI29" s="64"/>
      <c r="EJ29" s="64"/>
      <c r="EK29" s="64"/>
      <c r="EL29" s="64"/>
      <c r="EM29" s="64"/>
      <c r="EN29" s="64"/>
      <c r="EO29" s="64"/>
      <c r="EP29" s="64"/>
      <c r="EQ29" s="64"/>
      <c r="ER29" s="64"/>
      <c r="ES29" s="64">
        <v>971.57624999999996</v>
      </c>
      <c r="ET29" s="426"/>
      <c r="EU29" s="64"/>
      <c r="EV29" s="64"/>
      <c r="EW29" s="426"/>
      <c r="EX29" s="64">
        <f t="shared" si="89"/>
        <v>0</v>
      </c>
      <c r="EY29" s="426">
        <f t="shared" si="90"/>
        <v>1.1000000000000001</v>
      </c>
      <c r="EZ29" s="426">
        <f t="shared" si="91"/>
        <v>0</v>
      </c>
      <c r="FA29" s="64">
        <f t="shared" si="92"/>
        <v>0</v>
      </c>
      <c r="FB29" s="64"/>
      <c r="FC29" s="64"/>
      <c r="FD29" s="64"/>
      <c r="FE29" s="64"/>
      <c r="FF29" s="64"/>
      <c r="FG29" s="64"/>
      <c r="FH29" s="64"/>
      <c r="FI29" s="64"/>
      <c r="FJ29" s="64"/>
      <c r="FK29" s="64"/>
      <c r="FL29" s="64"/>
      <c r="FM29" s="64"/>
      <c r="FN29" s="64"/>
      <c r="FO29" s="445">
        <v>1.1000000000000001</v>
      </c>
      <c r="FP29" s="64"/>
      <c r="FQ29" s="64"/>
      <c r="FR29" s="64"/>
      <c r="FS29" s="64"/>
      <c r="FT29" s="64"/>
      <c r="FU29" s="426"/>
      <c r="FV29" s="426"/>
      <c r="FW29" s="64"/>
      <c r="FX29" s="64"/>
      <c r="FY29" s="64"/>
      <c r="FZ29" s="64"/>
      <c r="GA29" s="64"/>
      <c r="GB29" s="64"/>
      <c r="GC29" s="64"/>
      <c r="GD29" s="64"/>
      <c r="GE29" s="64"/>
      <c r="GF29" s="64"/>
      <c r="GG29" s="64"/>
      <c r="GH29" s="64"/>
      <c r="GI29" s="64"/>
      <c r="GJ29" s="64"/>
      <c r="GK29" s="64"/>
      <c r="GL29" s="64"/>
      <c r="GM29" s="64"/>
      <c r="GN29" s="64"/>
      <c r="GO29" s="64"/>
      <c r="GP29" s="64"/>
      <c r="GQ29" s="426"/>
      <c r="GR29" s="426"/>
      <c r="GS29" s="64"/>
      <c r="GT29" s="64"/>
      <c r="GU29" s="64"/>
      <c r="GV29" s="64"/>
      <c r="GW29" s="64"/>
      <c r="GX29" s="64"/>
      <c r="GY29" s="64"/>
      <c r="GZ29" s="64"/>
      <c r="HA29" s="64"/>
      <c r="HB29" s="64"/>
      <c r="HC29" s="64"/>
      <c r="HD29" s="64"/>
      <c r="HE29" s="64"/>
      <c r="HF29" s="64"/>
      <c r="HG29" s="64"/>
      <c r="HH29" s="64"/>
      <c r="HI29" s="64"/>
      <c r="HJ29" s="64"/>
      <c r="HK29" s="64"/>
      <c r="HL29" s="382">
        <f t="shared" si="93"/>
        <v>0</v>
      </c>
      <c r="HM29" s="398">
        <f t="shared" si="94"/>
        <v>972.67624999999998</v>
      </c>
      <c r="HN29" s="398">
        <f t="shared" si="95"/>
        <v>0</v>
      </c>
      <c r="HO29" s="382">
        <f t="shared" si="96"/>
        <v>0</v>
      </c>
      <c r="HP29" s="382">
        <f t="shared" si="97"/>
        <v>0</v>
      </c>
      <c r="HQ29" s="382">
        <f t="shared" si="97"/>
        <v>0</v>
      </c>
      <c r="HR29" s="382">
        <f t="shared" si="97"/>
        <v>0</v>
      </c>
      <c r="HS29" s="382">
        <f t="shared" si="98"/>
        <v>0</v>
      </c>
      <c r="HT29" s="382">
        <f t="shared" si="99"/>
        <v>0</v>
      </c>
      <c r="HU29" s="382">
        <f t="shared" si="100"/>
        <v>0</v>
      </c>
      <c r="HV29" s="382">
        <f t="shared" si="101"/>
        <v>0</v>
      </c>
      <c r="HW29" s="382">
        <f t="shared" si="102"/>
        <v>0</v>
      </c>
      <c r="HX29" s="382">
        <f t="shared" si="103"/>
        <v>0</v>
      </c>
      <c r="HY29" s="382">
        <f t="shared" si="104"/>
        <v>0</v>
      </c>
      <c r="HZ29" s="382">
        <f t="shared" si="105"/>
        <v>0</v>
      </c>
      <c r="IA29" s="382">
        <f t="shared" si="106"/>
        <v>0</v>
      </c>
      <c r="IB29" s="382">
        <f t="shared" si="107"/>
        <v>0</v>
      </c>
      <c r="IC29" s="382">
        <f t="shared" si="108"/>
        <v>972.67624999999998</v>
      </c>
      <c r="ID29" s="382">
        <f t="shared" si="109"/>
        <v>0</v>
      </c>
      <c r="IE29" s="382">
        <f t="shared" si="110"/>
        <v>0</v>
      </c>
      <c r="IF29" s="429">
        <f t="shared" si="111"/>
        <v>0</v>
      </c>
      <c r="IG29" s="382">
        <f t="shared" si="112"/>
        <v>0</v>
      </c>
      <c r="IK29" s="380">
        <f t="shared" si="0"/>
        <v>0</v>
      </c>
    </row>
    <row r="30" spans="1:245" s="52" customFormat="1" ht="25.5" outlineLevel="1">
      <c r="A30" s="57"/>
      <c r="B30" s="383" t="s">
        <v>646</v>
      </c>
      <c r="C30" s="78" t="s">
        <v>643</v>
      </c>
      <c r="D30" s="78"/>
      <c r="E30" s="405"/>
      <c r="F30" s="405"/>
      <c r="G30" s="405"/>
      <c r="H30" s="256"/>
      <c r="I30" s="256"/>
      <c r="J30" s="245"/>
      <c r="K30" s="245"/>
      <c r="L30" s="245"/>
      <c r="M30" s="66"/>
      <c r="N30" s="341"/>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f t="shared" si="19"/>
        <v>175.29625999999999</v>
      </c>
      <c r="AV30" s="66"/>
      <c r="AW30" s="66"/>
      <c r="AX30" s="66">
        <f t="shared" si="20"/>
        <v>0</v>
      </c>
      <c r="AY30" s="34"/>
      <c r="AZ30" s="34"/>
      <c r="BA30" s="257"/>
      <c r="BB30" s="257"/>
      <c r="BC30" s="257"/>
      <c r="BD30" s="257"/>
      <c r="BE30" s="257"/>
      <c r="BF30" s="257"/>
      <c r="BG30" s="257"/>
      <c r="BH30" s="228"/>
      <c r="BI30" s="257"/>
      <c r="BJ30" s="257"/>
      <c r="BK30" s="258"/>
      <c r="BL30" s="258"/>
      <c r="BM30" s="34"/>
      <c r="BN30" s="34"/>
      <c r="BO30" s="68"/>
      <c r="BP30" s="68"/>
      <c r="BQ30" s="68"/>
      <c r="BR30" s="68"/>
      <c r="BS30" s="68"/>
      <c r="BT30" s="317"/>
      <c r="BU30" s="68"/>
      <c r="BV30" s="228"/>
      <c r="BW30" s="68"/>
      <c r="BX30" s="68"/>
      <c r="BY30" s="68"/>
      <c r="BZ30" s="68"/>
      <c r="CA30" s="34"/>
      <c r="CB30" s="34"/>
      <c r="CC30" s="257"/>
      <c r="CD30" s="257"/>
      <c r="CE30" s="257"/>
      <c r="CF30" s="257"/>
      <c r="CG30" s="257"/>
      <c r="CH30" s="257"/>
      <c r="CI30" s="257"/>
      <c r="CJ30" s="257"/>
      <c r="CK30" s="257"/>
      <c r="CL30" s="257"/>
      <c r="CM30" s="257"/>
      <c r="CN30" s="257"/>
      <c r="CO30" s="34"/>
      <c r="CP30" s="34"/>
      <c r="CQ30" s="257"/>
      <c r="CR30" s="257"/>
      <c r="CS30" s="257"/>
      <c r="CT30" s="257"/>
      <c r="CU30" s="257"/>
      <c r="CV30" s="257"/>
      <c r="CW30" s="257"/>
      <c r="CX30" s="257"/>
      <c r="CY30" s="257"/>
      <c r="CZ30" s="259"/>
      <c r="DA30" s="259"/>
      <c r="DB30" s="259"/>
      <c r="DC30" s="380"/>
      <c r="DD30" s="380"/>
      <c r="DE30" s="64"/>
      <c r="DF30" s="64"/>
      <c r="DG30" s="64"/>
      <c r="DH30" s="64"/>
      <c r="DI30" s="64"/>
      <c r="DJ30" s="64"/>
      <c r="DK30" s="64"/>
      <c r="DL30" s="64"/>
      <c r="DM30" s="64"/>
      <c r="DN30" s="64"/>
      <c r="DO30" s="64"/>
      <c r="DP30" s="64"/>
      <c r="DQ30" s="51"/>
      <c r="DR30" s="51"/>
      <c r="DS30" s="51"/>
      <c r="DT30" s="51"/>
      <c r="DU30" s="51"/>
      <c r="DV30" s="51"/>
      <c r="DW30" s="51"/>
      <c r="DX30" s="51"/>
      <c r="DY30" s="51"/>
      <c r="DZ30" s="51"/>
      <c r="EA30" s="51"/>
      <c r="EB30" s="64">
        <f t="shared" si="86"/>
        <v>0</v>
      </c>
      <c r="EC30" s="426">
        <f t="shared" si="87"/>
        <v>175.29625999999999</v>
      </c>
      <c r="ED30" s="426">
        <f t="shared" si="88"/>
        <v>0</v>
      </c>
      <c r="EE30" s="64"/>
      <c r="EF30" s="64"/>
      <c r="EG30" s="64"/>
      <c r="EH30" s="64"/>
      <c r="EI30" s="64"/>
      <c r="EJ30" s="64"/>
      <c r="EK30" s="64"/>
      <c r="EL30" s="64"/>
      <c r="EM30" s="64"/>
      <c r="EN30" s="64"/>
      <c r="EO30" s="64"/>
      <c r="EP30" s="64"/>
      <c r="EQ30" s="64"/>
      <c r="ER30" s="64"/>
      <c r="ES30" s="64">
        <v>175.29625999999999</v>
      </c>
      <c r="ET30" s="426"/>
      <c r="EU30" s="64"/>
      <c r="EV30" s="64"/>
      <c r="EW30" s="426"/>
      <c r="EX30" s="64">
        <f t="shared" si="89"/>
        <v>0</v>
      </c>
      <c r="EY30" s="426">
        <f t="shared" si="90"/>
        <v>0</v>
      </c>
      <c r="EZ30" s="426">
        <f t="shared" si="91"/>
        <v>0</v>
      </c>
      <c r="FA30" s="64">
        <f t="shared" si="92"/>
        <v>0</v>
      </c>
      <c r="FB30" s="64"/>
      <c r="FC30" s="64"/>
      <c r="FD30" s="64"/>
      <c r="FE30" s="64"/>
      <c r="FF30" s="64"/>
      <c r="FG30" s="64"/>
      <c r="FH30" s="64"/>
      <c r="FI30" s="64"/>
      <c r="FJ30" s="64"/>
      <c r="FK30" s="64"/>
      <c r="FL30" s="64"/>
      <c r="FM30" s="64"/>
      <c r="FN30" s="64"/>
      <c r="FO30" s="445"/>
      <c r="FP30" s="64"/>
      <c r="FQ30" s="64"/>
      <c r="FR30" s="64"/>
      <c r="FS30" s="64"/>
      <c r="FT30" s="64"/>
      <c r="FU30" s="426"/>
      <c r="FV30" s="426"/>
      <c r="FW30" s="64"/>
      <c r="FX30" s="64"/>
      <c r="FY30" s="64"/>
      <c r="FZ30" s="64"/>
      <c r="GA30" s="64"/>
      <c r="GB30" s="64"/>
      <c r="GC30" s="64"/>
      <c r="GD30" s="64"/>
      <c r="GE30" s="64"/>
      <c r="GF30" s="64"/>
      <c r="GG30" s="64"/>
      <c r="GH30" s="64"/>
      <c r="GI30" s="64"/>
      <c r="GJ30" s="64"/>
      <c r="GK30" s="64"/>
      <c r="GL30" s="64"/>
      <c r="GM30" s="64"/>
      <c r="GN30" s="64"/>
      <c r="GO30" s="64"/>
      <c r="GP30" s="64"/>
      <c r="GQ30" s="426"/>
      <c r="GR30" s="426"/>
      <c r="GS30" s="64"/>
      <c r="GT30" s="64"/>
      <c r="GU30" s="64"/>
      <c r="GV30" s="64"/>
      <c r="GW30" s="64"/>
      <c r="GX30" s="64"/>
      <c r="GY30" s="64"/>
      <c r="GZ30" s="64"/>
      <c r="HA30" s="64"/>
      <c r="HB30" s="64"/>
      <c r="HC30" s="64"/>
      <c r="HD30" s="64"/>
      <c r="HE30" s="64"/>
      <c r="HF30" s="64"/>
      <c r="HG30" s="64"/>
      <c r="HH30" s="64"/>
      <c r="HI30" s="64"/>
      <c r="HJ30" s="64"/>
      <c r="HK30" s="64"/>
      <c r="HL30" s="382">
        <f t="shared" si="93"/>
        <v>0</v>
      </c>
      <c r="HM30" s="398">
        <f t="shared" si="94"/>
        <v>175.29625999999999</v>
      </c>
      <c r="HN30" s="398">
        <f t="shared" si="95"/>
        <v>0</v>
      </c>
      <c r="HO30" s="382">
        <f t="shared" si="96"/>
        <v>0</v>
      </c>
      <c r="HP30" s="382">
        <f t="shared" si="97"/>
        <v>0</v>
      </c>
      <c r="HQ30" s="382">
        <f t="shared" si="97"/>
        <v>0</v>
      </c>
      <c r="HR30" s="382">
        <f t="shared" si="97"/>
        <v>0</v>
      </c>
      <c r="HS30" s="382">
        <f t="shared" si="98"/>
        <v>0</v>
      </c>
      <c r="HT30" s="382">
        <f t="shared" si="99"/>
        <v>0</v>
      </c>
      <c r="HU30" s="382">
        <f t="shared" si="100"/>
        <v>0</v>
      </c>
      <c r="HV30" s="382">
        <f t="shared" si="101"/>
        <v>0</v>
      </c>
      <c r="HW30" s="382">
        <f t="shared" si="102"/>
        <v>0</v>
      </c>
      <c r="HX30" s="382">
        <f t="shared" si="103"/>
        <v>0</v>
      </c>
      <c r="HY30" s="382">
        <f t="shared" si="104"/>
        <v>0</v>
      </c>
      <c r="HZ30" s="382">
        <f t="shared" si="105"/>
        <v>0</v>
      </c>
      <c r="IA30" s="382">
        <f t="shared" si="106"/>
        <v>0</v>
      </c>
      <c r="IB30" s="382">
        <f t="shared" si="107"/>
        <v>0</v>
      </c>
      <c r="IC30" s="382">
        <f t="shared" si="108"/>
        <v>175.29625999999999</v>
      </c>
      <c r="ID30" s="382">
        <f t="shared" si="109"/>
        <v>0</v>
      </c>
      <c r="IE30" s="382">
        <f t="shared" si="110"/>
        <v>0</v>
      </c>
      <c r="IF30" s="429">
        <f t="shared" si="111"/>
        <v>0</v>
      </c>
      <c r="IG30" s="382">
        <f t="shared" si="112"/>
        <v>0</v>
      </c>
      <c r="IK30" s="380">
        <f t="shared" si="0"/>
        <v>0</v>
      </c>
    </row>
    <row r="31" spans="1:245" s="52" customFormat="1" ht="25.5" outlineLevel="1">
      <c r="A31" s="57"/>
      <c r="B31" s="65" t="s">
        <v>679</v>
      </c>
      <c r="C31" s="78"/>
      <c r="D31" s="78"/>
      <c r="E31" s="448"/>
      <c r="F31" s="448"/>
      <c r="G31" s="448"/>
      <c r="H31" s="256"/>
      <c r="I31" s="256"/>
      <c r="J31" s="245"/>
      <c r="K31" s="245"/>
      <c r="L31" s="245"/>
      <c r="M31" s="66"/>
      <c r="N31" s="341"/>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f t="shared" si="19"/>
        <v>450</v>
      </c>
      <c r="AV31" s="66"/>
      <c r="AW31" s="66"/>
      <c r="AX31" s="66">
        <f t="shared" si="20"/>
        <v>3758.1800000000003</v>
      </c>
      <c r="AY31" s="34"/>
      <c r="AZ31" s="34"/>
      <c r="BA31" s="257"/>
      <c r="BB31" s="257"/>
      <c r="BC31" s="257"/>
      <c r="BD31" s="257"/>
      <c r="BE31" s="257"/>
      <c r="BF31" s="257"/>
      <c r="BG31" s="257"/>
      <c r="BH31" s="228"/>
      <c r="BI31" s="257"/>
      <c r="BJ31" s="257"/>
      <c r="BK31" s="258"/>
      <c r="BL31" s="258"/>
      <c r="BM31" s="34"/>
      <c r="BN31" s="34"/>
      <c r="BO31" s="68"/>
      <c r="BP31" s="68"/>
      <c r="BQ31" s="68"/>
      <c r="BR31" s="68"/>
      <c r="BS31" s="68"/>
      <c r="BT31" s="317"/>
      <c r="BU31" s="68"/>
      <c r="BV31" s="228"/>
      <c r="BW31" s="68"/>
      <c r="BX31" s="68"/>
      <c r="BY31" s="68"/>
      <c r="BZ31" s="68"/>
      <c r="CA31" s="34"/>
      <c r="CB31" s="34"/>
      <c r="CC31" s="257"/>
      <c r="CD31" s="257"/>
      <c r="CE31" s="257"/>
      <c r="CF31" s="257"/>
      <c r="CG31" s="257"/>
      <c r="CH31" s="257"/>
      <c r="CI31" s="257"/>
      <c r="CJ31" s="257"/>
      <c r="CK31" s="257"/>
      <c r="CL31" s="257"/>
      <c r="CM31" s="257"/>
      <c r="CN31" s="257"/>
      <c r="CO31" s="34"/>
      <c r="CP31" s="34"/>
      <c r="CQ31" s="257"/>
      <c r="CR31" s="257"/>
      <c r="CS31" s="257"/>
      <c r="CT31" s="257"/>
      <c r="CU31" s="257"/>
      <c r="CV31" s="257"/>
      <c r="CW31" s="257"/>
      <c r="CX31" s="257"/>
      <c r="CY31" s="257"/>
      <c r="CZ31" s="259"/>
      <c r="DA31" s="259"/>
      <c r="DB31" s="259"/>
      <c r="DC31" s="380"/>
      <c r="DD31" s="380"/>
      <c r="DE31" s="64"/>
      <c r="DF31" s="64"/>
      <c r="DG31" s="64"/>
      <c r="DH31" s="64"/>
      <c r="DI31" s="64"/>
      <c r="DJ31" s="64"/>
      <c r="DK31" s="64"/>
      <c r="DL31" s="64"/>
      <c r="DM31" s="64"/>
      <c r="DN31" s="64"/>
      <c r="DO31" s="64"/>
      <c r="DP31" s="64"/>
      <c r="DQ31" s="51"/>
      <c r="DR31" s="51"/>
      <c r="DS31" s="51"/>
      <c r="DT31" s="51"/>
      <c r="DU31" s="51"/>
      <c r="DV31" s="51"/>
      <c r="DW31" s="51"/>
      <c r="DX31" s="51"/>
      <c r="DY31" s="51"/>
      <c r="DZ31" s="51"/>
      <c r="EA31" s="51"/>
      <c r="EB31" s="64"/>
      <c r="EC31" s="426"/>
      <c r="ED31" s="426"/>
      <c r="EE31" s="64"/>
      <c r="EF31" s="64"/>
      <c r="EG31" s="64"/>
      <c r="EH31" s="64"/>
      <c r="EI31" s="64"/>
      <c r="EJ31" s="64"/>
      <c r="EK31" s="64"/>
      <c r="EL31" s="64"/>
      <c r="EM31" s="64"/>
      <c r="EN31" s="64"/>
      <c r="EO31" s="64"/>
      <c r="EP31" s="64"/>
      <c r="EQ31" s="64"/>
      <c r="ER31" s="64"/>
      <c r="ES31" s="64"/>
      <c r="ET31" s="426"/>
      <c r="EU31" s="64"/>
      <c r="EV31" s="64"/>
      <c r="EW31" s="426"/>
      <c r="EX31" s="64"/>
      <c r="EY31" s="426"/>
      <c r="EZ31" s="426"/>
      <c r="FA31" s="64"/>
      <c r="FB31" s="64"/>
      <c r="FC31" s="64"/>
      <c r="FD31" s="64"/>
      <c r="FE31" s="64"/>
      <c r="FF31" s="64"/>
      <c r="FG31" s="64"/>
      <c r="FH31" s="64"/>
      <c r="FI31" s="64"/>
      <c r="FJ31" s="64"/>
      <c r="FK31" s="64"/>
      <c r="FL31" s="64"/>
      <c r="FM31" s="64"/>
      <c r="FN31" s="64"/>
      <c r="FO31" s="455">
        <v>450</v>
      </c>
      <c r="FP31" s="64"/>
      <c r="FQ31" s="64"/>
      <c r="FR31" s="64">
        <f>4208.18-450</f>
        <v>3758.1800000000003</v>
      </c>
      <c r="FS31" s="64"/>
      <c r="FT31" s="64"/>
      <c r="FU31" s="426"/>
      <c r="FV31" s="426"/>
      <c r="FW31" s="64"/>
      <c r="FX31" s="64"/>
      <c r="FY31" s="64"/>
      <c r="FZ31" s="64"/>
      <c r="GA31" s="64"/>
      <c r="GB31" s="64"/>
      <c r="GC31" s="64"/>
      <c r="GD31" s="64"/>
      <c r="GE31" s="64"/>
      <c r="GF31" s="64"/>
      <c r="GG31" s="64"/>
      <c r="GH31" s="64"/>
      <c r="GI31" s="64"/>
      <c r="GJ31" s="64"/>
      <c r="GK31" s="64"/>
      <c r="GL31" s="64"/>
      <c r="GM31" s="64"/>
      <c r="GN31" s="64"/>
      <c r="GO31" s="64"/>
      <c r="GP31" s="64"/>
      <c r="GQ31" s="426"/>
      <c r="GR31" s="426"/>
      <c r="GS31" s="64"/>
      <c r="GT31" s="64"/>
      <c r="GU31" s="64"/>
      <c r="GV31" s="64"/>
      <c r="GW31" s="64"/>
      <c r="GX31" s="64"/>
      <c r="GY31" s="64"/>
      <c r="GZ31" s="64"/>
      <c r="HA31" s="64"/>
      <c r="HB31" s="64"/>
      <c r="HC31" s="64"/>
      <c r="HD31" s="64"/>
      <c r="HE31" s="64"/>
      <c r="HF31" s="64"/>
      <c r="HG31" s="64"/>
      <c r="HH31" s="64"/>
      <c r="HI31" s="64"/>
      <c r="HJ31" s="64"/>
      <c r="HK31" s="64"/>
      <c r="HL31" s="382">
        <f t="shared" ref="HL31" si="113">HP31+HS31+HV31+HY31+IB31+IE31</f>
        <v>0</v>
      </c>
      <c r="HM31" s="398">
        <f t="shared" ref="HM31" si="114">HQ31+HT31+HW31+HZ31+IC31+IF31</f>
        <v>4208.18</v>
      </c>
      <c r="HN31" s="398">
        <f t="shared" ref="HN31" si="115">HR31+HU31+HX31+IA31</f>
        <v>0</v>
      </c>
      <c r="HO31" s="382">
        <f t="shared" ref="HO31" si="116">HR31+HU31+HX31+IA31+ID31+IG31</f>
        <v>0</v>
      </c>
      <c r="HP31" s="382"/>
      <c r="HQ31" s="382"/>
      <c r="HR31" s="382"/>
      <c r="HS31" s="382"/>
      <c r="HT31" s="382"/>
      <c r="HU31" s="382"/>
      <c r="HV31" s="382"/>
      <c r="HW31" s="382"/>
      <c r="HX31" s="382"/>
      <c r="HY31" s="382"/>
      <c r="HZ31" s="382"/>
      <c r="IA31" s="382"/>
      <c r="IB31" s="382"/>
      <c r="IC31" s="382">
        <f t="shared" ref="IC31" si="117">ES31+FO31+GK31+HG31</f>
        <v>450</v>
      </c>
      <c r="ID31" s="382">
        <f t="shared" ref="ID31" si="118">ET31+FP31+GL31+HH31</f>
        <v>0</v>
      </c>
      <c r="IE31" s="382">
        <f t="shared" ref="IE31" si="119">EU31+FQ31+GM31+HI31</f>
        <v>0</v>
      </c>
      <c r="IF31" s="429">
        <f t="shared" ref="IF31" si="120">EV31+FR31+GN31+HJ31</f>
        <v>3758.1800000000003</v>
      </c>
      <c r="IG31" s="382">
        <f t="shared" ref="IG31" si="121">EW31+FS31+GO31+HK31</f>
        <v>0</v>
      </c>
      <c r="IK31" s="380">
        <f t="shared" si="0"/>
        <v>0</v>
      </c>
    </row>
    <row r="32" spans="1:245" s="52" customFormat="1" ht="45" outlineLevel="1">
      <c r="A32" s="57"/>
      <c r="B32" s="463" t="s">
        <v>664</v>
      </c>
      <c r="C32" s="78"/>
      <c r="D32" s="78"/>
      <c r="E32" s="434"/>
      <c r="F32" s="434"/>
      <c r="G32" s="434"/>
      <c r="H32" s="256"/>
      <c r="I32" s="256"/>
      <c r="J32" s="245"/>
      <c r="K32" s="245"/>
      <c r="L32" s="245"/>
      <c r="M32" s="66"/>
      <c r="N32" s="341"/>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f t="shared" si="19"/>
        <v>1557.8366039999999</v>
      </c>
      <c r="AV32" s="66"/>
      <c r="AW32" s="66"/>
      <c r="AX32" s="66">
        <f t="shared" si="20"/>
        <v>0</v>
      </c>
      <c r="AY32" s="34"/>
      <c r="AZ32" s="34"/>
      <c r="BA32" s="257"/>
      <c r="BB32" s="257"/>
      <c r="BC32" s="257"/>
      <c r="BD32" s="257"/>
      <c r="BE32" s="257"/>
      <c r="BF32" s="257"/>
      <c r="BG32" s="257"/>
      <c r="BH32" s="228"/>
      <c r="BI32" s="257"/>
      <c r="BJ32" s="257"/>
      <c r="BK32" s="258"/>
      <c r="BL32" s="258"/>
      <c r="BM32" s="34"/>
      <c r="BN32" s="34"/>
      <c r="BO32" s="68"/>
      <c r="BP32" s="68"/>
      <c r="BQ32" s="68"/>
      <c r="BR32" s="68"/>
      <c r="BS32" s="68"/>
      <c r="BT32" s="317"/>
      <c r="BU32" s="68"/>
      <c r="BV32" s="228"/>
      <c r="BW32" s="68"/>
      <c r="BX32" s="68"/>
      <c r="BY32" s="68"/>
      <c r="BZ32" s="68"/>
      <c r="CA32" s="34"/>
      <c r="CB32" s="34"/>
      <c r="CC32" s="257"/>
      <c r="CD32" s="257"/>
      <c r="CE32" s="257"/>
      <c r="CF32" s="257"/>
      <c r="CG32" s="257"/>
      <c r="CH32" s="257"/>
      <c r="CI32" s="257"/>
      <c r="CJ32" s="257"/>
      <c r="CK32" s="257"/>
      <c r="CL32" s="257"/>
      <c r="CM32" s="257"/>
      <c r="CN32" s="257"/>
      <c r="CO32" s="34"/>
      <c r="CP32" s="34"/>
      <c r="CQ32" s="257"/>
      <c r="CR32" s="257"/>
      <c r="CS32" s="257"/>
      <c r="CT32" s="257"/>
      <c r="CU32" s="257"/>
      <c r="CV32" s="257"/>
      <c r="CW32" s="257"/>
      <c r="CX32" s="257"/>
      <c r="CY32" s="257"/>
      <c r="CZ32" s="259"/>
      <c r="DA32" s="259"/>
      <c r="DB32" s="259"/>
      <c r="DC32" s="380"/>
      <c r="DD32" s="380"/>
      <c r="DE32" s="64"/>
      <c r="DF32" s="64"/>
      <c r="DG32" s="64"/>
      <c r="DH32" s="64"/>
      <c r="DI32" s="64"/>
      <c r="DJ32" s="64"/>
      <c r="DK32" s="64"/>
      <c r="DL32" s="64"/>
      <c r="DM32" s="64"/>
      <c r="DN32" s="64"/>
      <c r="DO32" s="64"/>
      <c r="DP32" s="64"/>
      <c r="DQ32" s="51"/>
      <c r="DR32" s="51"/>
      <c r="DS32" s="51"/>
      <c r="DT32" s="51"/>
      <c r="DU32" s="51"/>
      <c r="DV32" s="51"/>
      <c r="DW32" s="51"/>
      <c r="DX32" s="51"/>
      <c r="DY32" s="51"/>
      <c r="DZ32" s="51"/>
      <c r="EA32" s="51"/>
      <c r="EB32" s="64"/>
      <c r="EC32" s="426"/>
      <c r="ED32" s="426"/>
      <c r="EE32" s="64"/>
      <c r="EF32" s="64"/>
      <c r="EG32" s="64"/>
      <c r="EH32" s="64"/>
      <c r="EI32" s="64"/>
      <c r="EJ32" s="64"/>
      <c r="EK32" s="64"/>
      <c r="EL32" s="64"/>
      <c r="EM32" s="64"/>
      <c r="EN32" s="64"/>
      <c r="EO32" s="64"/>
      <c r="EP32" s="64"/>
      <c r="EQ32" s="64"/>
      <c r="ER32" s="64"/>
      <c r="ES32" s="64"/>
      <c r="ET32" s="426"/>
      <c r="EU32" s="64"/>
      <c r="EV32" s="64"/>
      <c r="EW32" s="426"/>
      <c r="EX32" s="64"/>
      <c r="EY32" s="426"/>
      <c r="EZ32" s="426"/>
      <c r="FA32" s="64"/>
      <c r="FB32" s="64"/>
      <c r="FC32" s="64"/>
      <c r="FD32" s="64"/>
      <c r="FE32" s="64"/>
      <c r="FF32" s="64"/>
      <c r="FG32" s="64"/>
      <c r="FH32" s="64"/>
      <c r="FI32" s="64"/>
      <c r="FJ32" s="64"/>
      <c r="FK32" s="64"/>
      <c r="FL32" s="64"/>
      <c r="FM32" s="64"/>
      <c r="FN32" s="64"/>
      <c r="FO32" s="455">
        <v>1557.8366039999999</v>
      </c>
      <c r="FP32" s="64"/>
      <c r="FQ32" s="64"/>
      <c r="FR32" s="64"/>
      <c r="FS32" s="64"/>
      <c r="FT32" s="64"/>
      <c r="FU32" s="426"/>
      <c r="FV32" s="426"/>
      <c r="FW32" s="64"/>
      <c r="FX32" s="64"/>
      <c r="FY32" s="64"/>
      <c r="FZ32" s="64"/>
      <c r="GA32" s="64"/>
      <c r="GB32" s="64"/>
      <c r="GC32" s="64"/>
      <c r="GD32" s="64"/>
      <c r="GE32" s="64"/>
      <c r="GF32" s="64"/>
      <c r="GG32" s="64"/>
      <c r="GH32" s="64"/>
      <c r="GI32" s="64"/>
      <c r="GJ32" s="64"/>
      <c r="GK32" s="64"/>
      <c r="GL32" s="64"/>
      <c r="GM32" s="64"/>
      <c r="GN32" s="64"/>
      <c r="GO32" s="64"/>
      <c r="GP32" s="64"/>
      <c r="GQ32" s="426"/>
      <c r="GR32" s="426"/>
      <c r="GS32" s="64"/>
      <c r="GT32" s="64"/>
      <c r="GU32" s="64"/>
      <c r="GV32" s="64"/>
      <c r="GW32" s="64"/>
      <c r="GX32" s="64"/>
      <c r="GY32" s="64"/>
      <c r="GZ32" s="64"/>
      <c r="HA32" s="64"/>
      <c r="HB32" s="64"/>
      <c r="HC32" s="64"/>
      <c r="HD32" s="64"/>
      <c r="HE32" s="64"/>
      <c r="HF32" s="64"/>
      <c r="HG32" s="64"/>
      <c r="HH32" s="64"/>
      <c r="HI32" s="64"/>
      <c r="HJ32" s="64"/>
      <c r="HK32" s="64"/>
      <c r="HL32" s="382"/>
      <c r="HM32" s="398"/>
      <c r="HN32" s="398"/>
      <c r="HO32" s="382"/>
      <c r="HP32" s="382"/>
      <c r="HQ32" s="382"/>
      <c r="HR32" s="382"/>
      <c r="HS32" s="382"/>
      <c r="HT32" s="382"/>
      <c r="HU32" s="382"/>
      <c r="HV32" s="382"/>
      <c r="HW32" s="382"/>
      <c r="HX32" s="382"/>
      <c r="HY32" s="382"/>
      <c r="HZ32" s="382"/>
      <c r="IA32" s="382"/>
      <c r="IB32" s="382"/>
      <c r="IC32" s="382">
        <f t="shared" si="108"/>
        <v>1557.8366039999999</v>
      </c>
      <c r="ID32" s="382"/>
      <c r="IE32" s="382"/>
      <c r="IF32" s="429">
        <f t="shared" si="111"/>
        <v>0</v>
      </c>
      <c r="IG32" s="382"/>
      <c r="IK32" s="380">
        <f t="shared" si="0"/>
        <v>0</v>
      </c>
    </row>
    <row r="33" spans="1:245" s="52" customFormat="1" ht="30" outlineLevel="1">
      <c r="A33" s="57"/>
      <c r="B33" s="463" t="s">
        <v>665</v>
      </c>
      <c r="C33" s="78"/>
      <c r="D33" s="78"/>
      <c r="E33" s="434"/>
      <c r="F33" s="434"/>
      <c r="G33" s="434"/>
      <c r="H33" s="256"/>
      <c r="I33" s="256"/>
      <c r="J33" s="245"/>
      <c r="K33" s="245"/>
      <c r="L33" s="245"/>
      <c r="M33" s="66"/>
      <c r="N33" s="341"/>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f t="shared" si="19"/>
        <v>29980.605350000002</v>
      </c>
      <c r="AV33" s="66"/>
      <c r="AW33" s="66"/>
      <c r="AX33" s="66">
        <f t="shared" si="20"/>
        <v>0</v>
      </c>
      <c r="AY33" s="34"/>
      <c r="AZ33" s="34"/>
      <c r="BA33" s="257"/>
      <c r="BB33" s="257"/>
      <c r="BC33" s="257"/>
      <c r="BD33" s="257"/>
      <c r="BE33" s="257"/>
      <c r="BF33" s="257"/>
      <c r="BG33" s="257"/>
      <c r="BH33" s="228"/>
      <c r="BI33" s="257"/>
      <c r="BJ33" s="257"/>
      <c r="BK33" s="258"/>
      <c r="BL33" s="258"/>
      <c r="BM33" s="34"/>
      <c r="BN33" s="34"/>
      <c r="BO33" s="68"/>
      <c r="BP33" s="68"/>
      <c r="BQ33" s="68"/>
      <c r="BR33" s="68"/>
      <c r="BS33" s="68"/>
      <c r="BT33" s="317"/>
      <c r="BU33" s="68"/>
      <c r="BV33" s="228"/>
      <c r="BW33" s="68"/>
      <c r="BX33" s="68"/>
      <c r="BY33" s="68"/>
      <c r="BZ33" s="68"/>
      <c r="CA33" s="34"/>
      <c r="CB33" s="34"/>
      <c r="CC33" s="257"/>
      <c r="CD33" s="257"/>
      <c r="CE33" s="257"/>
      <c r="CF33" s="257"/>
      <c r="CG33" s="257"/>
      <c r="CH33" s="257"/>
      <c r="CI33" s="257"/>
      <c r="CJ33" s="257"/>
      <c r="CK33" s="257"/>
      <c r="CL33" s="257"/>
      <c r="CM33" s="257"/>
      <c r="CN33" s="257"/>
      <c r="CO33" s="34"/>
      <c r="CP33" s="34"/>
      <c r="CQ33" s="257"/>
      <c r="CR33" s="257"/>
      <c r="CS33" s="257"/>
      <c r="CT33" s="257"/>
      <c r="CU33" s="257"/>
      <c r="CV33" s="257"/>
      <c r="CW33" s="257"/>
      <c r="CX33" s="257"/>
      <c r="CY33" s="257"/>
      <c r="CZ33" s="259"/>
      <c r="DA33" s="259"/>
      <c r="DB33" s="259"/>
      <c r="DC33" s="380"/>
      <c r="DD33" s="380"/>
      <c r="DE33" s="64"/>
      <c r="DF33" s="64"/>
      <c r="DG33" s="64"/>
      <c r="DH33" s="64"/>
      <c r="DI33" s="64"/>
      <c r="DJ33" s="64"/>
      <c r="DK33" s="64"/>
      <c r="DL33" s="64"/>
      <c r="DM33" s="64"/>
      <c r="DN33" s="64"/>
      <c r="DO33" s="64"/>
      <c r="DP33" s="64"/>
      <c r="DQ33" s="51"/>
      <c r="DR33" s="51"/>
      <c r="DS33" s="51"/>
      <c r="DT33" s="51"/>
      <c r="DU33" s="51"/>
      <c r="DV33" s="51"/>
      <c r="DW33" s="51"/>
      <c r="DX33" s="51"/>
      <c r="DY33" s="51"/>
      <c r="DZ33" s="51"/>
      <c r="EA33" s="51"/>
      <c r="EB33" s="64"/>
      <c r="EC33" s="426"/>
      <c r="ED33" s="426"/>
      <c r="EE33" s="64"/>
      <c r="EF33" s="64"/>
      <c r="EG33" s="64"/>
      <c r="EH33" s="64"/>
      <c r="EI33" s="64"/>
      <c r="EJ33" s="64"/>
      <c r="EK33" s="64"/>
      <c r="EL33" s="64"/>
      <c r="EM33" s="64"/>
      <c r="EN33" s="64"/>
      <c r="EO33" s="64"/>
      <c r="EP33" s="64"/>
      <c r="EQ33" s="64"/>
      <c r="ER33" s="64"/>
      <c r="ES33" s="64"/>
      <c r="ET33" s="426"/>
      <c r="EU33" s="64"/>
      <c r="EV33" s="64"/>
      <c r="EW33" s="426"/>
      <c r="EX33" s="64"/>
      <c r="EY33" s="426"/>
      <c r="EZ33" s="426"/>
      <c r="FA33" s="64"/>
      <c r="FB33" s="64"/>
      <c r="FC33" s="64"/>
      <c r="FD33" s="64"/>
      <c r="FE33" s="64"/>
      <c r="FF33" s="64"/>
      <c r="FG33" s="64"/>
      <c r="FH33" s="64"/>
      <c r="FI33" s="64"/>
      <c r="FJ33" s="64"/>
      <c r="FK33" s="64"/>
      <c r="FL33" s="64"/>
      <c r="FM33" s="64"/>
      <c r="FN33" s="64"/>
      <c r="FO33" s="455">
        <v>16732.052433299999</v>
      </c>
      <c r="FP33" s="64"/>
      <c r="FQ33" s="64"/>
      <c r="FR33" s="64"/>
      <c r="FS33" s="64"/>
      <c r="FT33" s="64"/>
      <c r="FU33" s="426"/>
      <c r="FV33" s="426"/>
      <c r="FW33" s="64"/>
      <c r="FX33" s="64"/>
      <c r="FY33" s="64"/>
      <c r="FZ33" s="64"/>
      <c r="GA33" s="64"/>
      <c r="GB33" s="64"/>
      <c r="GC33" s="64"/>
      <c r="GD33" s="64"/>
      <c r="GE33" s="64"/>
      <c r="GF33" s="64"/>
      <c r="GG33" s="64"/>
      <c r="GH33" s="64"/>
      <c r="GI33" s="64"/>
      <c r="GJ33" s="64"/>
      <c r="GK33" s="64"/>
      <c r="GL33" s="64"/>
      <c r="GM33" s="64"/>
      <c r="GN33" s="64"/>
      <c r="GO33" s="64"/>
      <c r="GP33" s="64"/>
      <c r="GQ33" s="426"/>
      <c r="GR33" s="426"/>
      <c r="GS33" s="64"/>
      <c r="GT33" s="64"/>
      <c r="GU33" s="64"/>
      <c r="GV33" s="64"/>
      <c r="GW33" s="64"/>
      <c r="GX33" s="64"/>
      <c r="GY33" s="64"/>
      <c r="GZ33" s="64"/>
      <c r="HA33" s="64"/>
      <c r="HB33" s="64"/>
      <c r="HC33" s="64"/>
      <c r="HD33" s="64"/>
      <c r="HE33" s="64"/>
      <c r="HF33" s="64"/>
      <c r="HG33" s="64">
        <v>13248.552916700002</v>
      </c>
      <c r="HH33" s="64"/>
      <c r="HI33" s="64"/>
      <c r="HJ33" s="64"/>
      <c r="HK33" s="64"/>
      <c r="HL33" s="382"/>
      <c r="HM33" s="398"/>
      <c r="HN33" s="398"/>
      <c r="HO33" s="382"/>
      <c r="HP33" s="382"/>
      <c r="HQ33" s="382"/>
      <c r="HR33" s="382"/>
      <c r="HS33" s="382"/>
      <c r="HT33" s="382"/>
      <c r="HU33" s="382"/>
      <c r="HV33" s="382"/>
      <c r="HW33" s="382"/>
      <c r="HX33" s="382"/>
      <c r="HY33" s="382"/>
      <c r="HZ33" s="382"/>
      <c r="IA33" s="382"/>
      <c r="IB33" s="382"/>
      <c r="IC33" s="382">
        <f t="shared" si="108"/>
        <v>29980.605350000002</v>
      </c>
      <c r="ID33" s="382"/>
      <c r="IE33" s="382"/>
      <c r="IF33" s="429">
        <f t="shared" si="111"/>
        <v>0</v>
      </c>
      <c r="IG33" s="382"/>
      <c r="IK33" s="380">
        <f t="shared" si="0"/>
        <v>0</v>
      </c>
    </row>
    <row r="34" spans="1:245" s="52" customFormat="1" ht="30" outlineLevel="1">
      <c r="A34" s="57"/>
      <c r="B34" s="463" t="s">
        <v>666</v>
      </c>
      <c r="C34" s="78"/>
      <c r="D34" s="78"/>
      <c r="E34" s="434"/>
      <c r="F34" s="434"/>
      <c r="G34" s="434"/>
      <c r="H34" s="256"/>
      <c r="I34" s="256"/>
      <c r="J34" s="245"/>
      <c r="K34" s="245"/>
      <c r="L34" s="245"/>
      <c r="M34" s="66"/>
      <c r="N34" s="341"/>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f t="shared" si="19"/>
        <v>5219.683</v>
      </c>
      <c r="AV34" s="66"/>
      <c r="AW34" s="66"/>
      <c r="AX34" s="66">
        <f t="shared" si="20"/>
        <v>0</v>
      </c>
      <c r="AY34" s="34"/>
      <c r="AZ34" s="34"/>
      <c r="BA34" s="257"/>
      <c r="BB34" s="257"/>
      <c r="BC34" s="257"/>
      <c r="BD34" s="257"/>
      <c r="BE34" s="257"/>
      <c r="BF34" s="257"/>
      <c r="BG34" s="257"/>
      <c r="BH34" s="228"/>
      <c r="BI34" s="257"/>
      <c r="BJ34" s="257"/>
      <c r="BK34" s="258"/>
      <c r="BL34" s="258"/>
      <c r="BM34" s="34"/>
      <c r="BN34" s="34"/>
      <c r="BO34" s="68"/>
      <c r="BP34" s="68"/>
      <c r="BQ34" s="68"/>
      <c r="BR34" s="68"/>
      <c r="BS34" s="68"/>
      <c r="BT34" s="317"/>
      <c r="BU34" s="68"/>
      <c r="BV34" s="228"/>
      <c r="BW34" s="68"/>
      <c r="BX34" s="68"/>
      <c r="BY34" s="68"/>
      <c r="BZ34" s="68"/>
      <c r="CA34" s="34"/>
      <c r="CB34" s="34"/>
      <c r="CC34" s="257"/>
      <c r="CD34" s="257"/>
      <c r="CE34" s="257"/>
      <c r="CF34" s="257"/>
      <c r="CG34" s="257"/>
      <c r="CH34" s="257"/>
      <c r="CI34" s="257"/>
      <c r="CJ34" s="257"/>
      <c r="CK34" s="257"/>
      <c r="CL34" s="257"/>
      <c r="CM34" s="257"/>
      <c r="CN34" s="257"/>
      <c r="CO34" s="34"/>
      <c r="CP34" s="34"/>
      <c r="CQ34" s="257"/>
      <c r="CR34" s="257"/>
      <c r="CS34" s="257"/>
      <c r="CT34" s="257"/>
      <c r="CU34" s="257"/>
      <c r="CV34" s="257"/>
      <c r="CW34" s="257"/>
      <c r="CX34" s="257"/>
      <c r="CY34" s="257"/>
      <c r="CZ34" s="259"/>
      <c r="DA34" s="259"/>
      <c r="DB34" s="259"/>
      <c r="DC34" s="380"/>
      <c r="DD34" s="380"/>
      <c r="DE34" s="64"/>
      <c r="DF34" s="64"/>
      <c r="DG34" s="64"/>
      <c r="DH34" s="64"/>
      <c r="DI34" s="64"/>
      <c r="DJ34" s="64"/>
      <c r="DK34" s="64"/>
      <c r="DL34" s="64"/>
      <c r="DM34" s="64"/>
      <c r="DN34" s="64"/>
      <c r="DO34" s="64"/>
      <c r="DP34" s="64"/>
      <c r="DQ34" s="51"/>
      <c r="DR34" s="51"/>
      <c r="DS34" s="51"/>
      <c r="DT34" s="51"/>
      <c r="DU34" s="51"/>
      <c r="DV34" s="51"/>
      <c r="DW34" s="51"/>
      <c r="DX34" s="51"/>
      <c r="DY34" s="51"/>
      <c r="DZ34" s="51"/>
      <c r="EA34" s="51"/>
      <c r="EB34" s="64"/>
      <c r="EC34" s="426"/>
      <c r="ED34" s="426"/>
      <c r="EE34" s="64"/>
      <c r="EF34" s="64"/>
      <c r="EG34" s="64"/>
      <c r="EH34" s="64"/>
      <c r="EI34" s="64"/>
      <c r="EJ34" s="64"/>
      <c r="EK34" s="64"/>
      <c r="EL34" s="64"/>
      <c r="EM34" s="64"/>
      <c r="EN34" s="64"/>
      <c r="EO34" s="64"/>
      <c r="EP34" s="64"/>
      <c r="EQ34" s="64"/>
      <c r="ER34" s="64"/>
      <c r="ES34" s="64"/>
      <c r="ET34" s="426"/>
      <c r="EU34" s="64"/>
      <c r="EV34" s="64"/>
      <c r="EW34" s="426"/>
      <c r="EX34" s="64"/>
      <c r="EY34" s="426"/>
      <c r="EZ34" s="426"/>
      <c r="FA34" s="64"/>
      <c r="FB34" s="64"/>
      <c r="FC34" s="64"/>
      <c r="FD34" s="64"/>
      <c r="FE34" s="64"/>
      <c r="FF34" s="64"/>
      <c r="FG34" s="64"/>
      <c r="FH34" s="64"/>
      <c r="FI34" s="64"/>
      <c r="FJ34" s="64"/>
      <c r="FK34" s="64"/>
      <c r="FL34" s="64"/>
      <c r="FM34" s="64"/>
      <c r="FN34" s="64"/>
      <c r="FO34" s="455">
        <v>5219.683</v>
      </c>
      <c r="FP34" s="64"/>
      <c r="FQ34" s="64"/>
      <c r="FR34" s="64"/>
      <c r="FS34" s="64"/>
      <c r="FT34" s="64"/>
      <c r="FU34" s="426"/>
      <c r="FV34" s="426"/>
      <c r="FW34" s="64"/>
      <c r="FX34" s="64"/>
      <c r="FY34" s="64"/>
      <c r="FZ34" s="64"/>
      <c r="GA34" s="64"/>
      <c r="GB34" s="64"/>
      <c r="GC34" s="64"/>
      <c r="GD34" s="64"/>
      <c r="GE34" s="64"/>
      <c r="GF34" s="64"/>
      <c r="GG34" s="64"/>
      <c r="GH34" s="64"/>
      <c r="GI34" s="64"/>
      <c r="GJ34" s="64"/>
      <c r="GK34" s="64"/>
      <c r="GL34" s="64"/>
      <c r="GM34" s="64"/>
      <c r="GN34" s="64"/>
      <c r="GO34" s="64"/>
      <c r="GP34" s="64"/>
      <c r="GQ34" s="426"/>
      <c r="GR34" s="426"/>
      <c r="GS34" s="64"/>
      <c r="GT34" s="64"/>
      <c r="GU34" s="64"/>
      <c r="GV34" s="64"/>
      <c r="GW34" s="64"/>
      <c r="GX34" s="64"/>
      <c r="GY34" s="64"/>
      <c r="GZ34" s="64"/>
      <c r="HA34" s="64"/>
      <c r="HB34" s="64"/>
      <c r="HC34" s="64"/>
      <c r="HD34" s="64"/>
      <c r="HE34" s="64"/>
      <c r="HF34" s="64"/>
      <c r="HG34" s="64"/>
      <c r="HH34" s="64"/>
      <c r="HI34" s="64"/>
      <c r="HJ34" s="64"/>
      <c r="HK34" s="64"/>
      <c r="HL34" s="382"/>
      <c r="HM34" s="398"/>
      <c r="HN34" s="398"/>
      <c r="HO34" s="382"/>
      <c r="HP34" s="382"/>
      <c r="HQ34" s="382"/>
      <c r="HR34" s="382"/>
      <c r="HS34" s="382"/>
      <c r="HT34" s="382"/>
      <c r="HU34" s="382"/>
      <c r="HV34" s="382"/>
      <c r="HW34" s="382"/>
      <c r="HX34" s="382"/>
      <c r="HY34" s="382"/>
      <c r="HZ34" s="382"/>
      <c r="IA34" s="382"/>
      <c r="IB34" s="382"/>
      <c r="IC34" s="382">
        <f t="shared" si="108"/>
        <v>5219.683</v>
      </c>
      <c r="ID34" s="382"/>
      <c r="IE34" s="382"/>
      <c r="IF34" s="429">
        <f t="shared" si="111"/>
        <v>0</v>
      </c>
      <c r="IG34" s="382"/>
      <c r="IK34" s="380">
        <f t="shared" si="0"/>
        <v>0</v>
      </c>
    </row>
    <row r="35" spans="1:245" s="52" customFormat="1" ht="30" outlineLevel="1">
      <c r="A35" s="57"/>
      <c r="B35" s="463" t="s">
        <v>667</v>
      </c>
      <c r="C35" s="78"/>
      <c r="D35" s="78"/>
      <c r="E35" s="434"/>
      <c r="F35" s="434"/>
      <c r="G35" s="434"/>
      <c r="H35" s="256"/>
      <c r="I35" s="256"/>
      <c r="J35" s="245"/>
      <c r="K35" s="245"/>
      <c r="L35" s="245"/>
      <c r="M35" s="66"/>
      <c r="N35" s="341"/>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f t="shared" si="19"/>
        <v>9954.1534103999984</v>
      </c>
      <c r="AV35" s="66"/>
      <c r="AW35" s="66"/>
      <c r="AX35" s="66">
        <f t="shared" si="20"/>
        <v>0</v>
      </c>
      <c r="AY35" s="34"/>
      <c r="AZ35" s="34"/>
      <c r="BA35" s="257"/>
      <c r="BB35" s="257"/>
      <c r="BC35" s="257"/>
      <c r="BD35" s="257"/>
      <c r="BE35" s="257"/>
      <c r="BF35" s="257"/>
      <c r="BG35" s="257"/>
      <c r="BH35" s="228"/>
      <c r="BI35" s="257"/>
      <c r="BJ35" s="257"/>
      <c r="BK35" s="258"/>
      <c r="BL35" s="258"/>
      <c r="BM35" s="34"/>
      <c r="BN35" s="34"/>
      <c r="BO35" s="68"/>
      <c r="BP35" s="68"/>
      <c r="BQ35" s="68"/>
      <c r="BR35" s="68"/>
      <c r="BS35" s="68"/>
      <c r="BT35" s="317"/>
      <c r="BU35" s="68"/>
      <c r="BV35" s="228"/>
      <c r="BW35" s="68"/>
      <c r="BX35" s="68"/>
      <c r="BY35" s="68"/>
      <c r="BZ35" s="68"/>
      <c r="CA35" s="34"/>
      <c r="CB35" s="34"/>
      <c r="CC35" s="257"/>
      <c r="CD35" s="257"/>
      <c r="CE35" s="257"/>
      <c r="CF35" s="257"/>
      <c r="CG35" s="257"/>
      <c r="CH35" s="257"/>
      <c r="CI35" s="257"/>
      <c r="CJ35" s="257"/>
      <c r="CK35" s="257"/>
      <c r="CL35" s="257"/>
      <c r="CM35" s="257"/>
      <c r="CN35" s="257"/>
      <c r="CO35" s="34"/>
      <c r="CP35" s="34"/>
      <c r="CQ35" s="257"/>
      <c r="CR35" s="257"/>
      <c r="CS35" s="257"/>
      <c r="CT35" s="257"/>
      <c r="CU35" s="257"/>
      <c r="CV35" s="257"/>
      <c r="CW35" s="257"/>
      <c r="CX35" s="257"/>
      <c r="CY35" s="257"/>
      <c r="CZ35" s="259"/>
      <c r="DA35" s="259"/>
      <c r="DB35" s="259"/>
      <c r="DC35" s="380"/>
      <c r="DD35" s="380"/>
      <c r="DE35" s="64"/>
      <c r="DF35" s="64"/>
      <c r="DG35" s="64"/>
      <c r="DH35" s="64"/>
      <c r="DI35" s="64"/>
      <c r="DJ35" s="64"/>
      <c r="DK35" s="64"/>
      <c r="DL35" s="64"/>
      <c r="DM35" s="64"/>
      <c r="DN35" s="64"/>
      <c r="DO35" s="64"/>
      <c r="DP35" s="64"/>
      <c r="DQ35" s="51"/>
      <c r="DR35" s="51"/>
      <c r="DS35" s="51"/>
      <c r="DT35" s="51"/>
      <c r="DU35" s="51"/>
      <c r="DV35" s="51"/>
      <c r="DW35" s="51"/>
      <c r="DX35" s="51"/>
      <c r="DY35" s="51"/>
      <c r="DZ35" s="51"/>
      <c r="EA35" s="51"/>
      <c r="EB35" s="64"/>
      <c r="EC35" s="426"/>
      <c r="ED35" s="426"/>
      <c r="EE35" s="64"/>
      <c r="EF35" s="64"/>
      <c r="EG35" s="64"/>
      <c r="EH35" s="64"/>
      <c r="EI35" s="64"/>
      <c r="EJ35" s="64"/>
      <c r="EK35" s="64"/>
      <c r="EL35" s="64"/>
      <c r="EM35" s="64"/>
      <c r="EN35" s="64"/>
      <c r="EO35" s="64"/>
      <c r="EP35" s="64"/>
      <c r="EQ35" s="64"/>
      <c r="ER35" s="64"/>
      <c r="ES35" s="64"/>
      <c r="ET35" s="426"/>
      <c r="EU35" s="64"/>
      <c r="EV35" s="64"/>
      <c r="EW35" s="426"/>
      <c r="EX35" s="64"/>
      <c r="EY35" s="426"/>
      <c r="EZ35" s="426"/>
      <c r="FA35" s="64"/>
      <c r="FB35" s="64"/>
      <c r="FC35" s="64"/>
      <c r="FD35" s="64"/>
      <c r="FE35" s="64"/>
      <c r="FF35" s="64"/>
      <c r="FG35" s="64"/>
      <c r="FH35" s="64"/>
      <c r="FI35" s="64"/>
      <c r="FJ35" s="64"/>
      <c r="FK35" s="64"/>
      <c r="FL35" s="64"/>
      <c r="FM35" s="64"/>
      <c r="FN35" s="64"/>
      <c r="FO35" s="455">
        <v>9954.1534103999984</v>
      </c>
      <c r="FP35" s="64"/>
      <c r="FQ35" s="64"/>
      <c r="FR35" s="64"/>
      <c r="FS35" s="64"/>
      <c r="FT35" s="64"/>
      <c r="FU35" s="426"/>
      <c r="FV35" s="426"/>
      <c r="FW35" s="64"/>
      <c r="FX35" s="64"/>
      <c r="FY35" s="64"/>
      <c r="FZ35" s="64"/>
      <c r="GA35" s="64"/>
      <c r="GB35" s="64"/>
      <c r="GC35" s="64"/>
      <c r="GD35" s="64"/>
      <c r="GE35" s="64"/>
      <c r="GF35" s="64"/>
      <c r="GG35" s="64"/>
      <c r="GH35" s="64"/>
      <c r="GI35" s="64"/>
      <c r="GJ35" s="64"/>
      <c r="GK35" s="64"/>
      <c r="GL35" s="64"/>
      <c r="GM35" s="64"/>
      <c r="GN35" s="64"/>
      <c r="GO35" s="64"/>
      <c r="GP35" s="64"/>
      <c r="GQ35" s="426"/>
      <c r="GR35" s="426"/>
      <c r="GS35" s="64"/>
      <c r="GT35" s="64"/>
      <c r="GU35" s="64"/>
      <c r="GV35" s="64"/>
      <c r="GW35" s="64"/>
      <c r="GX35" s="64"/>
      <c r="GY35" s="64"/>
      <c r="GZ35" s="64"/>
      <c r="HA35" s="64"/>
      <c r="HB35" s="64"/>
      <c r="HC35" s="64"/>
      <c r="HD35" s="64"/>
      <c r="HE35" s="64"/>
      <c r="HF35" s="64"/>
      <c r="HG35" s="64"/>
      <c r="HH35" s="64"/>
      <c r="HI35" s="64"/>
      <c r="HJ35" s="64"/>
      <c r="HK35" s="64"/>
      <c r="HL35" s="382"/>
      <c r="HM35" s="398"/>
      <c r="HN35" s="398"/>
      <c r="HO35" s="382"/>
      <c r="HP35" s="382"/>
      <c r="HQ35" s="382"/>
      <c r="HR35" s="382"/>
      <c r="HS35" s="382"/>
      <c r="HT35" s="382"/>
      <c r="HU35" s="382"/>
      <c r="HV35" s="382"/>
      <c r="HW35" s="382"/>
      <c r="HX35" s="382"/>
      <c r="HY35" s="382"/>
      <c r="HZ35" s="382"/>
      <c r="IA35" s="382"/>
      <c r="IB35" s="382"/>
      <c r="IC35" s="382">
        <f t="shared" si="108"/>
        <v>9954.1534103999984</v>
      </c>
      <c r="ID35" s="382"/>
      <c r="IE35" s="382"/>
      <c r="IF35" s="429">
        <f t="shared" si="111"/>
        <v>0</v>
      </c>
      <c r="IG35" s="382"/>
      <c r="IK35" s="380">
        <f t="shared" si="0"/>
        <v>0</v>
      </c>
    </row>
    <row r="36" spans="1:245" s="52" customFormat="1" ht="30" outlineLevel="1">
      <c r="A36" s="57"/>
      <c r="B36" s="463" t="s">
        <v>668</v>
      </c>
      <c r="C36" s="78"/>
      <c r="D36" s="78"/>
      <c r="E36" s="434"/>
      <c r="F36" s="434"/>
      <c r="G36" s="434"/>
      <c r="H36" s="256"/>
      <c r="I36" s="256"/>
      <c r="J36" s="245"/>
      <c r="K36" s="245"/>
      <c r="L36" s="245"/>
      <c r="M36" s="66"/>
      <c r="N36" s="341"/>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f t="shared" si="19"/>
        <v>25408.976323199997</v>
      </c>
      <c r="AV36" s="66"/>
      <c r="AW36" s="66"/>
      <c r="AX36" s="66">
        <f t="shared" si="20"/>
        <v>0</v>
      </c>
      <c r="AY36" s="34"/>
      <c r="AZ36" s="34"/>
      <c r="BA36" s="257"/>
      <c r="BB36" s="257"/>
      <c r="BC36" s="257"/>
      <c r="BD36" s="257"/>
      <c r="BE36" s="257"/>
      <c r="BF36" s="257"/>
      <c r="BG36" s="257"/>
      <c r="BH36" s="228"/>
      <c r="BI36" s="257"/>
      <c r="BJ36" s="257"/>
      <c r="BK36" s="258"/>
      <c r="BL36" s="258"/>
      <c r="BM36" s="34"/>
      <c r="BN36" s="34"/>
      <c r="BO36" s="68"/>
      <c r="BP36" s="68"/>
      <c r="BQ36" s="68"/>
      <c r="BR36" s="68"/>
      <c r="BS36" s="68"/>
      <c r="BT36" s="317"/>
      <c r="BU36" s="68"/>
      <c r="BV36" s="228"/>
      <c r="BW36" s="68"/>
      <c r="BX36" s="68"/>
      <c r="BY36" s="68"/>
      <c r="BZ36" s="68"/>
      <c r="CA36" s="34"/>
      <c r="CB36" s="34"/>
      <c r="CC36" s="257"/>
      <c r="CD36" s="257"/>
      <c r="CE36" s="257"/>
      <c r="CF36" s="257"/>
      <c r="CG36" s="257"/>
      <c r="CH36" s="257"/>
      <c r="CI36" s="257"/>
      <c r="CJ36" s="257"/>
      <c r="CK36" s="257"/>
      <c r="CL36" s="257"/>
      <c r="CM36" s="257"/>
      <c r="CN36" s="257"/>
      <c r="CO36" s="34"/>
      <c r="CP36" s="34"/>
      <c r="CQ36" s="257"/>
      <c r="CR36" s="257"/>
      <c r="CS36" s="257"/>
      <c r="CT36" s="257"/>
      <c r="CU36" s="257"/>
      <c r="CV36" s="257"/>
      <c r="CW36" s="257"/>
      <c r="CX36" s="257"/>
      <c r="CY36" s="257"/>
      <c r="CZ36" s="259"/>
      <c r="DA36" s="259"/>
      <c r="DB36" s="259"/>
      <c r="DC36" s="380"/>
      <c r="DD36" s="380"/>
      <c r="DE36" s="64"/>
      <c r="DF36" s="64"/>
      <c r="DG36" s="64"/>
      <c r="DH36" s="64"/>
      <c r="DI36" s="64"/>
      <c r="DJ36" s="64"/>
      <c r="DK36" s="64"/>
      <c r="DL36" s="64"/>
      <c r="DM36" s="64"/>
      <c r="DN36" s="64"/>
      <c r="DO36" s="64"/>
      <c r="DP36" s="64"/>
      <c r="DQ36" s="51"/>
      <c r="DR36" s="51"/>
      <c r="DS36" s="51"/>
      <c r="DT36" s="51"/>
      <c r="DU36" s="51"/>
      <c r="DV36" s="51"/>
      <c r="DW36" s="51"/>
      <c r="DX36" s="51"/>
      <c r="DY36" s="51"/>
      <c r="DZ36" s="51"/>
      <c r="EA36" s="51"/>
      <c r="EB36" s="64"/>
      <c r="EC36" s="426"/>
      <c r="ED36" s="426"/>
      <c r="EE36" s="64"/>
      <c r="EF36" s="64"/>
      <c r="EG36" s="64"/>
      <c r="EH36" s="64"/>
      <c r="EI36" s="64"/>
      <c r="EJ36" s="64"/>
      <c r="EK36" s="64"/>
      <c r="EL36" s="64"/>
      <c r="EM36" s="64"/>
      <c r="EN36" s="64"/>
      <c r="EO36" s="64"/>
      <c r="EP36" s="64"/>
      <c r="EQ36" s="64"/>
      <c r="ER36" s="64"/>
      <c r="ES36" s="64"/>
      <c r="ET36" s="426"/>
      <c r="EU36" s="64"/>
      <c r="EV36" s="64"/>
      <c r="EW36" s="426"/>
      <c r="EX36" s="64"/>
      <c r="EY36" s="426"/>
      <c r="EZ36" s="426"/>
      <c r="FA36" s="64"/>
      <c r="FB36" s="64"/>
      <c r="FC36" s="64"/>
      <c r="FD36" s="64"/>
      <c r="FE36" s="64"/>
      <c r="FF36" s="64"/>
      <c r="FG36" s="64"/>
      <c r="FH36" s="64"/>
      <c r="FI36" s="64"/>
      <c r="FJ36" s="64"/>
      <c r="FK36" s="64"/>
      <c r="FL36" s="64"/>
      <c r="FM36" s="64"/>
      <c r="FN36" s="64"/>
      <c r="FO36" s="455">
        <v>25408.976323199997</v>
      </c>
      <c r="FP36" s="64"/>
      <c r="FQ36" s="64"/>
      <c r="FR36" s="64"/>
      <c r="FS36" s="64"/>
      <c r="FT36" s="64"/>
      <c r="FU36" s="426"/>
      <c r="FV36" s="426"/>
      <c r="FW36" s="64"/>
      <c r="FX36" s="64"/>
      <c r="FY36" s="64"/>
      <c r="FZ36" s="64"/>
      <c r="GA36" s="64"/>
      <c r="GB36" s="64"/>
      <c r="GC36" s="64"/>
      <c r="GD36" s="64"/>
      <c r="GE36" s="64"/>
      <c r="GF36" s="64"/>
      <c r="GG36" s="64"/>
      <c r="GH36" s="64"/>
      <c r="GI36" s="64"/>
      <c r="GJ36" s="64"/>
      <c r="GK36" s="64"/>
      <c r="GL36" s="64"/>
      <c r="GM36" s="64"/>
      <c r="GN36" s="64"/>
      <c r="GO36" s="64"/>
      <c r="GP36" s="64"/>
      <c r="GQ36" s="426"/>
      <c r="GR36" s="426"/>
      <c r="GS36" s="64"/>
      <c r="GT36" s="64"/>
      <c r="GU36" s="64"/>
      <c r="GV36" s="64"/>
      <c r="GW36" s="64"/>
      <c r="GX36" s="64"/>
      <c r="GY36" s="64"/>
      <c r="GZ36" s="64"/>
      <c r="HA36" s="64"/>
      <c r="HB36" s="64"/>
      <c r="HC36" s="64"/>
      <c r="HD36" s="64"/>
      <c r="HE36" s="64"/>
      <c r="HF36" s="64"/>
      <c r="HG36" s="64"/>
      <c r="HH36" s="64"/>
      <c r="HI36" s="64"/>
      <c r="HJ36" s="64"/>
      <c r="HK36" s="64"/>
      <c r="HL36" s="382"/>
      <c r="HM36" s="398"/>
      <c r="HN36" s="398"/>
      <c r="HO36" s="382"/>
      <c r="HP36" s="382"/>
      <c r="HQ36" s="382"/>
      <c r="HR36" s="382"/>
      <c r="HS36" s="382"/>
      <c r="HT36" s="382"/>
      <c r="HU36" s="382"/>
      <c r="HV36" s="382"/>
      <c r="HW36" s="382"/>
      <c r="HX36" s="382"/>
      <c r="HY36" s="382"/>
      <c r="HZ36" s="382"/>
      <c r="IA36" s="382"/>
      <c r="IB36" s="382"/>
      <c r="IC36" s="382">
        <f t="shared" si="108"/>
        <v>25408.976323199997</v>
      </c>
      <c r="ID36" s="382"/>
      <c r="IE36" s="382"/>
      <c r="IF36" s="429">
        <f t="shared" si="111"/>
        <v>0</v>
      </c>
      <c r="IG36" s="382"/>
      <c r="IK36" s="380">
        <f t="shared" si="0"/>
        <v>0</v>
      </c>
    </row>
    <row r="37" spans="1:245" s="52" customFormat="1" ht="25.5" outlineLevel="1">
      <c r="A37" s="57"/>
      <c r="B37" s="383" t="s">
        <v>669</v>
      </c>
      <c r="C37" s="78"/>
      <c r="D37" s="78"/>
      <c r="E37" s="434"/>
      <c r="F37" s="434"/>
      <c r="G37" s="434"/>
      <c r="H37" s="256"/>
      <c r="I37" s="256"/>
      <c r="J37" s="245"/>
      <c r="K37" s="245"/>
      <c r="L37" s="245"/>
      <c r="M37" s="66"/>
      <c r="N37" s="341"/>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f t="shared" si="19"/>
        <v>13173.252</v>
      </c>
      <c r="AV37" s="66"/>
      <c r="AW37" s="66"/>
      <c r="AX37" s="66">
        <f t="shared" si="20"/>
        <v>0</v>
      </c>
      <c r="AY37" s="34"/>
      <c r="AZ37" s="34"/>
      <c r="BA37" s="257"/>
      <c r="BB37" s="257"/>
      <c r="BC37" s="257"/>
      <c r="BD37" s="257"/>
      <c r="BE37" s="257"/>
      <c r="BF37" s="257"/>
      <c r="BG37" s="257"/>
      <c r="BH37" s="228"/>
      <c r="BI37" s="257"/>
      <c r="BJ37" s="257"/>
      <c r="BK37" s="258"/>
      <c r="BL37" s="258"/>
      <c r="BM37" s="34"/>
      <c r="BN37" s="34"/>
      <c r="BO37" s="68"/>
      <c r="BP37" s="68"/>
      <c r="BQ37" s="68"/>
      <c r="BR37" s="68"/>
      <c r="BS37" s="68"/>
      <c r="BT37" s="317"/>
      <c r="BU37" s="68"/>
      <c r="BV37" s="228"/>
      <c r="BW37" s="68"/>
      <c r="BX37" s="68"/>
      <c r="BY37" s="68"/>
      <c r="BZ37" s="68"/>
      <c r="CA37" s="34"/>
      <c r="CB37" s="34"/>
      <c r="CC37" s="257"/>
      <c r="CD37" s="257"/>
      <c r="CE37" s="257"/>
      <c r="CF37" s="257"/>
      <c r="CG37" s="257"/>
      <c r="CH37" s="257"/>
      <c r="CI37" s="257"/>
      <c r="CJ37" s="257"/>
      <c r="CK37" s="257"/>
      <c r="CL37" s="257"/>
      <c r="CM37" s="257"/>
      <c r="CN37" s="257"/>
      <c r="CO37" s="34"/>
      <c r="CP37" s="34"/>
      <c r="CQ37" s="257"/>
      <c r="CR37" s="257"/>
      <c r="CS37" s="257"/>
      <c r="CT37" s="257"/>
      <c r="CU37" s="257"/>
      <c r="CV37" s="257"/>
      <c r="CW37" s="257"/>
      <c r="CX37" s="257"/>
      <c r="CY37" s="257"/>
      <c r="CZ37" s="259"/>
      <c r="DA37" s="259"/>
      <c r="DB37" s="259"/>
      <c r="DC37" s="380"/>
      <c r="DD37" s="380"/>
      <c r="DE37" s="64"/>
      <c r="DF37" s="64"/>
      <c r="DG37" s="64"/>
      <c r="DH37" s="64"/>
      <c r="DI37" s="64"/>
      <c r="DJ37" s="64"/>
      <c r="DK37" s="64"/>
      <c r="DL37" s="64"/>
      <c r="DM37" s="64"/>
      <c r="DN37" s="64"/>
      <c r="DO37" s="64"/>
      <c r="DP37" s="64"/>
      <c r="DQ37" s="51"/>
      <c r="DR37" s="51"/>
      <c r="DS37" s="51"/>
      <c r="DT37" s="51"/>
      <c r="DU37" s="51"/>
      <c r="DV37" s="51"/>
      <c r="DW37" s="51"/>
      <c r="DX37" s="51"/>
      <c r="DY37" s="51"/>
      <c r="DZ37" s="51"/>
      <c r="EA37" s="51"/>
      <c r="EB37" s="64"/>
      <c r="EC37" s="426"/>
      <c r="ED37" s="426"/>
      <c r="EE37" s="64"/>
      <c r="EF37" s="64"/>
      <c r="EG37" s="64"/>
      <c r="EH37" s="64"/>
      <c r="EI37" s="64"/>
      <c r="EJ37" s="64"/>
      <c r="EK37" s="64"/>
      <c r="EL37" s="64"/>
      <c r="EM37" s="64"/>
      <c r="EN37" s="64"/>
      <c r="EO37" s="64"/>
      <c r="EP37" s="64"/>
      <c r="EQ37" s="64"/>
      <c r="ER37" s="64"/>
      <c r="ES37" s="64"/>
      <c r="ET37" s="426"/>
      <c r="EU37" s="64"/>
      <c r="EV37" s="64"/>
      <c r="EW37" s="426"/>
      <c r="EX37" s="64"/>
      <c r="EY37" s="426"/>
      <c r="EZ37" s="426"/>
      <c r="FA37" s="64"/>
      <c r="FB37" s="64"/>
      <c r="FC37" s="64"/>
      <c r="FD37" s="64"/>
      <c r="FE37" s="64"/>
      <c r="FF37" s="64"/>
      <c r="FG37" s="64"/>
      <c r="FH37" s="64"/>
      <c r="FI37" s="64"/>
      <c r="FJ37" s="64"/>
      <c r="FK37" s="64"/>
      <c r="FL37" s="64"/>
      <c r="FM37" s="64"/>
      <c r="FN37" s="64"/>
      <c r="FO37" s="455">
        <v>13173.252</v>
      </c>
      <c r="FP37" s="64"/>
      <c r="FQ37" s="64"/>
      <c r="FR37" s="64"/>
      <c r="FS37" s="64"/>
      <c r="FT37" s="64"/>
      <c r="FU37" s="426"/>
      <c r="FV37" s="426"/>
      <c r="FW37" s="64"/>
      <c r="FX37" s="64"/>
      <c r="FY37" s="64"/>
      <c r="FZ37" s="64"/>
      <c r="GA37" s="64"/>
      <c r="GB37" s="64"/>
      <c r="GC37" s="64"/>
      <c r="GD37" s="64"/>
      <c r="GE37" s="64"/>
      <c r="GF37" s="64"/>
      <c r="GG37" s="64"/>
      <c r="GH37" s="64"/>
      <c r="GI37" s="64"/>
      <c r="GJ37" s="64"/>
      <c r="GK37" s="64"/>
      <c r="GL37" s="64"/>
      <c r="GM37" s="64"/>
      <c r="GN37" s="64"/>
      <c r="GO37" s="64"/>
      <c r="GP37" s="64"/>
      <c r="GQ37" s="426"/>
      <c r="GR37" s="426"/>
      <c r="GS37" s="64"/>
      <c r="GT37" s="64"/>
      <c r="GU37" s="64"/>
      <c r="GV37" s="64"/>
      <c r="GW37" s="64"/>
      <c r="GX37" s="64"/>
      <c r="GY37" s="64"/>
      <c r="GZ37" s="64"/>
      <c r="HA37" s="64"/>
      <c r="HB37" s="64"/>
      <c r="HC37" s="64"/>
      <c r="HD37" s="64"/>
      <c r="HE37" s="64"/>
      <c r="HF37" s="64"/>
      <c r="HG37" s="64"/>
      <c r="HH37" s="64"/>
      <c r="HI37" s="64"/>
      <c r="HJ37" s="64"/>
      <c r="HK37" s="64"/>
      <c r="HL37" s="382"/>
      <c r="HM37" s="398"/>
      <c r="HN37" s="398"/>
      <c r="HO37" s="382"/>
      <c r="HP37" s="382"/>
      <c r="HQ37" s="382"/>
      <c r="HR37" s="382"/>
      <c r="HS37" s="382"/>
      <c r="HT37" s="382"/>
      <c r="HU37" s="382"/>
      <c r="HV37" s="382"/>
      <c r="HW37" s="382"/>
      <c r="HX37" s="382"/>
      <c r="HY37" s="382"/>
      <c r="HZ37" s="382"/>
      <c r="IA37" s="382"/>
      <c r="IB37" s="382"/>
      <c r="IC37" s="382">
        <f t="shared" si="108"/>
        <v>13173.252</v>
      </c>
      <c r="ID37" s="382"/>
      <c r="IE37" s="382"/>
      <c r="IF37" s="429">
        <f t="shared" si="111"/>
        <v>0</v>
      </c>
      <c r="IG37" s="382"/>
      <c r="IK37" s="380">
        <f t="shared" si="0"/>
        <v>0</v>
      </c>
    </row>
    <row r="38" spans="1:245" s="52" customFormat="1" ht="38.25" outlineLevel="1">
      <c r="A38" s="57"/>
      <c r="B38" s="383" t="s">
        <v>670</v>
      </c>
      <c r="C38" s="78"/>
      <c r="D38" s="78"/>
      <c r="E38" s="434"/>
      <c r="F38" s="434"/>
      <c r="G38" s="434"/>
      <c r="H38" s="256"/>
      <c r="I38" s="256"/>
      <c r="J38" s="245"/>
      <c r="K38" s="245"/>
      <c r="L38" s="245"/>
      <c r="M38" s="66"/>
      <c r="N38" s="341"/>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f t="shared" si="19"/>
        <v>416.65945999999997</v>
      </c>
      <c r="AV38" s="66"/>
      <c r="AW38" s="66"/>
      <c r="AX38" s="66">
        <f t="shared" si="20"/>
        <v>1293.1690000000001</v>
      </c>
      <c r="AY38" s="34"/>
      <c r="AZ38" s="34"/>
      <c r="BA38" s="257"/>
      <c r="BB38" s="257"/>
      <c r="BC38" s="257"/>
      <c r="BD38" s="257"/>
      <c r="BE38" s="257"/>
      <c r="BF38" s="257"/>
      <c r="BG38" s="257"/>
      <c r="BH38" s="228"/>
      <c r="BI38" s="257"/>
      <c r="BJ38" s="257"/>
      <c r="BK38" s="258"/>
      <c r="BL38" s="258"/>
      <c r="BM38" s="34"/>
      <c r="BN38" s="34"/>
      <c r="BO38" s="68"/>
      <c r="BP38" s="68"/>
      <c r="BQ38" s="68"/>
      <c r="BR38" s="68"/>
      <c r="BS38" s="68"/>
      <c r="BT38" s="317"/>
      <c r="BU38" s="68"/>
      <c r="BV38" s="228"/>
      <c r="BW38" s="68"/>
      <c r="BX38" s="68"/>
      <c r="BY38" s="68"/>
      <c r="BZ38" s="68"/>
      <c r="CA38" s="34"/>
      <c r="CB38" s="34"/>
      <c r="CC38" s="257"/>
      <c r="CD38" s="257"/>
      <c r="CE38" s="257"/>
      <c r="CF38" s="257"/>
      <c r="CG38" s="257"/>
      <c r="CH38" s="257"/>
      <c r="CI38" s="257"/>
      <c r="CJ38" s="257"/>
      <c r="CK38" s="257"/>
      <c r="CL38" s="257"/>
      <c r="CM38" s="257"/>
      <c r="CN38" s="257"/>
      <c r="CO38" s="34"/>
      <c r="CP38" s="34"/>
      <c r="CQ38" s="257"/>
      <c r="CR38" s="257"/>
      <c r="CS38" s="257"/>
      <c r="CT38" s="257"/>
      <c r="CU38" s="257"/>
      <c r="CV38" s="257"/>
      <c r="CW38" s="257"/>
      <c r="CX38" s="257"/>
      <c r="CY38" s="257"/>
      <c r="CZ38" s="259"/>
      <c r="DA38" s="259"/>
      <c r="DB38" s="259"/>
      <c r="DC38" s="380"/>
      <c r="DD38" s="380"/>
      <c r="DE38" s="64"/>
      <c r="DF38" s="64"/>
      <c r="DG38" s="64"/>
      <c r="DH38" s="64"/>
      <c r="DI38" s="64"/>
      <c r="DJ38" s="64"/>
      <c r="DK38" s="64"/>
      <c r="DL38" s="64"/>
      <c r="DM38" s="64"/>
      <c r="DN38" s="64"/>
      <c r="DO38" s="64"/>
      <c r="DP38" s="64"/>
      <c r="DQ38" s="51"/>
      <c r="DR38" s="51"/>
      <c r="DS38" s="51"/>
      <c r="DT38" s="51"/>
      <c r="DU38" s="51"/>
      <c r="DV38" s="51"/>
      <c r="DW38" s="51"/>
      <c r="DX38" s="51"/>
      <c r="DY38" s="51"/>
      <c r="DZ38" s="51"/>
      <c r="EA38" s="51"/>
      <c r="EB38" s="64"/>
      <c r="EC38" s="426"/>
      <c r="ED38" s="426"/>
      <c r="EE38" s="64"/>
      <c r="EF38" s="64"/>
      <c r="EG38" s="64"/>
      <c r="EH38" s="64"/>
      <c r="EI38" s="64"/>
      <c r="EJ38" s="64"/>
      <c r="EK38" s="64"/>
      <c r="EL38" s="64"/>
      <c r="EM38" s="64"/>
      <c r="EN38" s="64"/>
      <c r="EO38" s="64"/>
      <c r="EP38" s="64"/>
      <c r="EQ38" s="64"/>
      <c r="ER38" s="64"/>
      <c r="ES38" s="64"/>
      <c r="ET38" s="426"/>
      <c r="EU38" s="64"/>
      <c r="EV38" s="64"/>
      <c r="EW38" s="426"/>
      <c r="EX38" s="64"/>
      <c r="EY38" s="426"/>
      <c r="EZ38" s="426"/>
      <c r="FA38" s="64"/>
      <c r="FB38" s="64"/>
      <c r="FC38" s="64"/>
      <c r="FD38" s="64"/>
      <c r="FE38" s="64"/>
      <c r="FF38" s="64"/>
      <c r="FG38" s="64"/>
      <c r="FH38" s="64"/>
      <c r="FI38" s="64"/>
      <c r="FJ38" s="64"/>
      <c r="FK38" s="64"/>
      <c r="FL38" s="64"/>
      <c r="FM38" s="64"/>
      <c r="FN38" s="64"/>
      <c r="FO38" s="455">
        <v>416.65945999999997</v>
      </c>
      <c r="FP38" s="64"/>
      <c r="FQ38" s="64"/>
      <c r="FR38" s="64">
        <v>1293.1690000000001</v>
      </c>
      <c r="FS38" s="64"/>
      <c r="FT38" s="64"/>
      <c r="FU38" s="426"/>
      <c r="FV38" s="426"/>
      <c r="FW38" s="64"/>
      <c r="FX38" s="64"/>
      <c r="FY38" s="64"/>
      <c r="FZ38" s="64"/>
      <c r="GA38" s="64"/>
      <c r="GB38" s="64"/>
      <c r="GC38" s="64"/>
      <c r="GD38" s="64"/>
      <c r="GE38" s="64"/>
      <c r="GF38" s="64"/>
      <c r="GG38" s="64"/>
      <c r="GH38" s="64"/>
      <c r="GI38" s="64"/>
      <c r="GJ38" s="64"/>
      <c r="GK38" s="64"/>
      <c r="GL38" s="64"/>
      <c r="GM38" s="64"/>
      <c r="GN38" s="64"/>
      <c r="GO38" s="64"/>
      <c r="GP38" s="64"/>
      <c r="GQ38" s="426"/>
      <c r="GR38" s="426"/>
      <c r="GS38" s="64"/>
      <c r="GT38" s="64"/>
      <c r="GU38" s="64"/>
      <c r="GV38" s="64"/>
      <c r="GW38" s="64"/>
      <c r="GX38" s="64"/>
      <c r="GY38" s="64"/>
      <c r="GZ38" s="64"/>
      <c r="HA38" s="64"/>
      <c r="HB38" s="64"/>
      <c r="HC38" s="64"/>
      <c r="HD38" s="64"/>
      <c r="HE38" s="64"/>
      <c r="HF38" s="64"/>
      <c r="HG38" s="64"/>
      <c r="HH38" s="64"/>
      <c r="HI38" s="64"/>
      <c r="HJ38" s="64"/>
      <c r="HK38" s="64"/>
      <c r="HL38" s="382"/>
      <c r="HM38" s="398"/>
      <c r="HN38" s="398"/>
      <c r="HO38" s="382"/>
      <c r="HP38" s="382"/>
      <c r="HQ38" s="382"/>
      <c r="HR38" s="382"/>
      <c r="HS38" s="382"/>
      <c r="HT38" s="382"/>
      <c r="HU38" s="382"/>
      <c r="HV38" s="382"/>
      <c r="HW38" s="382"/>
      <c r="HX38" s="382"/>
      <c r="HY38" s="382"/>
      <c r="HZ38" s="382"/>
      <c r="IA38" s="382"/>
      <c r="IB38" s="382"/>
      <c r="IC38" s="382">
        <f t="shared" si="108"/>
        <v>416.65945999999997</v>
      </c>
      <c r="ID38" s="382"/>
      <c r="IE38" s="382"/>
      <c r="IF38" s="429">
        <f t="shared" si="111"/>
        <v>1293.1690000000001</v>
      </c>
      <c r="IG38" s="382"/>
      <c r="IK38" s="380">
        <f t="shared" si="0"/>
        <v>0</v>
      </c>
    </row>
    <row r="39" spans="1:245" s="52" customFormat="1" ht="38.25" outlineLevel="1">
      <c r="A39" s="57"/>
      <c r="B39" s="383" t="s">
        <v>671</v>
      </c>
      <c r="C39" s="78"/>
      <c r="D39" s="78"/>
      <c r="E39" s="434"/>
      <c r="F39" s="434"/>
      <c r="G39" s="434"/>
      <c r="H39" s="256"/>
      <c r="I39" s="256"/>
      <c r="J39" s="245"/>
      <c r="K39" s="245"/>
      <c r="L39" s="245"/>
      <c r="M39" s="66"/>
      <c r="N39" s="341"/>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f t="shared" si="19"/>
        <v>557.48199999999997</v>
      </c>
      <c r="AV39" s="66"/>
      <c r="AW39" s="66"/>
      <c r="AX39" s="66">
        <f t="shared" si="20"/>
        <v>2593.6670341426679</v>
      </c>
      <c r="AY39" s="34"/>
      <c r="AZ39" s="34"/>
      <c r="BA39" s="257"/>
      <c r="BB39" s="257"/>
      <c r="BC39" s="257"/>
      <c r="BD39" s="257"/>
      <c r="BE39" s="257"/>
      <c r="BF39" s="257"/>
      <c r="BG39" s="257"/>
      <c r="BH39" s="228"/>
      <c r="BI39" s="257"/>
      <c r="BJ39" s="257"/>
      <c r="BK39" s="258"/>
      <c r="BL39" s="258"/>
      <c r="BM39" s="34"/>
      <c r="BN39" s="34"/>
      <c r="BO39" s="68"/>
      <c r="BP39" s="68"/>
      <c r="BQ39" s="68"/>
      <c r="BR39" s="68"/>
      <c r="BS39" s="68"/>
      <c r="BT39" s="317"/>
      <c r="BU39" s="68"/>
      <c r="BV39" s="228"/>
      <c r="BW39" s="68"/>
      <c r="BX39" s="68"/>
      <c r="BY39" s="68"/>
      <c r="BZ39" s="68"/>
      <c r="CA39" s="34"/>
      <c r="CB39" s="34"/>
      <c r="CC39" s="257"/>
      <c r="CD39" s="257"/>
      <c r="CE39" s="257"/>
      <c r="CF39" s="257"/>
      <c r="CG39" s="257"/>
      <c r="CH39" s="257"/>
      <c r="CI39" s="257"/>
      <c r="CJ39" s="257"/>
      <c r="CK39" s="257"/>
      <c r="CL39" s="257"/>
      <c r="CM39" s="257"/>
      <c r="CN39" s="257"/>
      <c r="CO39" s="34"/>
      <c r="CP39" s="34"/>
      <c r="CQ39" s="257"/>
      <c r="CR39" s="257"/>
      <c r="CS39" s="257"/>
      <c r="CT39" s="257"/>
      <c r="CU39" s="257"/>
      <c r="CV39" s="257"/>
      <c r="CW39" s="257"/>
      <c r="CX39" s="257"/>
      <c r="CY39" s="257"/>
      <c r="CZ39" s="259"/>
      <c r="DA39" s="259"/>
      <c r="DB39" s="259"/>
      <c r="DC39" s="380"/>
      <c r="DD39" s="380"/>
      <c r="DE39" s="64"/>
      <c r="DF39" s="64"/>
      <c r="DG39" s="64"/>
      <c r="DH39" s="64"/>
      <c r="DI39" s="64"/>
      <c r="DJ39" s="64"/>
      <c r="DK39" s="64"/>
      <c r="DL39" s="64"/>
      <c r="DM39" s="64"/>
      <c r="DN39" s="64"/>
      <c r="DO39" s="64"/>
      <c r="DP39" s="64"/>
      <c r="DQ39" s="51"/>
      <c r="DR39" s="51"/>
      <c r="DS39" s="51"/>
      <c r="DT39" s="51"/>
      <c r="DU39" s="51"/>
      <c r="DV39" s="51"/>
      <c r="DW39" s="51"/>
      <c r="DX39" s="51"/>
      <c r="DY39" s="51"/>
      <c r="DZ39" s="51"/>
      <c r="EA39" s="51"/>
      <c r="EB39" s="64"/>
      <c r="EC39" s="426"/>
      <c r="ED39" s="426"/>
      <c r="EE39" s="64"/>
      <c r="EF39" s="64"/>
      <c r="EG39" s="64"/>
      <c r="EH39" s="64"/>
      <c r="EI39" s="64"/>
      <c r="EJ39" s="64"/>
      <c r="EK39" s="64"/>
      <c r="EL39" s="64"/>
      <c r="EM39" s="64"/>
      <c r="EN39" s="64"/>
      <c r="EO39" s="64"/>
      <c r="EP39" s="64"/>
      <c r="EQ39" s="64"/>
      <c r="ER39" s="64"/>
      <c r="ES39" s="64"/>
      <c r="ET39" s="426"/>
      <c r="EU39" s="64"/>
      <c r="EV39" s="64"/>
      <c r="EW39" s="426"/>
      <c r="EX39" s="64"/>
      <c r="EY39" s="426"/>
      <c r="EZ39" s="426"/>
      <c r="FA39" s="64"/>
      <c r="FB39" s="64"/>
      <c r="FC39" s="64"/>
      <c r="FD39" s="64"/>
      <c r="FE39" s="64"/>
      <c r="FF39" s="64"/>
      <c r="FG39" s="64"/>
      <c r="FH39" s="64"/>
      <c r="FI39" s="64"/>
      <c r="FJ39" s="64"/>
      <c r="FK39" s="64"/>
      <c r="FL39" s="64"/>
      <c r="FM39" s="64"/>
      <c r="FN39" s="64"/>
      <c r="FO39" s="455">
        <v>557.48199999999997</v>
      </c>
      <c r="FP39" s="64"/>
      <c r="FQ39" s="64"/>
      <c r="FR39" s="64">
        <v>2593.6670341426679</v>
      </c>
      <c r="FS39" s="64"/>
      <c r="FT39" s="64"/>
      <c r="FU39" s="426"/>
      <c r="FV39" s="426"/>
      <c r="FW39" s="64"/>
      <c r="FX39" s="64"/>
      <c r="FY39" s="64"/>
      <c r="FZ39" s="64"/>
      <c r="GA39" s="64"/>
      <c r="GB39" s="64"/>
      <c r="GC39" s="64"/>
      <c r="GD39" s="64"/>
      <c r="GE39" s="64"/>
      <c r="GF39" s="64"/>
      <c r="GG39" s="64"/>
      <c r="GH39" s="64"/>
      <c r="GI39" s="64"/>
      <c r="GJ39" s="64"/>
      <c r="GK39" s="64"/>
      <c r="GL39" s="64"/>
      <c r="GM39" s="64"/>
      <c r="GN39" s="64"/>
      <c r="GO39" s="64"/>
      <c r="GP39" s="64"/>
      <c r="GQ39" s="426"/>
      <c r="GR39" s="426"/>
      <c r="GS39" s="64"/>
      <c r="GT39" s="64"/>
      <c r="GU39" s="64"/>
      <c r="GV39" s="64"/>
      <c r="GW39" s="64"/>
      <c r="GX39" s="64"/>
      <c r="GY39" s="64"/>
      <c r="GZ39" s="64"/>
      <c r="HA39" s="64"/>
      <c r="HB39" s="64"/>
      <c r="HC39" s="64"/>
      <c r="HD39" s="64"/>
      <c r="HE39" s="64"/>
      <c r="HF39" s="64"/>
      <c r="HG39" s="64"/>
      <c r="HH39" s="64"/>
      <c r="HI39" s="64"/>
      <c r="HJ39" s="64"/>
      <c r="HK39" s="64"/>
      <c r="HL39" s="382"/>
      <c r="HM39" s="398"/>
      <c r="HN39" s="398"/>
      <c r="HO39" s="382"/>
      <c r="HP39" s="382"/>
      <c r="HQ39" s="382"/>
      <c r="HR39" s="382"/>
      <c r="HS39" s="382"/>
      <c r="HT39" s="382"/>
      <c r="HU39" s="382"/>
      <c r="HV39" s="382"/>
      <c r="HW39" s="382"/>
      <c r="HX39" s="382"/>
      <c r="HY39" s="382"/>
      <c r="HZ39" s="382"/>
      <c r="IA39" s="382"/>
      <c r="IB39" s="382"/>
      <c r="IC39" s="382">
        <f t="shared" si="108"/>
        <v>557.48199999999997</v>
      </c>
      <c r="ID39" s="382"/>
      <c r="IE39" s="382"/>
      <c r="IF39" s="429">
        <f t="shared" si="111"/>
        <v>2593.6670341426679</v>
      </c>
      <c r="IG39" s="382"/>
      <c r="IK39" s="380">
        <f t="shared" si="0"/>
        <v>0</v>
      </c>
    </row>
    <row r="40" spans="1:245" s="52" customFormat="1" ht="25.5" outlineLevel="1">
      <c r="A40" s="57"/>
      <c r="B40" s="383" t="s">
        <v>672</v>
      </c>
      <c r="C40" s="78"/>
      <c r="D40" s="78"/>
      <c r="E40" s="434"/>
      <c r="F40" s="434"/>
      <c r="G40" s="434"/>
      <c r="H40" s="256"/>
      <c r="I40" s="256"/>
      <c r="J40" s="245"/>
      <c r="K40" s="245"/>
      <c r="L40" s="245"/>
      <c r="M40" s="66"/>
      <c r="N40" s="341"/>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f t="shared" si="19"/>
        <v>3028.7741100000003</v>
      </c>
      <c r="AV40" s="66"/>
      <c r="AW40" s="66"/>
      <c r="AX40" s="66">
        <f t="shared" si="20"/>
        <v>25742.207299999995</v>
      </c>
      <c r="AY40" s="34"/>
      <c r="AZ40" s="34"/>
      <c r="BA40" s="257"/>
      <c r="BB40" s="257"/>
      <c r="BC40" s="257"/>
      <c r="BD40" s="257"/>
      <c r="BE40" s="257"/>
      <c r="BF40" s="257"/>
      <c r="BG40" s="257"/>
      <c r="BH40" s="228"/>
      <c r="BI40" s="257"/>
      <c r="BJ40" s="257"/>
      <c r="BK40" s="258"/>
      <c r="BL40" s="258"/>
      <c r="BM40" s="34"/>
      <c r="BN40" s="34"/>
      <c r="BO40" s="68"/>
      <c r="BP40" s="68"/>
      <c r="BQ40" s="68"/>
      <c r="BR40" s="68"/>
      <c r="BS40" s="68"/>
      <c r="BT40" s="317"/>
      <c r="BU40" s="68"/>
      <c r="BV40" s="228"/>
      <c r="BW40" s="68"/>
      <c r="BX40" s="68"/>
      <c r="BY40" s="68"/>
      <c r="BZ40" s="68"/>
      <c r="CA40" s="34"/>
      <c r="CB40" s="34"/>
      <c r="CC40" s="257"/>
      <c r="CD40" s="257"/>
      <c r="CE40" s="257"/>
      <c r="CF40" s="257"/>
      <c r="CG40" s="257"/>
      <c r="CH40" s="257"/>
      <c r="CI40" s="257"/>
      <c r="CJ40" s="257"/>
      <c r="CK40" s="257"/>
      <c r="CL40" s="257"/>
      <c r="CM40" s="257"/>
      <c r="CN40" s="257"/>
      <c r="CO40" s="34"/>
      <c r="CP40" s="34"/>
      <c r="CQ40" s="257"/>
      <c r="CR40" s="257"/>
      <c r="CS40" s="257"/>
      <c r="CT40" s="257"/>
      <c r="CU40" s="257"/>
      <c r="CV40" s="257"/>
      <c r="CW40" s="257"/>
      <c r="CX40" s="257"/>
      <c r="CY40" s="257"/>
      <c r="CZ40" s="259"/>
      <c r="DA40" s="259"/>
      <c r="DB40" s="259"/>
      <c r="DC40" s="380"/>
      <c r="DD40" s="380"/>
      <c r="DE40" s="64"/>
      <c r="DF40" s="64"/>
      <c r="DG40" s="64"/>
      <c r="DH40" s="64"/>
      <c r="DI40" s="64"/>
      <c r="DJ40" s="64"/>
      <c r="DK40" s="64"/>
      <c r="DL40" s="64"/>
      <c r="DM40" s="64"/>
      <c r="DN40" s="64"/>
      <c r="DO40" s="64"/>
      <c r="DP40" s="64"/>
      <c r="DQ40" s="51"/>
      <c r="DR40" s="51"/>
      <c r="DS40" s="51"/>
      <c r="DT40" s="51"/>
      <c r="DU40" s="51"/>
      <c r="DV40" s="51"/>
      <c r="DW40" s="51"/>
      <c r="DX40" s="51"/>
      <c r="DY40" s="51"/>
      <c r="DZ40" s="51"/>
      <c r="EA40" s="51"/>
      <c r="EB40" s="64"/>
      <c r="EC40" s="426"/>
      <c r="ED40" s="426"/>
      <c r="EE40" s="64"/>
      <c r="EF40" s="64"/>
      <c r="EG40" s="64"/>
      <c r="EH40" s="64"/>
      <c r="EI40" s="64"/>
      <c r="EJ40" s="64"/>
      <c r="EK40" s="64"/>
      <c r="EL40" s="64"/>
      <c r="EM40" s="64"/>
      <c r="EN40" s="64"/>
      <c r="EO40" s="64"/>
      <c r="EP40" s="64"/>
      <c r="EQ40" s="64"/>
      <c r="ER40" s="64"/>
      <c r="ES40" s="64"/>
      <c r="ET40" s="426"/>
      <c r="EU40" s="64"/>
      <c r="EV40" s="64"/>
      <c r="EW40" s="426"/>
      <c r="EX40" s="64"/>
      <c r="EY40" s="426"/>
      <c r="EZ40" s="426"/>
      <c r="FA40" s="64"/>
      <c r="FB40" s="64"/>
      <c r="FC40" s="64"/>
      <c r="FD40" s="64"/>
      <c r="FE40" s="64"/>
      <c r="FF40" s="64"/>
      <c r="FG40" s="64"/>
      <c r="FH40" s="64"/>
      <c r="FI40" s="64"/>
      <c r="FJ40" s="64"/>
      <c r="FK40" s="64"/>
      <c r="FL40" s="64"/>
      <c r="FM40" s="64"/>
      <c r="FN40" s="64"/>
      <c r="FO40" s="455">
        <v>3028.7741100000003</v>
      </c>
      <c r="FP40" s="64"/>
      <c r="FQ40" s="64"/>
      <c r="FR40" s="64">
        <v>25742.207299999995</v>
      </c>
      <c r="FS40" s="64"/>
      <c r="FT40" s="64"/>
      <c r="FU40" s="426"/>
      <c r="FV40" s="426"/>
      <c r="FW40" s="64"/>
      <c r="FX40" s="64"/>
      <c r="FY40" s="64"/>
      <c r="FZ40" s="64"/>
      <c r="GA40" s="64"/>
      <c r="GB40" s="64"/>
      <c r="GC40" s="64"/>
      <c r="GD40" s="64"/>
      <c r="GE40" s="64"/>
      <c r="GF40" s="64"/>
      <c r="GG40" s="64"/>
      <c r="GH40" s="64"/>
      <c r="GI40" s="64"/>
      <c r="GJ40" s="64"/>
      <c r="GK40" s="64"/>
      <c r="GL40" s="64"/>
      <c r="GM40" s="64"/>
      <c r="GN40" s="64"/>
      <c r="GO40" s="64"/>
      <c r="GP40" s="64"/>
      <c r="GQ40" s="426"/>
      <c r="GR40" s="426"/>
      <c r="GS40" s="64"/>
      <c r="GT40" s="64"/>
      <c r="GU40" s="64"/>
      <c r="GV40" s="64"/>
      <c r="GW40" s="64"/>
      <c r="GX40" s="64"/>
      <c r="GY40" s="64"/>
      <c r="GZ40" s="64"/>
      <c r="HA40" s="64"/>
      <c r="HB40" s="64"/>
      <c r="HC40" s="64"/>
      <c r="HD40" s="64"/>
      <c r="HE40" s="64"/>
      <c r="HF40" s="64"/>
      <c r="HG40" s="64"/>
      <c r="HH40" s="64"/>
      <c r="HI40" s="64"/>
      <c r="HJ40" s="64"/>
      <c r="HK40" s="64"/>
      <c r="HL40" s="382"/>
      <c r="HM40" s="398"/>
      <c r="HN40" s="398"/>
      <c r="HO40" s="382"/>
      <c r="HP40" s="382"/>
      <c r="HQ40" s="382"/>
      <c r="HR40" s="382"/>
      <c r="HS40" s="382"/>
      <c r="HT40" s="382"/>
      <c r="HU40" s="382"/>
      <c r="HV40" s="382"/>
      <c r="HW40" s="382"/>
      <c r="HX40" s="382"/>
      <c r="HY40" s="382"/>
      <c r="HZ40" s="382"/>
      <c r="IA40" s="382"/>
      <c r="IB40" s="382"/>
      <c r="IC40" s="382">
        <f t="shared" si="108"/>
        <v>3028.7741100000003</v>
      </c>
      <c r="ID40" s="382"/>
      <c r="IE40" s="382"/>
      <c r="IF40" s="429">
        <f t="shared" si="111"/>
        <v>25742.207299999995</v>
      </c>
      <c r="IG40" s="382"/>
      <c r="IK40" s="380">
        <f t="shared" si="0"/>
        <v>0</v>
      </c>
    </row>
    <row r="41" spans="1:245" s="52" customFormat="1" ht="25.5" outlineLevel="1">
      <c r="A41" s="57"/>
      <c r="B41" s="383" t="s">
        <v>673</v>
      </c>
      <c r="C41" s="78"/>
      <c r="D41" s="78"/>
      <c r="E41" s="434"/>
      <c r="F41" s="434"/>
      <c r="G41" s="434"/>
      <c r="H41" s="256"/>
      <c r="I41" s="256"/>
      <c r="J41" s="245"/>
      <c r="K41" s="245"/>
      <c r="L41" s="245"/>
      <c r="M41" s="66"/>
      <c r="N41" s="341"/>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f t="shared" si="19"/>
        <v>289.04444000000001</v>
      </c>
      <c r="AV41" s="66"/>
      <c r="AW41" s="66"/>
      <c r="AX41" s="66">
        <f t="shared" si="20"/>
        <v>951.66444538700534</v>
      </c>
      <c r="AY41" s="34"/>
      <c r="AZ41" s="34"/>
      <c r="BA41" s="257"/>
      <c r="BB41" s="257"/>
      <c r="BC41" s="257"/>
      <c r="BD41" s="257"/>
      <c r="BE41" s="257"/>
      <c r="BF41" s="257"/>
      <c r="BG41" s="257"/>
      <c r="BH41" s="228"/>
      <c r="BI41" s="257"/>
      <c r="BJ41" s="257"/>
      <c r="BK41" s="258"/>
      <c r="BL41" s="258"/>
      <c r="BM41" s="34"/>
      <c r="BN41" s="34"/>
      <c r="BO41" s="68"/>
      <c r="BP41" s="68"/>
      <c r="BQ41" s="68"/>
      <c r="BR41" s="68"/>
      <c r="BS41" s="68"/>
      <c r="BT41" s="317"/>
      <c r="BU41" s="68"/>
      <c r="BV41" s="228"/>
      <c r="BW41" s="68"/>
      <c r="BX41" s="68"/>
      <c r="BY41" s="68"/>
      <c r="BZ41" s="68"/>
      <c r="CA41" s="34"/>
      <c r="CB41" s="34"/>
      <c r="CC41" s="257"/>
      <c r="CD41" s="257"/>
      <c r="CE41" s="257"/>
      <c r="CF41" s="257"/>
      <c r="CG41" s="257"/>
      <c r="CH41" s="257"/>
      <c r="CI41" s="257"/>
      <c r="CJ41" s="257"/>
      <c r="CK41" s="257"/>
      <c r="CL41" s="257"/>
      <c r="CM41" s="257"/>
      <c r="CN41" s="257"/>
      <c r="CO41" s="34"/>
      <c r="CP41" s="34"/>
      <c r="CQ41" s="257"/>
      <c r="CR41" s="257"/>
      <c r="CS41" s="257"/>
      <c r="CT41" s="257"/>
      <c r="CU41" s="257"/>
      <c r="CV41" s="257"/>
      <c r="CW41" s="257"/>
      <c r="CX41" s="257"/>
      <c r="CY41" s="257"/>
      <c r="CZ41" s="259"/>
      <c r="DA41" s="259"/>
      <c r="DB41" s="259"/>
      <c r="DC41" s="380"/>
      <c r="DD41" s="380"/>
      <c r="DE41" s="64"/>
      <c r="DF41" s="64"/>
      <c r="DG41" s="64"/>
      <c r="DH41" s="64"/>
      <c r="DI41" s="64"/>
      <c r="DJ41" s="64"/>
      <c r="DK41" s="64"/>
      <c r="DL41" s="64"/>
      <c r="DM41" s="64"/>
      <c r="DN41" s="64"/>
      <c r="DO41" s="64"/>
      <c r="DP41" s="64"/>
      <c r="DQ41" s="51"/>
      <c r="DR41" s="51"/>
      <c r="DS41" s="51"/>
      <c r="DT41" s="51"/>
      <c r="DU41" s="51"/>
      <c r="DV41" s="51"/>
      <c r="DW41" s="51"/>
      <c r="DX41" s="51"/>
      <c r="DY41" s="51"/>
      <c r="DZ41" s="51"/>
      <c r="EA41" s="51"/>
      <c r="EB41" s="64"/>
      <c r="EC41" s="426"/>
      <c r="ED41" s="426"/>
      <c r="EE41" s="64"/>
      <c r="EF41" s="64"/>
      <c r="EG41" s="64"/>
      <c r="EH41" s="64"/>
      <c r="EI41" s="64"/>
      <c r="EJ41" s="64"/>
      <c r="EK41" s="64"/>
      <c r="EL41" s="64"/>
      <c r="EM41" s="64"/>
      <c r="EN41" s="64"/>
      <c r="EO41" s="64"/>
      <c r="EP41" s="64"/>
      <c r="EQ41" s="64"/>
      <c r="ER41" s="64"/>
      <c r="ES41" s="64"/>
      <c r="ET41" s="426"/>
      <c r="EU41" s="64"/>
      <c r="EV41" s="64"/>
      <c r="EW41" s="426"/>
      <c r="EX41" s="64"/>
      <c r="EY41" s="426"/>
      <c r="EZ41" s="426"/>
      <c r="FA41" s="64"/>
      <c r="FB41" s="64"/>
      <c r="FC41" s="64"/>
      <c r="FD41" s="64"/>
      <c r="FE41" s="64"/>
      <c r="FF41" s="64"/>
      <c r="FG41" s="64"/>
      <c r="FH41" s="64"/>
      <c r="FI41" s="64"/>
      <c r="FJ41" s="64"/>
      <c r="FK41" s="64"/>
      <c r="FL41" s="64"/>
      <c r="FM41" s="64"/>
      <c r="FN41" s="64"/>
      <c r="FO41" s="455">
        <v>289.04444000000001</v>
      </c>
      <c r="FP41" s="64"/>
      <c r="FQ41" s="64"/>
      <c r="FR41" s="64">
        <v>951.66444538700534</v>
      </c>
      <c r="FS41" s="64"/>
      <c r="FT41" s="64"/>
      <c r="FU41" s="426"/>
      <c r="FV41" s="426"/>
      <c r="FW41" s="64"/>
      <c r="FX41" s="64"/>
      <c r="FY41" s="64"/>
      <c r="FZ41" s="64"/>
      <c r="GA41" s="64"/>
      <c r="GB41" s="64"/>
      <c r="GC41" s="64"/>
      <c r="GD41" s="64"/>
      <c r="GE41" s="64"/>
      <c r="GF41" s="64"/>
      <c r="GG41" s="64"/>
      <c r="GH41" s="64"/>
      <c r="GI41" s="64"/>
      <c r="GJ41" s="64"/>
      <c r="GK41" s="64"/>
      <c r="GL41" s="64"/>
      <c r="GM41" s="64"/>
      <c r="GN41" s="64"/>
      <c r="GO41" s="64"/>
      <c r="GP41" s="64"/>
      <c r="GQ41" s="426"/>
      <c r="GR41" s="426"/>
      <c r="GS41" s="64"/>
      <c r="GT41" s="64"/>
      <c r="GU41" s="64"/>
      <c r="GV41" s="64"/>
      <c r="GW41" s="64"/>
      <c r="GX41" s="64"/>
      <c r="GY41" s="64"/>
      <c r="GZ41" s="64"/>
      <c r="HA41" s="64"/>
      <c r="HB41" s="64"/>
      <c r="HC41" s="64"/>
      <c r="HD41" s="64"/>
      <c r="HE41" s="64"/>
      <c r="HF41" s="64"/>
      <c r="HG41" s="64"/>
      <c r="HH41" s="64"/>
      <c r="HI41" s="64"/>
      <c r="HJ41" s="64"/>
      <c r="HK41" s="64"/>
      <c r="HL41" s="382"/>
      <c r="HM41" s="398"/>
      <c r="HN41" s="398"/>
      <c r="HO41" s="382"/>
      <c r="HP41" s="382"/>
      <c r="HQ41" s="382"/>
      <c r="HR41" s="382"/>
      <c r="HS41" s="382"/>
      <c r="HT41" s="382"/>
      <c r="HU41" s="382"/>
      <c r="HV41" s="382"/>
      <c r="HW41" s="382"/>
      <c r="HX41" s="382"/>
      <c r="HY41" s="382"/>
      <c r="HZ41" s="382"/>
      <c r="IA41" s="382"/>
      <c r="IB41" s="382"/>
      <c r="IC41" s="382">
        <f t="shared" si="108"/>
        <v>289.04444000000001</v>
      </c>
      <c r="ID41" s="382"/>
      <c r="IE41" s="382"/>
      <c r="IF41" s="429">
        <f t="shared" si="111"/>
        <v>951.66444538700534</v>
      </c>
      <c r="IG41" s="382"/>
      <c r="IK41" s="380">
        <f t="shared" si="0"/>
        <v>0</v>
      </c>
    </row>
    <row r="42" spans="1:245" s="52" customFormat="1" ht="25.5" outlineLevel="1">
      <c r="A42" s="57"/>
      <c r="B42" s="383" t="s">
        <v>674</v>
      </c>
      <c r="C42" s="78"/>
      <c r="D42" s="78"/>
      <c r="E42" s="434"/>
      <c r="F42" s="434"/>
      <c r="G42" s="434"/>
      <c r="H42" s="256"/>
      <c r="I42" s="256"/>
      <c r="J42" s="245"/>
      <c r="K42" s="245"/>
      <c r="L42" s="245"/>
      <c r="M42" s="66"/>
      <c r="N42" s="341"/>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f t="shared" si="19"/>
        <v>2477.438961462</v>
      </c>
      <c r="AV42" s="66"/>
      <c r="AW42" s="66"/>
      <c r="AX42" s="66">
        <f t="shared" si="20"/>
        <v>16700.217038538001</v>
      </c>
      <c r="AY42" s="34"/>
      <c r="AZ42" s="34"/>
      <c r="BA42" s="257"/>
      <c r="BB42" s="257"/>
      <c r="BC42" s="257"/>
      <c r="BD42" s="257"/>
      <c r="BE42" s="257"/>
      <c r="BF42" s="257"/>
      <c r="BG42" s="257"/>
      <c r="BH42" s="228"/>
      <c r="BI42" s="257"/>
      <c r="BJ42" s="257"/>
      <c r="BK42" s="258"/>
      <c r="BL42" s="258"/>
      <c r="BM42" s="34"/>
      <c r="BN42" s="34"/>
      <c r="BO42" s="68"/>
      <c r="BP42" s="68"/>
      <c r="BQ42" s="68"/>
      <c r="BR42" s="68"/>
      <c r="BS42" s="68"/>
      <c r="BT42" s="317"/>
      <c r="BU42" s="68"/>
      <c r="BV42" s="228"/>
      <c r="BW42" s="68"/>
      <c r="BX42" s="68"/>
      <c r="BY42" s="68"/>
      <c r="BZ42" s="68"/>
      <c r="CA42" s="34"/>
      <c r="CB42" s="34"/>
      <c r="CC42" s="257"/>
      <c r="CD42" s="257"/>
      <c r="CE42" s="257"/>
      <c r="CF42" s="257"/>
      <c r="CG42" s="257"/>
      <c r="CH42" s="257"/>
      <c r="CI42" s="257"/>
      <c r="CJ42" s="257"/>
      <c r="CK42" s="257"/>
      <c r="CL42" s="257"/>
      <c r="CM42" s="257"/>
      <c r="CN42" s="257"/>
      <c r="CO42" s="34"/>
      <c r="CP42" s="34"/>
      <c r="CQ42" s="257"/>
      <c r="CR42" s="257"/>
      <c r="CS42" s="257"/>
      <c r="CT42" s="257"/>
      <c r="CU42" s="257"/>
      <c r="CV42" s="257"/>
      <c r="CW42" s="257"/>
      <c r="CX42" s="257"/>
      <c r="CY42" s="257"/>
      <c r="CZ42" s="259"/>
      <c r="DA42" s="259"/>
      <c r="DB42" s="259"/>
      <c r="DC42" s="380"/>
      <c r="DD42" s="380"/>
      <c r="DE42" s="64"/>
      <c r="DF42" s="64"/>
      <c r="DG42" s="64"/>
      <c r="DH42" s="64"/>
      <c r="DI42" s="64"/>
      <c r="DJ42" s="64"/>
      <c r="DK42" s="64"/>
      <c r="DL42" s="64"/>
      <c r="DM42" s="64"/>
      <c r="DN42" s="64"/>
      <c r="DO42" s="64"/>
      <c r="DP42" s="64"/>
      <c r="DQ42" s="51"/>
      <c r="DR42" s="51"/>
      <c r="DS42" s="51"/>
      <c r="DT42" s="51"/>
      <c r="DU42" s="51"/>
      <c r="DV42" s="51"/>
      <c r="DW42" s="51"/>
      <c r="DX42" s="51"/>
      <c r="DY42" s="51"/>
      <c r="DZ42" s="51"/>
      <c r="EA42" s="51"/>
      <c r="EB42" s="64"/>
      <c r="EC42" s="426"/>
      <c r="ED42" s="426"/>
      <c r="EE42" s="64"/>
      <c r="EF42" s="64"/>
      <c r="EG42" s="64"/>
      <c r="EH42" s="64"/>
      <c r="EI42" s="64"/>
      <c r="EJ42" s="64"/>
      <c r="EK42" s="64"/>
      <c r="EL42" s="64"/>
      <c r="EM42" s="64"/>
      <c r="EN42" s="64"/>
      <c r="EO42" s="64"/>
      <c r="EP42" s="64"/>
      <c r="EQ42" s="64"/>
      <c r="ER42" s="64"/>
      <c r="ES42" s="64"/>
      <c r="ET42" s="426"/>
      <c r="EU42" s="64"/>
      <c r="EV42" s="64"/>
      <c r="EW42" s="426"/>
      <c r="EX42" s="64"/>
      <c r="EY42" s="426"/>
      <c r="EZ42" s="426"/>
      <c r="FA42" s="64"/>
      <c r="FB42" s="64"/>
      <c r="FC42" s="64"/>
      <c r="FD42" s="64"/>
      <c r="FE42" s="64"/>
      <c r="FF42" s="64"/>
      <c r="FG42" s="64"/>
      <c r="FH42" s="64"/>
      <c r="FI42" s="64"/>
      <c r="FJ42" s="64"/>
      <c r="FK42" s="64"/>
      <c r="FL42" s="64"/>
      <c r="FM42" s="64"/>
      <c r="FN42" s="64"/>
      <c r="FO42" s="455">
        <v>2477.438961462</v>
      </c>
      <c r="FP42" s="64"/>
      <c r="FQ42" s="64"/>
      <c r="FR42" s="64">
        <v>16700.217038538001</v>
      </c>
      <c r="FS42" s="64"/>
      <c r="FT42" s="64"/>
      <c r="FU42" s="426"/>
      <c r="FV42" s="426"/>
      <c r="FW42" s="64"/>
      <c r="FX42" s="64"/>
      <c r="FY42" s="64"/>
      <c r="FZ42" s="64"/>
      <c r="GA42" s="64"/>
      <c r="GB42" s="64"/>
      <c r="GC42" s="64"/>
      <c r="GD42" s="64"/>
      <c r="GE42" s="64"/>
      <c r="GF42" s="64"/>
      <c r="GG42" s="64"/>
      <c r="GH42" s="64"/>
      <c r="GI42" s="64"/>
      <c r="GJ42" s="64"/>
      <c r="GK42" s="64"/>
      <c r="GL42" s="64"/>
      <c r="GM42" s="64"/>
      <c r="GN42" s="64"/>
      <c r="GO42" s="64"/>
      <c r="GP42" s="64"/>
      <c r="GQ42" s="426"/>
      <c r="GR42" s="426"/>
      <c r="GS42" s="64"/>
      <c r="GT42" s="64"/>
      <c r="GU42" s="64"/>
      <c r="GV42" s="64"/>
      <c r="GW42" s="64"/>
      <c r="GX42" s="64"/>
      <c r="GY42" s="64"/>
      <c r="GZ42" s="64"/>
      <c r="HA42" s="64"/>
      <c r="HB42" s="64"/>
      <c r="HC42" s="64"/>
      <c r="HD42" s="64"/>
      <c r="HE42" s="64"/>
      <c r="HF42" s="64"/>
      <c r="HG42" s="64"/>
      <c r="HH42" s="64"/>
      <c r="HI42" s="64"/>
      <c r="HJ42" s="64"/>
      <c r="HK42" s="64"/>
      <c r="HL42" s="382"/>
      <c r="HM42" s="398"/>
      <c r="HN42" s="398"/>
      <c r="HO42" s="382"/>
      <c r="HP42" s="382"/>
      <c r="HQ42" s="382"/>
      <c r="HR42" s="382"/>
      <c r="HS42" s="382"/>
      <c r="HT42" s="382"/>
      <c r="HU42" s="382"/>
      <c r="HV42" s="382"/>
      <c r="HW42" s="382"/>
      <c r="HX42" s="382"/>
      <c r="HY42" s="382"/>
      <c r="HZ42" s="382"/>
      <c r="IA42" s="382"/>
      <c r="IB42" s="382"/>
      <c r="IC42" s="382">
        <f t="shared" si="108"/>
        <v>2477.438961462</v>
      </c>
      <c r="ID42" s="382"/>
      <c r="IE42" s="382"/>
      <c r="IF42" s="429">
        <f t="shared" si="111"/>
        <v>16700.217038538001</v>
      </c>
      <c r="IG42" s="382"/>
      <c r="IK42" s="380">
        <f t="shared" si="0"/>
        <v>0</v>
      </c>
    </row>
    <row r="43" spans="1:245" s="52" customFormat="1" ht="38.25" outlineLevel="1">
      <c r="A43" s="57"/>
      <c r="B43" s="383" t="s">
        <v>675</v>
      </c>
      <c r="C43" s="78"/>
      <c r="D43" s="78"/>
      <c r="E43" s="434"/>
      <c r="F43" s="434"/>
      <c r="G43" s="434"/>
      <c r="H43" s="256"/>
      <c r="I43" s="256"/>
      <c r="J43" s="245"/>
      <c r="K43" s="245"/>
      <c r="L43" s="245"/>
      <c r="M43" s="66"/>
      <c r="N43" s="341"/>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f t="shared" si="19"/>
        <v>614.34</v>
      </c>
      <c r="AV43" s="66"/>
      <c r="AW43" s="66"/>
      <c r="AX43" s="66">
        <f t="shared" si="20"/>
        <v>3189.9886098239995</v>
      </c>
      <c r="AY43" s="34"/>
      <c r="AZ43" s="34"/>
      <c r="BA43" s="257"/>
      <c r="BB43" s="257"/>
      <c r="BC43" s="257"/>
      <c r="BD43" s="257"/>
      <c r="BE43" s="257"/>
      <c r="BF43" s="257"/>
      <c r="BG43" s="257"/>
      <c r="BH43" s="228"/>
      <c r="BI43" s="257"/>
      <c r="BJ43" s="257"/>
      <c r="BK43" s="258"/>
      <c r="BL43" s="258"/>
      <c r="BM43" s="34"/>
      <c r="BN43" s="34"/>
      <c r="BO43" s="68"/>
      <c r="BP43" s="68"/>
      <c r="BQ43" s="68"/>
      <c r="BR43" s="68"/>
      <c r="BS43" s="68"/>
      <c r="BT43" s="317"/>
      <c r="BU43" s="68"/>
      <c r="BV43" s="228"/>
      <c r="BW43" s="68"/>
      <c r="BX43" s="68"/>
      <c r="BY43" s="68"/>
      <c r="BZ43" s="68"/>
      <c r="CA43" s="34"/>
      <c r="CB43" s="34"/>
      <c r="CC43" s="257"/>
      <c r="CD43" s="257"/>
      <c r="CE43" s="257"/>
      <c r="CF43" s="257"/>
      <c r="CG43" s="257"/>
      <c r="CH43" s="257"/>
      <c r="CI43" s="257"/>
      <c r="CJ43" s="257"/>
      <c r="CK43" s="257"/>
      <c r="CL43" s="257"/>
      <c r="CM43" s="257"/>
      <c r="CN43" s="257"/>
      <c r="CO43" s="34"/>
      <c r="CP43" s="34"/>
      <c r="CQ43" s="257"/>
      <c r="CR43" s="257"/>
      <c r="CS43" s="257"/>
      <c r="CT43" s="257"/>
      <c r="CU43" s="257"/>
      <c r="CV43" s="257"/>
      <c r="CW43" s="257"/>
      <c r="CX43" s="257"/>
      <c r="CY43" s="257"/>
      <c r="CZ43" s="259"/>
      <c r="DA43" s="259"/>
      <c r="DB43" s="259"/>
      <c r="DC43" s="380"/>
      <c r="DD43" s="380"/>
      <c r="DE43" s="64"/>
      <c r="DF43" s="64"/>
      <c r="DG43" s="64"/>
      <c r="DH43" s="64"/>
      <c r="DI43" s="64"/>
      <c r="DJ43" s="64"/>
      <c r="DK43" s="64"/>
      <c r="DL43" s="64"/>
      <c r="DM43" s="64"/>
      <c r="DN43" s="64"/>
      <c r="DO43" s="64"/>
      <c r="DP43" s="64"/>
      <c r="DQ43" s="51"/>
      <c r="DR43" s="51"/>
      <c r="DS43" s="51"/>
      <c r="DT43" s="51"/>
      <c r="DU43" s="51"/>
      <c r="DV43" s="51"/>
      <c r="DW43" s="51"/>
      <c r="DX43" s="51"/>
      <c r="DY43" s="51"/>
      <c r="DZ43" s="51"/>
      <c r="EA43" s="51"/>
      <c r="EB43" s="64"/>
      <c r="EC43" s="426"/>
      <c r="ED43" s="426"/>
      <c r="EE43" s="64"/>
      <c r="EF43" s="64"/>
      <c r="EG43" s="64"/>
      <c r="EH43" s="64"/>
      <c r="EI43" s="64"/>
      <c r="EJ43" s="64"/>
      <c r="EK43" s="64"/>
      <c r="EL43" s="64"/>
      <c r="EM43" s="64"/>
      <c r="EN43" s="64"/>
      <c r="EO43" s="64"/>
      <c r="EP43" s="64"/>
      <c r="EQ43" s="64"/>
      <c r="ER43" s="64"/>
      <c r="ES43" s="64"/>
      <c r="ET43" s="426"/>
      <c r="EU43" s="64"/>
      <c r="EV43" s="64"/>
      <c r="EW43" s="426"/>
      <c r="EX43" s="64"/>
      <c r="EY43" s="426"/>
      <c r="EZ43" s="426"/>
      <c r="FA43" s="64"/>
      <c r="FB43" s="64"/>
      <c r="FC43" s="64"/>
      <c r="FD43" s="64"/>
      <c r="FE43" s="64"/>
      <c r="FF43" s="64"/>
      <c r="FG43" s="64"/>
      <c r="FH43" s="64"/>
      <c r="FI43" s="64"/>
      <c r="FJ43" s="64"/>
      <c r="FK43" s="64"/>
      <c r="FL43" s="64"/>
      <c r="FM43" s="64"/>
      <c r="FN43" s="64"/>
      <c r="FO43" s="455">
        <v>614.34</v>
      </c>
      <c r="FP43" s="64"/>
      <c r="FQ43" s="64"/>
      <c r="FR43" s="64">
        <v>3189.9886098239995</v>
      </c>
      <c r="FS43" s="64"/>
      <c r="FT43" s="64"/>
      <c r="FU43" s="426"/>
      <c r="FV43" s="426"/>
      <c r="FW43" s="64"/>
      <c r="FX43" s="64"/>
      <c r="FY43" s="64"/>
      <c r="FZ43" s="64"/>
      <c r="GA43" s="64"/>
      <c r="GB43" s="64"/>
      <c r="GC43" s="64"/>
      <c r="GD43" s="64"/>
      <c r="GE43" s="64"/>
      <c r="GF43" s="64"/>
      <c r="GG43" s="64"/>
      <c r="GH43" s="64"/>
      <c r="GI43" s="64"/>
      <c r="GJ43" s="64"/>
      <c r="GK43" s="64"/>
      <c r="GL43" s="64"/>
      <c r="GM43" s="64"/>
      <c r="GN43" s="64"/>
      <c r="GO43" s="64"/>
      <c r="GP43" s="64"/>
      <c r="GQ43" s="426"/>
      <c r="GR43" s="426"/>
      <c r="GS43" s="64"/>
      <c r="GT43" s="64"/>
      <c r="GU43" s="64"/>
      <c r="GV43" s="64"/>
      <c r="GW43" s="64"/>
      <c r="GX43" s="64"/>
      <c r="GY43" s="64"/>
      <c r="GZ43" s="64"/>
      <c r="HA43" s="64"/>
      <c r="HB43" s="64"/>
      <c r="HC43" s="64"/>
      <c r="HD43" s="64"/>
      <c r="HE43" s="64"/>
      <c r="HF43" s="64"/>
      <c r="HG43" s="64"/>
      <c r="HH43" s="64"/>
      <c r="HI43" s="64"/>
      <c r="HJ43" s="64"/>
      <c r="HK43" s="64"/>
      <c r="HL43" s="382"/>
      <c r="HM43" s="398"/>
      <c r="HN43" s="398"/>
      <c r="HO43" s="382"/>
      <c r="HP43" s="382"/>
      <c r="HQ43" s="382"/>
      <c r="HR43" s="382"/>
      <c r="HS43" s="382"/>
      <c r="HT43" s="382"/>
      <c r="HU43" s="382"/>
      <c r="HV43" s="382"/>
      <c r="HW43" s="382"/>
      <c r="HX43" s="382"/>
      <c r="HY43" s="382"/>
      <c r="HZ43" s="382"/>
      <c r="IA43" s="382"/>
      <c r="IB43" s="382"/>
      <c r="IC43" s="382">
        <f t="shared" si="108"/>
        <v>614.34</v>
      </c>
      <c r="ID43" s="382"/>
      <c r="IE43" s="382"/>
      <c r="IF43" s="429">
        <f t="shared" si="111"/>
        <v>3189.9886098239995</v>
      </c>
      <c r="IG43" s="382"/>
      <c r="IK43" s="380">
        <f t="shared" si="0"/>
        <v>0</v>
      </c>
    </row>
    <row r="44" spans="1:245" s="52" customFormat="1" ht="25.5" outlineLevel="1">
      <c r="A44" s="57"/>
      <c r="B44" s="383" t="s">
        <v>676</v>
      </c>
      <c r="C44" s="78"/>
      <c r="D44" s="78"/>
      <c r="E44" s="434"/>
      <c r="F44" s="434"/>
      <c r="G44" s="434"/>
      <c r="H44" s="256"/>
      <c r="I44" s="256"/>
      <c r="J44" s="245"/>
      <c r="K44" s="245"/>
      <c r="L44" s="245"/>
      <c r="M44" s="66"/>
      <c r="N44" s="341"/>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f t="shared" si="19"/>
        <v>2324.8429391999998</v>
      </c>
      <c r="AV44" s="66"/>
      <c r="AW44" s="66"/>
      <c r="AX44" s="66">
        <f t="shared" si="20"/>
        <v>13751.279549732699</v>
      </c>
      <c r="AY44" s="34"/>
      <c r="AZ44" s="34"/>
      <c r="BA44" s="257"/>
      <c r="BB44" s="257"/>
      <c r="BC44" s="257"/>
      <c r="BD44" s="257"/>
      <c r="BE44" s="257"/>
      <c r="BF44" s="257"/>
      <c r="BG44" s="257"/>
      <c r="BH44" s="228"/>
      <c r="BI44" s="257"/>
      <c r="BJ44" s="257"/>
      <c r="BK44" s="258"/>
      <c r="BL44" s="258"/>
      <c r="BM44" s="34"/>
      <c r="BN44" s="34"/>
      <c r="BO44" s="68"/>
      <c r="BP44" s="68"/>
      <c r="BQ44" s="68"/>
      <c r="BR44" s="68"/>
      <c r="BS44" s="68"/>
      <c r="BT44" s="317"/>
      <c r="BU44" s="68"/>
      <c r="BV44" s="228"/>
      <c r="BW44" s="68"/>
      <c r="BX44" s="68"/>
      <c r="BY44" s="68"/>
      <c r="BZ44" s="68"/>
      <c r="CA44" s="34"/>
      <c r="CB44" s="34"/>
      <c r="CC44" s="257"/>
      <c r="CD44" s="257"/>
      <c r="CE44" s="257"/>
      <c r="CF44" s="257"/>
      <c r="CG44" s="257"/>
      <c r="CH44" s="257"/>
      <c r="CI44" s="257"/>
      <c r="CJ44" s="257"/>
      <c r="CK44" s="257"/>
      <c r="CL44" s="257"/>
      <c r="CM44" s="257"/>
      <c r="CN44" s="257"/>
      <c r="CO44" s="34"/>
      <c r="CP44" s="34"/>
      <c r="CQ44" s="257"/>
      <c r="CR44" s="257"/>
      <c r="CS44" s="257"/>
      <c r="CT44" s="257"/>
      <c r="CU44" s="257"/>
      <c r="CV44" s="257"/>
      <c r="CW44" s="257"/>
      <c r="CX44" s="257"/>
      <c r="CY44" s="257"/>
      <c r="CZ44" s="259"/>
      <c r="DA44" s="259"/>
      <c r="DB44" s="259"/>
      <c r="DC44" s="380"/>
      <c r="DD44" s="380"/>
      <c r="DE44" s="64"/>
      <c r="DF44" s="64"/>
      <c r="DG44" s="64"/>
      <c r="DH44" s="64"/>
      <c r="DI44" s="64"/>
      <c r="DJ44" s="64"/>
      <c r="DK44" s="64"/>
      <c r="DL44" s="64"/>
      <c r="DM44" s="64"/>
      <c r="DN44" s="64"/>
      <c r="DO44" s="64"/>
      <c r="DP44" s="64"/>
      <c r="DQ44" s="51"/>
      <c r="DR44" s="51"/>
      <c r="DS44" s="51"/>
      <c r="DT44" s="51"/>
      <c r="DU44" s="51"/>
      <c r="DV44" s="51"/>
      <c r="DW44" s="51"/>
      <c r="DX44" s="51"/>
      <c r="DY44" s="51"/>
      <c r="DZ44" s="51"/>
      <c r="EA44" s="51"/>
      <c r="EB44" s="64"/>
      <c r="EC44" s="426"/>
      <c r="ED44" s="426"/>
      <c r="EE44" s="64"/>
      <c r="EF44" s="64"/>
      <c r="EG44" s="64"/>
      <c r="EH44" s="64"/>
      <c r="EI44" s="64"/>
      <c r="EJ44" s="64"/>
      <c r="EK44" s="64"/>
      <c r="EL44" s="64"/>
      <c r="EM44" s="64"/>
      <c r="EN44" s="64"/>
      <c r="EO44" s="64"/>
      <c r="EP44" s="64"/>
      <c r="EQ44" s="64"/>
      <c r="ER44" s="64"/>
      <c r="ES44" s="64"/>
      <c r="ET44" s="426"/>
      <c r="EU44" s="64"/>
      <c r="EV44" s="64"/>
      <c r="EW44" s="426"/>
      <c r="EX44" s="64"/>
      <c r="EY44" s="426"/>
      <c r="EZ44" s="426"/>
      <c r="FA44" s="64"/>
      <c r="FB44" s="64"/>
      <c r="FC44" s="64"/>
      <c r="FD44" s="64"/>
      <c r="FE44" s="64"/>
      <c r="FF44" s="64"/>
      <c r="FG44" s="64"/>
      <c r="FH44" s="64"/>
      <c r="FI44" s="64"/>
      <c r="FJ44" s="64"/>
      <c r="FK44" s="64"/>
      <c r="FL44" s="64"/>
      <c r="FM44" s="64"/>
      <c r="FN44" s="64"/>
      <c r="FO44" s="455">
        <v>2324.8429391999998</v>
      </c>
      <c r="FP44" s="64"/>
      <c r="FQ44" s="64"/>
      <c r="FR44" s="64">
        <v>13751.279549732699</v>
      </c>
      <c r="FS44" s="64"/>
      <c r="FT44" s="64"/>
      <c r="FU44" s="426"/>
      <c r="FV44" s="426"/>
      <c r="FW44" s="64"/>
      <c r="FX44" s="64"/>
      <c r="FY44" s="64"/>
      <c r="FZ44" s="64"/>
      <c r="GA44" s="64"/>
      <c r="GB44" s="64"/>
      <c r="GC44" s="64"/>
      <c r="GD44" s="64"/>
      <c r="GE44" s="64"/>
      <c r="GF44" s="64"/>
      <c r="GG44" s="64"/>
      <c r="GH44" s="64"/>
      <c r="GI44" s="64"/>
      <c r="GJ44" s="64"/>
      <c r="GK44" s="64"/>
      <c r="GL44" s="64"/>
      <c r="GM44" s="64"/>
      <c r="GN44" s="64"/>
      <c r="GO44" s="64"/>
      <c r="GP44" s="64"/>
      <c r="GQ44" s="426"/>
      <c r="GR44" s="426"/>
      <c r="GS44" s="64"/>
      <c r="GT44" s="64"/>
      <c r="GU44" s="64"/>
      <c r="GV44" s="64"/>
      <c r="GW44" s="64"/>
      <c r="GX44" s="64"/>
      <c r="GY44" s="64"/>
      <c r="GZ44" s="64"/>
      <c r="HA44" s="64"/>
      <c r="HB44" s="64"/>
      <c r="HC44" s="64"/>
      <c r="HD44" s="64"/>
      <c r="HE44" s="64"/>
      <c r="HF44" s="64"/>
      <c r="HG44" s="64"/>
      <c r="HH44" s="64"/>
      <c r="HI44" s="64"/>
      <c r="HJ44" s="64"/>
      <c r="HK44" s="64"/>
      <c r="HL44" s="382"/>
      <c r="HM44" s="398"/>
      <c r="HN44" s="398"/>
      <c r="HO44" s="382"/>
      <c r="HP44" s="382"/>
      <c r="HQ44" s="382"/>
      <c r="HR44" s="382"/>
      <c r="HS44" s="382"/>
      <c r="HT44" s="382"/>
      <c r="HU44" s="382"/>
      <c r="HV44" s="382"/>
      <c r="HW44" s="382"/>
      <c r="HX44" s="382"/>
      <c r="HY44" s="382"/>
      <c r="HZ44" s="382"/>
      <c r="IA44" s="382"/>
      <c r="IB44" s="382"/>
      <c r="IC44" s="382">
        <f t="shared" si="108"/>
        <v>2324.8429391999998</v>
      </c>
      <c r="ID44" s="382"/>
      <c r="IE44" s="382"/>
      <c r="IF44" s="429">
        <f t="shared" si="111"/>
        <v>13751.279549732699</v>
      </c>
      <c r="IG44" s="382"/>
      <c r="IK44" s="380">
        <f t="shared" si="0"/>
        <v>0</v>
      </c>
    </row>
    <row r="45" spans="1:245" s="52" customFormat="1" ht="15" outlineLevel="1">
      <c r="A45" s="57"/>
      <c r="B45" s="383" t="s">
        <v>677</v>
      </c>
      <c r="C45" s="78"/>
      <c r="D45" s="78"/>
      <c r="E45" s="434"/>
      <c r="F45" s="434"/>
      <c r="G45" s="434"/>
      <c r="H45" s="256"/>
      <c r="I45" s="256"/>
      <c r="J45" s="245"/>
      <c r="K45" s="245"/>
      <c r="L45" s="245"/>
      <c r="M45" s="66"/>
      <c r="N45" s="341"/>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f t="shared" si="19"/>
        <v>23333.058799999999</v>
      </c>
      <c r="AV45" s="66"/>
      <c r="AW45" s="66"/>
      <c r="AX45" s="66">
        <f t="shared" si="20"/>
        <v>3390.6289999999999</v>
      </c>
      <c r="AY45" s="34"/>
      <c r="AZ45" s="34"/>
      <c r="BA45" s="257"/>
      <c r="BB45" s="257"/>
      <c r="BC45" s="257"/>
      <c r="BD45" s="257"/>
      <c r="BE45" s="257"/>
      <c r="BF45" s="257"/>
      <c r="BG45" s="257"/>
      <c r="BH45" s="228"/>
      <c r="BI45" s="257"/>
      <c r="BJ45" s="257"/>
      <c r="BK45" s="258"/>
      <c r="BL45" s="258"/>
      <c r="BM45" s="34"/>
      <c r="BN45" s="34"/>
      <c r="BO45" s="68"/>
      <c r="BP45" s="68"/>
      <c r="BQ45" s="68"/>
      <c r="BR45" s="68"/>
      <c r="BS45" s="68"/>
      <c r="BT45" s="317"/>
      <c r="BU45" s="68"/>
      <c r="BV45" s="228"/>
      <c r="BW45" s="68"/>
      <c r="BX45" s="68"/>
      <c r="BY45" s="68"/>
      <c r="BZ45" s="68"/>
      <c r="CA45" s="34"/>
      <c r="CB45" s="34"/>
      <c r="CC45" s="257"/>
      <c r="CD45" s="257"/>
      <c r="CE45" s="257"/>
      <c r="CF45" s="257"/>
      <c r="CG45" s="257"/>
      <c r="CH45" s="257"/>
      <c r="CI45" s="257"/>
      <c r="CJ45" s="257"/>
      <c r="CK45" s="257"/>
      <c r="CL45" s="257"/>
      <c r="CM45" s="257"/>
      <c r="CN45" s="257"/>
      <c r="CO45" s="34"/>
      <c r="CP45" s="34"/>
      <c r="CQ45" s="257"/>
      <c r="CR45" s="257"/>
      <c r="CS45" s="257"/>
      <c r="CT45" s="257"/>
      <c r="CU45" s="257"/>
      <c r="CV45" s="257"/>
      <c r="CW45" s="257"/>
      <c r="CX45" s="257"/>
      <c r="CY45" s="257"/>
      <c r="CZ45" s="259"/>
      <c r="DA45" s="259"/>
      <c r="DB45" s="259"/>
      <c r="DC45" s="380"/>
      <c r="DD45" s="380"/>
      <c r="DE45" s="64"/>
      <c r="DF45" s="64"/>
      <c r="DG45" s="64"/>
      <c r="DH45" s="64"/>
      <c r="DI45" s="64"/>
      <c r="DJ45" s="64"/>
      <c r="DK45" s="64"/>
      <c r="DL45" s="64"/>
      <c r="DM45" s="64"/>
      <c r="DN45" s="64"/>
      <c r="DO45" s="64"/>
      <c r="DP45" s="64"/>
      <c r="DQ45" s="51"/>
      <c r="DR45" s="51"/>
      <c r="DS45" s="51"/>
      <c r="DT45" s="51"/>
      <c r="DU45" s="51"/>
      <c r="DV45" s="51"/>
      <c r="DW45" s="51"/>
      <c r="DX45" s="51"/>
      <c r="DY45" s="51"/>
      <c r="DZ45" s="51"/>
      <c r="EA45" s="51"/>
      <c r="EB45" s="64"/>
      <c r="EC45" s="426"/>
      <c r="ED45" s="426"/>
      <c r="EE45" s="64"/>
      <c r="EF45" s="64"/>
      <c r="EG45" s="64"/>
      <c r="EH45" s="64"/>
      <c r="EI45" s="64"/>
      <c r="EJ45" s="64"/>
      <c r="EK45" s="64"/>
      <c r="EL45" s="64"/>
      <c r="EM45" s="64"/>
      <c r="EN45" s="64"/>
      <c r="EO45" s="64"/>
      <c r="EP45" s="64"/>
      <c r="EQ45" s="64"/>
      <c r="ER45" s="64"/>
      <c r="ES45" s="64"/>
      <c r="ET45" s="426"/>
      <c r="EU45" s="64"/>
      <c r="EV45" s="64"/>
      <c r="EW45" s="426"/>
      <c r="EX45" s="64"/>
      <c r="EY45" s="426"/>
      <c r="EZ45" s="426"/>
      <c r="FA45" s="64"/>
      <c r="FB45" s="64"/>
      <c r="FC45" s="64"/>
      <c r="FD45" s="64"/>
      <c r="FE45" s="64"/>
      <c r="FF45" s="64"/>
      <c r="FG45" s="64"/>
      <c r="FH45" s="64"/>
      <c r="FI45" s="64"/>
      <c r="FJ45" s="64"/>
      <c r="FK45" s="64"/>
      <c r="FL45" s="64"/>
      <c r="FM45" s="64"/>
      <c r="FN45" s="64"/>
      <c r="FO45" s="455">
        <v>23333.058799999999</v>
      </c>
      <c r="FP45" s="64"/>
      <c r="FQ45" s="64"/>
      <c r="FR45" s="64">
        <v>3390.6289999999999</v>
      </c>
      <c r="FS45" s="64"/>
      <c r="FT45" s="64"/>
      <c r="FU45" s="426"/>
      <c r="FV45" s="426"/>
      <c r="FW45" s="64"/>
      <c r="FX45" s="64"/>
      <c r="FY45" s="64"/>
      <c r="FZ45" s="64"/>
      <c r="GA45" s="64"/>
      <c r="GB45" s="64"/>
      <c r="GC45" s="64"/>
      <c r="GD45" s="64"/>
      <c r="GE45" s="64"/>
      <c r="GF45" s="64"/>
      <c r="GG45" s="64"/>
      <c r="GH45" s="64"/>
      <c r="GI45" s="64"/>
      <c r="GJ45" s="64"/>
      <c r="GK45" s="64"/>
      <c r="GL45" s="64"/>
      <c r="GM45" s="64"/>
      <c r="GN45" s="64"/>
      <c r="GO45" s="64"/>
      <c r="GP45" s="64"/>
      <c r="GQ45" s="426"/>
      <c r="GR45" s="426"/>
      <c r="GS45" s="64"/>
      <c r="GT45" s="64"/>
      <c r="GU45" s="64"/>
      <c r="GV45" s="64"/>
      <c r="GW45" s="64"/>
      <c r="GX45" s="64"/>
      <c r="GY45" s="64"/>
      <c r="GZ45" s="64"/>
      <c r="HA45" s="64"/>
      <c r="HB45" s="64"/>
      <c r="HC45" s="64"/>
      <c r="HD45" s="64"/>
      <c r="HE45" s="64"/>
      <c r="HF45" s="64"/>
      <c r="HG45" s="64"/>
      <c r="HH45" s="64"/>
      <c r="HI45" s="64"/>
      <c r="HJ45" s="64"/>
      <c r="HK45" s="64"/>
      <c r="HL45" s="382"/>
      <c r="HM45" s="398"/>
      <c r="HN45" s="398"/>
      <c r="HO45" s="382"/>
      <c r="HP45" s="382"/>
      <c r="HQ45" s="382"/>
      <c r="HR45" s="382"/>
      <c r="HS45" s="382"/>
      <c r="HT45" s="382"/>
      <c r="HU45" s="382"/>
      <c r="HV45" s="382"/>
      <c r="HW45" s="382"/>
      <c r="HX45" s="382"/>
      <c r="HY45" s="382"/>
      <c r="HZ45" s="382"/>
      <c r="IA45" s="382"/>
      <c r="IB45" s="382"/>
      <c r="IC45" s="382">
        <f t="shared" si="108"/>
        <v>23333.058799999999</v>
      </c>
      <c r="ID45" s="382"/>
      <c r="IE45" s="382"/>
      <c r="IF45" s="429">
        <f t="shared" si="111"/>
        <v>3390.6289999999999</v>
      </c>
      <c r="IG45" s="382"/>
      <c r="IK45" s="380">
        <f t="shared" si="0"/>
        <v>0</v>
      </c>
    </row>
    <row r="46" spans="1:245" s="52" customFormat="1" ht="15" outlineLevel="1">
      <c r="A46" s="57"/>
      <c r="B46" s="454" t="s">
        <v>678</v>
      </c>
      <c r="C46" s="78"/>
      <c r="D46" s="78"/>
      <c r="E46" s="434"/>
      <c r="F46" s="434"/>
      <c r="G46" s="434"/>
      <c r="H46" s="256"/>
      <c r="I46" s="256"/>
      <c r="J46" s="245"/>
      <c r="K46" s="245"/>
      <c r="L46" s="245"/>
      <c r="M46" s="66"/>
      <c r="N46" s="341"/>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f t="shared" si="19"/>
        <v>3520.44</v>
      </c>
      <c r="AV46" s="66"/>
      <c r="AW46" s="66"/>
      <c r="AX46" s="66">
        <f t="shared" si="20"/>
        <v>0</v>
      </c>
      <c r="AY46" s="34"/>
      <c r="AZ46" s="34"/>
      <c r="BA46" s="257"/>
      <c r="BB46" s="257"/>
      <c r="BC46" s="257"/>
      <c r="BD46" s="257"/>
      <c r="BE46" s="257"/>
      <c r="BF46" s="257"/>
      <c r="BG46" s="257"/>
      <c r="BH46" s="228"/>
      <c r="BI46" s="257"/>
      <c r="BJ46" s="257"/>
      <c r="BK46" s="258"/>
      <c r="BL46" s="258"/>
      <c r="BM46" s="34"/>
      <c r="BN46" s="34"/>
      <c r="BO46" s="68"/>
      <c r="BP46" s="68"/>
      <c r="BQ46" s="68"/>
      <c r="BR46" s="68"/>
      <c r="BS46" s="68"/>
      <c r="BT46" s="317"/>
      <c r="BU46" s="68"/>
      <c r="BV46" s="228"/>
      <c r="BW46" s="68"/>
      <c r="BX46" s="68"/>
      <c r="BY46" s="68"/>
      <c r="BZ46" s="68"/>
      <c r="CA46" s="34"/>
      <c r="CB46" s="34"/>
      <c r="CC46" s="257"/>
      <c r="CD46" s="257"/>
      <c r="CE46" s="257"/>
      <c r="CF46" s="257"/>
      <c r="CG46" s="257"/>
      <c r="CH46" s="257"/>
      <c r="CI46" s="257"/>
      <c r="CJ46" s="257"/>
      <c r="CK46" s="257"/>
      <c r="CL46" s="257"/>
      <c r="CM46" s="257"/>
      <c r="CN46" s="257"/>
      <c r="CO46" s="34"/>
      <c r="CP46" s="34"/>
      <c r="CQ46" s="257"/>
      <c r="CR46" s="257"/>
      <c r="CS46" s="257"/>
      <c r="CT46" s="257"/>
      <c r="CU46" s="257"/>
      <c r="CV46" s="257"/>
      <c r="CW46" s="257"/>
      <c r="CX46" s="257"/>
      <c r="CY46" s="257"/>
      <c r="CZ46" s="259"/>
      <c r="DA46" s="259"/>
      <c r="DB46" s="259"/>
      <c r="DC46" s="380"/>
      <c r="DD46" s="380"/>
      <c r="DE46" s="64"/>
      <c r="DF46" s="64"/>
      <c r="DG46" s="64"/>
      <c r="DH46" s="64"/>
      <c r="DI46" s="64"/>
      <c r="DJ46" s="64"/>
      <c r="DK46" s="64"/>
      <c r="DL46" s="64"/>
      <c r="DM46" s="64"/>
      <c r="DN46" s="64"/>
      <c r="DO46" s="64"/>
      <c r="DP46" s="64"/>
      <c r="DQ46" s="51"/>
      <c r="DR46" s="51"/>
      <c r="DS46" s="51"/>
      <c r="DT46" s="51"/>
      <c r="DU46" s="51"/>
      <c r="DV46" s="51"/>
      <c r="DW46" s="51"/>
      <c r="DX46" s="51"/>
      <c r="DY46" s="51"/>
      <c r="DZ46" s="51"/>
      <c r="EA46" s="51"/>
      <c r="EB46" s="64"/>
      <c r="EC46" s="426"/>
      <c r="ED46" s="426"/>
      <c r="EE46" s="64"/>
      <c r="EF46" s="64"/>
      <c r="EG46" s="64"/>
      <c r="EH46" s="64"/>
      <c r="EI46" s="64"/>
      <c r="EJ46" s="64"/>
      <c r="EK46" s="64"/>
      <c r="EL46" s="64"/>
      <c r="EM46" s="64"/>
      <c r="EN46" s="64"/>
      <c r="EO46" s="64"/>
      <c r="EP46" s="64"/>
      <c r="EQ46" s="64"/>
      <c r="ER46" s="64"/>
      <c r="ES46" s="64"/>
      <c r="ET46" s="426"/>
      <c r="EU46" s="64"/>
      <c r="EV46" s="64"/>
      <c r="EW46" s="426"/>
      <c r="EX46" s="64"/>
      <c r="EY46" s="426"/>
      <c r="EZ46" s="426"/>
      <c r="FA46" s="64"/>
      <c r="FB46" s="64"/>
      <c r="FC46" s="64"/>
      <c r="FD46" s="64"/>
      <c r="FE46" s="64"/>
      <c r="FF46" s="64"/>
      <c r="FG46" s="64"/>
      <c r="FH46" s="64"/>
      <c r="FI46" s="64"/>
      <c r="FJ46" s="64"/>
      <c r="FK46" s="64"/>
      <c r="FL46" s="64"/>
      <c r="FM46" s="64"/>
      <c r="FN46" s="64"/>
      <c r="FO46" s="455">
        <v>3520.44</v>
      </c>
      <c r="FP46" s="64"/>
      <c r="FQ46" s="64"/>
      <c r="FR46" s="64"/>
      <c r="FS46" s="64"/>
      <c r="FT46" s="64"/>
      <c r="FU46" s="426"/>
      <c r="FV46" s="426"/>
      <c r="FW46" s="64"/>
      <c r="FX46" s="64"/>
      <c r="FY46" s="64"/>
      <c r="FZ46" s="64"/>
      <c r="GA46" s="64"/>
      <c r="GB46" s="64"/>
      <c r="GC46" s="64"/>
      <c r="GD46" s="64"/>
      <c r="GE46" s="64"/>
      <c r="GF46" s="64"/>
      <c r="GG46" s="64"/>
      <c r="GH46" s="64"/>
      <c r="GI46" s="64"/>
      <c r="GJ46" s="64"/>
      <c r="GK46" s="64"/>
      <c r="GL46" s="64"/>
      <c r="GM46" s="64"/>
      <c r="GN46" s="64"/>
      <c r="GO46" s="64"/>
      <c r="GP46" s="64"/>
      <c r="GQ46" s="426"/>
      <c r="GR46" s="426"/>
      <c r="GS46" s="64"/>
      <c r="GT46" s="64"/>
      <c r="GU46" s="64"/>
      <c r="GV46" s="64"/>
      <c r="GW46" s="64"/>
      <c r="GX46" s="64"/>
      <c r="GY46" s="64"/>
      <c r="GZ46" s="64"/>
      <c r="HA46" s="64"/>
      <c r="HB46" s="64"/>
      <c r="HC46" s="64"/>
      <c r="HD46" s="64"/>
      <c r="HE46" s="64"/>
      <c r="HF46" s="64"/>
      <c r="HG46" s="64"/>
      <c r="HH46" s="64"/>
      <c r="HI46" s="64"/>
      <c r="HJ46" s="64"/>
      <c r="HK46" s="64"/>
      <c r="HL46" s="382"/>
      <c r="HM46" s="398"/>
      <c r="HN46" s="398"/>
      <c r="HO46" s="382"/>
      <c r="HP46" s="382"/>
      <c r="HQ46" s="382"/>
      <c r="HR46" s="382"/>
      <c r="HS46" s="382"/>
      <c r="HT46" s="382"/>
      <c r="HU46" s="382"/>
      <c r="HV46" s="382"/>
      <c r="HW46" s="382"/>
      <c r="HX46" s="382"/>
      <c r="HY46" s="382"/>
      <c r="HZ46" s="382"/>
      <c r="IA46" s="382"/>
      <c r="IB46" s="382"/>
      <c r="IC46" s="382">
        <f t="shared" si="108"/>
        <v>3520.44</v>
      </c>
      <c r="ID46" s="382"/>
      <c r="IE46" s="382"/>
      <c r="IF46" s="429">
        <f t="shared" si="111"/>
        <v>0</v>
      </c>
      <c r="IG46" s="382"/>
      <c r="IK46" s="380">
        <f t="shared" si="0"/>
        <v>0</v>
      </c>
    </row>
    <row r="47" spans="1:245" s="52" customFormat="1" ht="15" outlineLevel="1">
      <c r="A47" s="57"/>
      <c r="B47" s="383"/>
      <c r="C47" s="78"/>
      <c r="D47" s="78"/>
      <c r="E47" s="434"/>
      <c r="F47" s="434"/>
      <c r="G47" s="434"/>
      <c r="H47" s="256"/>
      <c r="I47" s="256"/>
      <c r="J47" s="245"/>
      <c r="K47" s="245"/>
      <c r="L47" s="245"/>
      <c r="M47" s="66"/>
      <c r="N47" s="341"/>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f t="shared" si="19"/>
        <v>0</v>
      </c>
      <c r="AV47" s="66"/>
      <c r="AW47" s="66"/>
      <c r="AX47" s="66">
        <f t="shared" si="20"/>
        <v>0</v>
      </c>
      <c r="AY47" s="34"/>
      <c r="AZ47" s="34"/>
      <c r="BA47" s="257"/>
      <c r="BB47" s="257"/>
      <c r="BC47" s="257"/>
      <c r="BD47" s="257"/>
      <c r="BE47" s="257"/>
      <c r="BF47" s="257"/>
      <c r="BG47" s="257"/>
      <c r="BH47" s="228"/>
      <c r="BI47" s="257"/>
      <c r="BJ47" s="257"/>
      <c r="BK47" s="258"/>
      <c r="BL47" s="258"/>
      <c r="BM47" s="34"/>
      <c r="BN47" s="34"/>
      <c r="BO47" s="68"/>
      <c r="BP47" s="68"/>
      <c r="BQ47" s="68"/>
      <c r="BR47" s="68"/>
      <c r="BS47" s="68"/>
      <c r="BT47" s="317"/>
      <c r="BU47" s="68"/>
      <c r="BV47" s="228"/>
      <c r="BW47" s="68"/>
      <c r="BX47" s="68"/>
      <c r="BY47" s="68"/>
      <c r="BZ47" s="68"/>
      <c r="CA47" s="34"/>
      <c r="CB47" s="34"/>
      <c r="CC47" s="257"/>
      <c r="CD47" s="257"/>
      <c r="CE47" s="257"/>
      <c r="CF47" s="257"/>
      <c r="CG47" s="257"/>
      <c r="CH47" s="257"/>
      <c r="CI47" s="257"/>
      <c r="CJ47" s="257"/>
      <c r="CK47" s="257"/>
      <c r="CL47" s="257"/>
      <c r="CM47" s="257"/>
      <c r="CN47" s="257"/>
      <c r="CO47" s="34"/>
      <c r="CP47" s="34"/>
      <c r="CQ47" s="257"/>
      <c r="CR47" s="257"/>
      <c r="CS47" s="257"/>
      <c r="CT47" s="257"/>
      <c r="CU47" s="257"/>
      <c r="CV47" s="257"/>
      <c r="CW47" s="257"/>
      <c r="CX47" s="257"/>
      <c r="CY47" s="257"/>
      <c r="CZ47" s="259"/>
      <c r="DA47" s="259"/>
      <c r="DB47" s="259"/>
      <c r="DC47" s="380"/>
      <c r="DD47" s="380"/>
      <c r="DE47" s="64"/>
      <c r="DF47" s="64"/>
      <c r="DG47" s="64"/>
      <c r="DH47" s="64"/>
      <c r="DI47" s="64"/>
      <c r="DJ47" s="64"/>
      <c r="DK47" s="64"/>
      <c r="DL47" s="64"/>
      <c r="DM47" s="64"/>
      <c r="DN47" s="64"/>
      <c r="DO47" s="64"/>
      <c r="DP47" s="64"/>
      <c r="DQ47" s="51"/>
      <c r="DR47" s="51"/>
      <c r="DS47" s="51"/>
      <c r="DT47" s="51"/>
      <c r="DU47" s="51"/>
      <c r="DV47" s="51"/>
      <c r="DW47" s="51"/>
      <c r="DX47" s="51"/>
      <c r="DY47" s="51"/>
      <c r="DZ47" s="51"/>
      <c r="EA47" s="51"/>
      <c r="EB47" s="64"/>
      <c r="EC47" s="426"/>
      <c r="ED47" s="426"/>
      <c r="EE47" s="64"/>
      <c r="EF47" s="64"/>
      <c r="EG47" s="64"/>
      <c r="EH47" s="64"/>
      <c r="EI47" s="64"/>
      <c r="EJ47" s="64"/>
      <c r="EK47" s="64"/>
      <c r="EL47" s="64"/>
      <c r="EM47" s="64"/>
      <c r="EN47" s="64"/>
      <c r="EO47" s="64"/>
      <c r="EP47" s="64"/>
      <c r="EQ47" s="64"/>
      <c r="ER47" s="64"/>
      <c r="ES47" s="64"/>
      <c r="ET47" s="426"/>
      <c r="EU47" s="64"/>
      <c r="EV47" s="64"/>
      <c r="EW47" s="426"/>
      <c r="EX47" s="64"/>
      <c r="EY47" s="426"/>
      <c r="EZ47" s="426"/>
      <c r="FA47" s="64"/>
      <c r="FB47" s="64"/>
      <c r="FC47" s="64"/>
      <c r="FD47" s="64"/>
      <c r="FE47" s="64"/>
      <c r="FF47" s="64"/>
      <c r="FG47" s="64"/>
      <c r="FH47" s="64"/>
      <c r="FI47" s="64"/>
      <c r="FJ47" s="64"/>
      <c r="FK47" s="64"/>
      <c r="FL47" s="64"/>
      <c r="FM47" s="64"/>
      <c r="FN47" s="64"/>
      <c r="FO47" s="455"/>
      <c r="FP47" s="64"/>
      <c r="FQ47" s="64"/>
      <c r="FR47" s="64"/>
      <c r="FS47" s="64"/>
      <c r="FT47" s="64"/>
      <c r="FU47" s="426"/>
      <c r="FV47" s="426"/>
      <c r="FW47" s="64"/>
      <c r="FX47" s="64"/>
      <c r="FY47" s="64"/>
      <c r="FZ47" s="64"/>
      <c r="GA47" s="64"/>
      <c r="GB47" s="64"/>
      <c r="GC47" s="64"/>
      <c r="GD47" s="64"/>
      <c r="GE47" s="64"/>
      <c r="GF47" s="64"/>
      <c r="GG47" s="64"/>
      <c r="GH47" s="64"/>
      <c r="GI47" s="64"/>
      <c r="GJ47" s="64"/>
      <c r="GK47" s="64"/>
      <c r="GL47" s="64"/>
      <c r="GM47" s="64"/>
      <c r="GN47" s="64"/>
      <c r="GO47" s="64"/>
      <c r="GP47" s="64"/>
      <c r="GQ47" s="426"/>
      <c r="GR47" s="426"/>
      <c r="GS47" s="64"/>
      <c r="GT47" s="64"/>
      <c r="GU47" s="64"/>
      <c r="GV47" s="64"/>
      <c r="GW47" s="64"/>
      <c r="GX47" s="64"/>
      <c r="GY47" s="64"/>
      <c r="GZ47" s="64"/>
      <c r="HA47" s="64"/>
      <c r="HB47" s="64"/>
      <c r="HC47" s="64"/>
      <c r="HD47" s="64"/>
      <c r="HE47" s="64"/>
      <c r="HF47" s="64"/>
      <c r="HG47" s="64"/>
      <c r="HH47" s="64"/>
      <c r="HI47" s="64"/>
      <c r="HJ47" s="64"/>
      <c r="HK47" s="64"/>
      <c r="HL47" s="382"/>
      <c r="HM47" s="398"/>
      <c r="HN47" s="398"/>
      <c r="HO47" s="382"/>
      <c r="HP47" s="382"/>
      <c r="HQ47" s="382"/>
      <c r="HR47" s="382"/>
      <c r="HS47" s="382"/>
      <c r="HT47" s="382"/>
      <c r="HU47" s="382"/>
      <c r="HV47" s="382"/>
      <c r="HW47" s="382"/>
      <c r="HX47" s="382"/>
      <c r="HY47" s="382"/>
      <c r="HZ47" s="382"/>
      <c r="IA47" s="382"/>
      <c r="IB47" s="382"/>
      <c r="IC47" s="382">
        <f t="shared" si="108"/>
        <v>0</v>
      </c>
      <c r="ID47" s="382"/>
      <c r="IE47" s="382"/>
      <c r="IF47" s="429">
        <f t="shared" si="111"/>
        <v>0</v>
      </c>
      <c r="IG47" s="382"/>
      <c r="IK47" s="380">
        <f t="shared" si="0"/>
        <v>0</v>
      </c>
    </row>
    <row r="48" spans="1:245" s="52" customFormat="1" ht="25.5" outlineLevel="1">
      <c r="A48" s="57" t="s">
        <v>163</v>
      </c>
      <c r="B48" s="65" t="s">
        <v>562</v>
      </c>
      <c r="C48" s="78"/>
      <c r="D48" s="78"/>
      <c r="E48" s="405"/>
      <c r="F48" s="405"/>
      <c r="G48" s="405"/>
      <c r="H48" s="256"/>
      <c r="I48" s="256"/>
      <c r="J48" s="245">
        <v>2022</v>
      </c>
      <c r="K48" s="245">
        <v>2022</v>
      </c>
      <c r="L48" s="245"/>
      <c r="M48" s="66">
        <f t="shared" si="15"/>
        <v>0</v>
      </c>
      <c r="N48" s="341" t="s">
        <v>604</v>
      </c>
      <c r="O48" s="66">
        <f t="shared" si="16"/>
        <v>171.02404538403601</v>
      </c>
      <c r="P48" s="66">
        <f t="shared" si="1"/>
        <v>0</v>
      </c>
      <c r="Q48" s="66">
        <f t="shared" si="1"/>
        <v>0</v>
      </c>
      <c r="R48" s="66">
        <f t="shared" si="1"/>
        <v>0</v>
      </c>
      <c r="S48" s="66">
        <f t="shared" si="1"/>
        <v>0</v>
      </c>
      <c r="T48" s="66">
        <f t="shared" si="1"/>
        <v>0</v>
      </c>
      <c r="U48" s="66">
        <f t="shared" si="1"/>
        <v>0</v>
      </c>
      <c r="V48" s="66">
        <f t="shared" si="84"/>
        <v>0</v>
      </c>
      <c r="W48" s="66"/>
      <c r="X48" s="66"/>
      <c r="Y48" s="66"/>
      <c r="Z48" s="66"/>
      <c r="AA48" s="66"/>
      <c r="AB48" s="66"/>
      <c r="AC48" s="66"/>
      <c r="AD48" s="66"/>
      <c r="AE48" s="66"/>
      <c r="AF48" s="66"/>
      <c r="AG48" s="66">
        <f t="shared" si="3"/>
        <v>0</v>
      </c>
      <c r="AH48" s="66">
        <f t="shared" si="3"/>
        <v>0</v>
      </c>
      <c r="AI48" s="66">
        <f t="shared" si="83"/>
        <v>0</v>
      </c>
      <c r="AJ48" s="66"/>
      <c r="AK48" s="66"/>
      <c r="AL48" s="66"/>
      <c r="AM48" s="66"/>
      <c r="AN48" s="66"/>
      <c r="AO48" s="66"/>
      <c r="AP48" s="66"/>
      <c r="AQ48" s="66"/>
      <c r="AR48" s="66"/>
      <c r="AS48" s="66">
        <f t="shared" si="18"/>
        <v>0</v>
      </c>
      <c r="AT48" s="66">
        <f t="shared" si="18"/>
        <v>0</v>
      </c>
      <c r="AU48" s="66">
        <f t="shared" si="19"/>
        <v>0</v>
      </c>
      <c r="AV48" s="66">
        <f t="shared" si="5"/>
        <v>0</v>
      </c>
      <c r="AW48" s="66">
        <f t="shared" si="5"/>
        <v>171.02404538403601</v>
      </c>
      <c r="AX48" s="66">
        <f t="shared" si="20"/>
        <v>0</v>
      </c>
      <c r="AY48" s="34">
        <f t="shared" si="21"/>
        <v>0</v>
      </c>
      <c r="AZ48" s="34">
        <f t="shared" si="21"/>
        <v>0</v>
      </c>
      <c r="BA48" s="257"/>
      <c r="BB48" s="257"/>
      <c r="BC48" s="257"/>
      <c r="BD48" s="257"/>
      <c r="BE48" s="257"/>
      <c r="BF48" s="257"/>
      <c r="BG48" s="257"/>
      <c r="BH48" s="257"/>
      <c r="BI48" s="257"/>
      <c r="BJ48" s="257"/>
      <c r="BK48" s="258"/>
      <c r="BL48" s="258"/>
      <c r="BM48" s="34">
        <f t="shared" si="22"/>
        <v>0</v>
      </c>
      <c r="BN48" s="34">
        <f t="shared" si="22"/>
        <v>171.02404538403601</v>
      </c>
      <c r="BO48" s="68"/>
      <c r="BP48" s="68"/>
      <c r="BQ48" s="68"/>
      <c r="BR48" s="68"/>
      <c r="BS48" s="68"/>
      <c r="BT48" s="317"/>
      <c r="BU48" s="68"/>
      <c r="BV48" s="68"/>
      <c r="BW48" s="68"/>
      <c r="BX48" s="68"/>
      <c r="BY48" s="68"/>
      <c r="BZ48" s="68">
        <v>171.02404538403601</v>
      </c>
      <c r="CA48" s="34">
        <f t="shared" si="23"/>
        <v>0</v>
      </c>
      <c r="CB48" s="34">
        <f t="shared" si="23"/>
        <v>0</v>
      </c>
      <c r="CC48" s="257"/>
      <c r="CD48" s="257"/>
      <c r="CE48" s="257"/>
      <c r="CF48" s="257"/>
      <c r="CG48" s="257"/>
      <c r="CH48" s="257"/>
      <c r="CI48" s="257"/>
      <c r="CJ48" s="257"/>
      <c r="CK48" s="257"/>
      <c r="CL48" s="257"/>
      <c r="CM48" s="257"/>
      <c r="CN48" s="257"/>
      <c r="CO48" s="34">
        <f t="shared" si="24"/>
        <v>0</v>
      </c>
      <c r="CP48" s="34">
        <f t="shared" si="24"/>
        <v>0</v>
      </c>
      <c r="CQ48" s="257"/>
      <c r="CR48" s="257"/>
      <c r="CS48" s="257"/>
      <c r="CT48" s="257"/>
      <c r="CU48" s="257"/>
      <c r="CV48" s="257"/>
      <c r="CW48" s="257"/>
      <c r="CX48" s="257"/>
      <c r="CY48" s="257"/>
      <c r="CZ48" s="259"/>
      <c r="DA48" s="259"/>
      <c r="DB48" s="259"/>
      <c r="DC48" s="380">
        <f t="shared" si="7"/>
        <v>0</v>
      </c>
      <c r="DD48" s="380">
        <f t="shared" si="7"/>
        <v>171.02404538403601</v>
      </c>
      <c r="DE48" s="64">
        <f t="shared" si="8"/>
        <v>0</v>
      </c>
      <c r="DF48" s="64">
        <f t="shared" si="8"/>
        <v>0</v>
      </c>
      <c r="DG48" s="64">
        <f t="shared" si="8"/>
        <v>0</v>
      </c>
      <c r="DH48" s="64">
        <f t="shared" si="8"/>
        <v>0</v>
      </c>
      <c r="DI48" s="64">
        <f t="shared" si="8"/>
        <v>0</v>
      </c>
      <c r="DJ48" s="64">
        <f t="shared" si="8"/>
        <v>0</v>
      </c>
      <c r="DK48" s="64">
        <f t="shared" si="8"/>
        <v>0</v>
      </c>
      <c r="DL48" s="64">
        <f t="shared" si="8"/>
        <v>0</v>
      </c>
      <c r="DM48" s="64">
        <f t="shared" si="8"/>
        <v>0</v>
      </c>
      <c r="DN48" s="64">
        <f t="shared" si="8"/>
        <v>0</v>
      </c>
      <c r="DO48" s="64">
        <f t="shared" si="8"/>
        <v>0</v>
      </c>
      <c r="DP48" s="64">
        <f t="shared" si="8"/>
        <v>171.02404538403601</v>
      </c>
      <c r="DQ48" s="51"/>
      <c r="DR48" s="51"/>
      <c r="DS48" s="51"/>
      <c r="DT48" s="51"/>
      <c r="DU48" s="51"/>
      <c r="DV48" s="51"/>
      <c r="DW48" s="51"/>
      <c r="DX48" s="51"/>
      <c r="DY48" s="51"/>
      <c r="DZ48" s="51"/>
      <c r="EA48" s="51"/>
      <c r="EB48" s="64">
        <f t="shared" si="25"/>
        <v>0</v>
      </c>
      <c r="EC48" s="426">
        <f t="shared" si="25"/>
        <v>0</v>
      </c>
      <c r="ED48" s="426">
        <f t="shared" si="26"/>
        <v>0</v>
      </c>
      <c r="EE48" s="64">
        <f t="shared" si="27"/>
        <v>0</v>
      </c>
      <c r="EF48" s="64">
        <f t="shared" si="9"/>
        <v>0</v>
      </c>
      <c r="EG48" s="64">
        <f t="shared" si="28"/>
        <v>0</v>
      </c>
      <c r="EH48" s="64">
        <f t="shared" si="10"/>
        <v>0</v>
      </c>
      <c r="EI48" s="64">
        <f t="shared" si="10"/>
        <v>0</v>
      </c>
      <c r="EJ48" s="64">
        <f t="shared" si="29"/>
        <v>0</v>
      </c>
      <c r="EK48" s="64">
        <f t="shared" si="11"/>
        <v>0</v>
      </c>
      <c r="EL48" s="64">
        <f t="shared" si="11"/>
        <v>0</v>
      </c>
      <c r="EM48" s="64">
        <f t="shared" si="30"/>
        <v>0</v>
      </c>
      <c r="EN48" s="64">
        <f t="shared" si="31"/>
        <v>0</v>
      </c>
      <c r="EO48" s="64">
        <f t="shared" si="31"/>
        <v>0</v>
      </c>
      <c r="EP48" s="64">
        <f t="shared" si="32"/>
        <v>0</v>
      </c>
      <c r="EQ48" s="64">
        <f t="shared" si="33"/>
        <v>0</v>
      </c>
      <c r="ER48" s="64">
        <f t="shared" si="33"/>
        <v>0</v>
      </c>
      <c r="ES48" s="64"/>
      <c r="ET48" s="426">
        <f t="shared" si="34"/>
        <v>0</v>
      </c>
      <c r="EU48" s="64">
        <f t="shared" si="34"/>
        <v>0</v>
      </c>
      <c r="EV48" s="64"/>
      <c r="EW48" s="426">
        <f t="shared" si="35"/>
        <v>0</v>
      </c>
      <c r="EX48" s="64">
        <f t="shared" si="36"/>
        <v>0</v>
      </c>
      <c r="EY48" s="426">
        <f t="shared" si="36"/>
        <v>0</v>
      </c>
      <c r="EZ48" s="426">
        <f t="shared" si="37"/>
        <v>0</v>
      </c>
      <c r="FA48" s="64">
        <f t="shared" si="38"/>
        <v>171.02404538403601</v>
      </c>
      <c r="FB48" s="64">
        <f t="shared" si="39"/>
        <v>0</v>
      </c>
      <c r="FC48" s="64">
        <f t="shared" si="40"/>
        <v>0</v>
      </c>
      <c r="FD48" s="64">
        <f t="shared" si="41"/>
        <v>0</v>
      </c>
      <c r="FE48" s="64">
        <f t="shared" si="41"/>
        <v>0</v>
      </c>
      <c r="FF48" s="64">
        <f t="shared" si="42"/>
        <v>0</v>
      </c>
      <c r="FG48" s="64">
        <f t="shared" si="43"/>
        <v>0</v>
      </c>
      <c r="FH48" s="64">
        <f t="shared" si="43"/>
        <v>0</v>
      </c>
      <c r="FI48" s="64">
        <f t="shared" si="44"/>
        <v>0</v>
      </c>
      <c r="FJ48" s="64">
        <f t="shared" si="45"/>
        <v>0</v>
      </c>
      <c r="FK48" s="64">
        <f t="shared" si="45"/>
        <v>0</v>
      </c>
      <c r="FL48" s="64">
        <f t="shared" si="46"/>
        <v>0</v>
      </c>
      <c r="FM48" s="64">
        <f t="shared" si="47"/>
        <v>0</v>
      </c>
      <c r="FN48" s="64">
        <f t="shared" si="47"/>
        <v>0</v>
      </c>
      <c r="FO48" s="64"/>
      <c r="FP48" s="64">
        <f t="shared" si="48"/>
        <v>0</v>
      </c>
      <c r="FQ48" s="64">
        <f t="shared" si="48"/>
        <v>0</v>
      </c>
      <c r="FR48" s="64"/>
      <c r="FS48" s="64">
        <f t="shared" si="49"/>
        <v>171.02404538403601</v>
      </c>
      <c r="FT48" s="64">
        <f t="shared" si="50"/>
        <v>0</v>
      </c>
      <c r="FU48" s="426">
        <f t="shared" si="50"/>
        <v>0</v>
      </c>
      <c r="FV48" s="426">
        <f t="shared" si="51"/>
        <v>0</v>
      </c>
      <c r="FW48" s="64">
        <f t="shared" si="52"/>
        <v>0</v>
      </c>
      <c r="FX48" s="64">
        <f t="shared" si="53"/>
        <v>0</v>
      </c>
      <c r="FY48" s="64">
        <f t="shared" si="54"/>
        <v>0</v>
      </c>
      <c r="FZ48" s="64">
        <f t="shared" si="55"/>
        <v>0</v>
      </c>
      <c r="GA48" s="64">
        <f t="shared" si="55"/>
        <v>0</v>
      </c>
      <c r="GB48" s="64">
        <f t="shared" si="56"/>
        <v>0</v>
      </c>
      <c r="GC48" s="64">
        <f t="shared" si="57"/>
        <v>0</v>
      </c>
      <c r="GD48" s="64">
        <f t="shared" si="57"/>
        <v>0</v>
      </c>
      <c r="GE48" s="64">
        <f t="shared" si="58"/>
        <v>0</v>
      </c>
      <c r="GF48" s="64">
        <f t="shared" si="59"/>
        <v>0</v>
      </c>
      <c r="GG48" s="64">
        <f t="shared" si="59"/>
        <v>0</v>
      </c>
      <c r="GH48" s="64">
        <f t="shared" si="60"/>
        <v>0</v>
      </c>
      <c r="GI48" s="64">
        <f t="shared" si="61"/>
        <v>0</v>
      </c>
      <c r="GJ48" s="64">
        <f t="shared" si="61"/>
        <v>0</v>
      </c>
      <c r="GK48" s="64"/>
      <c r="GL48" s="64">
        <f t="shared" si="62"/>
        <v>0</v>
      </c>
      <c r="GM48" s="64">
        <f t="shared" si="62"/>
        <v>0</v>
      </c>
      <c r="GN48" s="64"/>
      <c r="GO48" s="64">
        <f t="shared" si="63"/>
        <v>0</v>
      </c>
      <c r="GP48" s="64">
        <f t="shared" si="64"/>
        <v>0</v>
      </c>
      <c r="GQ48" s="426">
        <f t="shared" si="64"/>
        <v>0</v>
      </c>
      <c r="GR48" s="426">
        <f t="shared" si="65"/>
        <v>0</v>
      </c>
      <c r="GS48" s="64">
        <f t="shared" si="66"/>
        <v>0</v>
      </c>
      <c r="GT48" s="64">
        <f t="shared" si="67"/>
        <v>0</v>
      </c>
      <c r="GU48" s="64">
        <f t="shared" si="68"/>
        <v>0</v>
      </c>
      <c r="GV48" s="64">
        <f t="shared" si="69"/>
        <v>0</v>
      </c>
      <c r="GW48" s="64">
        <f t="shared" si="69"/>
        <v>0</v>
      </c>
      <c r="GX48" s="64">
        <f t="shared" si="70"/>
        <v>0</v>
      </c>
      <c r="GY48" s="64">
        <f t="shared" si="71"/>
        <v>0</v>
      </c>
      <c r="GZ48" s="64">
        <f t="shared" si="71"/>
        <v>0</v>
      </c>
      <c r="HA48" s="64">
        <f t="shared" si="72"/>
        <v>0</v>
      </c>
      <c r="HB48" s="64">
        <f t="shared" si="73"/>
        <v>0</v>
      </c>
      <c r="HC48" s="64">
        <f t="shared" si="73"/>
        <v>0</v>
      </c>
      <c r="HD48" s="64">
        <f t="shared" si="74"/>
        <v>0</v>
      </c>
      <c r="HE48" s="64">
        <f t="shared" si="75"/>
        <v>0</v>
      </c>
      <c r="HF48" s="64">
        <f t="shared" si="75"/>
        <v>0</v>
      </c>
      <c r="HG48" s="64"/>
      <c r="HH48" s="64">
        <f t="shared" si="76"/>
        <v>0</v>
      </c>
      <c r="HI48" s="64">
        <f t="shared" si="76"/>
        <v>0</v>
      </c>
      <c r="HJ48" s="64"/>
      <c r="HK48" s="64">
        <f t="shared" si="77"/>
        <v>0</v>
      </c>
      <c r="HL48" s="382">
        <f t="shared" si="78"/>
        <v>0</v>
      </c>
      <c r="HM48" s="398">
        <f t="shared" si="79"/>
        <v>0</v>
      </c>
      <c r="HN48" s="398">
        <f t="shared" si="80"/>
        <v>0</v>
      </c>
      <c r="HO48" s="382">
        <f t="shared" si="81"/>
        <v>171.02404538403601</v>
      </c>
      <c r="HP48" s="382">
        <f t="shared" ref="HP48:IE86" si="122">EF48+FB48+FX48+GT48</f>
        <v>0</v>
      </c>
      <c r="HQ48" s="382">
        <f t="shared" si="122"/>
        <v>0</v>
      </c>
      <c r="HR48" s="382">
        <f t="shared" si="122"/>
        <v>0</v>
      </c>
      <c r="HS48" s="382">
        <f t="shared" si="85"/>
        <v>0</v>
      </c>
      <c r="HT48" s="382">
        <f t="shared" si="85"/>
        <v>0</v>
      </c>
      <c r="HU48" s="382">
        <f t="shared" si="85"/>
        <v>0</v>
      </c>
      <c r="HV48" s="382">
        <f t="shared" si="85"/>
        <v>0</v>
      </c>
      <c r="HW48" s="382">
        <f t="shared" si="85"/>
        <v>0</v>
      </c>
      <c r="HX48" s="382">
        <f t="shared" si="85"/>
        <v>0</v>
      </c>
      <c r="HY48" s="382">
        <f t="shared" si="85"/>
        <v>0</v>
      </c>
      <c r="HZ48" s="382">
        <f t="shared" si="85"/>
        <v>0</v>
      </c>
      <c r="IA48" s="382">
        <f t="shared" si="85"/>
        <v>0</v>
      </c>
      <c r="IB48" s="382">
        <f t="shared" si="85"/>
        <v>0</v>
      </c>
      <c r="IC48" s="382">
        <f t="shared" si="108"/>
        <v>0</v>
      </c>
      <c r="ID48" s="382">
        <f t="shared" si="85"/>
        <v>0</v>
      </c>
      <c r="IE48" s="382">
        <f>EU48+FQ48+GM48+HI48</f>
        <v>0</v>
      </c>
      <c r="IF48" s="429">
        <f t="shared" si="85"/>
        <v>0</v>
      </c>
      <c r="IG48" s="382">
        <f>EW48+FS48+GO48+HK48</f>
        <v>171.02404538403601</v>
      </c>
      <c r="IK48" s="380">
        <f t="shared" si="0"/>
        <v>0</v>
      </c>
    </row>
    <row r="49" spans="1:245" s="20" customFormat="1" ht="21.95" customHeight="1" collapsed="1">
      <c r="A49" s="524" t="s">
        <v>11</v>
      </c>
      <c r="B49" s="525"/>
      <c r="C49" s="525"/>
      <c r="D49" s="525"/>
      <c r="E49" s="525"/>
      <c r="F49" s="525"/>
      <c r="G49" s="525"/>
      <c r="H49" s="525"/>
      <c r="I49" s="525"/>
      <c r="J49" s="525"/>
      <c r="K49" s="526"/>
      <c r="L49" s="421"/>
      <c r="M49" s="27">
        <f>+M13</f>
        <v>9624.8318980000004</v>
      </c>
      <c r="N49" s="27">
        <f t="shared" ref="N49:BY49" si="123">+N13</f>
        <v>0</v>
      </c>
      <c r="O49" s="27">
        <f t="shared" si="123"/>
        <v>21621.891063384031</v>
      </c>
      <c r="P49" s="27">
        <f t="shared" si="123"/>
        <v>2141.3500180000001</v>
      </c>
      <c r="Q49" s="27">
        <f t="shared" si="123"/>
        <v>2141.3500180000001</v>
      </c>
      <c r="R49" s="27">
        <f t="shared" si="123"/>
        <v>7483.4818799999994</v>
      </c>
      <c r="S49" s="27">
        <f t="shared" si="123"/>
        <v>4755.2140000000009</v>
      </c>
      <c r="T49" s="27">
        <f t="shared" si="123"/>
        <v>0</v>
      </c>
      <c r="U49" s="27">
        <f t="shared" si="123"/>
        <v>9186.9030000000002</v>
      </c>
      <c r="V49" s="66">
        <f t="shared" si="123"/>
        <v>3853.3977999999997</v>
      </c>
      <c r="W49" s="27">
        <f t="shared" si="123"/>
        <v>740.93907999999999</v>
      </c>
      <c r="X49" s="27">
        <f t="shared" si="123"/>
        <v>3112.4587200000001</v>
      </c>
      <c r="Y49" s="27">
        <f t="shared" si="123"/>
        <v>0</v>
      </c>
      <c r="Z49" s="27">
        <f t="shared" si="123"/>
        <v>0</v>
      </c>
      <c r="AA49" s="27">
        <f t="shared" si="123"/>
        <v>0</v>
      </c>
      <c r="AB49" s="27">
        <f t="shared" si="123"/>
        <v>0</v>
      </c>
      <c r="AC49" s="27">
        <f t="shared" si="123"/>
        <v>0</v>
      </c>
      <c r="AD49" s="27">
        <f t="shared" si="123"/>
        <v>0</v>
      </c>
      <c r="AE49" s="27">
        <f t="shared" si="123"/>
        <v>0</v>
      </c>
      <c r="AF49" s="27">
        <f t="shared" si="123"/>
        <v>0</v>
      </c>
      <c r="AG49" s="27">
        <f t="shared" si="123"/>
        <v>0</v>
      </c>
      <c r="AH49" s="27">
        <f t="shared" si="123"/>
        <v>5367.4</v>
      </c>
      <c r="AI49" s="27">
        <f t="shared" si="123"/>
        <v>25925.863649999999</v>
      </c>
      <c r="AJ49" s="27">
        <f t="shared" si="123"/>
        <v>7663.5960500000001</v>
      </c>
      <c r="AK49" s="27">
        <f t="shared" si="123"/>
        <v>18262.267599999999</v>
      </c>
      <c r="AL49" s="27">
        <f t="shared" si="123"/>
        <v>0</v>
      </c>
      <c r="AM49" s="27">
        <f t="shared" si="123"/>
        <v>0</v>
      </c>
      <c r="AN49" s="27">
        <f t="shared" si="123"/>
        <v>0</v>
      </c>
      <c r="AO49" s="27">
        <f t="shared" si="123"/>
        <v>0</v>
      </c>
      <c r="AP49" s="27">
        <f t="shared" si="123"/>
        <v>0</v>
      </c>
      <c r="AQ49" s="27">
        <f t="shared" si="123"/>
        <v>0</v>
      </c>
      <c r="AR49" s="27">
        <f t="shared" si="123"/>
        <v>0</v>
      </c>
      <c r="AS49" s="27">
        <f t="shared" si="123"/>
        <v>0</v>
      </c>
      <c r="AT49" s="27">
        <f t="shared" si="123"/>
        <v>0</v>
      </c>
      <c r="AU49" s="66">
        <f t="shared" si="19"/>
        <v>137244.99626506196</v>
      </c>
      <c r="AV49" s="27">
        <f t="shared" si="123"/>
        <v>0</v>
      </c>
      <c r="AW49" s="27">
        <f t="shared" si="123"/>
        <v>171.02404538403601</v>
      </c>
      <c r="AX49" s="25">
        <f t="shared" si="20"/>
        <v>116880.92102754426</v>
      </c>
      <c r="AY49" s="25">
        <f t="shared" si="123"/>
        <v>0</v>
      </c>
      <c r="AZ49" s="25">
        <f t="shared" si="123"/>
        <v>890.7</v>
      </c>
      <c r="BA49" s="25">
        <f t="shared" si="123"/>
        <v>0</v>
      </c>
      <c r="BB49" s="25">
        <f t="shared" si="123"/>
        <v>0</v>
      </c>
      <c r="BC49" s="25">
        <f t="shared" si="123"/>
        <v>0</v>
      </c>
      <c r="BD49" s="25">
        <f t="shared" si="123"/>
        <v>0</v>
      </c>
      <c r="BE49" s="25">
        <f t="shared" si="123"/>
        <v>0</v>
      </c>
      <c r="BF49" s="25">
        <f t="shared" si="123"/>
        <v>92.200000000000045</v>
      </c>
      <c r="BG49" s="25">
        <f t="shared" si="123"/>
        <v>0</v>
      </c>
      <c r="BH49" s="25">
        <f t="shared" si="123"/>
        <v>798.5</v>
      </c>
      <c r="BI49" s="25">
        <f t="shared" si="123"/>
        <v>0</v>
      </c>
      <c r="BJ49" s="25">
        <f t="shared" si="123"/>
        <v>0</v>
      </c>
      <c r="BK49" s="25">
        <f t="shared" si="123"/>
        <v>0</v>
      </c>
      <c r="BL49" s="25">
        <f t="shared" si="123"/>
        <v>0</v>
      </c>
      <c r="BM49" s="25">
        <f t="shared" si="123"/>
        <v>9624.8318980000004</v>
      </c>
      <c r="BN49" s="25">
        <f t="shared" si="123"/>
        <v>20731.191063384034</v>
      </c>
      <c r="BO49" s="25">
        <f t="shared" si="123"/>
        <v>2141.3500180000001</v>
      </c>
      <c r="BP49" s="25">
        <f t="shared" si="123"/>
        <v>2141.3500180000001</v>
      </c>
      <c r="BQ49" s="25">
        <f t="shared" si="123"/>
        <v>7483.4818799999994</v>
      </c>
      <c r="BR49" s="25">
        <f t="shared" si="123"/>
        <v>4755.2140000000009</v>
      </c>
      <c r="BS49" s="25">
        <f t="shared" si="123"/>
        <v>0</v>
      </c>
      <c r="BT49" s="25">
        <f t="shared" si="123"/>
        <v>9094.7029999999995</v>
      </c>
      <c r="BU49" s="25">
        <f t="shared" si="123"/>
        <v>0</v>
      </c>
      <c r="BV49" s="25">
        <f t="shared" si="123"/>
        <v>4568.8999999999996</v>
      </c>
      <c r="BW49" s="25">
        <f t="shared" si="123"/>
        <v>0</v>
      </c>
      <c r="BX49" s="25">
        <f t="shared" si="123"/>
        <v>0</v>
      </c>
      <c r="BY49" s="25">
        <f t="shared" si="123"/>
        <v>0</v>
      </c>
      <c r="BZ49" s="25">
        <f t="shared" ref="BZ49:EK49" si="124">+BZ13</f>
        <v>171.02404538403601</v>
      </c>
      <c r="CA49" s="25">
        <f t="shared" si="124"/>
        <v>0</v>
      </c>
      <c r="CB49" s="25">
        <f t="shared" si="124"/>
        <v>0</v>
      </c>
      <c r="CC49" s="25">
        <f t="shared" si="124"/>
        <v>0</v>
      </c>
      <c r="CD49" s="25">
        <f t="shared" si="124"/>
        <v>0</v>
      </c>
      <c r="CE49" s="25">
        <f t="shared" si="124"/>
        <v>0</v>
      </c>
      <c r="CF49" s="25">
        <f t="shared" si="124"/>
        <v>0</v>
      </c>
      <c r="CG49" s="25">
        <f t="shared" si="124"/>
        <v>0</v>
      </c>
      <c r="CH49" s="25">
        <f t="shared" si="124"/>
        <v>0</v>
      </c>
      <c r="CI49" s="25">
        <f t="shared" si="124"/>
        <v>0</v>
      </c>
      <c r="CJ49" s="25">
        <f t="shared" si="124"/>
        <v>0</v>
      </c>
      <c r="CK49" s="25">
        <f t="shared" si="124"/>
        <v>0</v>
      </c>
      <c r="CL49" s="25">
        <f t="shared" si="124"/>
        <v>0</v>
      </c>
      <c r="CM49" s="25">
        <f t="shared" si="124"/>
        <v>0</v>
      </c>
      <c r="CN49" s="25">
        <f t="shared" si="124"/>
        <v>0</v>
      </c>
      <c r="CO49" s="25">
        <f t="shared" si="124"/>
        <v>0</v>
      </c>
      <c r="CP49" s="25">
        <f t="shared" si="124"/>
        <v>0</v>
      </c>
      <c r="CQ49" s="25">
        <f t="shared" si="124"/>
        <v>0</v>
      </c>
      <c r="CR49" s="25">
        <f t="shared" si="124"/>
        <v>0</v>
      </c>
      <c r="CS49" s="25">
        <f t="shared" si="124"/>
        <v>0</v>
      </c>
      <c r="CT49" s="25">
        <f t="shared" si="124"/>
        <v>0</v>
      </c>
      <c r="CU49" s="25">
        <f t="shared" si="124"/>
        <v>0</v>
      </c>
      <c r="CV49" s="25">
        <f t="shared" si="124"/>
        <v>0</v>
      </c>
      <c r="CW49" s="25">
        <f t="shared" si="124"/>
        <v>0</v>
      </c>
      <c r="CX49" s="25">
        <f t="shared" si="124"/>
        <v>0</v>
      </c>
      <c r="CY49" s="25">
        <f t="shared" si="124"/>
        <v>0</v>
      </c>
      <c r="CZ49" s="25">
        <f t="shared" si="124"/>
        <v>0</v>
      </c>
      <c r="DA49" s="25">
        <f t="shared" si="124"/>
        <v>0</v>
      </c>
      <c r="DB49" s="25">
        <f t="shared" si="124"/>
        <v>0</v>
      </c>
      <c r="DC49" s="380">
        <f t="shared" si="124"/>
        <v>9624.8318980000004</v>
      </c>
      <c r="DD49" s="380">
        <f t="shared" si="124"/>
        <v>21621.891063384035</v>
      </c>
      <c r="DE49" s="64">
        <f t="shared" si="124"/>
        <v>2141.3500180000001</v>
      </c>
      <c r="DF49" s="64">
        <f t="shared" si="124"/>
        <v>2141.3500180000001</v>
      </c>
      <c r="DG49" s="64">
        <f t="shared" si="124"/>
        <v>7483.4818799999994</v>
      </c>
      <c r="DH49" s="64">
        <f t="shared" si="124"/>
        <v>4755.2140000000009</v>
      </c>
      <c r="DI49" s="64">
        <f t="shared" si="124"/>
        <v>0</v>
      </c>
      <c r="DJ49" s="64">
        <f t="shared" si="124"/>
        <v>9186.9030000000002</v>
      </c>
      <c r="DK49" s="64">
        <f t="shared" si="124"/>
        <v>0</v>
      </c>
      <c r="DL49" s="64">
        <f t="shared" si="124"/>
        <v>5367.4</v>
      </c>
      <c r="DM49" s="64">
        <f t="shared" si="124"/>
        <v>0</v>
      </c>
      <c r="DN49" s="64">
        <f t="shared" si="124"/>
        <v>0</v>
      </c>
      <c r="DO49" s="64">
        <f t="shared" si="124"/>
        <v>0</v>
      </c>
      <c r="DP49" s="64">
        <f t="shared" si="124"/>
        <v>171.02404538403601</v>
      </c>
      <c r="DQ49" s="6">
        <f t="shared" si="124"/>
        <v>0</v>
      </c>
      <c r="DR49" s="6">
        <f t="shared" si="124"/>
        <v>0</v>
      </c>
      <c r="DS49" s="6">
        <f t="shared" si="124"/>
        <v>0</v>
      </c>
      <c r="DT49" s="6">
        <f t="shared" si="124"/>
        <v>0</v>
      </c>
      <c r="DU49" s="6">
        <f t="shared" si="124"/>
        <v>0</v>
      </c>
      <c r="DV49" s="6">
        <f t="shared" si="124"/>
        <v>0</v>
      </c>
      <c r="DW49" s="6">
        <f t="shared" si="124"/>
        <v>0</v>
      </c>
      <c r="DX49" s="6">
        <f t="shared" si="124"/>
        <v>0</v>
      </c>
      <c r="DY49" s="6">
        <f t="shared" si="124"/>
        <v>0</v>
      </c>
      <c r="DZ49" s="6">
        <f t="shared" si="124"/>
        <v>0</v>
      </c>
      <c r="EA49" s="6">
        <f t="shared" si="124"/>
        <v>0</v>
      </c>
      <c r="EB49" s="64">
        <f t="shared" si="124"/>
        <v>0</v>
      </c>
      <c r="EC49" s="426">
        <f t="shared" si="124"/>
        <v>9971.7170800000004</v>
      </c>
      <c r="ED49" s="426">
        <f t="shared" si="124"/>
        <v>890.7</v>
      </c>
      <c r="EE49" s="64">
        <f t="shared" si="124"/>
        <v>890.7</v>
      </c>
      <c r="EF49" s="64">
        <f t="shared" si="124"/>
        <v>0</v>
      </c>
      <c r="EG49" s="64">
        <f t="shared" si="124"/>
        <v>0</v>
      </c>
      <c r="EH49" s="64">
        <f t="shared" si="124"/>
        <v>0</v>
      </c>
      <c r="EI49" s="64">
        <f t="shared" si="124"/>
        <v>0</v>
      </c>
      <c r="EJ49" s="64">
        <f t="shared" si="124"/>
        <v>0</v>
      </c>
      <c r="EK49" s="64">
        <f t="shared" si="124"/>
        <v>0</v>
      </c>
      <c r="EL49" s="64">
        <f t="shared" ref="EL49:GW49" si="125">+EL13</f>
        <v>0</v>
      </c>
      <c r="EM49" s="64">
        <f t="shared" si="125"/>
        <v>740.93907999999999</v>
      </c>
      <c r="EN49" s="64">
        <f t="shared" si="125"/>
        <v>92.200000000000045</v>
      </c>
      <c r="EO49" s="64">
        <f t="shared" si="125"/>
        <v>0</v>
      </c>
      <c r="EP49" s="64">
        <f t="shared" si="125"/>
        <v>7663.5960500000001</v>
      </c>
      <c r="EQ49" s="64">
        <f t="shared" si="125"/>
        <v>798.5</v>
      </c>
      <c r="ER49" s="64">
        <f t="shared" si="125"/>
        <v>0</v>
      </c>
      <c r="ES49" s="64">
        <f t="shared" si="125"/>
        <v>1567.1819500000001</v>
      </c>
      <c r="ET49" s="426">
        <f t="shared" si="125"/>
        <v>0</v>
      </c>
      <c r="EU49" s="64">
        <f t="shared" si="125"/>
        <v>0</v>
      </c>
      <c r="EV49" s="64">
        <f t="shared" si="125"/>
        <v>0</v>
      </c>
      <c r="EW49" s="426">
        <f t="shared" si="125"/>
        <v>0</v>
      </c>
      <c r="EX49" s="64">
        <f t="shared" si="125"/>
        <v>9624.8318980000004</v>
      </c>
      <c r="EY49" s="426">
        <f t="shared" si="125"/>
        <v>87152.436304719886</v>
      </c>
      <c r="EZ49" s="426">
        <f t="shared" si="125"/>
        <v>20560.167018</v>
      </c>
      <c r="FA49" s="64">
        <f t="shared" si="125"/>
        <v>20731.191063384034</v>
      </c>
      <c r="FB49" s="64">
        <f t="shared" si="125"/>
        <v>2141.3500180000001</v>
      </c>
      <c r="FC49" s="64">
        <f t="shared" si="125"/>
        <v>2141.3500180000001</v>
      </c>
      <c r="FD49" s="64">
        <f t="shared" si="125"/>
        <v>2141.3500180000001</v>
      </c>
      <c r="FE49" s="64">
        <f t="shared" si="125"/>
        <v>7483.4818799999994</v>
      </c>
      <c r="FF49" s="64">
        <f t="shared" si="125"/>
        <v>4755.2140000000009</v>
      </c>
      <c r="FG49" s="64">
        <f t="shared" si="125"/>
        <v>4755.2140000000009</v>
      </c>
      <c r="FH49" s="64">
        <f t="shared" si="125"/>
        <v>0</v>
      </c>
      <c r="FI49" s="64">
        <f t="shared" si="125"/>
        <v>3112.4587200000001</v>
      </c>
      <c r="FJ49" s="64">
        <f t="shared" si="125"/>
        <v>9094.7029999999995</v>
      </c>
      <c r="FK49" s="64">
        <f t="shared" si="125"/>
        <v>0</v>
      </c>
      <c r="FL49" s="64">
        <f t="shared" si="125"/>
        <v>18262.267599999999</v>
      </c>
      <c r="FM49" s="64">
        <f t="shared" si="125"/>
        <v>4568.8999999999996</v>
      </c>
      <c r="FN49" s="64">
        <f t="shared" si="125"/>
        <v>0</v>
      </c>
      <c r="FO49" s="64">
        <f t="shared" si="125"/>
        <v>122429.26139836198</v>
      </c>
      <c r="FP49" s="64">
        <f t="shared" si="125"/>
        <v>0</v>
      </c>
      <c r="FQ49" s="64">
        <f t="shared" si="125"/>
        <v>0</v>
      </c>
      <c r="FR49" s="64">
        <f t="shared" si="125"/>
        <v>116880.92102754426</v>
      </c>
      <c r="FS49" s="64">
        <f t="shared" si="125"/>
        <v>171.02404538403601</v>
      </c>
      <c r="FT49" s="64">
        <f t="shared" si="125"/>
        <v>0</v>
      </c>
      <c r="FU49" s="426">
        <f t="shared" si="125"/>
        <v>0</v>
      </c>
      <c r="FV49" s="426">
        <f t="shared" si="125"/>
        <v>0</v>
      </c>
      <c r="FW49" s="64">
        <f t="shared" si="125"/>
        <v>0</v>
      </c>
      <c r="FX49" s="64">
        <f t="shared" si="125"/>
        <v>0</v>
      </c>
      <c r="FY49" s="64">
        <f t="shared" si="125"/>
        <v>0</v>
      </c>
      <c r="FZ49" s="64">
        <f t="shared" si="125"/>
        <v>0</v>
      </c>
      <c r="GA49" s="64">
        <f t="shared" si="125"/>
        <v>0</v>
      </c>
      <c r="GB49" s="64">
        <f t="shared" si="125"/>
        <v>0</v>
      </c>
      <c r="GC49" s="64">
        <f t="shared" si="125"/>
        <v>0</v>
      </c>
      <c r="GD49" s="64">
        <f t="shared" si="125"/>
        <v>0</v>
      </c>
      <c r="GE49" s="64">
        <f t="shared" si="125"/>
        <v>0</v>
      </c>
      <c r="GF49" s="64">
        <f t="shared" si="125"/>
        <v>0</v>
      </c>
      <c r="GG49" s="64">
        <f t="shared" si="125"/>
        <v>0</v>
      </c>
      <c r="GH49" s="64">
        <f t="shared" si="125"/>
        <v>0</v>
      </c>
      <c r="GI49" s="64">
        <f t="shared" si="125"/>
        <v>0</v>
      </c>
      <c r="GJ49" s="64">
        <f t="shared" si="125"/>
        <v>0</v>
      </c>
      <c r="GK49" s="64">
        <f t="shared" si="125"/>
        <v>0</v>
      </c>
      <c r="GL49" s="64">
        <f t="shared" si="125"/>
        <v>0</v>
      </c>
      <c r="GM49" s="64">
        <f t="shared" si="125"/>
        <v>0</v>
      </c>
      <c r="GN49" s="64">
        <f t="shared" si="125"/>
        <v>0</v>
      </c>
      <c r="GO49" s="64">
        <f t="shared" si="125"/>
        <v>0</v>
      </c>
      <c r="GP49" s="64">
        <f t="shared" si="125"/>
        <v>0</v>
      </c>
      <c r="GQ49" s="426">
        <f t="shared" si="125"/>
        <v>0</v>
      </c>
      <c r="GR49" s="426">
        <f t="shared" si="125"/>
        <v>0</v>
      </c>
      <c r="GS49" s="64">
        <f t="shared" si="125"/>
        <v>0</v>
      </c>
      <c r="GT49" s="64">
        <f t="shared" si="125"/>
        <v>0</v>
      </c>
      <c r="GU49" s="64">
        <f t="shared" si="125"/>
        <v>0</v>
      </c>
      <c r="GV49" s="64">
        <f t="shared" si="125"/>
        <v>0</v>
      </c>
      <c r="GW49" s="64">
        <f t="shared" si="125"/>
        <v>0</v>
      </c>
      <c r="GX49" s="64">
        <f t="shared" ref="GX49:IG49" si="126">+GX13</f>
        <v>0</v>
      </c>
      <c r="GY49" s="64">
        <f t="shared" si="126"/>
        <v>0</v>
      </c>
      <c r="GZ49" s="64">
        <f t="shared" si="126"/>
        <v>0</v>
      </c>
      <c r="HA49" s="64">
        <f t="shared" si="126"/>
        <v>0</v>
      </c>
      <c r="HB49" s="64">
        <f t="shared" si="126"/>
        <v>0</v>
      </c>
      <c r="HC49" s="64">
        <f t="shared" si="126"/>
        <v>0</v>
      </c>
      <c r="HD49" s="64">
        <f t="shared" si="126"/>
        <v>0</v>
      </c>
      <c r="HE49" s="64">
        <f t="shared" si="126"/>
        <v>0</v>
      </c>
      <c r="HF49" s="64">
        <f t="shared" si="126"/>
        <v>0</v>
      </c>
      <c r="HG49" s="64">
        <f>+HG13</f>
        <v>13248.552916700002</v>
      </c>
      <c r="HH49" s="64">
        <f t="shared" si="126"/>
        <v>0</v>
      </c>
      <c r="HI49" s="64">
        <f t="shared" si="126"/>
        <v>0</v>
      </c>
      <c r="HJ49" s="64">
        <f t="shared" si="126"/>
        <v>0</v>
      </c>
      <c r="HK49" s="64">
        <f t="shared" si="126"/>
        <v>0</v>
      </c>
      <c r="HL49" s="382">
        <f t="shared" si="126"/>
        <v>9624.8318980000004</v>
      </c>
      <c r="HM49" s="398">
        <f t="shared" si="126"/>
        <v>101332.33338471988</v>
      </c>
      <c r="HN49" s="398">
        <f t="shared" si="126"/>
        <v>21450.867017999997</v>
      </c>
      <c r="HO49" s="382">
        <f t="shared" si="126"/>
        <v>21621.891063384031</v>
      </c>
      <c r="HP49" s="382">
        <f t="shared" si="126"/>
        <v>2141.3500180000001</v>
      </c>
      <c r="HQ49" s="382">
        <f t="shared" si="126"/>
        <v>2141.3500180000001</v>
      </c>
      <c r="HR49" s="382">
        <f t="shared" si="126"/>
        <v>2141.3500180000001</v>
      </c>
      <c r="HS49" s="382">
        <f t="shared" si="126"/>
        <v>7483.4818799999994</v>
      </c>
      <c r="HT49" s="382">
        <f t="shared" si="126"/>
        <v>4755.2140000000009</v>
      </c>
      <c r="HU49" s="382">
        <f t="shared" si="126"/>
        <v>4755.2140000000009</v>
      </c>
      <c r="HV49" s="382">
        <f t="shared" si="126"/>
        <v>0</v>
      </c>
      <c r="HW49" s="382">
        <f t="shared" si="126"/>
        <v>3853.3977999999997</v>
      </c>
      <c r="HX49" s="382">
        <f t="shared" si="126"/>
        <v>9186.9030000000002</v>
      </c>
      <c r="HY49" s="382">
        <f t="shared" si="126"/>
        <v>0</v>
      </c>
      <c r="HZ49" s="382">
        <f t="shared" si="126"/>
        <v>25925.863649999999</v>
      </c>
      <c r="IA49" s="382">
        <f t="shared" si="126"/>
        <v>5367.4</v>
      </c>
      <c r="IB49" s="382">
        <f t="shared" si="126"/>
        <v>0</v>
      </c>
      <c r="IC49" s="382">
        <f t="shared" si="126"/>
        <v>137244.99626506196</v>
      </c>
      <c r="ID49" s="382">
        <f t="shared" si="126"/>
        <v>0</v>
      </c>
      <c r="IE49" s="382">
        <f t="shared" si="126"/>
        <v>0</v>
      </c>
      <c r="IF49" s="429">
        <f t="shared" si="126"/>
        <v>116880.92102754426</v>
      </c>
      <c r="IG49" s="382">
        <f t="shared" si="126"/>
        <v>171.02404538403601</v>
      </c>
      <c r="IK49" s="380">
        <f t="shared" si="0"/>
        <v>-3.092281986027956E-11</v>
      </c>
    </row>
    <row r="50" spans="1:245" s="4" customFormat="1" ht="30" customHeight="1">
      <c r="A50" s="81" t="s">
        <v>32</v>
      </c>
      <c r="C50" s="82"/>
      <c r="D50" s="44"/>
      <c r="E50" s="5"/>
      <c r="F50" s="5"/>
      <c r="G50" s="5"/>
      <c r="H50" s="87"/>
      <c r="I50" s="87"/>
      <c r="J50" s="420"/>
      <c r="K50" s="420"/>
      <c r="L50" s="420"/>
      <c r="M50" s="318"/>
      <c r="N50" s="318"/>
      <c r="O50" s="318"/>
      <c r="P50" s="318"/>
      <c r="Q50" s="318"/>
      <c r="R50" s="318"/>
      <c r="S50" s="318"/>
      <c r="T50" s="318"/>
      <c r="U50" s="318"/>
      <c r="V50" s="66">
        <f t="shared" si="84"/>
        <v>0</v>
      </c>
      <c r="W50" s="318"/>
      <c r="X50" s="318"/>
      <c r="Y50" s="318"/>
      <c r="Z50" s="318"/>
      <c r="AA50" s="318"/>
      <c r="AB50" s="318"/>
      <c r="AC50" s="318"/>
      <c r="AD50" s="318"/>
      <c r="AE50" s="318"/>
      <c r="AF50" s="318"/>
      <c r="AG50" s="318"/>
      <c r="AH50" s="318"/>
      <c r="AI50" s="318"/>
      <c r="AJ50" s="318"/>
      <c r="AK50" s="318"/>
      <c r="AL50" s="318"/>
      <c r="AM50" s="318"/>
      <c r="AN50" s="318"/>
      <c r="AO50" s="318"/>
      <c r="AP50" s="318"/>
      <c r="AQ50" s="318"/>
      <c r="AR50" s="318"/>
      <c r="AS50" s="318"/>
      <c r="AT50" s="318"/>
      <c r="AU50" s="66">
        <f t="shared" si="19"/>
        <v>0</v>
      </c>
      <c r="AV50" s="318"/>
      <c r="AW50" s="318"/>
      <c r="AX50" s="318">
        <f t="shared" si="20"/>
        <v>0</v>
      </c>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10"/>
      <c r="DB50" s="10"/>
      <c r="DC50" s="380">
        <f t="shared" si="7"/>
        <v>0</v>
      </c>
      <c r="DD50" s="380">
        <f t="shared" si="7"/>
        <v>0</v>
      </c>
      <c r="DE50" s="64">
        <f t="shared" si="8"/>
        <v>0</v>
      </c>
      <c r="DF50" s="64">
        <f t="shared" si="8"/>
        <v>0</v>
      </c>
      <c r="DG50" s="64">
        <f t="shared" si="8"/>
        <v>0</v>
      </c>
      <c r="DH50" s="64">
        <f t="shared" si="8"/>
        <v>0</v>
      </c>
      <c r="DI50" s="64">
        <f t="shared" si="8"/>
        <v>0</v>
      </c>
      <c r="DJ50" s="64">
        <f t="shared" si="8"/>
        <v>0</v>
      </c>
      <c r="DK50" s="64">
        <f t="shared" si="8"/>
        <v>0</v>
      </c>
      <c r="DL50" s="64">
        <f t="shared" si="8"/>
        <v>0</v>
      </c>
      <c r="DM50" s="64">
        <f t="shared" si="8"/>
        <v>0</v>
      </c>
      <c r="DN50" s="64">
        <f t="shared" si="8"/>
        <v>0</v>
      </c>
      <c r="DO50" s="64">
        <f t="shared" si="8"/>
        <v>0</v>
      </c>
      <c r="DP50" s="64">
        <f t="shared" si="8"/>
        <v>0</v>
      </c>
      <c r="DQ50" s="8"/>
      <c r="DR50" s="8"/>
      <c r="DS50" s="8"/>
      <c r="DT50" s="8"/>
      <c r="DU50" s="8"/>
      <c r="DV50" s="8"/>
      <c r="DW50" s="8"/>
      <c r="DX50" s="8"/>
      <c r="DY50" s="8"/>
      <c r="DZ50" s="8"/>
      <c r="EA50" s="8"/>
      <c r="EB50" s="64">
        <f t="shared" si="25"/>
        <v>0</v>
      </c>
      <c r="EC50" s="426">
        <f t="shared" si="25"/>
        <v>0</v>
      </c>
      <c r="ED50" s="426">
        <f t="shared" si="26"/>
        <v>0</v>
      </c>
      <c r="EE50" s="64">
        <f t="shared" si="27"/>
        <v>0</v>
      </c>
      <c r="EF50" s="64">
        <f t="shared" si="9"/>
        <v>0</v>
      </c>
      <c r="EG50" s="64">
        <f t="shared" si="28"/>
        <v>0</v>
      </c>
      <c r="EH50" s="64">
        <f t="shared" si="10"/>
        <v>0</v>
      </c>
      <c r="EI50" s="64">
        <f t="shared" si="10"/>
        <v>0</v>
      </c>
      <c r="EJ50" s="64">
        <f t="shared" si="29"/>
        <v>0</v>
      </c>
      <c r="EK50" s="64">
        <f t="shared" si="11"/>
        <v>0</v>
      </c>
      <c r="EL50" s="64">
        <f t="shared" si="11"/>
        <v>0</v>
      </c>
      <c r="EM50" s="64">
        <f t="shared" si="30"/>
        <v>0</v>
      </c>
      <c r="EN50" s="64">
        <f t="shared" si="31"/>
        <v>0</v>
      </c>
      <c r="EO50" s="64">
        <f t="shared" si="31"/>
        <v>0</v>
      </c>
      <c r="EP50" s="64">
        <f t="shared" si="32"/>
        <v>0</v>
      </c>
      <c r="EQ50" s="64">
        <f t="shared" si="33"/>
        <v>0</v>
      </c>
      <c r="ER50" s="64">
        <f t="shared" si="33"/>
        <v>0</v>
      </c>
      <c r="ES50" s="64"/>
      <c r="ET50" s="426">
        <f t="shared" si="34"/>
        <v>0</v>
      </c>
      <c r="EU50" s="64">
        <f t="shared" si="34"/>
        <v>0</v>
      </c>
      <c r="EV50" s="64"/>
      <c r="EW50" s="426">
        <f t="shared" si="35"/>
        <v>0</v>
      </c>
      <c r="EX50" s="64">
        <f t="shared" si="36"/>
        <v>0</v>
      </c>
      <c r="EY50" s="426">
        <f t="shared" si="36"/>
        <v>0</v>
      </c>
      <c r="EZ50" s="426">
        <f t="shared" si="37"/>
        <v>0</v>
      </c>
      <c r="FA50" s="64">
        <f t="shared" si="38"/>
        <v>0</v>
      </c>
      <c r="FB50" s="64">
        <f t="shared" si="39"/>
        <v>0</v>
      </c>
      <c r="FC50" s="64">
        <f t="shared" si="40"/>
        <v>0</v>
      </c>
      <c r="FD50" s="64">
        <f t="shared" si="41"/>
        <v>0</v>
      </c>
      <c r="FE50" s="64">
        <f t="shared" si="41"/>
        <v>0</v>
      </c>
      <c r="FF50" s="64">
        <f t="shared" si="42"/>
        <v>0</v>
      </c>
      <c r="FG50" s="64">
        <f t="shared" si="43"/>
        <v>0</v>
      </c>
      <c r="FH50" s="64">
        <f t="shared" si="43"/>
        <v>0</v>
      </c>
      <c r="FI50" s="64">
        <f t="shared" si="44"/>
        <v>0</v>
      </c>
      <c r="FJ50" s="64">
        <f>BT50</f>
        <v>0</v>
      </c>
      <c r="FK50" s="64">
        <f t="shared" si="45"/>
        <v>0</v>
      </c>
      <c r="FL50" s="64">
        <f t="shared" si="46"/>
        <v>0</v>
      </c>
      <c r="FM50" s="64">
        <f t="shared" si="47"/>
        <v>0</v>
      </c>
      <c r="FN50" s="64">
        <f t="shared" si="47"/>
        <v>0</v>
      </c>
      <c r="FO50" s="64"/>
      <c r="FP50" s="64">
        <f t="shared" si="48"/>
        <v>0</v>
      </c>
      <c r="FQ50" s="64">
        <f t="shared" si="48"/>
        <v>0</v>
      </c>
      <c r="FR50" s="64"/>
      <c r="FS50" s="64">
        <f t="shared" si="49"/>
        <v>0</v>
      </c>
      <c r="FT50" s="64">
        <f t="shared" si="50"/>
        <v>0</v>
      </c>
      <c r="FU50" s="426">
        <f t="shared" si="50"/>
        <v>0</v>
      </c>
      <c r="FV50" s="426">
        <f t="shared" si="51"/>
        <v>0</v>
      </c>
      <c r="FW50" s="64">
        <f t="shared" si="52"/>
        <v>0</v>
      </c>
      <c r="FX50" s="64">
        <f t="shared" si="53"/>
        <v>0</v>
      </c>
      <c r="FY50" s="64">
        <f t="shared" si="54"/>
        <v>0</v>
      </c>
      <c r="FZ50" s="64">
        <f t="shared" si="55"/>
        <v>0</v>
      </c>
      <c r="GA50" s="64">
        <f t="shared" si="55"/>
        <v>0</v>
      </c>
      <c r="GB50" s="64">
        <f t="shared" si="56"/>
        <v>0</v>
      </c>
      <c r="GC50" s="64">
        <f t="shared" si="57"/>
        <v>0</v>
      </c>
      <c r="GD50" s="64">
        <f t="shared" si="57"/>
        <v>0</v>
      </c>
      <c r="GE50" s="64">
        <f t="shared" si="58"/>
        <v>0</v>
      </c>
      <c r="GF50" s="64">
        <f t="shared" si="59"/>
        <v>0</v>
      </c>
      <c r="GG50" s="64">
        <f t="shared" si="59"/>
        <v>0</v>
      </c>
      <c r="GH50" s="64">
        <f t="shared" si="60"/>
        <v>0</v>
      </c>
      <c r="GI50" s="64">
        <f t="shared" si="61"/>
        <v>0</v>
      </c>
      <c r="GJ50" s="64">
        <f t="shared" si="61"/>
        <v>0</v>
      </c>
      <c r="GK50" s="64"/>
      <c r="GL50" s="64">
        <f t="shared" si="62"/>
        <v>0</v>
      </c>
      <c r="GM50" s="64">
        <f t="shared" si="62"/>
        <v>0</v>
      </c>
      <c r="GN50" s="64"/>
      <c r="GO50" s="64">
        <f t="shared" si="63"/>
        <v>0</v>
      </c>
      <c r="GP50" s="64">
        <f t="shared" si="64"/>
        <v>0</v>
      </c>
      <c r="GQ50" s="426">
        <f t="shared" si="64"/>
        <v>0</v>
      </c>
      <c r="GR50" s="426">
        <f t="shared" si="65"/>
        <v>0</v>
      </c>
      <c r="GS50" s="64">
        <f t="shared" si="66"/>
        <v>0</v>
      </c>
      <c r="GT50" s="64">
        <f t="shared" si="67"/>
        <v>0</v>
      </c>
      <c r="GU50" s="64">
        <f t="shared" si="68"/>
        <v>0</v>
      </c>
      <c r="GV50" s="64">
        <f t="shared" si="69"/>
        <v>0</v>
      </c>
      <c r="GW50" s="64">
        <f t="shared" si="69"/>
        <v>0</v>
      </c>
      <c r="GX50" s="64">
        <f t="shared" si="70"/>
        <v>0</v>
      </c>
      <c r="GY50" s="64">
        <f t="shared" si="71"/>
        <v>0</v>
      </c>
      <c r="GZ50" s="64">
        <f t="shared" si="71"/>
        <v>0</v>
      </c>
      <c r="HA50" s="64">
        <f t="shared" si="72"/>
        <v>0</v>
      </c>
      <c r="HB50" s="64">
        <f t="shared" si="73"/>
        <v>0</v>
      </c>
      <c r="HC50" s="64">
        <f t="shared" si="73"/>
        <v>0</v>
      </c>
      <c r="HD50" s="64">
        <f t="shared" si="74"/>
        <v>0</v>
      </c>
      <c r="HE50" s="64">
        <f t="shared" si="75"/>
        <v>0</v>
      </c>
      <c r="HF50" s="64">
        <f>CY50</f>
        <v>0</v>
      </c>
      <c r="HG50" s="64"/>
      <c r="HH50" s="64">
        <f t="shared" si="76"/>
        <v>0</v>
      </c>
      <c r="HI50" s="64">
        <f>DA50</f>
        <v>0</v>
      </c>
      <c r="HJ50" s="64"/>
      <c r="HK50" s="64">
        <f t="shared" si="77"/>
        <v>0</v>
      </c>
      <c r="HL50" s="382">
        <f t="shared" si="78"/>
        <v>0</v>
      </c>
      <c r="HM50" s="398">
        <f t="shared" si="79"/>
        <v>0</v>
      </c>
      <c r="HN50" s="398">
        <f t="shared" si="80"/>
        <v>0</v>
      </c>
      <c r="HO50" s="382">
        <f t="shared" si="81"/>
        <v>0</v>
      </c>
      <c r="HP50" s="382">
        <f t="shared" si="122"/>
        <v>0</v>
      </c>
      <c r="HQ50" s="382">
        <f t="shared" si="122"/>
        <v>0</v>
      </c>
      <c r="HR50" s="382">
        <f t="shared" si="122"/>
        <v>0</v>
      </c>
      <c r="HS50" s="382">
        <f t="shared" si="85"/>
        <v>0</v>
      </c>
      <c r="HT50" s="382">
        <f t="shared" si="85"/>
        <v>0</v>
      </c>
      <c r="HU50" s="382">
        <f t="shared" si="85"/>
        <v>0</v>
      </c>
      <c r="HV50" s="382">
        <f t="shared" si="85"/>
        <v>0</v>
      </c>
      <c r="HW50" s="382">
        <f t="shared" si="85"/>
        <v>0</v>
      </c>
      <c r="HX50" s="382">
        <f t="shared" si="85"/>
        <v>0</v>
      </c>
      <c r="HY50" s="382">
        <f t="shared" si="85"/>
        <v>0</v>
      </c>
      <c r="HZ50" s="382">
        <f t="shared" si="85"/>
        <v>0</v>
      </c>
      <c r="IA50" s="382">
        <f t="shared" si="85"/>
        <v>0</v>
      </c>
      <c r="IB50" s="382">
        <f t="shared" si="85"/>
        <v>0</v>
      </c>
      <c r="IC50" s="382">
        <f t="shared" si="85"/>
        <v>0</v>
      </c>
      <c r="ID50" s="382">
        <f t="shared" si="85"/>
        <v>0</v>
      </c>
      <c r="IE50" s="382">
        <f>EU50+FQ50+GM50+HI50</f>
        <v>0</v>
      </c>
      <c r="IF50" s="429">
        <f t="shared" si="85"/>
        <v>0</v>
      </c>
      <c r="IG50" s="382">
        <f t="shared" si="85"/>
        <v>0</v>
      </c>
      <c r="IK50" s="380">
        <f t="shared" si="0"/>
        <v>0</v>
      </c>
    </row>
    <row r="51" spans="1:245" s="52" customFormat="1" ht="32.25" customHeight="1">
      <c r="A51" s="49" t="s">
        <v>36</v>
      </c>
      <c r="B51" s="48" t="s">
        <v>37</v>
      </c>
      <c r="C51" s="530" t="s">
        <v>353</v>
      </c>
      <c r="D51" s="531"/>
      <c r="E51" s="49" t="s">
        <v>43</v>
      </c>
      <c r="F51" s="50"/>
      <c r="G51" s="50" t="s">
        <v>5</v>
      </c>
      <c r="H51" s="27" t="e">
        <f>+H52+#REF!</f>
        <v>#REF!</v>
      </c>
      <c r="I51" s="27" t="e">
        <f>+I52+#REF!</f>
        <v>#REF!</v>
      </c>
      <c r="J51" s="50">
        <v>2018</v>
      </c>
      <c r="K51" s="50">
        <v>2022</v>
      </c>
      <c r="L51" s="50"/>
      <c r="M51" s="27">
        <f>SUM(M52:M62)</f>
        <v>116000.00127000001</v>
      </c>
      <c r="N51" s="27"/>
      <c r="O51" s="27">
        <f>SUM(O52:O62)</f>
        <v>116834.91</v>
      </c>
      <c r="P51" s="34">
        <f t="shared" ref="P51:S62" si="127">BA51+BO51+CC51+CQ51</f>
        <v>0</v>
      </c>
      <c r="Q51" s="34">
        <f t="shared" si="127"/>
        <v>0</v>
      </c>
      <c r="R51" s="34">
        <f t="shared" si="127"/>
        <v>15653.341270000001</v>
      </c>
      <c r="S51" s="34">
        <f>BD51+BR51+CF51+CT51</f>
        <v>7014.7</v>
      </c>
      <c r="T51" s="34">
        <f t="shared" ref="T51:U62" si="128">BE51+BS51+CG51+CU51</f>
        <v>14163.07</v>
      </c>
      <c r="U51" s="34">
        <f>BF51+BT51+CH51+CV51</f>
        <v>1408.941</v>
      </c>
      <c r="V51" s="66">
        <f t="shared" si="84"/>
        <v>99</v>
      </c>
      <c r="W51" s="34">
        <f>W52+W53+W54+W55+W62</f>
        <v>99</v>
      </c>
      <c r="X51" s="34">
        <f t="shared" ref="X51:AD51" si="129">X52+X53+X54+X55+X62</f>
        <v>0</v>
      </c>
      <c r="Y51" s="34">
        <f t="shared" si="129"/>
        <v>0</v>
      </c>
      <c r="Z51" s="34">
        <f t="shared" si="129"/>
        <v>0</v>
      </c>
      <c r="AA51" s="34">
        <f t="shared" si="129"/>
        <v>0</v>
      </c>
      <c r="AB51" s="34">
        <f t="shared" si="129"/>
        <v>0</v>
      </c>
      <c r="AC51" s="34">
        <f t="shared" si="129"/>
        <v>0</v>
      </c>
      <c r="AD51" s="34">
        <f t="shared" si="129"/>
        <v>0</v>
      </c>
      <c r="AE51" s="34">
        <f>AE52+AE53+AE54+AE55+AE62</f>
        <v>0</v>
      </c>
      <c r="AF51" s="34"/>
      <c r="AG51" s="34">
        <f t="shared" ref="AG51:AH62" si="130">BG51+BU51+CI51+CW51</f>
        <v>20000</v>
      </c>
      <c r="AH51" s="34">
        <f t="shared" si="130"/>
        <v>4927.9889999999996</v>
      </c>
      <c r="AI51" s="34">
        <f t="shared" si="83"/>
        <v>3746.6082999999999</v>
      </c>
      <c r="AJ51" s="34">
        <f>AJ52+AJ53+AJ54+AJ55+AJ62</f>
        <v>3746.6082999999999</v>
      </c>
      <c r="AK51" s="34">
        <f t="shared" ref="AK51:AR51" si="131">AK52+AK53+AK54+AK55+AK62</f>
        <v>0</v>
      </c>
      <c r="AL51" s="34">
        <f t="shared" si="131"/>
        <v>0</v>
      </c>
      <c r="AM51" s="34">
        <f t="shared" si="131"/>
        <v>0</v>
      </c>
      <c r="AN51" s="34">
        <f t="shared" si="131"/>
        <v>0</v>
      </c>
      <c r="AO51" s="34">
        <f t="shared" si="131"/>
        <v>0</v>
      </c>
      <c r="AP51" s="34">
        <f t="shared" si="131"/>
        <v>0</v>
      </c>
      <c r="AQ51" s="34">
        <f t="shared" si="131"/>
        <v>0</v>
      </c>
      <c r="AR51" s="34">
        <f t="shared" si="131"/>
        <v>0</v>
      </c>
      <c r="AS51" s="34">
        <f t="shared" ref="AS51:AT62" si="132">BI51+BW51+CK51+CY51</f>
        <v>0</v>
      </c>
      <c r="AT51" s="34">
        <f t="shared" si="132"/>
        <v>14163.07</v>
      </c>
      <c r="AU51" s="66">
        <f t="shared" si="19"/>
        <v>8582.3173800000004</v>
      </c>
      <c r="AV51" s="34">
        <f t="shared" ref="AV51:AW62" si="133">BK51+BY51+CM51+DA51</f>
        <v>66183.59</v>
      </c>
      <c r="AW51" s="34">
        <f t="shared" si="133"/>
        <v>89320.209999999992</v>
      </c>
      <c r="AX51" s="34">
        <f t="shared" si="20"/>
        <v>1809.13</v>
      </c>
      <c r="AY51" s="27">
        <f t="shared" ref="AY51:DB51" si="134">SUM(AY52:AY62)</f>
        <v>26477.851269999999</v>
      </c>
      <c r="AZ51" s="27">
        <f t="shared" si="134"/>
        <v>24176.14</v>
      </c>
      <c r="BA51" s="27">
        <f t="shared" si="134"/>
        <v>0</v>
      </c>
      <c r="BB51" s="27">
        <f t="shared" si="134"/>
        <v>0</v>
      </c>
      <c r="BC51" s="27">
        <f t="shared" si="134"/>
        <v>10977.851270000001</v>
      </c>
      <c r="BD51" s="27">
        <f t="shared" si="134"/>
        <v>7014.7</v>
      </c>
      <c r="BE51" s="27">
        <f t="shared" si="134"/>
        <v>0</v>
      </c>
      <c r="BF51" s="27">
        <f t="shared" si="134"/>
        <v>1408.941</v>
      </c>
      <c r="BG51" s="27">
        <f t="shared" si="134"/>
        <v>0</v>
      </c>
      <c r="BH51" s="27">
        <f t="shared" si="134"/>
        <v>252.49900000000002</v>
      </c>
      <c r="BI51" s="27">
        <f t="shared" si="134"/>
        <v>0</v>
      </c>
      <c r="BJ51" s="27">
        <f t="shared" si="134"/>
        <v>0</v>
      </c>
      <c r="BK51" s="27">
        <f t="shared" si="134"/>
        <v>15500</v>
      </c>
      <c r="BL51" s="27">
        <f t="shared" si="134"/>
        <v>15500</v>
      </c>
      <c r="BM51" s="27">
        <f t="shared" si="134"/>
        <v>0</v>
      </c>
      <c r="BN51" s="27">
        <f t="shared" si="134"/>
        <v>0</v>
      </c>
      <c r="BO51" s="27">
        <f t="shared" si="134"/>
        <v>0</v>
      </c>
      <c r="BP51" s="27">
        <f t="shared" si="134"/>
        <v>0</v>
      </c>
      <c r="BQ51" s="27">
        <f t="shared" si="134"/>
        <v>0</v>
      </c>
      <c r="BR51" s="27">
        <f t="shared" si="134"/>
        <v>0</v>
      </c>
      <c r="BS51" s="27">
        <f t="shared" si="134"/>
        <v>0</v>
      </c>
      <c r="BT51" s="27">
        <f t="shared" si="134"/>
        <v>0</v>
      </c>
      <c r="BU51" s="27">
        <f t="shared" si="134"/>
        <v>0</v>
      </c>
      <c r="BV51" s="27">
        <f t="shared" si="134"/>
        <v>0</v>
      </c>
      <c r="BW51" s="27">
        <f t="shared" si="134"/>
        <v>0</v>
      </c>
      <c r="BX51" s="27">
        <f t="shared" si="134"/>
        <v>0</v>
      </c>
      <c r="BY51" s="27">
        <f t="shared" si="134"/>
        <v>0</v>
      </c>
      <c r="BZ51" s="27">
        <f t="shared" si="134"/>
        <v>0</v>
      </c>
      <c r="CA51" s="27">
        <f t="shared" si="134"/>
        <v>89522.15</v>
      </c>
      <c r="CB51" s="27">
        <f t="shared" si="134"/>
        <v>92658.76999999999</v>
      </c>
      <c r="CC51" s="27">
        <f t="shared" si="134"/>
        <v>0</v>
      </c>
      <c r="CD51" s="27">
        <f t="shared" si="134"/>
        <v>0</v>
      </c>
      <c r="CE51" s="27">
        <f t="shared" si="134"/>
        <v>4675.49</v>
      </c>
      <c r="CF51" s="27">
        <f t="shared" si="134"/>
        <v>0</v>
      </c>
      <c r="CG51" s="27">
        <f t="shared" si="134"/>
        <v>14163.07</v>
      </c>
      <c r="CH51" s="27">
        <f t="shared" si="134"/>
        <v>0</v>
      </c>
      <c r="CI51" s="27">
        <f t="shared" si="134"/>
        <v>20000</v>
      </c>
      <c r="CJ51" s="27">
        <f t="shared" si="134"/>
        <v>4675.49</v>
      </c>
      <c r="CK51" s="27">
        <f t="shared" si="134"/>
        <v>0</v>
      </c>
      <c r="CL51" s="27">
        <f t="shared" si="134"/>
        <v>14163.07</v>
      </c>
      <c r="CM51" s="27">
        <f t="shared" si="134"/>
        <v>50683.59</v>
      </c>
      <c r="CN51" s="27">
        <f t="shared" si="134"/>
        <v>73820.209999999992</v>
      </c>
      <c r="CO51" s="27">
        <f t="shared" si="134"/>
        <v>0</v>
      </c>
      <c r="CP51" s="27">
        <f t="shared" si="134"/>
        <v>0</v>
      </c>
      <c r="CQ51" s="27">
        <f t="shared" si="134"/>
        <v>0</v>
      </c>
      <c r="CR51" s="27">
        <f t="shared" si="134"/>
        <v>0</v>
      </c>
      <c r="CS51" s="27">
        <f t="shared" si="134"/>
        <v>0</v>
      </c>
      <c r="CT51" s="27">
        <f t="shared" si="134"/>
        <v>0</v>
      </c>
      <c r="CU51" s="27">
        <f t="shared" si="134"/>
        <v>0</v>
      </c>
      <c r="CV51" s="27">
        <f t="shared" si="134"/>
        <v>0</v>
      </c>
      <c r="CW51" s="27">
        <f t="shared" si="134"/>
        <v>0</v>
      </c>
      <c r="CX51" s="27">
        <f t="shared" si="134"/>
        <v>0</v>
      </c>
      <c r="CY51" s="27">
        <f t="shared" si="134"/>
        <v>0</v>
      </c>
      <c r="CZ51" s="27">
        <f t="shared" si="134"/>
        <v>0</v>
      </c>
      <c r="DA51" s="27">
        <f t="shared" si="134"/>
        <v>0</v>
      </c>
      <c r="DB51" s="27">
        <f t="shared" si="134"/>
        <v>0</v>
      </c>
      <c r="DC51" s="380">
        <f t="shared" si="7"/>
        <v>116000.00126999999</v>
      </c>
      <c r="DD51" s="380">
        <f t="shared" si="7"/>
        <v>116834.90999999999</v>
      </c>
      <c r="DE51" s="64">
        <f t="shared" si="8"/>
        <v>0</v>
      </c>
      <c r="DF51" s="64">
        <f t="shared" si="8"/>
        <v>0</v>
      </c>
      <c r="DG51" s="64">
        <f t="shared" si="8"/>
        <v>15653.341270000001</v>
      </c>
      <c r="DH51" s="64">
        <f t="shared" si="8"/>
        <v>7014.7</v>
      </c>
      <c r="DI51" s="64">
        <f t="shared" si="8"/>
        <v>14163.07</v>
      </c>
      <c r="DJ51" s="64">
        <f t="shared" si="8"/>
        <v>1408.941</v>
      </c>
      <c r="DK51" s="64">
        <f t="shared" si="8"/>
        <v>20000</v>
      </c>
      <c r="DL51" s="64">
        <f t="shared" si="8"/>
        <v>4927.9889999999996</v>
      </c>
      <c r="DM51" s="64">
        <f t="shared" si="8"/>
        <v>0</v>
      </c>
      <c r="DN51" s="64">
        <f t="shared" si="8"/>
        <v>14163.07</v>
      </c>
      <c r="DO51" s="64">
        <f t="shared" si="8"/>
        <v>66183.59</v>
      </c>
      <c r="DP51" s="64">
        <f t="shared" si="8"/>
        <v>89320.209999999992</v>
      </c>
      <c r="DQ51" s="51"/>
      <c r="DR51" s="51"/>
      <c r="DS51" s="51"/>
      <c r="DT51" s="51"/>
      <c r="DU51" s="51"/>
      <c r="DV51" s="51"/>
      <c r="DW51" s="27"/>
      <c r="DX51" s="27"/>
      <c r="DY51" s="27"/>
      <c r="DZ51" s="27"/>
      <c r="EA51" s="27"/>
      <c r="EB51" s="64">
        <f>SUM(EB52:EB62)</f>
        <v>26477.851269999999</v>
      </c>
      <c r="EC51" s="64">
        <f t="shared" ref="EC51" si="135">SUM(EC52:EC62)</f>
        <v>16251.755680000002</v>
      </c>
      <c r="ED51" s="64">
        <f t="shared" ref="ED51" si="136">SUM(ED52:ED62)</f>
        <v>8676.14</v>
      </c>
      <c r="EE51" s="64">
        <f t="shared" ref="EE51" si="137">SUM(EE52:EE62)</f>
        <v>24176.14</v>
      </c>
      <c r="EF51" s="64">
        <f t="shared" ref="EF51" si="138">SUM(EF52:EF62)</f>
        <v>0</v>
      </c>
      <c r="EG51" s="64">
        <f t="shared" ref="EG51" si="139">SUM(EG52:EG62)</f>
        <v>0</v>
      </c>
      <c r="EH51" s="64">
        <f t="shared" ref="EH51" si="140">SUM(EH52:EH62)</f>
        <v>0</v>
      </c>
      <c r="EI51" s="64">
        <f t="shared" ref="EI51" si="141">SUM(EI52:EI62)</f>
        <v>10977.851270000001</v>
      </c>
      <c r="EJ51" s="64">
        <f t="shared" ref="EJ51" si="142">SUM(EJ52:EJ62)</f>
        <v>7014.7</v>
      </c>
      <c r="EK51" s="64">
        <f t="shared" ref="EK51" si="143">SUM(EK52:EK62)</f>
        <v>7014.7</v>
      </c>
      <c r="EL51" s="64">
        <f t="shared" ref="EL51" si="144">SUM(EL52:EL62)</f>
        <v>0</v>
      </c>
      <c r="EM51" s="64">
        <f t="shared" ref="EM51" si="145">SUM(EM52:EM62)</f>
        <v>99</v>
      </c>
      <c r="EN51" s="64">
        <f t="shared" ref="EN51" si="146">SUM(EN52:EN62)</f>
        <v>1408.941</v>
      </c>
      <c r="EO51" s="64">
        <f t="shared" ref="EO51" si="147">SUM(EO52:EO62)</f>
        <v>0</v>
      </c>
      <c r="EP51" s="64">
        <f t="shared" ref="EP51" si="148">SUM(EP52:EP62)</f>
        <v>3746.6082999999999</v>
      </c>
      <c r="EQ51" s="64">
        <f t="shared" ref="EQ51" si="149">SUM(EQ52:EQ62)</f>
        <v>252.49900000000002</v>
      </c>
      <c r="ER51" s="64">
        <f t="shared" ref="ER51" si="150">SUM(ER52:ER62)</f>
        <v>0</v>
      </c>
      <c r="ES51" s="64">
        <f t="shared" ref="ES51" si="151">SUM(ES52:ES62)</f>
        <v>3582.31738</v>
      </c>
      <c r="ET51" s="64">
        <f t="shared" ref="ET51" si="152">SUM(ET52:ET62)</f>
        <v>0</v>
      </c>
      <c r="EU51" s="64">
        <f t="shared" ref="EU51" si="153">SUM(EU52:EU62)</f>
        <v>15500</v>
      </c>
      <c r="EV51" s="64">
        <f t="shared" ref="EV51" si="154">SUM(EV52:EV62)</f>
        <v>1809.13</v>
      </c>
      <c r="EW51" s="64">
        <f t="shared" ref="EW51" si="155">SUM(EW52:EW62)</f>
        <v>15500</v>
      </c>
      <c r="EX51" s="64">
        <f t="shared" ref="EX51" si="156">SUM(EX52:EX62)</f>
        <v>0</v>
      </c>
      <c r="EY51" s="64">
        <f t="shared" ref="EY51" si="157">SUM(EY52:EY62)</f>
        <v>0</v>
      </c>
      <c r="EZ51" s="64">
        <f t="shared" ref="EZ51" si="158">SUM(EZ52:EZ62)</f>
        <v>0</v>
      </c>
      <c r="FA51" s="64">
        <f t="shared" ref="FA51" si="159">SUM(FA52:FA62)</f>
        <v>0</v>
      </c>
      <c r="FB51" s="64">
        <f t="shared" ref="FB51" si="160">SUM(FB52:FB62)</f>
        <v>0</v>
      </c>
      <c r="FC51" s="64">
        <f t="shared" ref="FC51" si="161">SUM(FC52:FC62)</f>
        <v>0</v>
      </c>
      <c r="FD51" s="64">
        <f t="shared" ref="FD51" si="162">SUM(FD52:FD62)</f>
        <v>0</v>
      </c>
      <c r="FE51" s="64">
        <f t="shared" ref="FE51" si="163">SUM(FE52:FE62)</f>
        <v>0</v>
      </c>
      <c r="FF51" s="64">
        <f t="shared" ref="FF51" si="164">SUM(FF52:FF62)</f>
        <v>0</v>
      </c>
      <c r="FG51" s="64">
        <f t="shared" ref="FG51" si="165">SUM(FG52:FG62)</f>
        <v>0</v>
      </c>
      <c r="FH51" s="64">
        <f t="shared" ref="FH51" si="166">SUM(FH52:FH62)</f>
        <v>0</v>
      </c>
      <c r="FI51" s="64">
        <f t="shared" ref="FI51" si="167">SUM(FI52:FI62)</f>
        <v>0</v>
      </c>
      <c r="FJ51" s="64">
        <f t="shared" ref="FJ51" si="168">SUM(FJ52:FJ62)</f>
        <v>0</v>
      </c>
      <c r="FK51" s="64">
        <f t="shared" ref="FK51" si="169">SUM(FK52:FK62)</f>
        <v>0</v>
      </c>
      <c r="FL51" s="64">
        <f t="shared" ref="FL51" si="170">SUM(FL52:FL62)</f>
        <v>0</v>
      </c>
      <c r="FM51" s="64">
        <f t="shared" ref="FM51" si="171">SUM(FM52:FM62)</f>
        <v>0</v>
      </c>
      <c r="FN51" s="64">
        <f t="shared" ref="FN51" si="172">SUM(FN52:FN62)</f>
        <v>0</v>
      </c>
      <c r="FO51" s="64">
        <f t="shared" ref="FO51" si="173">SUM(FO52:FO62)</f>
        <v>0</v>
      </c>
      <c r="FP51" s="64">
        <f t="shared" ref="FP51" si="174">SUM(FP52:FP62)</f>
        <v>0</v>
      </c>
      <c r="FQ51" s="64">
        <f t="shared" ref="FQ51" si="175">SUM(FQ52:FQ62)</f>
        <v>0</v>
      </c>
      <c r="FR51" s="64">
        <f t="shared" ref="FR51" si="176">SUM(FR52:FR62)</f>
        <v>0</v>
      </c>
      <c r="FS51" s="64">
        <f t="shared" ref="FS51" si="177">SUM(FS52:FS62)</f>
        <v>0</v>
      </c>
      <c r="FT51" s="64">
        <f t="shared" ref="FT51" si="178">SUM(FT52:FT62)</f>
        <v>89522.15</v>
      </c>
      <c r="FU51" s="64">
        <f t="shared" ref="FU51" si="179">SUM(FU52:FU62)</f>
        <v>0</v>
      </c>
      <c r="FV51" s="64">
        <f t="shared" ref="FV51" si="180">SUM(FV52:FV62)</f>
        <v>4675.49</v>
      </c>
      <c r="FW51" s="64">
        <f t="shared" ref="FW51" si="181">SUM(FW52:FW62)</f>
        <v>92658.76999999999</v>
      </c>
      <c r="FX51" s="64">
        <f t="shared" ref="FX51" si="182">SUM(FX52:FX62)</f>
        <v>0</v>
      </c>
      <c r="FY51" s="64">
        <f t="shared" ref="FY51" si="183">SUM(FY52:FY62)</f>
        <v>0</v>
      </c>
      <c r="FZ51" s="64">
        <f t="shared" ref="FZ51" si="184">SUM(FZ52:FZ62)</f>
        <v>0</v>
      </c>
      <c r="GA51" s="64">
        <f t="shared" ref="GA51" si="185">SUM(GA52:GA62)</f>
        <v>4675.49</v>
      </c>
      <c r="GB51" s="64">
        <f t="shared" ref="GB51" si="186">SUM(GB52:GB62)</f>
        <v>0</v>
      </c>
      <c r="GC51" s="64">
        <f t="shared" ref="GC51" si="187">SUM(GC52:GC62)</f>
        <v>0</v>
      </c>
      <c r="GD51" s="64">
        <f t="shared" ref="GD51" si="188">SUM(GD52:GD62)</f>
        <v>14163.07</v>
      </c>
      <c r="GE51" s="64">
        <f t="shared" ref="GE51" si="189">SUM(GE52:GE62)</f>
        <v>0</v>
      </c>
      <c r="GF51" s="64">
        <f t="shared" ref="GF51" si="190">SUM(GF52:GF62)</f>
        <v>0</v>
      </c>
      <c r="GG51" s="64">
        <f t="shared" ref="GG51" si="191">SUM(GG52:GG62)</f>
        <v>20000</v>
      </c>
      <c r="GH51" s="64">
        <f t="shared" ref="GH51" si="192">SUM(GH52:GH62)</f>
        <v>0</v>
      </c>
      <c r="GI51" s="64">
        <f t="shared" ref="GI51" si="193">SUM(GI52:GI62)</f>
        <v>4675.49</v>
      </c>
      <c r="GJ51" s="64">
        <f t="shared" ref="GJ51" si="194">SUM(GJ52:GJ62)</f>
        <v>0</v>
      </c>
      <c r="GK51" s="64">
        <f t="shared" ref="GK51" si="195">SUM(GK52:GK62)</f>
        <v>0</v>
      </c>
      <c r="GL51" s="64">
        <f t="shared" ref="GL51" si="196">SUM(GL52:GL62)</f>
        <v>14163.07</v>
      </c>
      <c r="GM51" s="64">
        <f t="shared" ref="GM51" si="197">SUM(GM52:GM62)</f>
        <v>50683.59</v>
      </c>
      <c r="GN51" s="64">
        <f t="shared" ref="GN51" si="198">SUM(GN52:GN62)</f>
        <v>0</v>
      </c>
      <c r="GO51" s="64">
        <f t="shared" ref="GO51" si="199">SUM(GO52:GO62)</f>
        <v>73820.209999999992</v>
      </c>
      <c r="GP51" s="64">
        <f t="shared" ref="GP51" si="200">SUM(GP52:GP62)</f>
        <v>0</v>
      </c>
      <c r="GQ51" s="64">
        <f t="shared" ref="GQ51" si="201">SUM(GQ52:GQ62)</f>
        <v>5000</v>
      </c>
      <c r="GR51" s="64">
        <f t="shared" ref="GR51" si="202">SUM(GR52:GR62)</f>
        <v>0</v>
      </c>
      <c r="GS51" s="64">
        <f t="shared" ref="GS51" si="203">SUM(GS52:GS62)</f>
        <v>0</v>
      </c>
      <c r="GT51" s="64">
        <f t="shared" ref="GT51" si="204">SUM(GT52:GT62)</f>
        <v>0</v>
      </c>
      <c r="GU51" s="64">
        <f t="shared" ref="GU51" si="205">SUM(GU52:GU62)</f>
        <v>0</v>
      </c>
      <c r="GV51" s="64">
        <f t="shared" ref="GV51" si="206">SUM(GV52:GV62)</f>
        <v>0</v>
      </c>
      <c r="GW51" s="64">
        <f t="shared" ref="GW51" si="207">SUM(GW52:GW62)</f>
        <v>0</v>
      </c>
      <c r="GX51" s="64">
        <f t="shared" ref="GX51" si="208">SUM(GX52:GX62)</f>
        <v>0</v>
      </c>
      <c r="GY51" s="64">
        <f t="shared" ref="GY51" si="209">SUM(GY52:GY62)</f>
        <v>0</v>
      </c>
      <c r="GZ51" s="64">
        <f t="shared" ref="GZ51" si="210">SUM(GZ52:GZ62)</f>
        <v>0</v>
      </c>
      <c r="HA51" s="64">
        <f t="shared" ref="HA51" si="211">SUM(HA52:HA62)</f>
        <v>0</v>
      </c>
      <c r="HB51" s="64">
        <f t="shared" ref="HB51" si="212">SUM(HB52:HB62)</f>
        <v>0</v>
      </c>
      <c r="HC51" s="64">
        <f t="shared" ref="HC51" si="213">SUM(HC52:HC62)</f>
        <v>0</v>
      </c>
      <c r="HD51" s="64">
        <f t="shared" ref="HD51" si="214">SUM(HD52:HD62)</f>
        <v>0</v>
      </c>
      <c r="HE51" s="64">
        <f t="shared" ref="HE51" si="215">SUM(HE52:HE62)</f>
        <v>0</v>
      </c>
      <c r="HF51" s="64">
        <f t="shared" ref="HF51" si="216">SUM(HF52:HF62)</f>
        <v>0</v>
      </c>
      <c r="HG51" s="64">
        <f t="shared" ref="HG51" si="217">SUM(HG52:HG62)</f>
        <v>5000</v>
      </c>
      <c r="HH51" s="64">
        <f t="shared" ref="HH51" si="218">SUM(HH52:HH62)</f>
        <v>0</v>
      </c>
      <c r="HI51" s="64">
        <f t="shared" ref="HI51" si="219">SUM(HI52:HI62)</f>
        <v>0</v>
      </c>
      <c r="HJ51" s="64">
        <f t="shared" ref="HJ51" si="220">SUM(HJ52:HJ62)</f>
        <v>0</v>
      </c>
      <c r="HK51" s="64">
        <f t="shared" ref="HK51" si="221">SUM(HK52:HK62)</f>
        <v>0</v>
      </c>
      <c r="HL51" s="64">
        <f t="shared" ref="HL51" si="222">SUM(HL52:HL62)</f>
        <v>116000.00127000001</v>
      </c>
      <c r="HM51" s="64">
        <f t="shared" ref="HM51" si="223">SUM(HM52:HM62)</f>
        <v>19442.625680000001</v>
      </c>
      <c r="HN51" s="64">
        <f t="shared" ref="HN51" si="224">SUM(HN52:HN62)</f>
        <v>13351.63</v>
      </c>
      <c r="HO51" s="64">
        <f t="shared" ref="HO51" si="225">SUM(HO52:HO62)</f>
        <v>116834.91</v>
      </c>
      <c r="HP51" s="64">
        <f t="shared" ref="HP51" si="226">SUM(HP52:HP62)</f>
        <v>0</v>
      </c>
      <c r="HQ51" s="64">
        <f t="shared" ref="HQ51" si="227">SUM(HQ52:HQ62)</f>
        <v>0</v>
      </c>
      <c r="HR51" s="64">
        <f t="shared" ref="HR51" si="228">SUM(HR52:HR62)</f>
        <v>0</v>
      </c>
      <c r="HS51" s="64">
        <f t="shared" ref="HS51" si="229">SUM(HS52:HS62)</f>
        <v>15653.341270000001</v>
      </c>
      <c r="HT51" s="64">
        <f t="shared" ref="HT51" si="230">SUM(HT52:HT62)</f>
        <v>7014.7</v>
      </c>
      <c r="HU51" s="64">
        <f t="shared" ref="HU51" si="231">SUM(HU52:HU62)</f>
        <v>7014.7</v>
      </c>
      <c r="HV51" s="64">
        <f t="shared" ref="HV51" si="232">SUM(HV52:HV62)</f>
        <v>14163.07</v>
      </c>
      <c r="HW51" s="64">
        <f t="shared" ref="HW51" si="233">SUM(HW52:HW62)</f>
        <v>99</v>
      </c>
      <c r="HX51" s="64">
        <f t="shared" ref="HX51" si="234">SUM(HX52:HX62)</f>
        <v>1408.941</v>
      </c>
      <c r="HY51" s="64">
        <f t="shared" ref="HY51" si="235">SUM(HY52:HY62)</f>
        <v>20000</v>
      </c>
      <c r="HZ51" s="64">
        <f t="shared" ref="HZ51" si="236">SUM(HZ52:HZ62)</f>
        <v>3746.6082999999999</v>
      </c>
      <c r="IA51" s="64">
        <f t="shared" ref="IA51" si="237">SUM(IA52:IA62)</f>
        <v>4927.9889999999996</v>
      </c>
      <c r="IB51" s="64">
        <f t="shared" ref="IB51" si="238">SUM(IB52:IB62)</f>
        <v>0</v>
      </c>
      <c r="IC51" s="64">
        <f>SUM(IC52:IC62)</f>
        <v>8582.3173800000004</v>
      </c>
      <c r="ID51" s="64">
        <f t="shared" ref="ID51" si="239">SUM(ID52:ID62)</f>
        <v>14163.07</v>
      </c>
      <c r="IE51" s="64">
        <f t="shared" ref="IE51" si="240">SUM(IE52:IE62)</f>
        <v>66183.59</v>
      </c>
      <c r="IF51" s="64">
        <f t="shared" ref="IF51" si="241">SUM(IF52:IF62)</f>
        <v>1809.13</v>
      </c>
      <c r="IG51" s="64">
        <f t="shared" ref="IG51" si="242">SUM(IG52:IG62)</f>
        <v>89320.209999999992</v>
      </c>
      <c r="IK51" s="380">
        <f t="shared" si="0"/>
        <v>0</v>
      </c>
    </row>
    <row r="52" spans="1:245" s="35" customFormat="1" ht="32.25" customHeight="1" outlineLevel="1">
      <c r="A52" s="57" t="s">
        <v>30</v>
      </c>
      <c r="B52" s="383" t="s">
        <v>144</v>
      </c>
      <c r="C52" s="60" t="s">
        <v>353</v>
      </c>
      <c r="D52" s="60" t="s">
        <v>176</v>
      </c>
      <c r="E52" s="410" t="s">
        <v>39</v>
      </c>
      <c r="F52" s="410"/>
      <c r="G52" s="245" t="s">
        <v>5</v>
      </c>
      <c r="H52" s="34">
        <v>0</v>
      </c>
      <c r="I52" s="34">
        <f>2.464-0.5</f>
        <v>1.964</v>
      </c>
      <c r="J52" s="245">
        <v>2020</v>
      </c>
      <c r="K52" s="245">
        <v>2022</v>
      </c>
      <c r="L52" s="389" t="s">
        <v>604</v>
      </c>
      <c r="M52" s="34">
        <f>+P52+R52+T52+AG52+AS52+AV52</f>
        <v>16000</v>
      </c>
      <c r="N52" s="389" t="s">
        <v>604</v>
      </c>
      <c r="O52" s="34">
        <f>+Q52+S52+U52+AT52+AH52+AW52</f>
        <v>16000</v>
      </c>
      <c r="P52" s="34">
        <f t="shared" si="127"/>
        <v>0</v>
      </c>
      <c r="Q52" s="34">
        <f t="shared" si="127"/>
        <v>0</v>
      </c>
      <c r="R52" s="34">
        <f t="shared" si="127"/>
        <v>500</v>
      </c>
      <c r="S52" s="34">
        <f t="shared" si="127"/>
        <v>0</v>
      </c>
      <c r="T52" s="34">
        <f t="shared" si="128"/>
        <v>0</v>
      </c>
      <c r="U52" s="34">
        <f t="shared" si="128"/>
        <v>0</v>
      </c>
      <c r="V52" s="66">
        <f t="shared" si="84"/>
        <v>0</v>
      </c>
      <c r="W52" s="34"/>
      <c r="X52" s="34"/>
      <c r="Y52" s="34"/>
      <c r="Z52" s="34"/>
      <c r="AA52" s="34"/>
      <c r="AB52" s="34"/>
      <c r="AC52" s="34"/>
      <c r="AD52" s="34"/>
      <c r="AE52" s="34"/>
      <c r="AF52" s="34"/>
      <c r="AG52" s="34">
        <f t="shared" si="130"/>
        <v>0</v>
      </c>
      <c r="AH52" s="34">
        <f t="shared" si="130"/>
        <v>500</v>
      </c>
      <c r="AI52" s="34">
        <f t="shared" si="83"/>
        <v>3746.6082999999999</v>
      </c>
      <c r="AJ52" s="342">
        <v>3746.6082999999999</v>
      </c>
      <c r="AK52" s="34"/>
      <c r="AL52" s="34"/>
      <c r="AM52" s="34"/>
      <c r="AN52" s="34"/>
      <c r="AO52" s="34"/>
      <c r="AP52" s="34"/>
      <c r="AQ52" s="34"/>
      <c r="AR52" s="34"/>
      <c r="AS52" s="34">
        <f t="shared" si="132"/>
        <v>0</v>
      </c>
      <c r="AT52" s="34">
        <f t="shared" si="132"/>
        <v>0</v>
      </c>
      <c r="AU52" s="66">
        <f t="shared" si="19"/>
        <v>2932.7073799999998</v>
      </c>
      <c r="AV52" s="34">
        <f t="shared" si="133"/>
        <v>15500</v>
      </c>
      <c r="AW52" s="34">
        <f t="shared" si="133"/>
        <v>15500</v>
      </c>
      <c r="AX52" s="34">
        <f t="shared" si="20"/>
        <v>0</v>
      </c>
      <c r="AY52" s="34">
        <f>BA52+BC52+BE52+BG52+BI52+BK52</f>
        <v>15500</v>
      </c>
      <c r="AZ52" s="34">
        <f>BB52+BD52+BF52+BH52+BJ52+BL52</f>
        <v>15500</v>
      </c>
      <c r="BA52" s="184">
        <v>0</v>
      </c>
      <c r="BB52" s="184"/>
      <c r="BC52" s="34"/>
      <c r="BD52" s="184"/>
      <c r="BE52" s="184"/>
      <c r="BF52" s="184"/>
      <c r="BG52" s="184"/>
      <c r="BH52" s="184"/>
      <c r="BI52" s="184"/>
      <c r="BJ52" s="184"/>
      <c r="BK52" s="184">
        <v>15500</v>
      </c>
      <c r="BL52" s="184">
        <v>15500</v>
      </c>
      <c r="BM52" s="34">
        <f>BO52+BQ52+BS52+BU52+BW52+BY52</f>
        <v>0</v>
      </c>
      <c r="BN52" s="34">
        <f>BP52+BR52+BT52+BV52+BX52+BZ52</f>
        <v>0</v>
      </c>
      <c r="BO52" s="245"/>
      <c r="BP52" s="245"/>
      <c r="BQ52" s="245"/>
      <c r="BR52" s="245"/>
      <c r="BS52" s="245"/>
      <c r="BT52" s="245"/>
      <c r="BU52" s="245"/>
      <c r="BV52" s="245"/>
      <c r="BW52" s="245"/>
      <c r="BX52" s="245"/>
      <c r="BY52" s="245"/>
      <c r="BZ52" s="245"/>
      <c r="CA52" s="34">
        <f>CC52+CE52+CG52+CI52+CK52+CM52</f>
        <v>500</v>
      </c>
      <c r="CB52" s="34">
        <f>CD52+CF52+CH52+CJ52+CL52+CN52</f>
        <v>500</v>
      </c>
      <c r="CC52" s="184"/>
      <c r="CD52" s="184"/>
      <c r="CE52" s="184">
        <v>500</v>
      </c>
      <c r="CF52" s="184">
        <v>0</v>
      </c>
      <c r="CG52" s="184"/>
      <c r="CH52" s="184"/>
      <c r="CI52" s="184">
        <v>0</v>
      </c>
      <c r="CJ52" s="184">
        <v>500</v>
      </c>
      <c r="CK52" s="184"/>
      <c r="CL52" s="184"/>
      <c r="CM52" s="184"/>
      <c r="CN52" s="184"/>
      <c r="CO52" s="34">
        <f>CQ52+CS52+CU52+CW52+CY52+DA52</f>
        <v>0</v>
      </c>
      <c r="CP52" s="34">
        <f>CR52+CT52+CV52+CX52+CZ52+DB52</f>
        <v>0</v>
      </c>
      <c r="CQ52" s="245"/>
      <c r="CR52" s="245"/>
      <c r="CS52" s="245"/>
      <c r="CT52" s="245"/>
      <c r="CU52" s="245"/>
      <c r="CV52" s="245"/>
      <c r="CW52" s="245"/>
      <c r="CX52" s="245"/>
      <c r="CY52" s="245"/>
      <c r="CZ52" s="404"/>
      <c r="DA52" s="404"/>
      <c r="DB52" s="404"/>
      <c r="DC52" s="380">
        <f t="shared" si="7"/>
        <v>16000</v>
      </c>
      <c r="DD52" s="380">
        <f t="shared" si="7"/>
        <v>16000</v>
      </c>
      <c r="DE52" s="64">
        <f t="shared" si="8"/>
        <v>0</v>
      </c>
      <c r="DF52" s="64">
        <f t="shared" si="8"/>
        <v>0</v>
      </c>
      <c r="DG52" s="64">
        <f t="shared" si="8"/>
        <v>500</v>
      </c>
      <c r="DH52" s="64">
        <f t="shared" si="8"/>
        <v>0</v>
      </c>
      <c r="DI52" s="64">
        <f t="shared" si="8"/>
        <v>0</v>
      </c>
      <c r="DJ52" s="64">
        <f t="shared" si="8"/>
        <v>0</v>
      </c>
      <c r="DK52" s="64">
        <f t="shared" si="8"/>
        <v>0</v>
      </c>
      <c r="DL52" s="64">
        <f t="shared" si="8"/>
        <v>500</v>
      </c>
      <c r="DM52" s="64">
        <f t="shared" si="8"/>
        <v>0</v>
      </c>
      <c r="DN52" s="64">
        <f t="shared" si="8"/>
        <v>0</v>
      </c>
      <c r="DO52" s="64">
        <f t="shared" si="8"/>
        <v>15500</v>
      </c>
      <c r="DP52" s="64">
        <f t="shared" si="8"/>
        <v>15500</v>
      </c>
      <c r="DQ52" s="245">
        <v>0</v>
      </c>
      <c r="DR52" s="245">
        <v>1</v>
      </c>
      <c r="DS52" s="245">
        <v>1</v>
      </c>
      <c r="DT52" s="245">
        <v>0</v>
      </c>
      <c r="DU52" s="245"/>
      <c r="DV52" s="245">
        <f>SUM(DQ52:DU52)</f>
        <v>2</v>
      </c>
      <c r="DW52" s="245"/>
      <c r="DX52" s="245"/>
      <c r="DY52" s="33"/>
      <c r="DZ52" s="33"/>
      <c r="EA52" s="245" t="s">
        <v>156</v>
      </c>
      <c r="EB52" s="64">
        <f t="shared" si="25"/>
        <v>15500</v>
      </c>
      <c r="EC52" s="426">
        <f t="shared" si="25"/>
        <v>6679.3156799999997</v>
      </c>
      <c r="ED52" s="426">
        <f t="shared" si="26"/>
        <v>0</v>
      </c>
      <c r="EE52" s="64">
        <f t="shared" si="27"/>
        <v>15500</v>
      </c>
      <c r="EF52" s="64">
        <f t="shared" si="9"/>
        <v>0</v>
      </c>
      <c r="EG52" s="64">
        <f t="shared" si="28"/>
        <v>0</v>
      </c>
      <c r="EH52" s="64">
        <f t="shared" si="10"/>
        <v>0</v>
      </c>
      <c r="EI52" s="64">
        <f t="shared" si="10"/>
        <v>0</v>
      </c>
      <c r="EJ52" s="64">
        <f t="shared" si="29"/>
        <v>0</v>
      </c>
      <c r="EK52" s="64">
        <f t="shared" si="11"/>
        <v>0</v>
      </c>
      <c r="EL52" s="64">
        <f t="shared" si="11"/>
        <v>0</v>
      </c>
      <c r="EM52" s="64">
        <f t="shared" si="30"/>
        <v>0</v>
      </c>
      <c r="EN52" s="64">
        <f t="shared" si="31"/>
        <v>0</v>
      </c>
      <c r="EO52" s="64">
        <f t="shared" si="31"/>
        <v>0</v>
      </c>
      <c r="EP52" s="64">
        <f t="shared" si="32"/>
        <v>3746.6082999999999</v>
      </c>
      <c r="EQ52" s="64">
        <f t="shared" si="33"/>
        <v>0</v>
      </c>
      <c r="ER52" s="64">
        <f t="shared" si="33"/>
        <v>0</v>
      </c>
      <c r="ES52" s="64">
        <v>2932.7073799999998</v>
      </c>
      <c r="ET52" s="426">
        <f t="shared" si="34"/>
        <v>0</v>
      </c>
      <c r="EU52" s="64">
        <f t="shared" si="34"/>
        <v>15500</v>
      </c>
      <c r="EV52" s="64"/>
      <c r="EW52" s="426">
        <f t="shared" si="35"/>
        <v>15500</v>
      </c>
      <c r="EX52" s="64">
        <f t="shared" si="36"/>
        <v>0</v>
      </c>
      <c r="EY52" s="426">
        <f t="shared" si="36"/>
        <v>0</v>
      </c>
      <c r="EZ52" s="426">
        <f t="shared" si="37"/>
        <v>0</v>
      </c>
      <c r="FA52" s="64">
        <f t="shared" si="38"/>
        <v>0</v>
      </c>
      <c r="FB52" s="64">
        <f t="shared" si="39"/>
        <v>0</v>
      </c>
      <c r="FC52" s="64">
        <f t="shared" si="40"/>
        <v>0</v>
      </c>
      <c r="FD52" s="64">
        <f t="shared" si="41"/>
        <v>0</v>
      </c>
      <c r="FE52" s="64">
        <f t="shared" si="41"/>
        <v>0</v>
      </c>
      <c r="FF52" s="64">
        <f t="shared" si="42"/>
        <v>0</v>
      </c>
      <c r="FG52" s="64">
        <f t="shared" si="43"/>
        <v>0</v>
      </c>
      <c r="FH52" s="64">
        <f t="shared" si="43"/>
        <v>0</v>
      </c>
      <c r="FI52" s="64">
        <f t="shared" si="44"/>
        <v>0</v>
      </c>
      <c r="FJ52" s="64">
        <f t="shared" si="45"/>
        <v>0</v>
      </c>
      <c r="FK52" s="64">
        <f t="shared" si="45"/>
        <v>0</v>
      </c>
      <c r="FL52" s="64">
        <f t="shared" si="46"/>
        <v>0</v>
      </c>
      <c r="FM52" s="64">
        <f t="shared" si="47"/>
        <v>0</v>
      </c>
      <c r="FN52" s="64">
        <f t="shared" si="47"/>
        <v>0</v>
      </c>
      <c r="FO52" s="64"/>
      <c r="FP52" s="64">
        <f t="shared" si="48"/>
        <v>0</v>
      </c>
      <c r="FQ52" s="64">
        <f t="shared" si="48"/>
        <v>0</v>
      </c>
      <c r="FR52" s="64"/>
      <c r="FS52" s="64">
        <f t="shared" si="49"/>
        <v>0</v>
      </c>
      <c r="FT52" s="64">
        <f t="shared" si="50"/>
        <v>500</v>
      </c>
      <c r="FU52" s="426">
        <f t="shared" si="50"/>
        <v>0</v>
      </c>
      <c r="FV52" s="426">
        <f t="shared" si="51"/>
        <v>500</v>
      </c>
      <c r="FW52" s="64">
        <f t="shared" si="52"/>
        <v>500</v>
      </c>
      <c r="FX52" s="64">
        <f t="shared" si="53"/>
        <v>0</v>
      </c>
      <c r="FY52" s="64">
        <f t="shared" si="54"/>
        <v>0</v>
      </c>
      <c r="FZ52" s="64">
        <f t="shared" si="55"/>
        <v>0</v>
      </c>
      <c r="GA52" s="64">
        <f t="shared" si="55"/>
        <v>500</v>
      </c>
      <c r="GB52" s="64">
        <f t="shared" si="56"/>
        <v>0</v>
      </c>
      <c r="GC52" s="64">
        <f t="shared" si="57"/>
        <v>0</v>
      </c>
      <c r="GD52" s="64">
        <f t="shared" si="57"/>
        <v>0</v>
      </c>
      <c r="GE52" s="64">
        <f t="shared" si="58"/>
        <v>0</v>
      </c>
      <c r="GF52" s="64">
        <f t="shared" si="59"/>
        <v>0</v>
      </c>
      <c r="GG52" s="64">
        <f t="shared" si="59"/>
        <v>0</v>
      </c>
      <c r="GH52" s="64">
        <f t="shared" si="60"/>
        <v>0</v>
      </c>
      <c r="GI52" s="64">
        <f t="shared" si="61"/>
        <v>500</v>
      </c>
      <c r="GJ52" s="64">
        <f t="shared" si="61"/>
        <v>0</v>
      </c>
      <c r="GK52" s="64"/>
      <c r="GL52" s="64">
        <f t="shared" si="62"/>
        <v>0</v>
      </c>
      <c r="GM52" s="64">
        <f t="shared" si="62"/>
        <v>0</v>
      </c>
      <c r="GN52" s="64"/>
      <c r="GO52" s="64">
        <f t="shared" si="63"/>
        <v>0</v>
      </c>
      <c r="GP52" s="64">
        <f t="shared" si="64"/>
        <v>0</v>
      </c>
      <c r="GQ52" s="426">
        <f t="shared" si="64"/>
        <v>0</v>
      </c>
      <c r="GR52" s="426">
        <f t="shared" si="65"/>
        <v>0</v>
      </c>
      <c r="GS52" s="64">
        <f t="shared" si="66"/>
        <v>0</v>
      </c>
      <c r="GT52" s="64">
        <f t="shared" si="67"/>
        <v>0</v>
      </c>
      <c r="GU52" s="64">
        <f t="shared" si="68"/>
        <v>0</v>
      </c>
      <c r="GV52" s="64">
        <f t="shared" si="69"/>
        <v>0</v>
      </c>
      <c r="GW52" s="64">
        <f t="shared" si="69"/>
        <v>0</v>
      </c>
      <c r="GX52" s="64">
        <f t="shared" si="70"/>
        <v>0</v>
      </c>
      <c r="GY52" s="64">
        <f t="shared" si="71"/>
        <v>0</v>
      </c>
      <c r="GZ52" s="64">
        <f t="shared" si="71"/>
        <v>0</v>
      </c>
      <c r="HA52" s="64">
        <f t="shared" si="72"/>
        <v>0</v>
      </c>
      <c r="HB52" s="64">
        <f t="shared" si="73"/>
        <v>0</v>
      </c>
      <c r="HC52" s="64">
        <f t="shared" si="73"/>
        <v>0</v>
      </c>
      <c r="HD52" s="64">
        <f t="shared" si="74"/>
        <v>0</v>
      </c>
      <c r="HE52" s="64">
        <f t="shared" si="75"/>
        <v>0</v>
      </c>
      <c r="HF52" s="64">
        <f t="shared" si="75"/>
        <v>0</v>
      </c>
      <c r="HG52" s="64"/>
      <c r="HH52" s="64">
        <f t="shared" si="76"/>
        <v>0</v>
      </c>
      <c r="HI52" s="64">
        <f t="shared" si="76"/>
        <v>0</v>
      </c>
      <c r="HJ52" s="64"/>
      <c r="HK52" s="64">
        <f t="shared" si="77"/>
        <v>0</v>
      </c>
      <c r="HL52" s="382">
        <f t="shared" si="78"/>
        <v>16000</v>
      </c>
      <c r="HM52" s="398">
        <f t="shared" si="79"/>
        <v>6679.3156799999997</v>
      </c>
      <c r="HN52" s="398">
        <f t="shared" si="80"/>
        <v>500</v>
      </c>
      <c r="HO52" s="382">
        <f t="shared" si="81"/>
        <v>16000</v>
      </c>
      <c r="HP52" s="382">
        <f t="shared" si="122"/>
        <v>0</v>
      </c>
      <c r="HQ52" s="382">
        <f t="shared" si="122"/>
        <v>0</v>
      </c>
      <c r="HR52" s="382">
        <f t="shared" si="122"/>
        <v>0</v>
      </c>
      <c r="HS52" s="382">
        <f t="shared" si="85"/>
        <v>500</v>
      </c>
      <c r="HT52" s="382">
        <f t="shared" si="85"/>
        <v>0</v>
      </c>
      <c r="HU52" s="382">
        <f t="shared" si="85"/>
        <v>0</v>
      </c>
      <c r="HV52" s="382">
        <f t="shared" si="85"/>
        <v>0</v>
      </c>
      <c r="HW52" s="382">
        <f t="shared" si="85"/>
        <v>0</v>
      </c>
      <c r="HX52" s="382">
        <f t="shared" si="85"/>
        <v>0</v>
      </c>
      <c r="HY52" s="382">
        <f t="shared" si="85"/>
        <v>0</v>
      </c>
      <c r="HZ52" s="382">
        <f t="shared" si="85"/>
        <v>3746.6082999999999</v>
      </c>
      <c r="IA52" s="382">
        <f t="shared" si="85"/>
        <v>500</v>
      </c>
      <c r="IB52" s="382">
        <f t="shared" si="85"/>
        <v>0</v>
      </c>
      <c r="IC52" s="382">
        <f>ES52+FO52+GK52+HG52</f>
        <v>2932.7073799999998</v>
      </c>
      <c r="ID52" s="382">
        <f t="shared" si="85"/>
        <v>0</v>
      </c>
      <c r="IE52" s="382">
        <f t="shared" si="85"/>
        <v>15500</v>
      </c>
      <c r="IF52" s="429">
        <f t="shared" si="85"/>
        <v>0</v>
      </c>
      <c r="IG52" s="382">
        <f t="shared" si="85"/>
        <v>15500</v>
      </c>
      <c r="IK52" s="380">
        <f t="shared" si="0"/>
        <v>0</v>
      </c>
    </row>
    <row r="53" spans="1:245" s="35" customFormat="1" ht="32.25" customHeight="1" outlineLevel="1">
      <c r="A53" s="57" t="s">
        <v>31</v>
      </c>
      <c r="B53" s="390" t="s">
        <v>280</v>
      </c>
      <c r="C53" s="60" t="s">
        <v>353</v>
      </c>
      <c r="D53" s="72" t="s">
        <v>194</v>
      </c>
      <c r="E53" s="410" t="s">
        <v>162</v>
      </c>
      <c r="F53" s="410"/>
      <c r="G53" s="245" t="s">
        <v>5</v>
      </c>
      <c r="H53" s="34">
        <v>0</v>
      </c>
      <c r="I53" s="34" t="s">
        <v>356</v>
      </c>
      <c r="J53" s="245">
        <v>2020</v>
      </c>
      <c r="K53" s="245">
        <v>2022</v>
      </c>
      <c r="L53" s="389" t="s">
        <v>604</v>
      </c>
      <c r="M53" s="34">
        <f>+P53+R53+T53+AG53+AS53+AV53</f>
        <v>40000</v>
      </c>
      <c r="N53" s="389" t="s">
        <v>604</v>
      </c>
      <c r="O53" s="34">
        <f t="shared" ref="O53:O62" si="243">+Q53+S53+U53+AH53+AT53+AW53</f>
        <v>40000</v>
      </c>
      <c r="P53" s="34">
        <f>BA53+BO53+CC53+CQ53</f>
        <v>0</v>
      </c>
      <c r="Q53" s="34">
        <f t="shared" si="127"/>
        <v>0</v>
      </c>
      <c r="R53" s="34">
        <f>BC53+BQ53+CE53+CS53</f>
        <v>5836.93</v>
      </c>
      <c r="S53" s="34">
        <f t="shared" si="127"/>
        <v>0</v>
      </c>
      <c r="T53" s="34">
        <f>BE53+BS53+CG53+CU53</f>
        <v>14163.07</v>
      </c>
      <c r="U53" s="34">
        <f t="shared" si="128"/>
        <v>1408.941</v>
      </c>
      <c r="V53" s="66">
        <f t="shared" si="84"/>
        <v>0</v>
      </c>
      <c r="W53" s="34"/>
      <c r="X53" s="34"/>
      <c r="Y53" s="34"/>
      <c r="Z53" s="34"/>
      <c r="AA53" s="34"/>
      <c r="AB53" s="34"/>
      <c r="AC53" s="34"/>
      <c r="AD53" s="34"/>
      <c r="AE53" s="34"/>
      <c r="AF53" s="34"/>
      <c r="AG53" s="34">
        <f>BG53+BU53+CI53+CW53</f>
        <v>20000</v>
      </c>
      <c r="AH53" s="34">
        <f t="shared" si="130"/>
        <v>4427.9889999999996</v>
      </c>
      <c r="AI53" s="34">
        <f t="shared" si="83"/>
        <v>0</v>
      </c>
      <c r="AJ53" s="34"/>
      <c r="AK53" s="34"/>
      <c r="AL53" s="34"/>
      <c r="AM53" s="34"/>
      <c r="AN53" s="34"/>
      <c r="AO53" s="34"/>
      <c r="AP53" s="34"/>
      <c r="AQ53" s="34"/>
      <c r="AR53" s="34"/>
      <c r="AS53" s="34">
        <f>BI53+BW53+CK53+CY53</f>
        <v>0</v>
      </c>
      <c r="AT53" s="34">
        <f t="shared" si="132"/>
        <v>14163.07</v>
      </c>
      <c r="AU53" s="66">
        <f t="shared" si="19"/>
        <v>0</v>
      </c>
      <c r="AV53" s="34">
        <f t="shared" si="133"/>
        <v>0</v>
      </c>
      <c r="AW53" s="34">
        <f t="shared" si="133"/>
        <v>20000</v>
      </c>
      <c r="AX53" s="34">
        <f t="shared" si="20"/>
        <v>0</v>
      </c>
      <c r="AY53" s="34">
        <f t="shared" ref="AY53:AZ62" si="244">BA53+BC53+BE53+BG53+BI53+BK53</f>
        <v>1661.44</v>
      </c>
      <c r="AZ53" s="34">
        <f t="shared" si="244"/>
        <v>1661.44</v>
      </c>
      <c r="BA53" s="184"/>
      <c r="BB53" s="184"/>
      <c r="BC53" s="184">
        <v>1661.44</v>
      </c>
      <c r="BD53" s="184"/>
      <c r="BE53" s="184"/>
      <c r="BF53" s="184">
        <v>1408.941</v>
      </c>
      <c r="BG53" s="184"/>
      <c r="BH53" s="184">
        <f>1661.44-1408.941</f>
        <v>252.49900000000002</v>
      </c>
      <c r="BI53" s="184"/>
      <c r="BJ53" s="184"/>
      <c r="BK53" s="184"/>
      <c r="BL53" s="184"/>
      <c r="BM53" s="34">
        <f t="shared" ref="BM53:BN62" si="245">BO53+BQ53+BS53+BU53+BW53+BY53</f>
        <v>0</v>
      </c>
      <c r="BN53" s="34">
        <f t="shared" si="245"/>
        <v>0</v>
      </c>
      <c r="BO53" s="245"/>
      <c r="BP53" s="245"/>
      <c r="BQ53" s="245"/>
      <c r="BR53" s="245"/>
      <c r="BS53" s="245"/>
      <c r="BT53" s="245"/>
      <c r="BU53" s="245"/>
      <c r="BV53" s="245"/>
      <c r="BW53" s="245"/>
      <c r="BX53" s="245"/>
      <c r="BY53" s="245"/>
      <c r="BZ53" s="245"/>
      <c r="CA53" s="34">
        <f t="shared" ref="CA53:CB62" si="246">CC53+CE53+CG53+CI53+CK53+CM53</f>
        <v>38338.559999999998</v>
      </c>
      <c r="CB53" s="34">
        <f t="shared" si="246"/>
        <v>38338.559999999998</v>
      </c>
      <c r="CC53" s="184"/>
      <c r="CD53" s="184"/>
      <c r="CE53" s="184">
        <v>4175.49</v>
      </c>
      <c r="CF53" s="184"/>
      <c r="CG53" s="184">
        <v>14163.07</v>
      </c>
      <c r="CH53" s="184">
        <v>0</v>
      </c>
      <c r="CI53" s="184">
        <v>20000</v>
      </c>
      <c r="CJ53" s="184">
        <v>4175.49</v>
      </c>
      <c r="CK53" s="184"/>
      <c r="CL53" s="184">
        <v>14163.07</v>
      </c>
      <c r="CM53" s="184"/>
      <c r="CN53" s="184">
        <v>20000</v>
      </c>
      <c r="CO53" s="34">
        <f t="shared" ref="CO53:CP62" si="247">CQ53+CS53+CU53+CW53+CY53+DA53</f>
        <v>0</v>
      </c>
      <c r="CP53" s="34">
        <f t="shared" si="247"/>
        <v>0</v>
      </c>
      <c r="CQ53" s="245"/>
      <c r="CR53" s="245"/>
      <c r="CS53" s="245"/>
      <c r="CT53" s="245"/>
      <c r="CU53" s="245"/>
      <c r="CV53" s="245"/>
      <c r="CW53" s="245"/>
      <c r="CX53" s="245"/>
      <c r="CY53" s="245"/>
      <c r="CZ53" s="404"/>
      <c r="DA53" s="404"/>
      <c r="DB53" s="404"/>
      <c r="DC53" s="380">
        <f t="shared" si="7"/>
        <v>40000</v>
      </c>
      <c r="DD53" s="380">
        <f t="shared" si="7"/>
        <v>40000</v>
      </c>
      <c r="DE53" s="64">
        <f t="shared" si="8"/>
        <v>0</v>
      </c>
      <c r="DF53" s="64">
        <f t="shared" si="8"/>
        <v>0</v>
      </c>
      <c r="DG53" s="64">
        <f t="shared" si="8"/>
        <v>5836.93</v>
      </c>
      <c r="DH53" s="64">
        <f t="shared" si="8"/>
        <v>0</v>
      </c>
      <c r="DI53" s="64">
        <f t="shared" si="8"/>
        <v>14163.07</v>
      </c>
      <c r="DJ53" s="64">
        <f t="shared" si="8"/>
        <v>1408.941</v>
      </c>
      <c r="DK53" s="64">
        <f t="shared" si="8"/>
        <v>20000</v>
      </c>
      <c r="DL53" s="64">
        <f t="shared" si="8"/>
        <v>4427.9889999999996</v>
      </c>
      <c r="DM53" s="64">
        <f t="shared" si="8"/>
        <v>0</v>
      </c>
      <c r="DN53" s="64">
        <f t="shared" si="8"/>
        <v>14163.07</v>
      </c>
      <c r="DO53" s="64">
        <f t="shared" si="8"/>
        <v>0</v>
      </c>
      <c r="DP53" s="64">
        <f t="shared" si="8"/>
        <v>20000</v>
      </c>
      <c r="DQ53" s="245"/>
      <c r="DR53" s="245"/>
      <c r="DS53" s="245"/>
      <c r="DT53" s="245"/>
      <c r="DU53" s="245"/>
      <c r="DV53" s="245"/>
      <c r="DW53" s="245"/>
      <c r="DX53" s="245"/>
      <c r="DY53" s="33"/>
      <c r="DZ53" s="33"/>
      <c r="EA53" s="245"/>
      <c r="EB53" s="64">
        <f t="shared" si="25"/>
        <v>1661.44</v>
      </c>
      <c r="EC53" s="426">
        <f t="shared" si="25"/>
        <v>0</v>
      </c>
      <c r="ED53" s="426">
        <f t="shared" si="26"/>
        <v>1661.44</v>
      </c>
      <c r="EE53" s="64">
        <f t="shared" si="27"/>
        <v>1661.44</v>
      </c>
      <c r="EF53" s="64">
        <f t="shared" si="9"/>
        <v>0</v>
      </c>
      <c r="EG53" s="64">
        <f t="shared" si="28"/>
        <v>0</v>
      </c>
      <c r="EH53" s="64">
        <f t="shared" si="10"/>
        <v>0</v>
      </c>
      <c r="EI53" s="64">
        <f t="shared" si="10"/>
        <v>1661.44</v>
      </c>
      <c r="EJ53" s="64">
        <f t="shared" si="29"/>
        <v>0</v>
      </c>
      <c r="EK53" s="64">
        <f t="shared" si="11"/>
        <v>0</v>
      </c>
      <c r="EL53" s="64">
        <f t="shared" si="11"/>
        <v>0</v>
      </c>
      <c r="EM53" s="64">
        <f t="shared" si="30"/>
        <v>0</v>
      </c>
      <c r="EN53" s="64">
        <f t="shared" si="31"/>
        <v>1408.941</v>
      </c>
      <c r="EO53" s="64">
        <f t="shared" si="31"/>
        <v>0</v>
      </c>
      <c r="EP53" s="64">
        <f t="shared" si="32"/>
        <v>0</v>
      </c>
      <c r="EQ53" s="64">
        <f t="shared" si="33"/>
        <v>252.49900000000002</v>
      </c>
      <c r="ER53" s="64">
        <f t="shared" si="33"/>
        <v>0</v>
      </c>
      <c r="ES53" s="64"/>
      <c r="ET53" s="426">
        <f t="shared" si="34"/>
        <v>0</v>
      </c>
      <c r="EU53" s="64">
        <f t="shared" si="34"/>
        <v>0</v>
      </c>
      <c r="EV53" s="64"/>
      <c r="EW53" s="426">
        <f t="shared" si="35"/>
        <v>0</v>
      </c>
      <c r="EX53" s="64">
        <f t="shared" si="36"/>
        <v>0</v>
      </c>
      <c r="EY53" s="426">
        <f t="shared" si="36"/>
        <v>0</v>
      </c>
      <c r="EZ53" s="426">
        <f t="shared" si="37"/>
        <v>0</v>
      </c>
      <c r="FA53" s="64">
        <f t="shared" si="38"/>
        <v>0</v>
      </c>
      <c r="FB53" s="64">
        <f t="shared" si="39"/>
        <v>0</v>
      </c>
      <c r="FC53" s="64">
        <f t="shared" si="40"/>
        <v>0</v>
      </c>
      <c r="FD53" s="64">
        <f t="shared" si="41"/>
        <v>0</v>
      </c>
      <c r="FE53" s="64">
        <f t="shared" si="41"/>
        <v>0</v>
      </c>
      <c r="FF53" s="64">
        <f t="shared" si="42"/>
        <v>0</v>
      </c>
      <c r="FG53" s="64">
        <f t="shared" si="43"/>
        <v>0</v>
      </c>
      <c r="FH53" s="64">
        <f t="shared" si="43"/>
        <v>0</v>
      </c>
      <c r="FI53" s="64">
        <f t="shared" si="44"/>
        <v>0</v>
      </c>
      <c r="FJ53" s="64">
        <f t="shared" si="45"/>
        <v>0</v>
      </c>
      <c r="FK53" s="64">
        <f t="shared" si="45"/>
        <v>0</v>
      </c>
      <c r="FL53" s="64">
        <f t="shared" si="46"/>
        <v>0</v>
      </c>
      <c r="FM53" s="64">
        <f t="shared" si="47"/>
        <v>0</v>
      </c>
      <c r="FN53" s="64">
        <f t="shared" si="47"/>
        <v>0</v>
      </c>
      <c r="FO53" s="64"/>
      <c r="FP53" s="64">
        <f t="shared" si="48"/>
        <v>0</v>
      </c>
      <c r="FQ53" s="64">
        <f t="shared" si="48"/>
        <v>0</v>
      </c>
      <c r="FR53" s="64"/>
      <c r="FS53" s="64">
        <f t="shared" si="49"/>
        <v>0</v>
      </c>
      <c r="FT53" s="64">
        <f t="shared" si="50"/>
        <v>38338.559999999998</v>
      </c>
      <c r="FU53" s="426">
        <f t="shared" si="50"/>
        <v>0</v>
      </c>
      <c r="FV53" s="426">
        <f t="shared" si="51"/>
        <v>4175.49</v>
      </c>
      <c r="FW53" s="64">
        <f t="shared" si="52"/>
        <v>38338.559999999998</v>
      </c>
      <c r="FX53" s="64">
        <f t="shared" si="53"/>
        <v>0</v>
      </c>
      <c r="FY53" s="64">
        <f t="shared" si="54"/>
        <v>0</v>
      </c>
      <c r="FZ53" s="64">
        <f t="shared" si="55"/>
        <v>0</v>
      </c>
      <c r="GA53" s="64">
        <f t="shared" si="55"/>
        <v>4175.49</v>
      </c>
      <c r="GB53" s="64">
        <f t="shared" si="56"/>
        <v>0</v>
      </c>
      <c r="GC53" s="64">
        <f t="shared" si="57"/>
        <v>0</v>
      </c>
      <c r="GD53" s="64">
        <f t="shared" si="57"/>
        <v>14163.07</v>
      </c>
      <c r="GE53" s="64">
        <f t="shared" si="58"/>
        <v>0</v>
      </c>
      <c r="GF53" s="64">
        <f t="shared" si="59"/>
        <v>0</v>
      </c>
      <c r="GG53" s="64">
        <f t="shared" si="59"/>
        <v>20000</v>
      </c>
      <c r="GH53" s="64">
        <f t="shared" si="60"/>
        <v>0</v>
      </c>
      <c r="GI53" s="64">
        <f t="shared" si="61"/>
        <v>4175.49</v>
      </c>
      <c r="GJ53" s="64">
        <f t="shared" si="61"/>
        <v>0</v>
      </c>
      <c r="GK53" s="64"/>
      <c r="GL53" s="64">
        <f t="shared" si="62"/>
        <v>14163.07</v>
      </c>
      <c r="GM53" s="64">
        <f t="shared" si="62"/>
        <v>0</v>
      </c>
      <c r="GN53" s="64"/>
      <c r="GO53" s="64">
        <f t="shared" si="63"/>
        <v>20000</v>
      </c>
      <c r="GP53" s="64">
        <f t="shared" si="64"/>
        <v>0</v>
      </c>
      <c r="GQ53" s="426">
        <f t="shared" si="64"/>
        <v>0</v>
      </c>
      <c r="GR53" s="426">
        <f t="shared" si="65"/>
        <v>0</v>
      </c>
      <c r="GS53" s="64">
        <f t="shared" si="66"/>
        <v>0</v>
      </c>
      <c r="GT53" s="64">
        <f t="shared" si="67"/>
        <v>0</v>
      </c>
      <c r="GU53" s="64">
        <f t="shared" si="68"/>
        <v>0</v>
      </c>
      <c r="GV53" s="64">
        <f t="shared" si="69"/>
        <v>0</v>
      </c>
      <c r="GW53" s="64">
        <f t="shared" si="69"/>
        <v>0</v>
      </c>
      <c r="GX53" s="64">
        <f t="shared" si="70"/>
        <v>0</v>
      </c>
      <c r="GY53" s="64">
        <f t="shared" si="71"/>
        <v>0</v>
      </c>
      <c r="GZ53" s="64">
        <f t="shared" si="71"/>
        <v>0</v>
      </c>
      <c r="HA53" s="64">
        <f t="shared" si="72"/>
        <v>0</v>
      </c>
      <c r="HB53" s="64">
        <f t="shared" si="73"/>
        <v>0</v>
      </c>
      <c r="HC53" s="64">
        <f t="shared" si="73"/>
        <v>0</v>
      </c>
      <c r="HD53" s="64">
        <f t="shared" si="74"/>
        <v>0</v>
      </c>
      <c r="HE53" s="64">
        <f t="shared" si="75"/>
        <v>0</v>
      </c>
      <c r="HF53" s="64">
        <f t="shared" si="75"/>
        <v>0</v>
      </c>
      <c r="HG53" s="64"/>
      <c r="HH53" s="64">
        <f t="shared" si="76"/>
        <v>0</v>
      </c>
      <c r="HI53" s="64">
        <f t="shared" si="76"/>
        <v>0</v>
      </c>
      <c r="HJ53" s="64"/>
      <c r="HK53" s="64">
        <f t="shared" si="77"/>
        <v>0</v>
      </c>
      <c r="HL53" s="382">
        <f t="shared" si="78"/>
        <v>40000</v>
      </c>
      <c r="HM53" s="398">
        <f t="shared" si="79"/>
        <v>0</v>
      </c>
      <c r="HN53" s="398">
        <f t="shared" si="80"/>
        <v>5836.9299999999994</v>
      </c>
      <c r="HO53" s="382">
        <f t="shared" si="81"/>
        <v>40000</v>
      </c>
      <c r="HP53" s="382">
        <f t="shared" si="122"/>
        <v>0</v>
      </c>
      <c r="HQ53" s="382">
        <f t="shared" si="122"/>
        <v>0</v>
      </c>
      <c r="HR53" s="382">
        <f t="shared" si="122"/>
        <v>0</v>
      </c>
      <c r="HS53" s="382">
        <f t="shared" si="85"/>
        <v>5836.93</v>
      </c>
      <c r="HT53" s="382">
        <f t="shared" si="85"/>
        <v>0</v>
      </c>
      <c r="HU53" s="382">
        <f t="shared" si="85"/>
        <v>0</v>
      </c>
      <c r="HV53" s="382">
        <f t="shared" si="85"/>
        <v>14163.07</v>
      </c>
      <c r="HW53" s="382">
        <f t="shared" si="85"/>
        <v>0</v>
      </c>
      <c r="HX53" s="382">
        <f t="shared" si="85"/>
        <v>1408.941</v>
      </c>
      <c r="HY53" s="382">
        <f t="shared" si="85"/>
        <v>20000</v>
      </c>
      <c r="HZ53" s="382">
        <f t="shared" si="85"/>
        <v>0</v>
      </c>
      <c r="IA53" s="382">
        <f t="shared" si="85"/>
        <v>4427.9889999999996</v>
      </c>
      <c r="IB53" s="382">
        <f t="shared" si="85"/>
        <v>0</v>
      </c>
      <c r="IC53" s="382">
        <f t="shared" si="85"/>
        <v>0</v>
      </c>
      <c r="ID53" s="382">
        <f t="shared" si="85"/>
        <v>14163.07</v>
      </c>
      <c r="IE53" s="382">
        <f t="shared" si="85"/>
        <v>0</v>
      </c>
      <c r="IF53" s="429">
        <f t="shared" si="85"/>
        <v>0</v>
      </c>
      <c r="IG53" s="382">
        <f t="shared" si="85"/>
        <v>20000</v>
      </c>
      <c r="IK53" s="380">
        <f t="shared" si="0"/>
        <v>0</v>
      </c>
    </row>
    <row r="54" spans="1:245" s="35" customFormat="1" ht="32.25" customHeight="1" outlineLevel="1">
      <c r="A54" s="57" t="s">
        <v>246</v>
      </c>
      <c r="B54" s="390" t="s">
        <v>281</v>
      </c>
      <c r="C54" s="60" t="s">
        <v>353</v>
      </c>
      <c r="D54" s="72" t="s">
        <v>354</v>
      </c>
      <c r="E54" s="410" t="s">
        <v>39</v>
      </c>
      <c r="F54" s="410"/>
      <c r="G54" s="245" t="s">
        <v>5</v>
      </c>
      <c r="H54" s="34">
        <v>0</v>
      </c>
      <c r="I54" s="34">
        <v>5</v>
      </c>
      <c r="J54" s="245">
        <v>2018</v>
      </c>
      <c r="K54" s="245">
        <v>2022</v>
      </c>
      <c r="L54" s="389" t="s">
        <v>604</v>
      </c>
      <c r="M54" s="34">
        <f>+P54+R54+T54+AG54+AS54+AV54</f>
        <v>30000.001270000001</v>
      </c>
      <c r="N54" s="389" t="s">
        <v>604</v>
      </c>
      <c r="O54" s="34">
        <f>+Q54+S54+U54+AH54+AT54+AW54</f>
        <v>30834.91</v>
      </c>
      <c r="P54" s="34">
        <f>BA54+BO54+CC54+CQ54</f>
        <v>0</v>
      </c>
      <c r="Q54" s="34">
        <f t="shared" si="127"/>
        <v>0</v>
      </c>
      <c r="R54" s="34">
        <f>BC54+BQ54+CE54+CS54</f>
        <v>9316.4112700000005</v>
      </c>
      <c r="S54" s="34">
        <f t="shared" si="127"/>
        <v>7014.7</v>
      </c>
      <c r="T54" s="34">
        <f>BE54+BS54+CG54+CU54</f>
        <v>0</v>
      </c>
      <c r="U54" s="34">
        <f t="shared" si="128"/>
        <v>0</v>
      </c>
      <c r="V54" s="66">
        <f t="shared" si="84"/>
        <v>0</v>
      </c>
      <c r="W54" s="34"/>
      <c r="X54" s="34"/>
      <c r="Y54" s="34"/>
      <c r="Z54" s="34"/>
      <c r="AA54" s="34"/>
      <c r="AB54" s="34"/>
      <c r="AC54" s="34"/>
      <c r="AD54" s="34"/>
      <c r="AE54" s="34"/>
      <c r="AF54" s="34"/>
      <c r="AG54" s="34">
        <f>BG54+BU54+CI54+CW54</f>
        <v>0</v>
      </c>
      <c r="AH54" s="34">
        <f t="shared" si="130"/>
        <v>0</v>
      </c>
      <c r="AI54" s="34">
        <f t="shared" si="83"/>
        <v>0</v>
      </c>
      <c r="AJ54" s="34"/>
      <c r="AK54" s="34"/>
      <c r="AL54" s="34"/>
      <c r="AM54" s="34"/>
      <c r="AN54" s="34"/>
      <c r="AO54" s="34"/>
      <c r="AP54" s="34"/>
      <c r="AQ54" s="34"/>
      <c r="AR54" s="34"/>
      <c r="AS54" s="34">
        <f>BI54+BW54+CK54+CY54</f>
        <v>0</v>
      </c>
      <c r="AT54" s="34">
        <f t="shared" si="132"/>
        <v>0</v>
      </c>
      <c r="AU54" s="66">
        <f t="shared" si="19"/>
        <v>0</v>
      </c>
      <c r="AV54" s="34">
        <f>BK54+BY54+CM54+DA54</f>
        <v>20683.59</v>
      </c>
      <c r="AW54" s="34">
        <f t="shared" si="133"/>
        <v>23820.21</v>
      </c>
      <c r="AX54" s="34">
        <f t="shared" si="20"/>
        <v>0</v>
      </c>
      <c r="AY54" s="34">
        <f t="shared" si="244"/>
        <v>9316.4112700000005</v>
      </c>
      <c r="AZ54" s="34">
        <f t="shared" si="244"/>
        <v>7014.7</v>
      </c>
      <c r="BA54" s="184"/>
      <c r="BB54" s="184"/>
      <c r="BC54" s="184">
        <v>9316.4112700000005</v>
      </c>
      <c r="BD54" s="319">
        <f>5473.28+1541.42</f>
        <v>7014.7</v>
      </c>
      <c r="BE54" s="184"/>
      <c r="BF54" s="184"/>
      <c r="BG54" s="184"/>
      <c r="BH54" s="184"/>
      <c r="BI54" s="184"/>
      <c r="BJ54" s="184"/>
      <c r="BK54" s="184"/>
      <c r="BL54" s="184"/>
      <c r="BM54" s="34">
        <f t="shared" si="245"/>
        <v>0</v>
      </c>
      <c r="BN54" s="34">
        <f t="shared" si="245"/>
        <v>0</v>
      </c>
      <c r="BO54" s="245"/>
      <c r="BP54" s="245"/>
      <c r="BQ54" s="245"/>
      <c r="BR54" s="245"/>
      <c r="BS54" s="245"/>
      <c r="BT54" s="245"/>
      <c r="BU54" s="245"/>
      <c r="BV54" s="245"/>
      <c r="BW54" s="245"/>
      <c r="BX54" s="245"/>
      <c r="BY54" s="245"/>
      <c r="BZ54" s="245"/>
      <c r="CA54" s="34">
        <f t="shared" si="246"/>
        <v>20683.59</v>
      </c>
      <c r="CB54" s="34">
        <f>CD54+CF54+CH54+CJ54+CL54+CN54</f>
        <v>23820.21</v>
      </c>
      <c r="CC54" s="184"/>
      <c r="CD54" s="184"/>
      <c r="CE54" s="184"/>
      <c r="CF54" s="184"/>
      <c r="CG54" s="184">
        <v>0</v>
      </c>
      <c r="CH54" s="184">
        <v>0</v>
      </c>
      <c r="CI54" s="184">
        <v>0</v>
      </c>
      <c r="CJ54" s="184">
        <v>0</v>
      </c>
      <c r="CK54" s="184">
        <v>0</v>
      </c>
      <c r="CL54" s="184">
        <v>0</v>
      </c>
      <c r="CM54" s="184">
        <v>20683.59</v>
      </c>
      <c r="CN54" s="184">
        <v>23820.21</v>
      </c>
      <c r="CO54" s="34">
        <f t="shared" si="247"/>
        <v>0</v>
      </c>
      <c r="CP54" s="34">
        <f t="shared" si="247"/>
        <v>0</v>
      </c>
      <c r="CQ54" s="245"/>
      <c r="CR54" s="245"/>
      <c r="CS54" s="245"/>
      <c r="CT54" s="245"/>
      <c r="CU54" s="245"/>
      <c r="CV54" s="245"/>
      <c r="CW54" s="245"/>
      <c r="CX54" s="245"/>
      <c r="CY54" s="245"/>
      <c r="CZ54" s="404"/>
      <c r="DA54" s="404"/>
      <c r="DB54" s="404"/>
      <c r="DC54" s="380">
        <f t="shared" si="7"/>
        <v>30000.001270000001</v>
      </c>
      <c r="DD54" s="380">
        <f t="shared" si="7"/>
        <v>30834.91</v>
      </c>
      <c r="DE54" s="64">
        <f t="shared" si="8"/>
        <v>0</v>
      </c>
      <c r="DF54" s="64">
        <f t="shared" si="8"/>
        <v>0</v>
      </c>
      <c r="DG54" s="64">
        <f t="shared" si="8"/>
        <v>9316.4112700000005</v>
      </c>
      <c r="DH54" s="64">
        <f t="shared" ref="DH54:DP98" si="248">BD54+BR54+CF54+CT54</f>
        <v>7014.7</v>
      </c>
      <c r="DI54" s="64">
        <f t="shared" si="248"/>
        <v>0</v>
      </c>
      <c r="DJ54" s="64">
        <f t="shared" si="248"/>
        <v>0</v>
      </c>
      <c r="DK54" s="64">
        <f t="shared" si="248"/>
        <v>0</v>
      </c>
      <c r="DL54" s="64">
        <f t="shared" si="248"/>
        <v>0</v>
      </c>
      <c r="DM54" s="64">
        <f t="shared" si="248"/>
        <v>0</v>
      </c>
      <c r="DN54" s="64">
        <f t="shared" si="248"/>
        <v>0</v>
      </c>
      <c r="DO54" s="64">
        <f t="shared" si="248"/>
        <v>20683.59</v>
      </c>
      <c r="DP54" s="64">
        <f t="shared" si="248"/>
        <v>23820.21</v>
      </c>
      <c r="DQ54" s="245"/>
      <c r="DR54" s="245"/>
      <c r="DS54" s="245"/>
      <c r="DT54" s="245"/>
      <c r="DU54" s="245"/>
      <c r="DV54" s="245"/>
      <c r="DW54" s="245"/>
      <c r="DX54" s="245"/>
      <c r="DY54" s="33"/>
      <c r="DZ54" s="33"/>
      <c r="EA54" s="245"/>
      <c r="EB54" s="64">
        <f t="shared" si="25"/>
        <v>9316.4112700000005</v>
      </c>
      <c r="EC54" s="426">
        <f t="shared" si="25"/>
        <v>7014.7</v>
      </c>
      <c r="ED54" s="426">
        <f t="shared" si="26"/>
        <v>7014.7</v>
      </c>
      <c r="EE54" s="64">
        <f t="shared" si="27"/>
        <v>7014.7</v>
      </c>
      <c r="EF54" s="64">
        <f t="shared" si="9"/>
        <v>0</v>
      </c>
      <c r="EG54" s="64">
        <f t="shared" si="28"/>
        <v>0</v>
      </c>
      <c r="EH54" s="64">
        <f t="shared" si="10"/>
        <v>0</v>
      </c>
      <c r="EI54" s="64">
        <f t="shared" si="10"/>
        <v>9316.4112700000005</v>
      </c>
      <c r="EJ54" s="64">
        <f t="shared" si="29"/>
        <v>7014.7</v>
      </c>
      <c r="EK54" s="64">
        <f t="shared" si="11"/>
        <v>7014.7</v>
      </c>
      <c r="EL54" s="64">
        <f t="shared" si="11"/>
        <v>0</v>
      </c>
      <c r="EM54" s="64">
        <f t="shared" si="30"/>
        <v>0</v>
      </c>
      <c r="EN54" s="64">
        <f t="shared" si="31"/>
        <v>0</v>
      </c>
      <c r="EO54" s="64">
        <f t="shared" si="31"/>
        <v>0</v>
      </c>
      <c r="EP54" s="64">
        <f t="shared" si="32"/>
        <v>0</v>
      </c>
      <c r="EQ54" s="64">
        <f t="shared" si="33"/>
        <v>0</v>
      </c>
      <c r="ER54" s="64">
        <f t="shared" si="33"/>
        <v>0</v>
      </c>
      <c r="ES54" s="64"/>
      <c r="ET54" s="426">
        <f t="shared" si="34"/>
        <v>0</v>
      </c>
      <c r="EU54" s="64">
        <f t="shared" si="34"/>
        <v>0</v>
      </c>
      <c r="EV54" s="64"/>
      <c r="EW54" s="426">
        <f t="shared" si="35"/>
        <v>0</v>
      </c>
      <c r="EX54" s="64">
        <f t="shared" si="36"/>
        <v>0</v>
      </c>
      <c r="EY54" s="426">
        <f t="shared" si="36"/>
        <v>0</v>
      </c>
      <c r="EZ54" s="426">
        <f t="shared" si="37"/>
        <v>0</v>
      </c>
      <c r="FA54" s="64">
        <f t="shared" si="38"/>
        <v>0</v>
      </c>
      <c r="FB54" s="64">
        <f t="shared" si="39"/>
        <v>0</v>
      </c>
      <c r="FC54" s="64">
        <f t="shared" si="40"/>
        <v>0</v>
      </c>
      <c r="FD54" s="64">
        <f t="shared" si="41"/>
        <v>0</v>
      </c>
      <c r="FE54" s="64">
        <f t="shared" si="41"/>
        <v>0</v>
      </c>
      <c r="FF54" s="64">
        <f t="shared" si="42"/>
        <v>0</v>
      </c>
      <c r="FG54" s="64">
        <f t="shared" si="43"/>
        <v>0</v>
      </c>
      <c r="FH54" s="64">
        <f t="shared" si="43"/>
        <v>0</v>
      </c>
      <c r="FI54" s="64">
        <f t="shared" si="44"/>
        <v>0</v>
      </c>
      <c r="FJ54" s="64">
        <f t="shared" si="45"/>
        <v>0</v>
      </c>
      <c r="FK54" s="64">
        <f t="shared" si="45"/>
        <v>0</v>
      </c>
      <c r="FL54" s="64">
        <f t="shared" si="46"/>
        <v>0</v>
      </c>
      <c r="FM54" s="64">
        <f t="shared" si="47"/>
        <v>0</v>
      </c>
      <c r="FN54" s="64">
        <f t="shared" si="47"/>
        <v>0</v>
      </c>
      <c r="FO54" s="64"/>
      <c r="FP54" s="64">
        <f t="shared" si="48"/>
        <v>0</v>
      </c>
      <c r="FQ54" s="64">
        <f t="shared" si="48"/>
        <v>0</v>
      </c>
      <c r="FR54" s="64"/>
      <c r="FS54" s="64">
        <f t="shared" si="49"/>
        <v>0</v>
      </c>
      <c r="FT54" s="64">
        <f t="shared" si="50"/>
        <v>20683.59</v>
      </c>
      <c r="FU54" s="426">
        <f t="shared" si="50"/>
        <v>0</v>
      </c>
      <c r="FV54" s="426">
        <f t="shared" si="51"/>
        <v>0</v>
      </c>
      <c r="FW54" s="64">
        <f t="shared" si="52"/>
        <v>23820.21</v>
      </c>
      <c r="FX54" s="64">
        <f t="shared" si="53"/>
        <v>0</v>
      </c>
      <c r="FY54" s="64">
        <f t="shared" si="54"/>
        <v>0</v>
      </c>
      <c r="FZ54" s="64">
        <f t="shared" si="55"/>
        <v>0</v>
      </c>
      <c r="GA54" s="64">
        <f t="shared" si="55"/>
        <v>0</v>
      </c>
      <c r="GB54" s="64">
        <f t="shared" si="56"/>
        <v>0</v>
      </c>
      <c r="GC54" s="64">
        <f t="shared" si="57"/>
        <v>0</v>
      </c>
      <c r="GD54" s="64">
        <f t="shared" si="57"/>
        <v>0</v>
      </c>
      <c r="GE54" s="64">
        <f t="shared" si="58"/>
        <v>0</v>
      </c>
      <c r="GF54" s="64">
        <f t="shared" si="59"/>
        <v>0</v>
      </c>
      <c r="GG54" s="64">
        <f t="shared" si="59"/>
        <v>0</v>
      </c>
      <c r="GH54" s="64">
        <f t="shared" si="60"/>
        <v>0</v>
      </c>
      <c r="GI54" s="64">
        <f t="shared" si="61"/>
        <v>0</v>
      </c>
      <c r="GJ54" s="64">
        <f t="shared" si="61"/>
        <v>0</v>
      </c>
      <c r="GK54" s="64"/>
      <c r="GL54" s="64">
        <f t="shared" si="62"/>
        <v>0</v>
      </c>
      <c r="GM54" s="64">
        <f t="shared" si="62"/>
        <v>20683.59</v>
      </c>
      <c r="GN54" s="64"/>
      <c r="GO54" s="64">
        <f t="shared" si="63"/>
        <v>23820.21</v>
      </c>
      <c r="GP54" s="64">
        <f t="shared" si="64"/>
        <v>0</v>
      </c>
      <c r="GQ54" s="426">
        <f t="shared" si="64"/>
        <v>0</v>
      </c>
      <c r="GR54" s="426">
        <f t="shared" si="65"/>
        <v>0</v>
      </c>
      <c r="GS54" s="64">
        <f t="shared" si="66"/>
        <v>0</v>
      </c>
      <c r="GT54" s="64">
        <f t="shared" si="67"/>
        <v>0</v>
      </c>
      <c r="GU54" s="64">
        <f t="shared" si="68"/>
        <v>0</v>
      </c>
      <c r="GV54" s="64">
        <f t="shared" si="69"/>
        <v>0</v>
      </c>
      <c r="GW54" s="64">
        <f t="shared" si="69"/>
        <v>0</v>
      </c>
      <c r="GX54" s="64">
        <f t="shared" si="70"/>
        <v>0</v>
      </c>
      <c r="GY54" s="64">
        <f t="shared" si="71"/>
        <v>0</v>
      </c>
      <c r="GZ54" s="64">
        <f t="shared" si="71"/>
        <v>0</v>
      </c>
      <c r="HA54" s="64">
        <f t="shared" si="72"/>
        <v>0</v>
      </c>
      <c r="HB54" s="64">
        <f t="shared" si="73"/>
        <v>0</v>
      </c>
      <c r="HC54" s="64">
        <f t="shared" si="73"/>
        <v>0</v>
      </c>
      <c r="HD54" s="64">
        <f t="shared" si="74"/>
        <v>0</v>
      </c>
      <c r="HE54" s="64">
        <f t="shared" si="75"/>
        <v>0</v>
      </c>
      <c r="HF54" s="64">
        <f t="shared" si="75"/>
        <v>0</v>
      </c>
      <c r="HG54" s="64"/>
      <c r="HH54" s="64">
        <f t="shared" si="76"/>
        <v>0</v>
      </c>
      <c r="HI54" s="64">
        <f t="shared" si="76"/>
        <v>0</v>
      </c>
      <c r="HJ54" s="64"/>
      <c r="HK54" s="64">
        <f t="shared" si="77"/>
        <v>0</v>
      </c>
      <c r="HL54" s="382">
        <f t="shared" si="78"/>
        <v>30000.001270000001</v>
      </c>
      <c r="HM54" s="398">
        <f t="shared" si="79"/>
        <v>7014.7</v>
      </c>
      <c r="HN54" s="398">
        <f t="shared" si="80"/>
        <v>7014.7</v>
      </c>
      <c r="HO54" s="382">
        <f t="shared" si="81"/>
        <v>30834.91</v>
      </c>
      <c r="HP54" s="382">
        <f t="shared" si="122"/>
        <v>0</v>
      </c>
      <c r="HQ54" s="382">
        <f t="shared" si="122"/>
        <v>0</v>
      </c>
      <c r="HR54" s="382">
        <f t="shared" si="122"/>
        <v>0</v>
      </c>
      <c r="HS54" s="382">
        <f t="shared" si="85"/>
        <v>9316.4112700000005</v>
      </c>
      <c r="HT54" s="382">
        <f t="shared" si="85"/>
        <v>7014.7</v>
      </c>
      <c r="HU54" s="382">
        <f t="shared" si="85"/>
        <v>7014.7</v>
      </c>
      <c r="HV54" s="382">
        <f t="shared" si="85"/>
        <v>0</v>
      </c>
      <c r="HW54" s="382">
        <f t="shared" si="85"/>
        <v>0</v>
      </c>
      <c r="HX54" s="382">
        <f t="shared" si="85"/>
        <v>0</v>
      </c>
      <c r="HY54" s="382">
        <f t="shared" si="85"/>
        <v>0</v>
      </c>
      <c r="HZ54" s="382">
        <f t="shared" si="85"/>
        <v>0</v>
      </c>
      <c r="IA54" s="382">
        <f t="shared" si="85"/>
        <v>0</v>
      </c>
      <c r="IB54" s="382">
        <f t="shared" si="85"/>
        <v>0</v>
      </c>
      <c r="IC54" s="382">
        <f t="shared" si="85"/>
        <v>0</v>
      </c>
      <c r="ID54" s="382">
        <f t="shared" si="85"/>
        <v>0</v>
      </c>
      <c r="IE54" s="382">
        <f t="shared" si="85"/>
        <v>20683.59</v>
      </c>
      <c r="IF54" s="429">
        <f t="shared" si="85"/>
        <v>0</v>
      </c>
      <c r="IG54" s="382">
        <f t="shared" si="85"/>
        <v>23820.21</v>
      </c>
      <c r="IK54" s="380">
        <f t="shared" si="0"/>
        <v>0</v>
      </c>
    </row>
    <row r="55" spans="1:245" s="35" customFormat="1" ht="32.25" customHeight="1" outlineLevel="1">
      <c r="A55" s="57"/>
      <c r="B55" s="290" t="s">
        <v>623</v>
      </c>
      <c r="C55" s="60" t="s">
        <v>641</v>
      </c>
      <c r="D55" s="72"/>
      <c r="E55" s="410"/>
      <c r="F55" s="410"/>
      <c r="G55" s="245"/>
      <c r="H55" s="34"/>
      <c r="I55" s="34"/>
      <c r="J55" s="245">
        <v>2019</v>
      </c>
      <c r="K55" s="245">
        <v>2019</v>
      </c>
      <c r="L55" s="389" t="s">
        <v>640</v>
      </c>
      <c r="M55" s="34">
        <f>+P55+R55+T55+AG55+AS55+AV55</f>
        <v>0</v>
      </c>
      <c r="N55" s="389" t="s">
        <v>640</v>
      </c>
      <c r="O55" s="34">
        <f>+Q55+S55+U55+AH55+AT55+AW55</f>
        <v>0</v>
      </c>
      <c r="P55" s="34"/>
      <c r="Q55" s="34"/>
      <c r="R55" s="34"/>
      <c r="S55" s="34"/>
      <c r="T55" s="34"/>
      <c r="U55" s="34"/>
      <c r="V55" s="66">
        <f t="shared" si="84"/>
        <v>99</v>
      </c>
      <c r="W55" s="342">
        <v>99</v>
      </c>
      <c r="X55" s="34"/>
      <c r="Y55" s="34"/>
      <c r="Z55" s="34"/>
      <c r="AA55" s="34"/>
      <c r="AB55" s="34"/>
      <c r="AC55" s="34"/>
      <c r="AD55" s="34"/>
      <c r="AE55" s="34"/>
      <c r="AF55" s="34"/>
      <c r="AG55" s="34"/>
      <c r="AH55" s="34"/>
      <c r="AI55" s="34">
        <f t="shared" si="83"/>
        <v>0</v>
      </c>
      <c r="AJ55" s="34"/>
      <c r="AK55" s="34"/>
      <c r="AL55" s="34"/>
      <c r="AM55" s="34"/>
      <c r="AN55" s="34"/>
      <c r="AO55" s="34"/>
      <c r="AP55" s="34"/>
      <c r="AQ55" s="34"/>
      <c r="AR55" s="34"/>
      <c r="AS55" s="34"/>
      <c r="AT55" s="34"/>
      <c r="AU55" s="66">
        <f t="shared" si="19"/>
        <v>0</v>
      </c>
      <c r="AV55" s="34"/>
      <c r="AW55" s="34"/>
      <c r="AX55" s="34">
        <f t="shared" si="20"/>
        <v>0</v>
      </c>
      <c r="AY55" s="34"/>
      <c r="AZ55" s="34"/>
      <c r="BA55" s="184"/>
      <c r="BB55" s="184"/>
      <c r="BC55" s="184"/>
      <c r="BD55" s="319"/>
      <c r="BE55" s="184"/>
      <c r="BF55" s="184"/>
      <c r="BG55" s="184"/>
      <c r="BH55" s="184"/>
      <c r="BI55" s="184"/>
      <c r="BJ55" s="184"/>
      <c r="BK55" s="184"/>
      <c r="BL55" s="184"/>
      <c r="BM55" s="34"/>
      <c r="BN55" s="34"/>
      <c r="BO55" s="245"/>
      <c r="BP55" s="245"/>
      <c r="BQ55" s="245"/>
      <c r="BR55" s="245"/>
      <c r="BS55" s="245"/>
      <c r="BT55" s="245"/>
      <c r="BU55" s="245"/>
      <c r="BV55" s="245"/>
      <c r="BW55" s="245"/>
      <c r="BX55" s="245"/>
      <c r="BY55" s="245"/>
      <c r="BZ55" s="245"/>
      <c r="CA55" s="34"/>
      <c r="CB55" s="34"/>
      <c r="CC55" s="184"/>
      <c r="CD55" s="184"/>
      <c r="CE55" s="184"/>
      <c r="CF55" s="184"/>
      <c r="CG55" s="184"/>
      <c r="CH55" s="184"/>
      <c r="CI55" s="184"/>
      <c r="CJ55" s="184"/>
      <c r="CK55" s="184"/>
      <c r="CL55" s="184"/>
      <c r="CM55" s="184"/>
      <c r="CN55" s="184"/>
      <c r="CO55" s="34"/>
      <c r="CP55" s="34"/>
      <c r="CQ55" s="245"/>
      <c r="CR55" s="245"/>
      <c r="CS55" s="245"/>
      <c r="CT55" s="245"/>
      <c r="CU55" s="245"/>
      <c r="CV55" s="245"/>
      <c r="CW55" s="245"/>
      <c r="CX55" s="245"/>
      <c r="CY55" s="245"/>
      <c r="CZ55" s="404"/>
      <c r="DA55" s="404"/>
      <c r="DB55" s="404"/>
      <c r="DC55" s="380">
        <f t="shared" si="7"/>
        <v>0</v>
      </c>
      <c r="DD55" s="380">
        <f t="shared" si="7"/>
        <v>0</v>
      </c>
      <c r="DE55" s="64">
        <f t="shared" ref="DE55:DJ102" si="249">BA55+BO55+CC55+CQ55</f>
        <v>0</v>
      </c>
      <c r="DF55" s="64">
        <f t="shared" si="249"/>
        <v>0</v>
      </c>
      <c r="DG55" s="64">
        <f t="shared" si="249"/>
        <v>0</v>
      </c>
      <c r="DH55" s="64">
        <f t="shared" si="248"/>
        <v>0</v>
      </c>
      <c r="DI55" s="64">
        <f t="shared" si="248"/>
        <v>0</v>
      </c>
      <c r="DJ55" s="64">
        <f t="shared" si="248"/>
        <v>0</v>
      </c>
      <c r="DK55" s="64">
        <f t="shared" si="248"/>
        <v>0</v>
      </c>
      <c r="DL55" s="64">
        <f t="shared" si="248"/>
        <v>0</v>
      </c>
      <c r="DM55" s="64">
        <f t="shared" si="248"/>
        <v>0</v>
      </c>
      <c r="DN55" s="64">
        <f t="shared" si="248"/>
        <v>0</v>
      </c>
      <c r="DO55" s="64">
        <f t="shared" si="248"/>
        <v>0</v>
      </c>
      <c r="DP55" s="64">
        <f t="shared" si="248"/>
        <v>0</v>
      </c>
      <c r="DQ55" s="245"/>
      <c r="DR55" s="245"/>
      <c r="DS55" s="245"/>
      <c r="DT55" s="245"/>
      <c r="DU55" s="245"/>
      <c r="DV55" s="245"/>
      <c r="DW55" s="245"/>
      <c r="DX55" s="245"/>
      <c r="DY55" s="33"/>
      <c r="DZ55" s="33"/>
      <c r="EA55" s="245"/>
      <c r="EB55" s="64">
        <f t="shared" si="25"/>
        <v>0</v>
      </c>
      <c r="EC55" s="426">
        <f t="shared" si="25"/>
        <v>99</v>
      </c>
      <c r="ED55" s="426">
        <f t="shared" si="26"/>
        <v>0</v>
      </c>
      <c r="EE55" s="64">
        <f t="shared" si="27"/>
        <v>0</v>
      </c>
      <c r="EF55" s="64">
        <f t="shared" si="9"/>
        <v>0</v>
      </c>
      <c r="EG55" s="64">
        <f t="shared" si="28"/>
        <v>0</v>
      </c>
      <c r="EH55" s="64">
        <f t="shared" si="10"/>
        <v>0</v>
      </c>
      <c r="EI55" s="64">
        <f t="shared" si="10"/>
        <v>0</v>
      </c>
      <c r="EJ55" s="64">
        <f t="shared" si="29"/>
        <v>0</v>
      </c>
      <c r="EK55" s="64">
        <f t="shared" si="11"/>
        <v>0</v>
      </c>
      <c r="EL55" s="64">
        <f t="shared" si="11"/>
        <v>0</v>
      </c>
      <c r="EM55" s="64">
        <f t="shared" si="30"/>
        <v>99</v>
      </c>
      <c r="EN55" s="64">
        <f t="shared" si="31"/>
        <v>0</v>
      </c>
      <c r="EO55" s="64">
        <f t="shared" si="31"/>
        <v>0</v>
      </c>
      <c r="EP55" s="64">
        <f t="shared" si="32"/>
        <v>0</v>
      </c>
      <c r="EQ55" s="64">
        <f t="shared" si="33"/>
        <v>0</v>
      </c>
      <c r="ER55" s="64">
        <f t="shared" si="33"/>
        <v>0</v>
      </c>
      <c r="ES55" s="64"/>
      <c r="ET55" s="426">
        <f t="shared" si="34"/>
        <v>0</v>
      </c>
      <c r="EU55" s="64">
        <f t="shared" si="34"/>
        <v>0</v>
      </c>
      <c r="EV55" s="64"/>
      <c r="EW55" s="426">
        <f t="shared" si="35"/>
        <v>0</v>
      </c>
      <c r="EX55" s="64">
        <f t="shared" si="36"/>
        <v>0</v>
      </c>
      <c r="EY55" s="426">
        <f t="shared" si="36"/>
        <v>0</v>
      </c>
      <c r="EZ55" s="426">
        <f t="shared" si="37"/>
        <v>0</v>
      </c>
      <c r="FA55" s="64">
        <f t="shared" si="38"/>
        <v>0</v>
      </c>
      <c r="FB55" s="64">
        <f t="shared" si="39"/>
        <v>0</v>
      </c>
      <c r="FC55" s="64">
        <f t="shared" si="40"/>
        <v>0</v>
      </c>
      <c r="FD55" s="64">
        <f t="shared" si="41"/>
        <v>0</v>
      </c>
      <c r="FE55" s="64">
        <f t="shared" si="41"/>
        <v>0</v>
      </c>
      <c r="FF55" s="64">
        <f t="shared" si="42"/>
        <v>0</v>
      </c>
      <c r="FG55" s="64">
        <f t="shared" si="43"/>
        <v>0</v>
      </c>
      <c r="FH55" s="64">
        <f t="shared" si="43"/>
        <v>0</v>
      </c>
      <c r="FI55" s="64">
        <f t="shared" si="44"/>
        <v>0</v>
      </c>
      <c r="FJ55" s="64">
        <f t="shared" si="45"/>
        <v>0</v>
      </c>
      <c r="FK55" s="64">
        <f t="shared" si="45"/>
        <v>0</v>
      </c>
      <c r="FL55" s="64">
        <f t="shared" si="46"/>
        <v>0</v>
      </c>
      <c r="FM55" s="64">
        <f t="shared" si="47"/>
        <v>0</v>
      </c>
      <c r="FN55" s="64">
        <f t="shared" si="47"/>
        <v>0</v>
      </c>
      <c r="FO55" s="64"/>
      <c r="FP55" s="64">
        <f t="shared" si="48"/>
        <v>0</v>
      </c>
      <c r="FQ55" s="64">
        <f t="shared" si="48"/>
        <v>0</v>
      </c>
      <c r="FR55" s="64"/>
      <c r="FS55" s="64">
        <f t="shared" si="49"/>
        <v>0</v>
      </c>
      <c r="FT55" s="64">
        <f t="shared" si="50"/>
        <v>0</v>
      </c>
      <c r="FU55" s="426">
        <f t="shared" si="50"/>
        <v>0</v>
      </c>
      <c r="FV55" s="426">
        <f t="shared" si="51"/>
        <v>0</v>
      </c>
      <c r="FW55" s="64">
        <f t="shared" si="52"/>
        <v>0</v>
      </c>
      <c r="FX55" s="64">
        <f t="shared" si="53"/>
        <v>0</v>
      </c>
      <c r="FY55" s="64">
        <f t="shared" si="54"/>
        <v>0</v>
      </c>
      <c r="FZ55" s="64">
        <f t="shared" si="55"/>
        <v>0</v>
      </c>
      <c r="GA55" s="64">
        <f t="shared" si="55"/>
        <v>0</v>
      </c>
      <c r="GB55" s="64">
        <f t="shared" si="56"/>
        <v>0</v>
      </c>
      <c r="GC55" s="64">
        <f t="shared" si="57"/>
        <v>0</v>
      </c>
      <c r="GD55" s="64">
        <f t="shared" si="57"/>
        <v>0</v>
      </c>
      <c r="GE55" s="64">
        <f t="shared" si="58"/>
        <v>0</v>
      </c>
      <c r="GF55" s="64">
        <f t="shared" si="59"/>
        <v>0</v>
      </c>
      <c r="GG55" s="64">
        <f t="shared" si="59"/>
        <v>0</v>
      </c>
      <c r="GH55" s="64">
        <f t="shared" si="60"/>
        <v>0</v>
      </c>
      <c r="GI55" s="64">
        <f t="shared" si="61"/>
        <v>0</v>
      </c>
      <c r="GJ55" s="64">
        <f t="shared" si="61"/>
        <v>0</v>
      </c>
      <c r="GK55" s="64"/>
      <c r="GL55" s="64">
        <f t="shared" si="62"/>
        <v>0</v>
      </c>
      <c r="GM55" s="64">
        <f t="shared" si="62"/>
        <v>0</v>
      </c>
      <c r="GN55" s="64"/>
      <c r="GO55" s="64">
        <f t="shared" si="63"/>
        <v>0</v>
      </c>
      <c r="GP55" s="64">
        <f t="shared" si="64"/>
        <v>0</v>
      </c>
      <c r="GQ55" s="426">
        <f t="shared" si="64"/>
        <v>0</v>
      </c>
      <c r="GR55" s="426">
        <f t="shared" si="65"/>
        <v>0</v>
      </c>
      <c r="GS55" s="64">
        <f t="shared" si="66"/>
        <v>0</v>
      </c>
      <c r="GT55" s="64">
        <f t="shared" si="67"/>
        <v>0</v>
      </c>
      <c r="GU55" s="64">
        <f t="shared" si="68"/>
        <v>0</v>
      </c>
      <c r="GV55" s="64">
        <f t="shared" si="69"/>
        <v>0</v>
      </c>
      <c r="GW55" s="64">
        <f t="shared" si="69"/>
        <v>0</v>
      </c>
      <c r="GX55" s="64">
        <f t="shared" si="70"/>
        <v>0</v>
      </c>
      <c r="GY55" s="64">
        <f t="shared" si="71"/>
        <v>0</v>
      </c>
      <c r="GZ55" s="64">
        <f t="shared" si="71"/>
        <v>0</v>
      </c>
      <c r="HA55" s="64">
        <f t="shared" si="72"/>
        <v>0</v>
      </c>
      <c r="HB55" s="64">
        <f t="shared" si="73"/>
        <v>0</v>
      </c>
      <c r="HC55" s="64">
        <f t="shared" si="73"/>
        <v>0</v>
      </c>
      <c r="HD55" s="64">
        <f t="shared" si="74"/>
        <v>0</v>
      </c>
      <c r="HE55" s="64">
        <f t="shared" si="75"/>
        <v>0</v>
      </c>
      <c r="HF55" s="64">
        <f t="shared" si="75"/>
        <v>0</v>
      </c>
      <c r="HG55" s="64"/>
      <c r="HH55" s="64">
        <f t="shared" si="76"/>
        <v>0</v>
      </c>
      <c r="HI55" s="64">
        <f t="shared" si="76"/>
        <v>0</v>
      </c>
      <c r="HJ55" s="64"/>
      <c r="HK55" s="64">
        <f t="shared" si="77"/>
        <v>0</v>
      </c>
      <c r="HL55" s="382">
        <f t="shared" si="78"/>
        <v>0</v>
      </c>
      <c r="HM55" s="398">
        <f t="shared" si="79"/>
        <v>99</v>
      </c>
      <c r="HN55" s="398">
        <f t="shared" si="80"/>
        <v>0</v>
      </c>
      <c r="HO55" s="382">
        <f t="shared" si="81"/>
        <v>0</v>
      </c>
      <c r="HP55" s="382">
        <f t="shared" si="122"/>
        <v>0</v>
      </c>
      <c r="HQ55" s="382">
        <f t="shared" si="122"/>
        <v>0</v>
      </c>
      <c r="HR55" s="382">
        <f t="shared" si="122"/>
        <v>0</v>
      </c>
      <c r="HS55" s="382">
        <f t="shared" si="85"/>
        <v>0</v>
      </c>
      <c r="HT55" s="382">
        <f t="shared" si="85"/>
        <v>0</v>
      </c>
      <c r="HU55" s="382">
        <f t="shared" si="85"/>
        <v>0</v>
      </c>
      <c r="HV55" s="382">
        <f t="shared" si="85"/>
        <v>0</v>
      </c>
      <c r="HW55" s="382">
        <f t="shared" si="85"/>
        <v>99</v>
      </c>
      <c r="HX55" s="382">
        <f t="shared" si="85"/>
        <v>0</v>
      </c>
      <c r="HY55" s="382">
        <f t="shared" si="85"/>
        <v>0</v>
      </c>
      <c r="HZ55" s="382">
        <f t="shared" si="85"/>
        <v>0</v>
      </c>
      <c r="IA55" s="382">
        <f t="shared" si="85"/>
        <v>0</v>
      </c>
      <c r="IB55" s="382">
        <f t="shared" si="85"/>
        <v>0</v>
      </c>
      <c r="IC55" s="382">
        <f t="shared" si="85"/>
        <v>0</v>
      </c>
      <c r="ID55" s="382">
        <f t="shared" si="85"/>
        <v>0</v>
      </c>
      <c r="IE55" s="382">
        <f t="shared" si="85"/>
        <v>0</v>
      </c>
      <c r="IF55" s="429">
        <f t="shared" si="85"/>
        <v>0</v>
      </c>
      <c r="IG55" s="382">
        <f t="shared" si="85"/>
        <v>0</v>
      </c>
      <c r="IK55" s="380">
        <f t="shared" si="0"/>
        <v>0</v>
      </c>
    </row>
    <row r="56" spans="1:245" s="35" customFormat="1" ht="32.25" customHeight="1" outlineLevel="1">
      <c r="A56" s="57"/>
      <c r="B56" s="290" t="s">
        <v>648</v>
      </c>
      <c r="C56" s="60"/>
      <c r="D56" s="72"/>
      <c r="E56" s="436"/>
      <c r="F56" s="436"/>
      <c r="G56" s="245"/>
      <c r="H56" s="34"/>
      <c r="I56" s="34"/>
      <c r="J56" s="245">
        <v>2021</v>
      </c>
      <c r="K56" s="245">
        <v>2021</v>
      </c>
      <c r="L56" s="389"/>
      <c r="M56" s="34">
        <f>+P56+R56+T56+AG56+AS56+AV56</f>
        <v>0</v>
      </c>
      <c r="N56" s="389"/>
      <c r="O56" s="34">
        <f>+Q56+S56+U56+AH56+AT56+AW56</f>
        <v>0</v>
      </c>
      <c r="P56" s="34"/>
      <c r="Q56" s="34"/>
      <c r="R56" s="34"/>
      <c r="S56" s="34"/>
      <c r="T56" s="34"/>
      <c r="U56" s="34"/>
      <c r="V56" s="66"/>
      <c r="W56" s="342"/>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66">
        <f t="shared" si="19"/>
        <v>2500</v>
      </c>
      <c r="AV56" s="34"/>
      <c r="AW56" s="34"/>
      <c r="AX56" s="34">
        <f t="shared" si="20"/>
        <v>0</v>
      </c>
      <c r="AY56" s="34"/>
      <c r="AZ56" s="34"/>
      <c r="BA56" s="184"/>
      <c r="BB56" s="184"/>
      <c r="BC56" s="184"/>
      <c r="BD56" s="319"/>
      <c r="BE56" s="184"/>
      <c r="BF56" s="184"/>
      <c r="BG56" s="184"/>
      <c r="BH56" s="184"/>
      <c r="BI56" s="184"/>
      <c r="BJ56" s="184"/>
      <c r="BK56" s="184"/>
      <c r="BL56" s="184"/>
      <c r="BM56" s="34"/>
      <c r="BN56" s="34"/>
      <c r="BO56" s="245"/>
      <c r="BP56" s="245"/>
      <c r="BQ56" s="245"/>
      <c r="BR56" s="245"/>
      <c r="BS56" s="245"/>
      <c r="BT56" s="245"/>
      <c r="BU56" s="245"/>
      <c r="BV56" s="245"/>
      <c r="BW56" s="245"/>
      <c r="BX56" s="245"/>
      <c r="BY56" s="245"/>
      <c r="BZ56" s="245"/>
      <c r="CA56" s="34"/>
      <c r="CB56" s="34"/>
      <c r="CC56" s="184"/>
      <c r="CD56" s="184"/>
      <c r="CE56" s="184"/>
      <c r="CF56" s="184"/>
      <c r="CG56" s="184"/>
      <c r="CH56" s="184"/>
      <c r="CI56" s="184"/>
      <c r="CJ56" s="184"/>
      <c r="CK56" s="184"/>
      <c r="CL56" s="184"/>
      <c r="CM56" s="184"/>
      <c r="CN56" s="184"/>
      <c r="CO56" s="34"/>
      <c r="CP56" s="34"/>
      <c r="CQ56" s="245"/>
      <c r="CR56" s="245"/>
      <c r="CS56" s="245"/>
      <c r="CT56" s="245"/>
      <c r="CU56" s="245"/>
      <c r="CV56" s="245"/>
      <c r="CW56" s="245"/>
      <c r="CX56" s="245"/>
      <c r="CY56" s="245"/>
      <c r="CZ56" s="433"/>
      <c r="DA56" s="433"/>
      <c r="DB56" s="433"/>
      <c r="DC56" s="380"/>
      <c r="DD56" s="380"/>
      <c r="DE56" s="64"/>
      <c r="DF56" s="64"/>
      <c r="DG56" s="64"/>
      <c r="DH56" s="64"/>
      <c r="DI56" s="64"/>
      <c r="DJ56" s="64"/>
      <c r="DK56" s="64"/>
      <c r="DL56" s="64"/>
      <c r="DM56" s="64"/>
      <c r="DN56" s="64"/>
      <c r="DO56" s="64"/>
      <c r="DP56" s="64"/>
      <c r="DQ56" s="245"/>
      <c r="DR56" s="245"/>
      <c r="DS56" s="245"/>
      <c r="DT56" s="245"/>
      <c r="DU56" s="245"/>
      <c r="DV56" s="245"/>
      <c r="DW56" s="245"/>
      <c r="DX56" s="245"/>
      <c r="DY56" s="33"/>
      <c r="DZ56" s="33"/>
      <c r="EA56" s="245"/>
      <c r="EB56" s="64">
        <f t="shared" ref="EB56:EB61" si="250">EF56+EI56+EL56+EO56+ER56+EU56</f>
        <v>0</v>
      </c>
      <c r="EC56" s="426">
        <f t="shared" ref="EC56:EC61" si="251">EG56+EJ56+EM56+EP56+ES56+EV56</f>
        <v>0</v>
      </c>
      <c r="ED56" s="426">
        <f t="shared" ref="ED56:ED61" si="252">EH56+EK56+EN56+EQ56</f>
        <v>0</v>
      </c>
      <c r="EE56" s="64">
        <f t="shared" ref="EE56:EE61" si="253">EH56+EK56+EN56+EQ56+ET56+EW56</f>
        <v>0</v>
      </c>
      <c r="EF56" s="64"/>
      <c r="EG56" s="64"/>
      <c r="EH56" s="64"/>
      <c r="EI56" s="64"/>
      <c r="EJ56" s="64"/>
      <c r="EK56" s="64"/>
      <c r="EL56" s="64"/>
      <c r="EM56" s="64"/>
      <c r="EN56" s="64"/>
      <c r="EO56" s="64"/>
      <c r="EP56" s="64"/>
      <c r="EQ56" s="64"/>
      <c r="ER56" s="64"/>
      <c r="ES56" s="64"/>
      <c r="ET56" s="426"/>
      <c r="EU56" s="64"/>
      <c r="EV56" s="64"/>
      <c r="EW56" s="426"/>
      <c r="EX56" s="64"/>
      <c r="EY56" s="426"/>
      <c r="EZ56" s="426"/>
      <c r="FA56" s="64"/>
      <c r="FB56" s="64"/>
      <c r="FC56" s="64"/>
      <c r="FD56" s="64"/>
      <c r="FE56" s="64"/>
      <c r="FF56" s="64"/>
      <c r="FG56" s="64"/>
      <c r="FH56" s="64"/>
      <c r="FI56" s="64"/>
      <c r="FJ56" s="64"/>
      <c r="FK56" s="64"/>
      <c r="FL56" s="64"/>
      <c r="FM56" s="64"/>
      <c r="FN56" s="64"/>
      <c r="FO56" s="64"/>
      <c r="FP56" s="64"/>
      <c r="FQ56" s="64"/>
      <c r="FR56" s="64"/>
      <c r="FS56" s="64"/>
      <c r="FT56" s="64"/>
      <c r="FU56" s="426">
        <f>FY56+GB56+GE56+GH56+GK56+GN56</f>
        <v>0</v>
      </c>
      <c r="FV56" s="426"/>
      <c r="FW56" s="64"/>
      <c r="FX56" s="64"/>
      <c r="FY56" s="64"/>
      <c r="FZ56" s="64"/>
      <c r="GA56" s="64"/>
      <c r="GB56" s="64"/>
      <c r="GC56" s="64"/>
      <c r="GD56" s="64"/>
      <c r="GE56" s="64"/>
      <c r="GF56" s="64"/>
      <c r="GG56" s="64"/>
      <c r="GH56" s="64"/>
      <c r="GI56" s="64"/>
      <c r="GJ56" s="64"/>
      <c r="GK56" s="64"/>
      <c r="GL56" s="64"/>
      <c r="GM56" s="64"/>
      <c r="GN56" s="64"/>
      <c r="GO56" s="64"/>
      <c r="GP56" s="64">
        <f t="shared" si="64"/>
        <v>0</v>
      </c>
      <c r="GQ56" s="426">
        <f t="shared" si="64"/>
        <v>2500</v>
      </c>
      <c r="GR56" s="426">
        <f t="shared" si="65"/>
        <v>0</v>
      </c>
      <c r="GS56" s="64"/>
      <c r="GT56" s="64"/>
      <c r="GU56" s="64"/>
      <c r="GV56" s="64"/>
      <c r="GW56" s="64"/>
      <c r="GX56" s="64"/>
      <c r="GY56" s="64"/>
      <c r="GZ56" s="64"/>
      <c r="HA56" s="64"/>
      <c r="HB56" s="64"/>
      <c r="HC56" s="64"/>
      <c r="HD56" s="64"/>
      <c r="HE56" s="64"/>
      <c r="HF56" s="64"/>
      <c r="HG56" s="64">
        <v>2500</v>
      </c>
      <c r="HH56" s="64"/>
      <c r="HI56" s="64"/>
      <c r="HJ56" s="64"/>
      <c r="HK56" s="64"/>
      <c r="HL56" s="382"/>
      <c r="HM56" s="398">
        <f t="shared" ref="HM56:HM58" si="254">HQ56+HT56+HW56+HZ56+IC56+IF56</f>
        <v>2500</v>
      </c>
      <c r="HN56" s="398">
        <f t="shared" ref="HN56:HN58" si="255">HR56+HU56+HX56+IA56</f>
        <v>0</v>
      </c>
      <c r="HO56" s="382">
        <f t="shared" ref="HO56:HO58" si="256">HR56+HU56+HX56+IA56+ID56+IG56</f>
        <v>0</v>
      </c>
      <c r="HP56" s="382">
        <f t="shared" ref="HP56:HP58" si="257">EF56+FB56+FX56+GT56</f>
        <v>0</v>
      </c>
      <c r="HQ56" s="382">
        <f t="shared" ref="HQ56:HQ58" si="258">EG56+FC56+FY56+GU56</f>
        <v>0</v>
      </c>
      <c r="HR56" s="382">
        <f t="shared" ref="HR56:HR58" si="259">EH56+FD56+FZ56+GV56</f>
        <v>0</v>
      </c>
      <c r="HS56" s="382">
        <f t="shared" ref="HS56:HS58" si="260">EI56+FE56+GA56+GW56</f>
        <v>0</v>
      </c>
      <c r="HT56" s="382">
        <f t="shared" ref="HT56:HT58" si="261">EJ56+FF56+GB56+GX56</f>
        <v>0</v>
      </c>
      <c r="HU56" s="382">
        <f t="shared" ref="HU56:HU58" si="262">EK56+FG56+GC56+GY56</f>
        <v>0</v>
      </c>
      <c r="HV56" s="382">
        <f t="shared" ref="HV56:HV58" si="263">EL56+FH56+GD56+GZ56</f>
        <v>0</v>
      </c>
      <c r="HW56" s="382">
        <f t="shared" ref="HW56:HW58" si="264">EM56+FI56+GE56+HA56</f>
        <v>0</v>
      </c>
      <c r="HX56" s="382">
        <f t="shared" ref="HX56:HX58" si="265">EN56+FJ56+GF56+HB56</f>
        <v>0</v>
      </c>
      <c r="HY56" s="382">
        <f t="shared" ref="HY56:HY58" si="266">EO56+FK56+GG56+HC56</f>
        <v>0</v>
      </c>
      <c r="HZ56" s="382">
        <f t="shared" ref="HZ56:HZ58" si="267">EP56+FL56+GH56+HD56</f>
        <v>0</v>
      </c>
      <c r="IA56" s="382">
        <f t="shared" ref="IA56:IA58" si="268">EQ56+FM56+GI56+HE56</f>
        <v>0</v>
      </c>
      <c r="IB56" s="382">
        <f t="shared" ref="IB56:IB58" si="269">ER56+FN56+GJ56+HF56</f>
        <v>0</v>
      </c>
      <c r="IC56" s="382">
        <f t="shared" ref="IC56:IC58" si="270">ES56+FO56+GK56+HG56</f>
        <v>2500</v>
      </c>
      <c r="ID56" s="382">
        <f t="shared" ref="ID56:ID58" si="271">ET56+FP56+GL56+HH56</f>
        <v>0</v>
      </c>
      <c r="IE56" s="382">
        <f t="shared" ref="IE56:IE58" si="272">EU56+FQ56+GM56+HI56</f>
        <v>0</v>
      </c>
      <c r="IF56" s="429">
        <f t="shared" ref="IF56:IF61" si="273">EV56+FR56+GN56+HJ56</f>
        <v>0</v>
      </c>
      <c r="IG56" s="382">
        <f t="shared" ref="IG56:IG58" si="274">EW56+FS56+GO56+HK56</f>
        <v>0</v>
      </c>
      <c r="IK56" s="380">
        <f t="shared" si="0"/>
        <v>0</v>
      </c>
    </row>
    <row r="57" spans="1:245" s="35" customFormat="1" ht="32.25" customHeight="1" outlineLevel="1">
      <c r="A57" s="57"/>
      <c r="B57" s="454" t="s">
        <v>649</v>
      </c>
      <c r="C57" s="60"/>
      <c r="D57" s="72"/>
      <c r="E57" s="436"/>
      <c r="F57" s="436"/>
      <c r="G57" s="245"/>
      <c r="H57" s="34"/>
      <c r="I57" s="34"/>
      <c r="J57" s="245">
        <v>2021</v>
      </c>
      <c r="K57" s="245">
        <v>2021</v>
      </c>
      <c r="L57" s="389"/>
      <c r="M57" s="34"/>
      <c r="N57" s="389"/>
      <c r="O57" s="34"/>
      <c r="P57" s="34"/>
      <c r="Q57" s="34"/>
      <c r="R57" s="34"/>
      <c r="S57" s="34"/>
      <c r="T57" s="34"/>
      <c r="U57" s="34"/>
      <c r="V57" s="66"/>
      <c r="W57" s="342"/>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66">
        <f t="shared" si="19"/>
        <v>2500</v>
      </c>
      <c r="AV57" s="34"/>
      <c r="AW57" s="34"/>
      <c r="AX57" s="34">
        <f t="shared" si="20"/>
        <v>0</v>
      </c>
      <c r="AY57" s="34"/>
      <c r="AZ57" s="34"/>
      <c r="BA57" s="184"/>
      <c r="BB57" s="184"/>
      <c r="BC57" s="184"/>
      <c r="BD57" s="319"/>
      <c r="BE57" s="184"/>
      <c r="BF57" s="184"/>
      <c r="BG57" s="184"/>
      <c r="BH57" s="184"/>
      <c r="BI57" s="184"/>
      <c r="BJ57" s="184"/>
      <c r="BK57" s="184"/>
      <c r="BL57" s="184"/>
      <c r="BM57" s="34"/>
      <c r="BN57" s="34"/>
      <c r="BO57" s="245"/>
      <c r="BP57" s="245"/>
      <c r="BQ57" s="245"/>
      <c r="BR57" s="245"/>
      <c r="BS57" s="245"/>
      <c r="BT57" s="245"/>
      <c r="BU57" s="245"/>
      <c r="BV57" s="245"/>
      <c r="BW57" s="245"/>
      <c r="BX57" s="245"/>
      <c r="BY57" s="245"/>
      <c r="BZ57" s="245"/>
      <c r="CA57" s="34"/>
      <c r="CB57" s="34"/>
      <c r="CC57" s="184"/>
      <c r="CD57" s="184"/>
      <c r="CE57" s="184"/>
      <c r="CF57" s="184"/>
      <c r="CG57" s="184"/>
      <c r="CH57" s="184"/>
      <c r="CI57" s="184"/>
      <c r="CJ57" s="184"/>
      <c r="CK57" s="184"/>
      <c r="CL57" s="184"/>
      <c r="CM57" s="184"/>
      <c r="CN57" s="184"/>
      <c r="CO57" s="34"/>
      <c r="CP57" s="34"/>
      <c r="CQ57" s="245"/>
      <c r="CR57" s="245"/>
      <c r="CS57" s="245"/>
      <c r="CT57" s="245"/>
      <c r="CU57" s="245"/>
      <c r="CV57" s="245"/>
      <c r="CW57" s="245"/>
      <c r="CX57" s="245"/>
      <c r="CY57" s="245"/>
      <c r="CZ57" s="433"/>
      <c r="DA57" s="433"/>
      <c r="DB57" s="433"/>
      <c r="DC57" s="380"/>
      <c r="DD57" s="380"/>
      <c r="DE57" s="64"/>
      <c r="DF57" s="64"/>
      <c r="DG57" s="64"/>
      <c r="DH57" s="64"/>
      <c r="DI57" s="64"/>
      <c r="DJ57" s="64"/>
      <c r="DK57" s="64"/>
      <c r="DL57" s="64"/>
      <c r="DM57" s="64"/>
      <c r="DN57" s="64"/>
      <c r="DO57" s="64"/>
      <c r="DP57" s="64"/>
      <c r="DQ57" s="245"/>
      <c r="DR57" s="245"/>
      <c r="DS57" s="245"/>
      <c r="DT57" s="245"/>
      <c r="DU57" s="245"/>
      <c r="DV57" s="245"/>
      <c r="DW57" s="245"/>
      <c r="DX57" s="245"/>
      <c r="DY57" s="33"/>
      <c r="DZ57" s="33"/>
      <c r="EA57" s="245"/>
      <c r="EB57" s="64">
        <f t="shared" si="250"/>
        <v>0</v>
      </c>
      <c r="EC57" s="426">
        <f t="shared" si="251"/>
        <v>0</v>
      </c>
      <c r="ED57" s="426">
        <f t="shared" si="252"/>
        <v>0</v>
      </c>
      <c r="EE57" s="64">
        <f t="shared" si="253"/>
        <v>0</v>
      </c>
      <c r="EF57" s="64"/>
      <c r="EG57" s="64"/>
      <c r="EH57" s="64"/>
      <c r="EI57" s="64"/>
      <c r="EJ57" s="64"/>
      <c r="EK57" s="64"/>
      <c r="EL57" s="64"/>
      <c r="EM57" s="64"/>
      <c r="EN57" s="64"/>
      <c r="EO57" s="64"/>
      <c r="EP57" s="64"/>
      <c r="EQ57" s="64"/>
      <c r="ER57" s="64"/>
      <c r="ES57" s="64"/>
      <c r="ET57" s="426"/>
      <c r="EU57" s="64"/>
      <c r="EV57" s="64"/>
      <c r="EW57" s="426"/>
      <c r="EX57" s="64"/>
      <c r="EY57" s="426"/>
      <c r="EZ57" s="426"/>
      <c r="FA57" s="64"/>
      <c r="FB57" s="64"/>
      <c r="FC57" s="64"/>
      <c r="FD57" s="64"/>
      <c r="FE57" s="64"/>
      <c r="FF57" s="64"/>
      <c r="FG57" s="64"/>
      <c r="FH57" s="64"/>
      <c r="FI57" s="64"/>
      <c r="FJ57" s="64"/>
      <c r="FK57" s="64"/>
      <c r="FL57" s="64"/>
      <c r="FM57" s="64"/>
      <c r="FN57" s="64"/>
      <c r="FO57" s="64"/>
      <c r="FP57" s="64"/>
      <c r="FQ57" s="64"/>
      <c r="FR57" s="64"/>
      <c r="FS57" s="64"/>
      <c r="FT57" s="64"/>
      <c r="FU57" s="426"/>
      <c r="FV57" s="426"/>
      <c r="FW57" s="64"/>
      <c r="FX57" s="64"/>
      <c r="FY57" s="64"/>
      <c r="FZ57" s="64"/>
      <c r="GA57" s="64"/>
      <c r="GB57" s="64"/>
      <c r="GC57" s="64"/>
      <c r="GD57" s="64"/>
      <c r="GE57" s="64"/>
      <c r="GF57" s="64"/>
      <c r="GG57" s="64"/>
      <c r="GH57" s="64"/>
      <c r="GI57" s="64"/>
      <c r="GJ57" s="64"/>
      <c r="GK57" s="64"/>
      <c r="GL57" s="64"/>
      <c r="GM57" s="64"/>
      <c r="GN57" s="64"/>
      <c r="GO57" s="64"/>
      <c r="GP57" s="64">
        <f t="shared" ref="GP57:GP58" si="275">GT57+GW57+GZ57+HC57+HF57+HI57</f>
        <v>0</v>
      </c>
      <c r="GQ57" s="426">
        <f t="shared" ref="GQ57:GQ58" si="276">GU57+GX57+HA57+HD57+HG57+HJ57</f>
        <v>2500</v>
      </c>
      <c r="GR57" s="426">
        <f t="shared" ref="GR57:GR58" si="277">GV57+GY57+HB57+HE57</f>
        <v>0</v>
      </c>
      <c r="GS57" s="64"/>
      <c r="GT57" s="64"/>
      <c r="GU57" s="64"/>
      <c r="GV57" s="64"/>
      <c r="GW57" s="64"/>
      <c r="GX57" s="64"/>
      <c r="GY57" s="64"/>
      <c r="GZ57" s="64"/>
      <c r="HA57" s="64"/>
      <c r="HB57" s="64"/>
      <c r="HC57" s="64"/>
      <c r="HD57" s="64"/>
      <c r="HE57" s="64"/>
      <c r="HF57" s="64"/>
      <c r="HG57" s="64">
        <v>2500</v>
      </c>
      <c r="HH57" s="64"/>
      <c r="HI57" s="64"/>
      <c r="HJ57" s="64"/>
      <c r="HK57" s="64"/>
      <c r="HL57" s="382"/>
      <c r="HM57" s="398">
        <f t="shared" ref="HM57" si="278">HQ57+HT57+HW57+HZ57+IC57+IF57</f>
        <v>2500</v>
      </c>
      <c r="HN57" s="398">
        <f t="shared" ref="HN57" si="279">HR57+HU57+HX57+IA57</f>
        <v>0</v>
      </c>
      <c r="HO57" s="382">
        <f t="shared" ref="HO57" si="280">HR57+HU57+HX57+IA57+ID57+IG57</f>
        <v>0</v>
      </c>
      <c r="HP57" s="382">
        <f t="shared" ref="HP57" si="281">EF57+FB57+FX57+GT57</f>
        <v>0</v>
      </c>
      <c r="HQ57" s="382">
        <f t="shared" ref="HQ57" si="282">EG57+FC57+FY57+GU57</f>
        <v>0</v>
      </c>
      <c r="HR57" s="382">
        <f t="shared" ref="HR57" si="283">EH57+FD57+FZ57+GV57</f>
        <v>0</v>
      </c>
      <c r="HS57" s="382">
        <f t="shared" ref="HS57" si="284">EI57+FE57+GA57+GW57</f>
        <v>0</v>
      </c>
      <c r="HT57" s="382">
        <f t="shared" ref="HT57" si="285">EJ57+FF57+GB57+GX57</f>
        <v>0</v>
      </c>
      <c r="HU57" s="382">
        <f t="shared" ref="HU57" si="286">EK57+FG57+GC57+GY57</f>
        <v>0</v>
      </c>
      <c r="HV57" s="382">
        <f t="shared" ref="HV57" si="287">EL57+FH57+GD57+GZ57</f>
        <v>0</v>
      </c>
      <c r="HW57" s="382">
        <f t="shared" ref="HW57" si="288">EM57+FI57+GE57+HA57</f>
        <v>0</v>
      </c>
      <c r="HX57" s="382">
        <f t="shared" ref="HX57" si="289">EN57+FJ57+GF57+HB57</f>
        <v>0</v>
      </c>
      <c r="HY57" s="382">
        <f t="shared" ref="HY57" si="290">EO57+FK57+GG57+HC57</f>
        <v>0</v>
      </c>
      <c r="HZ57" s="382">
        <f t="shared" ref="HZ57" si="291">EP57+FL57+GH57+HD57</f>
        <v>0</v>
      </c>
      <c r="IA57" s="382">
        <f t="shared" ref="IA57" si="292">EQ57+FM57+GI57+HE57</f>
        <v>0</v>
      </c>
      <c r="IB57" s="382">
        <f t="shared" ref="IB57" si="293">ER57+FN57+GJ57+HF57</f>
        <v>0</v>
      </c>
      <c r="IC57" s="382">
        <f t="shared" ref="IC57" si="294">ES57+FO57+GK57+HG57</f>
        <v>2500</v>
      </c>
      <c r="ID57" s="382">
        <f t="shared" ref="ID57" si="295">ET57+FP57+GL57+HH57</f>
        <v>0</v>
      </c>
      <c r="IE57" s="382">
        <f t="shared" ref="IE57" si="296">EU57+FQ57+GM57+HI57</f>
        <v>0</v>
      </c>
      <c r="IF57" s="429">
        <f t="shared" ref="IF57" si="297">EV57+FR57+GN57+HJ57</f>
        <v>0</v>
      </c>
      <c r="IG57" s="382">
        <f t="shared" ref="IG57" si="298">EW57+FS57+GO57+HK57</f>
        <v>0</v>
      </c>
      <c r="IK57" s="380">
        <f t="shared" si="0"/>
        <v>0</v>
      </c>
    </row>
    <row r="58" spans="1:245" s="35" customFormat="1" ht="32.25" customHeight="1" outlineLevel="1">
      <c r="A58" s="57"/>
      <c r="B58" s="290" t="s">
        <v>658</v>
      </c>
      <c r="C58" s="60"/>
      <c r="D58" s="72"/>
      <c r="E58" s="436"/>
      <c r="F58" s="436"/>
      <c r="G58" s="245"/>
      <c r="H58" s="34"/>
      <c r="I58" s="34"/>
      <c r="J58" s="245">
        <v>2021</v>
      </c>
      <c r="K58" s="245">
        <v>2021</v>
      </c>
      <c r="L58" s="389"/>
      <c r="M58" s="34"/>
      <c r="N58" s="389"/>
      <c r="O58" s="34"/>
      <c r="P58" s="34"/>
      <c r="Q58" s="34"/>
      <c r="R58" s="34"/>
      <c r="S58" s="34"/>
      <c r="T58" s="34"/>
      <c r="U58" s="34"/>
      <c r="V58" s="66"/>
      <c r="W58" s="342"/>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66">
        <f t="shared" si="19"/>
        <v>649.61</v>
      </c>
      <c r="AV58" s="34"/>
      <c r="AW58" s="34"/>
      <c r="AX58" s="34">
        <f t="shared" si="20"/>
        <v>0</v>
      </c>
      <c r="AY58" s="34"/>
      <c r="AZ58" s="34"/>
      <c r="BA58" s="184"/>
      <c r="BB58" s="184"/>
      <c r="BC58" s="184"/>
      <c r="BD58" s="319"/>
      <c r="BE58" s="184"/>
      <c r="BF58" s="184"/>
      <c r="BG58" s="184"/>
      <c r="BH58" s="184"/>
      <c r="BI58" s="184"/>
      <c r="BJ58" s="184"/>
      <c r="BK58" s="184"/>
      <c r="BL58" s="184"/>
      <c r="BM58" s="34"/>
      <c r="BN58" s="34"/>
      <c r="BO58" s="245"/>
      <c r="BP58" s="245"/>
      <c r="BQ58" s="245"/>
      <c r="BR58" s="245"/>
      <c r="BS58" s="245"/>
      <c r="BT58" s="245"/>
      <c r="BU58" s="245"/>
      <c r="BV58" s="245"/>
      <c r="BW58" s="245"/>
      <c r="BX58" s="245"/>
      <c r="BY58" s="245"/>
      <c r="BZ58" s="245"/>
      <c r="CA58" s="34"/>
      <c r="CB58" s="34"/>
      <c r="CC58" s="184"/>
      <c r="CD58" s="184"/>
      <c r="CE58" s="184"/>
      <c r="CF58" s="184"/>
      <c r="CG58" s="184"/>
      <c r="CH58" s="184"/>
      <c r="CI58" s="184"/>
      <c r="CJ58" s="184"/>
      <c r="CK58" s="184"/>
      <c r="CL58" s="184"/>
      <c r="CM58" s="184"/>
      <c r="CN58" s="184"/>
      <c r="CO58" s="34"/>
      <c r="CP58" s="34"/>
      <c r="CQ58" s="245"/>
      <c r="CR58" s="245"/>
      <c r="CS58" s="245"/>
      <c r="CT58" s="245"/>
      <c r="CU58" s="245"/>
      <c r="CV58" s="245"/>
      <c r="CW58" s="245"/>
      <c r="CX58" s="245"/>
      <c r="CY58" s="245"/>
      <c r="CZ58" s="433"/>
      <c r="DA58" s="433"/>
      <c r="DB58" s="433"/>
      <c r="DC58" s="380"/>
      <c r="DD58" s="380"/>
      <c r="DE58" s="64"/>
      <c r="DF58" s="64"/>
      <c r="DG58" s="64"/>
      <c r="DH58" s="64"/>
      <c r="DI58" s="64"/>
      <c r="DJ58" s="64"/>
      <c r="DK58" s="64"/>
      <c r="DL58" s="64"/>
      <c r="DM58" s="64"/>
      <c r="DN58" s="64"/>
      <c r="DO58" s="64"/>
      <c r="DP58" s="64"/>
      <c r="DQ58" s="245"/>
      <c r="DR58" s="245"/>
      <c r="DS58" s="245"/>
      <c r="DT58" s="245"/>
      <c r="DU58" s="245"/>
      <c r="DV58" s="245"/>
      <c r="DW58" s="245"/>
      <c r="DX58" s="245"/>
      <c r="DY58" s="33"/>
      <c r="DZ58" s="33"/>
      <c r="EA58" s="245"/>
      <c r="EB58" s="64">
        <f t="shared" si="250"/>
        <v>0</v>
      </c>
      <c r="EC58" s="426">
        <f t="shared" si="251"/>
        <v>649.61</v>
      </c>
      <c r="ED58" s="426">
        <f t="shared" si="252"/>
        <v>0</v>
      </c>
      <c r="EE58" s="64">
        <f t="shared" si="253"/>
        <v>0</v>
      </c>
      <c r="EF58" s="64"/>
      <c r="EG58" s="64"/>
      <c r="EH58" s="64"/>
      <c r="EI58" s="64"/>
      <c r="EJ58" s="64"/>
      <c r="EK58" s="64"/>
      <c r="EL58" s="64"/>
      <c r="EM58" s="64"/>
      <c r="EN58" s="64"/>
      <c r="EO58" s="64"/>
      <c r="EP58" s="64"/>
      <c r="EQ58" s="64"/>
      <c r="ER58" s="64"/>
      <c r="ES58" s="64">
        <v>649.61</v>
      </c>
      <c r="ET58" s="426"/>
      <c r="EU58" s="64"/>
      <c r="EV58" s="64"/>
      <c r="EW58" s="426"/>
      <c r="EX58" s="64"/>
      <c r="EY58" s="426"/>
      <c r="EZ58" s="426"/>
      <c r="FA58" s="64"/>
      <c r="FB58" s="64"/>
      <c r="FC58" s="64"/>
      <c r="FD58" s="64"/>
      <c r="FE58" s="64"/>
      <c r="FF58" s="64"/>
      <c r="FG58" s="64"/>
      <c r="FH58" s="64"/>
      <c r="FI58" s="64"/>
      <c r="FJ58" s="64"/>
      <c r="FK58" s="64"/>
      <c r="FL58" s="64"/>
      <c r="FM58" s="64"/>
      <c r="FN58" s="64"/>
      <c r="FO58" s="64"/>
      <c r="FP58" s="64"/>
      <c r="FQ58" s="64"/>
      <c r="FR58" s="64"/>
      <c r="FS58" s="64"/>
      <c r="FT58" s="64"/>
      <c r="FU58" s="426"/>
      <c r="FV58" s="426"/>
      <c r="FW58" s="64"/>
      <c r="FX58" s="64"/>
      <c r="FY58" s="64"/>
      <c r="FZ58" s="64"/>
      <c r="GA58" s="64"/>
      <c r="GB58" s="64"/>
      <c r="GC58" s="64"/>
      <c r="GD58" s="64"/>
      <c r="GE58" s="64"/>
      <c r="GF58" s="64"/>
      <c r="GG58" s="64"/>
      <c r="GH58" s="64"/>
      <c r="GI58" s="64"/>
      <c r="GJ58" s="64"/>
      <c r="GK58" s="64"/>
      <c r="GL58" s="64"/>
      <c r="GM58" s="64"/>
      <c r="GN58" s="64"/>
      <c r="GO58" s="64"/>
      <c r="GP58" s="64">
        <f t="shared" si="275"/>
        <v>0</v>
      </c>
      <c r="GQ58" s="426">
        <f t="shared" si="276"/>
        <v>0</v>
      </c>
      <c r="GR58" s="426">
        <f t="shared" si="277"/>
        <v>0</v>
      </c>
      <c r="GS58" s="64"/>
      <c r="GT58" s="64"/>
      <c r="GU58" s="64"/>
      <c r="GV58" s="64"/>
      <c r="GW58" s="64"/>
      <c r="GX58" s="64"/>
      <c r="GY58" s="64"/>
      <c r="GZ58" s="64"/>
      <c r="HA58" s="64"/>
      <c r="HB58" s="64"/>
      <c r="HC58" s="64"/>
      <c r="HD58" s="64"/>
      <c r="HE58" s="64"/>
      <c r="HF58" s="64"/>
      <c r="HG58" s="64"/>
      <c r="HH58" s="64"/>
      <c r="HI58" s="64"/>
      <c r="HJ58" s="64"/>
      <c r="HK58" s="64"/>
      <c r="HL58" s="382"/>
      <c r="HM58" s="398">
        <f t="shared" si="254"/>
        <v>649.61</v>
      </c>
      <c r="HN58" s="398">
        <f t="shared" si="255"/>
        <v>0</v>
      </c>
      <c r="HO58" s="382">
        <f t="shared" si="256"/>
        <v>0</v>
      </c>
      <c r="HP58" s="382">
        <f t="shared" si="257"/>
        <v>0</v>
      </c>
      <c r="HQ58" s="382">
        <f t="shared" si="258"/>
        <v>0</v>
      </c>
      <c r="HR58" s="382">
        <f t="shared" si="259"/>
        <v>0</v>
      </c>
      <c r="HS58" s="382">
        <f t="shared" si="260"/>
        <v>0</v>
      </c>
      <c r="HT58" s="382">
        <f t="shared" si="261"/>
        <v>0</v>
      </c>
      <c r="HU58" s="382">
        <f t="shared" si="262"/>
        <v>0</v>
      </c>
      <c r="HV58" s="382">
        <f t="shared" si="263"/>
        <v>0</v>
      </c>
      <c r="HW58" s="382">
        <f t="shared" si="264"/>
        <v>0</v>
      </c>
      <c r="HX58" s="382">
        <f t="shared" si="265"/>
        <v>0</v>
      </c>
      <c r="HY58" s="382">
        <f t="shared" si="266"/>
        <v>0</v>
      </c>
      <c r="HZ58" s="382">
        <f t="shared" si="267"/>
        <v>0</v>
      </c>
      <c r="IA58" s="382">
        <f t="shared" si="268"/>
        <v>0</v>
      </c>
      <c r="IB58" s="382">
        <f t="shared" si="269"/>
        <v>0</v>
      </c>
      <c r="IC58" s="382">
        <f t="shared" si="270"/>
        <v>649.61</v>
      </c>
      <c r="ID58" s="382">
        <f t="shared" si="271"/>
        <v>0</v>
      </c>
      <c r="IE58" s="382">
        <f t="shared" si="272"/>
        <v>0</v>
      </c>
      <c r="IF58" s="429">
        <f t="shared" si="273"/>
        <v>0</v>
      </c>
      <c r="IG58" s="382">
        <f t="shared" si="274"/>
        <v>0</v>
      </c>
      <c r="IK58" s="380">
        <f t="shared" si="0"/>
        <v>0</v>
      </c>
    </row>
    <row r="59" spans="1:245" s="35" customFormat="1" ht="32.25" customHeight="1" outlineLevel="1">
      <c r="A59" s="57"/>
      <c r="B59" s="65" t="s">
        <v>690</v>
      </c>
      <c r="C59" s="60"/>
      <c r="D59" s="72"/>
      <c r="E59" s="450"/>
      <c r="F59" s="450"/>
      <c r="G59" s="245"/>
      <c r="H59" s="34"/>
      <c r="I59" s="34"/>
      <c r="J59" s="245"/>
      <c r="K59" s="245"/>
      <c r="L59" s="389"/>
      <c r="M59" s="34"/>
      <c r="N59" s="389"/>
      <c r="O59" s="34"/>
      <c r="P59" s="34"/>
      <c r="Q59" s="34"/>
      <c r="R59" s="34"/>
      <c r="S59" s="34"/>
      <c r="T59" s="34"/>
      <c r="U59" s="34"/>
      <c r="V59" s="66"/>
      <c r="W59" s="342"/>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66">
        <f t="shared" si="19"/>
        <v>0</v>
      </c>
      <c r="AV59" s="34"/>
      <c r="AW59" s="34"/>
      <c r="AX59" s="34">
        <f t="shared" si="20"/>
        <v>420</v>
      </c>
      <c r="AY59" s="34"/>
      <c r="AZ59" s="34"/>
      <c r="BA59" s="184"/>
      <c r="BB59" s="184"/>
      <c r="BC59" s="184"/>
      <c r="BD59" s="319"/>
      <c r="BE59" s="184"/>
      <c r="BF59" s="184"/>
      <c r="BG59" s="184"/>
      <c r="BH59" s="184"/>
      <c r="BI59" s="184"/>
      <c r="BJ59" s="184"/>
      <c r="BK59" s="184"/>
      <c r="BL59" s="184"/>
      <c r="BM59" s="34"/>
      <c r="BN59" s="34"/>
      <c r="BO59" s="245"/>
      <c r="BP59" s="245"/>
      <c r="BQ59" s="245"/>
      <c r="BR59" s="245"/>
      <c r="BS59" s="245"/>
      <c r="BT59" s="245"/>
      <c r="BU59" s="245"/>
      <c r="BV59" s="245"/>
      <c r="BW59" s="245"/>
      <c r="BX59" s="245"/>
      <c r="BY59" s="245"/>
      <c r="BZ59" s="245"/>
      <c r="CA59" s="34"/>
      <c r="CB59" s="34"/>
      <c r="CC59" s="184"/>
      <c r="CD59" s="184"/>
      <c r="CE59" s="184"/>
      <c r="CF59" s="184"/>
      <c r="CG59" s="184"/>
      <c r="CH59" s="184"/>
      <c r="CI59" s="184"/>
      <c r="CJ59" s="184"/>
      <c r="CK59" s="184"/>
      <c r="CL59" s="184"/>
      <c r="CM59" s="184"/>
      <c r="CN59" s="184"/>
      <c r="CO59" s="34"/>
      <c r="CP59" s="34"/>
      <c r="CQ59" s="245"/>
      <c r="CR59" s="245"/>
      <c r="CS59" s="245"/>
      <c r="CT59" s="245"/>
      <c r="CU59" s="245"/>
      <c r="CV59" s="245"/>
      <c r="CW59" s="245"/>
      <c r="CX59" s="245"/>
      <c r="CY59" s="245"/>
      <c r="CZ59" s="447"/>
      <c r="DA59" s="447"/>
      <c r="DB59" s="447"/>
      <c r="DC59" s="380"/>
      <c r="DD59" s="380"/>
      <c r="DE59" s="64"/>
      <c r="DF59" s="64"/>
      <c r="DG59" s="64"/>
      <c r="DH59" s="64"/>
      <c r="DI59" s="64"/>
      <c r="DJ59" s="64"/>
      <c r="DK59" s="64"/>
      <c r="DL59" s="64"/>
      <c r="DM59" s="64"/>
      <c r="DN59" s="64"/>
      <c r="DO59" s="64"/>
      <c r="DP59" s="64"/>
      <c r="DQ59" s="245"/>
      <c r="DR59" s="245"/>
      <c r="DS59" s="245"/>
      <c r="DT59" s="245"/>
      <c r="DU59" s="245"/>
      <c r="DV59" s="245"/>
      <c r="DW59" s="245"/>
      <c r="DX59" s="245"/>
      <c r="DY59" s="33"/>
      <c r="DZ59" s="33"/>
      <c r="EA59" s="245"/>
      <c r="EB59" s="64">
        <f t="shared" ref="EB59:EB60" si="299">EF59+EI59+EL59+EO59+ER59+EU59</f>
        <v>0</v>
      </c>
      <c r="EC59" s="426">
        <f t="shared" ref="EC59:EC60" si="300">EG59+EJ59+EM59+EP59+ES59+EV59</f>
        <v>420</v>
      </c>
      <c r="ED59" s="426">
        <f t="shared" ref="ED59:ED60" si="301">EH59+EK59+EN59+EQ59</f>
        <v>0</v>
      </c>
      <c r="EE59" s="64">
        <f t="shared" ref="EE59:EE60" si="302">EH59+EK59+EN59+EQ59+ET59+EW59</f>
        <v>0</v>
      </c>
      <c r="EF59" s="64"/>
      <c r="EG59" s="64"/>
      <c r="EH59" s="64"/>
      <c r="EI59" s="64"/>
      <c r="EJ59" s="64"/>
      <c r="EK59" s="64"/>
      <c r="EL59" s="64"/>
      <c r="EM59" s="64"/>
      <c r="EN59" s="64"/>
      <c r="EO59" s="64"/>
      <c r="EP59" s="64"/>
      <c r="EQ59" s="64"/>
      <c r="ER59" s="64"/>
      <c r="ES59" s="64"/>
      <c r="ET59" s="426"/>
      <c r="EU59" s="64"/>
      <c r="EV59" s="64">
        <v>420</v>
      </c>
      <c r="EW59" s="426"/>
      <c r="EX59" s="64"/>
      <c r="EY59" s="426"/>
      <c r="EZ59" s="426"/>
      <c r="FA59" s="64"/>
      <c r="FB59" s="64"/>
      <c r="FC59" s="64"/>
      <c r="FD59" s="64"/>
      <c r="FE59" s="64"/>
      <c r="FF59" s="64"/>
      <c r="FG59" s="64"/>
      <c r="FH59" s="64"/>
      <c r="FI59" s="64"/>
      <c r="FJ59" s="64"/>
      <c r="FK59" s="64"/>
      <c r="FL59" s="64"/>
      <c r="FM59" s="64"/>
      <c r="FN59" s="64"/>
      <c r="FO59" s="64"/>
      <c r="FP59" s="64"/>
      <c r="FQ59" s="64"/>
      <c r="FR59" s="64"/>
      <c r="FS59" s="64"/>
      <c r="FT59" s="64"/>
      <c r="FU59" s="426"/>
      <c r="FV59" s="426"/>
      <c r="FW59" s="64"/>
      <c r="FX59" s="64"/>
      <c r="FY59" s="64"/>
      <c r="FZ59" s="64"/>
      <c r="GA59" s="64"/>
      <c r="GB59" s="64"/>
      <c r="GC59" s="64"/>
      <c r="GD59" s="64"/>
      <c r="GE59" s="64"/>
      <c r="GF59" s="64"/>
      <c r="GG59" s="64"/>
      <c r="GH59" s="64"/>
      <c r="GI59" s="64"/>
      <c r="GJ59" s="64"/>
      <c r="GK59" s="64"/>
      <c r="GL59" s="64"/>
      <c r="GM59" s="64"/>
      <c r="GN59" s="64"/>
      <c r="GO59" s="64"/>
      <c r="GP59" s="64"/>
      <c r="GQ59" s="426"/>
      <c r="GR59" s="426"/>
      <c r="GS59" s="64"/>
      <c r="GT59" s="64"/>
      <c r="GU59" s="64"/>
      <c r="GV59" s="64"/>
      <c r="GW59" s="64"/>
      <c r="GX59" s="64"/>
      <c r="GY59" s="64"/>
      <c r="GZ59" s="64"/>
      <c r="HA59" s="64"/>
      <c r="HB59" s="64"/>
      <c r="HC59" s="64"/>
      <c r="HD59" s="64"/>
      <c r="HE59" s="64"/>
      <c r="HF59" s="64"/>
      <c r="HG59" s="64"/>
      <c r="HH59" s="64"/>
      <c r="HI59" s="64"/>
      <c r="HJ59" s="64"/>
      <c r="HK59" s="64"/>
      <c r="HL59" s="382"/>
      <c r="HM59" s="398"/>
      <c r="HN59" s="398"/>
      <c r="HO59" s="382"/>
      <c r="HP59" s="382"/>
      <c r="HQ59" s="382"/>
      <c r="HR59" s="382"/>
      <c r="HS59" s="382"/>
      <c r="HT59" s="382"/>
      <c r="HU59" s="382"/>
      <c r="HV59" s="382"/>
      <c r="HW59" s="382"/>
      <c r="HX59" s="382"/>
      <c r="HY59" s="382"/>
      <c r="HZ59" s="382"/>
      <c r="IA59" s="382"/>
      <c r="IB59" s="382"/>
      <c r="IC59" s="382"/>
      <c r="ID59" s="382"/>
      <c r="IE59" s="382"/>
      <c r="IF59" s="429">
        <f t="shared" si="273"/>
        <v>420</v>
      </c>
      <c r="IG59" s="382"/>
      <c r="IK59" s="380">
        <f t="shared" si="0"/>
        <v>0</v>
      </c>
    </row>
    <row r="60" spans="1:245" s="35" customFormat="1" ht="32.25" customHeight="1" outlineLevel="1">
      <c r="A60" s="57"/>
      <c r="B60" s="290"/>
      <c r="C60" s="60"/>
      <c r="D60" s="72"/>
      <c r="E60" s="450"/>
      <c r="F60" s="450"/>
      <c r="G60" s="245"/>
      <c r="H60" s="34"/>
      <c r="I60" s="34"/>
      <c r="J60" s="245"/>
      <c r="K60" s="245"/>
      <c r="L60" s="389"/>
      <c r="M60" s="34"/>
      <c r="N60" s="389"/>
      <c r="O60" s="34"/>
      <c r="P60" s="34"/>
      <c r="Q60" s="34"/>
      <c r="R60" s="34"/>
      <c r="S60" s="34"/>
      <c r="T60" s="34"/>
      <c r="U60" s="34"/>
      <c r="V60" s="66"/>
      <c r="W60" s="342"/>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66">
        <f t="shared" si="19"/>
        <v>0</v>
      </c>
      <c r="AV60" s="34"/>
      <c r="AW60" s="34"/>
      <c r="AX60" s="34">
        <f t="shared" si="20"/>
        <v>0</v>
      </c>
      <c r="AY60" s="34"/>
      <c r="AZ60" s="34"/>
      <c r="BA60" s="184"/>
      <c r="BB60" s="184"/>
      <c r="BC60" s="184"/>
      <c r="BD60" s="319"/>
      <c r="BE60" s="184"/>
      <c r="BF60" s="184"/>
      <c r="BG60" s="184"/>
      <c r="BH60" s="184"/>
      <c r="BI60" s="184"/>
      <c r="BJ60" s="184"/>
      <c r="BK60" s="184"/>
      <c r="BL60" s="184"/>
      <c r="BM60" s="34"/>
      <c r="BN60" s="34"/>
      <c r="BO60" s="245"/>
      <c r="BP60" s="245"/>
      <c r="BQ60" s="245"/>
      <c r="BR60" s="245"/>
      <c r="BS60" s="245"/>
      <c r="BT60" s="245"/>
      <c r="BU60" s="245"/>
      <c r="BV60" s="245"/>
      <c r="BW60" s="245"/>
      <c r="BX60" s="245"/>
      <c r="BY60" s="245"/>
      <c r="BZ60" s="245"/>
      <c r="CA60" s="34"/>
      <c r="CB60" s="34"/>
      <c r="CC60" s="184"/>
      <c r="CD60" s="184"/>
      <c r="CE60" s="184"/>
      <c r="CF60" s="184"/>
      <c r="CG60" s="184"/>
      <c r="CH60" s="184"/>
      <c r="CI60" s="184"/>
      <c r="CJ60" s="184"/>
      <c r="CK60" s="184"/>
      <c r="CL60" s="184"/>
      <c r="CM60" s="184"/>
      <c r="CN60" s="184"/>
      <c r="CO60" s="34"/>
      <c r="CP60" s="34"/>
      <c r="CQ60" s="245"/>
      <c r="CR60" s="245"/>
      <c r="CS60" s="245"/>
      <c r="CT60" s="245"/>
      <c r="CU60" s="245"/>
      <c r="CV60" s="245"/>
      <c r="CW60" s="245"/>
      <c r="CX60" s="245"/>
      <c r="CY60" s="245"/>
      <c r="CZ60" s="447"/>
      <c r="DA60" s="447"/>
      <c r="DB60" s="447"/>
      <c r="DC60" s="380"/>
      <c r="DD60" s="380"/>
      <c r="DE60" s="64"/>
      <c r="DF60" s="64"/>
      <c r="DG60" s="64"/>
      <c r="DH60" s="64"/>
      <c r="DI60" s="64"/>
      <c r="DJ60" s="64"/>
      <c r="DK60" s="64"/>
      <c r="DL60" s="64"/>
      <c r="DM60" s="64"/>
      <c r="DN60" s="64"/>
      <c r="DO60" s="64"/>
      <c r="DP60" s="64"/>
      <c r="DQ60" s="245"/>
      <c r="DR60" s="245"/>
      <c r="DS60" s="245"/>
      <c r="DT60" s="245"/>
      <c r="DU60" s="245"/>
      <c r="DV60" s="245"/>
      <c r="DW60" s="245"/>
      <c r="DX60" s="245"/>
      <c r="DY60" s="33"/>
      <c r="DZ60" s="33"/>
      <c r="EA60" s="245"/>
      <c r="EB60" s="64">
        <f t="shared" si="299"/>
        <v>0</v>
      </c>
      <c r="EC60" s="426">
        <f t="shared" si="300"/>
        <v>0</v>
      </c>
      <c r="ED60" s="426">
        <f t="shared" si="301"/>
        <v>0</v>
      </c>
      <c r="EE60" s="64">
        <f t="shared" si="302"/>
        <v>0</v>
      </c>
      <c r="EF60" s="64"/>
      <c r="EG60" s="64"/>
      <c r="EH60" s="64"/>
      <c r="EI60" s="64"/>
      <c r="EJ60" s="64"/>
      <c r="EK60" s="64"/>
      <c r="EL60" s="64"/>
      <c r="EM60" s="64"/>
      <c r="EN60" s="64"/>
      <c r="EO60" s="64"/>
      <c r="EP60" s="64"/>
      <c r="EQ60" s="64"/>
      <c r="ER60" s="64"/>
      <c r="ES60" s="64"/>
      <c r="ET60" s="426"/>
      <c r="EU60" s="64"/>
      <c r="EV60" s="64"/>
      <c r="EW60" s="426"/>
      <c r="EX60" s="64"/>
      <c r="EY60" s="426"/>
      <c r="EZ60" s="426"/>
      <c r="FA60" s="64"/>
      <c r="FB60" s="64"/>
      <c r="FC60" s="64"/>
      <c r="FD60" s="64"/>
      <c r="FE60" s="64"/>
      <c r="FF60" s="64"/>
      <c r="FG60" s="64"/>
      <c r="FH60" s="64"/>
      <c r="FI60" s="64"/>
      <c r="FJ60" s="64"/>
      <c r="FK60" s="64"/>
      <c r="FL60" s="64"/>
      <c r="FM60" s="64"/>
      <c r="FN60" s="64"/>
      <c r="FO60" s="64"/>
      <c r="FP60" s="64"/>
      <c r="FQ60" s="64"/>
      <c r="FR60" s="64"/>
      <c r="FS60" s="64"/>
      <c r="FT60" s="64"/>
      <c r="FU60" s="426"/>
      <c r="FV60" s="426"/>
      <c r="FW60" s="64"/>
      <c r="FX60" s="64"/>
      <c r="FY60" s="64"/>
      <c r="FZ60" s="64"/>
      <c r="GA60" s="64"/>
      <c r="GB60" s="64"/>
      <c r="GC60" s="64"/>
      <c r="GD60" s="64"/>
      <c r="GE60" s="64"/>
      <c r="GF60" s="64"/>
      <c r="GG60" s="64"/>
      <c r="GH60" s="64"/>
      <c r="GI60" s="64"/>
      <c r="GJ60" s="64"/>
      <c r="GK60" s="64"/>
      <c r="GL60" s="64"/>
      <c r="GM60" s="64"/>
      <c r="GN60" s="64"/>
      <c r="GO60" s="64"/>
      <c r="GP60" s="64"/>
      <c r="GQ60" s="426"/>
      <c r="GR60" s="426"/>
      <c r="GS60" s="64"/>
      <c r="GT60" s="64"/>
      <c r="GU60" s="64"/>
      <c r="GV60" s="64"/>
      <c r="GW60" s="64"/>
      <c r="GX60" s="64"/>
      <c r="GY60" s="64"/>
      <c r="GZ60" s="64"/>
      <c r="HA60" s="64"/>
      <c r="HB60" s="64"/>
      <c r="HC60" s="64"/>
      <c r="HD60" s="64"/>
      <c r="HE60" s="64"/>
      <c r="HF60" s="64"/>
      <c r="HG60" s="64"/>
      <c r="HH60" s="64"/>
      <c r="HI60" s="64"/>
      <c r="HJ60" s="64"/>
      <c r="HK60" s="64"/>
      <c r="HL60" s="382"/>
      <c r="HM60" s="398"/>
      <c r="HN60" s="398"/>
      <c r="HO60" s="382"/>
      <c r="HP60" s="382"/>
      <c r="HQ60" s="382"/>
      <c r="HR60" s="382"/>
      <c r="HS60" s="382"/>
      <c r="HT60" s="382"/>
      <c r="HU60" s="382"/>
      <c r="HV60" s="382"/>
      <c r="HW60" s="382"/>
      <c r="HX60" s="382"/>
      <c r="HY60" s="382"/>
      <c r="HZ60" s="382"/>
      <c r="IA60" s="382"/>
      <c r="IB60" s="382"/>
      <c r="IC60" s="382"/>
      <c r="ID60" s="382"/>
      <c r="IE60" s="382"/>
      <c r="IF60" s="429">
        <f t="shared" si="273"/>
        <v>0</v>
      </c>
      <c r="IG60" s="382"/>
      <c r="IK60" s="380">
        <f t="shared" si="0"/>
        <v>0</v>
      </c>
    </row>
    <row r="61" spans="1:245" s="35" customFormat="1" ht="32.25" customHeight="1" outlineLevel="1">
      <c r="A61" s="57"/>
      <c r="B61" s="65" t="s">
        <v>689</v>
      </c>
      <c r="C61" s="60"/>
      <c r="D61" s="72"/>
      <c r="E61" s="450"/>
      <c r="F61" s="450"/>
      <c r="G61" s="245"/>
      <c r="H61" s="34"/>
      <c r="I61" s="34"/>
      <c r="J61" s="245"/>
      <c r="K61" s="245"/>
      <c r="L61" s="389"/>
      <c r="M61" s="34"/>
      <c r="N61" s="389"/>
      <c r="O61" s="34"/>
      <c r="P61" s="34"/>
      <c r="Q61" s="34"/>
      <c r="R61" s="34"/>
      <c r="S61" s="34"/>
      <c r="T61" s="34"/>
      <c r="U61" s="34"/>
      <c r="V61" s="66"/>
      <c r="W61" s="342"/>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66">
        <f t="shared" si="19"/>
        <v>0</v>
      </c>
      <c r="AV61" s="34"/>
      <c r="AW61" s="34"/>
      <c r="AX61" s="34">
        <f t="shared" si="20"/>
        <v>1389.13</v>
      </c>
      <c r="AY61" s="34"/>
      <c r="AZ61" s="34"/>
      <c r="BA61" s="184"/>
      <c r="BB61" s="184"/>
      <c r="BC61" s="184"/>
      <c r="BD61" s="319"/>
      <c r="BE61" s="184"/>
      <c r="BF61" s="184"/>
      <c r="BG61" s="184"/>
      <c r="BH61" s="184"/>
      <c r="BI61" s="184"/>
      <c r="BJ61" s="184"/>
      <c r="BK61" s="184"/>
      <c r="BL61" s="184"/>
      <c r="BM61" s="34"/>
      <c r="BN61" s="34"/>
      <c r="BO61" s="245"/>
      <c r="BP61" s="245"/>
      <c r="BQ61" s="245"/>
      <c r="BR61" s="245"/>
      <c r="BS61" s="245"/>
      <c r="BT61" s="245"/>
      <c r="BU61" s="245"/>
      <c r="BV61" s="245"/>
      <c r="BW61" s="245"/>
      <c r="BX61" s="245"/>
      <c r="BY61" s="245"/>
      <c r="BZ61" s="245"/>
      <c r="CA61" s="34"/>
      <c r="CB61" s="34"/>
      <c r="CC61" s="184"/>
      <c r="CD61" s="184"/>
      <c r="CE61" s="184"/>
      <c r="CF61" s="184"/>
      <c r="CG61" s="184"/>
      <c r="CH61" s="184"/>
      <c r="CI61" s="184"/>
      <c r="CJ61" s="184"/>
      <c r="CK61" s="184"/>
      <c r="CL61" s="184"/>
      <c r="CM61" s="184"/>
      <c r="CN61" s="184"/>
      <c r="CO61" s="34"/>
      <c r="CP61" s="34"/>
      <c r="CQ61" s="245"/>
      <c r="CR61" s="245"/>
      <c r="CS61" s="245"/>
      <c r="CT61" s="245"/>
      <c r="CU61" s="245"/>
      <c r="CV61" s="245"/>
      <c r="CW61" s="245"/>
      <c r="CX61" s="245"/>
      <c r="CY61" s="245"/>
      <c r="CZ61" s="447"/>
      <c r="DA61" s="447"/>
      <c r="DB61" s="447"/>
      <c r="DC61" s="380"/>
      <c r="DD61" s="380"/>
      <c r="DE61" s="64"/>
      <c r="DF61" s="64"/>
      <c r="DG61" s="64"/>
      <c r="DH61" s="64"/>
      <c r="DI61" s="64"/>
      <c r="DJ61" s="64"/>
      <c r="DK61" s="64"/>
      <c r="DL61" s="64"/>
      <c r="DM61" s="64"/>
      <c r="DN61" s="64"/>
      <c r="DO61" s="64"/>
      <c r="DP61" s="64"/>
      <c r="DQ61" s="245"/>
      <c r="DR61" s="245"/>
      <c r="DS61" s="245"/>
      <c r="DT61" s="245"/>
      <c r="DU61" s="245"/>
      <c r="DV61" s="245"/>
      <c r="DW61" s="245"/>
      <c r="DX61" s="245"/>
      <c r="DY61" s="33"/>
      <c r="DZ61" s="33"/>
      <c r="EA61" s="245"/>
      <c r="EB61" s="64">
        <f t="shared" si="250"/>
        <v>0</v>
      </c>
      <c r="EC61" s="426">
        <f t="shared" si="251"/>
        <v>1389.13</v>
      </c>
      <c r="ED61" s="426">
        <f t="shared" si="252"/>
        <v>0</v>
      </c>
      <c r="EE61" s="64">
        <f t="shared" si="253"/>
        <v>0</v>
      </c>
      <c r="EF61" s="64"/>
      <c r="EG61" s="64"/>
      <c r="EH61" s="64"/>
      <c r="EI61" s="64"/>
      <c r="EJ61" s="64"/>
      <c r="EK61" s="64"/>
      <c r="EL61" s="64"/>
      <c r="EM61" s="64"/>
      <c r="EN61" s="64"/>
      <c r="EO61" s="64"/>
      <c r="EP61" s="64"/>
      <c r="EQ61" s="64"/>
      <c r="ER61" s="64"/>
      <c r="ES61" s="64"/>
      <c r="ET61" s="426"/>
      <c r="EU61" s="64"/>
      <c r="EV61" s="64">
        <v>1389.13</v>
      </c>
      <c r="EW61" s="426"/>
      <c r="EX61" s="64"/>
      <c r="EY61" s="426"/>
      <c r="EZ61" s="426"/>
      <c r="FA61" s="64"/>
      <c r="FB61" s="64"/>
      <c r="FC61" s="64"/>
      <c r="FD61" s="64"/>
      <c r="FE61" s="64"/>
      <c r="FF61" s="64"/>
      <c r="FG61" s="64"/>
      <c r="FH61" s="64"/>
      <c r="FI61" s="64"/>
      <c r="FJ61" s="64"/>
      <c r="FK61" s="64"/>
      <c r="FL61" s="64"/>
      <c r="FM61" s="64"/>
      <c r="FN61" s="64"/>
      <c r="FO61" s="64"/>
      <c r="FP61" s="64"/>
      <c r="FQ61" s="64"/>
      <c r="FR61" s="64"/>
      <c r="FS61" s="64"/>
      <c r="FT61" s="64"/>
      <c r="FU61" s="426"/>
      <c r="FV61" s="426"/>
      <c r="FW61" s="64"/>
      <c r="FX61" s="64"/>
      <c r="FY61" s="64"/>
      <c r="FZ61" s="64"/>
      <c r="GA61" s="64"/>
      <c r="GB61" s="64"/>
      <c r="GC61" s="64"/>
      <c r="GD61" s="64"/>
      <c r="GE61" s="64"/>
      <c r="GF61" s="64"/>
      <c r="GG61" s="64"/>
      <c r="GH61" s="64"/>
      <c r="GI61" s="64"/>
      <c r="GJ61" s="64"/>
      <c r="GK61" s="64"/>
      <c r="GL61" s="64"/>
      <c r="GM61" s="64"/>
      <c r="GN61" s="64"/>
      <c r="GO61" s="64"/>
      <c r="GP61" s="64"/>
      <c r="GQ61" s="426"/>
      <c r="GR61" s="426"/>
      <c r="GS61" s="64"/>
      <c r="GT61" s="64"/>
      <c r="GU61" s="64"/>
      <c r="GV61" s="64"/>
      <c r="GW61" s="64"/>
      <c r="GX61" s="64"/>
      <c r="GY61" s="64"/>
      <c r="GZ61" s="64"/>
      <c r="HA61" s="64"/>
      <c r="HB61" s="64"/>
      <c r="HC61" s="64"/>
      <c r="HD61" s="64"/>
      <c r="HE61" s="64"/>
      <c r="HF61" s="64"/>
      <c r="HG61" s="64"/>
      <c r="HH61" s="64"/>
      <c r="HI61" s="64"/>
      <c r="HJ61" s="64"/>
      <c r="HK61" s="64"/>
      <c r="HL61" s="382"/>
      <c r="HM61" s="398"/>
      <c r="HN61" s="398"/>
      <c r="HO61" s="382"/>
      <c r="HP61" s="382"/>
      <c r="HQ61" s="382"/>
      <c r="HR61" s="382"/>
      <c r="HS61" s="382"/>
      <c r="HT61" s="382"/>
      <c r="HU61" s="382"/>
      <c r="HV61" s="382"/>
      <c r="HW61" s="382"/>
      <c r="HX61" s="382"/>
      <c r="HY61" s="382"/>
      <c r="HZ61" s="382"/>
      <c r="IA61" s="382"/>
      <c r="IB61" s="382"/>
      <c r="IC61" s="382"/>
      <c r="ID61" s="382"/>
      <c r="IE61" s="382"/>
      <c r="IF61" s="429">
        <f t="shared" si="273"/>
        <v>1389.13</v>
      </c>
      <c r="IG61" s="382"/>
      <c r="IK61" s="380">
        <f t="shared" si="0"/>
        <v>0</v>
      </c>
    </row>
    <row r="62" spans="1:245" s="35" customFormat="1" ht="32.25" customHeight="1" outlineLevel="1">
      <c r="A62" s="57" t="s">
        <v>352</v>
      </c>
      <c r="B62" s="390" t="s">
        <v>282</v>
      </c>
      <c r="C62" s="60" t="s">
        <v>353</v>
      </c>
      <c r="D62" s="60" t="s">
        <v>355</v>
      </c>
      <c r="E62" s="410" t="s">
        <v>247</v>
      </c>
      <c r="F62" s="410"/>
      <c r="G62" s="245" t="s">
        <v>5</v>
      </c>
      <c r="H62" s="34">
        <v>0</v>
      </c>
      <c r="I62" s="34" t="s">
        <v>356</v>
      </c>
      <c r="J62" s="245">
        <v>2022</v>
      </c>
      <c r="K62" s="245">
        <v>2022</v>
      </c>
      <c r="L62" s="389" t="s">
        <v>604</v>
      </c>
      <c r="M62" s="34">
        <f>+P62+R62+T62+AG62+AS62+AV62</f>
        <v>30000</v>
      </c>
      <c r="N62" s="389" t="s">
        <v>604</v>
      </c>
      <c r="O62" s="34">
        <f t="shared" si="243"/>
        <v>30000</v>
      </c>
      <c r="P62" s="34">
        <f>BA62+BO62+CC62+CQ62</f>
        <v>0</v>
      </c>
      <c r="Q62" s="34">
        <f t="shared" si="127"/>
        <v>0</v>
      </c>
      <c r="R62" s="34">
        <f>BC62+BQ62+CE62+CS62</f>
        <v>0</v>
      </c>
      <c r="S62" s="34">
        <f t="shared" si="127"/>
        <v>0</v>
      </c>
      <c r="T62" s="34">
        <f>BE62+BS62+CG62+CU62</f>
        <v>0</v>
      </c>
      <c r="U62" s="34">
        <f t="shared" si="128"/>
        <v>0</v>
      </c>
      <c r="V62" s="66">
        <f t="shared" si="84"/>
        <v>0</v>
      </c>
      <c r="W62" s="34"/>
      <c r="X62" s="34"/>
      <c r="Y62" s="34"/>
      <c r="Z62" s="34"/>
      <c r="AA62" s="34"/>
      <c r="AB62" s="34"/>
      <c r="AC62" s="34"/>
      <c r="AD62" s="34"/>
      <c r="AE62" s="34"/>
      <c r="AF62" s="34"/>
      <c r="AG62" s="34">
        <f>BG62+BU62+CI62+CW62</f>
        <v>0</v>
      </c>
      <c r="AH62" s="34">
        <f t="shared" si="130"/>
        <v>0</v>
      </c>
      <c r="AI62" s="34">
        <f t="shared" si="83"/>
        <v>0</v>
      </c>
      <c r="AJ62" s="34"/>
      <c r="AK62" s="34"/>
      <c r="AL62" s="34"/>
      <c r="AM62" s="34"/>
      <c r="AN62" s="34"/>
      <c r="AO62" s="34"/>
      <c r="AP62" s="34"/>
      <c r="AQ62" s="34"/>
      <c r="AR62" s="34"/>
      <c r="AS62" s="34">
        <f>BI62+BW62+CK62+CY62</f>
        <v>0</v>
      </c>
      <c r="AT62" s="34">
        <f t="shared" si="132"/>
        <v>0</v>
      </c>
      <c r="AU62" s="66">
        <f t="shared" si="19"/>
        <v>0</v>
      </c>
      <c r="AV62" s="34">
        <f t="shared" si="133"/>
        <v>30000</v>
      </c>
      <c r="AW62" s="34">
        <f t="shared" si="133"/>
        <v>30000</v>
      </c>
      <c r="AX62" s="34">
        <f t="shared" si="20"/>
        <v>0</v>
      </c>
      <c r="AY62" s="34">
        <f t="shared" si="244"/>
        <v>0</v>
      </c>
      <c r="AZ62" s="34">
        <f t="shared" si="244"/>
        <v>0</v>
      </c>
      <c r="BA62" s="184"/>
      <c r="BB62" s="184"/>
      <c r="BC62" s="184"/>
      <c r="BD62" s="184"/>
      <c r="BE62" s="184"/>
      <c r="BF62" s="184"/>
      <c r="BG62" s="184"/>
      <c r="BH62" s="184"/>
      <c r="BI62" s="184"/>
      <c r="BJ62" s="184"/>
      <c r="BK62" s="184"/>
      <c r="BL62" s="184"/>
      <c r="BM62" s="34">
        <f t="shared" si="245"/>
        <v>0</v>
      </c>
      <c r="BN62" s="34">
        <f t="shared" si="245"/>
        <v>0</v>
      </c>
      <c r="BO62" s="245"/>
      <c r="BP62" s="245"/>
      <c r="BQ62" s="245"/>
      <c r="BR62" s="245"/>
      <c r="BS62" s="245"/>
      <c r="BT62" s="245"/>
      <c r="BU62" s="245"/>
      <c r="BV62" s="245"/>
      <c r="BW62" s="245"/>
      <c r="BX62" s="245"/>
      <c r="BY62" s="245"/>
      <c r="BZ62" s="245"/>
      <c r="CA62" s="34">
        <f t="shared" si="246"/>
        <v>30000</v>
      </c>
      <c r="CB62" s="34">
        <f t="shared" si="246"/>
        <v>30000</v>
      </c>
      <c r="CC62" s="184"/>
      <c r="CD62" s="184"/>
      <c r="CE62" s="184"/>
      <c r="CF62" s="184"/>
      <c r="CG62" s="184"/>
      <c r="CH62" s="184"/>
      <c r="CI62" s="184"/>
      <c r="CJ62" s="184"/>
      <c r="CK62" s="184"/>
      <c r="CL62" s="184"/>
      <c r="CM62" s="184">
        <v>30000</v>
      </c>
      <c r="CN62" s="184">
        <v>30000</v>
      </c>
      <c r="CO62" s="34">
        <f t="shared" si="247"/>
        <v>0</v>
      </c>
      <c r="CP62" s="34">
        <f t="shared" si="247"/>
        <v>0</v>
      </c>
      <c r="CQ62" s="245"/>
      <c r="CR62" s="245"/>
      <c r="CS62" s="245"/>
      <c r="CT62" s="245"/>
      <c r="CU62" s="245"/>
      <c r="CV62" s="245"/>
      <c r="CW62" s="245"/>
      <c r="CX62" s="245"/>
      <c r="CY62" s="245"/>
      <c r="CZ62" s="404"/>
      <c r="DA62" s="404"/>
      <c r="DB62" s="404"/>
      <c r="DC62" s="380">
        <f t="shared" si="7"/>
        <v>30000</v>
      </c>
      <c r="DD62" s="380">
        <f t="shared" si="7"/>
        <v>30000</v>
      </c>
      <c r="DE62" s="64">
        <f t="shared" si="249"/>
        <v>0</v>
      </c>
      <c r="DF62" s="64">
        <f t="shared" si="249"/>
        <v>0</v>
      </c>
      <c r="DG62" s="64">
        <f t="shared" si="249"/>
        <v>0</v>
      </c>
      <c r="DH62" s="64">
        <f t="shared" si="248"/>
        <v>0</v>
      </c>
      <c r="DI62" s="64">
        <f t="shared" si="248"/>
        <v>0</v>
      </c>
      <c r="DJ62" s="64">
        <f t="shared" si="248"/>
        <v>0</v>
      </c>
      <c r="DK62" s="64">
        <f t="shared" si="248"/>
        <v>0</v>
      </c>
      <c r="DL62" s="64">
        <f t="shared" si="248"/>
        <v>0</v>
      </c>
      <c r="DM62" s="64">
        <f t="shared" si="248"/>
        <v>0</v>
      </c>
      <c r="DN62" s="64">
        <f t="shared" si="248"/>
        <v>0</v>
      </c>
      <c r="DO62" s="64">
        <f t="shared" si="248"/>
        <v>30000</v>
      </c>
      <c r="DP62" s="64">
        <f t="shared" si="248"/>
        <v>30000</v>
      </c>
      <c r="DQ62" s="245"/>
      <c r="DR62" s="245"/>
      <c r="DS62" s="245"/>
      <c r="DT62" s="245"/>
      <c r="DU62" s="245"/>
      <c r="DV62" s="245"/>
      <c r="DW62" s="245"/>
      <c r="DX62" s="245"/>
      <c r="DY62" s="33"/>
      <c r="DZ62" s="33"/>
      <c r="EA62" s="245"/>
      <c r="EB62" s="64">
        <f t="shared" si="25"/>
        <v>0</v>
      </c>
      <c r="EC62" s="426">
        <f t="shared" si="25"/>
        <v>0</v>
      </c>
      <c r="ED62" s="426">
        <f t="shared" si="26"/>
        <v>0</v>
      </c>
      <c r="EE62" s="64">
        <f t="shared" si="27"/>
        <v>0</v>
      </c>
      <c r="EF62" s="64">
        <f t="shared" si="9"/>
        <v>0</v>
      </c>
      <c r="EG62" s="64">
        <f t="shared" si="28"/>
        <v>0</v>
      </c>
      <c r="EH62" s="64">
        <f t="shared" si="10"/>
        <v>0</v>
      </c>
      <c r="EI62" s="64">
        <f t="shared" si="10"/>
        <v>0</v>
      </c>
      <c r="EJ62" s="64">
        <f t="shared" si="29"/>
        <v>0</v>
      </c>
      <c r="EK62" s="64">
        <f t="shared" si="11"/>
        <v>0</v>
      </c>
      <c r="EL62" s="64">
        <f t="shared" si="11"/>
        <v>0</v>
      </c>
      <c r="EM62" s="64">
        <f t="shared" si="30"/>
        <v>0</v>
      </c>
      <c r="EN62" s="64">
        <f t="shared" si="31"/>
        <v>0</v>
      </c>
      <c r="EO62" s="64">
        <f t="shared" si="31"/>
        <v>0</v>
      </c>
      <c r="EP62" s="64">
        <f t="shared" si="32"/>
        <v>0</v>
      </c>
      <c r="EQ62" s="64">
        <f t="shared" si="33"/>
        <v>0</v>
      </c>
      <c r="ER62" s="64">
        <f t="shared" si="33"/>
        <v>0</v>
      </c>
      <c r="ES62" s="64"/>
      <c r="ET62" s="426">
        <f t="shared" si="34"/>
        <v>0</v>
      </c>
      <c r="EU62" s="64">
        <f t="shared" si="34"/>
        <v>0</v>
      </c>
      <c r="EV62" s="64"/>
      <c r="EW62" s="426">
        <f t="shared" si="35"/>
        <v>0</v>
      </c>
      <c r="EX62" s="64">
        <f t="shared" si="36"/>
        <v>0</v>
      </c>
      <c r="EY62" s="426">
        <f t="shared" si="36"/>
        <v>0</v>
      </c>
      <c r="EZ62" s="426">
        <f t="shared" si="37"/>
        <v>0</v>
      </c>
      <c r="FA62" s="64">
        <f t="shared" si="38"/>
        <v>0</v>
      </c>
      <c r="FB62" s="64">
        <f t="shared" si="39"/>
        <v>0</v>
      </c>
      <c r="FC62" s="64">
        <f t="shared" si="40"/>
        <v>0</v>
      </c>
      <c r="FD62" s="64">
        <f t="shared" si="41"/>
        <v>0</v>
      </c>
      <c r="FE62" s="64">
        <f t="shared" si="41"/>
        <v>0</v>
      </c>
      <c r="FF62" s="64">
        <f t="shared" si="42"/>
        <v>0</v>
      </c>
      <c r="FG62" s="64">
        <f t="shared" si="43"/>
        <v>0</v>
      </c>
      <c r="FH62" s="64">
        <f t="shared" si="43"/>
        <v>0</v>
      </c>
      <c r="FI62" s="64">
        <f t="shared" si="44"/>
        <v>0</v>
      </c>
      <c r="FJ62" s="64">
        <f t="shared" si="45"/>
        <v>0</v>
      </c>
      <c r="FK62" s="64">
        <f t="shared" si="45"/>
        <v>0</v>
      </c>
      <c r="FL62" s="64">
        <f t="shared" si="46"/>
        <v>0</v>
      </c>
      <c r="FM62" s="64">
        <f t="shared" si="47"/>
        <v>0</v>
      </c>
      <c r="FN62" s="64">
        <f t="shared" si="47"/>
        <v>0</v>
      </c>
      <c r="FO62" s="64"/>
      <c r="FP62" s="64">
        <f t="shared" si="48"/>
        <v>0</v>
      </c>
      <c r="FQ62" s="64">
        <f t="shared" si="48"/>
        <v>0</v>
      </c>
      <c r="FR62" s="64"/>
      <c r="FS62" s="64">
        <f t="shared" si="49"/>
        <v>0</v>
      </c>
      <c r="FT62" s="64">
        <f t="shared" si="50"/>
        <v>30000</v>
      </c>
      <c r="FU62" s="426">
        <f t="shared" si="50"/>
        <v>0</v>
      </c>
      <c r="FV62" s="426">
        <f t="shared" si="51"/>
        <v>0</v>
      </c>
      <c r="FW62" s="64">
        <f t="shared" si="52"/>
        <v>30000</v>
      </c>
      <c r="FX62" s="64">
        <f t="shared" si="53"/>
        <v>0</v>
      </c>
      <c r="FY62" s="64">
        <f t="shared" si="54"/>
        <v>0</v>
      </c>
      <c r="FZ62" s="64">
        <f t="shared" si="55"/>
        <v>0</v>
      </c>
      <c r="GA62" s="64">
        <f t="shared" si="55"/>
        <v>0</v>
      </c>
      <c r="GB62" s="64">
        <f t="shared" si="56"/>
        <v>0</v>
      </c>
      <c r="GC62" s="64">
        <f t="shared" si="57"/>
        <v>0</v>
      </c>
      <c r="GD62" s="64">
        <f t="shared" si="57"/>
        <v>0</v>
      </c>
      <c r="GE62" s="64">
        <f t="shared" si="58"/>
        <v>0</v>
      </c>
      <c r="GF62" s="64">
        <f t="shared" si="59"/>
        <v>0</v>
      </c>
      <c r="GG62" s="64">
        <f t="shared" si="59"/>
        <v>0</v>
      </c>
      <c r="GH62" s="64">
        <f t="shared" si="60"/>
        <v>0</v>
      </c>
      <c r="GI62" s="64">
        <f t="shared" si="61"/>
        <v>0</v>
      </c>
      <c r="GJ62" s="64">
        <f t="shared" si="61"/>
        <v>0</v>
      </c>
      <c r="GK62" s="64"/>
      <c r="GL62" s="64">
        <f t="shared" si="62"/>
        <v>0</v>
      </c>
      <c r="GM62" s="64">
        <f t="shared" si="62"/>
        <v>30000</v>
      </c>
      <c r="GN62" s="64"/>
      <c r="GO62" s="64">
        <f t="shared" si="63"/>
        <v>30000</v>
      </c>
      <c r="GP62" s="64">
        <f t="shared" si="64"/>
        <v>0</v>
      </c>
      <c r="GQ62" s="426">
        <f t="shared" si="64"/>
        <v>0</v>
      </c>
      <c r="GR62" s="426">
        <f t="shared" si="65"/>
        <v>0</v>
      </c>
      <c r="GS62" s="64">
        <f t="shared" si="66"/>
        <v>0</v>
      </c>
      <c r="GT62" s="64">
        <f t="shared" si="67"/>
        <v>0</v>
      </c>
      <c r="GU62" s="64">
        <f t="shared" si="68"/>
        <v>0</v>
      </c>
      <c r="GV62" s="64">
        <f t="shared" si="69"/>
        <v>0</v>
      </c>
      <c r="GW62" s="64">
        <f t="shared" si="69"/>
        <v>0</v>
      </c>
      <c r="GX62" s="64">
        <f t="shared" si="70"/>
        <v>0</v>
      </c>
      <c r="GY62" s="64">
        <f t="shared" si="71"/>
        <v>0</v>
      </c>
      <c r="GZ62" s="64">
        <f t="shared" si="71"/>
        <v>0</v>
      </c>
      <c r="HA62" s="64">
        <f t="shared" si="72"/>
        <v>0</v>
      </c>
      <c r="HB62" s="64">
        <f t="shared" si="73"/>
        <v>0</v>
      </c>
      <c r="HC62" s="64">
        <f t="shared" si="73"/>
        <v>0</v>
      </c>
      <c r="HD62" s="64">
        <f t="shared" si="74"/>
        <v>0</v>
      </c>
      <c r="HE62" s="64">
        <f t="shared" si="75"/>
        <v>0</v>
      </c>
      <c r="HF62" s="64">
        <f t="shared" si="75"/>
        <v>0</v>
      </c>
      <c r="HG62" s="64"/>
      <c r="HH62" s="64">
        <f t="shared" si="76"/>
        <v>0</v>
      </c>
      <c r="HI62" s="64">
        <f t="shared" si="76"/>
        <v>0</v>
      </c>
      <c r="HJ62" s="64"/>
      <c r="HK62" s="64">
        <f t="shared" si="77"/>
        <v>0</v>
      </c>
      <c r="HL62" s="382">
        <f t="shared" si="78"/>
        <v>30000</v>
      </c>
      <c r="HM62" s="398">
        <f t="shared" si="79"/>
        <v>0</v>
      </c>
      <c r="HN62" s="398">
        <f t="shared" si="80"/>
        <v>0</v>
      </c>
      <c r="HO62" s="382">
        <f t="shared" si="81"/>
        <v>30000</v>
      </c>
      <c r="HP62" s="382">
        <f t="shared" si="122"/>
        <v>0</v>
      </c>
      <c r="HQ62" s="382">
        <f t="shared" si="122"/>
        <v>0</v>
      </c>
      <c r="HR62" s="382">
        <f t="shared" si="122"/>
        <v>0</v>
      </c>
      <c r="HS62" s="382">
        <f t="shared" si="85"/>
        <v>0</v>
      </c>
      <c r="HT62" s="382">
        <f t="shared" si="85"/>
        <v>0</v>
      </c>
      <c r="HU62" s="382">
        <f t="shared" si="85"/>
        <v>0</v>
      </c>
      <c r="HV62" s="382">
        <f t="shared" si="85"/>
        <v>0</v>
      </c>
      <c r="HW62" s="382">
        <f t="shared" si="85"/>
        <v>0</v>
      </c>
      <c r="HX62" s="382">
        <f t="shared" si="85"/>
        <v>0</v>
      </c>
      <c r="HY62" s="382">
        <f t="shared" si="85"/>
        <v>0</v>
      </c>
      <c r="HZ62" s="382">
        <f t="shared" si="85"/>
        <v>0</v>
      </c>
      <c r="IA62" s="382">
        <f t="shared" si="85"/>
        <v>0</v>
      </c>
      <c r="IB62" s="382">
        <f t="shared" si="85"/>
        <v>0</v>
      </c>
      <c r="IC62" s="382">
        <f t="shared" si="85"/>
        <v>0</v>
      </c>
      <c r="ID62" s="382">
        <f t="shared" si="85"/>
        <v>0</v>
      </c>
      <c r="IE62" s="382">
        <f t="shared" si="85"/>
        <v>30000</v>
      </c>
      <c r="IF62" s="429">
        <f t="shared" si="85"/>
        <v>0</v>
      </c>
      <c r="IG62" s="382">
        <f t="shared" si="85"/>
        <v>30000</v>
      </c>
      <c r="IK62" s="380">
        <f t="shared" si="0"/>
        <v>0</v>
      </c>
    </row>
    <row r="63" spans="1:245" s="52" customFormat="1" ht="26.25" thickBot="1">
      <c r="A63" s="49" t="s">
        <v>38</v>
      </c>
      <c r="B63" s="250" t="s">
        <v>47</v>
      </c>
      <c r="C63" s="530" t="s">
        <v>449</v>
      </c>
      <c r="D63" s="531"/>
      <c r="E63" s="49" t="s">
        <v>43</v>
      </c>
      <c r="F63" s="49"/>
      <c r="G63" s="50" t="s">
        <v>48</v>
      </c>
      <c r="H63" s="27" t="s">
        <v>44</v>
      </c>
      <c r="I63" s="27" t="s">
        <v>45</v>
      </c>
      <c r="J63" s="50">
        <v>2017</v>
      </c>
      <c r="K63" s="50">
        <v>2022</v>
      </c>
      <c r="L63" s="50"/>
      <c r="M63" s="27">
        <f>+M64+M68+M75+M76+M77+M78+M79+M80+M81+M86+M87+M95</f>
        <v>864782.72719960008</v>
      </c>
      <c r="N63" s="27"/>
      <c r="O63" s="27">
        <f t="shared" ref="O63:AS63" si="303">+O64+O68+O75+O76+O77+O78+O79+O80+O81+O86+O87+O95</f>
        <v>1160497.6333633333</v>
      </c>
      <c r="P63" s="27">
        <f t="shared" si="303"/>
        <v>89929.670859999998</v>
      </c>
      <c r="Q63" s="27">
        <f t="shared" si="303"/>
        <v>89929.670859999998</v>
      </c>
      <c r="R63" s="27">
        <f t="shared" si="303"/>
        <v>630059.50633960008</v>
      </c>
      <c r="S63" s="27">
        <f t="shared" si="303"/>
        <v>501477.22281000006</v>
      </c>
      <c r="T63" s="27">
        <f t="shared" si="303"/>
        <v>121813.55</v>
      </c>
      <c r="U63" s="27">
        <f t="shared" si="303"/>
        <v>183952.33900000001</v>
      </c>
      <c r="V63" s="27">
        <f>+V64+V68+V75+V76+V77+V78+V79+V80+V81+V86+V87+V95+V89+V69</f>
        <v>54011.560199999993</v>
      </c>
      <c r="W63" s="27">
        <f>+W64+W68+W75+W76+W77+W78+W79+W80+W81+W86+W87+W95+W89+W69</f>
        <v>44190.62827999999</v>
      </c>
      <c r="X63" s="27">
        <f t="shared" ref="X63:AE63" si="304">+X64+X68+X75+X76+X77+X78+X79+X80+X81+X86+X87+X95+X69+X70+X89</f>
        <v>0</v>
      </c>
      <c r="Y63" s="27">
        <f t="shared" si="304"/>
        <v>0</v>
      </c>
      <c r="Z63" s="27">
        <f t="shared" si="304"/>
        <v>0</v>
      </c>
      <c r="AA63" s="27">
        <f t="shared" si="304"/>
        <v>0</v>
      </c>
      <c r="AB63" s="27">
        <f t="shared" si="304"/>
        <v>0</v>
      </c>
      <c r="AC63" s="27">
        <f t="shared" si="304"/>
        <v>4062.1958599999994</v>
      </c>
      <c r="AD63" s="27">
        <f t="shared" si="304"/>
        <v>0</v>
      </c>
      <c r="AE63" s="27">
        <f t="shared" si="304"/>
        <v>5758.7360600000002</v>
      </c>
      <c r="AF63" s="27"/>
      <c r="AG63" s="27">
        <f t="shared" si="303"/>
        <v>1000</v>
      </c>
      <c r="AH63" s="27">
        <f>+AH64+AH68+AH75+AH76+AH77+AH78+AH79+AH80+AH81+AH86+AH87+AH95</f>
        <v>363158.40069333336</v>
      </c>
      <c r="AI63" s="27">
        <f>SUM(AJ63:AR63)</f>
        <v>51902.792939999999</v>
      </c>
      <c r="AJ63" s="27">
        <f>+AJ64+AJ68+AJ75+AJ76+AJ77+AJ78+AJ79+AJ80+AJ81+AJ86+AJ87+AJ95+AJ69+AJ70+AJ89</f>
        <v>50422.387940000001</v>
      </c>
      <c r="AK63" s="27">
        <f>+AK64+AK68+AK75+AK76+AK77+AK78+AK79+AK80+AK81+AK86+AK87+AK95+AK69+AK70+AK89</f>
        <v>1480.405</v>
      </c>
      <c r="AL63" s="27">
        <f t="shared" ref="AL63:AR63" si="305">+AL64+AL68+AL75+AL76+AL77+AL78+AL79+AL80+AL81+AL86+AL87+AL95+AL69+AL70+AL89</f>
        <v>0</v>
      </c>
      <c r="AM63" s="27">
        <f t="shared" si="305"/>
        <v>0</v>
      </c>
      <c r="AN63" s="27">
        <f t="shared" si="305"/>
        <v>0</v>
      </c>
      <c r="AO63" s="27">
        <f t="shared" si="305"/>
        <v>0</v>
      </c>
      <c r="AP63" s="27">
        <f t="shared" si="305"/>
        <v>0</v>
      </c>
      <c r="AQ63" s="27">
        <f t="shared" si="305"/>
        <v>0</v>
      </c>
      <c r="AR63" s="27">
        <f t="shared" si="305"/>
        <v>0</v>
      </c>
      <c r="AS63" s="27">
        <f t="shared" si="303"/>
        <v>21980</v>
      </c>
      <c r="AT63" s="64">
        <f t="shared" ref="AT63:DE63" si="306">SUM(AT65:AT95)</f>
        <v>21980</v>
      </c>
      <c r="AU63" s="66">
        <f t="shared" si="19"/>
        <v>332735.4210883333</v>
      </c>
      <c r="AV63" s="64">
        <f t="shared" si="306"/>
        <v>0</v>
      </c>
      <c r="AW63" s="64">
        <f t="shared" si="306"/>
        <v>0</v>
      </c>
      <c r="AX63" s="64">
        <f t="shared" si="20"/>
        <v>181189.97263</v>
      </c>
      <c r="AY63" s="64">
        <f t="shared" si="306"/>
        <v>115457.00258</v>
      </c>
      <c r="AZ63" s="64">
        <f t="shared" si="306"/>
        <v>118845.23986</v>
      </c>
      <c r="BA63" s="64">
        <f t="shared" si="306"/>
        <v>30862.220859999998</v>
      </c>
      <c r="BB63" s="64">
        <f t="shared" si="306"/>
        <v>30862.220859999998</v>
      </c>
      <c r="BC63" s="64">
        <f t="shared" si="306"/>
        <v>51989.231720000003</v>
      </c>
      <c r="BD63" s="64">
        <f t="shared" si="306"/>
        <v>51971.638000000006</v>
      </c>
      <c r="BE63" s="64">
        <f t="shared" si="306"/>
        <v>31605.550000000003</v>
      </c>
      <c r="BF63" s="64">
        <f t="shared" si="306"/>
        <v>35011.381000000001</v>
      </c>
      <c r="BG63" s="64">
        <f t="shared" si="306"/>
        <v>1000</v>
      </c>
      <c r="BH63" s="64">
        <f t="shared" si="306"/>
        <v>1000</v>
      </c>
      <c r="BI63" s="64">
        <f t="shared" si="306"/>
        <v>0</v>
      </c>
      <c r="BJ63" s="64">
        <f t="shared" si="306"/>
        <v>0</v>
      </c>
      <c r="BK63" s="64">
        <f t="shared" si="306"/>
        <v>0</v>
      </c>
      <c r="BL63" s="64">
        <f t="shared" si="306"/>
        <v>0</v>
      </c>
      <c r="BM63" s="64">
        <f t="shared" si="306"/>
        <v>0</v>
      </c>
      <c r="BN63" s="64">
        <f t="shared" si="306"/>
        <v>16341.998</v>
      </c>
      <c r="BO63" s="64">
        <f t="shared" si="306"/>
        <v>0</v>
      </c>
      <c r="BP63" s="64">
        <f t="shared" si="306"/>
        <v>0</v>
      </c>
      <c r="BQ63" s="64">
        <f t="shared" si="306"/>
        <v>0</v>
      </c>
      <c r="BR63" s="64">
        <f t="shared" si="306"/>
        <v>0</v>
      </c>
      <c r="BS63" s="64">
        <f t="shared" si="306"/>
        <v>0</v>
      </c>
      <c r="BT63" s="64">
        <f t="shared" si="306"/>
        <v>13461.067999999999</v>
      </c>
      <c r="BU63" s="64">
        <f t="shared" si="306"/>
        <v>0</v>
      </c>
      <c r="BV63" s="64">
        <f t="shared" si="306"/>
        <v>2880.93</v>
      </c>
      <c r="BW63" s="64">
        <f t="shared" si="306"/>
        <v>0</v>
      </c>
      <c r="BX63" s="64">
        <f t="shared" si="306"/>
        <v>0</v>
      </c>
      <c r="BY63" s="64">
        <f t="shared" si="306"/>
        <v>0</v>
      </c>
      <c r="BZ63" s="64">
        <f t="shared" si="306"/>
        <v>0</v>
      </c>
      <c r="CA63" s="64">
        <f t="shared" si="306"/>
        <v>841340.94</v>
      </c>
      <c r="CB63" s="64">
        <f t="shared" si="306"/>
        <v>1369581.9600333334</v>
      </c>
      <c r="CC63" s="64">
        <f t="shared" si="306"/>
        <v>59067.45</v>
      </c>
      <c r="CD63" s="64">
        <f t="shared" si="306"/>
        <v>59067.45</v>
      </c>
      <c r="CE63" s="64">
        <f t="shared" si="306"/>
        <v>670085.49</v>
      </c>
      <c r="CF63" s="64">
        <f t="shared" si="306"/>
        <v>691587.85462</v>
      </c>
      <c r="CG63" s="64">
        <f t="shared" si="306"/>
        <v>90208</v>
      </c>
      <c r="CH63" s="64">
        <f t="shared" si="306"/>
        <v>0</v>
      </c>
      <c r="CI63" s="64">
        <f t="shared" si="306"/>
        <v>0</v>
      </c>
      <c r="CJ63" s="64">
        <f t="shared" si="306"/>
        <v>596946.65541333333</v>
      </c>
      <c r="CK63" s="64">
        <f t="shared" si="306"/>
        <v>21980</v>
      </c>
      <c r="CL63" s="64">
        <f t="shared" si="306"/>
        <v>21980</v>
      </c>
      <c r="CM63" s="64">
        <f t="shared" si="306"/>
        <v>0</v>
      </c>
      <c r="CN63" s="64">
        <f t="shared" si="306"/>
        <v>0</v>
      </c>
      <c r="CO63" s="64">
        <f t="shared" si="306"/>
        <v>240939.78461959999</v>
      </c>
      <c r="CP63" s="64">
        <f t="shared" si="306"/>
        <v>354233.48</v>
      </c>
      <c r="CQ63" s="64">
        <f t="shared" si="306"/>
        <v>0</v>
      </c>
      <c r="CR63" s="64">
        <f t="shared" si="306"/>
        <v>0</v>
      </c>
      <c r="CS63" s="64">
        <f t="shared" si="306"/>
        <v>240939.78461959999</v>
      </c>
      <c r="CT63" s="64">
        <f t="shared" si="306"/>
        <v>90180.56</v>
      </c>
      <c r="CU63" s="64">
        <f t="shared" si="306"/>
        <v>0</v>
      </c>
      <c r="CV63" s="64">
        <f t="shared" si="306"/>
        <v>135479.88999999998</v>
      </c>
      <c r="CW63" s="64">
        <f t="shared" si="306"/>
        <v>0</v>
      </c>
      <c r="CX63" s="64">
        <f t="shared" si="306"/>
        <v>128573.03</v>
      </c>
      <c r="CY63" s="64">
        <f t="shared" si="306"/>
        <v>0</v>
      </c>
      <c r="CZ63" s="64">
        <f t="shared" si="306"/>
        <v>0</v>
      </c>
      <c r="DA63" s="64">
        <f t="shared" si="306"/>
        <v>0</v>
      </c>
      <c r="DB63" s="64">
        <f t="shared" si="306"/>
        <v>0</v>
      </c>
      <c r="DC63" s="64">
        <f t="shared" si="306"/>
        <v>1197737.7271996001</v>
      </c>
      <c r="DD63" s="64">
        <f t="shared" si="306"/>
        <v>1859002.6778933334</v>
      </c>
      <c r="DE63" s="64">
        <f t="shared" si="306"/>
        <v>89929.670859999998</v>
      </c>
      <c r="DF63" s="64">
        <f t="shared" ref="DF63:FQ63" si="307">SUM(DF65:DF95)</f>
        <v>89929.670859999998</v>
      </c>
      <c r="DG63" s="64">
        <f t="shared" si="307"/>
        <v>963014.50633960008</v>
      </c>
      <c r="DH63" s="64">
        <f t="shared" si="307"/>
        <v>833740.05261999997</v>
      </c>
      <c r="DI63" s="64">
        <f t="shared" si="307"/>
        <v>121813.55</v>
      </c>
      <c r="DJ63" s="64">
        <f t="shared" si="307"/>
        <v>183952.33900000001</v>
      </c>
      <c r="DK63" s="64">
        <f t="shared" si="307"/>
        <v>1000</v>
      </c>
      <c r="DL63" s="64">
        <f t="shared" si="307"/>
        <v>729400.61541333341</v>
      </c>
      <c r="DM63" s="64">
        <f t="shared" si="307"/>
        <v>21980</v>
      </c>
      <c r="DN63" s="64">
        <f t="shared" si="307"/>
        <v>21980</v>
      </c>
      <c r="DO63" s="64">
        <f t="shared" si="307"/>
        <v>0</v>
      </c>
      <c r="DP63" s="64">
        <f t="shared" si="307"/>
        <v>0</v>
      </c>
      <c r="DQ63" s="64">
        <f t="shared" si="307"/>
        <v>0</v>
      </c>
      <c r="DR63" s="64">
        <f t="shared" si="307"/>
        <v>3</v>
      </c>
      <c r="DS63" s="64">
        <f t="shared" si="307"/>
        <v>3</v>
      </c>
      <c r="DT63" s="64">
        <f t="shared" si="307"/>
        <v>0</v>
      </c>
      <c r="DU63" s="64">
        <f t="shared" si="307"/>
        <v>3</v>
      </c>
      <c r="DV63" s="64">
        <f t="shared" si="307"/>
        <v>9</v>
      </c>
      <c r="DW63" s="64">
        <f t="shared" si="307"/>
        <v>30370.544357765768</v>
      </c>
      <c r="DX63" s="64">
        <f t="shared" si="307"/>
        <v>99772.316170277161</v>
      </c>
      <c r="DY63" s="64">
        <f t="shared" si="307"/>
        <v>1317.7749887286241</v>
      </c>
      <c r="DZ63" s="64">
        <f t="shared" si="307"/>
        <v>4894.7426003463906</v>
      </c>
      <c r="EA63" s="64">
        <f t="shared" si="307"/>
        <v>129.70999999999998</v>
      </c>
      <c r="EB63" s="64">
        <f t="shared" si="307"/>
        <v>115457.00258</v>
      </c>
      <c r="EC63" s="64">
        <f t="shared" si="307"/>
        <v>300865.08139646897</v>
      </c>
      <c r="ED63" s="64">
        <f t="shared" si="307"/>
        <v>118845.23986</v>
      </c>
      <c r="EE63" s="64">
        <f t="shared" si="307"/>
        <v>118845.23986</v>
      </c>
      <c r="EF63" s="64">
        <f t="shared" si="307"/>
        <v>30862.220859999998</v>
      </c>
      <c r="EG63" s="64">
        <f t="shared" si="307"/>
        <v>30862.220859999998</v>
      </c>
      <c r="EH63" s="64">
        <f t="shared" si="307"/>
        <v>30862.220859999998</v>
      </c>
      <c r="EI63" s="64">
        <f t="shared" si="307"/>
        <v>51989.231720000003</v>
      </c>
      <c r="EJ63" s="64">
        <f t="shared" si="307"/>
        <v>51971.638000000006</v>
      </c>
      <c r="EK63" s="64">
        <f t="shared" si="307"/>
        <v>51971.638000000006</v>
      </c>
      <c r="EL63" s="64">
        <f t="shared" si="307"/>
        <v>31605.550000000003</v>
      </c>
      <c r="EM63" s="64">
        <f t="shared" si="307"/>
        <v>45599.569299999996</v>
      </c>
      <c r="EN63" s="64">
        <f t="shared" si="307"/>
        <v>35011.381000000001</v>
      </c>
      <c r="EO63" s="64">
        <f t="shared" si="307"/>
        <v>1000</v>
      </c>
      <c r="EP63" s="64">
        <f t="shared" si="307"/>
        <v>50422.387940000001</v>
      </c>
      <c r="EQ63" s="64">
        <f t="shared" si="307"/>
        <v>1000</v>
      </c>
      <c r="ER63" s="64">
        <f t="shared" si="307"/>
        <v>0</v>
      </c>
      <c r="ES63" s="64">
        <f t="shared" si="307"/>
        <v>90009.265296468933</v>
      </c>
      <c r="ET63" s="64">
        <f t="shared" si="307"/>
        <v>0</v>
      </c>
      <c r="EU63" s="64">
        <f t="shared" si="307"/>
        <v>0</v>
      </c>
      <c r="EV63" s="64">
        <f t="shared" si="307"/>
        <v>46900</v>
      </c>
      <c r="EW63" s="64">
        <f t="shared" si="307"/>
        <v>0</v>
      </c>
      <c r="EX63" s="64">
        <f t="shared" si="307"/>
        <v>0</v>
      </c>
      <c r="EY63" s="64">
        <f t="shared" si="307"/>
        <v>30477.155881864401</v>
      </c>
      <c r="EZ63" s="64">
        <f t="shared" si="307"/>
        <v>16341.998</v>
      </c>
      <c r="FA63" s="64">
        <f t="shared" si="307"/>
        <v>16341.998</v>
      </c>
      <c r="FB63" s="64">
        <f t="shared" si="307"/>
        <v>0</v>
      </c>
      <c r="FC63" s="64">
        <f t="shared" si="307"/>
        <v>0</v>
      </c>
      <c r="FD63" s="64">
        <f t="shared" si="307"/>
        <v>0</v>
      </c>
      <c r="FE63" s="64">
        <f t="shared" si="307"/>
        <v>0</v>
      </c>
      <c r="FF63" s="64">
        <f t="shared" si="307"/>
        <v>0</v>
      </c>
      <c r="FG63" s="64">
        <f t="shared" si="307"/>
        <v>0</v>
      </c>
      <c r="FH63" s="64">
        <f t="shared" si="307"/>
        <v>0</v>
      </c>
      <c r="FI63" s="64">
        <f t="shared" si="307"/>
        <v>0</v>
      </c>
      <c r="FJ63" s="64">
        <f t="shared" si="307"/>
        <v>13461.067999999999</v>
      </c>
      <c r="FK63" s="64">
        <f t="shared" si="307"/>
        <v>0</v>
      </c>
      <c r="FL63" s="64">
        <f t="shared" si="307"/>
        <v>1480.405</v>
      </c>
      <c r="FM63" s="64">
        <f t="shared" si="307"/>
        <v>2880.93</v>
      </c>
      <c r="FN63" s="64">
        <f t="shared" si="307"/>
        <v>0</v>
      </c>
      <c r="FO63" s="64">
        <f t="shared" si="307"/>
        <v>28996.750881864402</v>
      </c>
      <c r="FP63" s="64">
        <f t="shared" si="307"/>
        <v>0</v>
      </c>
      <c r="FQ63" s="64">
        <f t="shared" si="307"/>
        <v>0</v>
      </c>
      <c r="FR63" s="64">
        <f t="shared" ref="FR63:HF63" si="308">SUM(FR65:FR95)</f>
        <v>0</v>
      </c>
      <c r="FS63" s="64">
        <f t="shared" si="308"/>
        <v>0</v>
      </c>
      <c r="FT63" s="64">
        <f t="shared" si="308"/>
        <v>841340.94</v>
      </c>
      <c r="FU63" s="64">
        <f t="shared" si="308"/>
        <v>776217.50048000005</v>
      </c>
      <c r="FV63" s="64">
        <f t="shared" si="308"/>
        <v>1347601.9600333334</v>
      </c>
      <c r="FW63" s="64">
        <f t="shared" si="308"/>
        <v>1369581.9600333334</v>
      </c>
      <c r="FX63" s="64">
        <f t="shared" si="308"/>
        <v>59067.45</v>
      </c>
      <c r="FY63" s="64">
        <f t="shared" si="308"/>
        <v>59067.45</v>
      </c>
      <c r="FZ63" s="64">
        <f t="shared" si="308"/>
        <v>59067.45</v>
      </c>
      <c r="GA63" s="64">
        <f t="shared" si="308"/>
        <v>670085.49</v>
      </c>
      <c r="GB63" s="64">
        <f t="shared" si="308"/>
        <v>691587.85462</v>
      </c>
      <c r="GC63" s="64">
        <f t="shared" si="308"/>
        <v>691587.85462</v>
      </c>
      <c r="GD63" s="64">
        <f t="shared" si="308"/>
        <v>90208</v>
      </c>
      <c r="GE63" s="64">
        <f t="shared" si="308"/>
        <v>4062.1958599999994</v>
      </c>
      <c r="GF63" s="64">
        <f t="shared" si="308"/>
        <v>0</v>
      </c>
      <c r="GG63" s="64">
        <f t="shared" si="308"/>
        <v>0</v>
      </c>
      <c r="GH63" s="64">
        <f t="shared" si="308"/>
        <v>0</v>
      </c>
      <c r="GI63" s="64">
        <f t="shared" si="308"/>
        <v>596946.65541333333</v>
      </c>
      <c r="GJ63" s="64">
        <f t="shared" si="308"/>
        <v>21980</v>
      </c>
      <c r="GK63" s="64">
        <f t="shared" si="308"/>
        <v>21500</v>
      </c>
      <c r="GL63" s="64">
        <f t="shared" si="308"/>
        <v>21980</v>
      </c>
      <c r="GM63" s="64">
        <f t="shared" si="308"/>
        <v>0</v>
      </c>
      <c r="GN63" s="64">
        <f t="shared" si="308"/>
        <v>0</v>
      </c>
      <c r="GO63" s="64">
        <f t="shared" si="308"/>
        <v>0</v>
      </c>
      <c r="GP63" s="64">
        <f t="shared" si="308"/>
        <v>240939.78461959999</v>
      </c>
      <c r="GQ63" s="64">
        <f t="shared" si="308"/>
        <v>395512.60359999997</v>
      </c>
      <c r="GR63" s="64">
        <f t="shared" si="308"/>
        <v>354233.48</v>
      </c>
      <c r="GS63" s="64">
        <f t="shared" si="308"/>
        <v>354233.48</v>
      </c>
      <c r="GT63" s="64">
        <f t="shared" si="308"/>
        <v>0</v>
      </c>
      <c r="GU63" s="64">
        <f t="shared" si="308"/>
        <v>0</v>
      </c>
      <c r="GV63" s="64">
        <f t="shared" si="308"/>
        <v>0</v>
      </c>
      <c r="GW63" s="64">
        <f t="shared" si="308"/>
        <v>240939.78461959999</v>
      </c>
      <c r="GX63" s="64">
        <f t="shared" si="308"/>
        <v>90180.56</v>
      </c>
      <c r="GY63" s="64">
        <f t="shared" si="308"/>
        <v>90180.56</v>
      </c>
      <c r="GZ63" s="64">
        <f t="shared" si="308"/>
        <v>0</v>
      </c>
      <c r="HA63" s="64">
        <f t="shared" si="308"/>
        <v>5758.7360600000002</v>
      </c>
      <c r="HB63" s="64">
        <f t="shared" si="308"/>
        <v>135479.88999999998</v>
      </c>
      <c r="HC63" s="64">
        <f t="shared" si="308"/>
        <v>0</v>
      </c>
      <c r="HD63" s="64">
        <f t="shared" si="308"/>
        <v>0</v>
      </c>
      <c r="HE63" s="64">
        <f t="shared" si="308"/>
        <v>128573.03</v>
      </c>
      <c r="HF63" s="64">
        <f t="shared" si="308"/>
        <v>0</v>
      </c>
      <c r="HG63" s="64">
        <f>SUM(HG65:HG95)</f>
        <v>192229.40490999998</v>
      </c>
      <c r="HH63" s="64">
        <f t="shared" ref="HH63:IG63" si="309">SUM(HH65:HH95)</f>
        <v>0</v>
      </c>
      <c r="HI63" s="64">
        <f t="shared" si="309"/>
        <v>0</v>
      </c>
      <c r="HJ63" s="64">
        <f t="shared" si="309"/>
        <v>134289.97263</v>
      </c>
      <c r="HK63" s="64">
        <f t="shared" si="309"/>
        <v>0</v>
      </c>
      <c r="HL63" s="64">
        <f t="shared" si="309"/>
        <v>1197737.7271996001</v>
      </c>
      <c r="HM63" s="64">
        <f t="shared" si="309"/>
        <v>1472772.3413583334</v>
      </c>
      <c r="HN63" s="64">
        <f t="shared" si="309"/>
        <v>1837022.6778933334</v>
      </c>
      <c r="HO63" s="64">
        <f t="shared" si="309"/>
        <v>1859002.6778933334</v>
      </c>
      <c r="HP63" s="64">
        <f t="shared" si="309"/>
        <v>89929.670859999998</v>
      </c>
      <c r="HQ63" s="64">
        <f t="shared" si="309"/>
        <v>89929.670859999998</v>
      </c>
      <c r="HR63" s="64">
        <f t="shared" si="309"/>
        <v>89929.670859999998</v>
      </c>
      <c r="HS63" s="64">
        <f t="shared" si="309"/>
        <v>963014.50633960008</v>
      </c>
      <c r="HT63" s="64">
        <f t="shared" si="309"/>
        <v>833740.05261999997</v>
      </c>
      <c r="HU63" s="64">
        <f t="shared" si="309"/>
        <v>833740.05261999997</v>
      </c>
      <c r="HV63" s="64">
        <f t="shared" si="309"/>
        <v>121813.55</v>
      </c>
      <c r="HW63" s="64">
        <f t="shared" si="309"/>
        <v>55420.501219999991</v>
      </c>
      <c r="HX63" s="64">
        <f t="shared" si="309"/>
        <v>183952.33900000001</v>
      </c>
      <c r="HY63" s="64">
        <f t="shared" si="309"/>
        <v>1000</v>
      </c>
      <c r="HZ63" s="64">
        <f t="shared" si="309"/>
        <v>51902.792939999999</v>
      </c>
      <c r="IA63" s="64">
        <f t="shared" si="309"/>
        <v>729400.61541333341</v>
      </c>
      <c r="IB63" s="64">
        <f t="shared" si="309"/>
        <v>21980</v>
      </c>
      <c r="IC63" s="64">
        <f>SUM(IC65:IC95)</f>
        <v>332735.4210883333</v>
      </c>
      <c r="ID63" s="64">
        <f t="shared" si="309"/>
        <v>21980</v>
      </c>
      <c r="IE63" s="64">
        <f t="shared" si="309"/>
        <v>0</v>
      </c>
      <c r="IF63" s="64">
        <f t="shared" si="309"/>
        <v>181189.97263</v>
      </c>
      <c r="IG63" s="64">
        <f t="shared" si="309"/>
        <v>0</v>
      </c>
      <c r="IK63" s="380">
        <f t="shared" si="0"/>
        <v>0</v>
      </c>
    </row>
    <row r="64" spans="1:245" s="52" customFormat="1" outlineLevel="1">
      <c r="A64" s="247" t="s">
        <v>23</v>
      </c>
      <c r="B64" s="251" t="s">
        <v>601</v>
      </c>
      <c r="C64" s="249" t="s">
        <v>370</v>
      </c>
      <c r="D64" s="424" t="s">
        <v>178</v>
      </c>
      <c r="E64" s="579" t="s">
        <v>4</v>
      </c>
      <c r="F64" s="320" t="e">
        <f>+I64/H64</f>
        <v>#REF!</v>
      </c>
      <c r="G64" s="50" t="s">
        <v>49</v>
      </c>
      <c r="H64" s="50" t="e">
        <f>+#REF!+H66+#REF!</f>
        <v>#REF!</v>
      </c>
      <c r="I64" s="50" t="e">
        <f>+#REF!+I66+#REF!</f>
        <v>#REF!</v>
      </c>
      <c r="J64" s="50">
        <v>2020</v>
      </c>
      <c r="K64" s="50">
        <v>2020</v>
      </c>
      <c r="L64" s="50"/>
      <c r="M64" s="27">
        <f t="shared" ref="M64:AW64" si="310">SUM(M65:M67)</f>
        <v>59478</v>
      </c>
      <c r="N64" s="27"/>
      <c r="O64" s="27">
        <f t="shared" si="310"/>
        <v>128573.03</v>
      </c>
      <c r="P64" s="27">
        <f t="shared" si="310"/>
        <v>0</v>
      </c>
      <c r="Q64" s="27">
        <f t="shared" si="310"/>
        <v>0</v>
      </c>
      <c r="R64" s="27">
        <f t="shared" si="310"/>
        <v>0</v>
      </c>
      <c r="S64" s="27">
        <f t="shared" si="310"/>
        <v>0</v>
      </c>
      <c r="T64" s="27">
        <f t="shared" si="310"/>
        <v>59478</v>
      </c>
      <c r="U64" s="27">
        <f>SUM(U65:U67)</f>
        <v>0</v>
      </c>
      <c r="V64" s="27">
        <f t="shared" ref="V64:AE64" si="311">SUM(V65:V67)</f>
        <v>56.062050000000006</v>
      </c>
      <c r="W64" s="27">
        <f>SUM(W65:W67)</f>
        <v>56.062050000000006</v>
      </c>
      <c r="X64" s="27">
        <f t="shared" si="311"/>
        <v>0</v>
      </c>
      <c r="Y64" s="27">
        <f t="shared" si="311"/>
        <v>0</v>
      </c>
      <c r="Z64" s="27">
        <f t="shared" si="311"/>
        <v>0</v>
      </c>
      <c r="AA64" s="27">
        <f t="shared" si="311"/>
        <v>0</v>
      </c>
      <c r="AB64" s="27">
        <f t="shared" si="311"/>
        <v>0</v>
      </c>
      <c r="AC64" s="27">
        <f t="shared" si="311"/>
        <v>0</v>
      </c>
      <c r="AD64" s="27">
        <f t="shared" si="311"/>
        <v>0</v>
      </c>
      <c r="AE64" s="27">
        <f t="shared" si="311"/>
        <v>0</v>
      </c>
      <c r="AF64" s="27"/>
      <c r="AG64" s="27">
        <f t="shared" si="310"/>
        <v>0</v>
      </c>
      <c r="AH64" s="27">
        <f>SUM(AH65:AH67)</f>
        <v>128573.03</v>
      </c>
      <c r="AI64" s="27">
        <f t="shared" si="83"/>
        <v>430</v>
      </c>
      <c r="AJ64" s="27">
        <f>SUM(AJ65:AJ67)</f>
        <v>430</v>
      </c>
      <c r="AK64" s="27">
        <f t="shared" ref="AK64:AR64" si="312">SUM(AK65:AK67)</f>
        <v>0</v>
      </c>
      <c r="AL64" s="27">
        <f>SUM(AL65:AL67)</f>
        <v>0</v>
      </c>
      <c r="AM64" s="27">
        <f t="shared" si="312"/>
        <v>0</v>
      </c>
      <c r="AN64" s="27">
        <f t="shared" si="312"/>
        <v>0</v>
      </c>
      <c r="AO64" s="27">
        <f t="shared" si="312"/>
        <v>0</v>
      </c>
      <c r="AP64" s="27">
        <f t="shared" si="312"/>
        <v>0</v>
      </c>
      <c r="AQ64" s="27">
        <f t="shared" si="312"/>
        <v>0</v>
      </c>
      <c r="AR64" s="27">
        <f t="shared" si="312"/>
        <v>0</v>
      </c>
      <c r="AS64" s="27">
        <f t="shared" si="310"/>
        <v>0</v>
      </c>
      <c r="AT64" s="27">
        <f t="shared" si="310"/>
        <v>0</v>
      </c>
      <c r="AU64" s="66">
        <f t="shared" si="19"/>
        <v>35513.057370000002</v>
      </c>
      <c r="AV64" s="27">
        <f t="shared" si="310"/>
        <v>0</v>
      </c>
      <c r="AW64" s="27">
        <f t="shared" si="310"/>
        <v>0</v>
      </c>
      <c r="AX64" s="27">
        <f t="shared" si="20"/>
        <v>104289.97263</v>
      </c>
      <c r="AY64" s="34">
        <f t="shared" ref="AY64:AZ76" si="313">+BA64+BC64+BE64+BG64+BI64+BK64</f>
        <v>750</v>
      </c>
      <c r="AZ64" s="34">
        <f t="shared" si="313"/>
        <v>0</v>
      </c>
      <c r="BA64" s="27">
        <f t="shared" ref="BA64:CO64" si="314">SUM(BA65:BA66)</f>
        <v>0</v>
      </c>
      <c r="BB64" s="27">
        <f t="shared" si="314"/>
        <v>0</v>
      </c>
      <c r="BC64" s="27">
        <f t="shared" si="314"/>
        <v>0</v>
      </c>
      <c r="BD64" s="27">
        <f t="shared" si="314"/>
        <v>0</v>
      </c>
      <c r="BE64" s="27">
        <f t="shared" si="314"/>
        <v>750</v>
      </c>
      <c r="BF64" s="27">
        <f t="shared" si="314"/>
        <v>0</v>
      </c>
      <c r="BG64" s="27">
        <f t="shared" si="314"/>
        <v>0</v>
      </c>
      <c r="BH64" s="27">
        <f t="shared" si="314"/>
        <v>0</v>
      </c>
      <c r="BI64" s="27">
        <f t="shared" si="314"/>
        <v>0</v>
      </c>
      <c r="BJ64" s="27">
        <f t="shared" si="314"/>
        <v>0</v>
      </c>
      <c r="BK64" s="27">
        <f t="shared" si="314"/>
        <v>0</v>
      </c>
      <c r="BL64" s="27">
        <f t="shared" si="314"/>
        <v>0</v>
      </c>
      <c r="BM64" s="27">
        <f t="shared" si="314"/>
        <v>0</v>
      </c>
      <c r="BN64" s="27">
        <f t="shared" si="314"/>
        <v>0</v>
      </c>
      <c r="BO64" s="27">
        <f t="shared" si="314"/>
        <v>0</v>
      </c>
      <c r="BP64" s="27">
        <f t="shared" si="314"/>
        <v>0</v>
      </c>
      <c r="BQ64" s="27">
        <f t="shared" si="314"/>
        <v>0</v>
      </c>
      <c r="BR64" s="27">
        <f t="shared" si="314"/>
        <v>0</v>
      </c>
      <c r="BS64" s="27">
        <f t="shared" si="314"/>
        <v>0</v>
      </c>
      <c r="BT64" s="27">
        <f t="shared" si="314"/>
        <v>0</v>
      </c>
      <c r="BU64" s="27">
        <f t="shared" si="314"/>
        <v>0</v>
      </c>
      <c r="BV64" s="27">
        <f t="shared" si="314"/>
        <v>0</v>
      </c>
      <c r="BW64" s="27">
        <f t="shared" si="314"/>
        <v>0</v>
      </c>
      <c r="BX64" s="27">
        <f t="shared" si="314"/>
        <v>0</v>
      </c>
      <c r="BY64" s="27">
        <f t="shared" si="314"/>
        <v>0</v>
      </c>
      <c r="BZ64" s="27">
        <f t="shared" si="314"/>
        <v>0</v>
      </c>
      <c r="CA64" s="27">
        <f t="shared" si="314"/>
        <v>58728</v>
      </c>
      <c r="CB64" s="27">
        <f t="shared" si="314"/>
        <v>0</v>
      </c>
      <c r="CC64" s="27">
        <f t="shared" si="314"/>
        <v>0</v>
      </c>
      <c r="CD64" s="27">
        <f t="shared" si="314"/>
        <v>0</v>
      </c>
      <c r="CE64" s="27">
        <f t="shared" si="314"/>
        <v>0</v>
      </c>
      <c r="CF64" s="27">
        <f t="shared" si="314"/>
        <v>0</v>
      </c>
      <c r="CG64" s="27">
        <f t="shared" si="314"/>
        <v>58728</v>
      </c>
      <c r="CH64" s="27">
        <f t="shared" si="314"/>
        <v>0</v>
      </c>
      <c r="CI64" s="27">
        <f t="shared" si="314"/>
        <v>0</v>
      </c>
      <c r="CJ64" s="27">
        <f t="shared" si="314"/>
        <v>0</v>
      </c>
      <c r="CK64" s="27">
        <f t="shared" si="314"/>
        <v>0</v>
      </c>
      <c r="CL64" s="27">
        <f t="shared" si="314"/>
        <v>0</v>
      </c>
      <c r="CM64" s="27">
        <f t="shared" si="314"/>
        <v>0</v>
      </c>
      <c r="CN64" s="27">
        <f t="shared" si="314"/>
        <v>0</v>
      </c>
      <c r="CO64" s="27">
        <f t="shared" si="314"/>
        <v>0</v>
      </c>
      <c r="CP64" s="34">
        <f t="shared" ref="CP64:CP76" si="315">+CR64+CT64+CV64+CX64+CZ64+DB64</f>
        <v>128573.03</v>
      </c>
      <c r="CQ64" s="27">
        <f t="shared" ref="CQ64:CW64" si="316">SUM(CQ65:CQ66)</f>
        <v>0</v>
      </c>
      <c r="CR64" s="27">
        <f t="shared" si="316"/>
        <v>0</v>
      </c>
      <c r="CS64" s="27">
        <f t="shared" si="316"/>
        <v>0</v>
      </c>
      <c r="CT64" s="27">
        <f t="shared" si="316"/>
        <v>0</v>
      </c>
      <c r="CU64" s="27">
        <f t="shared" si="316"/>
        <v>0</v>
      </c>
      <c r="CV64" s="27">
        <f t="shared" si="316"/>
        <v>0</v>
      </c>
      <c r="CW64" s="27">
        <f t="shared" si="316"/>
        <v>0</v>
      </c>
      <c r="CX64" s="27">
        <f>SUM(CX65:CX67)</f>
        <v>128573.03</v>
      </c>
      <c r="CY64" s="27">
        <f>SUM(CY65:CY66)</f>
        <v>0</v>
      </c>
      <c r="CZ64" s="27">
        <f>SUM(CZ65:CZ66)</f>
        <v>0</v>
      </c>
      <c r="DA64" s="27">
        <f>SUM(DA65:DA66)</f>
        <v>0</v>
      </c>
      <c r="DB64" s="27">
        <f>SUM(DB65:DB66)</f>
        <v>0</v>
      </c>
      <c r="DC64" s="380">
        <f t="shared" si="7"/>
        <v>59478</v>
      </c>
      <c r="DD64" s="380">
        <f t="shared" si="7"/>
        <v>128573.03</v>
      </c>
      <c r="DE64" s="64">
        <f t="shared" si="249"/>
        <v>0</v>
      </c>
      <c r="DF64" s="64">
        <f t="shared" si="249"/>
        <v>0</v>
      </c>
      <c r="DG64" s="64">
        <f t="shared" si="249"/>
        <v>0</v>
      </c>
      <c r="DH64" s="64">
        <f t="shared" si="248"/>
        <v>0</v>
      </c>
      <c r="DI64" s="64">
        <f t="shared" si="248"/>
        <v>59478</v>
      </c>
      <c r="DJ64" s="64">
        <f t="shared" si="248"/>
        <v>0</v>
      </c>
      <c r="DK64" s="64">
        <f t="shared" si="248"/>
        <v>0</v>
      </c>
      <c r="DL64" s="64">
        <f t="shared" si="248"/>
        <v>128573.03</v>
      </c>
      <c r="DM64" s="64">
        <f t="shared" si="248"/>
        <v>0</v>
      </c>
      <c r="DN64" s="64">
        <f t="shared" si="248"/>
        <v>0</v>
      </c>
      <c r="DO64" s="64">
        <f t="shared" si="248"/>
        <v>0</v>
      </c>
      <c r="DP64" s="64">
        <f t="shared" si="248"/>
        <v>0</v>
      </c>
      <c r="DQ64" s="51"/>
      <c r="DR64" s="51"/>
      <c r="DS64" s="51"/>
      <c r="DT64" s="51"/>
      <c r="DU64" s="51"/>
      <c r="DV64" s="51"/>
      <c r="DW64" s="27">
        <v>4645.2341759999981</v>
      </c>
      <c r="DX64" s="27">
        <f>+'[61]Кэш-Фло-1'!$F$65</f>
        <v>10956.930592743112</v>
      </c>
      <c r="DY64" s="51"/>
      <c r="DZ64" s="51"/>
      <c r="EA64" s="27">
        <v>8.1</v>
      </c>
      <c r="EB64" s="64">
        <f t="shared" si="25"/>
        <v>750</v>
      </c>
      <c r="EC64" s="426">
        <f t="shared" si="25"/>
        <v>1716.06205</v>
      </c>
      <c r="ED64" s="426">
        <f t="shared" si="26"/>
        <v>0</v>
      </c>
      <c r="EE64" s="64">
        <f t="shared" si="27"/>
        <v>0</v>
      </c>
      <c r="EF64" s="64">
        <f t="shared" si="9"/>
        <v>0</v>
      </c>
      <c r="EG64" s="64">
        <f t="shared" si="28"/>
        <v>0</v>
      </c>
      <c r="EH64" s="64">
        <f t="shared" si="10"/>
        <v>0</v>
      </c>
      <c r="EI64" s="64">
        <f t="shared" si="10"/>
        <v>0</v>
      </c>
      <c r="EJ64" s="64">
        <f t="shared" si="29"/>
        <v>0</v>
      </c>
      <c r="EK64" s="64">
        <f t="shared" si="11"/>
        <v>0</v>
      </c>
      <c r="EL64" s="64">
        <f t="shared" si="11"/>
        <v>750</v>
      </c>
      <c r="EM64" s="64">
        <f t="shared" si="30"/>
        <v>56.062050000000006</v>
      </c>
      <c r="EN64" s="64">
        <f>BF64</f>
        <v>0</v>
      </c>
      <c r="EO64" s="64">
        <f t="shared" si="31"/>
        <v>0</v>
      </c>
      <c r="EP64" s="64">
        <f>AJ64</f>
        <v>430</v>
      </c>
      <c r="EQ64" s="64">
        <f t="shared" si="33"/>
        <v>0</v>
      </c>
      <c r="ER64" s="64">
        <f t="shared" si="33"/>
        <v>0</v>
      </c>
      <c r="ES64" s="64">
        <f>SUM(ES65:ES67)</f>
        <v>1230</v>
      </c>
      <c r="ET64" s="426">
        <f t="shared" si="34"/>
        <v>0</v>
      </c>
      <c r="EU64" s="64">
        <f t="shared" si="34"/>
        <v>0</v>
      </c>
      <c r="EV64" s="64">
        <f>SUM(EV65:EV67)</f>
        <v>0</v>
      </c>
      <c r="EW64" s="426">
        <f t="shared" si="35"/>
        <v>0</v>
      </c>
      <c r="EX64" s="64">
        <f t="shared" si="36"/>
        <v>0</v>
      </c>
      <c r="EY64" s="426">
        <f t="shared" si="36"/>
        <v>0</v>
      </c>
      <c r="EZ64" s="426">
        <f t="shared" si="37"/>
        <v>0</v>
      </c>
      <c r="FA64" s="64">
        <f t="shared" si="38"/>
        <v>0</v>
      </c>
      <c r="FB64" s="64">
        <f t="shared" si="39"/>
        <v>0</v>
      </c>
      <c r="FC64" s="64">
        <f t="shared" si="40"/>
        <v>0</v>
      </c>
      <c r="FD64" s="64">
        <f t="shared" si="41"/>
        <v>0</v>
      </c>
      <c r="FE64" s="64">
        <f t="shared" si="41"/>
        <v>0</v>
      </c>
      <c r="FF64" s="64">
        <f t="shared" si="42"/>
        <v>0</v>
      </c>
      <c r="FG64" s="64">
        <f t="shared" si="43"/>
        <v>0</v>
      </c>
      <c r="FH64" s="64">
        <f t="shared" si="43"/>
        <v>0</v>
      </c>
      <c r="FI64" s="64">
        <f t="shared" si="44"/>
        <v>0</v>
      </c>
      <c r="FJ64" s="64">
        <f t="shared" si="45"/>
        <v>0</v>
      </c>
      <c r="FK64" s="64">
        <f t="shared" si="45"/>
        <v>0</v>
      </c>
      <c r="FL64" s="64">
        <f t="shared" si="46"/>
        <v>0</v>
      </c>
      <c r="FM64" s="64">
        <f t="shared" si="47"/>
        <v>0</v>
      </c>
      <c r="FN64" s="64">
        <f t="shared" si="47"/>
        <v>0</v>
      </c>
      <c r="FO64" s="64">
        <f>SUM(FO65:FO67)</f>
        <v>0</v>
      </c>
      <c r="FP64" s="64">
        <f t="shared" si="48"/>
        <v>0</v>
      </c>
      <c r="FQ64" s="64">
        <f t="shared" si="48"/>
        <v>0</v>
      </c>
      <c r="FR64" s="64">
        <f>SUM(FR65:FR67)</f>
        <v>0</v>
      </c>
      <c r="FS64" s="64">
        <f t="shared" si="49"/>
        <v>0</v>
      </c>
      <c r="FT64" s="64">
        <f t="shared" si="50"/>
        <v>58728</v>
      </c>
      <c r="FU64" s="426">
        <f t="shared" si="50"/>
        <v>0</v>
      </c>
      <c r="FV64" s="426">
        <f t="shared" si="51"/>
        <v>0</v>
      </c>
      <c r="FW64" s="64">
        <f t="shared" si="52"/>
        <v>0</v>
      </c>
      <c r="FX64" s="64">
        <f t="shared" si="53"/>
        <v>0</v>
      </c>
      <c r="FY64" s="64">
        <f t="shared" si="54"/>
        <v>0</v>
      </c>
      <c r="FZ64" s="64">
        <f t="shared" si="55"/>
        <v>0</v>
      </c>
      <c r="GA64" s="64">
        <f t="shared" si="55"/>
        <v>0</v>
      </c>
      <c r="GB64" s="64">
        <f t="shared" si="56"/>
        <v>0</v>
      </c>
      <c r="GC64" s="64">
        <f t="shared" si="57"/>
        <v>0</v>
      </c>
      <c r="GD64" s="64">
        <f t="shared" si="57"/>
        <v>58728</v>
      </c>
      <c r="GE64" s="64">
        <f t="shared" si="58"/>
        <v>0</v>
      </c>
      <c r="GF64" s="64">
        <f t="shared" si="59"/>
        <v>0</v>
      </c>
      <c r="GG64" s="64">
        <f t="shared" si="59"/>
        <v>0</v>
      </c>
      <c r="GH64" s="64">
        <f t="shared" si="60"/>
        <v>0</v>
      </c>
      <c r="GI64" s="64">
        <f t="shared" si="61"/>
        <v>0</v>
      </c>
      <c r="GJ64" s="64">
        <f t="shared" si="61"/>
        <v>0</v>
      </c>
      <c r="GK64" s="64">
        <f>SUM(GK65:GK67)</f>
        <v>0</v>
      </c>
      <c r="GL64" s="64">
        <f t="shared" si="62"/>
        <v>0</v>
      </c>
      <c r="GM64" s="64">
        <f t="shared" si="62"/>
        <v>0</v>
      </c>
      <c r="GN64" s="64">
        <f>SUM(GN65:GN67)</f>
        <v>0</v>
      </c>
      <c r="GO64" s="64">
        <f t="shared" si="63"/>
        <v>0</v>
      </c>
      <c r="GP64" s="64">
        <f t="shared" si="64"/>
        <v>0</v>
      </c>
      <c r="GQ64" s="426">
        <f t="shared" si="64"/>
        <v>138573.03</v>
      </c>
      <c r="GR64" s="426">
        <f t="shared" si="65"/>
        <v>128573.03</v>
      </c>
      <c r="GS64" s="64">
        <f t="shared" si="66"/>
        <v>128573.03</v>
      </c>
      <c r="GT64" s="64">
        <f t="shared" si="67"/>
        <v>0</v>
      </c>
      <c r="GU64" s="64">
        <f t="shared" si="68"/>
        <v>0</v>
      </c>
      <c r="GV64" s="64">
        <f t="shared" si="69"/>
        <v>0</v>
      </c>
      <c r="GW64" s="64">
        <f t="shared" si="69"/>
        <v>0</v>
      </c>
      <c r="GX64" s="64">
        <f t="shared" si="70"/>
        <v>0</v>
      </c>
      <c r="GY64" s="64">
        <f t="shared" si="71"/>
        <v>0</v>
      </c>
      <c r="GZ64" s="64">
        <f t="shared" si="71"/>
        <v>0</v>
      </c>
      <c r="HA64" s="64">
        <f t="shared" si="72"/>
        <v>0</v>
      </c>
      <c r="HB64" s="64">
        <f t="shared" si="73"/>
        <v>0</v>
      </c>
      <c r="HC64" s="64">
        <f t="shared" si="73"/>
        <v>0</v>
      </c>
      <c r="HD64" s="64">
        <f t="shared" si="74"/>
        <v>0</v>
      </c>
      <c r="HE64" s="64">
        <f t="shared" si="75"/>
        <v>128573.03</v>
      </c>
      <c r="HF64" s="64">
        <f>CY64</f>
        <v>0</v>
      </c>
      <c r="HG64" s="64">
        <f>SUM(HG65:HG67)</f>
        <v>34283.057370000002</v>
      </c>
      <c r="HH64" s="64">
        <f t="shared" si="76"/>
        <v>0</v>
      </c>
      <c r="HI64" s="64">
        <f t="shared" si="76"/>
        <v>0</v>
      </c>
      <c r="HJ64" s="64">
        <f>SUM(HJ65:HJ67)</f>
        <v>104289.97263</v>
      </c>
      <c r="HK64" s="64">
        <f t="shared" si="77"/>
        <v>0</v>
      </c>
      <c r="HL64" s="382">
        <f>HP64+HS64+HV64+HY64+IB64+IE64</f>
        <v>59478</v>
      </c>
      <c r="HM64" s="398">
        <f t="shared" si="79"/>
        <v>140289.09205000001</v>
      </c>
      <c r="HN64" s="398">
        <f t="shared" si="80"/>
        <v>128573.03</v>
      </c>
      <c r="HO64" s="382">
        <f t="shared" si="81"/>
        <v>128573.03</v>
      </c>
      <c r="HP64" s="382">
        <f t="shared" si="122"/>
        <v>0</v>
      </c>
      <c r="HQ64" s="382">
        <f t="shared" si="122"/>
        <v>0</v>
      </c>
      <c r="HR64" s="382">
        <f t="shared" si="122"/>
        <v>0</v>
      </c>
      <c r="HS64" s="382">
        <f t="shared" si="85"/>
        <v>0</v>
      </c>
      <c r="HT64" s="382">
        <f t="shared" si="85"/>
        <v>0</v>
      </c>
      <c r="HU64" s="382">
        <f t="shared" si="85"/>
        <v>0</v>
      </c>
      <c r="HV64" s="382">
        <f t="shared" si="85"/>
        <v>59478</v>
      </c>
      <c r="HW64" s="382">
        <f t="shared" si="85"/>
        <v>56.062050000000006</v>
      </c>
      <c r="HX64" s="382">
        <f t="shared" si="85"/>
        <v>0</v>
      </c>
      <c r="HY64" s="382">
        <f t="shared" si="85"/>
        <v>0</v>
      </c>
      <c r="HZ64" s="382">
        <f t="shared" si="85"/>
        <v>430</v>
      </c>
      <c r="IA64" s="382">
        <f t="shared" si="85"/>
        <v>128573.03</v>
      </c>
      <c r="IB64" s="382">
        <f t="shared" si="85"/>
        <v>0</v>
      </c>
      <c r="IC64" s="382">
        <f>ES64+FO64+GK64+HG64</f>
        <v>35513.057370000002</v>
      </c>
      <c r="ID64" s="382">
        <f>ET64+FP64+GL64+HH64</f>
        <v>0</v>
      </c>
      <c r="IE64" s="382">
        <f>EU64+FQ64+GM64+HI64</f>
        <v>0</v>
      </c>
      <c r="IF64" s="429">
        <f>EV64+FR64+GN64+HJ64</f>
        <v>104289.97263</v>
      </c>
      <c r="IG64" s="382">
        <f>EW64+FS64+GO64+HK64</f>
        <v>0</v>
      </c>
      <c r="IK64" s="380">
        <f t="shared" si="0"/>
        <v>0</v>
      </c>
    </row>
    <row r="65" spans="1:245" s="35" customFormat="1" ht="35.25" customHeight="1" outlineLevel="3">
      <c r="A65" s="248"/>
      <c r="B65" s="388" t="s">
        <v>574</v>
      </c>
      <c r="C65" s="76" t="s">
        <v>145</v>
      </c>
      <c r="D65" s="60" t="s">
        <v>178</v>
      </c>
      <c r="E65" s="580"/>
      <c r="F65" s="423"/>
      <c r="G65" s="245" t="s">
        <v>49</v>
      </c>
      <c r="H65" s="245"/>
      <c r="I65" s="245"/>
      <c r="J65" s="245">
        <v>2020</v>
      </c>
      <c r="K65" s="245">
        <v>2020</v>
      </c>
      <c r="L65" s="60" t="s">
        <v>178</v>
      </c>
      <c r="M65" s="34">
        <f>+P65+R65+T65+AG65+AS65+AV65</f>
        <v>45258</v>
      </c>
      <c r="N65" s="341" t="s">
        <v>603</v>
      </c>
      <c r="O65" s="34">
        <f t="shared" ref="O65:O80" si="317">+Q65+S65+U65+AH65+AT65+AW65</f>
        <v>80937.86</v>
      </c>
      <c r="P65" s="34">
        <f t="shared" ref="P65:U68" si="318">BA65+BO65+CC65+CQ65</f>
        <v>0</v>
      </c>
      <c r="Q65" s="34">
        <f t="shared" si="318"/>
        <v>0</v>
      </c>
      <c r="R65" s="34">
        <f t="shared" si="318"/>
        <v>0</v>
      </c>
      <c r="S65" s="34">
        <f t="shared" si="318"/>
        <v>0</v>
      </c>
      <c r="T65" s="34">
        <f t="shared" si="318"/>
        <v>45258</v>
      </c>
      <c r="U65" s="34">
        <f t="shared" si="318"/>
        <v>0</v>
      </c>
      <c r="V65" s="66">
        <f t="shared" si="84"/>
        <v>56.062050000000006</v>
      </c>
      <c r="W65" s="342">
        <v>56.062050000000006</v>
      </c>
      <c r="X65" s="34"/>
      <c r="Y65" s="34"/>
      <c r="Z65" s="34"/>
      <c r="AA65" s="34"/>
      <c r="AB65" s="34"/>
      <c r="AC65" s="34"/>
      <c r="AD65" s="34"/>
      <c r="AE65" s="34"/>
      <c r="AF65" s="34"/>
      <c r="AG65" s="34">
        <f t="shared" ref="AG65:AH67" si="319">BG65+BU65+CI65+CW65</f>
        <v>0</v>
      </c>
      <c r="AH65" s="34">
        <f t="shared" si="319"/>
        <v>80937.86</v>
      </c>
      <c r="AI65" s="34">
        <f t="shared" si="83"/>
        <v>430</v>
      </c>
      <c r="AJ65" s="342">
        <v>430</v>
      </c>
      <c r="AK65" s="34"/>
      <c r="AL65" s="34"/>
      <c r="AM65" s="34"/>
      <c r="AN65" s="34"/>
      <c r="AO65" s="34"/>
      <c r="AP65" s="34"/>
      <c r="AQ65" s="34"/>
      <c r="AR65" s="34"/>
      <c r="AS65" s="34">
        <f t="shared" ref="AS65:AT67" si="320">BI65+BW65+CK65+CY65</f>
        <v>0</v>
      </c>
      <c r="AT65" s="34">
        <f t="shared" si="320"/>
        <v>0</v>
      </c>
      <c r="AU65" s="66">
        <f t="shared" si="19"/>
        <v>35513.057370000002</v>
      </c>
      <c r="AV65" s="34">
        <f t="shared" ref="AV65:AW80" si="321">BK65+BY65+CM65+DA65</f>
        <v>0</v>
      </c>
      <c r="AW65" s="34">
        <f t="shared" si="321"/>
        <v>0</v>
      </c>
      <c r="AX65" s="34">
        <f t="shared" si="20"/>
        <v>46654.802629999998</v>
      </c>
      <c r="AY65" s="34">
        <f>+BA65+BC65+BE65+BG65+BI65+BK65</f>
        <v>500</v>
      </c>
      <c r="AZ65" s="34">
        <f t="shared" si="313"/>
        <v>0</v>
      </c>
      <c r="BA65" s="34">
        <v>0</v>
      </c>
      <c r="BB65" s="34"/>
      <c r="BC65" s="34"/>
      <c r="BD65" s="34"/>
      <c r="BE65" s="34">
        <v>500</v>
      </c>
      <c r="BF65" s="34"/>
      <c r="BG65" s="34"/>
      <c r="BH65" s="34">
        <v>0</v>
      </c>
      <c r="BI65" s="34"/>
      <c r="BJ65" s="34"/>
      <c r="BK65" s="34"/>
      <c r="BL65" s="34"/>
      <c r="BM65" s="34">
        <f t="shared" ref="BM65:BN84" si="322">BO65+BQ65+BS65+BU65+BW65+BY65</f>
        <v>0</v>
      </c>
      <c r="BN65" s="34">
        <f t="shared" si="322"/>
        <v>0</v>
      </c>
      <c r="BO65" s="245"/>
      <c r="BP65" s="245"/>
      <c r="BQ65" s="245"/>
      <c r="BR65" s="245"/>
      <c r="BS65" s="245"/>
      <c r="BT65" s="245"/>
      <c r="BU65" s="245"/>
      <c r="BV65" s="245"/>
      <c r="BW65" s="245"/>
      <c r="BX65" s="245"/>
      <c r="BY65" s="245"/>
      <c r="BZ65" s="245"/>
      <c r="CA65" s="34">
        <f t="shared" ref="CA65:CB66" si="323">+CC65+CE65+CG65+CI65+CK65+CM65</f>
        <v>44758</v>
      </c>
      <c r="CB65" s="34">
        <f t="shared" si="323"/>
        <v>0</v>
      </c>
      <c r="CC65" s="245"/>
      <c r="CD65" s="245"/>
      <c r="CE65" s="245"/>
      <c r="CF65" s="245"/>
      <c r="CG65" s="34">
        <v>44758</v>
      </c>
      <c r="CH65" s="34"/>
      <c r="CI65" s="245"/>
      <c r="CJ65" s="34"/>
      <c r="CK65" s="245"/>
      <c r="CL65" s="245"/>
      <c r="CM65" s="245"/>
      <c r="CN65" s="245"/>
      <c r="CO65" s="34">
        <f t="shared" ref="CO65:CO76" si="324">+CQ65+CS65+CU65+CW65+CY65+DA65</f>
        <v>0</v>
      </c>
      <c r="CP65" s="34">
        <f t="shared" si="315"/>
        <v>80937.86</v>
      </c>
      <c r="CQ65" s="245"/>
      <c r="CR65" s="245"/>
      <c r="CS65" s="245"/>
      <c r="CT65" s="245"/>
      <c r="CU65" s="245"/>
      <c r="CV65" s="245"/>
      <c r="CW65" s="245"/>
      <c r="CX65" s="245">
        <v>80937.86</v>
      </c>
      <c r="CY65" s="245"/>
      <c r="CZ65" s="404"/>
      <c r="DA65" s="404"/>
      <c r="DB65" s="404"/>
      <c r="DC65" s="380">
        <f t="shared" si="7"/>
        <v>45258</v>
      </c>
      <c r="DD65" s="380">
        <f t="shared" si="7"/>
        <v>80937.86</v>
      </c>
      <c r="DE65" s="64">
        <f t="shared" si="249"/>
        <v>0</v>
      </c>
      <c r="DF65" s="64">
        <f t="shared" si="249"/>
        <v>0</v>
      </c>
      <c r="DG65" s="64">
        <f t="shared" si="249"/>
        <v>0</v>
      </c>
      <c r="DH65" s="64">
        <f t="shared" si="248"/>
        <v>0</v>
      </c>
      <c r="DI65" s="64">
        <f t="shared" si="248"/>
        <v>45258</v>
      </c>
      <c r="DJ65" s="64">
        <f t="shared" si="248"/>
        <v>0</v>
      </c>
      <c r="DK65" s="64">
        <f t="shared" si="248"/>
        <v>0</v>
      </c>
      <c r="DL65" s="64">
        <f t="shared" si="248"/>
        <v>80937.86</v>
      </c>
      <c r="DM65" s="64">
        <f t="shared" si="248"/>
        <v>0</v>
      </c>
      <c r="DN65" s="64">
        <f t="shared" si="248"/>
        <v>0</v>
      </c>
      <c r="DO65" s="64">
        <f t="shared" si="248"/>
        <v>0</v>
      </c>
      <c r="DP65" s="64">
        <f t="shared" si="248"/>
        <v>0</v>
      </c>
      <c r="DQ65" s="245">
        <v>0</v>
      </c>
      <c r="DR65" s="245">
        <v>1</v>
      </c>
      <c r="DS65" s="245">
        <v>1</v>
      </c>
      <c r="DT65" s="245">
        <v>0</v>
      </c>
      <c r="DU65" s="245">
        <v>1</v>
      </c>
      <c r="DV65" s="245">
        <f>SUM(DQ65:DU65)</f>
        <v>3</v>
      </c>
      <c r="DW65" s="245"/>
      <c r="DX65" s="245"/>
      <c r="DY65" s="33"/>
      <c r="DZ65" s="33"/>
      <c r="EA65" s="33"/>
      <c r="EB65" s="64">
        <f t="shared" si="25"/>
        <v>500</v>
      </c>
      <c r="EC65" s="426">
        <f t="shared" si="25"/>
        <v>1716.06205</v>
      </c>
      <c r="ED65" s="426">
        <f t="shared" si="26"/>
        <v>0</v>
      </c>
      <c r="EE65" s="64">
        <f t="shared" si="27"/>
        <v>0</v>
      </c>
      <c r="EF65" s="64">
        <f t="shared" si="9"/>
        <v>0</v>
      </c>
      <c r="EG65" s="64">
        <f t="shared" si="28"/>
        <v>0</v>
      </c>
      <c r="EH65" s="64">
        <f t="shared" si="10"/>
        <v>0</v>
      </c>
      <c r="EI65" s="64">
        <f t="shared" si="10"/>
        <v>0</v>
      </c>
      <c r="EJ65" s="64">
        <f t="shared" si="29"/>
        <v>0</v>
      </c>
      <c r="EK65" s="64">
        <f t="shared" si="11"/>
        <v>0</v>
      </c>
      <c r="EL65" s="64">
        <f t="shared" si="11"/>
        <v>500</v>
      </c>
      <c r="EM65" s="64">
        <f t="shared" si="30"/>
        <v>56.062050000000006</v>
      </c>
      <c r="EN65" s="64">
        <f t="shared" si="31"/>
        <v>0</v>
      </c>
      <c r="EO65" s="64">
        <f t="shared" si="31"/>
        <v>0</v>
      </c>
      <c r="EP65" s="64">
        <f t="shared" si="32"/>
        <v>430</v>
      </c>
      <c r="EQ65" s="64">
        <f t="shared" si="33"/>
        <v>0</v>
      </c>
      <c r="ER65" s="64">
        <f t="shared" si="33"/>
        <v>0</v>
      </c>
      <c r="ES65" s="64">
        <f>300+530+400</f>
        <v>1230</v>
      </c>
      <c r="ET65" s="426">
        <f t="shared" si="34"/>
        <v>0</v>
      </c>
      <c r="EU65" s="64">
        <f t="shared" si="34"/>
        <v>0</v>
      </c>
      <c r="EV65" s="64"/>
      <c r="EW65" s="426">
        <f t="shared" si="35"/>
        <v>0</v>
      </c>
      <c r="EX65" s="64">
        <f t="shared" si="36"/>
        <v>0</v>
      </c>
      <c r="EY65" s="426">
        <f t="shared" si="36"/>
        <v>0</v>
      </c>
      <c r="EZ65" s="426">
        <f t="shared" si="37"/>
        <v>0</v>
      </c>
      <c r="FA65" s="64">
        <f t="shared" si="38"/>
        <v>0</v>
      </c>
      <c r="FB65" s="64">
        <f t="shared" si="39"/>
        <v>0</v>
      </c>
      <c r="FC65" s="64">
        <f t="shared" si="40"/>
        <v>0</v>
      </c>
      <c r="FD65" s="64">
        <f t="shared" si="41"/>
        <v>0</v>
      </c>
      <c r="FE65" s="64">
        <f t="shared" si="41"/>
        <v>0</v>
      </c>
      <c r="FF65" s="64">
        <f t="shared" si="42"/>
        <v>0</v>
      </c>
      <c r="FG65" s="64">
        <f t="shared" si="43"/>
        <v>0</v>
      </c>
      <c r="FH65" s="64">
        <f t="shared" si="43"/>
        <v>0</v>
      </c>
      <c r="FI65" s="64">
        <f t="shared" si="44"/>
        <v>0</v>
      </c>
      <c r="FJ65" s="64">
        <f t="shared" si="45"/>
        <v>0</v>
      </c>
      <c r="FK65" s="64">
        <f t="shared" si="45"/>
        <v>0</v>
      </c>
      <c r="FL65" s="64">
        <f t="shared" si="46"/>
        <v>0</v>
      </c>
      <c r="FM65" s="64">
        <f t="shared" si="47"/>
        <v>0</v>
      </c>
      <c r="FN65" s="64">
        <f t="shared" si="47"/>
        <v>0</v>
      </c>
      <c r="FO65" s="64"/>
      <c r="FP65" s="64">
        <f t="shared" si="48"/>
        <v>0</v>
      </c>
      <c r="FQ65" s="64">
        <f t="shared" si="48"/>
        <v>0</v>
      </c>
      <c r="FR65" s="64"/>
      <c r="FS65" s="64">
        <f t="shared" si="49"/>
        <v>0</v>
      </c>
      <c r="FT65" s="64">
        <f t="shared" si="50"/>
        <v>44758</v>
      </c>
      <c r="FU65" s="426">
        <f t="shared" si="50"/>
        <v>0</v>
      </c>
      <c r="FV65" s="426">
        <f t="shared" si="51"/>
        <v>0</v>
      </c>
      <c r="FW65" s="64">
        <f t="shared" si="52"/>
        <v>0</v>
      </c>
      <c r="FX65" s="64">
        <f t="shared" si="53"/>
        <v>0</v>
      </c>
      <c r="FY65" s="64">
        <f t="shared" si="54"/>
        <v>0</v>
      </c>
      <c r="FZ65" s="64">
        <f t="shared" si="55"/>
        <v>0</v>
      </c>
      <c r="GA65" s="64">
        <f t="shared" si="55"/>
        <v>0</v>
      </c>
      <c r="GB65" s="64">
        <f t="shared" si="56"/>
        <v>0</v>
      </c>
      <c r="GC65" s="64">
        <f t="shared" si="57"/>
        <v>0</v>
      </c>
      <c r="GD65" s="64">
        <f t="shared" si="57"/>
        <v>44758</v>
      </c>
      <c r="GE65" s="64">
        <f t="shared" si="58"/>
        <v>0</v>
      </c>
      <c r="GF65" s="64">
        <f t="shared" si="59"/>
        <v>0</v>
      </c>
      <c r="GG65" s="64">
        <f t="shared" si="59"/>
        <v>0</v>
      </c>
      <c r="GH65" s="64">
        <f t="shared" si="60"/>
        <v>0</v>
      </c>
      <c r="GI65" s="64">
        <f t="shared" si="61"/>
        <v>0</v>
      </c>
      <c r="GJ65" s="64">
        <f t="shared" si="61"/>
        <v>0</v>
      </c>
      <c r="GK65" s="64"/>
      <c r="GL65" s="64">
        <f t="shared" si="62"/>
        <v>0</v>
      </c>
      <c r="GM65" s="64">
        <f t="shared" si="62"/>
        <v>0</v>
      </c>
      <c r="GN65" s="64"/>
      <c r="GO65" s="64">
        <f t="shared" si="63"/>
        <v>0</v>
      </c>
      <c r="GP65" s="64">
        <f t="shared" si="64"/>
        <v>0</v>
      </c>
      <c r="GQ65" s="426">
        <f t="shared" si="64"/>
        <v>80937.86</v>
      </c>
      <c r="GR65" s="426">
        <f t="shared" si="65"/>
        <v>80937.86</v>
      </c>
      <c r="GS65" s="64">
        <f t="shared" si="66"/>
        <v>80937.86</v>
      </c>
      <c r="GT65" s="64">
        <f t="shared" si="67"/>
        <v>0</v>
      </c>
      <c r="GU65" s="64">
        <f t="shared" si="68"/>
        <v>0</v>
      </c>
      <c r="GV65" s="64">
        <f t="shared" si="69"/>
        <v>0</v>
      </c>
      <c r="GW65" s="64">
        <f t="shared" si="69"/>
        <v>0</v>
      </c>
      <c r="GX65" s="64">
        <f t="shared" si="70"/>
        <v>0</v>
      </c>
      <c r="GY65" s="64">
        <f t="shared" si="71"/>
        <v>0</v>
      </c>
      <c r="GZ65" s="64">
        <f t="shared" si="71"/>
        <v>0</v>
      </c>
      <c r="HA65" s="64">
        <f t="shared" si="72"/>
        <v>0</v>
      </c>
      <c r="HB65" s="64">
        <f t="shared" si="73"/>
        <v>0</v>
      </c>
      <c r="HC65" s="64">
        <f t="shared" si="73"/>
        <v>0</v>
      </c>
      <c r="HD65" s="64">
        <f t="shared" si="74"/>
        <v>0</v>
      </c>
      <c r="HE65" s="64">
        <f t="shared" si="75"/>
        <v>80937.86</v>
      </c>
      <c r="HF65" s="64">
        <f t="shared" si="75"/>
        <v>0</v>
      </c>
      <c r="HG65" s="64">
        <f>9127039.93/1000+8221526.18/1000+555145/1000+9379346.26/1000+7000</f>
        <v>34283.057370000002</v>
      </c>
      <c r="HH65" s="64">
        <f t="shared" si="76"/>
        <v>0</v>
      </c>
      <c r="HI65" s="64">
        <f t="shared" si="76"/>
        <v>0</v>
      </c>
      <c r="HJ65" s="64">
        <f>80937.86-HG65</f>
        <v>46654.802629999998</v>
      </c>
      <c r="HK65" s="64">
        <f t="shared" si="77"/>
        <v>0</v>
      </c>
      <c r="HL65" s="382">
        <f t="shared" si="78"/>
        <v>45258</v>
      </c>
      <c r="HM65" s="398">
        <f t="shared" si="79"/>
        <v>82653.922049999994</v>
      </c>
      <c r="HN65" s="429">
        <f t="shared" si="80"/>
        <v>80937.86</v>
      </c>
      <c r="HO65" s="382">
        <f t="shared" si="81"/>
        <v>80937.86</v>
      </c>
      <c r="HP65" s="382">
        <f t="shared" si="122"/>
        <v>0</v>
      </c>
      <c r="HQ65" s="382">
        <f t="shared" si="122"/>
        <v>0</v>
      </c>
      <c r="HR65" s="382">
        <f t="shared" si="122"/>
        <v>0</v>
      </c>
      <c r="HS65" s="382">
        <f t="shared" si="85"/>
        <v>0</v>
      </c>
      <c r="HT65" s="382">
        <f t="shared" si="85"/>
        <v>0</v>
      </c>
      <c r="HU65" s="382">
        <f t="shared" si="85"/>
        <v>0</v>
      </c>
      <c r="HV65" s="382">
        <f t="shared" si="85"/>
        <v>45258</v>
      </c>
      <c r="HW65" s="382">
        <f t="shared" si="85"/>
        <v>56.062050000000006</v>
      </c>
      <c r="HX65" s="382">
        <f t="shared" si="85"/>
        <v>0</v>
      </c>
      <c r="HY65" s="382">
        <f t="shared" si="85"/>
        <v>0</v>
      </c>
      <c r="HZ65" s="382">
        <f t="shared" si="85"/>
        <v>430</v>
      </c>
      <c r="IA65" s="382">
        <f t="shared" si="85"/>
        <v>80937.86</v>
      </c>
      <c r="IB65" s="382">
        <f t="shared" si="85"/>
        <v>0</v>
      </c>
      <c r="IC65" s="382">
        <f>ES65+FO65+GK65+HG65</f>
        <v>35513.057370000002</v>
      </c>
      <c r="ID65" s="382">
        <f t="shared" si="85"/>
        <v>0</v>
      </c>
      <c r="IE65" s="382">
        <f t="shared" si="85"/>
        <v>0</v>
      </c>
      <c r="IF65" s="429">
        <f t="shared" si="85"/>
        <v>46654.802629999998</v>
      </c>
      <c r="IG65" s="382">
        <f t="shared" si="85"/>
        <v>0</v>
      </c>
      <c r="IK65" s="380">
        <f t="shared" si="0"/>
        <v>0</v>
      </c>
    </row>
    <row r="66" spans="1:245" s="35" customFormat="1" ht="26.25" customHeight="1" outlineLevel="3">
      <c r="A66" s="248"/>
      <c r="B66" s="388" t="s">
        <v>134</v>
      </c>
      <c r="C66" s="76" t="s">
        <v>146</v>
      </c>
      <c r="D66" s="60" t="s">
        <v>178</v>
      </c>
      <c r="E66" s="580"/>
      <c r="F66" s="423"/>
      <c r="G66" s="245" t="s">
        <v>49</v>
      </c>
      <c r="H66" s="245">
        <v>4.9000000000000004</v>
      </c>
      <c r="I66" s="245">
        <v>16</v>
      </c>
      <c r="J66" s="245">
        <v>2020</v>
      </c>
      <c r="K66" s="245">
        <v>2020</v>
      </c>
      <c r="L66" s="60" t="s">
        <v>178</v>
      </c>
      <c r="M66" s="34">
        <f>+P66+R66+T66+AG66+AS66+AV66</f>
        <v>14220</v>
      </c>
      <c r="N66" s="341" t="s">
        <v>603</v>
      </c>
      <c r="O66" s="34">
        <f t="shared" si="317"/>
        <v>16308.270000000002</v>
      </c>
      <c r="P66" s="34">
        <f t="shared" si="318"/>
        <v>0</v>
      </c>
      <c r="Q66" s="34">
        <f t="shared" si="318"/>
        <v>0</v>
      </c>
      <c r="R66" s="34">
        <f t="shared" si="318"/>
        <v>0</v>
      </c>
      <c r="S66" s="34">
        <f t="shared" si="318"/>
        <v>0</v>
      </c>
      <c r="T66" s="34">
        <f t="shared" si="318"/>
        <v>14220</v>
      </c>
      <c r="U66" s="34">
        <f t="shared" si="318"/>
        <v>0</v>
      </c>
      <c r="V66" s="66">
        <f t="shared" si="84"/>
        <v>0</v>
      </c>
      <c r="W66" s="34"/>
      <c r="X66" s="34"/>
      <c r="Y66" s="34"/>
      <c r="Z66" s="34"/>
      <c r="AA66" s="34"/>
      <c r="AB66" s="34"/>
      <c r="AC66" s="34"/>
      <c r="AD66" s="34"/>
      <c r="AE66" s="34"/>
      <c r="AF66" s="34"/>
      <c r="AG66" s="34">
        <f t="shared" si="319"/>
        <v>0</v>
      </c>
      <c r="AH66" s="34">
        <f t="shared" si="319"/>
        <v>16308.270000000002</v>
      </c>
      <c r="AI66" s="34">
        <f t="shared" si="83"/>
        <v>0</v>
      </c>
      <c r="AJ66" s="34"/>
      <c r="AK66" s="34"/>
      <c r="AL66" s="34"/>
      <c r="AM66" s="34"/>
      <c r="AN66" s="34"/>
      <c r="AO66" s="34"/>
      <c r="AP66" s="34"/>
      <c r="AQ66" s="34"/>
      <c r="AR66" s="34"/>
      <c r="AS66" s="34">
        <f t="shared" si="320"/>
        <v>0</v>
      </c>
      <c r="AT66" s="34">
        <f t="shared" si="320"/>
        <v>0</v>
      </c>
      <c r="AU66" s="66">
        <f t="shared" si="19"/>
        <v>0</v>
      </c>
      <c r="AV66" s="34">
        <f t="shared" si="321"/>
        <v>0</v>
      </c>
      <c r="AW66" s="34">
        <f t="shared" si="321"/>
        <v>0</v>
      </c>
      <c r="AX66" s="34">
        <f t="shared" si="20"/>
        <v>16308.270000000002</v>
      </c>
      <c r="AY66" s="34">
        <f t="shared" ref="AY66:AY76" si="325">+BA66+BC66+BE66+BG66+BI66+BK66</f>
        <v>250</v>
      </c>
      <c r="AZ66" s="34">
        <f t="shared" si="313"/>
        <v>0</v>
      </c>
      <c r="BA66" s="34">
        <v>0</v>
      </c>
      <c r="BB66" s="34"/>
      <c r="BC66" s="34"/>
      <c r="BD66" s="34"/>
      <c r="BE66" s="34">
        <v>250</v>
      </c>
      <c r="BF66" s="34"/>
      <c r="BG66" s="34"/>
      <c r="BH66" s="34">
        <v>0</v>
      </c>
      <c r="BI66" s="34"/>
      <c r="BJ66" s="34"/>
      <c r="BK66" s="34"/>
      <c r="BL66" s="34"/>
      <c r="BM66" s="34">
        <f t="shared" si="322"/>
        <v>0</v>
      </c>
      <c r="BN66" s="34">
        <f t="shared" si="322"/>
        <v>0</v>
      </c>
      <c r="BO66" s="245"/>
      <c r="BP66" s="245"/>
      <c r="BQ66" s="245"/>
      <c r="BR66" s="245"/>
      <c r="BS66" s="245"/>
      <c r="BT66" s="245"/>
      <c r="BU66" s="245"/>
      <c r="BV66" s="245"/>
      <c r="BW66" s="245"/>
      <c r="BX66" s="245"/>
      <c r="BY66" s="245"/>
      <c r="BZ66" s="245"/>
      <c r="CA66" s="34">
        <f t="shared" si="323"/>
        <v>13970</v>
      </c>
      <c r="CB66" s="34">
        <f t="shared" si="323"/>
        <v>0</v>
      </c>
      <c r="CC66" s="245"/>
      <c r="CD66" s="245"/>
      <c r="CE66" s="245"/>
      <c r="CF66" s="245"/>
      <c r="CG66" s="34">
        <v>13970</v>
      </c>
      <c r="CH66" s="34"/>
      <c r="CI66" s="245"/>
      <c r="CJ66" s="219"/>
      <c r="CK66" s="245"/>
      <c r="CL66" s="245"/>
      <c r="CM66" s="245"/>
      <c r="CN66" s="245"/>
      <c r="CO66" s="34">
        <f t="shared" si="324"/>
        <v>0</v>
      </c>
      <c r="CP66" s="34">
        <f t="shared" si="315"/>
        <v>16308.270000000002</v>
      </c>
      <c r="CQ66" s="245"/>
      <c r="CR66" s="245"/>
      <c r="CS66" s="245"/>
      <c r="CT66" s="245"/>
      <c r="CU66" s="245"/>
      <c r="CV66" s="245"/>
      <c r="CW66" s="245"/>
      <c r="CX66" s="245">
        <v>16308.270000000002</v>
      </c>
      <c r="CY66" s="245"/>
      <c r="CZ66" s="404"/>
      <c r="DA66" s="404"/>
      <c r="DB66" s="404"/>
      <c r="DC66" s="380">
        <f t="shared" si="7"/>
        <v>14220</v>
      </c>
      <c r="DD66" s="380">
        <f t="shared" si="7"/>
        <v>16308.270000000002</v>
      </c>
      <c r="DE66" s="64">
        <f t="shared" si="249"/>
        <v>0</v>
      </c>
      <c r="DF66" s="64">
        <f t="shared" si="249"/>
        <v>0</v>
      </c>
      <c r="DG66" s="64">
        <f t="shared" si="249"/>
        <v>0</v>
      </c>
      <c r="DH66" s="64">
        <f t="shared" si="248"/>
        <v>0</v>
      </c>
      <c r="DI66" s="64">
        <f t="shared" si="248"/>
        <v>14220</v>
      </c>
      <c r="DJ66" s="64">
        <f t="shared" si="248"/>
        <v>0</v>
      </c>
      <c r="DK66" s="64">
        <f t="shared" si="248"/>
        <v>0</v>
      </c>
      <c r="DL66" s="64">
        <f t="shared" si="248"/>
        <v>16308.270000000002</v>
      </c>
      <c r="DM66" s="64">
        <f t="shared" si="248"/>
        <v>0</v>
      </c>
      <c r="DN66" s="64">
        <f t="shared" si="248"/>
        <v>0</v>
      </c>
      <c r="DO66" s="64">
        <f t="shared" si="248"/>
        <v>0</v>
      </c>
      <c r="DP66" s="64">
        <f t="shared" si="248"/>
        <v>0</v>
      </c>
      <c r="DQ66" s="245">
        <v>0</v>
      </c>
      <c r="DR66" s="245">
        <v>1</v>
      </c>
      <c r="DS66" s="245">
        <v>1</v>
      </c>
      <c r="DT66" s="245">
        <v>0</v>
      </c>
      <c r="DU66" s="245">
        <v>1</v>
      </c>
      <c r="DV66" s="245">
        <f>SUM(DQ66:DU66)</f>
        <v>3</v>
      </c>
      <c r="DW66" s="245"/>
      <c r="DX66" s="245"/>
      <c r="DY66" s="33"/>
      <c r="DZ66" s="33"/>
      <c r="EA66" s="33"/>
      <c r="EB66" s="64">
        <f t="shared" si="25"/>
        <v>250</v>
      </c>
      <c r="EC66" s="426">
        <f t="shared" si="25"/>
        <v>0</v>
      </c>
      <c r="ED66" s="426">
        <f t="shared" si="26"/>
        <v>0</v>
      </c>
      <c r="EE66" s="64">
        <f t="shared" si="27"/>
        <v>0</v>
      </c>
      <c r="EF66" s="64">
        <f t="shared" si="9"/>
        <v>0</v>
      </c>
      <c r="EG66" s="64">
        <f t="shared" si="28"/>
        <v>0</v>
      </c>
      <c r="EH66" s="64">
        <f t="shared" si="10"/>
        <v>0</v>
      </c>
      <c r="EI66" s="64">
        <f t="shared" si="10"/>
        <v>0</v>
      </c>
      <c r="EJ66" s="64">
        <f t="shared" si="29"/>
        <v>0</v>
      </c>
      <c r="EK66" s="64">
        <f t="shared" si="11"/>
        <v>0</v>
      </c>
      <c r="EL66" s="64">
        <f t="shared" si="11"/>
        <v>250</v>
      </c>
      <c r="EM66" s="64">
        <f t="shared" si="30"/>
        <v>0</v>
      </c>
      <c r="EN66" s="64">
        <f t="shared" si="31"/>
        <v>0</v>
      </c>
      <c r="EO66" s="64">
        <f t="shared" si="31"/>
        <v>0</v>
      </c>
      <c r="EP66" s="64">
        <f t="shared" si="32"/>
        <v>0</v>
      </c>
      <c r="EQ66" s="64">
        <f t="shared" si="33"/>
        <v>0</v>
      </c>
      <c r="ER66" s="64">
        <f t="shared" si="33"/>
        <v>0</v>
      </c>
      <c r="ES66" s="64"/>
      <c r="ET66" s="426">
        <f t="shared" si="34"/>
        <v>0</v>
      </c>
      <c r="EU66" s="64">
        <f t="shared" si="34"/>
        <v>0</v>
      </c>
      <c r="EV66" s="64"/>
      <c r="EW66" s="426">
        <f t="shared" si="35"/>
        <v>0</v>
      </c>
      <c r="EX66" s="64">
        <f t="shared" si="36"/>
        <v>0</v>
      </c>
      <c r="EY66" s="426">
        <f t="shared" si="36"/>
        <v>0</v>
      </c>
      <c r="EZ66" s="426">
        <f t="shared" si="37"/>
        <v>0</v>
      </c>
      <c r="FA66" s="64">
        <f t="shared" si="38"/>
        <v>0</v>
      </c>
      <c r="FB66" s="64">
        <f t="shared" si="39"/>
        <v>0</v>
      </c>
      <c r="FC66" s="64">
        <f t="shared" si="40"/>
        <v>0</v>
      </c>
      <c r="FD66" s="64">
        <f t="shared" si="41"/>
        <v>0</v>
      </c>
      <c r="FE66" s="64">
        <f t="shared" si="41"/>
        <v>0</v>
      </c>
      <c r="FF66" s="64">
        <f t="shared" si="42"/>
        <v>0</v>
      </c>
      <c r="FG66" s="64">
        <f t="shared" si="43"/>
        <v>0</v>
      </c>
      <c r="FH66" s="64">
        <f t="shared" si="43"/>
        <v>0</v>
      </c>
      <c r="FI66" s="64">
        <f t="shared" si="44"/>
        <v>0</v>
      </c>
      <c r="FJ66" s="64">
        <f t="shared" si="45"/>
        <v>0</v>
      </c>
      <c r="FK66" s="64">
        <f t="shared" si="45"/>
        <v>0</v>
      </c>
      <c r="FL66" s="64">
        <f t="shared" si="46"/>
        <v>0</v>
      </c>
      <c r="FM66" s="64">
        <f t="shared" si="47"/>
        <v>0</v>
      </c>
      <c r="FN66" s="64">
        <f t="shared" si="47"/>
        <v>0</v>
      </c>
      <c r="FO66" s="64"/>
      <c r="FP66" s="64">
        <f t="shared" si="48"/>
        <v>0</v>
      </c>
      <c r="FQ66" s="64">
        <f t="shared" si="48"/>
        <v>0</v>
      </c>
      <c r="FR66" s="64"/>
      <c r="FS66" s="64">
        <f t="shared" si="49"/>
        <v>0</v>
      </c>
      <c r="FT66" s="64">
        <f t="shared" si="50"/>
        <v>13970</v>
      </c>
      <c r="FU66" s="426">
        <f t="shared" si="50"/>
        <v>0</v>
      </c>
      <c r="FV66" s="426">
        <f t="shared" si="51"/>
        <v>0</v>
      </c>
      <c r="FW66" s="64">
        <f t="shared" si="52"/>
        <v>0</v>
      </c>
      <c r="FX66" s="64">
        <f t="shared" si="53"/>
        <v>0</v>
      </c>
      <c r="FY66" s="64">
        <f t="shared" si="54"/>
        <v>0</v>
      </c>
      <c r="FZ66" s="64">
        <f t="shared" si="55"/>
        <v>0</v>
      </c>
      <c r="GA66" s="64">
        <f t="shared" si="55"/>
        <v>0</v>
      </c>
      <c r="GB66" s="64">
        <f t="shared" si="56"/>
        <v>0</v>
      </c>
      <c r="GC66" s="64">
        <f t="shared" si="57"/>
        <v>0</v>
      </c>
      <c r="GD66" s="64">
        <f t="shared" si="57"/>
        <v>13970</v>
      </c>
      <c r="GE66" s="64">
        <f t="shared" si="58"/>
        <v>0</v>
      </c>
      <c r="GF66" s="64">
        <f t="shared" si="59"/>
        <v>0</v>
      </c>
      <c r="GG66" s="64">
        <f t="shared" si="59"/>
        <v>0</v>
      </c>
      <c r="GH66" s="64">
        <f t="shared" si="60"/>
        <v>0</v>
      </c>
      <c r="GI66" s="64">
        <f t="shared" si="61"/>
        <v>0</v>
      </c>
      <c r="GJ66" s="64">
        <f t="shared" si="61"/>
        <v>0</v>
      </c>
      <c r="GK66" s="64"/>
      <c r="GL66" s="64">
        <f t="shared" si="62"/>
        <v>0</v>
      </c>
      <c r="GM66" s="64">
        <f t="shared" si="62"/>
        <v>0</v>
      </c>
      <c r="GN66" s="64"/>
      <c r="GO66" s="64">
        <f t="shared" si="63"/>
        <v>0</v>
      </c>
      <c r="GP66" s="64">
        <f t="shared" si="64"/>
        <v>0</v>
      </c>
      <c r="GQ66" s="426">
        <f t="shared" si="64"/>
        <v>16308.270000000002</v>
      </c>
      <c r="GR66" s="426">
        <f t="shared" si="65"/>
        <v>16308.270000000002</v>
      </c>
      <c r="GS66" s="64">
        <f t="shared" si="66"/>
        <v>16308.270000000002</v>
      </c>
      <c r="GT66" s="64">
        <f t="shared" si="67"/>
        <v>0</v>
      </c>
      <c r="GU66" s="64">
        <f t="shared" si="68"/>
        <v>0</v>
      </c>
      <c r="GV66" s="64">
        <f t="shared" si="69"/>
        <v>0</v>
      </c>
      <c r="GW66" s="64">
        <f t="shared" si="69"/>
        <v>0</v>
      </c>
      <c r="GX66" s="64">
        <f t="shared" si="70"/>
        <v>0</v>
      </c>
      <c r="GY66" s="64">
        <f t="shared" si="71"/>
        <v>0</v>
      </c>
      <c r="GZ66" s="64">
        <f t="shared" si="71"/>
        <v>0</v>
      </c>
      <c r="HA66" s="64">
        <f t="shared" si="72"/>
        <v>0</v>
      </c>
      <c r="HB66" s="64">
        <f t="shared" si="73"/>
        <v>0</v>
      </c>
      <c r="HC66" s="64">
        <f t="shared" si="73"/>
        <v>0</v>
      </c>
      <c r="HD66" s="64">
        <f t="shared" si="74"/>
        <v>0</v>
      </c>
      <c r="HE66" s="64">
        <f t="shared" si="75"/>
        <v>16308.270000000002</v>
      </c>
      <c r="HF66" s="64">
        <f t="shared" si="75"/>
        <v>0</v>
      </c>
      <c r="HG66" s="64"/>
      <c r="HH66" s="64">
        <f t="shared" si="76"/>
        <v>0</v>
      </c>
      <c r="HI66" s="64">
        <f t="shared" si="76"/>
        <v>0</v>
      </c>
      <c r="HJ66" s="64">
        <v>16308.270000000002</v>
      </c>
      <c r="HK66" s="64">
        <f t="shared" si="77"/>
        <v>0</v>
      </c>
      <c r="HL66" s="382">
        <f t="shared" si="78"/>
        <v>14220</v>
      </c>
      <c r="HM66" s="398">
        <f t="shared" si="79"/>
        <v>16308.270000000002</v>
      </c>
      <c r="HN66" s="429">
        <f t="shared" si="80"/>
        <v>16308.270000000002</v>
      </c>
      <c r="HO66" s="382">
        <f t="shared" si="81"/>
        <v>16308.270000000002</v>
      </c>
      <c r="HP66" s="382">
        <f t="shared" si="122"/>
        <v>0</v>
      </c>
      <c r="HQ66" s="382">
        <f t="shared" si="122"/>
        <v>0</v>
      </c>
      <c r="HR66" s="382">
        <f t="shared" si="122"/>
        <v>0</v>
      </c>
      <c r="HS66" s="382">
        <f t="shared" si="85"/>
        <v>0</v>
      </c>
      <c r="HT66" s="382">
        <f t="shared" si="85"/>
        <v>0</v>
      </c>
      <c r="HU66" s="382">
        <f t="shared" si="85"/>
        <v>0</v>
      </c>
      <c r="HV66" s="382">
        <f t="shared" si="85"/>
        <v>14220</v>
      </c>
      <c r="HW66" s="382">
        <f t="shared" si="85"/>
        <v>0</v>
      </c>
      <c r="HX66" s="382">
        <f t="shared" si="85"/>
        <v>0</v>
      </c>
      <c r="HY66" s="382">
        <f t="shared" si="85"/>
        <v>0</v>
      </c>
      <c r="HZ66" s="382">
        <f t="shared" si="85"/>
        <v>0</v>
      </c>
      <c r="IA66" s="382">
        <f t="shared" si="85"/>
        <v>16308.270000000002</v>
      </c>
      <c r="IB66" s="382">
        <f t="shared" si="85"/>
        <v>0</v>
      </c>
      <c r="IC66" s="382">
        <f t="shared" si="85"/>
        <v>0</v>
      </c>
      <c r="ID66" s="382">
        <f t="shared" si="85"/>
        <v>0</v>
      </c>
      <c r="IE66" s="382">
        <f t="shared" si="85"/>
        <v>0</v>
      </c>
      <c r="IF66" s="429">
        <f t="shared" si="85"/>
        <v>16308.270000000002</v>
      </c>
      <c r="IG66" s="382">
        <f t="shared" si="85"/>
        <v>0</v>
      </c>
      <c r="IK66" s="380">
        <f t="shared" si="0"/>
        <v>0</v>
      </c>
    </row>
    <row r="67" spans="1:245" s="35" customFormat="1" ht="26.25" customHeight="1" outlineLevel="3" thickBot="1">
      <c r="A67" s="248"/>
      <c r="B67" s="391" t="s">
        <v>544</v>
      </c>
      <c r="C67" s="76"/>
      <c r="D67" s="60"/>
      <c r="E67" s="423"/>
      <c r="F67" s="423"/>
      <c r="G67" s="245"/>
      <c r="H67" s="245"/>
      <c r="I67" s="245"/>
      <c r="J67" s="245">
        <v>2020</v>
      </c>
      <c r="K67" s="245">
        <v>2020</v>
      </c>
      <c r="L67" s="60" t="s">
        <v>178</v>
      </c>
      <c r="M67" s="34">
        <f>+P67+R67+T67+AG67+AS67+AV67</f>
        <v>0</v>
      </c>
      <c r="N67" s="34" t="s">
        <v>604</v>
      </c>
      <c r="O67" s="34">
        <f t="shared" si="317"/>
        <v>31326.9</v>
      </c>
      <c r="P67" s="34">
        <f t="shared" si="318"/>
        <v>0</v>
      </c>
      <c r="Q67" s="34">
        <f t="shared" si="318"/>
        <v>0</v>
      </c>
      <c r="R67" s="34">
        <f t="shared" si="318"/>
        <v>0</v>
      </c>
      <c r="S67" s="34">
        <f t="shared" si="318"/>
        <v>0</v>
      </c>
      <c r="T67" s="34">
        <f t="shared" si="318"/>
        <v>0</v>
      </c>
      <c r="U67" s="34">
        <f t="shared" si="318"/>
        <v>0</v>
      </c>
      <c r="V67" s="66">
        <f t="shared" si="84"/>
        <v>0</v>
      </c>
      <c r="W67" s="34"/>
      <c r="X67" s="34"/>
      <c r="Y67" s="34"/>
      <c r="Z67" s="34"/>
      <c r="AA67" s="34"/>
      <c r="AB67" s="34"/>
      <c r="AC67" s="34"/>
      <c r="AD67" s="34"/>
      <c r="AE67" s="34"/>
      <c r="AF67" s="34"/>
      <c r="AG67" s="34">
        <f t="shared" si="319"/>
        <v>0</v>
      </c>
      <c r="AH67" s="34">
        <f t="shared" si="319"/>
        <v>31326.9</v>
      </c>
      <c r="AI67" s="34">
        <f t="shared" si="83"/>
        <v>0</v>
      </c>
      <c r="AJ67" s="34"/>
      <c r="AK67" s="34"/>
      <c r="AL67" s="34"/>
      <c r="AM67" s="34"/>
      <c r="AN67" s="34"/>
      <c r="AO67" s="34"/>
      <c r="AP67" s="34"/>
      <c r="AQ67" s="34"/>
      <c r="AR67" s="34"/>
      <c r="AS67" s="34">
        <f t="shared" si="320"/>
        <v>0</v>
      </c>
      <c r="AT67" s="34">
        <f t="shared" si="320"/>
        <v>0</v>
      </c>
      <c r="AU67" s="66">
        <f t="shared" si="19"/>
        <v>0</v>
      </c>
      <c r="AV67" s="34">
        <f t="shared" si="321"/>
        <v>0</v>
      </c>
      <c r="AW67" s="34">
        <f t="shared" si="321"/>
        <v>0</v>
      </c>
      <c r="AX67" s="34">
        <f t="shared" si="20"/>
        <v>41326.9</v>
      </c>
      <c r="AY67" s="34">
        <f t="shared" si="325"/>
        <v>0</v>
      </c>
      <c r="AZ67" s="34">
        <f t="shared" si="313"/>
        <v>0</v>
      </c>
      <c r="BA67" s="34"/>
      <c r="BB67" s="34"/>
      <c r="BC67" s="34"/>
      <c r="BD67" s="34"/>
      <c r="BE67" s="34"/>
      <c r="BF67" s="34"/>
      <c r="BG67" s="34"/>
      <c r="BH67" s="34"/>
      <c r="BI67" s="34"/>
      <c r="BJ67" s="34"/>
      <c r="BK67" s="34"/>
      <c r="BL67" s="34"/>
      <c r="BM67" s="34">
        <f t="shared" si="322"/>
        <v>0</v>
      </c>
      <c r="BN67" s="34">
        <f t="shared" si="322"/>
        <v>0</v>
      </c>
      <c r="BO67" s="245"/>
      <c r="BP67" s="245"/>
      <c r="BQ67" s="245"/>
      <c r="BR67" s="245"/>
      <c r="BS67" s="245"/>
      <c r="BT67" s="245"/>
      <c r="BU67" s="245"/>
      <c r="BV67" s="245"/>
      <c r="BW67" s="245"/>
      <c r="BX67" s="245"/>
      <c r="BY67" s="245"/>
      <c r="BZ67" s="245"/>
      <c r="CA67" s="34"/>
      <c r="CB67" s="34"/>
      <c r="CC67" s="245"/>
      <c r="CD67" s="245"/>
      <c r="CE67" s="245"/>
      <c r="CF67" s="245"/>
      <c r="CG67" s="34"/>
      <c r="CH67" s="34"/>
      <c r="CI67" s="245"/>
      <c r="CJ67" s="219"/>
      <c r="CK67" s="245"/>
      <c r="CL67" s="245"/>
      <c r="CM67" s="245"/>
      <c r="CN67" s="245"/>
      <c r="CO67" s="34">
        <f t="shared" si="324"/>
        <v>0</v>
      </c>
      <c r="CP67" s="34">
        <f t="shared" si="315"/>
        <v>31326.9</v>
      </c>
      <c r="CQ67" s="245"/>
      <c r="CR67" s="245"/>
      <c r="CS67" s="245"/>
      <c r="CT67" s="245"/>
      <c r="CU67" s="245"/>
      <c r="CV67" s="245"/>
      <c r="CW67" s="245"/>
      <c r="CX67" s="245">
        <v>31326.9</v>
      </c>
      <c r="CY67" s="245"/>
      <c r="CZ67" s="404"/>
      <c r="DA67" s="404"/>
      <c r="DB67" s="404"/>
      <c r="DC67" s="380">
        <f t="shared" si="7"/>
        <v>0</v>
      </c>
      <c r="DD67" s="380">
        <f t="shared" si="7"/>
        <v>31326.9</v>
      </c>
      <c r="DE67" s="64">
        <f t="shared" si="249"/>
        <v>0</v>
      </c>
      <c r="DF67" s="64">
        <f t="shared" si="249"/>
        <v>0</v>
      </c>
      <c r="DG67" s="64">
        <f t="shared" si="249"/>
        <v>0</v>
      </c>
      <c r="DH67" s="64">
        <f t="shared" si="248"/>
        <v>0</v>
      </c>
      <c r="DI67" s="64">
        <f t="shared" si="248"/>
        <v>0</v>
      </c>
      <c r="DJ67" s="64">
        <f t="shared" si="248"/>
        <v>0</v>
      </c>
      <c r="DK67" s="64">
        <f t="shared" si="248"/>
        <v>0</v>
      </c>
      <c r="DL67" s="64">
        <f t="shared" si="248"/>
        <v>31326.9</v>
      </c>
      <c r="DM67" s="64">
        <f t="shared" si="248"/>
        <v>0</v>
      </c>
      <c r="DN67" s="64">
        <f t="shared" si="248"/>
        <v>0</v>
      </c>
      <c r="DO67" s="64">
        <f t="shared" si="248"/>
        <v>0</v>
      </c>
      <c r="DP67" s="64">
        <f t="shared" si="248"/>
        <v>0</v>
      </c>
      <c r="DQ67" s="245"/>
      <c r="DR67" s="245"/>
      <c r="DS67" s="245"/>
      <c r="DT67" s="245"/>
      <c r="DU67" s="245"/>
      <c r="DV67" s="245"/>
      <c r="DW67" s="245"/>
      <c r="DX67" s="245"/>
      <c r="DY67" s="33"/>
      <c r="DZ67" s="33"/>
      <c r="EA67" s="33"/>
      <c r="EB67" s="64">
        <f t="shared" si="25"/>
        <v>0</v>
      </c>
      <c r="EC67" s="426">
        <f t="shared" si="25"/>
        <v>0</v>
      </c>
      <c r="ED67" s="426">
        <f t="shared" si="26"/>
        <v>0</v>
      </c>
      <c r="EE67" s="64">
        <f t="shared" si="27"/>
        <v>0</v>
      </c>
      <c r="EF67" s="64">
        <f t="shared" si="9"/>
        <v>0</v>
      </c>
      <c r="EG67" s="64">
        <f t="shared" si="28"/>
        <v>0</v>
      </c>
      <c r="EH67" s="64">
        <f t="shared" si="10"/>
        <v>0</v>
      </c>
      <c r="EI67" s="64">
        <f t="shared" si="10"/>
        <v>0</v>
      </c>
      <c r="EJ67" s="64">
        <f t="shared" si="29"/>
        <v>0</v>
      </c>
      <c r="EK67" s="64">
        <f t="shared" si="11"/>
        <v>0</v>
      </c>
      <c r="EL67" s="64">
        <f t="shared" si="11"/>
        <v>0</v>
      </c>
      <c r="EM67" s="64">
        <f t="shared" si="30"/>
        <v>0</v>
      </c>
      <c r="EN67" s="64">
        <f t="shared" si="31"/>
        <v>0</v>
      </c>
      <c r="EO67" s="64">
        <f t="shared" si="31"/>
        <v>0</v>
      </c>
      <c r="EP67" s="64">
        <f t="shared" si="32"/>
        <v>0</v>
      </c>
      <c r="EQ67" s="64">
        <f t="shared" si="33"/>
        <v>0</v>
      </c>
      <c r="ER67" s="64">
        <f t="shared" si="33"/>
        <v>0</v>
      </c>
      <c r="ES67" s="64"/>
      <c r="ET67" s="426">
        <f t="shared" si="34"/>
        <v>0</v>
      </c>
      <c r="EU67" s="64">
        <f t="shared" si="34"/>
        <v>0</v>
      </c>
      <c r="EV67" s="64"/>
      <c r="EW67" s="426">
        <f t="shared" si="35"/>
        <v>0</v>
      </c>
      <c r="EX67" s="64">
        <f t="shared" si="36"/>
        <v>0</v>
      </c>
      <c r="EY67" s="426">
        <f t="shared" si="36"/>
        <v>0</v>
      </c>
      <c r="EZ67" s="426">
        <f t="shared" si="37"/>
        <v>0</v>
      </c>
      <c r="FA67" s="64">
        <f t="shared" si="38"/>
        <v>0</v>
      </c>
      <c r="FB67" s="64">
        <f t="shared" si="39"/>
        <v>0</v>
      </c>
      <c r="FC67" s="64">
        <f t="shared" si="40"/>
        <v>0</v>
      </c>
      <c r="FD67" s="64">
        <f t="shared" si="41"/>
        <v>0</v>
      </c>
      <c r="FE67" s="64">
        <f t="shared" si="41"/>
        <v>0</v>
      </c>
      <c r="FF67" s="64">
        <f t="shared" si="42"/>
        <v>0</v>
      </c>
      <c r="FG67" s="64">
        <f t="shared" si="43"/>
        <v>0</v>
      </c>
      <c r="FH67" s="64">
        <f t="shared" si="43"/>
        <v>0</v>
      </c>
      <c r="FI67" s="64">
        <f t="shared" si="44"/>
        <v>0</v>
      </c>
      <c r="FJ67" s="64">
        <f t="shared" si="45"/>
        <v>0</v>
      </c>
      <c r="FK67" s="64">
        <f t="shared" si="45"/>
        <v>0</v>
      </c>
      <c r="FL67" s="64">
        <f t="shared" si="46"/>
        <v>0</v>
      </c>
      <c r="FM67" s="64">
        <f t="shared" si="47"/>
        <v>0</v>
      </c>
      <c r="FN67" s="64">
        <f t="shared" si="47"/>
        <v>0</v>
      </c>
      <c r="FO67" s="64"/>
      <c r="FP67" s="64">
        <f t="shared" si="48"/>
        <v>0</v>
      </c>
      <c r="FQ67" s="64">
        <f t="shared" si="48"/>
        <v>0</v>
      </c>
      <c r="FR67" s="64"/>
      <c r="FS67" s="64">
        <f t="shared" si="49"/>
        <v>0</v>
      </c>
      <c r="FT67" s="64">
        <f t="shared" si="50"/>
        <v>0</v>
      </c>
      <c r="FU67" s="426">
        <f t="shared" si="50"/>
        <v>0</v>
      </c>
      <c r="FV67" s="426">
        <f t="shared" si="51"/>
        <v>0</v>
      </c>
      <c r="FW67" s="64">
        <f t="shared" si="52"/>
        <v>0</v>
      </c>
      <c r="FX67" s="64">
        <f t="shared" si="53"/>
        <v>0</v>
      </c>
      <c r="FY67" s="64">
        <f t="shared" si="54"/>
        <v>0</v>
      </c>
      <c r="FZ67" s="64">
        <f t="shared" si="55"/>
        <v>0</v>
      </c>
      <c r="GA67" s="64">
        <f t="shared" si="55"/>
        <v>0</v>
      </c>
      <c r="GB67" s="64">
        <f t="shared" si="56"/>
        <v>0</v>
      </c>
      <c r="GC67" s="64">
        <f t="shared" si="57"/>
        <v>0</v>
      </c>
      <c r="GD67" s="64">
        <f t="shared" si="57"/>
        <v>0</v>
      </c>
      <c r="GE67" s="64">
        <f t="shared" si="58"/>
        <v>0</v>
      </c>
      <c r="GF67" s="64">
        <f t="shared" si="59"/>
        <v>0</v>
      </c>
      <c r="GG67" s="64">
        <f t="shared" si="59"/>
        <v>0</v>
      </c>
      <c r="GH67" s="64">
        <f t="shared" si="60"/>
        <v>0</v>
      </c>
      <c r="GI67" s="64">
        <f t="shared" si="61"/>
        <v>0</v>
      </c>
      <c r="GJ67" s="64">
        <f t="shared" si="61"/>
        <v>0</v>
      </c>
      <c r="GK67" s="64"/>
      <c r="GL67" s="64">
        <f t="shared" si="62"/>
        <v>0</v>
      </c>
      <c r="GM67" s="64">
        <f t="shared" si="62"/>
        <v>0</v>
      </c>
      <c r="GN67" s="64"/>
      <c r="GO67" s="64">
        <f t="shared" si="63"/>
        <v>0</v>
      </c>
      <c r="GP67" s="64">
        <f t="shared" si="64"/>
        <v>0</v>
      </c>
      <c r="GQ67" s="426">
        <f t="shared" si="64"/>
        <v>41326.9</v>
      </c>
      <c r="GR67" s="426">
        <f t="shared" si="65"/>
        <v>31326.9</v>
      </c>
      <c r="GS67" s="64">
        <f t="shared" si="66"/>
        <v>31326.9</v>
      </c>
      <c r="GT67" s="64">
        <f t="shared" si="67"/>
        <v>0</v>
      </c>
      <c r="GU67" s="64">
        <f t="shared" si="68"/>
        <v>0</v>
      </c>
      <c r="GV67" s="64">
        <f t="shared" si="69"/>
        <v>0</v>
      </c>
      <c r="GW67" s="64">
        <f t="shared" si="69"/>
        <v>0</v>
      </c>
      <c r="GX67" s="64">
        <f t="shared" si="70"/>
        <v>0</v>
      </c>
      <c r="GY67" s="64">
        <f t="shared" si="71"/>
        <v>0</v>
      </c>
      <c r="GZ67" s="64">
        <f t="shared" si="71"/>
        <v>0</v>
      </c>
      <c r="HA67" s="64">
        <f t="shared" si="72"/>
        <v>0</v>
      </c>
      <c r="HB67" s="64">
        <f t="shared" si="73"/>
        <v>0</v>
      </c>
      <c r="HC67" s="64">
        <f t="shared" si="73"/>
        <v>0</v>
      </c>
      <c r="HD67" s="64">
        <f t="shared" si="74"/>
        <v>0</v>
      </c>
      <c r="HE67" s="64">
        <f t="shared" si="75"/>
        <v>31326.9</v>
      </c>
      <c r="HF67" s="64">
        <f t="shared" si="75"/>
        <v>0</v>
      </c>
      <c r="HG67" s="64"/>
      <c r="HH67" s="64">
        <f t="shared" si="76"/>
        <v>0</v>
      </c>
      <c r="HI67" s="64">
        <f t="shared" si="76"/>
        <v>0</v>
      </c>
      <c r="HJ67" s="64">
        <v>41326.9</v>
      </c>
      <c r="HK67" s="64">
        <f t="shared" si="77"/>
        <v>0</v>
      </c>
      <c r="HL67" s="382">
        <f t="shared" si="78"/>
        <v>0</v>
      </c>
      <c r="HM67" s="398">
        <f t="shared" si="79"/>
        <v>41326.9</v>
      </c>
      <c r="HN67" s="398">
        <f t="shared" si="80"/>
        <v>31326.9</v>
      </c>
      <c r="HO67" s="382">
        <f t="shared" si="81"/>
        <v>31326.9</v>
      </c>
      <c r="HP67" s="382">
        <f t="shared" si="122"/>
        <v>0</v>
      </c>
      <c r="HQ67" s="382">
        <f t="shared" si="122"/>
        <v>0</v>
      </c>
      <c r="HR67" s="382">
        <f t="shared" si="122"/>
        <v>0</v>
      </c>
      <c r="HS67" s="382">
        <f t="shared" si="85"/>
        <v>0</v>
      </c>
      <c r="HT67" s="382">
        <f t="shared" si="85"/>
        <v>0</v>
      </c>
      <c r="HU67" s="382">
        <f t="shared" si="85"/>
        <v>0</v>
      </c>
      <c r="HV67" s="382">
        <f t="shared" si="85"/>
        <v>0</v>
      </c>
      <c r="HW67" s="382">
        <f t="shared" si="85"/>
        <v>0</v>
      </c>
      <c r="HX67" s="382">
        <f t="shared" si="85"/>
        <v>0</v>
      </c>
      <c r="HY67" s="382">
        <f t="shared" si="85"/>
        <v>0</v>
      </c>
      <c r="HZ67" s="382">
        <f t="shared" si="85"/>
        <v>0</v>
      </c>
      <c r="IA67" s="382">
        <f t="shared" si="85"/>
        <v>31326.9</v>
      </c>
      <c r="IB67" s="382">
        <f t="shared" si="85"/>
        <v>0</v>
      </c>
      <c r="IC67" s="382">
        <f t="shared" si="85"/>
        <v>0</v>
      </c>
      <c r="ID67" s="382">
        <f t="shared" si="85"/>
        <v>0</v>
      </c>
      <c r="IE67" s="382">
        <f t="shared" si="85"/>
        <v>0</v>
      </c>
      <c r="IF67" s="429">
        <f t="shared" si="85"/>
        <v>41326.9</v>
      </c>
      <c r="IG67" s="382">
        <f t="shared" si="85"/>
        <v>0</v>
      </c>
      <c r="IK67" s="380">
        <f t="shared" si="0"/>
        <v>0</v>
      </c>
    </row>
    <row r="68" spans="1:245" s="183" customFormat="1" ht="38.25" outlineLevel="1">
      <c r="A68" s="410" t="s">
        <v>24</v>
      </c>
      <c r="B68" s="60" t="s">
        <v>242</v>
      </c>
      <c r="C68" s="60" t="s">
        <v>141</v>
      </c>
      <c r="D68" s="60" t="s">
        <v>183</v>
      </c>
      <c r="E68" s="410" t="s">
        <v>39</v>
      </c>
      <c r="F68" s="410"/>
      <c r="G68" s="245" t="s">
        <v>5</v>
      </c>
      <c r="H68" s="410"/>
      <c r="I68" s="410">
        <v>0.8</v>
      </c>
      <c r="J68" s="410">
        <v>2017</v>
      </c>
      <c r="K68" s="410">
        <v>2017</v>
      </c>
      <c r="L68" s="410"/>
      <c r="M68" s="342">
        <f>+P68+R68+T68+AG68+AS68+AV68</f>
        <v>21539.19903</v>
      </c>
      <c r="N68" s="341" t="s">
        <v>604</v>
      </c>
      <c r="O68" s="34">
        <f t="shared" si="317"/>
        <v>21539.19903</v>
      </c>
      <c r="P68" s="34">
        <f t="shared" si="318"/>
        <v>21539.19903</v>
      </c>
      <c r="Q68" s="34">
        <f t="shared" si="318"/>
        <v>21539.19903</v>
      </c>
      <c r="R68" s="34">
        <f t="shared" si="318"/>
        <v>0</v>
      </c>
      <c r="S68" s="34">
        <f t="shared" si="318"/>
        <v>0</v>
      </c>
      <c r="T68" s="34">
        <f t="shared" si="318"/>
        <v>0</v>
      </c>
      <c r="U68" s="34">
        <f t="shared" si="318"/>
        <v>0</v>
      </c>
      <c r="V68" s="66">
        <f t="shared" si="84"/>
        <v>8307.0038600000007</v>
      </c>
      <c r="W68" s="342">
        <f>5473.27986+2833.724</f>
        <v>8307.0038600000007</v>
      </c>
      <c r="X68" s="34"/>
      <c r="Y68" s="34"/>
      <c r="Z68" s="34"/>
      <c r="AA68" s="34"/>
      <c r="AB68" s="34"/>
      <c r="AC68" s="34"/>
      <c r="AD68" s="34"/>
      <c r="AE68" s="34"/>
      <c r="AF68" s="34"/>
      <c r="AG68" s="34">
        <f>BG68+BU68+CI68+CW68</f>
        <v>0</v>
      </c>
      <c r="AH68" s="34">
        <f>BH68+BV68+CJ68+CX68</f>
        <v>0</v>
      </c>
      <c r="AI68" s="34">
        <f t="shared" si="83"/>
        <v>0</v>
      </c>
      <c r="AJ68" s="34"/>
      <c r="AK68" s="34"/>
      <c r="AL68" s="34"/>
      <c r="AM68" s="34"/>
      <c r="AN68" s="34"/>
      <c r="AO68" s="34"/>
      <c r="AP68" s="34"/>
      <c r="AQ68" s="34"/>
      <c r="AR68" s="34"/>
      <c r="AS68" s="34">
        <f>BI68+BW68+CK68+CY68</f>
        <v>0</v>
      </c>
      <c r="AT68" s="34">
        <f>BJ68+BX68+CL68+CZ68</f>
        <v>0</v>
      </c>
      <c r="AU68" s="66">
        <f t="shared" si="19"/>
        <v>0</v>
      </c>
      <c r="AV68" s="34">
        <f t="shared" si="321"/>
        <v>0</v>
      </c>
      <c r="AW68" s="34">
        <f t="shared" si="321"/>
        <v>0</v>
      </c>
      <c r="AX68" s="34">
        <f t="shared" si="20"/>
        <v>0</v>
      </c>
      <c r="AY68" s="34">
        <f t="shared" si="325"/>
        <v>21539.19903</v>
      </c>
      <c r="AZ68" s="34">
        <f t="shared" si="313"/>
        <v>21539.19903</v>
      </c>
      <c r="BA68" s="34">
        <v>21539.19903</v>
      </c>
      <c r="BB68" s="34">
        <v>21539.19903</v>
      </c>
      <c r="BC68" s="245"/>
      <c r="BD68" s="245"/>
      <c r="BE68" s="245"/>
      <c r="BF68" s="245"/>
      <c r="BG68" s="245"/>
      <c r="BH68" s="245"/>
      <c r="BI68" s="245"/>
      <c r="BJ68" s="245"/>
      <c r="BK68" s="47"/>
      <c r="BL68" s="47"/>
      <c r="BM68" s="34">
        <f t="shared" si="322"/>
        <v>0</v>
      </c>
      <c r="BN68" s="34">
        <f t="shared" si="322"/>
        <v>0</v>
      </c>
      <c r="BO68" s="245"/>
      <c r="BP68" s="245"/>
      <c r="BQ68" s="245"/>
      <c r="BR68" s="245"/>
      <c r="BS68" s="245"/>
      <c r="BT68" s="245"/>
      <c r="BU68" s="245"/>
      <c r="BV68" s="245"/>
      <c r="BW68" s="245"/>
      <c r="BX68" s="245"/>
      <c r="BY68" s="245"/>
      <c r="BZ68" s="245"/>
      <c r="CA68" s="34">
        <f t="shared" ref="CA68:CB76" si="326">+CC68+CE68+CG68+CI68+CK68+CM68</f>
        <v>0</v>
      </c>
      <c r="CB68" s="34">
        <f t="shared" si="326"/>
        <v>0</v>
      </c>
      <c r="CC68" s="34"/>
      <c r="CD68" s="34"/>
      <c r="CE68" s="34"/>
      <c r="CF68" s="34"/>
      <c r="CG68" s="34"/>
      <c r="CH68" s="34"/>
      <c r="CI68" s="245"/>
      <c r="CJ68" s="245"/>
      <c r="CK68" s="245"/>
      <c r="CL68" s="245"/>
      <c r="CM68" s="245"/>
      <c r="CN68" s="245"/>
      <c r="CO68" s="34">
        <f t="shared" si="324"/>
        <v>0</v>
      </c>
      <c r="CP68" s="34">
        <f t="shared" si="315"/>
        <v>0</v>
      </c>
      <c r="CQ68" s="245"/>
      <c r="CR68" s="245"/>
      <c r="CS68" s="245"/>
      <c r="CT68" s="245"/>
      <c r="CU68" s="245"/>
      <c r="CV68" s="245"/>
      <c r="CW68" s="245"/>
      <c r="CX68" s="245"/>
      <c r="CY68" s="245"/>
      <c r="CZ68" s="404"/>
      <c r="DA68" s="404"/>
      <c r="DB68" s="404"/>
      <c r="DC68" s="380">
        <f t="shared" si="7"/>
        <v>21539.19903</v>
      </c>
      <c r="DD68" s="380">
        <f t="shared" si="7"/>
        <v>21539.19903</v>
      </c>
      <c r="DE68" s="64">
        <f t="shared" si="249"/>
        <v>21539.19903</v>
      </c>
      <c r="DF68" s="64">
        <f t="shared" si="249"/>
        <v>21539.19903</v>
      </c>
      <c r="DG68" s="64">
        <f t="shared" si="249"/>
        <v>0</v>
      </c>
      <c r="DH68" s="64">
        <f t="shared" si="248"/>
        <v>0</v>
      </c>
      <c r="DI68" s="64">
        <f t="shared" si="248"/>
        <v>0</v>
      </c>
      <c r="DJ68" s="64">
        <f t="shared" si="248"/>
        <v>0</v>
      </c>
      <c r="DK68" s="64">
        <f t="shared" si="248"/>
        <v>0</v>
      </c>
      <c r="DL68" s="64">
        <f t="shared" si="248"/>
        <v>0</v>
      </c>
      <c r="DM68" s="64">
        <f t="shared" si="248"/>
        <v>0</v>
      </c>
      <c r="DN68" s="64">
        <f t="shared" si="248"/>
        <v>0</v>
      </c>
      <c r="DO68" s="64">
        <f t="shared" si="248"/>
        <v>0</v>
      </c>
      <c r="DP68" s="64">
        <f t="shared" si="248"/>
        <v>0</v>
      </c>
      <c r="DQ68" s="33"/>
      <c r="DR68" s="33"/>
      <c r="DS68" s="33"/>
      <c r="DT68" s="33"/>
      <c r="DU68" s="33"/>
      <c r="DV68" s="33"/>
      <c r="DW68" s="33"/>
      <c r="DX68" s="33"/>
      <c r="DY68" s="34">
        <v>488.67211131110685</v>
      </c>
      <c r="DZ68" s="34">
        <v>1756.9765957290665</v>
      </c>
      <c r="EA68" s="34">
        <v>30.95</v>
      </c>
      <c r="EB68" s="64">
        <f t="shared" si="25"/>
        <v>21539.19903</v>
      </c>
      <c r="EC68" s="426">
        <f t="shared" si="25"/>
        <v>29846.20289</v>
      </c>
      <c r="ED68" s="426">
        <f t="shared" si="26"/>
        <v>21539.19903</v>
      </c>
      <c r="EE68" s="64">
        <f t="shared" si="27"/>
        <v>21539.19903</v>
      </c>
      <c r="EF68" s="64">
        <f t="shared" si="9"/>
        <v>21539.19903</v>
      </c>
      <c r="EG68" s="64">
        <f t="shared" si="28"/>
        <v>21539.19903</v>
      </c>
      <c r="EH68" s="64">
        <f t="shared" si="10"/>
        <v>21539.19903</v>
      </c>
      <c r="EI68" s="64">
        <f t="shared" si="10"/>
        <v>0</v>
      </c>
      <c r="EJ68" s="64">
        <f t="shared" si="29"/>
        <v>0</v>
      </c>
      <c r="EK68" s="64">
        <f t="shared" si="11"/>
        <v>0</v>
      </c>
      <c r="EL68" s="64">
        <f t="shared" si="11"/>
        <v>0</v>
      </c>
      <c r="EM68" s="64">
        <f t="shared" si="30"/>
        <v>8307.0038600000007</v>
      </c>
      <c r="EN68" s="64">
        <f t="shared" si="31"/>
        <v>0</v>
      </c>
      <c r="EO68" s="64">
        <f t="shared" si="31"/>
        <v>0</v>
      </c>
      <c r="EP68" s="64">
        <f t="shared" si="32"/>
        <v>0</v>
      </c>
      <c r="EQ68" s="64">
        <f t="shared" si="33"/>
        <v>0</v>
      </c>
      <c r="ER68" s="64">
        <f t="shared" si="33"/>
        <v>0</v>
      </c>
      <c r="ES68" s="64"/>
      <c r="ET68" s="426">
        <f t="shared" si="34"/>
        <v>0</v>
      </c>
      <c r="EU68" s="64">
        <f t="shared" si="34"/>
        <v>0</v>
      </c>
      <c r="EV68" s="64"/>
      <c r="EW68" s="426">
        <f t="shared" si="35"/>
        <v>0</v>
      </c>
      <c r="EX68" s="64">
        <f t="shared" si="36"/>
        <v>0</v>
      </c>
      <c r="EY68" s="426">
        <f t="shared" si="36"/>
        <v>0</v>
      </c>
      <c r="EZ68" s="426">
        <f t="shared" si="37"/>
        <v>0</v>
      </c>
      <c r="FA68" s="64">
        <f t="shared" si="38"/>
        <v>0</v>
      </c>
      <c r="FB68" s="64">
        <f t="shared" si="39"/>
        <v>0</v>
      </c>
      <c r="FC68" s="64">
        <f t="shared" si="40"/>
        <v>0</v>
      </c>
      <c r="FD68" s="64">
        <f t="shared" si="41"/>
        <v>0</v>
      </c>
      <c r="FE68" s="64">
        <f t="shared" si="41"/>
        <v>0</v>
      </c>
      <c r="FF68" s="64">
        <f t="shared" si="42"/>
        <v>0</v>
      </c>
      <c r="FG68" s="64">
        <f t="shared" si="43"/>
        <v>0</v>
      </c>
      <c r="FH68" s="64">
        <f t="shared" si="43"/>
        <v>0</v>
      </c>
      <c r="FI68" s="64">
        <f t="shared" si="44"/>
        <v>0</v>
      </c>
      <c r="FJ68" s="64">
        <f t="shared" si="45"/>
        <v>0</v>
      </c>
      <c r="FK68" s="64">
        <f t="shared" si="45"/>
        <v>0</v>
      </c>
      <c r="FL68" s="64">
        <f t="shared" si="46"/>
        <v>0</v>
      </c>
      <c r="FM68" s="64">
        <f t="shared" si="47"/>
        <v>0</v>
      </c>
      <c r="FN68" s="64">
        <f t="shared" si="47"/>
        <v>0</v>
      </c>
      <c r="FO68" s="64"/>
      <c r="FP68" s="64">
        <f t="shared" si="48"/>
        <v>0</v>
      </c>
      <c r="FQ68" s="64">
        <f t="shared" si="48"/>
        <v>0</v>
      </c>
      <c r="FR68" s="64"/>
      <c r="FS68" s="64">
        <f t="shared" si="49"/>
        <v>0</v>
      </c>
      <c r="FT68" s="64">
        <f t="shared" si="50"/>
        <v>0</v>
      </c>
      <c r="FU68" s="426">
        <f t="shared" si="50"/>
        <v>0</v>
      </c>
      <c r="FV68" s="426">
        <f t="shared" si="51"/>
        <v>0</v>
      </c>
      <c r="FW68" s="64">
        <f t="shared" si="52"/>
        <v>0</v>
      </c>
      <c r="FX68" s="64">
        <f t="shared" si="53"/>
        <v>0</v>
      </c>
      <c r="FY68" s="64">
        <f t="shared" si="54"/>
        <v>0</v>
      </c>
      <c r="FZ68" s="64">
        <f t="shared" si="55"/>
        <v>0</v>
      </c>
      <c r="GA68" s="64">
        <f t="shared" si="55"/>
        <v>0</v>
      </c>
      <c r="GB68" s="64">
        <f t="shared" si="56"/>
        <v>0</v>
      </c>
      <c r="GC68" s="64">
        <f t="shared" si="57"/>
        <v>0</v>
      </c>
      <c r="GD68" s="64">
        <f t="shared" si="57"/>
        <v>0</v>
      </c>
      <c r="GE68" s="64">
        <f t="shared" si="58"/>
        <v>0</v>
      </c>
      <c r="GF68" s="64">
        <f t="shared" si="59"/>
        <v>0</v>
      </c>
      <c r="GG68" s="64">
        <f t="shared" si="59"/>
        <v>0</v>
      </c>
      <c r="GH68" s="64">
        <f t="shared" si="60"/>
        <v>0</v>
      </c>
      <c r="GI68" s="64">
        <f t="shared" si="61"/>
        <v>0</v>
      </c>
      <c r="GJ68" s="64">
        <f t="shared" si="61"/>
        <v>0</v>
      </c>
      <c r="GK68" s="64"/>
      <c r="GL68" s="64">
        <f t="shared" si="62"/>
        <v>0</v>
      </c>
      <c r="GM68" s="64">
        <f t="shared" si="62"/>
        <v>0</v>
      </c>
      <c r="GN68" s="64"/>
      <c r="GO68" s="64">
        <f t="shared" si="63"/>
        <v>0</v>
      </c>
      <c r="GP68" s="64">
        <f t="shared" si="64"/>
        <v>0</v>
      </c>
      <c r="GQ68" s="426">
        <f t="shared" si="64"/>
        <v>0</v>
      </c>
      <c r="GR68" s="426">
        <f t="shared" si="65"/>
        <v>0</v>
      </c>
      <c r="GS68" s="64">
        <f t="shared" si="66"/>
        <v>0</v>
      </c>
      <c r="GT68" s="64">
        <f t="shared" si="67"/>
        <v>0</v>
      </c>
      <c r="GU68" s="64">
        <f t="shared" si="68"/>
        <v>0</v>
      </c>
      <c r="GV68" s="64">
        <f t="shared" si="69"/>
        <v>0</v>
      </c>
      <c r="GW68" s="64">
        <f t="shared" si="69"/>
        <v>0</v>
      </c>
      <c r="GX68" s="64">
        <f t="shared" si="70"/>
        <v>0</v>
      </c>
      <c r="GY68" s="64">
        <f t="shared" si="71"/>
        <v>0</v>
      </c>
      <c r="GZ68" s="64">
        <f t="shared" si="71"/>
        <v>0</v>
      </c>
      <c r="HA68" s="64">
        <f t="shared" si="72"/>
        <v>0</v>
      </c>
      <c r="HB68" s="64">
        <f t="shared" si="73"/>
        <v>0</v>
      </c>
      <c r="HC68" s="64">
        <f t="shared" si="73"/>
        <v>0</v>
      </c>
      <c r="HD68" s="64">
        <f t="shared" si="74"/>
        <v>0</v>
      </c>
      <c r="HE68" s="64">
        <f t="shared" si="75"/>
        <v>0</v>
      </c>
      <c r="HF68" s="64">
        <f t="shared" si="75"/>
        <v>0</v>
      </c>
      <c r="HG68" s="64"/>
      <c r="HH68" s="64">
        <f t="shared" si="76"/>
        <v>0</v>
      </c>
      <c r="HI68" s="64">
        <f t="shared" si="76"/>
        <v>0</v>
      </c>
      <c r="HJ68" s="64"/>
      <c r="HK68" s="64">
        <f t="shared" si="77"/>
        <v>0</v>
      </c>
      <c r="HL68" s="382">
        <f t="shared" si="78"/>
        <v>21539.19903</v>
      </c>
      <c r="HM68" s="398">
        <f t="shared" si="79"/>
        <v>29846.20289</v>
      </c>
      <c r="HN68" s="398">
        <f t="shared" si="80"/>
        <v>21539.19903</v>
      </c>
      <c r="HO68" s="382">
        <f t="shared" si="81"/>
        <v>21539.19903</v>
      </c>
      <c r="HP68" s="382">
        <f t="shared" si="122"/>
        <v>21539.19903</v>
      </c>
      <c r="HQ68" s="382">
        <f t="shared" si="122"/>
        <v>21539.19903</v>
      </c>
      <c r="HR68" s="382">
        <f t="shared" si="122"/>
        <v>21539.19903</v>
      </c>
      <c r="HS68" s="382">
        <f t="shared" si="85"/>
        <v>0</v>
      </c>
      <c r="HT68" s="382">
        <f t="shared" si="85"/>
        <v>0</v>
      </c>
      <c r="HU68" s="382">
        <f t="shared" si="85"/>
        <v>0</v>
      </c>
      <c r="HV68" s="382">
        <f t="shared" si="85"/>
        <v>0</v>
      </c>
      <c r="HW68" s="382">
        <f t="shared" si="85"/>
        <v>8307.0038600000007</v>
      </c>
      <c r="HX68" s="382">
        <f t="shared" si="85"/>
        <v>0</v>
      </c>
      <c r="HY68" s="382">
        <f t="shared" si="85"/>
        <v>0</v>
      </c>
      <c r="HZ68" s="382">
        <f t="shared" si="85"/>
        <v>0</v>
      </c>
      <c r="IA68" s="382">
        <f t="shared" si="85"/>
        <v>0</v>
      </c>
      <c r="IB68" s="382">
        <f t="shared" si="85"/>
        <v>0</v>
      </c>
      <c r="IC68" s="382">
        <f t="shared" si="85"/>
        <v>0</v>
      </c>
      <c r="ID68" s="382">
        <f t="shared" si="85"/>
        <v>0</v>
      </c>
      <c r="IE68" s="382">
        <f t="shared" si="85"/>
        <v>0</v>
      </c>
      <c r="IF68" s="429">
        <f t="shared" si="85"/>
        <v>0</v>
      </c>
      <c r="IG68" s="382">
        <f t="shared" si="85"/>
        <v>0</v>
      </c>
      <c r="IK68" s="380">
        <f t="shared" si="0"/>
        <v>0</v>
      </c>
    </row>
    <row r="69" spans="1:245" s="183" customFormat="1" ht="25.5" outlineLevel="1">
      <c r="A69" s="410"/>
      <c r="B69" s="60" t="s">
        <v>625</v>
      </c>
      <c r="C69" s="60"/>
      <c r="D69" s="60"/>
      <c r="E69" s="410"/>
      <c r="F69" s="410"/>
      <c r="G69" s="245"/>
      <c r="H69" s="410"/>
      <c r="I69" s="410"/>
      <c r="J69" s="410">
        <v>2019</v>
      </c>
      <c r="K69" s="410">
        <v>2019</v>
      </c>
      <c r="L69" s="410"/>
      <c r="M69" s="342">
        <f t="shared" ref="M69:M71" si="327">+P69+R69+T69+AG69+AS69+AV69</f>
        <v>0</v>
      </c>
      <c r="N69" s="341" t="s">
        <v>603</v>
      </c>
      <c r="O69" s="34">
        <f t="shared" si="317"/>
        <v>0</v>
      </c>
      <c r="P69" s="34"/>
      <c r="Q69" s="34"/>
      <c r="R69" s="34"/>
      <c r="S69" s="34"/>
      <c r="T69" s="34"/>
      <c r="U69" s="34"/>
      <c r="V69" s="66">
        <f t="shared" si="84"/>
        <v>470</v>
      </c>
      <c r="W69" s="342">
        <v>470</v>
      </c>
      <c r="X69" s="34"/>
      <c r="Y69" s="34"/>
      <c r="Z69" s="34"/>
      <c r="AA69" s="34"/>
      <c r="AB69" s="34"/>
      <c r="AC69" s="34"/>
      <c r="AD69" s="34"/>
      <c r="AE69" s="34"/>
      <c r="AF69" s="34"/>
      <c r="AG69" s="34"/>
      <c r="AH69" s="34"/>
      <c r="AI69" s="34">
        <f t="shared" si="83"/>
        <v>0</v>
      </c>
      <c r="AJ69" s="34"/>
      <c r="AK69" s="34"/>
      <c r="AL69" s="34"/>
      <c r="AM69" s="34"/>
      <c r="AN69" s="34"/>
      <c r="AO69" s="34"/>
      <c r="AP69" s="34"/>
      <c r="AQ69" s="34"/>
      <c r="AR69" s="34"/>
      <c r="AS69" s="34"/>
      <c r="AT69" s="34"/>
      <c r="AU69" s="66">
        <f t="shared" si="19"/>
        <v>0</v>
      </c>
      <c r="AV69" s="34"/>
      <c r="AW69" s="34"/>
      <c r="AX69" s="34">
        <f t="shared" si="20"/>
        <v>0</v>
      </c>
      <c r="AY69" s="34"/>
      <c r="AZ69" s="34"/>
      <c r="BA69" s="34"/>
      <c r="BB69" s="34"/>
      <c r="BC69" s="245"/>
      <c r="BD69" s="245"/>
      <c r="BE69" s="245"/>
      <c r="BF69" s="245"/>
      <c r="BG69" s="245"/>
      <c r="BH69" s="245"/>
      <c r="BI69" s="245"/>
      <c r="BJ69" s="245"/>
      <c r="BK69" s="47"/>
      <c r="BL69" s="47"/>
      <c r="BM69" s="34"/>
      <c r="BN69" s="34"/>
      <c r="BO69" s="245"/>
      <c r="BP69" s="245"/>
      <c r="BQ69" s="245"/>
      <c r="BR69" s="245"/>
      <c r="BS69" s="245"/>
      <c r="BT69" s="245"/>
      <c r="BU69" s="245"/>
      <c r="BV69" s="245"/>
      <c r="BW69" s="245"/>
      <c r="BX69" s="245"/>
      <c r="BY69" s="245"/>
      <c r="BZ69" s="245"/>
      <c r="CA69" s="34"/>
      <c r="CB69" s="34"/>
      <c r="CC69" s="34"/>
      <c r="CD69" s="34"/>
      <c r="CE69" s="34"/>
      <c r="CF69" s="34"/>
      <c r="CG69" s="34"/>
      <c r="CH69" s="351"/>
      <c r="CI69" s="245"/>
      <c r="CJ69" s="245"/>
      <c r="CK69" s="245"/>
      <c r="CL69" s="245"/>
      <c r="CM69" s="245"/>
      <c r="CN69" s="245"/>
      <c r="CO69" s="34"/>
      <c r="CP69" s="34"/>
      <c r="CQ69" s="245"/>
      <c r="CR69" s="245"/>
      <c r="CS69" s="245"/>
      <c r="CT69" s="245"/>
      <c r="CU69" s="245"/>
      <c r="CV69" s="245"/>
      <c r="CW69" s="245"/>
      <c r="CX69" s="245"/>
      <c r="CY69" s="245"/>
      <c r="CZ69" s="404"/>
      <c r="DA69" s="404"/>
      <c r="DB69" s="404"/>
      <c r="DC69" s="380">
        <f t="shared" si="7"/>
        <v>0</v>
      </c>
      <c r="DD69" s="380">
        <f t="shared" si="7"/>
        <v>0</v>
      </c>
      <c r="DE69" s="64">
        <f t="shared" si="249"/>
        <v>0</v>
      </c>
      <c r="DF69" s="64">
        <f t="shared" si="249"/>
        <v>0</v>
      </c>
      <c r="DG69" s="64">
        <f t="shared" si="249"/>
        <v>0</v>
      </c>
      <c r="DH69" s="64">
        <f t="shared" si="248"/>
        <v>0</v>
      </c>
      <c r="DI69" s="64">
        <f t="shared" si="248"/>
        <v>0</v>
      </c>
      <c r="DJ69" s="64">
        <f t="shared" si="248"/>
        <v>0</v>
      </c>
      <c r="DK69" s="64">
        <f t="shared" si="248"/>
        <v>0</v>
      </c>
      <c r="DL69" s="64">
        <f t="shared" si="248"/>
        <v>0</v>
      </c>
      <c r="DM69" s="64">
        <f t="shared" si="248"/>
        <v>0</v>
      </c>
      <c r="DN69" s="64">
        <f t="shared" si="248"/>
        <v>0</v>
      </c>
      <c r="DO69" s="64">
        <f t="shared" si="248"/>
        <v>0</v>
      </c>
      <c r="DP69" s="64">
        <f t="shared" si="248"/>
        <v>0</v>
      </c>
      <c r="DQ69" s="33"/>
      <c r="DR69" s="33"/>
      <c r="DS69" s="33"/>
      <c r="DT69" s="33"/>
      <c r="DU69" s="33"/>
      <c r="DV69" s="33"/>
      <c r="DW69" s="33"/>
      <c r="DX69" s="33"/>
      <c r="DY69" s="34"/>
      <c r="DZ69" s="34"/>
      <c r="EA69" s="34"/>
      <c r="EB69" s="64">
        <f t="shared" si="25"/>
        <v>0</v>
      </c>
      <c r="EC69" s="426">
        <f t="shared" si="25"/>
        <v>470</v>
      </c>
      <c r="ED69" s="426">
        <f t="shared" si="26"/>
        <v>0</v>
      </c>
      <c r="EE69" s="64">
        <f t="shared" si="27"/>
        <v>0</v>
      </c>
      <c r="EF69" s="64">
        <f t="shared" si="9"/>
        <v>0</v>
      </c>
      <c r="EG69" s="64">
        <f t="shared" si="28"/>
        <v>0</v>
      </c>
      <c r="EH69" s="64">
        <f t="shared" si="10"/>
        <v>0</v>
      </c>
      <c r="EI69" s="64">
        <f t="shared" si="10"/>
        <v>0</v>
      </c>
      <c r="EJ69" s="64">
        <f t="shared" si="29"/>
        <v>0</v>
      </c>
      <c r="EK69" s="64">
        <f t="shared" si="11"/>
        <v>0</v>
      </c>
      <c r="EL69" s="64">
        <f t="shared" si="11"/>
        <v>0</v>
      </c>
      <c r="EM69" s="64">
        <f t="shared" si="30"/>
        <v>470</v>
      </c>
      <c r="EN69" s="64">
        <f t="shared" si="31"/>
        <v>0</v>
      </c>
      <c r="EO69" s="64">
        <f t="shared" si="31"/>
        <v>0</v>
      </c>
      <c r="EP69" s="64">
        <f t="shared" si="32"/>
        <v>0</v>
      </c>
      <c r="EQ69" s="64">
        <f t="shared" si="33"/>
        <v>0</v>
      </c>
      <c r="ER69" s="64">
        <f t="shared" si="33"/>
        <v>0</v>
      </c>
      <c r="ES69" s="64"/>
      <c r="ET69" s="426">
        <f t="shared" si="34"/>
        <v>0</v>
      </c>
      <c r="EU69" s="64">
        <f t="shared" si="34"/>
        <v>0</v>
      </c>
      <c r="EV69" s="64"/>
      <c r="EW69" s="426">
        <f t="shared" si="35"/>
        <v>0</v>
      </c>
      <c r="EX69" s="64">
        <f t="shared" si="36"/>
        <v>0</v>
      </c>
      <c r="EY69" s="426">
        <f t="shared" si="36"/>
        <v>0</v>
      </c>
      <c r="EZ69" s="426">
        <f t="shared" si="37"/>
        <v>0</v>
      </c>
      <c r="FA69" s="64">
        <f t="shared" si="38"/>
        <v>0</v>
      </c>
      <c r="FB69" s="64">
        <f t="shared" si="39"/>
        <v>0</v>
      </c>
      <c r="FC69" s="64">
        <f t="shared" si="40"/>
        <v>0</v>
      </c>
      <c r="FD69" s="64">
        <f t="shared" si="41"/>
        <v>0</v>
      </c>
      <c r="FE69" s="64">
        <f t="shared" si="41"/>
        <v>0</v>
      </c>
      <c r="FF69" s="64">
        <f t="shared" si="42"/>
        <v>0</v>
      </c>
      <c r="FG69" s="64">
        <f t="shared" si="43"/>
        <v>0</v>
      </c>
      <c r="FH69" s="64">
        <f t="shared" si="43"/>
        <v>0</v>
      </c>
      <c r="FI69" s="64">
        <f t="shared" si="44"/>
        <v>0</v>
      </c>
      <c r="FJ69" s="64">
        <f t="shared" si="45"/>
        <v>0</v>
      </c>
      <c r="FK69" s="64">
        <f t="shared" si="45"/>
        <v>0</v>
      </c>
      <c r="FL69" s="64">
        <f t="shared" si="46"/>
        <v>0</v>
      </c>
      <c r="FM69" s="64">
        <f t="shared" si="47"/>
        <v>0</v>
      </c>
      <c r="FN69" s="64">
        <f t="shared" si="47"/>
        <v>0</v>
      </c>
      <c r="FO69" s="64"/>
      <c r="FP69" s="64">
        <f t="shared" si="48"/>
        <v>0</v>
      </c>
      <c r="FQ69" s="64">
        <f t="shared" si="48"/>
        <v>0</v>
      </c>
      <c r="FR69" s="64"/>
      <c r="FS69" s="64">
        <f t="shared" si="49"/>
        <v>0</v>
      </c>
      <c r="FT69" s="64">
        <f t="shared" si="50"/>
        <v>0</v>
      </c>
      <c r="FU69" s="426">
        <f t="shared" si="50"/>
        <v>0</v>
      </c>
      <c r="FV69" s="426">
        <f t="shared" si="51"/>
        <v>0</v>
      </c>
      <c r="FW69" s="64">
        <f t="shared" si="52"/>
        <v>0</v>
      </c>
      <c r="FX69" s="64">
        <f t="shared" si="53"/>
        <v>0</v>
      </c>
      <c r="FY69" s="64">
        <f t="shared" si="54"/>
        <v>0</v>
      </c>
      <c r="FZ69" s="64">
        <f t="shared" si="55"/>
        <v>0</v>
      </c>
      <c r="GA69" s="64">
        <f t="shared" si="55"/>
        <v>0</v>
      </c>
      <c r="GB69" s="64">
        <f t="shared" si="56"/>
        <v>0</v>
      </c>
      <c r="GC69" s="64">
        <f t="shared" si="57"/>
        <v>0</v>
      </c>
      <c r="GD69" s="64">
        <f t="shared" si="57"/>
        <v>0</v>
      </c>
      <c r="GE69" s="64">
        <f t="shared" si="58"/>
        <v>0</v>
      </c>
      <c r="GF69" s="64">
        <f t="shared" si="59"/>
        <v>0</v>
      </c>
      <c r="GG69" s="64">
        <f t="shared" si="59"/>
        <v>0</v>
      </c>
      <c r="GH69" s="64">
        <f t="shared" si="60"/>
        <v>0</v>
      </c>
      <c r="GI69" s="64">
        <f t="shared" si="61"/>
        <v>0</v>
      </c>
      <c r="GJ69" s="64">
        <f t="shared" si="61"/>
        <v>0</v>
      </c>
      <c r="GK69" s="64"/>
      <c r="GL69" s="64">
        <f t="shared" si="62"/>
        <v>0</v>
      </c>
      <c r="GM69" s="64">
        <f t="shared" si="62"/>
        <v>0</v>
      </c>
      <c r="GN69" s="64"/>
      <c r="GO69" s="64">
        <f t="shared" si="63"/>
        <v>0</v>
      </c>
      <c r="GP69" s="64">
        <f t="shared" si="64"/>
        <v>0</v>
      </c>
      <c r="GQ69" s="426">
        <f t="shared" si="64"/>
        <v>0</v>
      </c>
      <c r="GR69" s="426">
        <f t="shared" si="65"/>
        <v>0</v>
      </c>
      <c r="GS69" s="64">
        <f t="shared" si="66"/>
        <v>0</v>
      </c>
      <c r="GT69" s="64">
        <f t="shared" si="67"/>
        <v>0</v>
      </c>
      <c r="GU69" s="64">
        <f t="shared" si="68"/>
        <v>0</v>
      </c>
      <c r="GV69" s="64">
        <f t="shared" si="69"/>
        <v>0</v>
      </c>
      <c r="GW69" s="64">
        <f t="shared" si="69"/>
        <v>0</v>
      </c>
      <c r="GX69" s="64">
        <f t="shared" si="70"/>
        <v>0</v>
      </c>
      <c r="GY69" s="64">
        <f t="shared" si="71"/>
        <v>0</v>
      </c>
      <c r="GZ69" s="64">
        <f t="shared" si="71"/>
        <v>0</v>
      </c>
      <c r="HA69" s="64">
        <f t="shared" si="72"/>
        <v>0</v>
      </c>
      <c r="HB69" s="64">
        <f t="shared" si="73"/>
        <v>0</v>
      </c>
      <c r="HC69" s="64">
        <f t="shared" si="73"/>
        <v>0</v>
      </c>
      <c r="HD69" s="64">
        <f t="shared" si="74"/>
        <v>0</v>
      </c>
      <c r="HE69" s="64">
        <f t="shared" si="75"/>
        <v>0</v>
      </c>
      <c r="HF69" s="64">
        <f t="shared" si="75"/>
        <v>0</v>
      </c>
      <c r="HG69" s="64"/>
      <c r="HH69" s="64">
        <f t="shared" si="76"/>
        <v>0</v>
      </c>
      <c r="HI69" s="64">
        <f t="shared" si="76"/>
        <v>0</v>
      </c>
      <c r="HJ69" s="64"/>
      <c r="HK69" s="64">
        <f t="shared" si="77"/>
        <v>0</v>
      </c>
      <c r="HL69" s="382">
        <f t="shared" si="78"/>
        <v>0</v>
      </c>
      <c r="HM69" s="398">
        <f t="shared" si="79"/>
        <v>470</v>
      </c>
      <c r="HN69" s="398">
        <f t="shared" si="80"/>
        <v>0</v>
      </c>
      <c r="HO69" s="382">
        <f t="shared" si="81"/>
        <v>0</v>
      </c>
      <c r="HP69" s="382">
        <f t="shared" si="122"/>
        <v>0</v>
      </c>
      <c r="HQ69" s="382">
        <f t="shared" si="122"/>
        <v>0</v>
      </c>
      <c r="HR69" s="382">
        <f t="shared" si="122"/>
        <v>0</v>
      </c>
      <c r="HS69" s="382">
        <f t="shared" si="122"/>
        <v>0</v>
      </c>
      <c r="HT69" s="382">
        <f t="shared" si="122"/>
        <v>0</v>
      </c>
      <c r="HU69" s="382">
        <f t="shared" si="122"/>
        <v>0</v>
      </c>
      <c r="HV69" s="382">
        <f t="shared" si="122"/>
        <v>0</v>
      </c>
      <c r="HW69" s="382">
        <f t="shared" si="122"/>
        <v>470</v>
      </c>
      <c r="HX69" s="382">
        <f t="shared" si="122"/>
        <v>0</v>
      </c>
      <c r="HY69" s="382">
        <f t="shared" si="122"/>
        <v>0</v>
      </c>
      <c r="HZ69" s="382">
        <f t="shared" si="122"/>
        <v>0</v>
      </c>
      <c r="IA69" s="382">
        <f t="shared" si="122"/>
        <v>0</v>
      </c>
      <c r="IB69" s="382">
        <f t="shared" si="122"/>
        <v>0</v>
      </c>
      <c r="IC69" s="382">
        <f t="shared" si="122"/>
        <v>0</v>
      </c>
      <c r="ID69" s="382">
        <f t="shared" si="122"/>
        <v>0</v>
      </c>
      <c r="IE69" s="382">
        <f t="shared" si="122"/>
        <v>0</v>
      </c>
      <c r="IF69" s="429">
        <f t="shared" ref="IF69:IG148" si="328">EV69+FR69+GN69+HJ69</f>
        <v>0</v>
      </c>
      <c r="IG69" s="382">
        <f t="shared" si="328"/>
        <v>0</v>
      </c>
      <c r="IK69" s="380">
        <f t="shared" si="0"/>
        <v>0</v>
      </c>
    </row>
    <row r="70" spans="1:245" s="183" customFormat="1" outlineLevel="1">
      <c r="A70" s="410"/>
      <c r="B70" s="60" t="s">
        <v>630</v>
      </c>
      <c r="C70" s="60"/>
      <c r="D70" s="60"/>
      <c r="E70" s="410"/>
      <c r="F70" s="410"/>
      <c r="G70" s="245"/>
      <c r="H70" s="410"/>
      <c r="I70" s="410"/>
      <c r="J70" s="410"/>
      <c r="K70" s="410"/>
      <c r="L70" s="410"/>
      <c r="M70" s="342">
        <f t="shared" si="327"/>
        <v>0</v>
      </c>
      <c r="N70" s="341" t="s">
        <v>603</v>
      </c>
      <c r="O70" s="34">
        <f t="shared" si="317"/>
        <v>0</v>
      </c>
      <c r="P70" s="34"/>
      <c r="Q70" s="34"/>
      <c r="R70" s="34"/>
      <c r="S70" s="34"/>
      <c r="T70" s="34"/>
      <c r="U70" s="34"/>
      <c r="V70" s="66"/>
      <c r="W70" s="342"/>
      <c r="X70" s="34"/>
      <c r="Y70" s="34"/>
      <c r="Z70" s="34"/>
      <c r="AA70" s="34"/>
      <c r="AB70" s="34"/>
      <c r="AC70" s="34"/>
      <c r="AD70" s="34"/>
      <c r="AE70" s="34"/>
      <c r="AF70" s="34"/>
      <c r="AG70" s="34"/>
      <c r="AH70" s="34"/>
      <c r="AI70" s="34">
        <f t="shared" si="83"/>
        <v>256.63630000000001</v>
      </c>
      <c r="AJ70" s="342">
        <v>256.63630000000001</v>
      </c>
      <c r="AK70" s="34"/>
      <c r="AL70" s="34"/>
      <c r="AM70" s="34"/>
      <c r="AN70" s="34"/>
      <c r="AO70" s="34"/>
      <c r="AP70" s="34"/>
      <c r="AQ70" s="34"/>
      <c r="AR70" s="34"/>
      <c r="AS70" s="34"/>
      <c r="AT70" s="34"/>
      <c r="AU70" s="66">
        <f t="shared" si="19"/>
        <v>0</v>
      </c>
      <c r="AV70" s="34"/>
      <c r="AW70" s="34"/>
      <c r="AX70" s="34">
        <f t="shared" si="20"/>
        <v>0</v>
      </c>
      <c r="AY70" s="34"/>
      <c r="AZ70" s="34"/>
      <c r="BA70" s="34"/>
      <c r="BB70" s="34"/>
      <c r="BC70" s="245"/>
      <c r="BD70" s="245"/>
      <c r="BE70" s="245"/>
      <c r="BF70" s="245"/>
      <c r="BG70" s="245"/>
      <c r="BH70" s="245"/>
      <c r="BI70" s="245"/>
      <c r="BJ70" s="245"/>
      <c r="BK70" s="47"/>
      <c r="BL70" s="47"/>
      <c r="BM70" s="34"/>
      <c r="BN70" s="34"/>
      <c r="BO70" s="245"/>
      <c r="BP70" s="245"/>
      <c r="BQ70" s="245"/>
      <c r="BR70" s="245"/>
      <c r="BS70" s="245"/>
      <c r="BT70" s="245"/>
      <c r="BU70" s="245"/>
      <c r="BV70" s="245"/>
      <c r="BW70" s="245"/>
      <c r="BX70" s="245"/>
      <c r="BY70" s="245"/>
      <c r="BZ70" s="245"/>
      <c r="CA70" s="34"/>
      <c r="CB70" s="34"/>
      <c r="CC70" s="34"/>
      <c r="CD70" s="34"/>
      <c r="CE70" s="34"/>
      <c r="CF70" s="34"/>
      <c r="CG70" s="34"/>
      <c r="CH70" s="351"/>
      <c r="CI70" s="245"/>
      <c r="CJ70" s="245"/>
      <c r="CK70" s="245"/>
      <c r="CL70" s="245"/>
      <c r="CM70" s="245"/>
      <c r="CN70" s="245"/>
      <c r="CO70" s="34"/>
      <c r="CP70" s="34"/>
      <c r="CQ70" s="245"/>
      <c r="CR70" s="245"/>
      <c r="CS70" s="245"/>
      <c r="CT70" s="245"/>
      <c r="CU70" s="245"/>
      <c r="CV70" s="245"/>
      <c r="CW70" s="245"/>
      <c r="CX70" s="245"/>
      <c r="CY70" s="245"/>
      <c r="CZ70" s="404"/>
      <c r="DA70" s="404"/>
      <c r="DB70" s="404"/>
      <c r="DC70" s="380">
        <f t="shared" si="7"/>
        <v>0</v>
      </c>
      <c r="DD70" s="380">
        <f t="shared" si="7"/>
        <v>0</v>
      </c>
      <c r="DE70" s="64">
        <f t="shared" si="249"/>
        <v>0</v>
      </c>
      <c r="DF70" s="64">
        <f t="shared" si="249"/>
        <v>0</v>
      </c>
      <c r="DG70" s="64">
        <f t="shared" si="249"/>
        <v>0</v>
      </c>
      <c r="DH70" s="64">
        <f t="shared" si="248"/>
        <v>0</v>
      </c>
      <c r="DI70" s="64">
        <f t="shared" si="248"/>
        <v>0</v>
      </c>
      <c r="DJ70" s="64">
        <f t="shared" si="248"/>
        <v>0</v>
      </c>
      <c r="DK70" s="64">
        <f t="shared" si="248"/>
        <v>0</v>
      </c>
      <c r="DL70" s="64">
        <f t="shared" si="248"/>
        <v>0</v>
      </c>
      <c r="DM70" s="64">
        <f t="shared" si="248"/>
        <v>0</v>
      </c>
      <c r="DN70" s="64">
        <f t="shared" si="248"/>
        <v>0</v>
      </c>
      <c r="DO70" s="64">
        <f t="shared" si="248"/>
        <v>0</v>
      </c>
      <c r="DP70" s="64">
        <f t="shared" si="248"/>
        <v>0</v>
      </c>
      <c r="DQ70" s="33"/>
      <c r="DR70" s="33"/>
      <c r="DS70" s="33"/>
      <c r="DT70" s="33"/>
      <c r="DU70" s="33"/>
      <c r="DV70" s="33"/>
      <c r="DW70" s="33"/>
      <c r="DX70" s="33"/>
      <c r="DY70" s="34"/>
      <c r="DZ70" s="34"/>
      <c r="EA70" s="34"/>
      <c r="EB70" s="64">
        <f t="shared" si="25"/>
        <v>0</v>
      </c>
      <c r="EC70" s="426">
        <f t="shared" si="25"/>
        <v>256.63630000000001</v>
      </c>
      <c r="ED70" s="426">
        <f t="shared" si="26"/>
        <v>0</v>
      </c>
      <c r="EE70" s="64">
        <f t="shared" si="27"/>
        <v>0</v>
      </c>
      <c r="EF70" s="64">
        <f t="shared" si="9"/>
        <v>0</v>
      </c>
      <c r="EG70" s="64">
        <f t="shared" si="28"/>
        <v>0</v>
      </c>
      <c r="EH70" s="64">
        <f t="shared" si="10"/>
        <v>0</v>
      </c>
      <c r="EI70" s="64">
        <f t="shared" si="10"/>
        <v>0</v>
      </c>
      <c r="EJ70" s="64">
        <f t="shared" si="29"/>
        <v>0</v>
      </c>
      <c r="EK70" s="64">
        <f t="shared" si="11"/>
        <v>0</v>
      </c>
      <c r="EL70" s="64">
        <f t="shared" si="11"/>
        <v>0</v>
      </c>
      <c r="EM70" s="64">
        <f t="shared" si="30"/>
        <v>0</v>
      </c>
      <c r="EN70" s="64">
        <f t="shared" si="31"/>
        <v>0</v>
      </c>
      <c r="EO70" s="64">
        <f t="shared" si="31"/>
        <v>0</v>
      </c>
      <c r="EP70" s="64">
        <f t="shared" si="32"/>
        <v>256.63630000000001</v>
      </c>
      <c r="EQ70" s="64">
        <f t="shared" si="33"/>
        <v>0</v>
      </c>
      <c r="ER70" s="64">
        <f t="shared" si="33"/>
        <v>0</v>
      </c>
      <c r="ES70" s="64"/>
      <c r="ET70" s="426">
        <f t="shared" si="34"/>
        <v>0</v>
      </c>
      <c r="EU70" s="64">
        <f t="shared" si="34"/>
        <v>0</v>
      </c>
      <c r="EV70" s="64"/>
      <c r="EW70" s="426">
        <f t="shared" si="35"/>
        <v>0</v>
      </c>
      <c r="EX70" s="64">
        <f t="shared" si="36"/>
        <v>0</v>
      </c>
      <c r="EY70" s="426">
        <f t="shared" si="36"/>
        <v>0</v>
      </c>
      <c r="EZ70" s="426">
        <f t="shared" si="37"/>
        <v>0</v>
      </c>
      <c r="FA70" s="64">
        <f t="shared" si="38"/>
        <v>0</v>
      </c>
      <c r="FB70" s="64">
        <f t="shared" si="39"/>
        <v>0</v>
      </c>
      <c r="FC70" s="64">
        <f t="shared" si="40"/>
        <v>0</v>
      </c>
      <c r="FD70" s="64">
        <f t="shared" si="41"/>
        <v>0</v>
      </c>
      <c r="FE70" s="64">
        <f t="shared" si="41"/>
        <v>0</v>
      </c>
      <c r="FF70" s="64">
        <f t="shared" si="42"/>
        <v>0</v>
      </c>
      <c r="FG70" s="64">
        <f t="shared" si="43"/>
        <v>0</v>
      </c>
      <c r="FH70" s="64">
        <f t="shared" si="43"/>
        <v>0</v>
      </c>
      <c r="FI70" s="64">
        <f t="shared" si="44"/>
        <v>0</v>
      </c>
      <c r="FJ70" s="64">
        <f t="shared" si="45"/>
        <v>0</v>
      </c>
      <c r="FK70" s="64">
        <f t="shared" si="45"/>
        <v>0</v>
      </c>
      <c r="FL70" s="64">
        <f t="shared" si="46"/>
        <v>0</v>
      </c>
      <c r="FM70" s="64">
        <f t="shared" si="47"/>
        <v>0</v>
      </c>
      <c r="FN70" s="64">
        <f t="shared" si="47"/>
        <v>0</v>
      </c>
      <c r="FO70" s="64"/>
      <c r="FP70" s="64">
        <f t="shared" si="48"/>
        <v>0</v>
      </c>
      <c r="FQ70" s="64">
        <f t="shared" si="48"/>
        <v>0</v>
      </c>
      <c r="FR70" s="64"/>
      <c r="FS70" s="64">
        <f t="shared" si="49"/>
        <v>0</v>
      </c>
      <c r="FT70" s="64">
        <f t="shared" si="50"/>
        <v>0</v>
      </c>
      <c r="FU70" s="426">
        <f t="shared" si="50"/>
        <v>0</v>
      </c>
      <c r="FV70" s="426">
        <f t="shared" si="51"/>
        <v>0</v>
      </c>
      <c r="FW70" s="64">
        <f t="shared" si="52"/>
        <v>0</v>
      </c>
      <c r="FX70" s="64">
        <f t="shared" si="53"/>
        <v>0</v>
      </c>
      <c r="FY70" s="64">
        <f t="shared" si="54"/>
        <v>0</v>
      </c>
      <c r="FZ70" s="64">
        <f t="shared" si="55"/>
        <v>0</v>
      </c>
      <c r="GA70" s="64">
        <f t="shared" si="55"/>
        <v>0</v>
      </c>
      <c r="GB70" s="64">
        <f t="shared" si="56"/>
        <v>0</v>
      </c>
      <c r="GC70" s="64">
        <f t="shared" si="57"/>
        <v>0</v>
      </c>
      <c r="GD70" s="64">
        <f t="shared" si="57"/>
        <v>0</v>
      </c>
      <c r="GE70" s="64">
        <f t="shared" si="58"/>
        <v>0</v>
      </c>
      <c r="GF70" s="64">
        <f t="shared" si="59"/>
        <v>0</v>
      </c>
      <c r="GG70" s="64">
        <f t="shared" si="59"/>
        <v>0</v>
      </c>
      <c r="GH70" s="64">
        <f t="shared" si="60"/>
        <v>0</v>
      </c>
      <c r="GI70" s="64">
        <f t="shared" si="61"/>
        <v>0</v>
      </c>
      <c r="GJ70" s="64">
        <f t="shared" si="61"/>
        <v>0</v>
      </c>
      <c r="GK70" s="64"/>
      <c r="GL70" s="64">
        <f t="shared" si="62"/>
        <v>0</v>
      </c>
      <c r="GM70" s="64">
        <f t="shared" si="62"/>
        <v>0</v>
      </c>
      <c r="GN70" s="64"/>
      <c r="GO70" s="64">
        <f t="shared" si="63"/>
        <v>0</v>
      </c>
      <c r="GP70" s="64">
        <f t="shared" si="64"/>
        <v>0</v>
      </c>
      <c r="GQ70" s="426">
        <f t="shared" si="64"/>
        <v>0</v>
      </c>
      <c r="GR70" s="426">
        <f t="shared" si="65"/>
        <v>0</v>
      </c>
      <c r="GS70" s="64">
        <f t="shared" si="66"/>
        <v>0</v>
      </c>
      <c r="GT70" s="64">
        <f t="shared" si="67"/>
        <v>0</v>
      </c>
      <c r="GU70" s="64">
        <f t="shared" si="68"/>
        <v>0</v>
      </c>
      <c r="GV70" s="64">
        <f t="shared" si="69"/>
        <v>0</v>
      </c>
      <c r="GW70" s="64">
        <f t="shared" si="69"/>
        <v>0</v>
      </c>
      <c r="GX70" s="64">
        <f t="shared" si="70"/>
        <v>0</v>
      </c>
      <c r="GY70" s="64">
        <f t="shared" si="71"/>
        <v>0</v>
      </c>
      <c r="GZ70" s="64">
        <f t="shared" si="71"/>
        <v>0</v>
      </c>
      <c r="HA70" s="64">
        <f t="shared" si="72"/>
        <v>0</v>
      </c>
      <c r="HB70" s="64">
        <f t="shared" si="73"/>
        <v>0</v>
      </c>
      <c r="HC70" s="64">
        <f t="shared" si="73"/>
        <v>0</v>
      </c>
      <c r="HD70" s="64">
        <f t="shared" si="74"/>
        <v>0</v>
      </c>
      <c r="HE70" s="64">
        <f t="shared" si="75"/>
        <v>0</v>
      </c>
      <c r="HF70" s="64">
        <f t="shared" si="75"/>
        <v>0</v>
      </c>
      <c r="HG70" s="64"/>
      <c r="HH70" s="64">
        <f t="shared" si="76"/>
        <v>0</v>
      </c>
      <c r="HI70" s="64">
        <f t="shared" si="76"/>
        <v>0</v>
      </c>
      <c r="HJ70" s="64"/>
      <c r="HK70" s="64">
        <f t="shared" si="77"/>
        <v>0</v>
      </c>
      <c r="HL70" s="382">
        <f t="shared" si="78"/>
        <v>0</v>
      </c>
      <c r="HM70" s="398">
        <f t="shared" si="79"/>
        <v>256.63630000000001</v>
      </c>
      <c r="HN70" s="398">
        <f t="shared" si="80"/>
        <v>0</v>
      </c>
      <c r="HO70" s="382">
        <f t="shared" si="81"/>
        <v>0</v>
      </c>
      <c r="HP70" s="382">
        <f t="shared" si="122"/>
        <v>0</v>
      </c>
      <c r="HQ70" s="382">
        <f t="shared" si="122"/>
        <v>0</v>
      </c>
      <c r="HR70" s="382">
        <f t="shared" si="122"/>
        <v>0</v>
      </c>
      <c r="HS70" s="382">
        <f t="shared" si="122"/>
        <v>0</v>
      </c>
      <c r="HT70" s="382">
        <f t="shared" si="122"/>
        <v>0</v>
      </c>
      <c r="HU70" s="382">
        <f t="shared" si="122"/>
        <v>0</v>
      </c>
      <c r="HV70" s="382">
        <f t="shared" si="122"/>
        <v>0</v>
      </c>
      <c r="HW70" s="382">
        <f t="shared" si="122"/>
        <v>0</v>
      </c>
      <c r="HX70" s="382">
        <f t="shared" si="122"/>
        <v>0</v>
      </c>
      <c r="HY70" s="382">
        <f t="shared" si="122"/>
        <v>0</v>
      </c>
      <c r="HZ70" s="382">
        <f t="shared" si="122"/>
        <v>256.63630000000001</v>
      </c>
      <c r="IA70" s="382">
        <f t="shared" si="122"/>
        <v>0</v>
      </c>
      <c r="IB70" s="382">
        <f t="shared" si="122"/>
        <v>0</v>
      </c>
      <c r="IC70" s="382">
        <f t="shared" si="122"/>
        <v>0</v>
      </c>
      <c r="ID70" s="382">
        <f t="shared" si="122"/>
        <v>0</v>
      </c>
      <c r="IE70" s="382">
        <f t="shared" si="122"/>
        <v>0</v>
      </c>
      <c r="IF70" s="429">
        <f t="shared" si="328"/>
        <v>0</v>
      </c>
      <c r="IG70" s="382">
        <f t="shared" si="328"/>
        <v>0</v>
      </c>
      <c r="IK70" s="380">
        <f t="shared" si="0"/>
        <v>0</v>
      </c>
    </row>
    <row r="71" spans="1:245" s="183" customFormat="1" ht="38.25" outlineLevel="1">
      <c r="A71" s="436"/>
      <c r="B71" s="60" t="s">
        <v>650</v>
      </c>
      <c r="C71" s="60"/>
      <c r="D71" s="60"/>
      <c r="E71" s="436"/>
      <c r="F71" s="436"/>
      <c r="G71" s="245"/>
      <c r="H71" s="436"/>
      <c r="I71" s="436"/>
      <c r="J71" s="436">
        <v>2021</v>
      </c>
      <c r="K71" s="436">
        <v>2024</v>
      </c>
      <c r="L71" s="436" t="s">
        <v>605</v>
      </c>
      <c r="M71" s="342">
        <f t="shared" si="327"/>
        <v>0</v>
      </c>
      <c r="N71" s="341"/>
      <c r="O71" s="34">
        <f t="shared" si="317"/>
        <v>0</v>
      </c>
      <c r="P71" s="34"/>
      <c r="Q71" s="34"/>
      <c r="R71" s="34"/>
      <c r="S71" s="34"/>
      <c r="T71" s="34"/>
      <c r="U71" s="34"/>
      <c r="V71" s="66"/>
      <c r="W71" s="342"/>
      <c r="X71" s="34"/>
      <c r="Y71" s="34"/>
      <c r="Z71" s="34"/>
      <c r="AA71" s="34"/>
      <c r="AB71" s="34"/>
      <c r="AC71" s="34"/>
      <c r="AD71" s="34"/>
      <c r="AE71" s="34"/>
      <c r="AF71" s="34"/>
      <c r="AG71" s="34"/>
      <c r="AH71" s="34"/>
      <c r="AI71" s="34"/>
      <c r="AJ71" s="342"/>
      <c r="AK71" s="34"/>
      <c r="AL71" s="34"/>
      <c r="AM71" s="34"/>
      <c r="AN71" s="34"/>
      <c r="AO71" s="34"/>
      <c r="AP71" s="34"/>
      <c r="AQ71" s="34"/>
      <c r="AR71" s="34"/>
      <c r="AS71" s="34"/>
      <c r="AT71" s="34"/>
      <c r="AU71" s="66">
        <f t="shared" si="19"/>
        <v>300</v>
      </c>
      <c r="AV71" s="34"/>
      <c r="AW71" s="34"/>
      <c r="AX71" s="34">
        <f t="shared" si="20"/>
        <v>30000</v>
      </c>
      <c r="AY71" s="34"/>
      <c r="AZ71" s="34"/>
      <c r="BA71" s="34"/>
      <c r="BB71" s="34"/>
      <c r="BC71" s="245"/>
      <c r="BD71" s="245"/>
      <c r="BE71" s="245"/>
      <c r="BF71" s="245"/>
      <c r="BG71" s="245"/>
      <c r="BH71" s="245"/>
      <c r="BI71" s="245"/>
      <c r="BJ71" s="245"/>
      <c r="BK71" s="47"/>
      <c r="BL71" s="47"/>
      <c r="BM71" s="34"/>
      <c r="BN71" s="34"/>
      <c r="BO71" s="245"/>
      <c r="BP71" s="245"/>
      <c r="BQ71" s="245"/>
      <c r="BR71" s="245"/>
      <c r="BS71" s="245"/>
      <c r="BT71" s="245"/>
      <c r="BU71" s="245"/>
      <c r="BV71" s="245"/>
      <c r="BW71" s="245"/>
      <c r="BX71" s="245"/>
      <c r="BY71" s="245"/>
      <c r="BZ71" s="245"/>
      <c r="CA71" s="34"/>
      <c r="CB71" s="34"/>
      <c r="CC71" s="34"/>
      <c r="CD71" s="34"/>
      <c r="CE71" s="34"/>
      <c r="CF71" s="34"/>
      <c r="CG71" s="34"/>
      <c r="CH71" s="351"/>
      <c r="CI71" s="245"/>
      <c r="CJ71" s="245"/>
      <c r="CK71" s="245"/>
      <c r="CL71" s="245"/>
      <c r="CM71" s="245"/>
      <c r="CN71" s="245"/>
      <c r="CO71" s="34"/>
      <c r="CP71" s="34"/>
      <c r="CQ71" s="245"/>
      <c r="CR71" s="245"/>
      <c r="CS71" s="245"/>
      <c r="CT71" s="245"/>
      <c r="CU71" s="245"/>
      <c r="CV71" s="245"/>
      <c r="CW71" s="245"/>
      <c r="CX71" s="245"/>
      <c r="CY71" s="245"/>
      <c r="CZ71" s="433"/>
      <c r="DA71" s="433"/>
      <c r="DB71" s="433"/>
      <c r="DC71" s="380"/>
      <c r="DD71" s="380"/>
      <c r="DE71" s="64"/>
      <c r="DF71" s="64"/>
      <c r="DG71" s="64"/>
      <c r="DH71" s="64"/>
      <c r="DI71" s="64"/>
      <c r="DJ71" s="64"/>
      <c r="DK71" s="64"/>
      <c r="DL71" s="64"/>
      <c r="DM71" s="64"/>
      <c r="DN71" s="64"/>
      <c r="DO71" s="64"/>
      <c r="DP71" s="64"/>
      <c r="DQ71" s="33"/>
      <c r="DR71" s="33"/>
      <c r="DS71" s="33"/>
      <c r="DT71" s="33"/>
      <c r="DU71" s="33"/>
      <c r="DV71" s="33"/>
      <c r="DW71" s="33"/>
      <c r="DX71" s="33"/>
      <c r="DY71" s="34"/>
      <c r="DZ71" s="34"/>
      <c r="EA71" s="34"/>
      <c r="EB71" s="64">
        <f t="shared" ref="EB71" si="329">EF71+EI71+EL71+EO71+ER71+EU71</f>
        <v>0</v>
      </c>
      <c r="EC71" s="426">
        <f t="shared" ref="EC71" si="330">EG71+EJ71+EM71+EP71+ES71+EV71</f>
        <v>0</v>
      </c>
      <c r="ED71" s="426">
        <f t="shared" ref="ED71" si="331">EH71+EK71+EN71+EQ71</f>
        <v>0</v>
      </c>
      <c r="EE71" s="64"/>
      <c r="EF71" s="64"/>
      <c r="EG71" s="64"/>
      <c r="EH71" s="64"/>
      <c r="EI71" s="64"/>
      <c r="EJ71" s="64"/>
      <c r="EK71" s="64"/>
      <c r="EL71" s="64"/>
      <c r="EM71" s="64"/>
      <c r="EN71" s="64"/>
      <c r="EO71" s="64"/>
      <c r="EP71" s="64"/>
      <c r="EQ71" s="64"/>
      <c r="ER71" s="64"/>
      <c r="ES71" s="64"/>
      <c r="ET71" s="426"/>
      <c r="EU71" s="64"/>
      <c r="EV71" s="64"/>
      <c r="EW71" s="426"/>
      <c r="EX71" s="64"/>
      <c r="EY71" s="426"/>
      <c r="EZ71" s="426"/>
      <c r="FA71" s="64"/>
      <c r="FB71" s="64"/>
      <c r="FC71" s="64"/>
      <c r="FD71" s="64"/>
      <c r="FE71" s="64"/>
      <c r="FF71" s="64"/>
      <c r="FG71" s="64"/>
      <c r="FH71" s="64"/>
      <c r="FI71" s="64"/>
      <c r="FJ71" s="64"/>
      <c r="FK71" s="64"/>
      <c r="FL71" s="64"/>
      <c r="FM71" s="64"/>
      <c r="FN71" s="64"/>
      <c r="FO71" s="64"/>
      <c r="FP71" s="64"/>
      <c r="FQ71" s="64"/>
      <c r="FR71" s="64"/>
      <c r="FS71" s="64"/>
      <c r="FT71" s="64"/>
      <c r="FU71" s="426"/>
      <c r="FV71" s="426"/>
      <c r="FW71" s="64"/>
      <c r="FX71" s="64"/>
      <c r="FY71" s="64"/>
      <c r="FZ71" s="64"/>
      <c r="GA71" s="64"/>
      <c r="GB71" s="64"/>
      <c r="GC71" s="64"/>
      <c r="GD71" s="64"/>
      <c r="GE71" s="64"/>
      <c r="GF71" s="64"/>
      <c r="GG71" s="64"/>
      <c r="GH71" s="64"/>
      <c r="GI71" s="64"/>
      <c r="GJ71" s="64"/>
      <c r="GK71" s="64"/>
      <c r="GL71" s="64"/>
      <c r="GM71" s="64"/>
      <c r="GN71" s="64"/>
      <c r="GO71" s="64"/>
      <c r="GP71" s="64">
        <f t="shared" ref="GP71" si="332">GT71+GW71+GZ71+HC71+HF71+HI71</f>
        <v>0</v>
      </c>
      <c r="GQ71" s="426">
        <f t="shared" ref="GQ71" si="333">GU71+GX71+HA71+HD71+HG71+HJ71</f>
        <v>30300</v>
      </c>
      <c r="GR71" s="426">
        <f t="shared" ref="GR71" si="334">GV71+GY71+HB71+HE71</f>
        <v>0</v>
      </c>
      <c r="GS71" s="64">
        <f t="shared" ref="GS71" si="335">GV71+GY71+HB71+HE71+HH71+HK71</f>
        <v>0</v>
      </c>
      <c r="GT71" s="64"/>
      <c r="GU71" s="64"/>
      <c r="GV71" s="64"/>
      <c r="GW71" s="64"/>
      <c r="GX71" s="64"/>
      <c r="GY71" s="64"/>
      <c r="GZ71" s="64"/>
      <c r="HA71" s="64"/>
      <c r="HB71" s="64"/>
      <c r="HC71" s="64"/>
      <c r="HD71" s="64"/>
      <c r="HE71" s="64"/>
      <c r="HF71" s="64"/>
      <c r="HG71" s="445">
        <v>300</v>
      </c>
      <c r="HH71" s="64"/>
      <c r="HI71" s="64"/>
      <c r="HJ71" s="64">
        <v>30000</v>
      </c>
      <c r="HK71" s="64"/>
      <c r="HL71" s="382"/>
      <c r="HM71" s="398"/>
      <c r="HN71" s="398"/>
      <c r="HO71" s="382"/>
      <c r="HP71" s="382"/>
      <c r="HQ71" s="382"/>
      <c r="HR71" s="382"/>
      <c r="HS71" s="382"/>
      <c r="HT71" s="382"/>
      <c r="HU71" s="382"/>
      <c r="HV71" s="382"/>
      <c r="HW71" s="382"/>
      <c r="HX71" s="382"/>
      <c r="HY71" s="382"/>
      <c r="HZ71" s="382"/>
      <c r="IA71" s="382"/>
      <c r="IB71" s="382"/>
      <c r="IC71" s="382">
        <f t="shared" si="122"/>
        <v>300</v>
      </c>
      <c r="ID71" s="382"/>
      <c r="IE71" s="382"/>
      <c r="IF71" s="429">
        <f t="shared" si="328"/>
        <v>30000</v>
      </c>
      <c r="IG71" s="382"/>
      <c r="IK71" s="380">
        <f t="shared" si="0"/>
        <v>0</v>
      </c>
    </row>
    <row r="72" spans="1:245" s="183" customFormat="1" ht="25.5" outlineLevel="1">
      <c r="A72" s="450"/>
      <c r="B72" s="60" t="s">
        <v>680</v>
      </c>
      <c r="C72" s="60"/>
      <c r="D72" s="60"/>
      <c r="E72" s="450"/>
      <c r="F72" s="450"/>
      <c r="G72" s="245"/>
      <c r="H72" s="450"/>
      <c r="I72" s="450"/>
      <c r="J72" s="450"/>
      <c r="K72" s="450"/>
      <c r="L72" s="450"/>
      <c r="M72" s="342"/>
      <c r="N72" s="341"/>
      <c r="O72" s="34"/>
      <c r="P72" s="34"/>
      <c r="Q72" s="34"/>
      <c r="R72" s="34"/>
      <c r="S72" s="34"/>
      <c r="T72" s="34"/>
      <c r="U72" s="34"/>
      <c r="V72" s="66"/>
      <c r="W72" s="342"/>
      <c r="X72" s="34"/>
      <c r="Y72" s="34"/>
      <c r="Z72" s="34"/>
      <c r="AA72" s="34"/>
      <c r="AB72" s="34"/>
      <c r="AC72" s="34"/>
      <c r="AD72" s="34"/>
      <c r="AE72" s="34"/>
      <c r="AF72" s="34"/>
      <c r="AG72" s="34"/>
      <c r="AH72" s="34"/>
      <c r="AI72" s="34"/>
      <c r="AJ72" s="342"/>
      <c r="AK72" s="34"/>
      <c r="AL72" s="34"/>
      <c r="AM72" s="34"/>
      <c r="AN72" s="34"/>
      <c r="AO72" s="34"/>
      <c r="AP72" s="34"/>
      <c r="AQ72" s="34"/>
      <c r="AR72" s="34"/>
      <c r="AS72" s="34"/>
      <c r="AT72" s="34"/>
      <c r="AU72" s="66">
        <f t="shared" si="19"/>
        <v>0</v>
      </c>
      <c r="AV72" s="34"/>
      <c r="AW72" s="34"/>
      <c r="AX72" s="34">
        <f t="shared" si="20"/>
        <v>14900</v>
      </c>
      <c r="AY72" s="34"/>
      <c r="AZ72" s="34"/>
      <c r="BA72" s="34"/>
      <c r="BB72" s="34"/>
      <c r="BC72" s="245"/>
      <c r="BD72" s="245"/>
      <c r="BE72" s="245"/>
      <c r="BF72" s="245"/>
      <c r="BG72" s="245"/>
      <c r="BH72" s="245"/>
      <c r="BI72" s="245"/>
      <c r="BJ72" s="245"/>
      <c r="BK72" s="47"/>
      <c r="BL72" s="47"/>
      <c r="BM72" s="34"/>
      <c r="BN72" s="34"/>
      <c r="BO72" s="245"/>
      <c r="BP72" s="245"/>
      <c r="BQ72" s="245"/>
      <c r="BR72" s="245"/>
      <c r="BS72" s="245"/>
      <c r="BT72" s="245"/>
      <c r="BU72" s="245"/>
      <c r="BV72" s="245"/>
      <c r="BW72" s="245"/>
      <c r="BX72" s="245"/>
      <c r="BY72" s="245"/>
      <c r="BZ72" s="245"/>
      <c r="CA72" s="34"/>
      <c r="CB72" s="34"/>
      <c r="CC72" s="34"/>
      <c r="CD72" s="34"/>
      <c r="CE72" s="34"/>
      <c r="CF72" s="34"/>
      <c r="CG72" s="34"/>
      <c r="CH72" s="351"/>
      <c r="CI72" s="245"/>
      <c r="CJ72" s="245"/>
      <c r="CK72" s="245"/>
      <c r="CL72" s="245"/>
      <c r="CM72" s="245"/>
      <c r="CN72" s="245"/>
      <c r="CO72" s="34"/>
      <c r="CP72" s="34"/>
      <c r="CQ72" s="245"/>
      <c r="CR72" s="245"/>
      <c r="CS72" s="245"/>
      <c r="CT72" s="245"/>
      <c r="CU72" s="245"/>
      <c r="CV72" s="245"/>
      <c r="CW72" s="245"/>
      <c r="CX72" s="245"/>
      <c r="CY72" s="245"/>
      <c r="CZ72" s="447"/>
      <c r="DA72" s="447"/>
      <c r="DB72" s="447"/>
      <c r="DC72" s="380"/>
      <c r="DD72" s="380"/>
      <c r="DE72" s="64"/>
      <c r="DF72" s="64"/>
      <c r="DG72" s="64"/>
      <c r="DH72" s="64"/>
      <c r="DI72" s="64"/>
      <c r="DJ72" s="64"/>
      <c r="DK72" s="64"/>
      <c r="DL72" s="64"/>
      <c r="DM72" s="64"/>
      <c r="DN72" s="64"/>
      <c r="DO72" s="64"/>
      <c r="DP72" s="64"/>
      <c r="DQ72" s="33"/>
      <c r="DR72" s="33"/>
      <c r="DS72" s="33"/>
      <c r="DT72" s="33"/>
      <c r="DU72" s="33"/>
      <c r="DV72" s="33"/>
      <c r="DW72" s="33"/>
      <c r="DX72" s="33"/>
      <c r="DY72" s="34"/>
      <c r="DZ72" s="34"/>
      <c r="EA72" s="34"/>
      <c r="EB72" s="64"/>
      <c r="EC72" s="426"/>
      <c r="ED72" s="426"/>
      <c r="EE72" s="64"/>
      <c r="EF72" s="64"/>
      <c r="EG72" s="64"/>
      <c r="EH72" s="64"/>
      <c r="EI72" s="64"/>
      <c r="EJ72" s="64"/>
      <c r="EK72" s="64"/>
      <c r="EL72" s="64"/>
      <c r="EM72" s="64"/>
      <c r="EN72" s="64"/>
      <c r="EO72" s="64"/>
      <c r="EP72" s="64"/>
      <c r="EQ72" s="64"/>
      <c r="ER72" s="64"/>
      <c r="ES72" s="64"/>
      <c r="ET72" s="426"/>
      <c r="EU72" s="64"/>
      <c r="EV72" s="64">
        <v>14900</v>
      </c>
      <c r="EW72" s="426"/>
      <c r="EX72" s="64"/>
      <c r="EY72" s="426"/>
      <c r="EZ72" s="426"/>
      <c r="FA72" s="64"/>
      <c r="FB72" s="64"/>
      <c r="FC72" s="64"/>
      <c r="FD72" s="64"/>
      <c r="FE72" s="64"/>
      <c r="FF72" s="64"/>
      <c r="FG72" s="64"/>
      <c r="FH72" s="64"/>
      <c r="FI72" s="64"/>
      <c r="FJ72" s="64"/>
      <c r="FK72" s="64"/>
      <c r="FL72" s="64"/>
      <c r="FM72" s="64"/>
      <c r="FN72" s="64"/>
      <c r="FO72" s="64"/>
      <c r="FP72" s="64"/>
      <c r="FQ72" s="64"/>
      <c r="FR72" s="64"/>
      <c r="FS72" s="64"/>
      <c r="FT72" s="64"/>
      <c r="FU72" s="426"/>
      <c r="FV72" s="426"/>
      <c r="FW72" s="64"/>
      <c r="FX72" s="64"/>
      <c r="FY72" s="64"/>
      <c r="FZ72" s="64"/>
      <c r="GA72" s="64"/>
      <c r="GB72" s="64"/>
      <c r="GC72" s="64"/>
      <c r="GD72" s="64"/>
      <c r="GE72" s="64"/>
      <c r="GF72" s="64"/>
      <c r="GG72" s="64"/>
      <c r="GH72" s="64"/>
      <c r="GI72" s="64"/>
      <c r="GJ72" s="64"/>
      <c r="GK72" s="64"/>
      <c r="GL72" s="64"/>
      <c r="GM72" s="64"/>
      <c r="GN72" s="64"/>
      <c r="GO72" s="64"/>
      <c r="GP72" s="64"/>
      <c r="GQ72" s="426"/>
      <c r="GR72" s="426"/>
      <c r="GS72" s="64"/>
      <c r="GT72" s="64"/>
      <c r="GU72" s="64"/>
      <c r="GV72" s="64"/>
      <c r="GW72" s="64"/>
      <c r="GX72" s="64"/>
      <c r="GY72" s="64"/>
      <c r="GZ72" s="64"/>
      <c r="HA72" s="64"/>
      <c r="HB72" s="64"/>
      <c r="HC72" s="64"/>
      <c r="HD72" s="64"/>
      <c r="HE72" s="64"/>
      <c r="HF72" s="64"/>
      <c r="HG72" s="455"/>
      <c r="HH72" s="64"/>
      <c r="HI72" s="64"/>
      <c r="HJ72" s="64"/>
      <c r="HK72" s="64"/>
      <c r="HL72" s="382"/>
      <c r="HM72" s="398"/>
      <c r="HN72" s="398"/>
      <c r="HO72" s="382"/>
      <c r="HP72" s="382"/>
      <c r="HQ72" s="382"/>
      <c r="HR72" s="382"/>
      <c r="HS72" s="382"/>
      <c r="HT72" s="382"/>
      <c r="HU72" s="382"/>
      <c r="HV72" s="382"/>
      <c r="HW72" s="382"/>
      <c r="HX72" s="382"/>
      <c r="HY72" s="382"/>
      <c r="HZ72" s="382"/>
      <c r="IA72" s="382"/>
      <c r="IB72" s="382"/>
      <c r="IC72" s="382"/>
      <c r="ID72" s="382"/>
      <c r="IE72" s="382"/>
      <c r="IF72" s="429">
        <f t="shared" si="328"/>
        <v>14900</v>
      </c>
      <c r="IG72" s="382"/>
      <c r="IK72" s="380">
        <f t="shared" si="0"/>
        <v>0</v>
      </c>
    </row>
    <row r="73" spans="1:245" s="183" customFormat="1" ht="15" outlineLevel="1">
      <c r="A73" s="450"/>
      <c r="B73" s="60"/>
      <c r="C73" s="60"/>
      <c r="D73" s="60"/>
      <c r="E73" s="450"/>
      <c r="F73" s="450"/>
      <c r="G73" s="245"/>
      <c r="H73" s="450"/>
      <c r="I73" s="450"/>
      <c r="J73" s="450"/>
      <c r="K73" s="450"/>
      <c r="L73" s="450"/>
      <c r="M73" s="342"/>
      <c r="N73" s="341"/>
      <c r="O73" s="34"/>
      <c r="P73" s="34"/>
      <c r="Q73" s="34"/>
      <c r="R73" s="34"/>
      <c r="S73" s="34"/>
      <c r="T73" s="34"/>
      <c r="U73" s="34"/>
      <c r="V73" s="66"/>
      <c r="W73" s="342"/>
      <c r="X73" s="34"/>
      <c r="Y73" s="34"/>
      <c r="Z73" s="34"/>
      <c r="AA73" s="34"/>
      <c r="AB73" s="34"/>
      <c r="AC73" s="34"/>
      <c r="AD73" s="34"/>
      <c r="AE73" s="34"/>
      <c r="AF73" s="34"/>
      <c r="AG73" s="34"/>
      <c r="AH73" s="34"/>
      <c r="AI73" s="34"/>
      <c r="AJ73" s="342"/>
      <c r="AK73" s="34"/>
      <c r="AL73" s="34"/>
      <c r="AM73" s="34"/>
      <c r="AN73" s="34"/>
      <c r="AO73" s="34"/>
      <c r="AP73" s="34"/>
      <c r="AQ73" s="34"/>
      <c r="AR73" s="34"/>
      <c r="AS73" s="34"/>
      <c r="AT73" s="34"/>
      <c r="AU73" s="66">
        <f t="shared" si="19"/>
        <v>0</v>
      </c>
      <c r="AV73" s="34"/>
      <c r="AW73" s="34"/>
      <c r="AX73" s="34">
        <f t="shared" si="20"/>
        <v>0</v>
      </c>
      <c r="AY73" s="34"/>
      <c r="AZ73" s="34"/>
      <c r="BA73" s="34"/>
      <c r="BB73" s="34"/>
      <c r="BC73" s="245"/>
      <c r="BD73" s="245"/>
      <c r="BE73" s="245"/>
      <c r="BF73" s="245"/>
      <c r="BG73" s="245"/>
      <c r="BH73" s="245"/>
      <c r="BI73" s="245"/>
      <c r="BJ73" s="245"/>
      <c r="BK73" s="47"/>
      <c r="BL73" s="47"/>
      <c r="BM73" s="34"/>
      <c r="BN73" s="34"/>
      <c r="BO73" s="245"/>
      <c r="BP73" s="245"/>
      <c r="BQ73" s="245"/>
      <c r="BR73" s="245"/>
      <c r="BS73" s="245"/>
      <c r="BT73" s="245"/>
      <c r="BU73" s="245"/>
      <c r="BV73" s="245"/>
      <c r="BW73" s="245"/>
      <c r="BX73" s="245"/>
      <c r="BY73" s="245"/>
      <c r="BZ73" s="245"/>
      <c r="CA73" s="34"/>
      <c r="CB73" s="34"/>
      <c r="CC73" s="34"/>
      <c r="CD73" s="34"/>
      <c r="CE73" s="34"/>
      <c r="CF73" s="34"/>
      <c r="CG73" s="34"/>
      <c r="CH73" s="351"/>
      <c r="CI73" s="245"/>
      <c r="CJ73" s="245"/>
      <c r="CK73" s="245"/>
      <c r="CL73" s="245"/>
      <c r="CM73" s="245"/>
      <c r="CN73" s="245"/>
      <c r="CO73" s="34"/>
      <c r="CP73" s="34"/>
      <c r="CQ73" s="245"/>
      <c r="CR73" s="245"/>
      <c r="CS73" s="245"/>
      <c r="CT73" s="245"/>
      <c r="CU73" s="245"/>
      <c r="CV73" s="245"/>
      <c r="CW73" s="245"/>
      <c r="CX73" s="245"/>
      <c r="CY73" s="245"/>
      <c r="CZ73" s="447"/>
      <c r="DA73" s="447"/>
      <c r="DB73" s="447"/>
      <c r="DC73" s="380"/>
      <c r="DD73" s="380"/>
      <c r="DE73" s="64"/>
      <c r="DF73" s="64"/>
      <c r="DG73" s="64"/>
      <c r="DH73" s="64"/>
      <c r="DI73" s="64"/>
      <c r="DJ73" s="64"/>
      <c r="DK73" s="64"/>
      <c r="DL73" s="64"/>
      <c r="DM73" s="64"/>
      <c r="DN73" s="64"/>
      <c r="DO73" s="64"/>
      <c r="DP73" s="64"/>
      <c r="DQ73" s="33"/>
      <c r="DR73" s="33"/>
      <c r="DS73" s="33"/>
      <c r="DT73" s="33"/>
      <c r="DU73" s="33"/>
      <c r="DV73" s="33"/>
      <c r="DW73" s="33"/>
      <c r="DX73" s="33"/>
      <c r="DY73" s="34"/>
      <c r="DZ73" s="34"/>
      <c r="EA73" s="34"/>
      <c r="EB73" s="64"/>
      <c r="EC73" s="426"/>
      <c r="ED73" s="426"/>
      <c r="EE73" s="64"/>
      <c r="EF73" s="64"/>
      <c r="EG73" s="64"/>
      <c r="EH73" s="64"/>
      <c r="EI73" s="64"/>
      <c r="EJ73" s="64"/>
      <c r="EK73" s="64"/>
      <c r="EL73" s="64"/>
      <c r="EM73" s="64"/>
      <c r="EN73" s="64"/>
      <c r="EO73" s="64"/>
      <c r="EP73" s="64"/>
      <c r="EQ73" s="64"/>
      <c r="ER73" s="64"/>
      <c r="ES73" s="64"/>
      <c r="ET73" s="426"/>
      <c r="EU73" s="64"/>
      <c r="EV73" s="64"/>
      <c r="EW73" s="426"/>
      <c r="EX73" s="64"/>
      <c r="EY73" s="426"/>
      <c r="EZ73" s="426"/>
      <c r="FA73" s="64"/>
      <c r="FB73" s="64"/>
      <c r="FC73" s="64"/>
      <c r="FD73" s="64"/>
      <c r="FE73" s="64"/>
      <c r="FF73" s="64"/>
      <c r="FG73" s="64"/>
      <c r="FH73" s="64"/>
      <c r="FI73" s="64"/>
      <c r="FJ73" s="64"/>
      <c r="FK73" s="64"/>
      <c r="FL73" s="64"/>
      <c r="FM73" s="64"/>
      <c r="FN73" s="64"/>
      <c r="FO73" s="64"/>
      <c r="FP73" s="64"/>
      <c r="FQ73" s="64"/>
      <c r="FR73" s="64"/>
      <c r="FS73" s="64"/>
      <c r="FT73" s="64"/>
      <c r="FU73" s="426"/>
      <c r="FV73" s="426"/>
      <c r="FW73" s="64"/>
      <c r="FX73" s="64"/>
      <c r="FY73" s="64"/>
      <c r="FZ73" s="64"/>
      <c r="GA73" s="64"/>
      <c r="GB73" s="64"/>
      <c r="GC73" s="64"/>
      <c r="GD73" s="64"/>
      <c r="GE73" s="64"/>
      <c r="GF73" s="64"/>
      <c r="GG73" s="64"/>
      <c r="GH73" s="64"/>
      <c r="GI73" s="64"/>
      <c r="GJ73" s="64"/>
      <c r="GK73" s="64"/>
      <c r="GL73" s="64"/>
      <c r="GM73" s="64"/>
      <c r="GN73" s="64"/>
      <c r="GO73" s="64"/>
      <c r="GP73" s="64"/>
      <c r="GQ73" s="426"/>
      <c r="GR73" s="426"/>
      <c r="GS73" s="64"/>
      <c r="GT73" s="64"/>
      <c r="GU73" s="64"/>
      <c r="GV73" s="64"/>
      <c r="GW73" s="64"/>
      <c r="GX73" s="64"/>
      <c r="GY73" s="64"/>
      <c r="GZ73" s="64"/>
      <c r="HA73" s="64"/>
      <c r="HB73" s="64"/>
      <c r="HC73" s="64"/>
      <c r="HD73" s="64"/>
      <c r="HE73" s="64"/>
      <c r="HF73" s="64"/>
      <c r="HG73" s="455"/>
      <c r="HH73" s="64"/>
      <c r="HI73" s="64"/>
      <c r="HJ73" s="64"/>
      <c r="HK73" s="64"/>
      <c r="HL73" s="382"/>
      <c r="HM73" s="398"/>
      <c r="HN73" s="398"/>
      <c r="HO73" s="382"/>
      <c r="HP73" s="382"/>
      <c r="HQ73" s="382"/>
      <c r="HR73" s="382"/>
      <c r="HS73" s="382"/>
      <c r="HT73" s="382"/>
      <c r="HU73" s="382"/>
      <c r="HV73" s="382"/>
      <c r="HW73" s="382"/>
      <c r="HX73" s="382"/>
      <c r="HY73" s="382"/>
      <c r="HZ73" s="382"/>
      <c r="IA73" s="382"/>
      <c r="IB73" s="382"/>
      <c r="IC73" s="382"/>
      <c r="ID73" s="382"/>
      <c r="IE73" s="382"/>
      <c r="IF73" s="429">
        <f t="shared" si="328"/>
        <v>0</v>
      </c>
      <c r="IG73" s="382"/>
      <c r="IK73" s="380">
        <f t="shared" si="0"/>
        <v>0</v>
      </c>
    </row>
    <row r="74" spans="1:245" s="183" customFormat="1" ht="15" outlineLevel="1">
      <c r="A74" s="450"/>
      <c r="B74" s="60"/>
      <c r="C74" s="60"/>
      <c r="D74" s="60"/>
      <c r="E74" s="450"/>
      <c r="F74" s="450"/>
      <c r="G74" s="245"/>
      <c r="H74" s="450"/>
      <c r="I74" s="450"/>
      <c r="J74" s="450"/>
      <c r="K74" s="450"/>
      <c r="L74" s="450"/>
      <c r="M74" s="342"/>
      <c r="N74" s="341"/>
      <c r="O74" s="34"/>
      <c r="P74" s="34"/>
      <c r="Q74" s="34"/>
      <c r="R74" s="34"/>
      <c r="S74" s="34"/>
      <c r="T74" s="34"/>
      <c r="U74" s="34"/>
      <c r="V74" s="66"/>
      <c r="W74" s="342"/>
      <c r="X74" s="34"/>
      <c r="Y74" s="34"/>
      <c r="Z74" s="34"/>
      <c r="AA74" s="34"/>
      <c r="AB74" s="34"/>
      <c r="AC74" s="34"/>
      <c r="AD74" s="34"/>
      <c r="AE74" s="34"/>
      <c r="AF74" s="34"/>
      <c r="AG74" s="34"/>
      <c r="AH74" s="34"/>
      <c r="AI74" s="34"/>
      <c r="AJ74" s="342"/>
      <c r="AK74" s="34"/>
      <c r="AL74" s="34"/>
      <c r="AM74" s="34"/>
      <c r="AN74" s="34"/>
      <c r="AO74" s="34"/>
      <c r="AP74" s="34"/>
      <c r="AQ74" s="34"/>
      <c r="AR74" s="34"/>
      <c r="AS74" s="34"/>
      <c r="AT74" s="34"/>
      <c r="AU74" s="66">
        <f t="shared" si="19"/>
        <v>0</v>
      </c>
      <c r="AV74" s="34"/>
      <c r="AW74" s="34"/>
      <c r="AX74" s="34">
        <f t="shared" si="20"/>
        <v>0</v>
      </c>
      <c r="AY74" s="34"/>
      <c r="AZ74" s="34"/>
      <c r="BA74" s="34"/>
      <c r="BB74" s="34"/>
      <c r="BC74" s="245"/>
      <c r="BD74" s="245"/>
      <c r="BE74" s="245"/>
      <c r="BF74" s="245"/>
      <c r="BG74" s="245"/>
      <c r="BH74" s="245"/>
      <c r="BI74" s="245"/>
      <c r="BJ74" s="245"/>
      <c r="BK74" s="47"/>
      <c r="BL74" s="47"/>
      <c r="BM74" s="34"/>
      <c r="BN74" s="34"/>
      <c r="BO74" s="245"/>
      <c r="BP74" s="245"/>
      <c r="BQ74" s="245"/>
      <c r="BR74" s="245"/>
      <c r="BS74" s="245"/>
      <c r="BT74" s="245"/>
      <c r="BU74" s="245"/>
      <c r="BV74" s="245"/>
      <c r="BW74" s="245"/>
      <c r="BX74" s="245"/>
      <c r="BY74" s="245"/>
      <c r="BZ74" s="245"/>
      <c r="CA74" s="34"/>
      <c r="CB74" s="34"/>
      <c r="CC74" s="34"/>
      <c r="CD74" s="34"/>
      <c r="CE74" s="34"/>
      <c r="CF74" s="34"/>
      <c r="CG74" s="34"/>
      <c r="CH74" s="351"/>
      <c r="CI74" s="245"/>
      <c r="CJ74" s="245"/>
      <c r="CK74" s="245"/>
      <c r="CL74" s="245"/>
      <c r="CM74" s="245"/>
      <c r="CN74" s="245"/>
      <c r="CO74" s="34"/>
      <c r="CP74" s="34"/>
      <c r="CQ74" s="245"/>
      <c r="CR74" s="245"/>
      <c r="CS74" s="245"/>
      <c r="CT74" s="245"/>
      <c r="CU74" s="245"/>
      <c r="CV74" s="245"/>
      <c r="CW74" s="245"/>
      <c r="CX74" s="245"/>
      <c r="CY74" s="245"/>
      <c r="CZ74" s="447"/>
      <c r="DA74" s="447"/>
      <c r="DB74" s="447"/>
      <c r="DC74" s="380"/>
      <c r="DD74" s="380"/>
      <c r="DE74" s="64"/>
      <c r="DF74" s="64"/>
      <c r="DG74" s="64"/>
      <c r="DH74" s="64"/>
      <c r="DI74" s="64"/>
      <c r="DJ74" s="64"/>
      <c r="DK74" s="64"/>
      <c r="DL74" s="64"/>
      <c r="DM74" s="64"/>
      <c r="DN74" s="64"/>
      <c r="DO74" s="64"/>
      <c r="DP74" s="64"/>
      <c r="DQ74" s="33"/>
      <c r="DR74" s="33"/>
      <c r="DS74" s="33"/>
      <c r="DT74" s="33"/>
      <c r="DU74" s="33"/>
      <c r="DV74" s="33"/>
      <c r="DW74" s="33"/>
      <c r="DX74" s="33"/>
      <c r="DY74" s="34"/>
      <c r="DZ74" s="34"/>
      <c r="EA74" s="34"/>
      <c r="EB74" s="64"/>
      <c r="EC74" s="426"/>
      <c r="ED74" s="426"/>
      <c r="EE74" s="64"/>
      <c r="EF74" s="64"/>
      <c r="EG74" s="64"/>
      <c r="EH74" s="64"/>
      <c r="EI74" s="64"/>
      <c r="EJ74" s="64"/>
      <c r="EK74" s="64"/>
      <c r="EL74" s="64"/>
      <c r="EM74" s="64"/>
      <c r="EN74" s="64"/>
      <c r="EO74" s="64"/>
      <c r="EP74" s="64"/>
      <c r="EQ74" s="64"/>
      <c r="ER74" s="64"/>
      <c r="ES74" s="64"/>
      <c r="ET74" s="426"/>
      <c r="EU74" s="64"/>
      <c r="EV74" s="64"/>
      <c r="EW74" s="426"/>
      <c r="EX74" s="64"/>
      <c r="EY74" s="426"/>
      <c r="EZ74" s="426"/>
      <c r="FA74" s="64"/>
      <c r="FB74" s="64"/>
      <c r="FC74" s="64"/>
      <c r="FD74" s="64"/>
      <c r="FE74" s="64"/>
      <c r="FF74" s="64"/>
      <c r="FG74" s="64"/>
      <c r="FH74" s="64"/>
      <c r="FI74" s="64"/>
      <c r="FJ74" s="64"/>
      <c r="FK74" s="64"/>
      <c r="FL74" s="64"/>
      <c r="FM74" s="64"/>
      <c r="FN74" s="64"/>
      <c r="FO74" s="64"/>
      <c r="FP74" s="64"/>
      <c r="FQ74" s="64"/>
      <c r="FR74" s="64"/>
      <c r="FS74" s="64"/>
      <c r="FT74" s="64"/>
      <c r="FU74" s="426"/>
      <c r="FV74" s="426"/>
      <c r="FW74" s="64"/>
      <c r="FX74" s="64"/>
      <c r="FY74" s="64"/>
      <c r="FZ74" s="64"/>
      <c r="GA74" s="64"/>
      <c r="GB74" s="64"/>
      <c r="GC74" s="64"/>
      <c r="GD74" s="64"/>
      <c r="GE74" s="64"/>
      <c r="GF74" s="64"/>
      <c r="GG74" s="64"/>
      <c r="GH74" s="64"/>
      <c r="GI74" s="64"/>
      <c r="GJ74" s="64"/>
      <c r="GK74" s="64"/>
      <c r="GL74" s="64"/>
      <c r="GM74" s="64"/>
      <c r="GN74" s="64"/>
      <c r="GO74" s="64"/>
      <c r="GP74" s="64"/>
      <c r="GQ74" s="426"/>
      <c r="GR74" s="426"/>
      <c r="GS74" s="64"/>
      <c r="GT74" s="64"/>
      <c r="GU74" s="64"/>
      <c r="GV74" s="64"/>
      <c r="GW74" s="64"/>
      <c r="GX74" s="64"/>
      <c r="GY74" s="64"/>
      <c r="GZ74" s="64"/>
      <c r="HA74" s="64"/>
      <c r="HB74" s="64"/>
      <c r="HC74" s="64"/>
      <c r="HD74" s="64"/>
      <c r="HE74" s="64"/>
      <c r="HF74" s="64"/>
      <c r="HG74" s="455"/>
      <c r="HH74" s="64"/>
      <c r="HI74" s="64"/>
      <c r="HJ74" s="64"/>
      <c r="HK74" s="64"/>
      <c r="HL74" s="382"/>
      <c r="HM74" s="398"/>
      <c r="HN74" s="398"/>
      <c r="HO74" s="382"/>
      <c r="HP74" s="382"/>
      <c r="HQ74" s="382"/>
      <c r="HR74" s="382"/>
      <c r="HS74" s="382"/>
      <c r="HT74" s="382"/>
      <c r="HU74" s="382"/>
      <c r="HV74" s="382"/>
      <c r="HW74" s="382"/>
      <c r="HX74" s="382"/>
      <c r="HY74" s="382"/>
      <c r="HZ74" s="382"/>
      <c r="IA74" s="382"/>
      <c r="IB74" s="382"/>
      <c r="IC74" s="382"/>
      <c r="ID74" s="382"/>
      <c r="IE74" s="382"/>
      <c r="IF74" s="429">
        <f t="shared" si="328"/>
        <v>0</v>
      </c>
      <c r="IG74" s="382"/>
      <c r="IK74" s="380">
        <f t="shared" si="0"/>
        <v>0</v>
      </c>
    </row>
    <row r="75" spans="1:245" s="35" customFormat="1" ht="38.25" outlineLevel="1">
      <c r="A75" s="410" t="s">
        <v>25</v>
      </c>
      <c r="B75" s="384" t="s">
        <v>600</v>
      </c>
      <c r="C75" s="60" t="s">
        <v>142</v>
      </c>
      <c r="D75" s="60" t="s">
        <v>184</v>
      </c>
      <c r="E75" s="410" t="s">
        <v>39</v>
      </c>
      <c r="F75" s="410"/>
      <c r="G75" s="245" t="s">
        <v>49</v>
      </c>
      <c r="H75" s="245">
        <v>2.0640000000000001</v>
      </c>
      <c r="I75" s="245">
        <v>2.0640000000000001</v>
      </c>
      <c r="J75" s="410">
        <v>2020</v>
      </c>
      <c r="K75" s="410">
        <v>2020</v>
      </c>
      <c r="L75" s="60" t="s">
        <v>184</v>
      </c>
      <c r="M75" s="34">
        <f t="shared" ref="M75:M80" si="336">+P75+R75+T75+AG75+AS75+AV75</f>
        <v>22980</v>
      </c>
      <c r="N75" s="341" t="s">
        <v>603</v>
      </c>
      <c r="O75" s="34">
        <f t="shared" si="317"/>
        <v>26260</v>
      </c>
      <c r="P75" s="34">
        <f t="shared" ref="P75:U80" si="337">BA75+BO75+CC75+CQ75</f>
        <v>0</v>
      </c>
      <c r="Q75" s="34">
        <f t="shared" si="337"/>
        <v>0</v>
      </c>
      <c r="R75" s="34">
        <f t="shared" si="337"/>
        <v>0</v>
      </c>
      <c r="S75" s="34">
        <f t="shared" si="337"/>
        <v>0</v>
      </c>
      <c r="T75" s="34">
        <f t="shared" si="337"/>
        <v>22980</v>
      </c>
      <c r="U75" s="34">
        <f t="shared" si="337"/>
        <v>0</v>
      </c>
      <c r="V75" s="66">
        <f t="shared" si="84"/>
        <v>0</v>
      </c>
      <c r="W75" s="34"/>
      <c r="X75" s="34"/>
      <c r="Y75" s="34"/>
      <c r="Z75" s="34"/>
      <c r="AA75" s="34"/>
      <c r="AB75" s="34"/>
      <c r="AC75" s="34"/>
      <c r="AD75" s="34"/>
      <c r="AE75" s="34"/>
      <c r="AF75" s="34"/>
      <c r="AG75" s="34">
        <f t="shared" ref="AG75:AH80" si="338">BG75+BU75+CI75+CW75</f>
        <v>0</v>
      </c>
      <c r="AH75" s="34">
        <f t="shared" si="338"/>
        <v>26260</v>
      </c>
      <c r="AI75" s="34">
        <f t="shared" si="83"/>
        <v>0</v>
      </c>
      <c r="AJ75" s="34"/>
      <c r="AK75" s="34"/>
      <c r="AL75" s="34"/>
      <c r="AM75" s="34"/>
      <c r="AN75" s="34"/>
      <c r="AO75" s="34"/>
      <c r="AP75" s="34"/>
      <c r="AQ75" s="34"/>
      <c r="AR75" s="34"/>
      <c r="AS75" s="34">
        <f t="shared" ref="AS75:AT80" si="339">BI75+BW75+CK75+CY75</f>
        <v>0</v>
      </c>
      <c r="AT75" s="34">
        <f t="shared" si="339"/>
        <v>0</v>
      </c>
      <c r="AU75" s="66">
        <f t="shared" si="19"/>
        <v>21500</v>
      </c>
      <c r="AV75" s="34">
        <f t="shared" si="321"/>
        <v>0</v>
      </c>
      <c r="AW75" s="34">
        <f t="shared" si="321"/>
        <v>0</v>
      </c>
      <c r="AX75" s="34">
        <f t="shared" si="20"/>
        <v>0</v>
      </c>
      <c r="AY75" s="34">
        <f t="shared" si="325"/>
        <v>0</v>
      </c>
      <c r="AZ75" s="34">
        <f t="shared" si="313"/>
        <v>0</v>
      </c>
      <c r="BA75" s="34">
        <v>0</v>
      </c>
      <c r="BB75" s="34"/>
      <c r="BC75" s="245"/>
      <c r="BD75" s="245"/>
      <c r="BE75" s="245"/>
      <c r="BF75" s="245"/>
      <c r="BG75" s="245"/>
      <c r="BH75" s="245"/>
      <c r="BI75" s="245"/>
      <c r="BJ75" s="245"/>
      <c r="BK75" s="47"/>
      <c r="BL75" s="47"/>
      <c r="BM75" s="34">
        <f t="shared" si="322"/>
        <v>0</v>
      </c>
      <c r="BN75" s="34">
        <f t="shared" si="322"/>
        <v>0</v>
      </c>
      <c r="BO75" s="245"/>
      <c r="BP75" s="245"/>
      <c r="BQ75" s="245"/>
      <c r="BR75" s="245"/>
      <c r="BS75" s="245"/>
      <c r="BT75" s="245"/>
      <c r="BU75" s="245"/>
      <c r="BV75" s="245"/>
      <c r="BW75" s="245"/>
      <c r="BX75" s="245"/>
      <c r="BY75" s="245"/>
      <c r="BZ75" s="245"/>
      <c r="CA75" s="34">
        <f t="shared" si="326"/>
        <v>22980</v>
      </c>
      <c r="CB75" s="34">
        <f>+CD75+CF75+CJ75+CH75+CL75+CN75</f>
        <v>26260</v>
      </c>
      <c r="CC75" s="34"/>
      <c r="CD75" s="34"/>
      <c r="CE75" s="34"/>
      <c r="CF75" s="34"/>
      <c r="CG75" s="34">
        <v>22980</v>
      </c>
      <c r="CI75" s="34"/>
      <c r="CJ75" s="34">
        <v>26260</v>
      </c>
      <c r="CK75" s="34"/>
      <c r="CL75" s="34"/>
      <c r="CM75" s="34"/>
      <c r="CN75" s="34"/>
      <c r="CO75" s="34">
        <f t="shared" si="324"/>
        <v>0</v>
      </c>
      <c r="CP75" s="34">
        <f t="shared" si="315"/>
        <v>0</v>
      </c>
      <c r="CQ75" s="245"/>
      <c r="CR75" s="245"/>
      <c r="CS75" s="245"/>
      <c r="CT75" s="245"/>
      <c r="CU75" s="245"/>
      <c r="CV75" s="245"/>
      <c r="CW75" s="245"/>
      <c r="CX75" s="245"/>
      <c r="CY75" s="245"/>
      <c r="CZ75" s="404"/>
      <c r="DA75" s="404"/>
      <c r="DB75" s="404"/>
      <c r="DC75" s="380">
        <f t="shared" ref="DC75:DD112" si="340">DE75+DG75+DI75+DK75+DM75+DO75</f>
        <v>22980</v>
      </c>
      <c r="DD75" s="380">
        <f t="shared" si="340"/>
        <v>26260</v>
      </c>
      <c r="DE75" s="64">
        <f t="shared" si="249"/>
        <v>0</v>
      </c>
      <c r="DF75" s="64">
        <f t="shared" si="249"/>
        <v>0</v>
      </c>
      <c r="DG75" s="64">
        <f t="shared" si="249"/>
        <v>0</v>
      </c>
      <c r="DH75" s="64">
        <f t="shared" si="248"/>
        <v>0</v>
      </c>
      <c r="DI75" s="64">
        <f t="shared" si="248"/>
        <v>22980</v>
      </c>
      <c r="DJ75" s="64">
        <f t="shared" si="248"/>
        <v>0</v>
      </c>
      <c r="DK75" s="64">
        <f t="shared" si="248"/>
        <v>0</v>
      </c>
      <c r="DL75" s="64">
        <f t="shared" si="248"/>
        <v>26260</v>
      </c>
      <c r="DM75" s="64">
        <f t="shared" si="248"/>
        <v>0</v>
      </c>
      <c r="DN75" s="64">
        <f t="shared" si="248"/>
        <v>0</v>
      </c>
      <c r="DO75" s="64">
        <f t="shared" si="248"/>
        <v>0</v>
      </c>
      <c r="DP75" s="64">
        <f t="shared" si="248"/>
        <v>0</v>
      </c>
      <c r="DQ75" s="33"/>
      <c r="DR75" s="33"/>
      <c r="DS75" s="33"/>
      <c r="DT75" s="33"/>
      <c r="DU75" s="33"/>
      <c r="DV75" s="33"/>
      <c r="DW75" s="33"/>
      <c r="DX75" s="33"/>
      <c r="DY75" s="34">
        <v>223.11482874146685</v>
      </c>
      <c r="DZ75" s="34">
        <v>802.18928640535728</v>
      </c>
      <c r="EA75" s="34">
        <v>56.13</v>
      </c>
      <c r="EB75" s="64">
        <f t="shared" si="25"/>
        <v>0</v>
      </c>
      <c r="EC75" s="426">
        <f t="shared" si="25"/>
        <v>0</v>
      </c>
      <c r="ED75" s="426">
        <f t="shared" si="26"/>
        <v>0</v>
      </c>
      <c r="EE75" s="64">
        <f t="shared" si="27"/>
        <v>0</v>
      </c>
      <c r="EF75" s="64">
        <f t="shared" si="9"/>
        <v>0</v>
      </c>
      <c r="EG75" s="64">
        <f t="shared" si="28"/>
        <v>0</v>
      </c>
      <c r="EH75" s="64">
        <f t="shared" ref="EH75:EI112" si="341">BB75</f>
        <v>0</v>
      </c>
      <c r="EI75" s="64">
        <f t="shared" si="341"/>
        <v>0</v>
      </c>
      <c r="EJ75" s="64">
        <f t="shared" si="29"/>
        <v>0</v>
      </c>
      <c r="EK75" s="64">
        <f t="shared" ref="EK75:EL112" si="342">BD75</f>
        <v>0</v>
      </c>
      <c r="EL75" s="64">
        <f t="shared" si="342"/>
        <v>0</v>
      </c>
      <c r="EM75" s="64">
        <f t="shared" si="30"/>
        <v>0</v>
      </c>
      <c r="EN75" s="64">
        <f t="shared" ref="EN75:EO112" si="343">BF75</f>
        <v>0</v>
      </c>
      <c r="EO75" s="64">
        <f t="shared" si="343"/>
        <v>0</v>
      </c>
      <c r="EP75" s="64">
        <f t="shared" si="32"/>
        <v>0</v>
      </c>
      <c r="EQ75" s="64">
        <f t="shared" ref="EQ75:ER112" si="344">BH75</f>
        <v>0</v>
      </c>
      <c r="ER75" s="64">
        <f t="shared" si="344"/>
        <v>0</v>
      </c>
      <c r="ES75" s="64"/>
      <c r="ET75" s="426">
        <f t="shared" ref="ET75:EU112" si="345">BJ75</f>
        <v>0</v>
      </c>
      <c r="EU75" s="64">
        <f t="shared" si="345"/>
        <v>0</v>
      </c>
      <c r="EV75" s="64"/>
      <c r="EW75" s="426">
        <f t="shared" si="35"/>
        <v>0</v>
      </c>
      <c r="EX75" s="64">
        <f t="shared" si="36"/>
        <v>0</v>
      </c>
      <c r="EY75" s="426">
        <f t="shared" si="36"/>
        <v>0</v>
      </c>
      <c r="EZ75" s="426">
        <f t="shared" si="37"/>
        <v>0</v>
      </c>
      <c r="FA75" s="64">
        <f t="shared" si="38"/>
        <v>0</v>
      </c>
      <c r="FB75" s="64">
        <f t="shared" si="39"/>
        <v>0</v>
      </c>
      <c r="FC75" s="64">
        <f t="shared" si="40"/>
        <v>0</v>
      </c>
      <c r="FD75" s="64">
        <f t="shared" ref="FD75:FE112" si="346">BP75</f>
        <v>0</v>
      </c>
      <c r="FE75" s="64">
        <f t="shared" si="346"/>
        <v>0</v>
      </c>
      <c r="FF75" s="64">
        <f t="shared" si="42"/>
        <v>0</v>
      </c>
      <c r="FG75" s="64">
        <f t="shared" ref="FG75:FH112" si="347">BR75</f>
        <v>0</v>
      </c>
      <c r="FH75" s="64">
        <f t="shared" si="347"/>
        <v>0</v>
      </c>
      <c r="FI75" s="64">
        <f t="shared" si="44"/>
        <v>0</v>
      </c>
      <c r="FJ75" s="64">
        <f t="shared" ref="FJ75:FK112" si="348">BT75</f>
        <v>0</v>
      </c>
      <c r="FK75" s="64">
        <f t="shared" si="348"/>
        <v>0</v>
      </c>
      <c r="FL75" s="64">
        <f t="shared" si="46"/>
        <v>0</v>
      </c>
      <c r="FM75" s="64">
        <f t="shared" ref="FM75:FN112" si="349">BV75</f>
        <v>0</v>
      </c>
      <c r="FN75" s="64">
        <f t="shared" si="349"/>
        <v>0</v>
      </c>
      <c r="FO75" s="64"/>
      <c r="FP75" s="64">
        <f t="shared" ref="FP75:FQ112" si="350">BX75</f>
        <v>0</v>
      </c>
      <c r="FQ75" s="64">
        <f t="shared" si="350"/>
        <v>0</v>
      </c>
      <c r="FR75" s="64"/>
      <c r="FS75" s="64">
        <f t="shared" si="49"/>
        <v>0</v>
      </c>
      <c r="FT75" s="64">
        <f t="shared" ref="FT75:FU112" si="351">FX75+GA75+GD75+GG75+GJ75+GM75</f>
        <v>22980</v>
      </c>
      <c r="FU75" s="426">
        <f t="shared" si="351"/>
        <v>21500</v>
      </c>
      <c r="FV75" s="426">
        <f t="shared" si="51"/>
        <v>26260</v>
      </c>
      <c r="FW75" s="64">
        <f t="shared" si="52"/>
        <v>26260</v>
      </c>
      <c r="FX75" s="64">
        <f t="shared" si="53"/>
        <v>0</v>
      </c>
      <c r="FY75" s="64">
        <f t="shared" si="54"/>
        <v>0</v>
      </c>
      <c r="FZ75" s="64">
        <f t="shared" ref="FZ75:GA112" si="352">CD75</f>
        <v>0</v>
      </c>
      <c r="GA75" s="64">
        <f t="shared" si="352"/>
        <v>0</v>
      </c>
      <c r="GB75" s="64">
        <f t="shared" si="56"/>
        <v>0</v>
      </c>
      <c r="GC75" s="64">
        <f t="shared" ref="GC75:GD112" si="353">CF75</f>
        <v>0</v>
      </c>
      <c r="GD75" s="64">
        <f t="shared" si="353"/>
        <v>22980</v>
      </c>
      <c r="GE75" s="64">
        <f t="shared" si="58"/>
        <v>0</v>
      </c>
      <c r="GF75" s="64">
        <f t="shared" ref="GF75:GG112" si="354">CH75</f>
        <v>0</v>
      </c>
      <c r="GG75" s="64">
        <f t="shared" si="354"/>
        <v>0</v>
      </c>
      <c r="GH75" s="64">
        <f t="shared" si="60"/>
        <v>0</v>
      </c>
      <c r="GI75" s="64">
        <f t="shared" ref="GI75:GJ112" si="355">CJ75</f>
        <v>26260</v>
      </c>
      <c r="GJ75" s="64">
        <f t="shared" si="355"/>
        <v>0</v>
      </c>
      <c r="GK75" s="64">
        <v>21500</v>
      </c>
      <c r="GL75" s="64">
        <f t="shared" ref="GL75:GM112" si="356">CL75</f>
        <v>0</v>
      </c>
      <c r="GM75" s="64">
        <f t="shared" si="356"/>
        <v>0</v>
      </c>
      <c r="GN75" s="64"/>
      <c r="GO75" s="64">
        <f t="shared" si="63"/>
        <v>0</v>
      </c>
      <c r="GP75" s="64">
        <f t="shared" ref="GP75:GQ112" si="357">GT75+GW75+GZ75+HC75+HF75+HI75</f>
        <v>0</v>
      </c>
      <c r="GQ75" s="426">
        <f t="shared" si="357"/>
        <v>0</v>
      </c>
      <c r="GR75" s="426">
        <f t="shared" si="65"/>
        <v>0</v>
      </c>
      <c r="GS75" s="64">
        <f t="shared" si="66"/>
        <v>0</v>
      </c>
      <c r="GT75" s="64">
        <f t="shared" si="67"/>
        <v>0</v>
      </c>
      <c r="GU75" s="64">
        <f t="shared" si="68"/>
        <v>0</v>
      </c>
      <c r="GV75" s="64">
        <f t="shared" ref="GV75:GW112" si="358">CR75</f>
        <v>0</v>
      </c>
      <c r="GW75" s="64">
        <f t="shared" si="358"/>
        <v>0</v>
      </c>
      <c r="GX75" s="64">
        <f t="shared" si="70"/>
        <v>0</v>
      </c>
      <c r="GY75" s="64">
        <f t="shared" ref="GY75:GZ112" si="359">CT75</f>
        <v>0</v>
      </c>
      <c r="GZ75" s="64">
        <f t="shared" si="359"/>
        <v>0</v>
      </c>
      <c r="HA75" s="64">
        <f t="shared" si="72"/>
        <v>0</v>
      </c>
      <c r="HB75" s="64">
        <f t="shared" ref="HB75:HC112" si="360">CV75</f>
        <v>0</v>
      </c>
      <c r="HC75" s="64">
        <f t="shared" si="360"/>
        <v>0</v>
      </c>
      <c r="HD75" s="64">
        <f t="shared" si="74"/>
        <v>0</v>
      </c>
      <c r="HE75" s="64">
        <f t="shared" ref="HE75:HF112" si="361">CX75</f>
        <v>0</v>
      </c>
      <c r="HF75" s="64">
        <f t="shared" si="361"/>
        <v>0</v>
      </c>
      <c r="HG75" s="64"/>
      <c r="HH75" s="64">
        <f t="shared" ref="HH75:HI112" si="362">CZ75</f>
        <v>0</v>
      </c>
      <c r="HI75" s="64">
        <f t="shared" si="362"/>
        <v>0</v>
      </c>
      <c r="HJ75" s="64"/>
      <c r="HK75" s="64">
        <f t="shared" si="77"/>
        <v>0</v>
      </c>
      <c r="HL75" s="382">
        <f t="shared" si="78"/>
        <v>22980</v>
      </c>
      <c r="HM75" s="398">
        <f t="shared" si="79"/>
        <v>21500</v>
      </c>
      <c r="HN75" s="398">
        <f t="shared" si="80"/>
        <v>26260</v>
      </c>
      <c r="HO75" s="382">
        <f t="shared" si="81"/>
        <v>26260</v>
      </c>
      <c r="HP75" s="382">
        <f t="shared" si="122"/>
        <v>0</v>
      </c>
      <c r="HQ75" s="382">
        <f t="shared" si="122"/>
        <v>0</v>
      </c>
      <c r="HR75" s="382">
        <f t="shared" si="122"/>
        <v>0</v>
      </c>
      <c r="HS75" s="382">
        <f t="shared" si="122"/>
        <v>0</v>
      </c>
      <c r="HT75" s="382">
        <f t="shared" si="122"/>
        <v>0</v>
      </c>
      <c r="HU75" s="382">
        <f t="shared" si="122"/>
        <v>0</v>
      </c>
      <c r="HV75" s="382">
        <f t="shared" si="122"/>
        <v>22980</v>
      </c>
      <c r="HW75" s="382">
        <f t="shared" si="122"/>
        <v>0</v>
      </c>
      <c r="HX75" s="382">
        <f t="shared" si="122"/>
        <v>0</v>
      </c>
      <c r="HY75" s="382">
        <f t="shared" si="122"/>
        <v>0</v>
      </c>
      <c r="HZ75" s="382">
        <f t="shared" si="122"/>
        <v>0</v>
      </c>
      <c r="IA75" s="382">
        <f t="shared" si="122"/>
        <v>26260</v>
      </c>
      <c r="IB75" s="382">
        <f t="shared" si="122"/>
        <v>0</v>
      </c>
      <c r="IC75" s="382">
        <f t="shared" si="122"/>
        <v>21500</v>
      </c>
      <c r="ID75" s="382">
        <f t="shared" si="122"/>
        <v>0</v>
      </c>
      <c r="IE75" s="382">
        <f t="shared" si="122"/>
        <v>0</v>
      </c>
      <c r="IF75" s="429">
        <f t="shared" si="328"/>
        <v>0</v>
      </c>
      <c r="IG75" s="382">
        <f t="shared" si="328"/>
        <v>0</v>
      </c>
      <c r="IK75" s="380">
        <f t="shared" si="0"/>
        <v>0</v>
      </c>
    </row>
    <row r="76" spans="1:245" s="35" customFormat="1" ht="38.25" outlineLevel="1">
      <c r="A76" s="410" t="s">
        <v>26</v>
      </c>
      <c r="B76" s="384" t="s">
        <v>205</v>
      </c>
      <c r="C76" s="60" t="s">
        <v>143</v>
      </c>
      <c r="D76" s="60" t="s">
        <v>206</v>
      </c>
      <c r="E76" s="410" t="s">
        <v>39</v>
      </c>
      <c r="F76" s="410"/>
      <c r="G76" s="245" t="s">
        <v>49</v>
      </c>
      <c r="H76" s="409">
        <v>1.3759999999999999</v>
      </c>
      <c r="I76" s="245">
        <v>2.1</v>
      </c>
      <c r="J76" s="245">
        <v>2020</v>
      </c>
      <c r="K76" s="245">
        <v>2021</v>
      </c>
      <c r="L76" s="60" t="s">
        <v>206</v>
      </c>
      <c r="M76" s="34">
        <f t="shared" si="336"/>
        <v>22980</v>
      </c>
      <c r="N76" s="341" t="s">
        <v>603</v>
      </c>
      <c r="O76" s="34">
        <f t="shared" si="317"/>
        <v>22980</v>
      </c>
      <c r="P76" s="34">
        <f t="shared" si="337"/>
        <v>0</v>
      </c>
      <c r="Q76" s="34">
        <f t="shared" si="337"/>
        <v>0</v>
      </c>
      <c r="R76" s="34">
        <f t="shared" si="337"/>
        <v>0</v>
      </c>
      <c r="S76" s="34">
        <f t="shared" si="337"/>
        <v>0</v>
      </c>
      <c r="T76" s="34">
        <f t="shared" si="337"/>
        <v>0</v>
      </c>
      <c r="U76" s="34">
        <f t="shared" si="337"/>
        <v>0</v>
      </c>
      <c r="V76" s="66">
        <f t="shared" si="84"/>
        <v>0</v>
      </c>
      <c r="W76" s="34"/>
      <c r="X76" s="34"/>
      <c r="Y76" s="34"/>
      <c r="Z76" s="34"/>
      <c r="AA76" s="34"/>
      <c r="AB76" s="34"/>
      <c r="AC76" s="34"/>
      <c r="AD76" s="34"/>
      <c r="AE76" s="34"/>
      <c r="AF76" s="34"/>
      <c r="AG76" s="34">
        <f t="shared" si="338"/>
        <v>1000</v>
      </c>
      <c r="AH76" s="34">
        <f t="shared" si="338"/>
        <v>1000</v>
      </c>
      <c r="AI76" s="34">
        <f t="shared" si="83"/>
        <v>0</v>
      </c>
      <c r="AJ76" s="34"/>
      <c r="AK76" s="34"/>
      <c r="AL76" s="34"/>
      <c r="AM76" s="34"/>
      <c r="AN76" s="34"/>
      <c r="AO76" s="34"/>
      <c r="AP76" s="34"/>
      <c r="AQ76" s="34"/>
      <c r="AR76" s="34"/>
      <c r="AS76" s="34">
        <f t="shared" si="339"/>
        <v>21980</v>
      </c>
      <c r="AT76" s="34">
        <f t="shared" si="339"/>
        <v>21980</v>
      </c>
      <c r="AU76" s="66">
        <f t="shared" si="19"/>
        <v>0</v>
      </c>
      <c r="AV76" s="34">
        <f t="shared" si="321"/>
        <v>0</v>
      </c>
      <c r="AW76" s="34">
        <f t="shared" si="321"/>
        <v>0</v>
      </c>
      <c r="AX76" s="34">
        <f t="shared" si="20"/>
        <v>0</v>
      </c>
      <c r="AY76" s="34">
        <f t="shared" si="325"/>
        <v>1000</v>
      </c>
      <c r="AZ76" s="34">
        <f t="shared" si="313"/>
        <v>1000</v>
      </c>
      <c r="BA76" s="245"/>
      <c r="BB76" s="245"/>
      <c r="BC76" s="34"/>
      <c r="BD76" s="34"/>
      <c r="BE76" s="245"/>
      <c r="BF76" s="245"/>
      <c r="BG76" s="34">
        <v>1000</v>
      </c>
      <c r="BH76" s="34">
        <v>1000</v>
      </c>
      <c r="BI76" s="245"/>
      <c r="BJ76" s="245"/>
      <c r="BK76" s="47"/>
      <c r="BL76" s="47"/>
      <c r="BM76" s="34">
        <f t="shared" si="322"/>
        <v>0</v>
      </c>
      <c r="BN76" s="34">
        <f t="shared" si="322"/>
        <v>0</v>
      </c>
      <c r="BO76" s="245"/>
      <c r="BP76" s="245"/>
      <c r="BQ76" s="245"/>
      <c r="BR76" s="245"/>
      <c r="BS76" s="245"/>
      <c r="BT76" s="245"/>
      <c r="BU76" s="245"/>
      <c r="BV76" s="245"/>
      <c r="BW76" s="245"/>
      <c r="BX76" s="245"/>
      <c r="BY76" s="245"/>
      <c r="BZ76" s="245"/>
      <c r="CA76" s="34">
        <f t="shared" si="326"/>
        <v>21980</v>
      </c>
      <c r="CB76" s="34">
        <f t="shared" si="326"/>
        <v>21980</v>
      </c>
      <c r="CC76" s="66"/>
      <c r="CD76" s="66"/>
      <c r="CE76" s="66"/>
      <c r="CF76" s="66"/>
      <c r="CG76" s="66"/>
      <c r="CH76" s="66"/>
      <c r="CI76" s="66"/>
      <c r="CJ76" s="66"/>
      <c r="CK76" s="66">
        <v>21980</v>
      </c>
      <c r="CL76" s="66">
        <v>21980</v>
      </c>
      <c r="CM76" s="66"/>
      <c r="CN76" s="66"/>
      <c r="CO76" s="34">
        <f t="shared" si="324"/>
        <v>0</v>
      </c>
      <c r="CP76" s="34">
        <f t="shared" si="315"/>
        <v>0</v>
      </c>
      <c r="CQ76" s="245"/>
      <c r="CR76" s="245"/>
      <c r="CS76" s="245"/>
      <c r="CT76" s="245"/>
      <c r="CU76" s="245"/>
      <c r="CV76" s="245"/>
      <c r="CW76" s="245"/>
      <c r="CX76" s="245"/>
      <c r="CY76" s="245"/>
      <c r="CZ76" s="404"/>
      <c r="DA76" s="404"/>
      <c r="DB76" s="404"/>
      <c r="DC76" s="380">
        <f t="shared" si="340"/>
        <v>22980</v>
      </c>
      <c r="DD76" s="380">
        <f t="shared" si="340"/>
        <v>22980</v>
      </c>
      <c r="DE76" s="64">
        <f t="shared" si="249"/>
        <v>0</v>
      </c>
      <c r="DF76" s="64">
        <f t="shared" si="249"/>
        <v>0</v>
      </c>
      <c r="DG76" s="64">
        <f t="shared" si="249"/>
        <v>0</v>
      </c>
      <c r="DH76" s="64">
        <f t="shared" si="248"/>
        <v>0</v>
      </c>
      <c r="DI76" s="64">
        <f t="shared" si="248"/>
        <v>0</v>
      </c>
      <c r="DJ76" s="64">
        <f t="shared" si="248"/>
        <v>0</v>
      </c>
      <c r="DK76" s="64">
        <f t="shared" si="248"/>
        <v>1000</v>
      </c>
      <c r="DL76" s="64">
        <f t="shared" si="248"/>
        <v>1000</v>
      </c>
      <c r="DM76" s="64">
        <f t="shared" si="248"/>
        <v>21980</v>
      </c>
      <c r="DN76" s="64">
        <f t="shared" si="248"/>
        <v>21980</v>
      </c>
      <c r="DO76" s="64">
        <f t="shared" si="248"/>
        <v>0</v>
      </c>
      <c r="DP76" s="64">
        <f t="shared" si="248"/>
        <v>0</v>
      </c>
      <c r="DQ76" s="33"/>
      <c r="DR76" s="33"/>
      <c r="DS76" s="33"/>
      <c r="DT76" s="33"/>
      <c r="DU76" s="33"/>
      <c r="DV76" s="33"/>
      <c r="DW76" s="33"/>
      <c r="DX76" s="33"/>
      <c r="DY76" s="34">
        <v>199.59427805666326</v>
      </c>
      <c r="DZ76" s="34">
        <v>717.62326326770767</v>
      </c>
      <c r="EA76" s="34">
        <v>16.3</v>
      </c>
      <c r="EB76" s="64">
        <f t="shared" ref="EB76:EC113" si="363">EF76+EI76+EL76+EO76+ER76+EU76</f>
        <v>1000</v>
      </c>
      <c r="EC76" s="426">
        <f t="shared" si="363"/>
        <v>0</v>
      </c>
      <c r="ED76" s="426">
        <f t="shared" si="26"/>
        <v>1000</v>
      </c>
      <c r="EE76" s="64">
        <f t="shared" si="27"/>
        <v>1000</v>
      </c>
      <c r="EF76" s="64">
        <f t="shared" si="9"/>
        <v>0</v>
      </c>
      <c r="EG76" s="64">
        <f t="shared" si="28"/>
        <v>0</v>
      </c>
      <c r="EH76" s="64">
        <f t="shared" si="341"/>
        <v>0</v>
      </c>
      <c r="EI76" s="64">
        <f t="shared" si="341"/>
        <v>0</v>
      </c>
      <c r="EJ76" s="64">
        <f t="shared" si="29"/>
        <v>0</v>
      </c>
      <c r="EK76" s="64">
        <f t="shared" si="342"/>
        <v>0</v>
      </c>
      <c r="EL76" s="64">
        <f t="shared" si="342"/>
        <v>0</v>
      </c>
      <c r="EM76" s="64">
        <f t="shared" si="30"/>
        <v>0</v>
      </c>
      <c r="EN76" s="64">
        <f t="shared" si="343"/>
        <v>0</v>
      </c>
      <c r="EO76" s="64">
        <f t="shared" si="343"/>
        <v>1000</v>
      </c>
      <c r="EP76" s="64">
        <f t="shared" si="32"/>
        <v>0</v>
      </c>
      <c r="EQ76" s="64">
        <f t="shared" si="344"/>
        <v>1000</v>
      </c>
      <c r="ER76" s="64">
        <f t="shared" si="344"/>
        <v>0</v>
      </c>
      <c r="ES76" s="64"/>
      <c r="ET76" s="426">
        <f t="shared" si="345"/>
        <v>0</v>
      </c>
      <c r="EU76" s="64">
        <f t="shared" si="345"/>
        <v>0</v>
      </c>
      <c r="EV76" s="64"/>
      <c r="EW76" s="426">
        <f t="shared" si="35"/>
        <v>0</v>
      </c>
      <c r="EX76" s="64">
        <f t="shared" ref="EX76:EY113" si="364">FB76+FE76+FH76+FK76+FN76+FQ76</f>
        <v>0</v>
      </c>
      <c r="EY76" s="426">
        <f t="shared" si="364"/>
        <v>0</v>
      </c>
      <c r="EZ76" s="426">
        <f t="shared" si="37"/>
        <v>0</v>
      </c>
      <c r="FA76" s="64">
        <f t="shared" si="38"/>
        <v>0</v>
      </c>
      <c r="FB76" s="64">
        <f t="shared" si="39"/>
        <v>0</v>
      </c>
      <c r="FC76" s="64">
        <f t="shared" si="40"/>
        <v>0</v>
      </c>
      <c r="FD76" s="64">
        <f t="shared" si="346"/>
        <v>0</v>
      </c>
      <c r="FE76" s="64">
        <f t="shared" si="346"/>
        <v>0</v>
      </c>
      <c r="FF76" s="64">
        <f t="shared" si="42"/>
        <v>0</v>
      </c>
      <c r="FG76" s="64">
        <f t="shared" si="347"/>
        <v>0</v>
      </c>
      <c r="FH76" s="64">
        <f t="shared" si="347"/>
        <v>0</v>
      </c>
      <c r="FI76" s="64">
        <f t="shared" si="44"/>
        <v>0</v>
      </c>
      <c r="FJ76" s="64">
        <f t="shared" si="348"/>
        <v>0</v>
      </c>
      <c r="FK76" s="64">
        <f t="shared" si="348"/>
        <v>0</v>
      </c>
      <c r="FL76" s="64">
        <f t="shared" si="46"/>
        <v>0</v>
      </c>
      <c r="FM76" s="64">
        <f t="shared" si="349"/>
        <v>0</v>
      </c>
      <c r="FN76" s="64">
        <f t="shared" si="349"/>
        <v>0</v>
      </c>
      <c r="FO76" s="64"/>
      <c r="FP76" s="64">
        <f t="shared" si="350"/>
        <v>0</v>
      </c>
      <c r="FQ76" s="64">
        <f t="shared" si="350"/>
        <v>0</v>
      </c>
      <c r="FR76" s="64"/>
      <c r="FS76" s="64">
        <f t="shared" si="49"/>
        <v>0</v>
      </c>
      <c r="FT76" s="64">
        <f t="shared" si="351"/>
        <v>21980</v>
      </c>
      <c r="FU76" s="426">
        <f t="shared" si="351"/>
        <v>0</v>
      </c>
      <c r="FV76" s="426">
        <f t="shared" si="51"/>
        <v>0</v>
      </c>
      <c r="FW76" s="64">
        <f t="shared" si="52"/>
        <v>21980</v>
      </c>
      <c r="FX76" s="64">
        <f t="shared" si="53"/>
        <v>0</v>
      </c>
      <c r="FY76" s="64">
        <f t="shared" si="54"/>
        <v>0</v>
      </c>
      <c r="FZ76" s="64">
        <f t="shared" si="352"/>
        <v>0</v>
      </c>
      <c r="GA76" s="64">
        <f t="shared" si="352"/>
        <v>0</v>
      </c>
      <c r="GB76" s="64">
        <f t="shared" si="56"/>
        <v>0</v>
      </c>
      <c r="GC76" s="64">
        <f t="shared" si="353"/>
        <v>0</v>
      </c>
      <c r="GD76" s="64">
        <f t="shared" si="353"/>
        <v>0</v>
      </c>
      <c r="GE76" s="64">
        <f t="shared" si="58"/>
        <v>0</v>
      </c>
      <c r="GF76" s="64">
        <f t="shared" si="354"/>
        <v>0</v>
      </c>
      <c r="GG76" s="64">
        <f t="shared" si="354"/>
        <v>0</v>
      </c>
      <c r="GH76" s="64">
        <f t="shared" si="60"/>
        <v>0</v>
      </c>
      <c r="GI76" s="64">
        <f t="shared" si="355"/>
        <v>0</v>
      </c>
      <c r="GJ76" s="64">
        <f t="shared" si="355"/>
        <v>21980</v>
      </c>
      <c r="GK76" s="64"/>
      <c r="GL76" s="64">
        <f t="shared" si="356"/>
        <v>21980</v>
      </c>
      <c r="GM76" s="64">
        <f t="shared" si="356"/>
        <v>0</v>
      </c>
      <c r="GN76" s="64"/>
      <c r="GO76" s="64">
        <f t="shared" si="63"/>
        <v>0</v>
      </c>
      <c r="GP76" s="64">
        <f t="shared" si="357"/>
        <v>0</v>
      </c>
      <c r="GQ76" s="426">
        <f t="shared" si="357"/>
        <v>0</v>
      </c>
      <c r="GR76" s="426">
        <f t="shared" si="65"/>
        <v>0</v>
      </c>
      <c r="GS76" s="64">
        <f t="shared" si="66"/>
        <v>0</v>
      </c>
      <c r="GT76" s="64">
        <f t="shared" si="67"/>
        <v>0</v>
      </c>
      <c r="GU76" s="64">
        <f t="shared" si="68"/>
        <v>0</v>
      </c>
      <c r="GV76" s="64">
        <f t="shared" si="358"/>
        <v>0</v>
      </c>
      <c r="GW76" s="64">
        <f t="shared" si="358"/>
        <v>0</v>
      </c>
      <c r="GX76" s="64">
        <f t="shared" si="70"/>
        <v>0</v>
      </c>
      <c r="GY76" s="64">
        <f t="shared" si="359"/>
        <v>0</v>
      </c>
      <c r="GZ76" s="64">
        <f t="shared" si="359"/>
        <v>0</v>
      </c>
      <c r="HA76" s="64">
        <f t="shared" si="72"/>
        <v>0</v>
      </c>
      <c r="HB76" s="64">
        <f t="shared" si="360"/>
        <v>0</v>
      </c>
      <c r="HC76" s="64">
        <f t="shared" si="360"/>
        <v>0</v>
      </c>
      <c r="HD76" s="64">
        <f t="shared" si="74"/>
        <v>0</v>
      </c>
      <c r="HE76" s="64">
        <f t="shared" si="361"/>
        <v>0</v>
      </c>
      <c r="HF76" s="64">
        <f t="shared" si="361"/>
        <v>0</v>
      </c>
      <c r="HG76" s="64"/>
      <c r="HH76" s="64">
        <f t="shared" si="362"/>
        <v>0</v>
      </c>
      <c r="HI76" s="64">
        <f t="shared" si="362"/>
        <v>0</v>
      </c>
      <c r="HJ76" s="64"/>
      <c r="HK76" s="64">
        <f t="shared" si="77"/>
        <v>0</v>
      </c>
      <c r="HL76" s="382">
        <f t="shared" si="78"/>
        <v>22980</v>
      </c>
      <c r="HM76" s="398">
        <f t="shared" si="79"/>
        <v>0</v>
      </c>
      <c r="HN76" s="398">
        <f t="shared" si="80"/>
        <v>1000</v>
      </c>
      <c r="HO76" s="382">
        <f t="shared" si="81"/>
        <v>22980</v>
      </c>
      <c r="HP76" s="382">
        <f t="shared" si="122"/>
        <v>0</v>
      </c>
      <c r="HQ76" s="382">
        <f t="shared" si="122"/>
        <v>0</v>
      </c>
      <c r="HR76" s="382">
        <f t="shared" si="122"/>
        <v>0</v>
      </c>
      <c r="HS76" s="382">
        <f t="shared" si="122"/>
        <v>0</v>
      </c>
      <c r="HT76" s="382">
        <f t="shared" si="122"/>
        <v>0</v>
      </c>
      <c r="HU76" s="382">
        <f t="shared" si="122"/>
        <v>0</v>
      </c>
      <c r="HV76" s="382">
        <f t="shared" si="122"/>
        <v>0</v>
      </c>
      <c r="HW76" s="382">
        <f t="shared" si="122"/>
        <v>0</v>
      </c>
      <c r="HX76" s="382">
        <f t="shared" si="122"/>
        <v>0</v>
      </c>
      <c r="HY76" s="382">
        <f t="shared" si="122"/>
        <v>1000</v>
      </c>
      <c r="HZ76" s="382">
        <f t="shared" si="122"/>
        <v>0</v>
      </c>
      <c r="IA76" s="382">
        <f t="shared" si="122"/>
        <v>1000</v>
      </c>
      <c r="IB76" s="382">
        <f t="shared" si="122"/>
        <v>21980</v>
      </c>
      <c r="IC76" s="382">
        <f t="shared" si="122"/>
        <v>0</v>
      </c>
      <c r="ID76" s="382">
        <f t="shared" si="122"/>
        <v>21980</v>
      </c>
      <c r="IE76" s="382">
        <f t="shared" si="122"/>
        <v>0</v>
      </c>
      <c r="IF76" s="429">
        <f t="shared" si="328"/>
        <v>0</v>
      </c>
      <c r="IG76" s="382">
        <f t="shared" si="328"/>
        <v>0</v>
      </c>
      <c r="IK76" s="380">
        <f t="shared" ref="IK76:IK139" si="365">IC76-HG76-GK76-FO76-ES76</f>
        <v>0</v>
      </c>
    </row>
    <row r="77" spans="1:245" s="52" customFormat="1" ht="26.25" customHeight="1" outlineLevel="1">
      <c r="A77" s="410" t="s">
        <v>27</v>
      </c>
      <c r="B77" s="383" t="s">
        <v>593</v>
      </c>
      <c r="C77" s="69" t="s">
        <v>369</v>
      </c>
      <c r="D77" s="424" t="s">
        <v>186</v>
      </c>
      <c r="E77" s="49" t="s">
        <v>162</v>
      </c>
      <c r="F77" s="49"/>
      <c r="G77" s="49" t="s">
        <v>48</v>
      </c>
      <c r="H77" s="49" t="s">
        <v>40</v>
      </c>
      <c r="I77" s="75" t="s">
        <v>171</v>
      </c>
      <c r="J77" s="245">
        <v>2017</v>
      </c>
      <c r="K77" s="245">
        <v>2019</v>
      </c>
      <c r="L77" s="410" t="s">
        <v>605</v>
      </c>
      <c r="M77" s="34">
        <f t="shared" si="336"/>
        <v>309330.25644959998</v>
      </c>
      <c r="N77" s="341" t="s">
        <v>603</v>
      </c>
      <c r="O77" s="342">
        <f t="shared" si="317"/>
        <v>314050.92183000001</v>
      </c>
      <c r="P77" s="34">
        <f t="shared" si="337"/>
        <v>68390.471829999995</v>
      </c>
      <c r="Q77" s="34">
        <f t="shared" si="337"/>
        <v>68390.471829999995</v>
      </c>
      <c r="R77" s="34">
        <f t="shared" si="337"/>
        <v>240939.78461959999</v>
      </c>
      <c r="S77" s="34">
        <f t="shared" si="337"/>
        <v>90180.56</v>
      </c>
      <c r="T77" s="34">
        <f t="shared" si="337"/>
        <v>0</v>
      </c>
      <c r="U77" s="34">
        <f t="shared" si="337"/>
        <v>155479.88999999998</v>
      </c>
      <c r="V77" s="66">
        <f t="shared" si="84"/>
        <v>17122.51194</v>
      </c>
      <c r="W77" s="342">
        <f>563.77588+10800</f>
        <v>11363.775879999999</v>
      </c>
      <c r="X77" s="348"/>
      <c r="Y77" s="348"/>
      <c r="Z77" s="348"/>
      <c r="AA77" s="348"/>
      <c r="AB77" s="348"/>
      <c r="AC77" s="348"/>
      <c r="AD77" s="348"/>
      <c r="AE77" s="349">
        <v>5758.7360600000002</v>
      </c>
      <c r="AF77" s="349"/>
      <c r="AG77" s="34">
        <f t="shared" si="338"/>
        <v>0</v>
      </c>
      <c r="AH77" s="34">
        <f t="shared" si="338"/>
        <v>0</v>
      </c>
      <c r="AI77" s="34">
        <f t="shared" si="83"/>
        <v>47921.586580000003</v>
      </c>
      <c r="AJ77" s="342">
        <f>22713.99769+23486+1721.58889</f>
        <v>47921.586580000003</v>
      </c>
      <c r="AK77" s="34"/>
      <c r="AL77" s="34"/>
      <c r="AM77" s="34"/>
      <c r="AN77" s="34"/>
      <c r="AO77" s="34"/>
      <c r="AP77" s="34"/>
      <c r="AQ77" s="34"/>
      <c r="AR77" s="34"/>
      <c r="AS77" s="34">
        <f t="shared" si="339"/>
        <v>0</v>
      </c>
      <c r="AT77" s="34">
        <f t="shared" si="339"/>
        <v>0</v>
      </c>
      <c r="AU77" s="66">
        <f t="shared" si="19"/>
        <v>91732.234148333329</v>
      </c>
      <c r="AV77" s="34">
        <f t="shared" si="321"/>
        <v>0</v>
      </c>
      <c r="AW77" s="34">
        <f t="shared" si="321"/>
        <v>0</v>
      </c>
      <c r="AX77" s="34">
        <f t="shared" si="20"/>
        <v>12000</v>
      </c>
      <c r="AY77" s="34">
        <f>+BA77+BC77+BE77+BG77+BI77+BK77</f>
        <v>9323.0218299999979</v>
      </c>
      <c r="AZ77" s="34">
        <f>+BB77+BD77+BF77+BH77+BJ77+BL77</f>
        <v>29323.021829999998</v>
      </c>
      <c r="BA77" s="34">
        <v>9323.0218299999979</v>
      </c>
      <c r="BB77" s="34">
        <f>68390.47183-(1356.99+19180.78+30529.68+8000)</f>
        <v>9323.0218299999979</v>
      </c>
      <c r="BC77" s="34"/>
      <c r="BD77" s="34"/>
      <c r="BE77" s="34"/>
      <c r="BF77" s="34">
        <f>20000</f>
        <v>20000</v>
      </c>
      <c r="BG77" s="34"/>
      <c r="BH77" s="34"/>
      <c r="BI77" s="34"/>
      <c r="BJ77" s="34"/>
      <c r="BK77" s="34"/>
      <c r="BL77" s="34"/>
      <c r="BM77" s="34">
        <f t="shared" si="322"/>
        <v>0</v>
      </c>
      <c r="BN77" s="34">
        <f t="shared" si="322"/>
        <v>0</v>
      </c>
      <c r="BO77" s="245"/>
      <c r="BP77" s="245"/>
      <c r="BQ77" s="245"/>
      <c r="BR77" s="245"/>
      <c r="BS77" s="245"/>
      <c r="BT77" s="245"/>
      <c r="BU77" s="245"/>
      <c r="BV77" s="245"/>
      <c r="BW77" s="245"/>
      <c r="BX77" s="245"/>
      <c r="BY77" s="245"/>
      <c r="BZ77" s="245"/>
      <c r="CA77" s="34">
        <f>+CC77+CE77+CG77+CI77+CK77+CM77</f>
        <v>59067.45</v>
      </c>
      <c r="CB77" s="34">
        <f>+CD77+CF77+CH77+CJ77+CL77+CN77</f>
        <v>59067.45</v>
      </c>
      <c r="CC77" s="34">
        <f>1356.99+19180.78+30529.68+8000</f>
        <v>59067.45</v>
      </c>
      <c r="CD77" s="34">
        <f>1356.99+19180.78+30529.68+8000</f>
        <v>59067.45</v>
      </c>
      <c r="CE77" s="245"/>
      <c r="CF77" s="245"/>
      <c r="CG77" s="245"/>
      <c r="CH77" s="245"/>
      <c r="CI77" s="245"/>
      <c r="CJ77" s="245"/>
      <c r="CK77" s="245"/>
      <c r="CL77" s="245"/>
      <c r="CM77" s="245"/>
      <c r="CN77" s="245"/>
      <c r="CO77" s="34">
        <f>+CQ77+CS77+CU77+CW77+CY77+DA77</f>
        <v>240939.78461959999</v>
      </c>
      <c r="CP77" s="34">
        <f>+CR77+CT77+CV77+CX77+CZ77+DB77</f>
        <v>225660.44999999998</v>
      </c>
      <c r="CQ77" s="34">
        <v>0</v>
      </c>
      <c r="CR77" s="34"/>
      <c r="CS77" s="34">
        <v>240939.78461959999</v>
      </c>
      <c r="CT77" s="34">
        <v>90180.56</v>
      </c>
      <c r="CU77" s="34"/>
      <c r="CV77" s="34">
        <f>131969.84+3510.05</f>
        <v>135479.88999999998</v>
      </c>
      <c r="CW77" s="34"/>
      <c r="CX77" s="34"/>
      <c r="CY77" s="34"/>
      <c r="CZ77" s="34"/>
      <c r="DA77" s="34"/>
      <c r="DB77" s="34"/>
      <c r="DC77" s="380">
        <f t="shared" si="340"/>
        <v>309330.25644959998</v>
      </c>
      <c r="DD77" s="380">
        <f t="shared" si="340"/>
        <v>314050.92183000001</v>
      </c>
      <c r="DE77" s="64">
        <f t="shared" si="249"/>
        <v>68390.471829999995</v>
      </c>
      <c r="DF77" s="64">
        <f t="shared" si="249"/>
        <v>68390.471829999995</v>
      </c>
      <c r="DG77" s="64">
        <f t="shared" si="249"/>
        <v>240939.78461959999</v>
      </c>
      <c r="DH77" s="64">
        <f t="shared" si="248"/>
        <v>90180.56</v>
      </c>
      <c r="DI77" s="64">
        <f t="shared" si="248"/>
        <v>0</v>
      </c>
      <c r="DJ77" s="64">
        <f t="shared" si="248"/>
        <v>155479.88999999998</v>
      </c>
      <c r="DK77" s="64">
        <f t="shared" si="248"/>
        <v>0</v>
      </c>
      <c r="DL77" s="64">
        <f t="shared" si="248"/>
        <v>0</v>
      </c>
      <c r="DM77" s="64">
        <f t="shared" si="248"/>
        <v>0</v>
      </c>
      <c r="DN77" s="64">
        <f t="shared" si="248"/>
        <v>0</v>
      </c>
      <c r="DO77" s="64">
        <f t="shared" si="248"/>
        <v>0</v>
      </c>
      <c r="DP77" s="64">
        <f t="shared" si="248"/>
        <v>0</v>
      </c>
      <c r="DQ77" s="245">
        <v>0</v>
      </c>
      <c r="DR77" s="245">
        <v>0</v>
      </c>
      <c r="DS77" s="245">
        <v>1</v>
      </c>
      <c r="DT77" s="245">
        <v>0</v>
      </c>
      <c r="DU77" s="245">
        <v>0</v>
      </c>
      <c r="DV77" s="245">
        <f>SUM(DQ77:DU77)</f>
        <v>1</v>
      </c>
      <c r="DW77" s="27">
        <v>23285.591925333334</v>
      </c>
      <c r="DX77" s="27">
        <v>76497.062825689907</v>
      </c>
      <c r="DY77" s="51"/>
      <c r="DZ77" s="51"/>
      <c r="EA77" s="27">
        <v>4.5</v>
      </c>
      <c r="EB77" s="64">
        <f t="shared" si="363"/>
        <v>9323.0218299999979</v>
      </c>
      <c r="EC77" s="426">
        <f t="shared" si="363"/>
        <v>137677.82511646894</v>
      </c>
      <c r="ED77" s="426">
        <f>EH77+EK77+EN77+EQ77</f>
        <v>29323.021829999998</v>
      </c>
      <c r="EE77" s="64">
        <f t="shared" si="27"/>
        <v>29323.021829999998</v>
      </c>
      <c r="EF77" s="64">
        <f t="shared" si="9"/>
        <v>9323.0218299999979</v>
      </c>
      <c r="EG77" s="64">
        <f t="shared" si="28"/>
        <v>9323.0218299999979</v>
      </c>
      <c r="EH77" s="64">
        <f t="shared" si="341"/>
        <v>9323.0218299999979</v>
      </c>
      <c r="EI77" s="64">
        <f t="shared" si="341"/>
        <v>0</v>
      </c>
      <c r="EJ77" s="64">
        <f t="shared" si="29"/>
        <v>0</v>
      </c>
      <c r="EK77" s="64">
        <f t="shared" si="342"/>
        <v>0</v>
      </c>
      <c r="EL77" s="64">
        <f t="shared" si="342"/>
        <v>0</v>
      </c>
      <c r="EM77" s="64">
        <f t="shared" si="30"/>
        <v>11363.775879999999</v>
      </c>
      <c r="EN77" s="64">
        <f t="shared" si="343"/>
        <v>20000</v>
      </c>
      <c r="EO77" s="64">
        <f t="shared" si="343"/>
        <v>0</v>
      </c>
      <c r="EP77" s="64">
        <f t="shared" si="32"/>
        <v>47921.586580000003</v>
      </c>
      <c r="EQ77" s="64">
        <f t="shared" si="344"/>
        <v>0</v>
      </c>
      <c r="ER77" s="64">
        <f t="shared" si="344"/>
        <v>0</v>
      </c>
      <c r="ES77" s="64">
        <f>36771.41+4384.9465+7500+6000+95+95+400+621.49543646893+1301.58889-100</f>
        <v>57069.440826468934</v>
      </c>
      <c r="ET77" s="426">
        <f t="shared" si="345"/>
        <v>0</v>
      </c>
      <c r="EU77" s="64">
        <f t="shared" si="345"/>
        <v>0</v>
      </c>
      <c r="EV77" s="64">
        <f>40000*0.3</f>
        <v>12000</v>
      </c>
      <c r="EW77" s="426">
        <f t="shared" si="35"/>
        <v>0</v>
      </c>
      <c r="EX77" s="64">
        <f t="shared" si="364"/>
        <v>0</v>
      </c>
      <c r="EY77" s="426">
        <f t="shared" si="364"/>
        <v>17956.885781864399</v>
      </c>
      <c r="EZ77" s="426">
        <f t="shared" si="37"/>
        <v>0</v>
      </c>
      <c r="FA77" s="64">
        <f t="shared" si="38"/>
        <v>0</v>
      </c>
      <c r="FB77" s="64">
        <f t="shared" si="39"/>
        <v>0</v>
      </c>
      <c r="FC77" s="64">
        <f t="shared" si="40"/>
        <v>0</v>
      </c>
      <c r="FD77" s="64">
        <f t="shared" si="346"/>
        <v>0</v>
      </c>
      <c r="FE77" s="64">
        <f t="shared" si="346"/>
        <v>0</v>
      </c>
      <c r="FF77" s="64">
        <f t="shared" si="42"/>
        <v>0</v>
      </c>
      <c r="FG77" s="64">
        <f t="shared" si="347"/>
        <v>0</v>
      </c>
      <c r="FH77" s="64">
        <f t="shared" si="347"/>
        <v>0</v>
      </c>
      <c r="FI77" s="64">
        <f t="shared" si="44"/>
        <v>0</v>
      </c>
      <c r="FJ77" s="64">
        <f t="shared" si="348"/>
        <v>0</v>
      </c>
      <c r="FK77" s="64">
        <f t="shared" si="348"/>
        <v>0</v>
      </c>
      <c r="FL77" s="64">
        <f t="shared" si="46"/>
        <v>0</v>
      </c>
      <c r="FM77" s="64">
        <f t="shared" si="349"/>
        <v>0</v>
      </c>
      <c r="FN77" s="64">
        <f t="shared" si="349"/>
        <v>0</v>
      </c>
      <c r="FO77" s="64">
        <f>11470.9566218644+194+6291.92916</f>
        <v>17956.885781864399</v>
      </c>
      <c r="FP77" s="64">
        <f t="shared" si="350"/>
        <v>0</v>
      </c>
      <c r="FQ77" s="64">
        <f t="shared" si="350"/>
        <v>0</v>
      </c>
      <c r="FR77" s="64"/>
      <c r="FS77" s="64">
        <f t="shared" si="49"/>
        <v>0</v>
      </c>
      <c r="FT77" s="64">
        <f t="shared" si="351"/>
        <v>59067.45</v>
      </c>
      <c r="FU77" s="432">
        <f t="shared" si="351"/>
        <v>59067.45</v>
      </c>
      <c r="FV77" s="426">
        <f t="shared" si="51"/>
        <v>59067.45</v>
      </c>
      <c r="FW77" s="64">
        <f t="shared" si="52"/>
        <v>59067.45</v>
      </c>
      <c r="FX77" s="64">
        <f t="shared" si="53"/>
        <v>59067.45</v>
      </c>
      <c r="FY77" s="64">
        <f t="shared" si="54"/>
        <v>59067.45</v>
      </c>
      <c r="FZ77" s="64">
        <f t="shared" si="352"/>
        <v>59067.45</v>
      </c>
      <c r="GA77" s="64">
        <f t="shared" si="352"/>
        <v>0</v>
      </c>
      <c r="GB77" s="64">
        <f t="shared" si="56"/>
        <v>0</v>
      </c>
      <c r="GC77" s="64">
        <f t="shared" si="353"/>
        <v>0</v>
      </c>
      <c r="GD77" s="64">
        <f t="shared" si="353"/>
        <v>0</v>
      </c>
      <c r="GE77" s="64">
        <f t="shared" si="58"/>
        <v>0</v>
      </c>
      <c r="GF77" s="64">
        <f t="shared" si="354"/>
        <v>0</v>
      </c>
      <c r="GG77" s="64">
        <f t="shared" si="354"/>
        <v>0</v>
      </c>
      <c r="GH77" s="64">
        <f t="shared" si="60"/>
        <v>0</v>
      </c>
      <c r="GI77" s="64">
        <f t="shared" si="355"/>
        <v>0</v>
      </c>
      <c r="GJ77" s="64">
        <f t="shared" si="355"/>
        <v>0</v>
      </c>
      <c r="GK77" s="64"/>
      <c r="GL77" s="64">
        <f t="shared" si="356"/>
        <v>0</v>
      </c>
      <c r="GM77" s="64">
        <f t="shared" si="356"/>
        <v>0</v>
      </c>
      <c r="GN77" s="64"/>
      <c r="GO77" s="64">
        <f t="shared" si="63"/>
        <v>0</v>
      </c>
      <c r="GP77" s="64">
        <f t="shared" si="357"/>
        <v>240939.78461959999</v>
      </c>
      <c r="GQ77" s="426">
        <f t="shared" si="357"/>
        <v>112645.20359999999</v>
      </c>
      <c r="GR77" s="426">
        <f t="shared" si="65"/>
        <v>225660.44999999998</v>
      </c>
      <c r="GS77" s="64">
        <f t="shared" si="66"/>
        <v>225660.44999999998</v>
      </c>
      <c r="GT77" s="64">
        <f t="shared" si="67"/>
        <v>0</v>
      </c>
      <c r="GU77" s="64">
        <f t="shared" si="68"/>
        <v>0</v>
      </c>
      <c r="GV77" s="64">
        <f t="shared" si="358"/>
        <v>0</v>
      </c>
      <c r="GW77" s="64">
        <f t="shared" si="358"/>
        <v>240939.78461959999</v>
      </c>
      <c r="GX77" s="64">
        <f t="shared" si="70"/>
        <v>90180.56</v>
      </c>
      <c r="GY77" s="64">
        <f t="shared" si="359"/>
        <v>90180.56</v>
      </c>
      <c r="GZ77" s="64">
        <f t="shared" si="359"/>
        <v>0</v>
      </c>
      <c r="HA77" s="64">
        <f t="shared" si="72"/>
        <v>5758.7360600000002</v>
      </c>
      <c r="HB77" s="64">
        <f t="shared" si="360"/>
        <v>135479.88999999998</v>
      </c>
      <c r="HC77" s="64">
        <f t="shared" si="360"/>
        <v>0</v>
      </c>
      <c r="HD77" s="64">
        <f t="shared" si="74"/>
        <v>0</v>
      </c>
      <c r="HE77" s="64">
        <f t="shared" si="361"/>
        <v>0</v>
      </c>
      <c r="HF77" s="64">
        <f t="shared" si="361"/>
        <v>0</v>
      </c>
      <c r="HG77" s="64">
        <f>15447.61703+1258.29051</f>
        <v>16705.90754</v>
      </c>
      <c r="HH77" s="64">
        <f t="shared" si="362"/>
        <v>0</v>
      </c>
      <c r="HI77" s="64">
        <f t="shared" si="362"/>
        <v>0</v>
      </c>
      <c r="HJ77" s="64"/>
      <c r="HK77" s="64">
        <f t="shared" si="77"/>
        <v>0</v>
      </c>
      <c r="HL77" s="382">
        <f t="shared" si="78"/>
        <v>309330.25644959998</v>
      </c>
      <c r="HM77" s="398">
        <f>HQ77+HT77+HW77+HZ77+IC77+IF77</f>
        <v>327347.36449833331</v>
      </c>
      <c r="HN77" s="429">
        <f t="shared" si="80"/>
        <v>314050.92183000001</v>
      </c>
      <c r="HO77" s="382">
        <f>HR77+HU77+HX77+IA77+ID77+IG77</f>
        <v>314050.92183000001</v>
      </c>
      <c r="HP77" s="382">
        <f t="shared" si="122"/>
        <v>68390.471829999995</v>
      </c>
      <c r="HQ77" s="382">
        <f t="shared" si="122"/>
        <v>68390.471829999995</v>
      </c>
      <c r="HR77" s="382">
        <f t="shared" si="122"/>
        <v>68390.471829999995</v>
      </c>
      <c r="HS77" s="382">
        <f t="shared" si="122"/>
        <v>240939.78461959999</v>
      </c>
      <c r="HT77" s="382">
        <f t="shared" si="122"/>
        <v>90180.56</v>
      </c>
      <c r="HU77" s="382">
        <f t="shared" si="122"/>
        <v>90180.56</v>
      </c>
      <c r="HV77" s="382">
        <f t="shared" si="122"/>
        <v>0</v>
      </c>
      <c r="HW77" s="382">
        <f t="shared" si="122"/>
        <v>17122.51194</v>
      </c>
      <c r="HX77" s="382">
        <f t="shared" si="122"/>
        <v>155479.88999999998</v>
      </c>
      <c r="HY77" s="382">
        <f t="shared" si="122"/>
        <v>0</v>
      </c>
      <c r="HZ77" s="382">
        <f t="shared" si="122"/>
        <v>47921.586580000003</v>
      </c>
      <c r="IA77" s="382">
        <f t="shared" si="122"/>
        <v>0</v>
      </c>
      <c r="IB77" s="382">
        <f t="shared" si="122"/>
        <v>0</v>
      </c>
      <c r="IC77" s="382">
        <f t="shared" ref="IC77" si="366">ES77+FO77+GK77+HG77</f>
        <v>91732.234148333329</v>
      </c>
      <c r="ID77" s="382">
        <f t="shared" si="122"/>
        <v>0</v>
      </c>
      <c r="IE77" s="382">
        <f t="shared" si="122"/>
        <v>0</v>
      </c>
      <c r="IF77" s="429">
        <f t="shared" si="328"/>
        <v>12000</v>
      </c>
      <c r="IG77" s="382">
        <f t="shared" si="328"/>
        <v>0</v>
      </c>
      <c r="IK77" s="380">
        <f t="shared" si="365"/>
        <v>0</v>
      </c>
    </row>
    <row r="78" spans="1:245" s="52" customFormat="1" ht="26.25" customHeight="1" outlineLevel="1">
      <c r="A78" s="245" t="s">
        <v>28</v>
      </c>
      <c r="B78" s="384" t="s">
        <v>318</v>
      </c>
      <c r="C78" s="76" t="s">
        <v>371</v>
      </c>
      <c r="D78" s="60" t="s">
        <v>187</v>
      </c>
      <c r="E78" s="410" t="s">
        <v>162</v>
      </c>
      <c r="F78" s="410"/>
      <c r="G78" s="410" t="s">
        <v>48</v>
      </c>
      <c r="H78" s="410" t="s">
        <v>41</v>
      </c>
      <c r="I78" s="71" t="s">
        <v>42</v>
      </c>
      <c r="J78" s="245">
        <v>2018</v>
      </c>
      <c r="K78" s="245">
        <v>2019</v>
      </c>
      <c r="L78" s="60" t="s">
        <v>187</v>
      </c>
      <c r="M78" s="34">
        <f t="shared" si="336"/>
        <v>32707.321720000004</v>
      </c>
      <c r="N78" s="341" t="s">
        <v>603</v>
      </c>
      <c r="O78" s="342">
        <f t="shared" si="317"/>
        <v>29829.524000000001</v>
      </c>
      <c r="P78" s="34">
        <f t="shared" si="337"/>
        <v>0</v>
      </c>
      <c r="Q78" s="34">
        <f>BB78+BP78+CD78+CR78</f>
        <v>0</v>
      </c>
      <c r="R78" s="34">
        <f>BC78+BQ78+CE78+CS78</f>
        <v>32707.321720000004</v>
      </c>
      <c r="S78" s="350">
        <f>BD78+BR78+CF78+CT78</f>
        <v>28729.214</v>
      </c>
      <c r="T78" s="34">
        <f>BE78+BS78+CG78+CU78</f>
        <v>0</v>
      </c>
      <c r="U78" s="34">
        <f>BF78+BT78+CH78+CV78</f>
        <v>1100.31</v>
      </c>
      <c r="V78" s="66">
        <f t="shared" si="84"/>
        <v>9939.3471299999983</v>
      </c>
      <c r="W78" s="342">
        <v>9939.3471299999983</v>
      </c>
      <c r="X78" s="34"/>
      <c r="Y78" s="34"/>
      <c r="Z78" s="34"/>
      <c r="AA78" s="34"/>
      <c r="AB78" s="34"/>
      <c r="AC78" s="34"/>
      <c r="AD78" s="34"/>
      <c r="AE78" s="34"/>
      <c r="AF78" s="34"/>
      <c r="AG78" s="34">
        <f t="shared" si="338"/>
        <v>0</v>
      </c>
      <c r="AH78" s="34">
        <f t="shared" si="338"/>
        <v>0</v>
      </c>
      <c r="AI78" s="34">
        <f t="shared" si="83"/>
        <v>0</v>
      </c>
      <c r="AJ78" s="34"/>
      <c r="AK78" s="34"/>
      <c r="AL78" s="34"/>
      <c r="AM78" s="34"/>
      <c r="AN78" s="34"/>
      <c r="AO78" s="34"/>
      <c r="AP78" s="34"/>
      <c r="AQ78" s="34"/>
      <c r="AR78" s="34"/>
      <c r="AS78" s="34">
        <f t="shared" si="339"/>
        <v>0</v>
      </c>
      <c r="AT78" s="34">
        <f t="shared" si="339"/>
        <v>0</v>
      </c>
      <c r="AU78" s="66">
        <f t="shared" ref="AU78:AU141" si="367">IC78</f>
        <v>300</v>
      </c>
      <c r="AV78" s="34">
        <f t="shared" si="321"/>
        <v>0</v>
      </c>
      <c r="AW78" s="34">
        <f t="shared" si="321"/>
        <v>0</v>
      </c>
      <c r="AX78" s="34">
        <f t="shared" ref="AX78:AX141" si="368">IF78</f>
        <v>0</v>
      </c>
      <c r="AY78" s="34">
        <f t="shared" ref="AY78:AZ95" si="369">+BA78+BC78+BE78+BG78+BI78+BK78</f>
        <v>32707.321720000004</v>
      </c>
      <c r="AZ78" s="34">
        <f t="shared" si="369"/>
        <v>29829.524000000001</v>
      </c>
      <c r="BA78" s="34">
        <v>0</v>
      </c>
      <c r="BB78" s="34"/>
      <c r="BC78" s="34">
        <v>32707.321720000004</v>
      </c>
      <c r="BD78" s="34">
        <v>28729.214</v>
      </c>
      <c r="BE78" s="27"/>
      <c r="BF78" s="34">
        <f>311.16+789.15</f>
        <v>1100.31</v>
      </c>
      <c r="BG78" s="27"/>
      <c r="BH78" s="34"/>
      <c r="BI78" s="27"/>
      <c r="BJ78" s="27"/>
      <c r="BK78" s="90"/>
      <c r="BL78" s="90"/>
      <c r="BM78" s="34">
        <f t="shared" si="322"/>
        <v>0</v>
      </c>
      <c r="BN78" s="34">
        <f t="shared" si="322"/>
        <v>0</v>
      </c>
      <c r="BO78" s="34"/>
      <c r="BP78" s="34"/>
      <c r="BQ78" s="34"/>
      <c r="BR78" s="34"/>
      <c r="BS78" s="50"/>
      <c r="BT78" s="50"/>
      <c r="BU78" s="50"/>
      <c r="BV78" s="50"/>
      <c r="BW78" s="50"/>
      <c r="BX78" s="50"/>
      <c r="BY78" s="50"/>
      <c r="BZ78" s="50"/>
      <c r="CA78" s="34">
        <f t="shared" ref="CA78:CB95" si="370">+CC78+CE78+CG78+CI78+CK78+CM78</f>
        <v>0</v>
      </c>
      <c r="CB78" s="34">
        <f t="shared" si="370"/>
        <v>0</v>
      </c>
      <c r="CC78" s="27"/>
      <c r="CD78" s="27"/>
      <c r="CE78" s="27"/>
      <c r="CF78" s="27"/>
      <c r="CG78" s="27"/>
      <c r="CH78" s="27"/>
      <c r="CI78" s="27"/>
      <c r="CJ78" s="27"/>
      <c r="CK78" s="27"/>
      <c r="CL78" s="27"/>
      <c r="CM78" s="27"/>
      <c r="CN78" s="27"/>
      <c r="CO78" s="34">
        <f t="shared" ref="CO78:CP95" si="371">+CQ78+CS78+CU78+CW78+CY78+DA78</f>
        <v>0</v>
      </c>
      <c r="CP78" s="34">
        <f t="shared" si="371"/>
        <v>0</v>
      </c>
      <c r="CQ78" s="27"/>
      <c r="CR78" s="27"/>
      <c r="CS78" s="27"/>
      <c r="CT78" s="27"/>
      <c r="CU78" s="27"/>
      <c r="CV78" s="27"/>
      <c r="CW78" s="27"/>
      <c r="CX78" s="27"/>
      <c r="CY78" s="27"/>
      <c r="CZ78" s="29"/>
      <c r="DA78" s="29"/>
      <c r="DB78" s="29"/>
      <c r="DC78" s="380">
        <f t="shared" si="340"/>
        <v>32707.321720000004</v>
      </c>
      <c r="DD78" s="380">
        <f t="shared" si="340"/>
        <v>29829.524000000001</v>
      </c>
      <c r="DE78" s="64">
        <f t="shared" si="249"/>
        <v>0</v>
      </c>
      <c r="DF78" s="64">
        <f t="shared" si="249"/>
        <v>0</v>
      </c>
      <c r="DG78" s="64">
        <f t="shared" si="249"/>
        <v>32707.321720000004</v>
      </c>
      <c r="DH78" s="64">
        <f t="shared" si="248"/>
        <v>28729.214</v>
      </c>
      <c r="DI78" s="64">
        <f t="shared" si="248"/>
        <v>0</v>
      </c>
      <c r="DJ78" s="64">
        <f t="shared" si="248"/>
        <v>1100.31</v>
      </c>
      <c r="DK78" s="64">
        <f t="shared" si="248"/>
        <v>0</v>
      </c>
      <c r="DL78" s="64">
        <f t="shared" si="248"/>
        <v>0</v>
      </c>
      <c r="DM78" s="64">
        <f t="shared" si="248"/>
        <v>0</v>
      </c>
      <c r="DN78" s="64">
        <f t="shared" si="248"/>
        <v>0</v>
      </c>
      <c r="DO78" s="64">
        <f t="shared" si="248"/>
        <v>0</v>
      </c>
      <c r="DP78" s="64">
        <f t="shared" si="248"/>
        <v>0</v>
      </c>
      <c r="DQ78" s="245">
        <v>0</v>
      </c>
      <c r="DR78" s="245">
        <v>0</v>
      </c>
      <c r="DS78" s="245">
        <v>0</v>
      </c>
      <c r="DT78" s="245">
        <v>0</v>
      </c>
      <c r="DU78" s="245">
        <v>1</v>
      </c>
      <c r="DV78" s="245">
        <f>SUM(DQ78:DU78)</f>
        <v>1</v>
      </c>
      <c r="DW78" s="34">
        <v>7084.9524324324329</v>
      </c>
      <c r="DX78" s="34">
        <v>23275.253344587247</v>
      </c>
      <c r="DY78" s="51"/>
      <c r="DZ78" s="51"/>
      <c r="EA78" s="34"/>
      <c r="EB78" s="64">
        <f t="shared" si="363"/>
        <v>32707.321720000004</v>
      </c>
      <c r="EC78" s="426">
        <f t="shared" si="363"/>
        <v>38968.561130000002</v>
      </c>
      <c r="ED78" s="426">
        <f t="shared" si="26"/>
        <v>29829.524000000001</v>
      </c>
      <c r="EE78" s="64">
        <f t="shared" si="27"/>
        <v>29829.524000000001</v>
      </c>
      <c r="EF78" s="64">
        <f t="shared" si="9"/>
        <v>0</v>
      </c>
      <c r="EG78" s="64">
        <f t="shared" si="28"/>
        <v>0</v>
      </c>
      <c r="EH78" s="64">
        <f t="shared" si="341"/>
        <v>0</v>
      </c>
      <c r="EI78" s="64">
        <f t="shared" si="341"/>
        <v>32707.321720000004</v>
      </c>
      <c r="EJ78" s="64">
        <f t="shared" si="29"/>
        <v>28729.214</v>
      </c>
      <c r="EK78" s="64">
        <f t="shared" si="342"/>
        <v>28729.214</v>
      </c>
      <c r="EL78" s="64">
        <f t="shared" si="342"/>
        <v>0</v>
      </c>
      <c r="EM78" s="64">
        <f t="shared" si="30"/>
        <v>9939.3471299999983</v>
      </c>
      <c r="EN78" s="64">
        <f t="shared" si="343"/>
        <v>1100.31</v>
      </c>
      <c r="EO78" s="64">
        <f t="shared" si="343"/>
        <v>0</v>
      </c>
      <c r="EP78" s="64">
        <f t="shared" si="32"/>
        <v>0</v>
      </c>
      <c r="EQ78" s="64">
        <f t="shared" si="344"/>
        <v>0</v>
      </c>
      <c r="ER78" s="64">
        <f t="shared" si="344"/>
        <v>0</v>
      </c>
      <c r="ES78" s="64">
        <v>300</v>
      </c>
      <c r="ET78" s="426">
        <f t="shared" si="345"/>
        <v>0</v>
      </c>
      <c r="EU78" s="64">
        <f t="shared" si="345"/>
        <v>0</v>
      </c>
      <c r="EV78" s="64"/>
      <c r="EW78" s="426">
        <f t="shared" si="35"/>
        <v>0</v>
      </c>
      <c r="EX78" s="64">
        <f t="shared" si="364"/>
        <v>0</v>
      </c>
      <c r="EY78" s="426">
        <f t="shared" si="364"/>
        <v>0</v>
      </c>
      <c r="EZ78" s="426">
        <f t="shared" si="37"/>
        <v>0</v>
      </c>
      <c r="FA78" s="64">
        <f t="shared" si="38"/>
        <v>0</v>
      </c>
      <c r="FB78" s="64">
        <f t="shared" si="39"/>
        <v>0</v>
      </c>
      <c r="FC78" s="64">
        <f t="shared" si="40"/>
        <v>0</v>
      </c>
      <c r="FD78" s="64">
        <f t="shared" si="346"/>
        <v>0</v>
      </c>
      <c r="FE78" s="64">
        <f t="shared" si="346"/>
        <v>0</v>
      </c>
      <c r="FF78" s="64">
        <f t="shared" si="42"/>
        <v>0</v>
      </c>
      <c r="FG78" s="64">
        <f t="shared" si="347"/>
        <v>0</v>
      </c>
      <c r="FH78" s="64">
        <f t="shared" si="347"/>
        <v>0</v>
      </c>
      <c r="FI78" s="64">
        <f t="shared" si="44"/>
        <v>0</v>
      </c>
      <c r="FJ78" s="64">
        <f t="shared" si="348"/>
        <v>0</v>
      </c>
      <c r="FK78" s="64">
        <f t="shared" si="348"/>
        <v>0</v>
      </c>
      <c r="FL78" s="64">
        <f t="shared" si="46"/>
        <v>0</v>
      </c>
      <c r="FM78" s="64">
        <f t="shared" si="349"/>
        <v>0</v>
      </c>
      <c r="FN78" s="64">
        <f t="shared" si="349"/>
        <v>0</v>
      </c>
      <c r="FO78" s="64"/>
      <c r="FP78" s="64">
        <f t="shared" si="350"/>
        <v>0</v>
      </c>
      <c r="FQ78" s="64">
        <f t="shared" si="350"/>
        <v>0</v>
      </c>
      <c r="FR78" s="64"/>
      <c r="FS78" s="64">
        <f t="shared" si="49"/>
        <v>0</v>
      </c>
      <c r="FT78" s="64">
        <f t="shared" si="351"/>
        <v>0</v>
      </c>
      <c r="FU78" s="426">
        <f t="shared" si="351"/>
        <v>0</v>
      </c>
      <c r="FV78" s="426">
        <f t="shared" si="51"/>
        <v>0</v>
      </c>
      <c r="FW78" s="64">
        <f t="shared" si="52"/>
        <v>0</v>
      </c>
      <c r="FX78" s="64">
        <f t="shared" si="53"/>
        <v>0</v>
      </c>
      <c r="FY78" s="64">
        <f t="shared" si="54"/>
        <v>0</v>
      </c>
      <c r="FZ78" s="64">
        <f t="shared" si="352"/>
        <v>0</v>
      </c>
      <c r="GA78" s="64">
        <f t="shared" si="352"/>
        <v>0</v>
      </c>
      <c r="GB78" s="64">
        <f t="shared" si="56"/>
        <v>0</v>
      </c>
      <c r="GC78" s="64">
        <f t="shared" si="353"/>
        <v>0</v>
      </c>
      <c r="GD78" s="64">
        <f t="shared" si="353"/>
        <v>0</v>
      </c>
      <c r="GE78" s="64">
        <f t="shared" si="58"/>
        <v>0</v>
      </c>
      <c r="GF78" s="64">
        <f t="shared" si="354"/>
        <v>0</v>
      </c>
      <c r="GG78" s="64">
        <f t="shared" si="354"/>
        <v>0</v>
      </c>
      <c r="GH78" s="64">
        <f t="shared" si="60"/>
        <v>0</v>
      </c>
      <c r="GI78" s="64">
        <f t="shared" si="355"/>
        <v>0</v>
      </c>
      <c r="GJ78" s="64">
        <f t="shared" si="355"/>
        <v>0</v>
      </c>
      <c r="GK78" s="64"/>
      <c r="GL78" s="64">
        <f t="shared" si="356"/>
        <v>0</v>
      </c>
      <c r="GM78" s="64">
        <f t="shared" si="356"/>
        <v>0</v>
      </c>
      <c r="GN78" s="64"/>
      <c r="GO78" s="64">
        <f t="shared" si="63"/>
        <v>0</v>
      </c>
      <c r="GP78" s="64">
        <f t="shared" si="357"/>
        <v>0</v>
      </c>
      <c r="GQ78" s="426">
        <f t="shared" si="357"/>
        <v>0</v>
      </c>
      <c r="GR78" s="426">
        <f t="shared" si="65"/>
        <v>0</v>
      </c>
      <c r="GS78" s="64">
        <f t="shared" si="66"/>
        <v>0</v>
      </c>
      <c r="GT78" s="64">
        <f t="shared" si="67"/>
        <v>0</v>
      </c>
      <c r="GU78" s="64">
        <f t="shared" si="68"/>
        <v>0</v>
      </c>
      <c r="GV78" s="64">
        <f t="shared" si="358"/>
        <v>0</v>
      </c>
      <c r="GW78" s="64">
        <f t="shared" si="358"/>
        <v>0</v>
      </c>
      <c r="GX78" s="64">
        <f t="shared" si="70"/>
        <v>0</v>
      </c>
      <c r="GY78" s="64">
        <f t="shared" si="359"/>
        <v>0</v>
      </c>
      <c r="GZ78" s="64">
        <f t="shared" si="359"/>
        <v>0</v>
      </c>
      <c r="HA78" s="64">
        <f t="shared" si="72"/>
        <v>0</v>
      </c>
      <c r="HB78" s="64">
        <f t="shared" si="360"/>
        <v>0</v>
      </c>
      <c r="HC78" s="64">
        <f t="shared" si="360"/>
        <v>0</v>
      </c>
      <c r="HD78" s="64">
        <f t="shared" si="74"/>
        <v>0</v>
      </c>
      <c r="HE78" s="64">
        <f t="shared" si="361"/>
        <v>0</v>
      </c>
      <c r="HF78" s="64">
        <f t="shared" si="361"/>
        <v>0</v>
      </c>
      <c r="HG78" s="64"/>
      <c r="HH78" s="64">
        <f t="shared" si="362"/>
        <v>0</v>
      </c>
      <c r="HI78" s="64">
        <f t="shared" si="362"/>
        <v>0</v>
      </c>
      <c r="HJ78" s="64"/>
      <c r="HK78" s="64">
        <f t="shared" si="77"/>
        <v>0</v>
      </c>
      <c r="HL78" s="382">
        <f t="shared" si="78"/>
        <v>32707.321720000004</v>
      </c>
      <c r="HM78" s="398">
        <f t="shared" si="79"/>
        <v>38968.561130000002</v>
      </c>
      <c r="HN78" s="429">
        <f t="shared" si="80"/>
        <v>29829.524000000001</v>
      </c>
      <c r="HO78" s="382">
        <f t="shared" si="81"/>
        <v>29829.524000000001</v>
      </c>
      <c r="HP78" s="382">
        <f t="shared" si="122"/>
        <v>0</v>
      </c>
      <c r="HQ78" s="382">
        <f t="shared" si="122"/>
        <v>0</v>
      </c>
      <c r="HR78" s="382">
        <f t="shared" si="122"/>
        <v>0</v>
      </c>
      <c r="HS78" s="382">
        <f t="shared" si="122"/>
        <v>32707.321720000004</v>
      </c>
      <c r="HT78" s="382">
        <f t="shared" si="122"/>
        <v>28729.214</v>
      </c>
      <c r="HU78" s="382">
        <f t="shared" si="122"/>
        <v>28729.214</v>
      </c>
      <c r="HV78" s="382">
        <f t="shared" si="122"/>
        <v>0</v>
      </c>
      <c r="HW78" s="382">
        <f t="shared" si="122"/>
        <v>9939.3471299999983</v>
      </c>
      <c r="HX78" s="382">
        <f t="shared" si="122"/>
        <v>1100.31</v>
      </c>
      <c r="HY78" s="382">
        <f t="shared" si="122"/>
        <v>0</v>
      </c>
      <c r="HZ78" s="382">
        <f t="shared" si="122"/>
        <v>0</v>
      </c>
      <c r="IA78" s="382">
        <f t="shared" si="122"/>
        <v>0</v>
      </c>
      <c r="IB78" s="382">
        <f t="shared" si="122"/>
        <v>0</v>
      </c>
      <c r="IC78" s="382">
        <f t="shared" si="122"/>
        <v>300</v>
      </c>
      <c r="ID78" s="382">
        <f t="shared" si="122"/>
        <v>0</v>
      </c>
      <c r="IE78" s="382">
        <f t="shared" si="122"/>
        <v>0</v>
      </c>
      <c r="IF78" s="429">
        <f t="shared" si="328"/>
        <v>0</v>
      </c>
      <c r="IG78" s="382">
        <f t="shared" si="328"/>
        <v>0</v>
      </c>
      <c r="IK78" s="380">
        <f t="shared" si="365"/>
        <v>0</v>
      </c>
    </row>
    <row r="79" spans="1:245" s="52" customFormat="1" ht="26.25" customHeight="1" outlineLevel="1">
      <c r="A79" s="410" t="s">
        <v>29</v>
      </c>
      <c r="B79" s="384" t="s">
        <v>510</v>
      </c>
      <c r="C79" s="76" t="s">
        <v>143</v>
      </c>
      <c r="D79" s="60" t="s">
        <v>511</v>
      </c>
      <c r="E79" s="410" t="s">
        <v>39</v>
      </c>
      <c r="F79" s="410"/>
      <c r="G79" s="410"/>
      <c r="H79" s="410"/>
      <c r="I79" s="71"/>
      <c r="J79" s="245">
        <v>2018</v>
      </c>
      <c r="K79" s="245">
        <v>2018</v>
      </c>
      <c r="L79" s="60" t="s">
        <v>511</v>
      </c>
      <c r="M79" s="34">
        <f t="shared" si="336"/>
        <v>14957.4</v>
      </c>
      <c r="N79" s="341" t="s">
        <v>603</v>
      </c>
      <c r="O79" s="34">
        <f t="shared" si="317"/>
        <v>12764.23</v>
      </c>
      <c r="P79" s="34">
        <f t="shared" si="337"/>
        <v>0</v>
      </c>
      <c r="Q79" s="34">
        <f t="shared" si="337"/>
        <v>0</v>
      </c>
      <c r="R79" s="34">
        <f t="shared" si="337"/>
        <v>14957.4</v>
      </c>
      <c r="S79" s="34">
        <f t="shared" si="337"/>
        <v>12764.23</v>
      </c>
      <c r="T79" s="34">
        <f t="shared" si="337"/>
        <v>0</v>
      </c>
      <c r="U79" s="34">
        <f t="shared" si="337"/>
        <v>0</v>
      </c>
      <c r="V79" s="66">
        <f t="shared" si="84"/>
        <v>0</v>
      </c>
      <c r="W79" s="34"/>
      <c r="X79" s="34"/>
      <c r="Y79" s="34"/>
      <c r="Z79" s="34"/>
      <c r="AA79" s="34"/>
      <c r="AB79" s="34"/>
      <c r="AC79" s="34"/>
      <c r="AD79" s="34"/>
      <c r="AE79" s="34"/>
      <c r="AF79" s="34"/>
      <c r="AG79" s="34">
        <f t="shared" si="338"/>
        <v>0</v>
      </c>
      <c r="AH79" s="34">
        <f t="shared" si="338"/>
        <v>0</v>
      </c>
      <c r="AI79" s="34">
        <f t="shared" si="83"/>
        <v>0</v>
      </c>
      <c r="AJ79" s="34"/>
      <c r="AK79" s="34"/>
      <c r="AL79" s="34"/>
      <c r="AM79" s="34"/>
      <c r="AN79" s="34"/>
      <c r="AO79" s="34"/>
      <c r="AP79" s="34"/>
      <c r="AQ79" s="34"/>
      <c r="AR79" s="34"/>
      <c r="AS79" s="34">
        <f t="shared" si="339"/>
        <v>0</v>
      </c>
      <c r="AT79" s="34">
        <f t="shared" si="339"/>
        <v>0</v>
      </c>
      <c r="AU79" s="66">
        <f t="shared" si="367"/>
        <v>0</v>
      </c>
      <c r="AV79" s="34">
        <f t="shared" si="321"/>
        <v>0</v>
      </c>
      <c r="AW79" s="34">
        <f t="shared" si="321"/>
        <v>0</v>
      </c>
      <c r="AX79" s="34">
        <f t="shared" si="368"/>
        <v>0</v>
      </c>
      <c r="AY79" s="34">
        <f t="shared" si="369"/>
        <v>14957.4</v>
      </c>
      <c r="AZ79" s="34">
        <f t="shared" si="369"/>
        <v>12764.23</v>
      </c>
      <c r="BA79" s="34"/>
      <c r="BB79" s="34"/>
      <c r="BC79" s="34">
        <v>14957.4</v>
      </c>
      <c r="BD79" s="34">
        <v>12764.23</v>
      </c>
      <c r="BE79" s="27"/>
      <c r="BF79" s="27"/>
      <c r="BG79" s="27"/>
      <c r="BH79" s="27"/>
      <c r="BI79" s="27"/>
      <c r="BJ79" s="27"/>
      <c r="BK79" s="90"/>
      <c r="BL79" s="90"/>
      <c r="BM79" s="34">
        <f t="shared" si="322"/>
        <v>0</v>
      </c>
      <c r="BN79" s="34">
        <f t="shared" si="322"/>
        <v>0</v>
      </c>
      <c r="BO79" s="34"/>
      <c r="BP79" s="34"/>
      <c r="BQ79" s="34"/>
      <c r="BR79" s="34"/>
      <c r="BS79" s="50"/>
      <c r="BT79" s="50"/>
      <c r="BU79" s="50"/>
      <c r="BV79" s="50"/>
      <c r="BW79" s="50"/>
      <c r="BX79" s="50"/>
      <c r="BY79" s="50"/>
      <c r="BZ79" s="50"/>
      <c r="CA79" s="34">
        <f t="shared" si="370"/>
        <v>0</v>
      </c>
      <c r="CB79" s="34">
        <f t="shared" si="370"/>
        <v>0</v>
      </c>
      <c r="CC79" s="27"/>
      <c r="CD79" s="27"/>
      <c r="CE79" s="34"/>
      <c r="CF79" s="34"/>
      <c r="CG79" s="27"/>
      <c r="CH79" s="27"/>
      <c r="CI79" s="27"/>
      <c r="CJ79" s="27"/>
      <c r="CK79" s="27"/>
      <c r="CL79" s="27"/>
      <c r="CM79" s="27"/>
      <c r="CN79" s="27"/>
      <c r="CO79" s="34">
        <f t="shared" si="371"/>
        <v>0</v>
      </c>
      <c r="CP79" s="34">
        <f t="shared" si="371"/>
        <v>0</v>
      </c>
      <c r="CQ79" s="27"/>
      <c r="CR79" s="27"/>
      <c r="CS79" s="27"/>
      <c r="CT79" s="27"/>
      <c r="CU79" s="27"/>
      <c r="CV79" s="27"/>
      <c r="CW79" s="27"/>
      <c r="CX79" s="27"/>
      <c r="CY79" s="27"/>
      <c r="CZ79" s="29"/>
      <c r="DA79" s="29"/>
      <c r="DB79" s="29"/>
      <c r="DC79" s="380">
        <f t="shared" si="340"/>
        <v>14957.4</v>
      </c>
      <c r="DD79" s="380">
        <f t="shared" si="340"/>
        <v>12764.23</v>
      </c>
      <c r="DE79" s="64">
        <f t="shared" si="249"/>
        <v>0</v>
      </c>
      <c r="DF79" s="64">
        <f t="shared" si="249"/>
        <v>0</v>
      </c>
      <c r="DG79" s="64">
        <f t="shared" si="249"/>
        <v>14957.4</v>
      </c>
      <c r="DH79" s="64">
        <f t="shared" si="248"/>
        <v>12764.23</v>
      </c>
      <c r="DI79" s="64">
        <f t="shared" si="248"/>
        <v>0</v>
      </c>
      <c r="DJ79" s="64">
        <f t="shared" si="248"/>
        <v>0</v>
      </c>
      <c r="DK79" s="64">
        <f t="shared" si="248"/>
        <v>0</v>
      </c>
      <c r="DL79" s="64">
        <f t="shared" si="248"/>
        <v>0</v>
      </c>
      <c r="DM79" s="64">
        <f t="shared" si="248"/>
        <v>0</v>
      </c>
      <c r="DN79" s="64">
        <f t="shared" si="248"/>
        <v>0</v>
      </c>
      <c r="DO79" s="64">
        <f t="shared" si="248"/>
        <v>0</v>
      </c>
      <c r="DP79" s="64">
        <f t="shared" si="248"/>
        <v>0</v>
      </c>
      <c r="DQ79" s="245"/>
      <c r="DR79" s="245"/>
      <c r="DS79" s="245"/>
      <c r="DT79" s="245"/>
      <c r="DU79" s="245"/>
      <c r="DV79" s="245"/>
      <c r="DW79" s="34"/>
      <c r="DX79" s="34"/>
      <c r="DY79" s="51"/>
      <c r="DZ79" s="51"/>
      <c r="EA79" s="34"/>
      <c r="EB79" s="64">
        <f t="shared" si="363"/>
        <v>14957.4</v>
      </c>
      <c r="EC79" s="426">
        <f t="shared" si="363"/>
        <v>12764.23</v>
      </c>
      <c r="ED79" s="426">
        <f t="shared" si="26"/>
        <v>12764.23</v>
      </c>
      <c r="EE79" s="64">
        <f t="shared" si="27"/>
        <v>12764.23</v>
      </c>
      <c r="EF79" s="64">
        <f t="shared" si="9"/>
        <v>0</v>
      </c>
      <c r="EG79" s="64">
        <f t="shared" si="28"/>
        <v>0</v>
      </c>
      <c r="EH79" s="64">
        <f t="shared" si="341"/>
        <v>0</v>
      </c>
      <c r="EI79" s="64">
        <f t="shared" si="341"/>
        <v>14957.4</v>
      </c>
      <c r="EJ79" s="64">
        <f t="shared" si="29"/>
        <v>12764.23</v>
      </c>
      <c r="EK79" s="64">
        <f t="shared" si="342"/>
        <v>12764.23</v>
      </c>
      <c r="EL79" s="64">
        <f t="shared" si="342"/>
        <v>0</v>
      </c>
      <c r="EM79" s="64">
        <f t="shared" si="30"/>
        <v>0</v>
      </c>
      <c r="EN79" s="64">
        <f t="shared" si="343"/>
        <v>0</v>
      </c>
      <c r="EO79" s="64">
        <f t="shared" si="343"/>
        <v>0</v>
      </c>
      <c r="EP79" s="64">
        <f t="shared" si="32"/>
        <v>0</v>
      </c>
      <c r="EQ79" s="64">
        <f t="shared" si="344"/>
        <v>0</v>
      </c>
      <c r="ER79" s="64">
        <f t="shared" si="344"/>
        <v>0</v>
      </c>
      <c r="ES79" s="64"/>
      <c r="ET79" s="426">
        <f t="shared" si="345"/>
        <v>0</v>
      </c>
      <c r="EU79" s="64">
        <f t="shared" si="345"/>
        <v>0</v>
      </c>
      <c r="EV79" s="64"/>
      <c r="EW79" s="426">
        <f t="shared" si="35"/>
        <v>0</v>
      </c>
      <c r="EX79" s="64">
        <f t="shared" si="364"/>
        <v>0</v>
      </c>
      <c r="EY79" s="426">
        <f t="shared" si="364"/>
        <v>0</v>
      </c>
      <c r="EZ79" s="426">
        <f t="shared" si="37"/>
        <v>0</v>
      </c>
      <c r="FA79" s="64">
        <f t="shared" si="38"/>
        <v>0</v>
      </c>
      <c r="FB79" s="64">
        <f t="shared" si="39"/>
        <v>0</v>
      </c>
      <c r="FC79" s="64">
        <f t="shared" si="40"/>
        <v>0</v>
      </c>
      <c r="FD79" s="64">
        <f t="shared" si="346"/>
        <v>0</v>
      </c>
      <c r="FE79" s="64">
        <f t="shared" si="346"/>
        <v>0</v>
      </c>
      <c r="FF79" s="64">
        <f t="shared" si="42"/>
        <v>0</v>
      </c>
      <c r="FG79" s="64">
        <f t="shared" si="347"/>
        <v>0</v>
      </c>
      <c r="FH79" s="64">
        <f t="shared" si="347"/>
        <v>0</v>
      </c>
      <c r="FI79" s="64">
        <f t="shared" si="44"/>
        <v>0</v>
      </c>
      <c r="FJ79" s="64">
        <f t="shared" si="348"/>
        <v>0</v>
      </c>
      <c r="FK79" s="64">
        <f t="shared" si="348"/>
        <v>0</v>
      </c>
      <c r="FL79" s="64">
        <f t="shared" si="46"/>
        <v>0</v>
      </c>
      <c r="FM79" s="64">
        <f t="shared" si="349"/>
        <v>0</v>
      </c>
      <c r="FN79" s="64">
        <f t="shared" si="349"/>
        <v>0</v>
      </c>
      <c r="FO79" s="64"/>
      <c r="FP79" s="64">
        <f t="shared" si="350"/>
        <v>0</v>
      </c>
      <c r="FQ79" s="64">
        <f t="shared" si="350"/>
        <v>0</v>
      </c>
      <c r="FR79" s="64"/>
      <c r="FS79" s="64">
        <f t="shared" si="49"/>
        <v>0</v>
      </c>
      <c r="FT79" s="64">
        <f t="shared" si="351"/>
        <v>0</v>
      </c>
      <c r="FU79" s="426">
        <f t="shared" si="351"/>
        <v>0</v>
      </c>
      <c r="FV79" s="426">
        <f t="shared" si="51"/>
        <v>0</v>
      </c>
      <c r="FW79" s="64">
        <f t="shared" si="52"/>
        <v>0</v>
      </c>
      <c r="FX79" s="64">
        <f t="shared" si="53"/>
        <v>0</v>
      </c>
      <c r="FY79" s="64">
        <f t="shared" si="54"/>
        <v>0</v>
      </c>
      <c r="FZ79" s="64">
        <f t="shared" si="352"/>
        <v>0</v>
      </c>
      <c r="GA79" s="64">
        <f t="shared" si="352"/>
        <v>0</v>
      </c>
      <c r="GB79" s="64">
        <f t="shared" si="56"/>
        <v>0</v>
      </c>
      <c r="GC79" s="64">
        <f t="shared" si="353"/>
        <v>0</v>
      </c>
      <c r="GD79" s="64">
        <f t="shared" si="353"/>
        <v>0</v>
      </c>
      <c r="GE79" s="64">
        <f t="shared" si="58"/>
        <v>0</v>
      </c>
      <c r="GF79" s="64">
        <f t="shared" si="354"/>
        <v>0</v>
      </c>
      <c r="GG79" s="64">
        <f t="shared" si="354"/>
        <v>0</v>
      </c>
      <c r="GH79" s="64">
        <f t="shared" si="60"/>
        <v>0</v>
      </c>
      <c r="GI79" s="64">
        <f t="shared" si="355"/>
        <v>0</v>
      </c>
      <c r="GJ79" s="64">
        <f t="shared" si="355"/>
        <v>0</v>
      </c>
      <c r="GK79" s="64"/>
      <c r="GL79" s="64">
        <f t="shared" si="356"/>
        <v>0</v>
      </c>
      <c r="GM79" s="64">
        <f t="shared" si="356"/>
        <v>0</v>
      </c>
      <c r="GN79" s="64"/>
      <c r="GO79" s="64">
        <f t="shared" si="63"/>
        <v>0</v>
      </c>
      <c r="GP79" s="64">
        <f t="shared" si="357"/>
        <v>0</v>
      </c>
      <c r="GQ79" s="426">
        <f t="shared" si="357"/>
        <v>0</v>
      </c>
      <c r="GR79" s="426">
        <f t="shared" si="65"/>
        <v>0</v>
      </c>
      <c r="GS79" s="64">
        <f t="shared" si="66"/>
        <v>0</v>
      </c>
      <c r="GT79" s="64">
        <f t="shared" si="67"/>
        <v>0</v>
      </c>
      <c r="GU79" s="64">
        <f t="shared" si="68"/>
        <v>0</v>
      </c>
      <c r="GV79" s="64">
        <f t="shared" si="358"/>
        <v>0</v>
      </c>
      <c r="GW79" s="64">
        <f t="shared" si="358"/>
        <v>0</v>
      </c>
      <c r="GX79" s="64">
        <f t="shared" si="70"/>
        <v>0</v>
      </c>
      <c r="GY79" s="64">
        <f t="shared" si="359"/>
        <v>0</v>
      </c>
      <c r="GZ79" s="64">
        <f t="shared" si="359"/>
        <v>0</v>
      </c>
      <c r="HA79" s="64">
        <f t="shared" si="72"/>
        <v>0</v>
      </c>
      <c r="HB79" s="64">
        <f t="shared" si="360"/>
        <v>0</v>
      </c>
      <c r="HC79" s="64">
        <f t="shared" si="360"/>
        <v>0</v>
      </c>
      <c r="HD79" s="64">
        <f t="shared" si="74"/>
        <v>0</v>
      </c>
      <c r="HE79" s="64">
        <f t="shared" si="361"/>
        <v>0</v>
      </c>
      <c r="HF79" s="64">
        <f t="shared" si="361"/>
        <v>0</v>
      </c>
      <c r="HG79" s="64"/>
      <c r="HH79" s="64">
        <f t="shared" si="362"/>
        <v>0</v>
      </c>
      <c r="HI79" s="64">
        <f t="shared" si="362"/>
        <v>0</v>
      </c>
      <c r="HJ79" s="64"/>
      <c r="HK79" s="64">
        <f t="shared" si="77"/>
        <v>0</v>
      </c>
      <c r="HL79" s="382">
        <f t="shared" si="78"/>
        <v>14957.4</v>
      </c>
      <c r="HM79" s="398">
        <f t="shared" si="79"/>
        <v>12764.23</v>
      </c>
      <c r="HN79" s="429">
        <f t="shared" si="80"/>
        <v>12764.23</v>
      </c>
      <c r="HO79" s="382">
        <f t="shared" si="81"/>
        <v>12764.23</v>
      </c>
      <c r="HP79" s="382">
        <f t="shared" si="122"/>
        <v>0</v>
      </c>
      <c r="HQ79" s="382">
        <f t="shared" si="122"/>
        <v>0</v>
      </c>
      <c r="HR79" s="382">
        <f t="shared" si="122"/>
        <v>0</v>
      </c>
      <c r="HS79" s="382">
        <f t="shared" si="122"/>
        <v>14957.4</v>
      </c>
      <c r="HT79" s="382">
        <f t="shared" si="122"/>
        <v>12764.23</v>
      </c>
      <c r="HU79" s="382">
        <f t="shared" si="122"/>
        <v>12764.23</v>
      </c>
      <c r="HV79" s="382">
        <f t="shared" si="122"/>
        <v>0</v>
      </c>
      <c r="HW79" s="382">
        <f t="shared" si="122"/>
        <v>0</v>
      </c>
      <c r="HX79" s="382">
        <f t="shared" si="122"/>
        <v>0</v>
      </c>
      <c r="HY79" s="382">
        <f t="shared" si="122"/>
        <v>0</v>
      </c>
      <c r="HZ79" s="382">
        <f t="shared" si="122"/>
        <v>0</v>
      </c>
      <c r="IA79" s="382">
        <f t="shared" si="122"/>
        <v>0</v>
      </c>
      <c r="IB79" s="382">
        <f t="shared" si="122"/>
        <v>0</v>
      </c>
      <c r="IC79" s="382">
        <f t="shared" si="122"/>
        <v>0</v>
      </c>
      <c r="ID79" s="382">
        <f t="shared" si="122"/>
        <v>0</v>
      </c>
      <c r="IE79" s="382">
        <f t="shared" si="122"/>
        <v>0</v>
      </c>
      <c r="IF79" s="429">
        <f t="shared" si="328"/>
        <v>0</v>
      </c>
      <c r="IG79" s="382">
        <f t="shared" si="328"/>
        <v>0</v>
      </c>
      <c r="IK79" s="380">
        <f t="shared" si="365"/>
        <v>0</v>
      </c>
    </row>
    <row r="80" spans="1:245" s="35" customFormat="1" ht="26.25" outlineLevel="1" thickBot="1">
      <c r="A80" s="245" t="s">
        <v>367</v>
      </c>
      <c r="B80" s="384" t="s">
        <v>599</v>
      </c>
      <c r="C80" s="291" t="s">
        <v>376</v>
      </c>
      <c r="D80" s="60" t="s">
        <v>185</v>
      </c>
      <c r="E80" s="410" t="s">
        <v>39</v>
      </c>
      <c r="F80" s="410"/>
      <c r="G80" s="410" t="s">
        <v>48</v>
      </c>
      <c r="H80" s="245"/>
      <c r="I80" s="245"/>
      <c r="J80" s="245">
        <v>2020</v>
      </c>
      <c r="K80" s="245">
        <v>2020</v>
      </c>
      <c r="L80" s="60" t="s">
        <v>185</v>
      </c>
      <c r="M80" s="34">
        <f t="shared" si="336"/>
        <v>9000</v>
      </c>
      <c r="N80" s="341" t="s">
        <v>603</v>
      </c>
      <c r="O80" s="34">
        <f t="shared" si="317"/>
        <v>21323.333333333332</v>
      </c>
      <c r="P80" s="34">
        <f t="shared" si="337"/>
        <v>0</v>
      </c>
      <c r="Q80" s="34">
        <f t="shared" si="337"/>
        <v>0</v>
      </c>
      <c r="R80" s="34">
        <f t="shared" si="337"/>
        <v>500</v>
      </c>
      <c r="S80" s="34">
        <f t="shared" si="337"/>
        <v>0</v>
      </c>
      <c r="T80" s="34">
        <f t="shared" si="337"/>
        <v>8500</v>
      </c>
      <c r="U80" s="34">
        <f t="shared" si="337"/>
        <v>0</v>
      </c>
      <c r="V80" s="66">
        <f t="shared" si="84"/>
        <v>0</v>
      </c>
      <c r="W80" s="34"/>
      <c r="X80" s="34"/>
      <c r="Y80" s="34"/>
      <c r="Z80" s="34"/>
      <c r="AA80" s="34"/>
      <c r="AB80" s="34"/>
      <c r="AC80" s="34"/>
      <c r="AD80" s="34"/>
      <c r="AE80" s="34"/>
      <c r="AF80" s="34"/>
      <c r="AG80" s="34">
        <f t="shared" si="338"/>
        <v>0</v>
      </c>
      <c r="AH80" s="34">
        <f t="shared" si="338"/>
        <v>21323.333333333332</v>
      </c>
      <c r="AI80" s="34">
        <f t="shared" si="83"/>
        <v>0</v>
      </c>
      <c r="AJ80" s="34"/>
      <c r="AK80" s="34"/>
      <c r="AL80" s="34"/>
      <c r="AM80" s="34"/>
      <c r="AN80" s="34"/>
      <c r="AO80" s="34"/>
      <c r="AP80" s="34"/>
      <c r="AQ80" s="34"/>
      <c r="AR80" s="34"/>
      <c r="AS80" s="34">
        <f t="shared" si="339"/>
        <v>0</v>
      </c>
      <c r="AT80" s="34">
        <f t="shared" si="339"/>
        <v>0</v>
      </c>
      <c r="AU80" s="66">
        <f t="shared" si="367"/>
        <v>0</v>
      </c>
      <c r="AV80" s="34">
        <f t="shared" si="321"/>
        <v>0</v>
      </c>
      <c r="AW80" s="34">
        <f t="shared" si="321"/>
        <v>0</v>
      </c>
      <c r="AX80" s="34">
        <f t="shared" si="368"/>
        <v>0</v>
      </c>
      <c r="AY80" s="34">
        <f t="shared" si="369"/>
        <v>500</v>
      </c>
      <c r="AZ80" s="34">
        <f t="shared" si="369"/>
        <v>0</v>
      </c>
      <c r="BA80" s="34"/>
      <c r="BB80" s="34"/>
      <c r="BC80" s="34">
        <v>500</v>
      </c>
      <c r="BD80" s="34"/>
      <c r="BE80" s="34"/>
      <c r="BF80" s="34"/>
      <c r="BG80" s="34"/>
      <c r="BH80" s="34"/>
      <c r="BI80" s="34"/>
      <c r="BJ80" s="34"/>
      <c r="BK80" s="74"/>
      <c r="BL80" s="74"/>
      <c r="BM80" s="34">
        <f t="shared" si="322"/>
        <v>0</v>
      </c>
      <c r="BN80" s="34">
        <f t="shared" si="322"/>
        <v>0</v>
      </c>
      <c r="BO80" s="245"/>
      <c r="BP80" s="245"/>
      <c r="BQ80" s="245"/>
      <c r="BR80" s="245"/>
      <c r="BS80" s="245"/>
      <c r="BT80" s="245"/>
      <c r="BU80" s="245"/>
      <c r="BV80" s="245"/>
      <c r="BW80" s="245"/>
      <c r="BX80" s="245"/>
      <c r="BY80" s="245"/>
      <c r="BZ80" s="245"/>
      <c r="CA80" s="34">
        <f t="shared" si="370"/>
        <v>8500</v>
      </c>
      <c r="CB80" s="34">
        <f t="shared" si="370"/>
        <v>21323.333333333332</v>
      </c>
      <c r="CC80" s="245"/>
      <c r="CD80" s="245"/>
      <c r="CE80" s="34"/>
      <c r="CF80" s="34"/>
      <c r="CG80" s="66">
        <v>8500</v>
      </c>
      <c r="CH80" s="66">
        <v>0</v>
      </c>
      <c r="CI80" s="34"/>
      <c r="CJ80" s="34">
        <v>21323.333333333332</v>
      </c>
      <c r="CK80" s="245"/>
      <c r="CL80" s="245"/>
      <c r="CM80" s="245"/>
      <c r="CN80" s="245"/>
      <c r="CO80" s="34">
        <f t="shared" si="371"/>
        <v>0</v>
      </c>
      <c r="CP80" s="34">
        <f t="shared" si="371"/>
        <v>0</v>
      </c>
      <c r="CQ80" s="245"/>
      <c r="CR80" s="245"/>
      <c r="CS80" s="245"/>
      <c r="CT80" s="245"/>
      <c r="CU80" s="245"/>
      <c r="CV80" s="245"/>
      <c r="CW80" s="245"/>
      <c r="CX80" s="245"/>
      <c r="CY80" s="245"/>
      <c r="CZ80" s="404"/>
      <c r="DA80" s="58"/>
      <c r="DB80" s="58"/>
      <c r="DC80" s="380">
        <f t="shared" si="340"/>
        <v>9000</v>
      </c>
      <c r="DD80" s="380">
        <f t="shared" si="340"/>
        <v>21323.333333333332</v>
      </c>
      <c r="DE80" s="64">
        <f t="shared" si="249"/>
        <v>0</v>
      </c>
      <c r="DF80" s="64">
        <f t="shared" si="249"/>
        <v>0</v>
      </c>
      <c r="DG80" s="64">
        <f t="shared" si="249"/>
        <v>500</v>
      </c>
      <c r="DH80" s="64">
        <f t="shared" si="248"/>
        <v>0</v>
      </c>
      <c r="DI80" s="64">
        <f t="shared" si="248"/>
        <v>8500</v>
      </c>
      <c r="DJ80" s="64">
        <f t="shared" si="248"/>
        <v>0</v>
      </c>
      <c r="DK80" s="64">
        <f t="shared" si="248"/>
        <v>0</v>
      </c>
      <c r="DL80" s="64">
        <f t="shared" si="248"/>
        <v>21323.333333333332</v>
      </c>
      <c r="DM80" s="64">
        <f t="shared" si="248"/>
        <v>0</v>
      </c>
      <c r="DN80" s="64">
        <f t="shared" si="248"/>
        <v>0</v>
      </c>
      <c r="DO80" s="64">
        <f t="shared" si="248"/>
        <v>0</v>
      </c>
      <c r="DP80" s="64">
        <f t="shared" si="248"/>
        <v>0</v>
      </c>
      <c r="DQ80" s="245"/>
      <c r="DR80" s="245"/>
      <c r="DS80" s="245"/>
      <c r="DT80" s="245"/>
      <c r="DU80" s="245"/>
      <c r="DV80" s="245"/>
      <c r="DW80" s="245"/>
      <c r="DX80" s="245"/>
      <c r="DY80" s="33"/>
      <c r="DZ80" s="33"/>
      <c r="EA80" s="34"/>
      <c r="EB80" s="64">
        <f t="shared" si="363"/>
        <v>500</v>
      </c>
      <c r="EC80" s="426">
        <f t="shared" si="363"/>
        <v>0</v>
      </c>
      <c r="ED80" s="426">
        <f t="shared" si="26"/>
        <v>0</v>
      </c>
      <c r="EE80" s="64">
        <f t="shared" si="27"/>
        <v>0</v>
      </c>
      <c r="EF80" s="64">
        <f t="shared" si="9"/>
        <v>0</v>
      </c>
      <c r="EG80" s="64">
        <f t="shared" si="28"/>
        <v>0</v>
      </c>
      <c r="EH80" s="64">
        <f t="shared" si="341"/>
        <v>0</v>
      </c>
      <c r="EI80" s="64">
        <f t="shared" si="341"/>
        <v>500</v>
      </c>
      <c r="EJ80" s="64">
        <f t="shared" si="29"/>
        <v>0</v>
      </c>
      <c r="EK80" s="64">
        <f t="shared" si="342"/>
        <v>0</v>
      </c>
      <c r="EL80" s="64">
        <f t="shared" si="342"/>
        <v>0</v>
      </c>
      <c r="EM80" s="64">
        <f t="shared" si="30"/>
        <v>0</v>
      </c>
      <c r="EN80" s="64">
        <f t="shared" si="343"/>
        <v>0</v>
      </c>
      <c r="EO80" s="64">
        <f t="shared" si="343"/>
        <v>0</v>
      </c>
      <c r="EP80" s="64">
        <f t="shared" si="32"/>
        <v>0</v>
      </c>
      <c r="EQ80" s="64">
        <f t="shared" si="344"/>
        <v>0</v>
      </c>
      <c r="ER80" s="64">
        <f t="shared" si="344"/>
        <v>0</v>
      </c>
      <c r="ES80" s="64"/>
      <c r="ET80" s="426">
        <f t="shared" si="345"/>
        <v>0</v>
      </c>
      <c r="EU80" s="64">
        <f t="shared" si="345"/>
        <v>0</v>
      </c>
      <c r="EV80" s="64"/>
      <c r="EW80" s="426">
        <f t="shared" si="35"/>
        <v>0</v>
      </c>
      <c r="EX80" s="64">
        <f t="shared" si="364"/>
        <v>0</v>
      </c>
      <c r="EY80" s="426">
        <f t="shared" si="364"/>
        <v>0</v>
      </c>
      <c r="EZ80" s="426">
        <f t="shared" si="37"/>
        <v>0</v>
      </c>
      <c r="FA80" s="64">
        <f t="shared" si="38"/>
        <v>0</v>
      </c>
      <c r="FB80" s="64">
        <f t="shared" si="39"/>
        <v>0</v>
      </c>
      <c r="FC80" s="64">
        <f t="shared" si="40"/>
        <v>0</v>
      </c>
      <c r="FD80" s="64">
        <f t="shared" si="346"/>
        <v>0</v>
      </c>
      <c r="FE80" s="64">
        <f t="shared" si="346"/>
        <v>0</v>
      </c>
      <c r="FF80" s="64">
        <f t="shared" si="42"/>
        <v>0</v>
      </c>
      <c r="FG80" s="64">
        <f t="shared" si="347"/>
        <v>0</v>
      </c>
      <c r="FH80" s="64">
        <f t="shared" si="347"/>
        <v>0</v>
      </c>
      <c r="FI80" s="64">
        <f t="shared" si="44"/>
        <v>0</v>
      </c>
      <c r="FJ80" s="64">
        <f t="shared" si="348"/>
        <v>0</v>
      </c>
      <c r="FK80" s="64">
        <f t="shared" si="348"/>
        <v>0</v>
      </c>
      <c r="FL80" s="64">
        <f t="shared" si="46"/>
        <v>0</v>
      </c>
      <c r="FM80" s="64">
        <f t="shared" si="349"/>
        <v>0</v>
      </c>
      <c r="FN80" s="64">
        <f t="shared" si="349"/>
        <v>0</v>
      </c>
      <c r="FO80" s="64"/>
      <c r="FP80" s="64">
        <f t="shared" si="350"/>
        <v>0</v>
      </c>
      <c r="FQ80" s="64">
        <f t="shared" si="350"/>
        <v>0</v>
      </c>
      <c r="FR80" s="64"/>
      <c r="FS80" s="64">
        <f t="shared" si="49"/>
        <v>0</v>
      </c>
      <c r="FT80" s="64">
        <f t="shared" si="351"/>
        <v>8500</v>
      </c>
      <c r="FU80" s="426">
        <f t="shared" si="351"/>
        <v>0</v>
      </c>
      <c r="FV80" s="426">
        <f t="shared" si="51"/>
        <v>21323.333333333332</v>
      </c>
      <c r="FW80" s="64">
        <f t="shared" si="52"/>
        <v>21323.333333333332</v>
      </c>
      <c r="FX80" s="64">
        <f t="shared" si="53"/>
        <v>0</v>
      </c>
      <c r="FY80" s="64">
        <f t="shared" si="54"/>
        <v>0</v>
      </c>
      <c r="FZ80" s="64">
        <f t="shared" si="352"/>
        <v>0</v>
      </c>
      <c r="GA80" s="64">
        <f t="shared" si="352"/>
        <v>0</v>
      </c>
      <c r="GB80" s="64">
        <f t="shared" si="56"/>
        <v>0</v>
      </c>
      <c r="GC80" s="64">
        <f t="shared" si="353"/>
        <v>0</v>
      </c>
      <c r="GD80" s="64">
        <f t="shared" si="353"/>
        <v>8500</v>
      </c>
      <c r="GE80" s="64">
        <f t="shared" si="58"/>
        <v>0</v>
      </c>
      <c r="GF80" s="64">
        <f t="shared" si="354"/>
        <v>0</v>
      </c>
      <c r="GG80" s="64">
        <f t="shared" si="354"/>
        <v>0</v>
      </c>
      <c r="GH80" s="64">
        <f t="shared" si="60"/>
        <v>0</v>
      </c>
      <c r="GI80" s="64">
        <f t="shared" si="355"/>
        <v>21323.333333333332</v>
      </c>
      <c r="GJ80" s="64">
        <f t="shared" si="355"/>
        <v>0</v>
      </c>
      <c r="GK80" s="64"/>
      <c r="GL80" s="64">
        <f t="shared" si="356"/>
        <v>0</v>
      </c>
      <c r="GM80" s="64">
        <f t="shared" si="356"/>
        <v>0</v>
      </c>
      <c r="GN80" s="64"/>
      <c r="GO80" s="64">
        <f t="shared" si="63"/>
        <v>0</v>
      </c>
      <c r="GP80" s="64">
        <f t="shared" si="357"/>
        <v>0</v>
      </c>
      <c r="GQ80" s="426">
        <f t="shared" si="357"/>
        <v>0</v>
      </c>
      <c r="GR80" s="426">
        <f t="shared" si="65"/>
        <v>0</v>
      </c>
      <c r="GS80" s="64">
        <f t="shared" si="66"/>
        <v>0</v>
      </c>
      <c r="GT80" s="64">
        <f t="shared" si="67"/>
        <v>0</v>
      </c>
      <c r="GU80" s="64">
        <f t="shared" si="68"/>
        <v>0</v>
      </c>
      <c r="GV80" s="64">
        <f t="shared" si="358"/>
        <v>0</v>
      </c>
      <c r="GW80" s="64">
        <f t="shared" si="358"/>
        <v>0</v>
      </c>
      <c r="GX80" s="64">
        <f t="shared" si="70"/>
        <v>0</v>
      </c>
      <c r="GY80" s="64">
        <f t="shared" si="359"/>
        <v>0</v>
      </c>
      <c r="GZ80" s="64">
        <f t="shared" si="359"/>
        <v>0</v>
      </c>
      <c r="HA80" s="64">
        <f t="shared" si="72"/>
        <v>0</v>
      </c>
      <c r="HB80" s="64">
        <f t="shared" si="360"/>
        <v>0</v>
      </c>
      <c r="HC80" s="64">
        <f t="shared" si="360"/>
        <v>0</v>
      </c>
      <c r="HD80" s="64">
        <f t="shared" si="74"/>
        <v>0</v>
      </c>
      <c r="HE80" s="64">
        <f t="shared" si="361"/>
        <v>0</v>
      </c>
      <c r="HF80" s="64">
        <f t="shared" si="361"/>
        <v>0</v>
      </c>
      <c r="HG80" s="64"/>
      <c r="HH80" s="64">
        <f t="shared" si="362"/>
        <v>0</v>
      </c>
      <c r="HI80" s="64">
        <f t="shared" si="362"/>
        <v>0</v>
      </c>
      <c r="HJ80" s="64"/>
      <c r="HK80" s="64">
        <f t="shared" si="77"/>
        <v>0</v>
      </c>
      <c r="HL80" s="382">
        <f t="shared" si="78"/>
        <v>9000</v>
      </c>
      <c r="HM80" s="398">
        <f t="shared" si="79"/>
        <v>0</v>
      </c>
      <c r="HN80" s="429">
        <f t="shared" si="80"/>
        <v>21323.333333333332</v>
      </c>
      <c r="HO80" s="382">
        <f t="shared" si="81"/>
        <v>21323.333333333332</v>
      </c>
      <c r="HP80" s="382">
        <f t="shared" si="122"/>
        <v>0</v>
      </c>
      <c r="HQ80" s="382">
        <f t="shared" si="122"/>
        <v>0</v>
      </c>
      <c r="HR80" s="382">
        <f t="shared" si="122"/>
        <v>0</v>
      </c>
      <c r="HS80" s="382">
        <f t="shared" si="122"/>
        <v>500</v>
      </c>
      <c r="HT80" s="382">
        <f t="shared" si="122"/>
        <v>0</v>
      </c>
      <c r="HU80" s="382">
        <f t="shared" si="122"/>
        <v>0</v>
      </c>
      <c r="HV80" s="382">
        <f t="shared" si="122"/>
        <v>8500</v>
      </c>
      <c r="HW80" s="382">
        <f t="shared" si="122"/>
        <v>0</v>
      </c>
      <c r="HX80" s="382">
        <f t="shared" si="122"/>
        <v>0</v>
      </c>
      <c r="HY80" s="382">
        <f t="shared" si="122"/>
        <v>0</v>
      </c>
      <c r="HZ80" s="382">
        <f t="shared" si="122"/>
        <v>0</v>
      </c>
      <c r="IA80" s="382">
        <f t="shared" si="122"/>
        <v>21323.333333333332</v>
      </c>
      <c r="IB80" s="382">
        <f t="shared" si="122"/>
        <v>0</v>
      </c>
      <c r="IC80" s="382">
        <f t="shared" si="122"/>
        <v>0</v>
      </c>
      <c r="ID80" s="382">
        <f t="shared" si="122"/>
        <v>0</v>
      </c>
      <c r="IE80" s="382">
        <f t="shared" si="122"/>
        <v>0</v>
      </c>
      <c r="IF80" s="429">
        <f t="shared" si="328"/>
        <v>0</v>
      </c>
      <c r="IG80" s="382">
        <f t="shared" si="328"/>
        <v>0</v>
      </c>
      <c r="IK80" s="380">
        <f t="shared" si="365"/>
        <v>0</v>
      </c>
    </row>
    <row r="81" spans="1:245" s="35" customFormat="1" ht="39.75" customHeight="1" outlineLevel="1">
      <c r="A81" s="407" t="s">
        <v>512</v>
      </c>
      <c r="B81" s="577" t="s">
        <v>576</v>
      </c>
      <c r="C81" s="578"/>
      <c r="D81" s="283" t="s">
        <v>518</v>
      </c>
      <c r="E81" s="410" t="s">
        <v>519</v>
      </c>
      <c r="F81" s="410"/>
      <c r="G81" s="410"/>
      <c r="H81" s="245"/>
      <c r="I81" s="245"/>
      <c r="J81" s="245">
        <v>2018</v>
      </c>
      <c r="K81" s="245">
        <v>2020</v>
      </c>
      <c r="L81" s="245"/>
      <c r="M81" s="34">
        <f>SUM(M82:M83)</f>
        <v>332955</v>
      </c>
      <c r="N81" s="34"/>
      <c r="O81" s="34">
        <f>SUM(O82:O83)</f>
        <v>515383.93717000005</v>
      </c>
      <c r="P81" s="34">
        <f t="shared" ref="P81:AW81" si="372">SUM(P82:P83)</f>
        <v>0</v>
      </c>
      <c r="Q81" s="34">
        <f t="shared" si="372"/>
        <v>0</v>
      </c>
      <c r="R81" s="34">
        <f>SUM(R82:R83)</f>
        <v>332955</v>
      </c>
      <c r="S81" s="34">
        <f>SUM(S82:S83)</f>
        <v>332262.82981000002</v>
      </c>
      <c r="T81" s="34">
        <f t="shared" si="372"/>
        <v>0</v>
      </c>
      <c r="U81" s="34">
        <f>SUM(U82:U83)</f>
        <v>0</v>
      </c>
      <c r="V81" s="66">
        <f t="shared" si="84"/>
        <v>1408.94102</v>
      </c>
      <c r="W81" s="34">
        <f t="shared" ref="W81:AE81" si="373">SUM(W82:W83)</f>
        <v>1408.94102</v>
      </c>
      <c r="X81" s="34">
        <f t="shared" si="373"/>
        <v>0</v>
      </c>
      <c r="Y81" s="34">
        <f t="shared" si="373"/>
        <v>0</v>
      </c>
      <c r="Z81" s="34">
        <f t="shared" si="373"/>
        <v>0</v>
      </c>
      <c r="AA81" s="34">
        <f t="shared" si="373"/>
        <v>0</v>
      </c>
      <c r="AB81" s="34">
        <f t="shared" si="373"/>
        <v>0</v>
      </c>
      <c r="AC81" s="34">
        <f t="shared" si="373"/>
        <v>0</v>
      </c>
      <c r="AD81" s="34">
        <f t="shared" si="373"/>
        <v>0</v>
      </c>
      <c r="AE81" s="34">
        <f t="shared" si="373"/>
        <v>0</v>
      </c>
      <c r="AF81" s="34"/>
      <c r="AG81" s="34">
        <f t="shared" si="372"/>
        <v>0</v>
      </c>
      <c r="AH81" s="34">
        <f t="shared" si="372"/>
        <v>183121.10736000002</v>
      </c>
      <c r="AI81" s="34">
        <f t="shared" si="83"/>
        <v>0</v>
      </c>
      <c r="AJ81" s="34"/>
      <c r="AK81" s="34"/>
      <c r="AL81" s="34"/>
      <c r="AM81" s="34"/>
      <c r="AN81" s="34"/>
      <c r="AO81" s="34"/>
      <c r="AP81" s="34"/>
      <c r="AQ81" s="34"/>
      <c r="AR81" s="34"/>
      <c r="AS81" s="34">
        <f t="shared" si="372"/>
        <v>0</v>
      </c>
      <c r="AT81" s="34">
        <f t="shared" si="372"/>
        <v>0</v>
      </c>
      <c r="AU81" s="66">
        <f t="shared" si="367"/>
        <v>0</v>
      </c>
      <c r="AV81" s="34">
        <f t="shared" si="372"/>
        <v>0</v>
      </c>
      <c r="AW81" s="34">
        <f t="shared" si="372"/>
        <v>0</v>
      </c>
      <c r="AX81" s="68">
        <f t="shared" si="368"/>
        <v>0</v>
      </c>
      <c r="AY81" s="68">
        <f>+BA81+BC81+BE81+BG81+BI81+BK81</f>
        <v>0</v>
      </c>
      <c r="AZ81" s="68">
        <f>+BB81+BD81+BF81+BH81+BJ81+BL81</f>
        <v>0</v>
      </c>
      <c r="BA81" s="68"/>
      <c r="BB81" s="68"/>
      <c r="BC81" s="68"/>
      <c r="BD81" s="68"/>
      <c r="BE81" s="68"/>
      <c r="BF81" s="68"/>
      <c r="BG81" s="68"/>
      <c r="BH81" s="68"/>
      <c r="BI81" s="68"/>
      <c r="BJ81" s="68"/>
      <c r="BK81" s="199"/>
      <c r="BL81" s="199"/>
      <c r="BM81" s="34">
        <f t="shared" si="322"/>
        <v>0</v>
      </c>
      <c r="BN81" s="34">
        <f t="shared" si="322"/>
        <v>0</v>
      </c>
      <c r="BO81" s="228"/>
      <c r="BP81" s="228"/>
      <c r="BQ81" s="228"/>
      <c r="BR81" s="228"/>
      <c r="BS81" s="228"/>
      <c r="BT81" s="228"/>
      <c r="BU81" s="228"/>
      <c r="BV81" s="228"/>
      <c r="BW81" s="228"/>
      <c r="BX81" s="228"/>
      <c r="BY81" s="228"/>
      <c r="BZ81" s="228"/>
      <c r="CA81" s="68">
        <f t="shared" si="370"/>
        <v>332955</v>
      </c>
      <c r="CB81" s="68">
        <f t="shared" si="370"/>
        <v>515383.93717000005</v>
      </c>
      <c r="CC81" s="68">
        <f t="shared" ref="CC81:CD81" si="374">+CC82+CC83</f>
        <v>0</v>
      </c>
      <c r="CD81" s="68">
        <f t="shared" si="374"/>
        <v>0</v>
      </c>
      <c r="CE81" s="68">
        <f>+CE82+CE83</f>
        <v>332955</v>
      </c>
      <c r="CF81" s="68">
        <f>+CF82+CF83</f>
        <v>332262.82981000002</v>
      </c>
      <c r="CG81" s="68">
        <f t="shared" ref="CG81:CN81" si="375">+CG82+CG83</f>
        <v>0</v>
      </c>
      <c r="CH81" s="68">
        <f>+CH82+CH83</f>
        <v>0</v>
      </c>
      <c r="CI81" s="68">
        <f t="shared" si="375"/>
        <v>0</v>
      </c>
      <c r="CJ81" s="68">
        <f>+CJ82+CJ83</f>
        <v>183121.10736000002</v>
      </c>
      <c r="CK81" s="68">
        <f t="shared" si="375"/>
        <v>0</v>
      </c>
      <c r="CL81" s="68">
        <f t="shared" si="375"/>
        <v>0</v>
      </c>
      <c r="CM81" s="68">
        <f t="shared" si="375"/>
        <v>0</v>
      </c>
      <c r="CN81" s="68">
        <f t="shared" si="375"/>
        <v>0</v>
      </c>
      <c r="CO81" s="34">
        <f t="shared" si="371"/>
        <v>0</v>
      </c>
      <c r="CP81" s="34">
        <f t="shared" si="371"/>
        <v>0</v>
      </c>
      <c r="CQ81" s="68">
        <f t="shared" ref="CQ81:DB81" si="376">+CQ82+CQ83</f>
        <v>0</v>
      </c>
      <c r="CR81" s="68">
        <f t="shared" si="376"/>
        <v>0</v>
      </c>
      <c r="CS81" s="68">
        <f t="shared" si="376"/>
        <v>0</v>
      </c>
      <c r="CT81" s="68">
        <f t="shared" si="376"/>
        <v>0</v>
      </c>
      <c r="CU81" s="68">
        <f t="shared" si="376"/>
        <v>0</v>
      </c>
      <c r="CV81" s="68">
        <f t="shared" si="376"/>
        <v>0</v>
      </c>
      <c r="CW81" s="68">
        <f t="shared" si="376"/>
        <v>0</v>
      </c>
      <c r="CX81" s="68">
        <f t="shared" si="376"/>
        <v>0</v>
      </c>
      <c r="CY81" s="68">
        <f t="shared" si="376"/>
        <v>0</v>
      </c>
      <c r="CZ81" s="68">
        <f t="shared" si="376"/>
        <v>0</v>
      </c>
      <c r="DA81" s="68">
        <f t="shared" si="376"/>
        <v>0</v>
      </c>
      <c r="DB81" s="68">
        <f t="shared" si="376"/>
        <v>0</v>
      </c>
      <c r="DC81" s="380">
        <f t="shared" si="340"/>
        <v>332955</v>
      </c>
      <c r="DD81" s="380">
        <f t="shared" si="340"/>
        <v>515383.93717000005</v>
      </c>
      <c r="DE81" s="64">
        <f t="shared" si="249"/>
        <v>0</v>
      </c>
      <c r="DF81" s="64">
        <f t="shared" si="249"/>
        <v>0</v>
      </c>
      <c r="DG81" s="64">
        <f t="shared" si="249"/>
        <v>332955</v>
      </c>
      <c r="DH81" s="64">
        <f t="shared" si="248"/>
        <v>332262.82981000002</v>
      </c>
      <c r="DI81" s="64">
        <f t="shared" si="248"/>
        <v>0</v>
      </c>
      <c r="DJ81" s="64">
        <f t="shared" si="248"/>
        <v>0</v>
      </c>
      <c r="DK81" s="64">
        <f t="shared" si="248"/>
        <v>0</v>
      </c>
      <c r="DL81" s="64">
        <f t="shared" si="248"/>
        <v>183121.10736000002</v>
      </c>
      <c r="DM81" s="64">
        <f t="shared" si="248"/>
        <v>0</v>
      </c>
      <c r="DN81" s="64">
        <f t="shared" si="248"/>
        <v>0</v>
      </c>
      <c r="DO81" s="64">
        <f t="shared" si="248"/>
        <v>0</v>
      </c>
      <c r="DP81" s="64">
        <f t="shared" si="248"/>
        <v>0</v>
      </c>
      <c r="DQ81" s="245"/>
      <c r="DR81" s="245"/>
      <c r="DS81" s="245"/>
      <c r="DT81" s="245"/>
      <c r="DU81" s="245"/>
      <c r="DV81" s="245"/>
      <c r="DW81" s="245"/>
      <c r="DX81" s="245"/>
      <c r="DY81" s="33"/>
      <c r="DZ81" s="33"/>
      <c r="EA81" s="34"/>
      <c r="EB81" s="64">
        <f t="shared" si="363"/>
        <v>0</v>
      </c>
      <c r="EC81" s="426">
        <f t="shared" si="363"/>
        <v>1408.94102</v>
      </c>
      <c r="ED81" s="426">
        <f t="shared" si="26"/>
        <v>0</v>
      </c>
      <c r="EE81" s="64">
        <f t="shared" si="27"/>
        <v>0</v>
      </c>
      <c r="EF81" s="64">
        <f t="shared" si="9"/>
        <v>0</v>
      </c>
      <c r="EG81" s="64">
        <f t="shared" si="28"/>
        <v>0</v>
      </c>
      <c r="EH81" s="64">
        <f t="shared" si="341"/>
        <v>0</v>
      </c>
      <c r="EI81" s="64">
        <f t="shared" si="341"/>
        <v>0</v>
      </c>
      <c r="EJ81" s="64">
        <f t="shared" si="29"/>
        <v>0</v>
      </c>
      <c r="EK81" s="64">
        <f t="shared" si="342"/>
        <v>0</v>
      </c>
      <c r="EL81" s="64">
        <f t="shared" si="342"/>
        <v>0</v>
      </c>
      <c r="EM81" s="64">
        <f t="shared" si="30"/>
        <v>1408.94102</v>
      </c>
      <c r="EN81" s="64">
        <f t="shared" si="343"/>
        <v>0</v>
      </c>
      <c r="EO81" s="64">
        <f t="shared" si="343"/>
        <v>0</v>
      </c>
      <c r="EP81" s="64">
        <f t="shared" si="32"/>
        <v>0</v>
      </c>
      <c r="EQ81" s="64">
        <f t="shared" si="344"/>
        <v>0</v>
      </c>
      <c r="ER81" s="64">
        <f t="shared" si="344"/>
        <v>0</v>
      </c>
      <c r="ES81" s="64"/>
      <c r="ET81" s="426">
        <f t="shared" si="345"/>
        <v>0</v>
      </c>
      <c r="EU81" s="64">
        <f t="shared" si="345"/>
        <v>0</v>
      </c>
      <c r="EV81" s="64"/>
      <c r="EW81" s="426">
        <f t="shared" si="35"/>
        <v>0</v>
      </c>
      <c r="EX81" s="64">
        <f t="shared" si="364"/>
        <v>0</v>
      </c>
      <c r="EY81" s="426">
        <f t="shared" si="364"/>
        <v>0</v>
      </c>
      <c r="EZ81" s="426">
        <f t="shared" si="37"/>
        <v>0</v>
      </c>
      <c r="FA81" s="64">
        <f t="shared" si="38"/>
        <v>0</v>
      </c>
      <c r="FB81" s="64">
        <f t="shared" si="39"/>
        <v>0</v>
      </c>
      <c r="FC81" s="64">
        <f t="shared" si="40"/>
        <v>0</v>
      </c>
      <c r="FD81" s="64">
        <f t="shared" si="346"/>
        <v>0</v>
      </c>
      <c r="FE81" s="64">
        <f t="shared" si="346"/>
        <v>0</v>
      </c>
      <c r="FF81" s="64">
        <f t="shared" si="42"/>
        <v>0</v>
      </c>
      <c r="FG81" s="64">
        <f t="shared" si="347"/>
        <v>0</v>
      </c>
      <c r="FH81" s="64">
        <f t="shared" si="347"/>
        <v>0</v>
      </c>
      <c r="FI81" s="64">
        <f t="shared" si="44"/>
        <v>0</v>
      </c>
      <c r="FJ81" s="64">
        <f t="shared" si="348"/>
        <v>0</v>
      </c>
      <c r="FK81" s="64">
        <f t="shared" si="348"/>
        <v>0</v>
      </c>
      <c r="FL81" s="64">
        <f t="shared" si="46"/>
        <v>0</v>
      </c>
      <c r="FM81" s="64">
        <f t="shared" si="349"/>
        <v>0</v>
      </c>
      <c r="FN81" s="64">
        <f t="shared" si="349"/>
        <v>0</v>
      </c>
      <c r="FO81" s="64"/>
      <c r="FP81" s="64">
        <f t="shared" si="350"/>
        <v>0</v>
      </c>
      <c r="FQ81" s="64">
        <f t="shared" si="350"/>
        <v>0</v>
      </c>
      <c r="FR81" s="64"/>
      <c r="FS81" s="64">
        <f t="shared" si="49"/>
        <v>0</v>
      </c>
      <c r="FT81" s="64">
        <f t="shared" si="351"/>
        <v>332955</v>
      </c>
      <c r="FU81" s="432">
        <f t="shared" si="351"/>
        <v>332262.82981000002</v>
      </c>
      <c r="FV81" s="426">
        <f t="shared" si="51"/>
        <v>515383.93717000005</v>
      </c>
      <c r="FW81" s="64">
        <f t="shared" si="52"/>
        <v>515383.93717000005</v>
      </c>
      <c r="FX81" s="64">
        <f t="shared" si="53"/>
        <v>0</v>
      </c>
      <c r="FY81" s="64">
        <f t="shared" si="54"/>
        <v>0</v>
      </c>
      <c r="FZ81" s="64">
        <f t="shared" si="352"/>
        <v>0</v>
      </c>
      <c r="GA81" s="64">
        <f t="shared" si="352"/>
        <v>332955</v>
      </c>
      <c r="GB81" s="64">
        <f t="shared" si="56"/>
        <v>332262.82981000002</v>
      </c>
      <c r="GC81" s="64">
        <f t="shared" si="353"/>
        <v>332262.82981000002</v>
      </c>
      <c r="GD81" s="64">
        <f t="shared" si="353"/>
        <v>0</v>
      </c>
      <c r="GE81" s="64">
        <f t="shared" si="58"/>
        <v>0</v>
      </c>
      <c r="GF81" s="64">
        <f t="shared" si="354"/>
        <v>0</v>
      </c>
      <c r="GG81" s="64">
        <f t="shared" si="354"/>
        <v>0</v>
      </c>
      <c r="GH81" s="64">
        <f t="shared" si="60"/>
        <v>0</v>
      </c>
      <c r="GI81" s="64">
        <f t="shared" si="355"/>
        <v>183121.10736000002</v>
      </c>
      <c r="GJ81" s="64">
        <f t="shared" si="355"/>
        <v>0</v>
      </c>
      <c r="GK81" s="64"/>
      <c r="GL81" s="64">
        <f t="shared" si="356"/>
        <v>0</v>
      </c>
      <c r="GM81" s="64">
        <f t="shared" si="356"/>
        <v>0</v>
      </c>
      <c r="GN81" s="64"/>
      <c r="GO81" s="64">
        <f t="shared" si="63"/>
        <v>0</v>
      </c>
      <c r="GP81" s="64">
        <f t="shared" si="357"/>
        <v>0</v>
      </c>
      <c r="GQ81" s="426">
        <f t="shared" si="357"/>
        <v>0</v>
      </c>
      <c r="GR81" s="426">
        <f t="shared" si="65"/>
        <v>0</v>
      </c>
      <c r="GS81" s="64">
        <f t="shared" si="66"/>
        <v>0</v>
      </c>
      <c r="GT81" s="64">
        <f t="shared" si="67"/>
        <v>0</v>
      </c>
      <c r="GU81" s="64">
        <f t="shared" si="68"/>
        <v>0</v>
      </c>
      <c r="GV81" s="64">
        <f t="shared" si="358"/>
        <v>0</v>
      </c>
      <c r="GW81" s="64">
        <f t="shared" si="358"/>
        <v>0</v>
      </c>
      <c r="GX81" s="64">
        <f t="shared" si="70"/>
        <v>0</v>
      </c>
      <c r="GY81" s="64">
        <f t="shared" si="359"/>
        <v>0</v>
      </c>
      <c r="GZ81" s="64">
        <f t="shared" si="359"/>
        <v>0</v>
      </c>
      <c r="HA81" s="64">
        <f t="shared" si="72"/>
        <v>0</v>
      </c>
      <c r="HB81" s="64">
        <f t="shared" si="360"/>
        <v>0</v>
      </c>
      <c r="HC81" s="64">
        <f t="shared" si="360"/>
        <v>0</v>
      </c>
      <c r="HD81" s="64">
        <f t="shared" si="74"/>
        <v>0</v>
      </c>
      <c r="HE81" s="64">
        <f t="shared" si="361"/>
        <v>0</v>
      </c>
      <c r="HF81" s="64">
        <f t="shared" si="361"/>
        <v>0</v>
      </c>
      <c r="HG81" s="64"/>
      <c r="HH81" s="64">
        <f t="shared" si="362"/>
        <v>0</v>
      </c>
      <c r="HI81" s="64">
        <f t="shared" si="362"/>
        <v>0</v>
      </c>
      <c r="HJ81" s="64"/>
      <c r="HK81" s="64">
        <f t="shared" si="77"/>
        <v>0</v>
      </c>
      <c r="HL81" s="382">
        <f t="shared" si="78"/>
        <v>332955</v>
      </c>
      <c r="HM81" s="398">
        <f t="shared" si="79"/>
        <v>333671.77083000005</v>
      </c>
      <c r="HN81" s="398">
        <f t="shared" si="80"/>
        <v>515383.93717000005</v>
      </c>
      <c r="HO81" s="382">
        <f t="shared" si="81"/>
        <v>515383.93717000005</v>
      </c>
      <c r="HP81" s="382">
        <f t="shared" si="122"/>
        <v>0</v>
      </c>
      <c r="HQ81" s="382">
        <f t="shared" si="122"/>
        <v>0</v>
      </c>
      <c r="HR81" s="382">
        <f t="shared" si="122"/>
        <v>0</v>
      </c>
      <c r="HS81" s="382">
        <f t="shared" si="122"/>
        <v>332955</v>
      </c>
      <c r="HT81" s="382">
        <f t="shared" si="122"/>
        <v>332262.82981000002</v>
      </c>
      <c r="HU81" s="382">
        <f t="shared" si="122"/>
        <v>332262.82981000002</v>
      </c>
      <c r="HV81" s="382">
        <f t="shared" si="122"/>
        <v>0</v>
      </c>
      <c r="HW81" s="382">
        <f t="shared" si="122"/>
        <v>1408.94102</v>
      </c>
      <c r="HX81" s="382">
        <f t="shared" si="122"/>
        <v>0</v>
      </c>
      <c r="HY81" s="382">
        <f t="shared" si="122"/>
        <v>0</v>
      </c>
      <c r="HZ81" s="382">
        <f t="shared" si="122"/>
        <v>0</v>
      </c>
      <c r="IA81" s="382">
        <f t="shared" si="122"/>
        <v>183121.10736000002</v>
      </c>
      <c r="IB81" s="382">
        <f t="shared" si="122"/>
        <v>0</v>
      </c>
      <c r="IC81" s="382">
        <f t="shared" si="122"/>
        <v>0</v>
      </c>
      <c r="ID81" s="382">
        <f t="shared" si="122"/>
        <v>0</v>
      </c>
      <c r="IE81" s="382">
        <f t="shared" si="122"/>
        <v>0</v>
      </c>
      <c r="IF81" s="429">
        <f t="shared" si="328"/>
        <v>0</v>
      </c>
      <c r="IG81" s="382">
        <f t="shared" si="328"/>
        <v>0</v>
      </c>
      <c r="IK81" s="380">
        <f t="shared" si="365"/>
        <v>0</v>
      </c>
    </row>
    <row r="82" spans="1:245" s="35" customFormat="1" ht="29.25" customHeight="1" outlineLevel="2">
      <c r="A82" s="407" t="s">
        <v>512</v>
      </c>
      <c r="B82" s="385" t="s">
        <v>524</v>
      </c>
      <c r="C82" s="293"/>
      <c r="D82" s="283" t="s">
        <v>520</v>
      </c>
      <c r="E82" s="410" t="s">
        <v>521</v>
      </c>
      <c r="F82" s="410"/>
      <c r="G82" s="410"/>
      <c r="H82" s="245"/>
      <c r="I82" s="245"/>
      <c r="J82" s="245">
        <v>2018</v>
      </c>
      <c r="K82" s="245">
        <v>2018</v>
      </c>
      <c r="L82" s="245"/>
      <c r="M82" s="34">
        <f>+P82+R82+T82+AG82+AS82+AV82</f>
        <v>332955</v>
      </c>
      <c r="N82" s="341" t="s">
        <v>603</v>
      </c>
      <c r="O82" s="34">
        <f t="shared" ref="O82:O95" si="377">+Q82+S82+U82+AH82+AT82+AW82</f>
        <v>332262.82981000002</v>
      </c>
      <c r="P82" s="34">
        <f t="shared" ref="P82:U95" si="378">BA82+BO82+CC82+CQ82</f>
        <v>0</v>
      </c>
      <c r="Q82" s="34">
        <f t="shared" si="378"/>
        <v>0</v>
      </c>
      <c r="R82" s="34">
        <f t="shared" si="378"/>
        <v>332955</v>
      </c>
      <c r="S82" s="34">
        <f t="shared" si="378"/>
        <v>332262.82981000002</v>
      </c>
      <c r="T82" s="34">
        <f t="shared" si="378"/>
        <v>0</v>
      </c>
      <c r="U82" s="34">
        <f t="shared" si="378"/>
        <v>0</v>
      </c>
      <c r="V82" s="66">
        <f t="shared" si="84"/>
        <v>1408.94102</v>
      </c>
      <c r="W82" s="342">
        <v>1408.94102</v>
      </c>
      <c r="X82" s="34"/>
      <c r="Y82" s="34"/>
      <c r="Z82" s="34"/>
      <c r="AA82" s="34"/>
      <c r="AB82" s="34"/>
      <c r="AC82" s="34"/>
      <c r="AD82" s="34"/>
      <c r="AE82" s="34"/>
      <c r="AF82" s="34"/>
      <c r="AG82" s="34">
        <f>BG82+BU82+CI82+CW82</f>
        <v>0</v>
      </c>
      <c r="AH82" s="34">
        <f>BH82+BV82+CJ82+CX82</f>
        <v>0</v>
      </c>
      <c r="AI82" s="34">
        <f t="shared" si="83"/>
        <v>0</v>
      </c>
      <c r="AJ82" s="34"/>
      <c r="AK82" s="34"/>
      <c r="AL82" s="34"/>
      <c r="AM82" s="34"/>
      <c r="AN82" s="34"/>
      <c r="AO82" s="34"/>
      <c r="AP82" s="34"/>
      <c r="AQ82" s="34"/>
      <c r="AR82" s="34"/>
      <c r="AS82" s="34">
        <f>BI82+BW82+CK82+CY82</f>
        <v>0</v>
      </c>
      <c r="AT82" s="34">
        <f>BJ82+BX82+CL82+CZ82</f>
        <v>0</v>
      </c>
      <c r="AU82" s="66">
        <f t="shared" si="367"/>
        <v>0</v>
      </c>
      <c r="AV82" s="34">
        <f t="shared" ref="AV82:AW95" si="379">BK82+BY82+CM82+DA82</f>
        <v>0</v>
      </c>
      <c r="AW82" s="34">
        <f t="shared" si="379"/>
        <v>0</v>
      </c>
      <c r="AX82" s="68">
        <f t="shared" si="368"/>
        <v>0</v>
      </c>
      <c r="AY82" s="68">
        <f t="shared" si="369"/>
        <v>0</v>
      </c>
      <c r="AZ82" s="34">
        <f t="shared" si="369"/>
        <v>0</v>
      </c>
      <c r="BA82" s="68"/>
      <c r="BB82" s="68"/>
      <c r="BC82" s="68"/>
      <c r="BD82" s="68"/>
      <c r="BE82" s="68"/>
      <c r="BF82" s="68"/>
      <c r="BG82" s="68"/>
      <c r="BH82" s="68"/>
      <c r="BI82" s="68"/>
      <c r="BJ82" s="68"/>
      <c r="BK82" s="199"/>
      <c r="BL82" s="199"/>
      <c r="BM82" s="34">
        <f t="shared" si="322"/>
        <v>0</v>
      </c>
      <c r="BN82" s="34">
        <f t="shared" si="322"/>
        <v>0</v>
      </c>
      <c r="BO82" s="228"/>
      <c r="BP82" s="228"/>
      <c r="BQ82" s="228"/>
      <c r="BR82" s="228"/>
      <c r="BS82" s="228"/>
      <c r="BT82" s="228"/>
      <c r="BU82" s="228"/>
      <c r="BV82" s="228"/>
      <c r="BW82" s="228"/>
      <c r="BX82" s="228"/>
      <c r="BY82" s="228"/>
      <c r="BZ82" s="228"/>
      <c r="CA82" s="68">
        <f t="shared" si="370"/>
        <v>332955</v>
      </c>
      <c r="CB82" s="68">
        <f t="shared" si="370"/>
        <v>332262.82981000002</v>
      </c>
      <c r="CC82" s="228"/>
      <c r="CD82" s="228"/>
      <c r="CE82" s="68">
        <v>332955</v>
      </c>
      <c r="CF82" s="68">
        <v>332262.82981000002</v>
      </c>
      <c r="CG82" s="68"/>
      <c r="CH82" s="68"/>
      <c r="CI82" s="68"/>
      <c r="CJ82" s="68"/>
      <c r="CK82" s="228"/>
      <c r="CL82" s="228"/>
      <c r="CM82" s="228"/>
      <c r="CN82" s="228"/>
      <c r="CO82" s="34">
        <f t="shared" si="371"/>
        <v>0</v>
      </c>
      <c r="CP82" s="34">
        <f t="shared" si="371"/>
        <v>0</v>
      </c>
      <c r="CQ82" s="228"/>
      <c r="CR82" s="228"/>
      <c r="CS82" s="228"/>
      <c r="CT82" s="228"/>
      <c r="CU82" s="228"/>
      <c r="CV82" s="228"/>
      <c r="CW82" s="228"/>
      <c r="CX82" s="228"/>
      <c r="CY82" s="228"/>
      <c r="CZ82" s="412"/>
      <c r="DA82" s="187"/>
      <c r="DB82" s="187"/>
      <c r="DC82" s="380">
        <f t="shared" si="340"/>
        <v>332955</v>
      </c>
      <c r="DD82" s="380">
        <f t="shared" si="340"/>
        <v>332262.82981000002</v>
      </c>
      <c r="DE82" s="64">
        <f t="shared" si="249"/>
        <v>0</v>
      </c>
      <c r="DF82" s="64">
        <f t="shared" si="249"/>
        <v>0</v>
      </c>
      <c r="DG82" s="64">
        <f t="shared" si="249"/>
        <v>332955</v>
      </c>
      <c r="DH82" s="64">
        <f t="shared" si="248"/>
        <v>332262.82981000002</v>
      </c>
      <c r="DI82" s="64">
        <f t="shared" si="248"/>
        <v>0</v>
      </c>
      <c r="DJ82" s="64">
        <f t="shared" si="248"/>
        <v>0</v>
      </c>
      <c r="DK82" s="64">
        <f t="shared" si="248"/>
        <v>0</v>
      </c>
      <c r="DL82" s="64">
        <f t="shared" si="248"/>
        <v>0</v>
      </c>
      <c r="DM82" s="64">
        <f t="shared" si="248"/>
        <v>0</v>
      </c>
      <c r="DN82" s="64">
        <f t="shared" si="248"/>
        <v>0</v>
      </c>
      <c r="DO82" s="64">
        <f t="shared" si="248"/>
        <v>0</v>
      </c>
      <c r="DP82" s="64">
        <f t="shared" si="248"/>
        <v>0</v>
      </c>
      <c r="DQ82" s="245"/>
      <c r="DR82" s="245"/>
      <c r="DS82" s="245"/>
      <c r="DT82" s="245"/>
      <c r="DU82" s="245"/>
      <c r="DV82" s="245"/>
      <c r="DW82" s="245"/>
      <c r="DX82" s="245"/>
      <c r="DY82" s="33"/>
      <c r="DZ82" s="33"/>
      <c r="EA82" s="34"/>
      <c r="EB82" s="64">
        <f t="shared" si="363"/>
        <v>0</v>
      </c>
      <c r="EC82" s="426">
        <f t="shared" si="363"/>
        <v>1408.94102</v>
      </c>
      <c r="ED82" s="426">
        <f t="shared" si="26"/>
        <v>0</v>
      </c>
      <c r="EE82" s="64">
        <f t="shared" si="27"/>
        <v>0</v>
      </c>
      <c r="EF82" s="64">
        <f t="shared" si="9"/>
        <v>0</v>
      </c>
      <c r="EG82" s="64">
        <f t="shared" si="28"/>
        <v>0</v>
      </c>
      <c r="EH82" s="64">
        <f t="shared" si="341"/>
        <v>0</v>
      </c>
      <c r="EI82" s="64">
        <f t="shared" si="341"/>
        <v>0</v>
      </c>
      <c r="EJ82" s="64">
        <f t="shared" si="29"/>
        <v>0</v>
      </c>
      <c r="EK82" s="64">
        <f t="shared" si="342"/>
        <v>0</v>
      </c>
      <c r="EL82" s="64">
        <f t="shared" si="342"/>
        <v>0</v>
      </c>
      <c r="EM82" s="64">
        <f t="shared" si="30"/>
        <v>1408.94102</v>
      </c>
      <c r="EN82" s="64">
        <f t="shared" si="343"/>
        <v>0</v>
      </c>
      <c r="EO82" s="64">
        <f t="shared" si="343"/>
        <v>0</v>
      </c>
      <c r="EP82" s="64">
        <f t="shared" si="32"/>
        <v>0</v>
      </c>
      <c r="EQ82" s="64">
        <f t="shared" si="344"/>
        <v>0</v>
      </c>
      <c r="ER82" s="64">
        <f t="shared" si="344"/>
        <v>0</v>
      </c>
      <c r="ES82" s="64"/>
      <c r="ET82" s="426">
        <f t="shared" si="345"/>
        <v>0</v>
      </c>
      <c r="EU82" s="64">
        <f t="shared" si="345"/>
        <v>0</v>
      </c>
      <c r="EV82" s="64"/>
      <c r="EW82" s="426">
        <f t="shared" si="35"/>
        <v>0</v>
      </c>
      <c r="EX82" s="64">
        <f t="shared" si="364"/>
        <v>0</v>
      </c>
      <c r="EY82" s="426">
        <f t="shared" si="364"/>
        <v>0</v>
      </c>
      <c r="EZ82" s="426">
        <f t="shared" si="37"/>
        <v>0</v>
      </c>
      <c r="FA82" s="64">
        <f t="shared" si="38"/>
        <v>0</v>
      </c>
      <c r="FB82" s="64">
        <f t="shared" si="39"/>
        <v>0</v>
      </c>
      <c r="FC82" s="64">
        <f t="shared" si="40"/>
        <v>0</v>
      </c>
      <c r="FD82" s="64">
        <f t="shared" si="346"/>
        <v>0</v>
      </c>
      <c r="FE82" s="64">
        <f t="shared" si="346"/>
        <v>0</v>
      </c>
      <c r="FF82" s="64">
        <f t="shared" si="42"/>
        <v>0</v>
      </c>
      <c r="FG82" s="64">
        <f t="shared" si="347"/>
        <v>0</v>
      </c>
      <c r="FH82" s="64">
        <f t="shared" si="347"/>
        <v>0</v>
      </c>
      <c r="FI82" s="64">
        <f t="shared" si="44"/>
        <v>0</v>
      </c>
      <c r="FJ82" s="64">
        <f t="shared" si="348"/>
        <v>0</v>
      </c>
      <c r="FK82" s="64">
        <f t="shared" si="348"/>
        <v>0</v>
      </c>
      <c r="FL82" s="64">
        <f t="shared" si="46"/>
        <v>0</v>
      </c>
      <c r="FM82" s="64">
        <f t="shared" si="349"/>
        <v>0</v>
      </c>
      <c r="FN82" s="64">
        <f t="shared" si="349"/>
        <v>0</v>
      </c>
      <c r="FO82" s="64"/>
      <c r="FP82" s="64">
        <f t="shared" si="350"/>
        <v>0</v>
      </c>
      <c r="FQ82" s="64">
        <f t="shared" si="350"/>
        <v>0</v>
      </c>
      <c r="FR82" s="64"/>
      <c r="FS82" s="64">
        <f t="shared" si="49"/>
        <v>0</v>
      </c>
      <c r="FT82" s="64">
        <f t="shared" si="351"/>
        <v>332955</v>
      </c>
      <c r="FU82" s="432">
        <f t="shared" si="351"/>
        <v>332262.82981000002</v>
      </c>
      <c r="FV82" s="426">
        <f t="shared" si="51"/>
        <v>332262.82981000002</v>
      </c>
      <c r="FW82" s="64">
        <f t="shared" si="52"/>
        <v>332262.82981000002</v>
      </c>
      <c r="FX82" s="64">
        <f t="shared" si="53"/>
        <v>0</v>
      </c>
      <c r="FY82" s="64">
        <f t="shared" si="54"/>
        <v>0</v>
      </c>
      <c r="FZ82" s="64">
        <f t="shared" si="352"/>
        <v>0</v>
      </c>
      <c r="GA82" s="64">
        <f t="shared" si="352"/>
        <v>332955</v>
      </c>
      <c r="GB82" s="64">
        <f t="shared" si="56"/>
        <v>332262.82981000002</v>
      </c>
      <c r="GC82" s="64">
        <f t="shared" si="353"/>
        <v>332262.82981000002</v>
      </c>
      <c r="GD82" s="64">
        <f t="shared" si="353"/>
        <v>0</v>
      </c>
      <c r="GE82" s="64">
        <f t="shared" si="58"/>
        <v>0</v>
      </c>
      <c r="GF82" s="64">
        <f t="shared" si="354"/>
        <v>0</v>
      </c>
      <c r="GG82" s="64">
        <f t="shared" si="354"/>
        <v>0</v>
      </c>
      <c r="GH82" s="64">
        <f t="shared" si="60"/>
        <v>0</v>
      </c>
      <c r="GI82" s="64">
        <f t="shared" si="355"/>
        <v>0</v>
      </c>
      <c r="GJ82" s="64">
        <f t="shared" si="355"/>
        <v>0</v>
      </c>
      <c r="GK82" s="64"/>
      <c r="GL82" s="64">
        <f t="shared" si="356"/>
        <v>0</v>
      </c>
      <c r="GM82" s="64">
        <f t="shared" si="356"/>
        <v>0</v>
      </c>
      <c r="GN82" s="64"/>
      <c r="GO82" s="64">
        <f t="shared" si="63"/>
        <v>0</v>
      </c>
      <c r="GP82" s="64">
        <f t="shared" si="357"/>
        <v>0</v>
      </c>
      <c r="GQ82" s="426">
        <f t="shared" si="357"/>
        <v>0</v>
      </c>
      <c r="GR82" s="426">
        <f t="shared" si="65"/>
        <v>0</v>
      </c>
      <c r="GS82" s="64">
        <f t="shared" si="66"/>
        <v>0</v>
      </c>
      <c r="GT82" s="64">
        <f t="shared" si="67"/>
        <v>0</v>
      </c>
      <c r="GU82" s="64">
        <f t="shared" si="68"/>
        <v>0</v>
      </c>
      <c r="GV82" s="64">
        <f t="shared" si="358"/>
        <v>0</v>
      </c>
      <c r="GW82" s="64">
        <f t="shared" si="358"/>
        <v>0</v>
      </c>
      <c r="GX82" s="64">
        <f t="shared" si="70"/>
        <v>0</v>
      </c>
      <c r="GY82" s="64">
        <f t="shared" si="359"/>
        <v>0</v>
      </c>
      <c r="GZ82" s="64">
        <f t="shared" si="359"/>
        <v>0</v>
      </c>
      <c r="HA82" s="64">
        <f t="shared" si="72"/>
        <v>0</v>
      </c>
      <c r="HB82" s="64">
        <f t="shared" si="360"/>
        <v>0</v>
      </c>
      <c r="HC82" s="64">
        <f t="shared" si="360"/>
        <v>0</v>
      </c>
      <c r="HD82" s="64">
        <f t="shared" si="74"/>
        <v>0</v>
      </c>
      <c r="HE82" s="64">
        <f t="shared" si="361"/>
        <v>0</v>
      </c>
      <c r="HF82" s="64">
        <f t="shared" si="361"/>
        <v>0</v>
      </c>
      <c r="HG82" s="64"/>
      <c r="HH82" s="64">
        <f t="shared" si="362"/>
        <v>0</v>
      </c>
      <c r="HI82" s="64">
        <f t="shared" si="362"/>
        <v>0</v>
      </c>
      <c r="HJ82" s="64"/>
      <c r="HK82" s="64">
        <f t="shared" si="77"/>
        <v>0</v>
      </c>
      <c r="HL82" s="382">
        <f t="shared" si="78"/>
        <v>332955</v>
      </c>
      <c r="HM82" s="398">
        <f t="shared" si="79"/>
        <v>333671.77083000005</v>
      </c>
      <c r="HN82" s="429">
        <f t="shared" si="80"/>
        <v>332262.82981000002</v>
      </c>
      <c r="HO82" s="382">
        <f t="shared" si="81"/>
        <v>332262.82981000002</v>
      </c>
      <c r="HP82" s="382">
        <f t="shared" si="122"/>
        <v>0</v>
      </c>
      <c r="HQ82" s="382">
        <f t="shared" si="122"/>
        <v>0</v>
      </c>
      <c r="HR82" s="382">
        <f t="shared" si="122"/>
        <v>0</v>
      </c>
      <c r="HS82" s="382">
        <f t="shared" si="122"/>
        <v>332955</v>
      </c>
      <c r="HT82" s="382">
        <f t="shared" si="122"/>
        <v>332262.82981000002</v>
      </c>
      <c r="HU82" s="382">
        <f t="shared" si="122"/>
        <v>332262.82981000002</v>
      </c>
      <c r="HV82" s="382">
        <f t="shared" si="122"/>
        <v>0</v>
      </c>
      <c r="HW82" s="382">
        <f t="shared" si="122"/>
        <v>1408.94102</v>
      </c>
      <c r="HX82" s="382">
        <f t="shared" si="122"/>
        <v>0</v>
      </c>
      <c r="HY82" s="382">
        <f t="shared" si="122"/>
        <v>0</v>
      </c>
      <c r="HZ82" s="382">
        <f t="shared" si="122"/>
        <v>0</v>
      </c>
      <c r="IA82" s="382">
        <f t="shared" si="122"/>
        <v>0</v>
      </c>
      <c r="IB82" s="382">
        <f t="shared" si="122"/>
        <v>0</v>
      </c>
      <c r="IC82" s="382">
        <f t="shared" si="122"/>
        <v>0</v>
      </c>
      <c r="ID82" s="382">
        <f t="shared" si="122"/>
        <v>0</v>
      </c>
      <c r="IE82" s="382">
        <f t="shared" si="122"/>
        <v>0</v>
      </c>
      <c r="IF82" s="429">
        <f t="shared" si="328"/>
        <v>0</v>
      </c>
      <c r="IG82" s="382">
        <f t="shared" si="328"/>
        <v>0</v>
      </c>
      <c r="IK82" s="380">
        <f t="shared" si="365"/>
        <v>0</v>
      </c>
    </row>
    <row r="83" spans="1:245" s="35" customFormat="1" ht="29.25" customHeight="1" outlineLevel="2">
      <c r="A83" s="407" t="s">
        <v>512</v>
      </c>
      <c r="B83" s="292" t="s">
        <v>539</v>
      </c>
      <c r="C83" s="293"/>
      <c r="D83" s="283" t="s">
        <v>523</v>
      </c>
      <c r="E83" s="410" t="s">
        <v>522</v>
      </c>
      <c r="F83" s="410"/>
      <c r="G83" s="410"/>
      <c r="H83" s="245"/>
      <c r="I83" s="245"/>
      <c r="J83" s="245">
        <v>2020</v>
      </c>
      <c r="K83" s="245">
        <v>2020</v>
      </c>
      <c r="L83" s="245"/>
      <c r="M83" s="342">
        <f>+P83+R83+T83+AG83+AS83+AV83</f>
        <v>0</v>
      </c>
      <c r="N83" s="34"/>
      <c r="O83" s="34">
        <f>+Q83+S83+AH83+U83+AT83+AW83</f>
        <v>183121.10736000002</v>
      </c>
      <c r="P83" s="34">
        <f t="shared" si="378"/>
        <v>0</v>
      </c>
      <c r="Q83" s="34">
        <f t="shared" si="378"/>
        <v>0</v>
      </c>
      <c r="R83" s="34">
        <f t="shared" si="378"/>
        <v>0</v>
      </c>
      <c r="S83" s="34">
        <f t="shared" si="378"/>
        <v>0</v>
      </c>
      <c r="T83" s="34">
        <f t="shared" si="378"/>
        <v>0</v>
      </c>
      <c r="U83" s="34">
        <f t="shared" si="378"/>
        <v>0</v>
      </c>
      <c r="V83" s="66">
        <f t="shared" si="84"/>
        <v>0</v>
      </c>
      <c r="W83" s="34"/>
      <c r="X83" s="34"/>
      <c r="Y83" s="34"/>
      <c r="Z83" s="34"/>
      <c r="AA83" s="34"/>
      <c r="AB83" s="34"/>
      <c r="AC83" s="34"/>
      <c r="AD83" s="34"/>
      <c r="AE83" s="34"/>
      <c r="AF83" s="34"/>
      <c r="AG83" s="34">
        <f>BG83+BU83+CI83+CW83</f>
        <v>0</v>
      </c>
      <c r="AH83" s="34">
        <f>BH83+BV83+CJ83+CX83</f>
        <v>183121.10736000002</v>
      </c>
      <c r="AI83" s="34">
        <f t="shared" si="83"/>
        <v>0</v>
      </c>
      <c r="AJ83" s="34"/>
      <c r="AK83" s="34"/>
      <c r="AL83" s="34"/>
      <c r="AM83" s="34"/>
      <c r="AN83" s="34"/>
      <c r="AO83" s="34"/>
      <c r="AP83" s="34"/>
      <c r="AQ83" s="34"/>
      <c r="AR83" s="34"/>
      <c r="AS83" s="34">
        <f>BI83+BW83+CK83+CY83</f>
        <v>0</v>
      </c>
      <c r="AT83" s="34">
        <f>BJ83+BX83+CL83+CZ83</f>
        <v>0</v>
      </c>
      <c r="AU83" s="66">
        <f t="shared" si="367"/>
        <v>0</v>
      </c>
      <c r="AV83" s="34">
        <f t="shared" si="379"/>
        <v>0</v>
      </c>
      <c r="AW83" s="34">
        <f t="shared" si="379"/>
        <v>0</v>
      </c>
      <c r="AX83" s="68">
        <f t="shared" si="368"/>
        <v>0</v>
      </c>
      <c r="AY83" s="68">
        <f t="shared" si="369"/>
        <v>0</v>
      </c>
      <c r="AZ83" s="34">
        <f t="shared" si="369"/>
        <v>0</v>
      </c>
      <c r="BA83" s="68"/>
      <c r="BB83" s="68"/>
      <c r="BC83" s="68"/>
      <c r="BD83" s="68"/>
      <c r="BE83" s="68"/>
      <c r="BF83" s="68"/>
      <c r="BG83" s="68"/>
      <c r="BH83" s="68"/>
      <c r="BI83" s="68"/>
      <c r="BJ83" s="68"/>
      <c r="BK83" s="199"/>
      <c r="BL83" s="199"/>
      <c r="BM83" s="34">
        <f t="shared" si="322"/>
        <v>0</v>
      </c>
      <c r="BN83" s="34">
        <f t="shared" si="322"/>
        <v>0</v>
      </c>
      <c r="BO83" s="228"/>
      <c r="BP83" s="228"/>
      <c r="BQ83" s="228"/>
      <c r="BR83" s="228"/>
      <c r="BS83" s="228"/>
      <c r="BT83" s="228"/>
      <c r="BU83" s="228"/>
      <c r="BV83" s="228"/>
      <c r="BW83" s="228"/>
      <c r="BX83" s="228"/>
      <c r="BY83" s="228"/>
      <c r="BZ83" s="228"/>
      <c r="CA83" s="68">
        <f t="shared" si="370"/>
        <v>0</v>
      </c>
      <c r="CB83" s="68">
        <f>+CD83+CF83+CH83+CJ83+CL83+CN83</f>
        <v>183121.10736000002</v>
      </c>
      <c r="CC83" s="228"/>
      <c r="CD83" s="228"/>
      <c r="CE83" s="68"/>
      <c r="CF83" s="68"/>
      <c r="CG83" s="68"/>
      <c r="CH83" s="68"/>
      <c r="CI83" s="68"/>
      <c r="CJ83" s="68">
        <v>183121.10736000002</v>
      </c>
      <c r="CK83" s="228"/>
      <c r="CL83" s="228"/>
      <c r="CM83" s="228"/>
      <c r="CN83" s="228"/>
      <c r="CO83" s="34">
        <f t="shared" si="371"/>
        <v>0</v>
      </c>
      <c r="CP83" s="34">
        <f t="shared" si="371"/>
        <v>0</v>
      </c>
      <c r="CQ83" s="228"/>
      <c r="CR83" s="228"/>
      <c r="CS83" s="228"/>
      <c r="CT83" s="228"/>
      <c r="CU83" s="228"/>
      <c r="CV83" s="228"/>
      <c r="CW83" s="228"/>
      <c r="CX83" s="228"/>
      <c r="CY83" s="228"/>
      <c r="CZ83" s="412"/>
      <c r="DA83" s="187"/>
      <c r="DB83" s="187"/>
      <c r="DC83" s="380">
        <f t="shared" si="340"/>
        <v>0</v>
      </c>
      <c r="DD83" s="380">
        <f t="shared" si="340"/>
        <v>183121.10736000002</v>
      </c>
      <c r="DE83" s="64">
        <f t="shared" si="249"/>
        <v>0</v>
      </c>
      <c r="DF83" s="64">
        <f t="shared" si="249"/>
        <v>0</v>
      </c>
      <c r="DG83" s="64">
        <f t="shared" si="249"/>
        <v>0</v>
      </c>
      <c r="DH83" s="64">
        <f t="shared" si="248"/>
        <v>0</v>
      </c>
      <c r="DI83" s="64">
        <f t="shared" si="248"/>
        <v>0</v>
      </c>
      <c r="DJ83" s="64">
        <f t="shared" si="248"/>
        <v>0</v>
      </c>
      <c r="DK83" s="64">
        <f t="shared" si="248"/>
        <v>0</v>
      </c>
      <c r="DL83" s="64">
        <f t="shared" si="248"/>
        <v>183121.10736000002</v>
      </c>
      <c r="DM83" s="64">
        <f t="shared" si="248"/>
        <v>0</v>
      </c>
      <c r="DN83" s="64">
        <f t="shared" si="248"/>
        <v>0</v>
      </c>
      <c r="DO83" s="64">
        <f t="shared" si="248"/>
        <v>0</v>
      </c>
      <c r="DP83" s="64">
        <f t="shared" si="248"/>
        <v>0</v>
      </c>
      <c r="DQ83" s="245"/>
      <c r="DR83" s="245"/>
      <c r="DS83" s="245"/>
      <c r="DT83" s="245"/>
      <c r="DU83" s="245"/>
      <c r="DV83" s="245"/>
      <c r="DW83" s="245"/>
      <c r="DX83" s="245"/>
      <c r="DY83" s="33"/>
      <c r="DZ83" s="33"/>
      <c r="EA83" s="34"/>
      <c r="EB83" s="64">
        <f t="shared" si="363"/>
        <v>0</v>
      </c>
      <c r="EC83" s="426">
        <f t="shared" si="363"/>
        <v>0</v>
      </c>
      <c r="ED83" s="426">
        <f t="shared" si="26"/>
        <v>0</v>
      </c>
      <c r="EE83" s="64">
        <f t="shared" si="27"/>
        <v>0</v>
      </c>
      <c r="EF83" s="64">
        <f t="shared" si="9"/>
        <v>0</v>
      </c>
      <c r="EG83" s="64">
        <f t="shared" si="28"/>
        <v>0</v>
      </c>
      <c r="EH83" s="64">
        <f t="shared" si="341"/>
        <v>0</v>
      </c>
      <c r="EI83" s="64">
        <f t="shared" si="341"/>
        <v>0</v>
      </c>
      <c r="EJ83" s="64">
        <f t="shared" si="29"/>
        <v>0</v>
      </c>
      <c r="EK83" s="64">
        <f t="shared" si="342"/>
        <v>0</v>
      </c>
      <c r="EL83" s="64">
        <f t="shared" si="342"/>
        <v>0</v>
      </c>
      <c r="EM83" s="64">
        <f t="shared" si="30"/>
        <v>0</v>
      </c>
      <c r="EN83" s="64">
        <f t="shared" si="343"/>
        <v>0</v>
      </c>
      <c r="EO83" s="64">
        <f t="shared" si="343"/>
        <v>0</v>
      </c>
      <c r="EP83" s="64">
        <f t="shared" si="32"/>
        <v>0</v>
      </c>
      <c r="EQ83" s="64">
        <f t="shared" si="344"/>
        <v>0</v>
      </c>
      <c r="ER83" s="64">
        <f t="shared" si="344"/>
        <v>0</v>
      </c>
      <c r="ES83" s="64"/>
      <c r="ET83" s="426">
        <f t="shared" si="345"/>
        <v>0</v>
      </c>
      <c r="EU83" s="64">
        <f t="shared" si="345"/>
        <v>0</v>
      </c>
      <c r="EV83" s="64"/>
      <c r="EW83" s="426">
        <f t="shared" si="35"/>
        <v>0</v>
      </c>
      <c r="EX83" s="64">
        <f t="shared" si="364"/>
        <v>0</v>
      </c>
      <c r="EY83" s="426">
        <f t="shared" si="364"/>
        <v>0</v>
      </c>
      <c r="EZ83" s="426">
        <f t="shared" si="37"/>
        <v>0</v>
      </c>
      <c r="FA83" s="64">
        <f t="shared" si="38"/>
        <v>0</v>
      </c>
      <c r="FB83" s="64">
        <f t="shared" si="39"/>
        <v>0</v>
      </c>
      <c r="FC83" s="64">
        <f t="shared" si="40"/>
        <v>0</v>
      </c>
      <c r="FD83" s="64">
        <f t="shared" si="346"/>
        <v>0</v>
      </c>
      <c r="FE83" s="64">
        <f t="shared" si="346"/>
        <v>0</v>
      </c>
      <c r="FF83" s="64">
        <f t="shared" si="42"/>
        <v>0</v>
      </c>
      <c r="FG83" s="64">
        <f t="shared" si="347"/>
        <v>0</v>
      </c>
      <c r="FH83" s="64">
        <f t="shared" si="347"/>
        <v>0</v>
      </c>
      <c r="FI83" s="64">
        <f t="shared" si="44"/>
        <v>0</v>
      </c>
      <c r="FJ83" s="64">
        <f t="shared" si="348"/>
        <v>0</v>
      </c>
      <c r="FK83" s="64">
        <f t="shared" si="348"/>
        <v>0</v>
      </c>
      <c r="FL83" s="64">
        <f t="shared" si="46"/>
        <v>0</v>
      </c>
      <c r="FM83" s="64">
        <f t="shared" si="349"/>
        <v>0</v>
      </c>
      <c r="FN83" s="64">
        <f t="shared" si="349"/>
        <v>0</v>
      </c>
      <c r="FO83" s="64"/>
      <c r="FP83" s="64">
        <f t="shared" si="350"/>
        <v>0</v>
      </c>
      <c r="FQ83" s="64">
        <f t="shared" si="350"/>
        <v>0</v>
      </c>
      <c r="FR83" s="64"/>
      <c r="FS83" s="64">
        <f t="shared" si="49"/>
        <v>0</v>
      </c>
      <c r="FT83" s="64">
        <f t="shared" si="351"/>
        <v>0</v>
      </c>
      <c r="FU83" s="426">
        <f t="shared" si="351"/>
        <v>0</v>
      </c>
      <c r="FV83" s="426">
        <f t="shared" si="51"/>
        <v>183121.10736000002</v>
      </c>
      <c r="FW83" s="64">
        <f t="shared" si="52"/>
        <v>183121.10736000002</v>
      </c>
      <c r="FX83" s="64">
        <f t="shared" si="53"/>
        <v>0</v>
      </c>
      <c r="FY83" s="64">
        <f t="shared" si="54"/>
        <v>0</v>
      </c>
      <c r="FZ83" s="64">
        <f t="shared" si="352"/>
        <v>0</v>
      </c>
      <c r="GA83" s="64">
        <f t="shared" si="352"/>
        <v>0</v>
      </c>
      <c r="GB83" s="64">
        <f t="shared" si="56"/>
        <v>0</v>
      </c>
      <c r="GC83" s="64">
        <f t="shared" si="353"/>
        <v>0</v>
      </c>
      <c r="GD83" s="64">
        <f t="shared" si="353"/>
        <v>0</v>
      </c>
      <c r="GE83" s="64">
        <f t="shared" si="58"/>
        <v>0</v>
      </c>
      <c r="GF83" s="64">
        <f t="shared" si="354"/>
        <v>0</v>
      </c>
      <c r="GG83" s="64">
        <f t="shared" si="354"/>
        <v>0</v>
      </c>
      <c r="GH83" s="64">
        <f t="shared" si="60"/>
        <v>0</v>
      </c>
      <c r="GI83" s="64">
        <f t="shared" si="355"/>
        <v>183121.10736000002</v>
      </c>
      <c r="GJ83" s="64">
        <f t="shared" si="355"/>
        <v>0</v>
      </c>
      <c r="GK83" s="64"/>
      <c r="GL83" s="64">
        <f t="shared" si="356"/>
        <v>0</v>
      </c>
      <c r="GM83" s="64">
        <f t="shared" si="356"/>
        <v>0</v>
      </c>
      <c r="GN83" s="64"/>
      <c r="GO83" s="64">
        <f t="shared" si="63"/>
        <v>0</v>
      </c>
      <c r="GP83" s="64">
        <f t="shared" si="357"/>
        <v>0</v>
      </c>
      <c r="GQ83" s="426">
        <f t="shared" si="357"/>
        <v>0</v>
      </c>
      <c r="GR83" s="426">
        <f t="shared" si="65"/>
        <v>0</v>
      </c>
      <c r="GS83" s="64">
        <f t="shared" si="66"/>
        <v>0</v>
      </c>
      <c r="GT83" s="64">
        <f t="shared" si="67"/>
        <v>0</v>
      </c>
      <c r="GU83" s="64">
        <f t="shared" si="68"/>
        <v>0</v>
      </c>
      <c r="GV83" s="64">
        <f t="shared" si="358"/>
        <v>0</v>
      </c>
      <c r="GW83" s="64">
        <f t="shared" si="358"/>
        <v>0</v>
      </c>
      <c r="GX83" s="64">
        <f t="shared" si="70"/>
        <v>0</v>
      </c>
      <c r="GY83" s="64">
        <f t="shared" si="359"/>
        <v>0</v>
      </c>
      <c r="GZ83" s="64">
        <f t="shared" si="359"/>
        <v>0</v>
      </c>
      <c r="HA83" s="64">
        <f t="shared" si="72"/>
        <v>0</v>
      </c>
      <c r="HB83" s="64">
        <f t="shared" si="360"/>
        <v>0</v>
      </c>
      <c r="HC83" s="64">
        <f t="shared" si="360"/>
        <v>0</v>
      </c>
      <c r="HD83" s="64">
        <f t="shared" si="74"/>
        <v>0</v>
      </c>
      <c r="HE83" s="64">
        <f t="shared" si="361"/>
        <v>0</v>
      </c>
      <c r="HF83" s="64">
        <f t="shared" si="361"/>
        <v>0</v>
      </c>
      <c r="HG83" s="64"/>
      <c r="HH83" s="64">
        <f t="shared" si="362"/>
        <v>0</v>
      </c>
      <c r="HI83" s="64">
        <f t="shared" si="362"/>
        <v>0</v>
      </c>
      <c r="HJ83" s="64"/>
      <c r="HK83" s="64">
        <f t="shared" si="77"/>
        <v>0</v>
      </c>
      <c r="HL83" s="382">
        <f t="shared" si="78"/>
        <v>0</v>
      </c>
      <c r="HM83" s="398">
        <f t="shared" si="79"/>
        <v>0</v>
      </c>
      <c r="HN83" s="398">
        <f t="shared" si="80"/>
        <v>183121.10736000002</v>
      </c>
      <c r="HO83" s="382">
        <f t="shared" si="81"/>
        <v>183121.10736000002</v>
      </c>
      <c r="HP83" s="382">
        <f t="shared" si="122"/>
        <v>0</v>
      </c>
      <c r="HQ83" s="382">
        <f t="shared" si="122"/>
        <v>0</v>
      </c>
      <c r="HR83" s="382">
        <f t="shared" si="122"/>
        <v>0</v>
      </c>
      <c r="HS83" s="382">
        <f t="shared" si="122"/>
        <v>0</v>
      </c>
      <c r="HT83" s="382">
        <f t="shared" si="122"/>
        <v>0</v>
      </c>
      <c r="HU83" s="382">
        <f t="shared" si="122"/>
        <v>0</v>
      </c>
      <c r="HV83" s="382">
        <f t="shared" si="122"/>
        <v>0</v>
      </c>
      <c r="HW83" s="382">
        <f t="shared" si="122"/>
        <v>0</v>
      </c>
      <c r="HX83" s="382">
        <f t="shared" si="122"/>
        <v>0</v>
      </c>
      <c r="HY83" s="382">
        <f t="shared" si="122"/>
        <v>0</v>
      </c>
      <c r="HZ83" s="382">
        <f t="shared" si="122"/>
        <v>0</v>
      </c>
      <c r="IA83" s="382">
        <f t="shared" si="122"/>
        <v>183121.10736000002</v>
      </c>
      <c r="IB83" s="382">
        <f t="shared" si="122"/>
        <v>0</v>
      </c>
      <c r="IC83" s="382">
        <f t="shared" si="122"/>
        <v>0</v>
      </c>
      <c r="ID83" s="382">
        <f t="shared" si="122"/>
        <v>0</v>
      </c>
      <c r="IE83" s="382">
        <f t="shared" si="122"/>
        <v>0</v>
      </c>
      <c r="IF83" s="429">
        <f t="shared" si="328"/>
        <v>0</v>
      </c>
      <c r="IG83" s="382">
        <f t="shared" si="328"/>
        <v>0</v>
      </c>
      <c r="IK83" s="380">
        <f t="shared" si="365"/>
        <v>0</v>
      </c>
    </row>
    <row r="84" spans="1:245" s="35" customFormat="1" ht="29.25" customHeight="1" outlineLevel="2">
      <c r="A84" s="407" t="s">
        <v>512</v>
      </c>
      <c r="B84" s="385" t="s">
        <v>558</v>
      </c>
      <c r="C84" s="294"/>
      <c r="D84" s="283" t="s">
        <v>523</v>
      </c>
      <c r="E84" s="409"/>
      <c r="F84" s="409"/>
      <c r="G84" s="410"/>
      <c r="H84" s="245"/>
      <c r="I84" s="245"/>
      <c r="J84" s="245">
        <v>2020</v>
      </c>
      <c r="K84" s="245">
        <v>2020</v>
      </c>
      <c r="L84" s="245"/>
      <c r="M84" s="34">
        <f t="shared" ref="M84:M85" si="380">+P84+R84+T84+AG84+AS84+AV84</f>
        <v>0</v>
      </c>
      <c r="N84" s="341" t="s">
        <v>603</v>
      </c>
      <c r="O84" s="34">
        <f t="shared" ref="O84:O85" si="381">+Q84+S84+AH84+U84+AT84+AW84</f>
        <v>99588.219800000006</v>
      </c>
      <c r="P84" s="34">
        <f t="shared" si="378"/>
        <v>0</v>
      </c>
      <c r="Q84" s="34">
        <f t="shared" si="378"/>
        <v>0</v>
      </c>
      <c r="R84" s="34">
        <f t="shared" si="378"/>
        <v>0</v>
      </c>
      <c r="S84" s="34">
        <f t="shared" si="378"/>
        <v>0</v>
      </c>
      <c r="T84" s="34">
        <f t="shared" si="378"/>
        <v>0</v>
      </c>
      <c r="U84" s="34">
        <f t="shared" si="378"/>
        <v>0</v>
      </c>
      <c r="V84" s="66">
        <f t="shared" si="84"/>
        <v>0</v>
      </c>
      <c r="W84" s="34"/>
      <c r="X84" s="34"/>
      <c r="Y84" s="34"/>
      <c r="Z84" s="34"/>
      <c r="AA84" s="34"/>
      <c r="AB84" s="34"/>
      <c r="AC84" s="34"/>
      <c r="AD84" s="34"/>
      <c r="AE84" s="34"/>
      <c r="AF84" s="34"/>
      <c r="AG84" s="34">
        <f t="shared" ref="AG84:AH85" si="382">BG84+BU84+CI84+CW84</f>
        <v>0</v>
      </c>
      <c r="AH84" s="34">
        <f t="shared" si="382"/>
        <v>99588.219800000006</v>
      </c>
      <c r="AI84" s="34">
        <f t="shared" si="83"/>
        <v>0</v>
      </c>
      <c r="AJ84" s="34"/>
      <c r="AK84" s="34"/>
      <c r="AL84" s="34"/>
      <c r="AM84" s="34"/>
      <c r="AN84" s="34"/>
      <c r="AO84" s="34"/>
      <c r="AP84" s="34"/>
      <c r="AQ84" s="34"/>
      <c r="AR84" s="34"/>
      <c r="AS84" s="34">
        <f t="shared" ref="AS84:AT85" si="383">BI84+BW84+CK84+CY84</f>
        <v>0</v>
      </c>
      <c r="AT84" s="34">
        <f t="shared" si="383"/>
        <v>0</v>
      </c>
      <c r="AU84" s="66">
        <f t="shared" si="367"/>
        <v>0</v>
      </c>
      <c r="AV84" s="34">
        <f t="shared" si="379"/>
        <v>0</v>
      </c>
      <c r="AW84" s="34">
        <f t="shared" si="379"/>
        <v>0</v>
      </c>
      <c r="AX84" s="68">
        <f t="shared" si="368"/>
        <v>0</v>
      </c>
      <c r="AY84" s="68">
        <f t="shared" si="369"/>
        <v>0</v>
      </c>
      <c r="AZ84" s="34">
        <f t="shared" si="369"/>
        <v>0</v>
      </c>
      <c r="BA84" s="68"/>
      <c r="BB84" s="68"/>
      <c r="BC84" s="68"/>
      <c r="BD84" s="68"/>
      <c r="BE84" s="68"/>
      <c r="BF84" s="68"/>
      <c r="BG84" s="68"/>
      <c r="BH84" s="68"/>
      <c r="BI84" s="68"/>
      <c r="BJ84" s="68"/>
      <c r="BK84" s="199"/>
      <c r="BL84" s="199"/>
      <c r="BM84" s="34">
        <f t="shared" si="322"/>
        <v>0</v>
      </c>
      <c r="BN84" s="34">
        <f t="shared" si="322"/>
        <v>0</v>
      </c>
      <c r="BO84" s="228"/>
      <c r="BP84" s="228"/>
      <c r="BQ84" s="228"/>
      <c r="BR84" s="228"/>
      <c r="BS84" s="228"/>
      <c r="BT84" s="228"/>
      <c r="BU84" s="228"/>
      <c r="BV84" s="228"/>
      <c r="BW84" s="228"/>
      <c r="BX84" s="228"/>
      <c r="BY84" s="228"/>
      <c r="BZ84" s="228"/>
      <c r="CA84" s="68">
        <f t="shared" si="370"/>
        <v>0</v>
      </c>
      <c r="CB84" s="68">
        <f t="shared" si="370"/>
        <v>99588.219800000006</v>
      </c>
      <c r="CC84" s="228"/>
      <c r="CD84" s="228"/>
      <c r="CE84" s="68"/>
      <c r="CF84" s="68"/>
      <c r="CG84" s="68"/>
      <c r="CH84" s="68"/>
      <c r="CI84" s="68"/>
      <c r="CJ84" s="68">
        <v>99588.219800000006</v>
      </c>
      <c r="CK84" s="228"/>
      <c r="CL84" s="228"/>
      <c r="CM84" s="228"/>
      <c r="CN84" s="228"/>
      <c r="CO84" s="34">
        <f t="shared" si="371"/>
        <v>0</v>
      </c>
      <c r="CP84" s="34">
        <f t="shared" si="371"/>
        <v>0</v>
      </c>
      <c r="CQ84" s="228"/>
      <c r="CR84" s="228"/>
      <c r="CS84" s="228"/>
      <c r="CT84" s="228"/>
      <c r="CU84" s="228"/>
      <c r="CV84" s="228"/>
      <c r="CW84" s="228"/>
      <c r="CX84" s="228"/>
      <c r="CY84" s="228"/>
      <c r="CZ84" s="412"/>
      <c r="DA84" s="187"/>
      <c r="DB84" s="187"/>
      <c r="DC84" s="380">
        <f t="shared" si="340"/>
        <v>0</v>
      </c>
      <c r="DD84" s="380">
        <f t="shared" si="340"/>
        <v>99588.219800000006</v>
      </c>
      <c r="DE84" s="64">
        <f t="shared" si="249"/>
        <v>0</v>
      </c>
      <c r="DF84" s="64">
        <f t="shared" si="249"/>
        <v>0</v>
      </c>
      <c r="DG84" s="64">
        <f t="shared" si="249"/>
        <v>0</v>
      </c>
      <c r="DH84" s="64">
        <f t="shared" si="248"/>
        <v>0</v>
      </c>
      <c r="DI84" s="64">
        <f t="shared" si="248"/>
        <v>0</v>
      </c>
      <c r="DJ84" s="64">
        <f t="shared" si="248"/>
        <v>0</v>
      </c>
      <c r="DK84" s="64">
        <f t="shared" si="248"/>
        <v>0</v>
      </c>
      <c r="DL84" s="64">
        <f t="shared" si="248"/>
        <v>99588.219800000006</v>
      </c>
      <c r="DM84" s="64">
        <f t="shared" si="248"/>
        <v>0</v>
      </c>
      <c r="DN84" s="64">
        <f t="shared" si="248"/>
        <v>0</v>
      </c>
      <c r="DO84" s="64">
        <f t="shared" si="248"/>
        <v>0</v>
      </c>
      <c r="DP84" s="64">
        <f t="shared" si="248"/>
        <v>0</v>
      </c>
      <c r="DQ84" s="245"/>
      <c r="DR84" s="245"/>
      <c r="DS84" s="245"/>
      <c r="DT84" s="245"/>
      <c r="DU84" s="245"/>
      <c r="DV84" s="245"/>
      <c r="DW84" s="245"/>
      <c r="DX84" s="245"/>
      <c r="DY84" s="33"/>
      <c r="DZ84" s="33"/>
      <c r="EA84" s="34"/>
      <c r="EB84" s="64">
        <f t="shared" si="363"/>
        <v>0</v>
      </c>
      <c r="EC84" s="426">
        <f t="shared" si="363"/>
        <v>0</v>
      </c>
      <c r="ED84" s="426">
        <f t="shared" si="26"/>
        <v>0</v>
      </c>
      <c r="EE84" s="64">
        <f t="shared" si="27"/>
        <v>0</v>
      </c>
      <c r="EF84" s="64">
        <f t="shared" si="9"/>
        <v>0</v>
      </c>
      <c r="EG84" s="64">
        <f t="shared" si="28"/>
        <v>0</v>
      </c>
      <c r="EH84" s="64">
        <f t="shared" si="341"/>
        <v>0</v>
      </c>
      <c r="EI84" s="64">
        <f t="shared" si="341"/>
        <v>0</v>
      </c>
      <c r="EJ84" s="64">
        <f t="shared" si="29"/>
        <v>0</v>
      </c>
      <c r="EK84" s="64">
        <f t="shared" si="342"/>
        <v>0</v>
      </c>
      <c r="EL84" s="64">
        <f t="shared" si="342"/>
        <v>0</v>
      </c>
      <c r="EM84" s="64">
        <f t="shared" si="30"/>
        <v>0</v>
      </c>
      <c r="EN84" s="64">
        <f t="shared" si="343"/>
        <v>0</v>
      </c>
      <c r="EO84" s="64">
        <f t="shared" si="343"/>
        <v>0</v>
      </c>
      <c r="EP84" s="64">
        <f t="shared" si="32"/>
        <v>0</v>
      </c>
      <c r="EQ84" s="64">
        <f t="shared" si="344"/>
        <v>0</v>
      </c>
      <c r="ER84" s="64">
        <f t="shared" si="344"/>
        <v>0</v>
      </c>
      <c r="ES84" s="64"/>
      <c r="ET84" s="426">
        <f t="shared" si="345"/>
        <v>0</v>
      </c>
      <c r="EU84" s="64">
        <f t="shared" si="345"/>
        <v>0</v>
      </c>
      <c r="EV84" s="64"/>
      <c r="EW84" s="426">
        <f t="shared" si="35"/>
        <v>0</v>
      </c>
      <c r="EX84" s="64">
        <f t="shared" si="364"/>
        <v>0</v>
      </c>
      <c r="EY84" s="426">
        <f t="shared" si="364"/>
        <v>0</v>
      </c>
      <c r="EZ84" s="426">
        <f t="shared" si="37"/>
        <v>0</v>
      </c>
      <c r="FA84" s="64">
        <f t="shared" si="38"/>
        <v>0</v>
      </c>
      <c r="FB84" s="64">
        <f t="shared" si="39"/>
        <v>0</v>
      </c>
      <c r="FC84" s="64">
        <f t="shared" si="40"/>
        <v>0</v>
      </c>
      <c r="FD84" s="64">
        <f t="shared" si="346"/>
        <v>0</v>
      </c>
      <c r="FE84" s="64">
        <f t="shared" si="346"/>
        <v>0</v>
      </c>
      <c r="FF84" s="64">
        <f t="shared" si="42"/>
        <v>0</v>
      </c>
      <c r="FG84" s="64">
        <f t="shared" si="347"/>
        <v>0</v>
      </c>
      <c r="FH84" s="64">
        <f t="shared" si="347"/>
        <v>0</v>
      </c>
      <c r="FI84" s="64">
        <f t="shared" si="44"/>
        <v>0</v>
      </c>
      <c r="FJ84" s="64">
        <f t="shared" si="348"/>
        <v>0</v>
      </c>
      <c r="FK84" s="64">
        <f t="shared" si="348"/>
        <v>0</v>
      </c>
      <c r="FL84" s="64">
        <f t="shared" si="46"/>
        <v>0</v>
      </c>
      <c r="FM84" s="64">
        <f t="shared" si="349"/>
        <v>0</v>
      </c>
      <c r="FN84" s="64">
        <f t="shared" si="349"/>
        <v>0</v>
      </c>
      <c r="FO84" s="64"/>
      <c r="FP84" s="64">
        <f t="shared" si="350"/>
        <v>0</v>
      </c>
      <c r="FQ84" s="64">
        <f t="shared" si="350"/>
        <v>0</v>
      </c>
      <c r="FR84" s="64"/>
      <c r="FS84" s="64">
        <f t="shared" si="49"/>
        <v>0</v>
      </c>
      <c r="FT84" s="64">
        <f t="shared" si="351"/>
        <v>0</v>
      </c>
      <c r="FU84" s="426">
        <f t="shared" si="351"/>
        <v>0</v>
      </c>
      <c r="FV84" s="426">
        <f t="shared" si="51"/>
        <v>99588.219800000006</v>
      </c>
      <c r="FW84" s="64">
        <f t="shared" si="52"/>
        <v>99588.219800000006</v>
      </c>
      <c r="FX84" s="64">
        <f t="shared" si="53"/>
        <v>0</v>
      </c>
      <c r="FY84" s="64">
        <f t="shared" si="54"/>
        <v>0</v>
      </c>
      <c r="FZ84" s="64">
        <f t="shared" si="352"/>
        <v>0</v>
      </c>
      <c r="GA84" s="64">
        <f t="shared" si="352"/>
        <v>0</v>
      </c>
      <c r="GB84" s="64">
        <f t="shared" si="56"/>
        <v>0</v>
      </c>
      <c r="GC84" s="64">
        <f t="shared" si="353"/>
        <v>0</v>
      </c>
      <c r="GD84" s="64">
        <f t="shared" si="353"/>
        <v>0</v>
      </c>
      <c r="GE84" s="64">
        <f t="shared" si="58"/>
        <v>0</v>
      </c>
      <c r="GF84" s="64">
        <f t="shared" si="354"/>
        <v>0</v>
      </c>
      <c r="GG84" s="64">
        <f t="shared" si="354"/>
        <v>0</v>
      </c>
      <c r="GH84" s="64">
        <f t="shared" si="60"/>
        <v>0</v>
      </c>
      <c r="GI84" s="64">
        <f t="shared" si="355"/>
        <v>99588.219800000006</v>
      </c>
      <c r="GJ84" s="64">
        <f t="shared" si="355"/>
        <v>0</v>
      </c>
      <c r="GK84" s="64"/>
      <c r="GL84" s="64">
        <f t="shared" si="356"/>
        <v>0</v>
      </c>
      <c r="GM84" s="64">
        <f t="shared" si="356"/>
        <v>0</v>
      </c>
      <c r="GN84" s="64"/>
      <c r="GO84" s="64">
        <f t="shared" si="63"/>
        <v>0</v>
      </c>
      <c r="GP84" s="64">
        <f t="shared" si="357"/>
        <v>0</v>
      </c>
      <c r="GQ84" s="426">
        <f t="shared" si="357"/>
        <v>0</v>
      </c>
      <c r="GR84" s="426">
        <f t="shared" si="65"/>
        <v>0</v>
      </c>
      <c r="GS84" s="64">
        <f t="shared" si="66"/>
        <v>0</v>
      </c>
      <c r="GT84" s="64">
        <f t="shared" si="67"/>
        <v>0</v>
      </c>
      <c r="GU84" s="64">
        <f t="shared" si="68"/>
        <v>0</v>
      </c>
      <c r="GV84" s="64">
        <f t="shared" si="358"/>
        <v>0</v>
      </c>
      <c r="GW84" s="64">
        <f t="shared" si="358"/>
        <v>0</v>
      </c>
      <c r="GX84" s="64">
        <f t="shared" si="70"/>
        <v>0</v>
      </c>
      <c r="GY84" s="64">
        <f t="shared" si="359"/>
        <v>0</v>
      </c>
      <c r="GZ84" s="64">
        <f t="shared" si="359"/>
        <v>0</v>
      </c>
      <c r="HA84" s="64">
        <f t="shared" si="72"/>
        <v>0</v>
      </c>
      <c r="HB84" s="64">
        <f t="shared" si="360"/>
        <v>0</v>
      </c>
      <c r="HC84" s="64">
        <f t="shared" si="360"/>
        <v>0</v>
      </c>
      <c r="HD84" s="64">
        <f t="shared" si="74"/>
        <v>0</v>
      </c>
      <c r="HE84" s="64">
        <f t="shared" si="361"/>
        <v>0</v>
      </c>
      <c r="HF84" s="64">
        <f t="shared" si="361"/>
        <v>0</v>
      </c>
      <c r="HG84" s="64"/>
      <c r="HH84" s="64">
        <f t="shared" si="362"/>
        <v>0</v>
      </c>
      <c r="HI84" s="64">
        <f t="shared" si="362"/>
        <v>0</v>
      </c>
      <c r="HJ84" s="64"/>
      <c r="HK84" s="64">
        <f t="shared" si="77"/>
        <v>0</v>
      </c>
      <c r="HL84" s="382">
        <f t="shared" si="78"/>
        <v>0</v>
      </c>
      <c r="HM84" s="398">
        <f t="shared" si="79"/>
        <v>0</v>
      </c>
      <c r="HN84" s="398">
        <f t="shared" si="80"/>
        <v>99588.219800000006</v>
      </c>
      <c r="HO84" s="382">
        <f t="shared" si="81"/>
        <v>99588.219800000006</v>
      </c>
      <c r="HP84" s="382">
        <f t="shared" si="122"/>
        <v>0</v>
      </c>
      <c r="HQ84" s="382">
        <f t="shared" si="122"/>
        <v>0</v>
      </c>
      <c r="HR84" s="382">
        <f t="shared" si="122"/>
        <v>0</v>
      </c>
      <c r="HS84" s="382">
        <f t="shared" si="122"/>
        <v>0</v>
      </c>
      <c r="HT84" s="382">
        <f t="shared" si="122"/>
        <v>0</v>
      </c>
      <c r="HU84" s="382">
        <f t="shared" si="122"/>
        <v>0</v>
      </c>
      <c r="HV84" s="382">
        <f t="shared" si="122"/>
        <v>0</v>
      </c>
      <c r="HW84" s="382">
        <f t="shared" si="122"/>
        <v>0</v>
      </c>
      <c r="HX84" s="382">
        <f t="shared" si="122"/>
        <v>0</v>
      </c>
      <c r="HY84" s="382">
        <f t="shared" si="122"/>
        <v>0</v>
      </c>
      <c r="HZ84" s="382">
        <f t="shared" si="122"/>
        <v>0</v>
      </c>
      <c r="IA84" s="382">
        <f t="shared" si="122"/>
        <v>99588.219800000006</v>
      </c>
      <c r="IB84" s="382">
        <f t="shared" si="122"/>
        <v>0</v>
      </c>
      <c r="IC84" s="382">
        <f t="shared" si="122"/>
        <v>0</v>
      </c>
      <c r="ID84" s="382">
        <f t="shared" si="122"/>
        <v>0</v>
      </c>
      <c r="IE84" s="382">
        <f t="shared" si="122"/>
        <v>0</v>
      </c>
      <c r="IF84" s="429">
        <f t="shared" si="328"/>
        <v>0</v>
      </c>
      <c r="IG84" s="382">
        <f t="shared" si="328"/>
        <v>0</v>
      </c>
      <c r="IK84" s="380">
        <f t="shared" si="365"/>
        <v>0</v>
      </c>
    </row>
    <row r="85" spans="1:245" s="35" customFormat="1" ht="29.25" customHeight="1" outlineLevel="2" thickBot="1">
      <c r="A85" s="407" t="s">
        <v>512</v>
      </c>
      <c r="B85" s="386" t="s">
        <v>559</v>
      </c>
      <c r="C85" s="296"/>
      <c r="D85" s="283" t="s">
        <v>523</v>
      </c>
      <c r="E85" s="409"/>
      <c r="F85" s="409"/>
      <c r="G85" s="410"/>
      <c r="H85" s="245"/>
      <c r="I85" s="245"/>
      <c r="J85" s="245">
        <v>2020</v>
      </c>
      <c r="K85" s="245">
        <v>2020</v>
      </c>
      <c r="L85" s="245"/>
      <c r="M85" s="34">
        <f t="shared" si="380"/>
        <v>0</v>
      </c>
      <c r="N85" s="341" t="s">
        <v>603</v>
      </c>
      <c r="O85" s="342">
        <f t="shared" si="381"/>
        <v>83532.887560000003</v>
      </c>
      <c r="P85" s="34">
        <f t="shared" si="378"/>
        <v>0</v>
      </c>
      <c r="Q85" s="34">
        <f t="shared" si="378"/>
        <v>0</v>
      </c>
      <c r="R85" s="34">
        <f t="shared" si="378"/>
        <v>0</v>
      </c>
      <c r="S85" s="34">
        <f t="shared" si="378"/>
        <v>0</v>
      </c>
      <c r="T85" s="34">
        <f t="shared" si="378"/>
        <v>0</v>
      </c>
      <c r="U85" s="34">
        <f t="shared" si="378"/>
        <v>0</v>
      </c>
      <c r="V85" s="66">
        <f t="shared" si="84"/>
        <v>0</v>
      </c>
      <c r="W85" s="34"/>
      <c r="X85" s="34"/>
      <c r="Y85" s="34"/>
      <c r="Z85" s="34"/>
      <c r="AA85" s="34"/>
      <c r="AB85" s="34"/>
      <c r="AC85" s="34"/>
      <c r="AD85" s="34"/>
      <c r="AE85" s="34"/>
      <c r="AF85" s="34"/>
      <c r="AG85" s="34">
        <f t="shared" si="382"/>
        <v>0</v>
      </c>
      <c r="AH85" s="34">
        <f t="shared" si="382"/>
        <v>83532.887560000003</v>
      </c>
      <c r="AI85" s="34">
        <f t="shared" si="83"/>
        <v>0</v>
      </c>
      <c r="AJ85" s="34"/>
      <c r="AK85" s="34"/>
      <c r="AL85" s="34"/>
      <c r="AM85" s="34"/>
      <c r="AN85" s="34"/>
      <c r="AO85" s="34"/>
      <c r="AP85" s="34"/>
      <c r="AQ85" s="34"/>
      <c r="AR85" s="34"/>
      <c r="AS85" s="34">
        <f t="shared" si="383"/>
        <v>0</v>
      </c>
      <c r="AT85" s="34">
        <f t="shared" si="383"/>
        <v>0</v>
      </c>
      <c r="AU85" s="66">
        <f t="shared" si="367"/>
        <v>0</v>
      </c>
      <c r="AV85" s="34">
        <f t="shared" si="379"/>
        <v>0</v>
      </c>
      <c r="AW85" s="34">
        <f t="shared" si="379"/>
        <v>0</v>
      </c>
      <c r="AX85" s="68">
        <f t="shared" si="368"/>
        <v>0</v>
      </c>
      <c r="AY85" s="68">
        <f t="shared" si="369"/>
        <v>0</v>
      </c>
      <c r="AZ85" s="34">
        <f t="shared" si="369"/>
        <v>0</v>
      </c>
      <c r="BA85" s="68"/>
      <c r="BB85" s="68"/>
      <c r="BC85" s="68"/>
      <c r="BD85" s="68"/>
      <c r="BE85" s="68"/>
      <c r="BF85" s="68"/>
      <c r="BG85" s="68"/>
      <c r="BH85" s="68"/>
      <c r="BI85" s="68"/>
      <c r="BJ85" s="68"/>
      <c r="BK85" s="199"/>
      <c r="BL85" s="199"/>
      <c r="BM85" s="34">
        <f t="shared" ref="BM85:BN95" si="384">BO85+BQ85+BS85+BU85+BW85+BY85</f>
        <v>0</v>
      </c>
      <c r="BN85" s="34">
        <f t="shared" si="384"/>
        <v>0</v>
      </c>
      <c r="BO85" s="228"/>
      <c r="BP85" s="228"/>
      <c r="BQ85" s="228"/>
      <c r="BR85" s="228"/>
      <c r="BS85" s="228"/>
      <c r="BT85" s="228"/>
      <c r="BU85" s="228"/>
      <c r="BV85" s="228"/>
      <c r="BW85" s="228"/>
      <c r="BX85" s="228"/>
      <c r="BY85" s="228"/>
      <c r="BZ85" s="228"/>
      <c r="CA85" s="68">
        <f t="shared" si="370"/>
        <v>0</v>
      </c>
      <c r="CB85" s="68">
        <f t="shared" si="370"/>
        <v>83532.887560000003</v>
      </c>
      <c r="CC85" s="228"/>
      <c r="CD85" s="228"/>
      <c r="CE85" s="68"/>
      <c r="CF85" s="68"/>
      <c r="CG85" s="68"/>
      <c r="CH85" s="68"/>
      <c r="CI85" s="68"/>
      <c r="CJ85" s="68">
        <v>83532.887560000003</v>
      </c>
      <c r="CK85" s="228"/>
      <c r="CL85" s="228"/>
      <c r="CM85" s="228"/>
      <c r="CN85" s="228"/>
      <c r="CO85" s="34">
        <f t="shared" si="371"/>
        <v>0</v>
      </c>
      <c r="CP85" s="34">
        <f t="shared" si="371"/>
        <v>0</v>
      </c>
      <c r="CQ85" s="228"/>
      <c r="CR85" s="228"/>
      <c r="CS85" s="228"/>
      <c r="CT85" s="228"/>
      <c r="CU85" s="228"/>
      <c r="CV85" s="228"/>
      <c r="CW85" s="228"/>
      <c r="CX85" s="228"/>
      <c r="CY85" s="228"/>
      <c r="CZ85" s="412"/>
      <c r="DA85" s="187"/>
      <c r="DB85" s="187"/>
      <c r="DC85" s="380">
        <f t="shared" si="340"/>
        <v>0</v>
      </c>
      <c r="DD85" s="380">
        <f t="shared" si="340"/>
        <v>83532.887560000003</v>
      </c>
      <c r="DE85" s="64">
        <f t="shared" si="249"/>
        <v>0</v>
      </c>
      <c r="DF85" s="64">
        <f t="shared" si="249"/>
        <v>0</v>
      </c>
      <c r="DG85" s="64">
        <f t="shared" si="249"/>
        <v>0</v>
      </c>
      <c r="DH85" s="64">
        <f t="shared" si="248"/>
        <v>0</v>
      </c>
      <c r="DI85" s="64">
        <f t="shared" si="248"/>
        <v>0</v>
      </c>
      <c r="DJ85" s="64">
        <f t="shared" si="248"/>
        <v>0</v>
      </c>
      <c r="DK85" s="64">
        <f t="shared" si="248"/>
        <v>0</v>
      </c>
      <c r="DL85" s="64">
        <f t="shared" si="248"/>
        <v>83532.887560000003</v>
      </c>
      <c r="DM85" s="64">
        <f t="shared" si="248"/>
        <v>0</v>
      </c>
      <c r="DN85" s="64">
        <f t="shared" si="248"/>
        <v>0</v>
      </c>
      <c r="DO85" s="64">
        <f t="shared" si="248"/>
        <v>0</v>
      </c>
      <c r="DP85" s="64">
        <f t="shared" si="248"/>
        <v>0</v>
      </c>
      <c r="DQ85" s="245"/>
      <c r="DR85" s="245"/>
      <c r="DS85" s="245"/>
      <c r="DT85" s="245"/>
      <c r="DU85" s="245"/>
      <c r="DV85" s="245"/>
      <c r="DW85" s="245"/>
      <c r="DX85" s="245"/>
      <c r="DY85" s="33"/>
      <c r="DZ85" s="33"/>
      <c r="EA85" s="34"/>
      <c r="EB85" s="64">
        <f t="shared" si="363"/>
        <v>0</v>
      </c>
      <c r="EC85" s="426">
        <f t="shared" si="363"/>
        <v>0</v>
      </c>
      <c r="ED85" s="426">
        <f t="shared" si="26"/>
        <v>0</v>
      </c>
      <c r="EE85" s="64">
        <f t="shared" si="27"/>
        <v>0</v>
      </c>
      <c r="EF85" s="64">
        <f t="shared" si="9"/>
        <v>0</v>
      </c>
      <c r="EG85" s="64">
        <f t="shared" si="28"/>
        <v>0</v>
      </c>
      <c r="EH85" s="64">
        <f t="shared" si="341"/>
        <v>0</v>
      </c>
      <c r="EI85" s="64">
        <f t="shared" si="341"/>
        <v>0</v>
      </c>
      <c r="EJ85" s="64">
        <f t="shared" si="29"/>
        <v>0</v>
      </c>
      <c r="EK85" s="64">
        <f t="shared" si="342"/>
        <v>0</v>
      </c>
      <c r="EL85" s="64">
        <f t="shared" si="342"/>
        <v>0</v>
      </c>
      <c r="EM85" s="64">
        <f t="shared" si="30"/>
        <v>0</v>
      </c>
      <c r="EN85" s="64">
        <f t="shared" si="343"/>
        <v>0</v>
      </c>
      <c r="EO85" s="64">
        <f t="shared" si="343"/>
        <v>0</v>
      </c>
      <c r="EP85" s="64">
        <f t="shared" si="32"/>
        <v>0</v>
      </c>
      <c r="EQ85" s="64">
        <f t="shared" si="344"/>
        <v>0</v>
      </c>
      <c r="ER85" s="64">
        <f t="shared" si="344"/>
        <v>0</v>
      </c>
      <c r="ES85" s="64"/>
      <c r="ET85" s="426">
        <f t="shared" si="345"/>
        <v>0</v>
      </c>
      <c r="EU85" s="64">
        <f t="shared" si="345"/>
        <v>0</v>
      </c>
      <c r="EV85" s="64"/>
      <c r="EW85" s="426">
        <f t="shared" si="35"/>
        <v>0</v>
      </c>
      <c r="EX85" s="64">
        <f t="shared" si="364"/>
        <v>0</v>
      </c>
      <c r="EY85" s="426">
        <f t="shared" si="364"/>
        <v>0</v>
      </c>
      <c r="EZ85" s="426">
        <f t="shared" si="37"/>
        <v>0</v>
      </c>
      <c r="FA85" s="64">
        <f t="shared" si="38"/>
        <v>0</v>
      </c>
      <c r="FB85" s="64">
        <f t="shared" si="39"/>
        <v>0</v>
      </c>
      <c r="FC85" s="64">
        <f t="shared" si="40"/>
        <v>0</v>
      </c>
      <c r="FD85" s="64">
        <f t="shared" si="346"/>
        <v>0</v>
      </c>
      <c r="FE85" s="64">
        <f t="shared" si="346"/>
        <v>0</v>
      </c>
      <c r="FF85" s="64">
        <f t="shared" si="42"/>
        <v>0</v>
      </c>
      <c r="FG85" s="64">
        <f t="shared" si="347"/>
        <v>0</v>
      </c>
      <c r="FH85" s="64">
        <f t="shared" si="347"/>
        <v>0</v>
      </c>
      <c r="FI85" s="64">
        <f t="shared" si="44"/>
        <v>0</v>
      </c>
      <c r="FJ85" s="64">
        <f t="shared" si="348"/>
        <v>0</v>
      </c>
      <c r="FK85" s="64">
        <f t="shared" si="348"/>
        <v>0</v>
      </c>
      <c r="FL85" s="64">
        <f t="shared" si="46"/>
        <v>0</v>
      </c>
      <c r="FM85" s="64">
        <f t="shared" si="349"/>
        <v>0</v>
      </c>
      <c r="FN85" s="64">
        <f t="shared" si="349"/>
        <v>0</v>
      </c>
      <c r="FO85" s="64"/>
      <c r="FP85" s="64">
        <f t="shared" si="350"/>
        <v>0</v>
      </c>
      <c r="FQ85" s="64">
        <f t="shared" si="350"/>
        <v>0</v>
      </c>
      <c r="FR85" s="64"/>
      <c r="FS85" s="64">
        <f t="shared" si="49"/>
        <v>0</v>
      </c>
      <c r="FT85" s="64">
        <f t="shared" si="351"/>
        <v>0</v>
      </c>
      <c r="FU85" s="426">
        <f t="shared" si="351"/>
        <v>0</v>
      </c>
      <c r="FV85" s="426">
        <f t="shared" si="51"/>
        <v>83532.887560000003</v>
      </c>
      <c r="FW85" s="64">
        <f t="shared" si="52"/>
        <v>83532.887560000003</v>
      </c>
      <c r="FX85" s="64">
        <f t="shared" si="53"/>
        <v>0</v>
      </c>
      <c r="FY85" s="64">
        <f t="shared" si="54"/>
        <v>0</v>
      </c>
      <c r="FZ85" s="64">
        <f t="shared" si="352"/>
        <v>0</v>
      </c>
      <c r="GA85" s="64">
        <f t="shared" si="352"/>
        <v>0</v>
      </c>
      <c r="GB85" s="64">
        <f t="shared" si="56"/>
        <v>0</v>
      </c>
      <c r="GC85" s="64">
        <f t="shared" si="353"/>
        <v>0</v>
      </c>
      <c r="GD85" s="64">
        <f t="shared" si="353"/>
        <v>0</v>
      </c>
      <c r="GE85" s="64">
        <f t="shared" si="58"/>
        <v>0</v>
      </c>
      <c r="GF85" s="64">
        <f t="shared" si="354"/>
        <v>0</v>
      </c>
      <c r="GG85" s="64">
        <f t="shared" si="354"/>
        <v>0</v>
      </c>
      <c r="GH85" s="64">
        <f t="shared" si="60"/>
        <v>0</v>
      </c>
      <c r="GI85" s="64">
        <f t="shared" si="355"/>
        <v>83532.887560000003</v>
      </c>
      <c r="GJ85" s="64">
        <f t="shared" si="355"/>
        <v>0</v>
      </c>
      <c r="GK85" s="64"/>
      <c r="GL85" s="64">
        <f t="shared" si="356"/>
        <v>0</v>
      </c>
      <c r="GM85" s="64">
        <f t="shared" si="356"/>
        <v>0</v>
      </c>
      <c r="GN85" s="64"/>
      <c r="GO85" s="64">
        <f t="shared" si="63"/>
        <v>0</v>
      </c>
      <c r="GP85" s="64">
        <f t="shared" si="357"/>
        <v>0</v>
      </c>
      <c r="GQ85" s="426">
        <f t="shared" si="357"/>
        <v>0</v>
      </c>
      <c r="GR85" s="426">
        <f t="shared" si="65"/>
        <v>0</v>
      </c>
      <c r="GS85" s="64">
        <f t="shared" si="66"/>
        <v>0</v>
      </c>
      <c r="GT85" s="64">
        <f t="shared" si="67"/>
        <v>0</v>
      </c>
      <c r="GU85" s="64">
        <f t="shared" si="68"/>
        <v>0</v>
      </c>
      <c r="GV85" s="64">
        <f t="shared" si="358"/>
        <v>0</v>
      </c>
      <c r="GW85" s="64">
        <f t="shared" si="358"/>
        <v>0</v>
      </c>
      <c r="GX85" s="64">
        <f t="shared" si="70"/>
        <v>0</v>
      </c>
      <c r="GY85" s="64">
        <f t="shared" si="359"/>
        <v>0</v>
      </c>
      <c r="GZ85" s="64">
        <f t="shared" si="359"/>
        <v>0</v>
      </c>
      <c r="HA85" s="64">
        <f t="shared" si="72"/>
        <v>0</v>
      </c>
      <c r="HB85" s="64">
        <f t="shared" si="360"/>
        <v>0</v>
      </c>
      <c r="HC85" s="64">
        <f t="shared" si="360"/>
        <v>0</v>
      </c>
      <c r="HD85" s="64">
        <f t="shared" si="74"/>
        <v>0</v>
      </c>
      <c r="HE85" s="64">
        <f t="shared" si="361"/>
        <v>0</v>
      </c>
      <c r="HF85" s="64">
        <f t="shared" si="361"/>
        <v>0</v>
      </c>
      <c r="HG85" s="64"/>
      <c r="HH85" s="64">
        <f t="shared" si="362"/>
        <v>0</v>
      </c>
      <c r="HI85" s="64">
        <f t="shared" si="362"/>
        <v>0</v>
      </c>
      <c r="HJ85" s="64"/>
      <c r="HK85" s="64">
        <f t="shared" si="77"/>
        <v>0</v>
      </c>
      <c r="HL85" s="382">
        <f t="shared" si="78"/>
        <v>0</v>
      </c>
      <c r="HM85" s="398">
        <f t="shared" si="79"/>
        <v>0</v>
      </c>
      <c r="HN85" s="398">
        <f t="shared" si="80"/>
        <v>83532.887560000003</v>
      </c>
      <c r="HO85" s="382">
        <f t="shared" si="81"/>
        <v>83532.887560000003</v>
      </c>
      <c r="HP85" s="382">
        <f t="shared" si="122"/>
        <v>0</v>
      </c>
      <c r="HQ85" s="382">
        <f t="shared" si="122"/>
        <v>0</v>
      </c>
      <c r="HR85" s="382">
        <f t="shared" si="122"/>
        <v>0</v>
      </c>
      <c r="HS85" s="382">
        <f t="shared" si="122"/>
        <v>0</v>
      </c>
      <c r="HT85" s="382">
        <f t="shared" si="122"/>
        <v>0</v>
      </c>
      <c r="HU85" s="382">
        <f t="shared" si="122"/>
        <v>0</v>
      </c>
      <c r="HV85" s="382">
        <f t="shared" si="122"/>
        <v>0</v>
      </c>
      <c r="HW85" s="382">
        <f t="shared" si="122"/>
        <v>0</v>
      </c>
      <c r="HX85" s="382">
        <f t="shared" si="122"/>
        <v>0</v>
      </c>
      <c r="HY85" s="382">
        <f t="shared" si="122"/>
        <v>0</v>
      </c>
      <c r="HZ85" s="382">
        <f t="shared" si="122"/>
        <v>0</v>
      </c>
      <c r="IA85" s="382">
        <f t="shared" si="122"/>
        <v>83532.887560000003</v>
      </c>
      <c r="IB85" s="382">
        <f t="shared" si="122"/>
        <v>0</v>
      </c>
      <c r="IC85" s="382">
        <f t="shared" si="122"/>
        <v>0</v>
      </c>
      <c r="ID85" s="382">
        <f t="shared" si="122"/>
        <v>0</v>
      </c>
      <c r="IE85" s="382">
        <f t="shared" si="122"/>
        <v>0</v>
      </c>
      <c r="IF85" s="429">
        <f t="shared" si="328"/>
        <v>0</v>
      </c>
      <c r="IG85" s="382">
        <f t="shared" si="328"/>
        <v>0</v>
      </c>
      <c r="IK85" s="380">
        <f t="shared" si="365"/>
        <v>0</v>
      </c>
    </row>
    <row r="86" spans="1:245" s="35" customFormat="1" ht="28.5" customHeight="1" outlineLevel="1">
      <c r="A86" s="245" t="s">
        <v>515</v>
      </c>
      <c r="B86" s="387" t="s">
        <v>526</v>
      </c>
      <c r="C86" s="282" t="s">
        <v>125</v>
      </c>
      <c r="D86" s="282" t="s">
        <v>191</v>
      </c>
      <c r="E86" s="406" t="s">
        <v>59</v>
      </c>
      <c r="F86" s="406"/>
      <c r="G86" s="245" t="s">
        <v>49</v>
      </c>
      <c r="H86" s="245">
        <v>30</v>
      </c>
      <c r="I86" s="245">
        <v>12.9</v>
      </c>
      <c r="J86" s="245">
        <v>2018</v>
      </c>
      <c r="K86" s="245">
        <v>2019</v>
      </c>
      <c r="L86" s="245"/>
      <c r="M86" s="34">
        <f>+P86+R86+T86+AG86+AS86+AV86</f>
        <v>38855.550000000003</v>
      </c>
      <c r="N86" s="341" t="s">
        <v>603</v>
      </c>
      <c r="O86" s="34">
        <f t="shared" si="377"/>
        <v>38855.547999999995</v>
      </c>
      <c r="P86" s="34">
        <f t="shared" si="378"/>
        <v>0</v>
      </c>
      <c r="Q86" s="34">
        <f t="shared" si="378"/>
        <v>0</v>
      </c>
      <c r="R86" s="34">
        <f t="shared" si="378"/>
        <v>8000</v>
      </c>
      <c r="S86" s="34">
        <f t="shared" si="378"/>
        <v>37540.388999999996</v>
      </c>
      <c r="T86" s="34">
        <f t="shared" si="378"/>
        <v>30855.550000000003</v>
      </c>
      <c r="U86" s="34">
        <f t="shared" si="378"/>
        <v>1315.1590000000001</v>
      </c>
      <c r="V86" s="66">
        <f t="shared" si="84"/>
        <v>15873.14</v>
      </c>
      <c r="W86" s="342">
        <f>17.59+11793.35414</f>
        <v>11810.94414</v>
      </c>
      <c r="X86" s="34"/>
      <c r="Y86" s="34"/>
      <c r="Z86" s="34"/>
      <c r="AA86" s="34"/>
      <c r="AB86" s="34"/>
      <c r="AC86" s="34">
        <v>4062.1958599999994</v>
      </c>
      <c r="AD86" s="34"/>
      <c r="AE86" s="34"/>
      <c r="AF86" s="34"/>
      <c r="AG86" s="34">
        <f>BG86+BU86+CI86+CW86</f>
        <v>0</v>
      </c>
      <c r="AH86" s="34">
        <f>BH86+BV86+CJ86+CX86</f>
        <v>0</v>
      </c>
      <c r="AI86" s="34">
        <f t="shared" si="83"/>
        <v>298.19547</v>
      </c>
      <c r="AJ86" s="342">
        <v>298.19547</v>
      </c>
      <c r="AK86" s="34"/>
      <c r="AL86" s="34"/>
      <c r="AM86" s="34"/>
      <c r="AN86" s="34"/>
      <c r="AO86" s="34"/>
      <c r="AP86" s="34"/>
      <c r="AQ86" s="34"/>
      <c r="AR86" s="34"/>
      <c r="AS86" s="34">
        <f>BI86+BW86+CK86+CY86</f>
        <v>0</v>
      </c>
      <c r="AT86" s="34">
        <f>BJ86+BX86+CL86+CZ86</f>
        <v>0</v>
      </c>
      <c r="AU86" s="66">
        <f t="shared" si="367"/>
        <v>2200</v>
      </c>
      <c r="AV86" s="34">
        <f t="shared" si="379"/>
        <v>0</v>
      </c>
      <c r="AW86" s="34">
        <f t="shared" si="379"/>
        <v>0</v>
      </c>
      <c r="AX86" s="68">
        <f t="shared" si="368"/>
        <v>0</v>
      </c>
      <c r="AY86" s="68">
        <f t="shared" si="369"/>
        <v>34680.060000000005</v>
      </c>
      <c r="AZ86" s="34">
        <f t="shared" si="369"/>
        <v>11793.352999999999</v>
      </c>
      <c r="BA86" s="185"/>
      <c r="BB86" s="185"/>
      <c r="BC86" s="184">
        <v>3824.51</v>
      </c>
      <c r="BD86" s="184">
        <v>10478.194</v>
      </c>
      <c r="BE86" s="184">
        <v>30855.550000000003</v>
      </c>
      <c r="BF86" s="184">
        <v>1315.1590000000001</v>
      </c>
      <c r="BG86" s="184"/>
      <c r="BH86" s="184"/>
      <c r="BI86" s="184"/>
      <c r="BJ86" s="184"/>
      <c r="BK86" s="192"/>
      <c r="BL86" s="192"/>
      <c r="BM86" s="34">
        <f t="shared" si="384"/>
        <v>0</v>
      </c>
      <c r="BN86" s="34">
        <f t="shared" si="384"/>
        <v>0</v>
      </c>
      <c r="BO86" s="245"/>
      <c r="BP86" s="245"/>
      <c r="BQ86" s="245"/>
      <c r="BR86" s="245"/>
      <c r="BS86" s="245"/>
      <c r="BT86" s="245"/>
      <c r="BU86" s="245"/>
      <c r="BV86" s="245"/>
      <c r="BW86" s="245"/>
      <c r="BX86" s="245"/>
      <c r="BY86" s="245"/>
      <c r="BZ86" s="245"/>
      <c r="CA86" s="68">
        <f t="shared" si="370"/>
        <v>4175.49</v>
      </c>
      <c r="CB86" s="68">
        <f t="shared" si="370"/>
        <v>27062.195</v>
      </c>
      <c r="CC86" s="34"/>
      <c r="CD86" s="34"/>
      <c r="CE86" s="184">
        <v>4175.49</v>
      </c>
      <c r="CF86" s="184">
        <v>27062.195</v>
      </c>
      <c r="CG86" s="184"/>
      <c r="CH86" s="184">
        <v>0</v>
      </c>
      <c r="CI86" s="34"/>
      <c r="CJ86" s="34"/>
      <c r="CK86" s="34"/>
      <c r="CL86" s="34"/>
      <c r="CM86" s="34"/>
      <c r="CN86" s="34"/>
      <c r="CO86" s="34">
        <f t="shared" si="371"/>
        <v>0</v>
      </c>
      <c r="CP86" s="34">
        <f t="shared" si="371"/>
        <v>0</v>
      </c>
      <c r="CQ86" s="245"/>
      <c r="CR86" s="245"/>
      <c r="CS86" s="245"/>
      <c r="CT86" s="245"/>
      <c r="CU86" s="245"/>
      <c r="CV86" s="245"/>
      <c r="CW86" s="245"/>
      <c r="CX86" s="245"/>
      <c r="CY86" s="245"/>
      <c r="CZ86" s="404"/>
      <c r="DA86" s="404"/>
      <c r="DB86" s="404"/>
      <c r="DC86" s="380">
        <f t="shared" si="340"/>
        <v>38855.550000000003</v>
      </c>
      <c r="DD86" s="380">
        <f t="shared" si="340"/>
        <v>38855.547999999995</v>
      </c>
      <c r="DE86" s="64">
        <f t="shared" si="249"/>
        <v>0</v>
      </c>
      <c r="DF86" s="64">
        <f t="shared" si="249"/>
        <v>0</v>
      </c>
      <c r="DG86" s="64">
        <f t="shared" si="249"/>
        <v>8000</v>
      </c>
      <c r="DH86" s="64">
        <f t="shared" si="248"/>
        <v>37540.388999999996</v>
      </c>
      <c r="DI86" s="64">
        <f t="shared" si="248"/>
        <v>30855.550000000003</v>
      </c>
      <c r="DJ86" s="64">
        <f t="shared" si="248"/>
        <v>1315.1590000000001</v>
      </c>
      <c r="DK86" s="64">
        <f t="shared" si="248"/>
        <v>0</v>
      </c>
      <c r="DL86" s="64">
        <f t="shared" si="248"/>
        <v>0</v>
      </c>
      <c r="DM86" s="64">
        <f t="shared" si="248"/>
        <v>0</v>
      </c>
      <c r="DN86" s="64">
        <f t="shared" si="248"/>
        <v>0</v>
      </c>
      <c r="DO86" s="64">
        <f t="shared" si="248"/>
        <v>0</v>
      </c>
      <c r="DP86" s="64">
        <f t="shared" si="248"/>
        <v>0</v>
      </c>
      <c r="DQ86" s="245">
        <v>0</v>
      </c>
      <c r="DR86" s="245">
        <v>1</v>
      </c>
      <c r="DS86" s="245">
        <v>0</v>
      </c>
      <c r="DT86" s="245">
        <v>0</v>
      </c>
      <c r="DU86" s="245">
        <v>0</v>
      </c>
      <c r="DV86" s="245">
        <f t="shared" ref="DV86" si="385">SUM(DQ86:DU86)</f>
        <v>1</v>
      </c>
      <c r="DW86" s="245"/>
      <c r="DX86" s="245"/>
      <c r="DY86" s="34">
        <v>406.39377061938694</v>
      </c>
      <c r="DZ86" s="34">
        <f>1617953.45494426/1000</f>
        <v>1617.9534549442599</v>
      </c>
      <c r="EA86" s="34">
        <v>21.83</v>
      </c>
      <c r="EB86" s="64">
        <f t="shared" si="363"/>
        <v>34680.060000000005</v>
      </c>
      <c r="EC86" s="426">
        <f t="shared" si="363"/>
        <v>22587.333609999998</v>
      </c>
      <c r="ED86" s="426">
        <f t="shared" si="26"/>
        <v>11793.352999999999</v>
      </c>
      <c r="EE86" s="64">
        <f t="shared" si="27"/>
        <v>11793.352999999999</v>
      </c>
      <c r="EF86" s="64">
        <f t="shared" si="9"/>
        <v>0</v>
      </c>
      <c r="EG86" s="64">
        <f t="shared" si="28"/>
        <v>0</v>
      </c>
      <c r="EH86" s="64">
        <f t="shared" si="341"/>
        <v>0</v>
      </c>
      <c r="EI86" s="64">
        <f t="shared" si="341"/>
        <v>3824.51</v>
      </c>
      <c r="EJ86" s="64">
        <f t="shared" si="29"/>
        <v>10478.194</v>
      </c>
      <c r="EK86" s="64">
        <f t="shared" si="342"/>
        <v>10478.194</v>
      </c>
      <c r="EL86" s="64">
        <f t="shared" si="342"/>
        <v>30855.550000000003</v>
      </c>
      <c r="EM86" s="64">
        <f t="shared" si="30"/>
        <v>11810.94414</v>
      </c>
      <c r="EN86" s="64">
        <f t="shared" si="343"/>
        <v>1315.1590000000001</v>
      </c>
      <c r="EO86" s="64">
        <f t="shared" si="343"/>
        <v>0</v>
      </c>
      <c r="EP86" s="64">
        <f t="shared" si="32"/>
        <v>298.19547</v>
      </c>
      <c r="EQ86" s="64">
        <f t="shared" si="344"/>
        <v>0</v>
      </c>
      <c r="ER86" s="64">
        <f t="shared" si="344"/>
        <v>0</v>
      </c>
      <c r="ES86" s="64"/>
      <c r="ET86" s="426">
        <f t="shared" si="345"/>
        <v>0</v>
      </c>
      <c r="EU86" s="64">
        <f t="shared" si="345"/>
        <v>0</v>
      </c>
      <c r="EV86" s="64"/>
      <c r="EW86" s="426">
        <f t="shared" si="35"/>
        <v>0</v>
      </c>
      <c r="EX86" s="64">
        <f t="shared" si="364"/>
        <v>0</v>
      </c>
      <c r="EY86" s="426">
        <f t="shared" si="364"/>
        <v>0</v>
      </c>
      <c r="EZ86" s="426">
        <f t="shared" si="37"/>
        <v>0</v>
      </c>
      <c r="FA86" s="64">
        <f t="shared" si="38"/>
        <v>0</v>
      </c>
      <c r="FB86" s="64">
        <f t="shared" si="39"/>
        <v>0</v>
      </c>
      <c r="FC86" s="64">
        <f t="shared" si="40"/>
        <v>0</v>
      </c>
      <c r="FD86" s="64">
        <f t="shared" si="346"/>
        <v>0</v>
      </c>
      <c r="FE86" s="64">
        <f t="shared" si="346"/>
        <v>0</v>
      </c>
      <c r="FF86" s="64">
        <f t="shared" si="42"/>
        <v>0</v>
      </c>
      <c r="FG86" s="64">
        <f t="shared" si="347"/>
        <v>0</v>
      </c>
      <c r="FH86" s="64">
        <f t="shared" si="347"/>
        <v>0</v>
      </c>
      <c r="FI86" s="64">
        <f t="shared" si="44"/>
        <v>0</v>
      </c>
      <c r="FJ86" s="64">
        <f t="shared" si="348"/>
        <v>0</v>
      </c>
      <c r="FK86" s="64">
        <f t="shared" si="348"/>
        <v>0</v>
      </c>
      <c r="FL86" s="64">
        <f t="shared" si="46"/>
        <v>0</v>
      </c>
      <c r="FM86" s="64">
        <f t="shared" si="349"/>
        <v>0</v>
      </c>
      <c r="FN86" s="64">
        <f t="shared" si="349"/>
        <v>0</v>
      </c>
      <c r="FO86" s="64"/>
      <c r="FP86" s="64">
        <f t="shared" si="350"/>
        <v>0</v>
      </c>
      <c r="FQ86" s="64">
        <f t="shared" si="350"/>
        <v>0</v>
      </c>
      <c r="FR86" s="64"/>
      <c r="FS86" s="64">
        <f t="shared" si="49"/>
        <v>0</v>
      </c>
      <c r="FT86" s="64">
        <f t="shared" si="351"/>
        <v>4175.49</v>
      </c>
      <c r="FU86" s="432">
        <f t="shared" si="351"/>
        <v>31124.39086</v>
      </c>
      <c r="FV86" s="426">
        <f t="shared" si="51"/>
        <v>27062.195</v>
      </c>
      <c r="FW86" s="64">
        <f t="shared" si="52"/>
        <v>27062.195</v>
      </c>
      <c r="FX86" s="64">
        <f t="shared" si="53"/>
        <v>0</v>
      </c>
      <c r="FY86" s="64">
        <f t="shared" si="54"/>
        <v>0</v>
      </c>
      <c r="FZ86" s="64">
        <f t="shared" si="352"/>
        <v>0</v>
      </c>
      <c r="GA86" s="64">
        <f t="shared" si="352"/>
        <v>4175.49</v>
      </c>
      <c r="GB86" s="64">
        <f t="shared" si="56"/>
        <v>27062.195</v>
      </c>
      <c r="GC86" s="64">
        <f t="shared" si="353"/>
        <v>27062.195</v>
      </c>
      <c r="GD86" s="64">
        <f t="shared" si="353"/>
        <v>0</v>
      </c>
      <c r="GE86" s="64">
        <f t="shared" si="58"/>
        <v>4062.1958599999994</v>
      </c>
      <c r="GF86" s="64">
        <f t="shared" si="354"/>
        <v>0</v>
      </c>
      <c r="GG86" s="64">
        <f t="shared" si="354"/>
        <v>0</v>
      </c>
      <c r="GH86" s="64">
        <f t="shared" si="60"/>
        <v>0</v>
      </c>
      <c r="GI86" s="64">
        <f t="shared" si="355"/>
        <v>0</v>
      </c>
      <c r="GJ86" s="64">
        <f t="shared" si="355"/>
        <v>0</v>
      </c>
      <c r="GK86" s="64"/>
      <c r="GL86" s="64">
        <f t="shared" si="356"/>
        <v>0</v>
      </c>
      <c r="GM86" s="64">
        <f t="shared" si="356"/>
        <v>0</v>
      </c>
      <c r="GN86" s="64"/>
      <c r="GO86" s="64">
        <f t="shared" si="63"/>
        <v>0</v>
      </c>
      <c r="GP86" s="64">
        <f t="shared" si="357"/>
        <v>0</v>
      </c>
      <c r="GQ86" s="426">
        <f t="shared" si="357"/>
        <v>2200</v>
      </c>
      <c r="GR86" s="426">
        <f t="shared" si="65"/>
        <v>0</v>
      </c>
      <c r="GS86" s="64">
        <f t="shared" si="66"/>
        <v>0</v>
      </c>
      <c r="GT86" s="64">
        <f t="shared" si="67"/>
        <v>0</v>
      </c>
      <c r="GU86" s="64">
        <f t="shared" si="68"/>
        <v>0</v>
      </c>
      <c r="GV86" s="64">
        <f t="shared" si="358"/>
        <v>0</v>
      </c>
      <c r="GW86" s="64">
        <f t="shared" si="358"/>
        <v>0</v>
      </c>
      <c r="GX86" s="64">
        <f t="shared" si="70"/>
        <v>0</v>
      </c>
      <c r="GY86" s="64">
        <f t="shared" si="359"/>
        <v>0</v>
      </c>
      <c r="GZ86" s="64">
        <f t="shared" si="359"/>
        <v>0</v>
      </c>
      <c r="HA86" s="64">
        <f t="shared" si="72"/>
        <v>0</v>
      </c>
      <c r="HB86" s="64">
        <f t="shared" si="360"/>
        <v>0</v>
      </c>
      <c r="HC86" s="64">
        <f t="shared" si="360"/>
        <v>0</v>
      </c>
      <c r="HD86" s="64">
        <f t="shared" si="74"/>
        <v>0</v>
      </c>
      <c r="HE86" s="64">
        <f t="shared" si="361"/>
        <v>0</v>
      </c>
      <c r="HF86" s="64">
        <f t="shared" si="361"/>
        <v>0</v>
      </c>
      <c r="HG86" s="64">
        <v>2200</v>
      </c>
      <c r="HH86" s="64">
        <f t="shared" si="362"/>
        <v>0</v>
      </c>
      <c r="HI86" s="64">
        <f t="shared" si="362"/>
        <v>0</v>
      </c>
      <c r="HJ86" s="64"/>
      <c r="HK86" s="64">
        <f t="shared" si="77"/>
        <v>0</v>
      </c>
      <c r="HL86" s="382">
        <f t="shared" si="78"/>
        <v>38855.550000000003</v>
      </c>
      <c r="HM86" s="398">
        <f t="shared" si="79"/>
        <v>55911.724469999994</v>
      </c>
      <c r="HN86" s="429">
        <f t="shared" si="80"/>
        <v>38855.547999999995</v>
      </c>
      <c r="HO86" s="382">
        <f t="shared" si="81"/>
        <v>38855.547999999995</v>
      </c>
      <c r="HP86" s="382">
        <f t="shared" si="122"/>
        <v>0</v>
      </c>
      <c r="HQ86" s="382">
        <f t="shared" si="122"/>
        <v>0</v>
      </c>
      <c r="HR86" s="382">
        <f t="shared" ref="HR86:IE110" si="386">EH86+FD86+FZ86+GV86</f>
        <v>0</v>
      </c>
      <c r="HS86" s="382">
        <f t="shared" si="386"/>
        <v>8000</v>
      </c>
      <c r="HT86" s="382">
        <f t="shared" si="386"/>
        <v>37540.388999999996</v>
      </c>
      <c r="HU86" s="382">
        <f t="shared" si="386"/>
        <v>37540.388999999996</v>
      </c>
      <c r="HV86" s="382">
        <f t="shared" si="386"/>
        <v>30855.550000000003</v>
      </c>
      <c r="HW86" s="382">
        <f t="shared" si="386"/>
        <v>15873.14</v>
      </c>
      <c r="HX86" s="382">
        <f t="shared" si="386"/>
        <v>1315.1590000000001</v>
      </c>
      <c r="HY86" s="382">
        <f t="shared" si="386"/>
        <v>0</v>
      </c>
      <c r="HZ86" s="382">
        <f t="shared" si="386"/>
        <v>298.19547</v>
      </c>
      <c r="IA86" s="382">
        <f t="shared" si="386"/>
        <v>0</v>
      </c>
      <c r="IB86" s="382">
        <f t="shared" si="386"/>
        <v>0</v>
      </c>
      <c r="IC86" s="382">
        <f t="shared" si="386"/>
        <v>2200</v>
      </c>
      <c r="ID86" s="382">
        <f t="shared" si="386"/>
        <v>0</v>
      </c>
      <c r="IE86" s="382">
        <f t="shared" si="386"/>
        <v>0</v>
      </c>
      <c r="IF86" s="429">
        <f t="shared" si="328"/>
        <v>0</v>
      </c>
      <c r="IG86" s="382">
        <f t="shared" si="328"/>
        <v>0</v>
      </c>
      <c r="IK86" s="380">
        <f t="shared" si="365"/>
        <v>0</v>
      </c>
    </row>
    <row r="87" spans="1:245" s="33" customFormat="1" ht="25.5" outlineLevel="1">
      <c r="A87" s="410" t="s">
        <v>516</v>
      </c>
      <c r="B87" s="384" t="s">
        <v>569</v>
      </c>
      <c r="C87" s="60"/>
      <c r="D87" s="60"/>
      <c r="E87" s="245"/>
      <c r="F87" s="245"/>
      <c r="G87" s="245"/>
      <c r="H87" s="245"/>
      <c r="I87" s="245"/>
      <c r="J87" s="245">
        <v>2019</v>
      </c>
      <c r="K87" s="245">
        <v>2019</v>
      </c>
      <c r="L87" s="245"/>
      <c r="M87" s="34">
        <f t="shared" ref="M87:M95" si="387">+P87+R87+T87+AG87+AS87+AV87</f>
        <v>0</v>
      </c>
      <c r="N87" s="342" t="s">
        <v>604</v>
      </c>
      <c r="O87" s="34">
        <f t="shared" si="377"/>
        <v>16453.579000000002</v>
      </c>
      <c r="P87" s="34">
        <f t="shared" si="378"/>
        <v>0</v>
      </c>
      <c r="Q87" s="34">
        <f t="shared" si="378"/>
        <v>0</v>
      </c>
      <c r="R87" s="34">
        <f t="shared" si="378"/>
        <v>0</v>
      </c>
      <c r="S87" s="34">
        <f t="shared" si="378"/>
        <v>0</v>
      </c>
      <c r="T87" s="34">
        <f t="shared" si="378"/>
        <v>0</v>
      </c>
      <c r="U87" s="34">
        <f t="shared" si="378"/>
        <v>16453.579000000002</v>
      </c>
      <c r="V87" s="66">
        <f t="shared" si="84"/>
        <v>0</v>
      </c>
      <c r="W87" s="34"/>
      <c r="X87" s="34"/>
      <c r="Y87" s="34"/>
      <c r="Z87" s="34"/>
      <c r="AA87" s="34"/>
      <c r="AB87" s="34"/>
      <c r="AC87" s="34"/>
      <c r="AD87" s="34"/>
      <c r="AE87" s="34"/>
      <c r="AF87" s="34"/>
      <c r="AG87" s="34">
        <f t="shared" ref="AG87:AH95" si="388">BG87+BU87+CI87+CW87</f>
        <v>0</v>
      </c>
      <c r="AH87" s="34">
        <f t="shared" si="388"/>
        <v>0</v>
      </c>
      <c r="AI87" s="34">
        <f t="shared" si="83"/>
        <v>397.99200000000002</v>
      </c>
      <c r="AJ87" s="342">
        <v>397.99200000000002</v>
      </c>
      <c r="AK87" s="34"/>
      <c r="AL87" s="34"/>
      <c r="AM87" s="34"/>
      <c r="AN87" s="34"/>
      <c r="AO87" s="34"/>
      <c r="AP87" s="34"/>
      <c r="AQ87" s="34"/>
      <c r="AR87" s="34"/>
      <c r="AS87" s="34">
        <f t="shared" ref="AS87:AT95" si="389">BI87+BW87+CK87+CY87</f>
        <v>0</v>
      </c>
      <c r="AT87" s="34">
        <f t="shared" si="389"/>
        <v>0</v>
      </c>
      <c r="AU87" s="66">
        <f t="shared" si="367"/>
        <v>15397.992</v>
      </c>
      <c r="AV87" s="34">
        <f t="shared" si="379"/>
        <v>0</v>
      </c>
      <c r="AW87" s="34">
        <f t="shared" si="379"/>
        <v>0</v>
      </c>
      <c r="AX87" s="68">
        <f t="shared" si="368"/>
        <v>0</v>
      </c>
      <c r="AY87" s="68">
        <f t="shared" si="369"/>
        <v>0</v>
      </c>
      <c r="AZ87" s="34">
        <f t="shared" si="369"/>
        <v>12595.912</v>
      </c>
      <c r="BA87" s="185"/>
      <c r="BB87" s="185"/>
      <c r="BC87" s="184"/>
      <c r="BD87" s="184"/>
      <c r="BE87" s="184"/>
      <c r="BF87" s="184">
        <f>12292.552+303.36</f>
        <v>12595.912</v>
      </c>
      <c r="BG87" s="184"/>
      <c r="BH87" s="184"/>
      <c r="BI87" s="184"/>
      <c r="BJ87" s="184"/>
      <c r="BK87" s="192"/>
      <c r="BL87" s="192"/>
      <c r="BM87" s="34">
        <f t="shared" si="384"/>
        <v>0</v>
      </c>
      <c r="BN87" s="34">
        <f t="shared" si="384"/>
        <v>3857.6669999999999</v>
      </c>
      <c r="BO87" s="245"/>
      <c r="BP87" s="245"/>
      <c r="BQ87" s="245"/>
      <c r="BR87" s="245"/>
      <c r="BS87" s="245"/>
      <c r="BT87" s="34">
        <f>3763.037+94.63</f>
        <v>3857.6669999999999</v>
      </c>
      <c r="BU87" s="245"/>
      <c r="BV87" s="245"/>
      <c r="BW87" s="245"/>
      <c r="BX87" s="245"/>
      <c r="BY87" s="245"/>
      <c r="BZ87" s="245"/>
      <c r="CA87" s="68">
        <f t="shared" si="370"/>
        <v>0</v>
      </c>
      <c r="CB87" s="68">
        <f t="shared" si="370"/>
        <v>0</v>
      </c>
      <c r="CC87" s="34"/>
      <c r="CD87" s="34"/>
      <c r="CE87" s="184"/>
      <c r="CF87" s="184"/>
      <c r="CG87" s="184"/>
      <c r="CH87" s="184"/>
      <c r="CI87" s="34"/>
      <c r="CJ87" s="34"/>
      <c r="CK87" s="34"/>
      <c r="CL87" s="34"/>
      <c r="CM87" s="34"/>
      <c r="CN87" s="34"/>
      <c r="CO87" s="34">
        <f t="shared" si="371"/>
        <v>0</v>
      </c>
      <c r="CP87" s="34">
        <f t="shared" si="371"/>
        <v>0</v>
      </c>
      <c r="CQ87" s="245"/>
      <c r="CR87" s="245"/>
      <c r="CS87" s="245"/>
      <c r="CT87" s="245"/>
      <c r="CU87" s="245"/>
      <c r="CV87" s="245"/>
      <c r="CW87" s="245"/>
      <c r="CX87" s="245"/>
      <c r="CY87" s="245"/>
      <c r="CZ87" s="245"/>
      <c r="DA87" s="245"/>
      <c r="DB87" s="245"/>
      <c r="DC87" s="380">
        <f t="shared" si="340"/>
        <v>0</v>
      </c>
      <c r="DD87" s="380">
        <f t="shared" si="340"/>
        <v>16453.579000000002</v>
      </c>
      <c r="DE87" s="64">
        <f t="shared" si="249"/>
        <v>0</v>
      </c>
      <c r="DF87" s="64">
        <f t="shared" si="249"/>
        <v>0</v>
      </c>
      <c r="DG87" s="64">
        <f t="shared" si="249"/>
        <v>0</v>
      </c>
      <c r="DH87" s="64">
        <f t="shared" si="248"/>
        <v>0</v>
      </c>
      <c r="DI87" s="64">
        <f t="shared" si="248"/>
        <v>0</v>
      </c>
      <c r="DJ87" s="64">
        <f t="shared" si="248"/>
        <v>16453.579000000002</v>
      </c>
      <c r="DK87" s="64">
        <f t="shared" si="248"/>
        <v>0</v>
      </c>
      <c r="DL87" s="64">
        <f t="shared" si="248"/>
        <v>0</v>
      </c>
      <c r="DM87" s="64">
        <f t="shared" si="248"/>
        <v>0</v>
      </c>
      <c r="DN87" s="64">
        <f t="shared" si="248"/>
        <v>0</v>
      </c>
      <c r="DO87" s="64">
        <f t="shared" si="248"/>
        <v>0</v>
      </c>
      <c r="DP87" s="64">
        <f t="shared" si="248"/>
        <v>0</v>
      </c>
      <c r="DQ87" s="245"/>
      <c r="DR87" s="245"/>
      <c r="DS87" s="245"/>
      <c r="DT87" s="245"/>
      <c r="DU87" s="245"/>
      <c r="DV87" s="245"/>
      <c r="DW87" s="245"/>
      <c r="DX87" s="245"/>
      <c r="DY87" s="34"/>
      <c r="DZ87" s="34"/>
      <c r="EA87" s="34"/>
      <c r="EB87" s="64">
        <f t="shared" si="363"/>
        <v>0</v>
      </c>
      <c r="EC87" s="426">
        <f t="shared" si="363"/>
        <v>10615.884</v>
      </c>
      <c r="ED87" s="426">
        <f t="shared" si="26"/>
        <v>12595.912</v>
      </c>
      <c r="EE87" s="64">
        <f t="shared" si="27"/>
        <v>12595.912</v>
      </c>
      <c r="EF87" s="64">
        <f t="shared" si="9"/>
        <v>0</v>
      </c>
      <c r="EG87" s="64">
        <f t="shared" si="28"/>
        <v>0</v>
      </c>
      <c r="EH87" s="64">
        <f t="shared" si="341"/>
        <v>0</v>
      </c>
      <c r="EI87" s="64">
        <f t="shared" si="341"/>
        <v>0</v>
      </c>
      <c r="EJ87" s="64">
        <f t="shared" si="29"/>
        <v>0</v>
      </c>
      <c r="EK87" s="64">
        <f t="shared" si="342"/>
        <v>0</v>
      </c>
      <c r="EL87" s="64">
        <f t="shared" si="342"/>
        <v>0</v>
      </c>
      <c r="EM87" s="64">
        <f t="shared" si="30"/>
        <v>0</v>
      </c>
      <c r="EN87" s="64">
        <f t="shared" si="343"/>
        <v>12595.912</v>
      </c>
      <c r="EO87" s="64">
        <f t="shared" si="343"/>
        <v>0</v>
      </c>
      <c r="EP87" s="64">
        <f t="shared" si="32"/>
        <v>397.99200000000002</v>
      </c>
      <c r="EQ87" s="64">
        <f t="shared" si="344"/>
        <v>0</v>
      </c>
      <c r="ER87" s="64">
        <f t="shared" si="344"/>
        <v>0</v>
      </c>
      <c r="ES87" s="445">
        <f>397.992+9819.9</f>
        <v>10217.892</v>
      </c>
      <c r="ET87" s="426">
        <f t="shared" si="345"/>
        <v>0</v>
      </c>
      <c r="EU87" s="64">
        <f t="shared" si="345"/>
        <v>0</v>
      </c>
      <c r="EV87" s="64"/>
      <c r="EW87" s="426">
        <f t="shared" si="35"/>
        <v>0</v>
      </c>
      <c r="EX87" s="64">
        <f t="shared" si="364"/>
        <v>0</v>
      </c>
      <c r="EY87" s="426">
        <f t="shared" si="364"/>
        <v>5180.1000000000004</v>
      </c>
      <c r="EZ87" s="426">
        <f t="shared" si="37"/>
        <v>3857.6669999999999</v>
      </c>
      <c r="FA87" s="64">
        <f t="shared" si="38"/>
        <v>3857.6669999999999</v>
      </c>
      <c r="FB87" s="64">
        <f t="shared" si="39"/>
        <v>0</v>
      </c>
      <c r="FC87" s="64">
        <f t="shared" si="40"/>
        <v>0</v>
      </c>
      <c r="FD87" s="64">
        <f t="shared" si="346"/>
        <v>0</v>
      </c>
      <c r="FE87" s="64">
        <f t="shared" si="346"/>
        <v>0</v>
      </c>
      <c r="FF87" s="64">
        <f t="shared" si="42"/>
        <v>0</v>
      </c>
      <c r="FG87" s="64">
        <f t="shared" si="347"/>
        <v>0</v>
      </c>
      <c r="FH87" s="64">
        <f t="shared" si="347"/>
        <v>0</v>
      </c>
      <c r="FI87" s="64">
        <f t="shared" si="44"/>
        <v>0</v>
      </c>
      <c r="FJ87" s="64">
        <f t="shared" si="348"/>
        <v>3857.6669999999999</v>
      </c>
      <c r="FK87" s="64">
        <f t="shared" si="348"/>
        <v>0</v>
      </c>
      <c r="FL87" s="64">
        <f t="shared" si="46"/>
        <v>0</v>
      </c>
      <c r="FM87" s="64">
        <f t="shared" si="349"/>
        <v>0</v>
      </c>
      <c r="FN87" s="64">
        <f t="shared" si="349"/>
        <v>0</v>
      </c>
      <c r="FO87" s="64">
        <v>5180.1000000000004</v>
      </c>
      <c r="FP87" s="64">
        <f t="shared" si="350"/>
        <v>0</v>
      </c>
      <c r="FQ87" s="64">
        <f t="shared" si="350"/>
        <v>0</v>
      </c>
      <c r="FR87" s="64"/>
      <c r="FS87" s="64">
        <f t="shared" si="49"/>
        <v>0</v>
      </c>
      <c r="FT87" s="64">
        <f t="shared" si="351"/>
        <v>0</v>
      </c>
      <c r="FU87" s="426">
        <f t="shared" si="351"/>
        <v>0</v>
      </c>
      <c r="FV87" s="426">
        <f t="shared" si="51"/>
        <v>0</v>
      </c>
      <c r="FW87" s="64">
        <f t="shared" si="52"/>
        <v>0</v>
      </c>
      <c r="FX87" s="64">
        <f t="shared" si="53"/>
        <v>0</v>
      </c>
      <c r="FY87" s="64">
        <f t="shared" si="54"/>
        <v>0</v>
      </c>
      <c r="FZ87" s="64">
        <f t="shared" si="352"/>
        <v>0</v>
      </c>
      <c r="GA87" s="64">
        <f t="shared" si="352"/>
        <v>0</v>
      </c>
      <c r="GB87" s="64">
        <f t="shared" si="56"/>
        <v>0</v>
      </c>
      <c r="GC87" s="64">
        <f t="shared" si="353"/>
        <v>0</v>
      </c>
      <c r="GD87" s="64">
        <f t="shared" si="353"/>
        <v>0</v>
      </c>
      <c r="GE87" s="64">
        <f t="shared" si="58"/>
        <v>0</v>
      </c>
      <c r="GF87" s="64">
        <f t="shared" si="354"/>
        <v>0</v>
      </c>
      <c r="GG87" s="64">
        <f t="shared" si="354"/>
        <v>0</v>
      </c>
      <c r="GH87" s="64">
        <f t="shared" si="60"/>
        <v>0</v>
      </c>
      <c r="GI87" s="64">
        <f t="shared" si="355"/>
        <v>0</v>
      </c>
      <c r="GJ87" s="64">
        <f t="shared" si="355"/>
        <v>0</v>
      </c>
      <c r="GK87" s="64"/>
      <c r="GL87" s="64">
        <f t="shared" si="356"/>
        <v>0</v>
      </c>
      <c r="GM87" s="64">
        <f t="shared" si="356"/>
        <v>0</v>
      </c>
      <c r="GN87" s="64"/>
      <c r="GO87" s="64">
        <f t="shared" si="63"/>
        <v>0</v>
      </c>
      <c r="GP87" s="64">
        <f t="shared" si="357"/>
        <v>0</v>
      </c>
      <c r="GQ87" s="426">
        <f t="shared" si="357"/>
        <v>0</v>
      </c>
      <c r="GR87" s="426">
        <f t="shared" si="65"/>
        <v>0</v>
      </c>
      <c r="GS87" s="64">
        <f t="shared" si="66"/>
        <v>0</v>
      </c>
      <c r="GT87" s="64">
        <f t="shared" si="67"/>
        <v>0</v>
      </c>
      <c r="GU87" s="64">
        <f t="shared" si="68"/>
        <v>0</v>
      </c>
      <c r="GV87" s="64">
        <f t="shared" si="358"/>
        <v>0</v>
      </c>
      <c r="GW87" s="64">
        <f t="shared" si="358"/>
        <v>0</v>
      </c>
      <c r="GX87" s="64">
        <f t="shared" si="70"/>
        <v>0</v>
      </c>
      <c r="GY87" s="64">
        <f t="shared" si="359"/>
        <v>0</v>
      </c>
      <c r="GZ87" s="64">
        <f t="shared" si="359"/>
        <v>0</v>
      </c>
      <c r="HA87" s="64">
        <f t="shared" si="72"/>
        <v>0</v>
      </c>
      <c r="HB87" s="64">
        <f t="shared" si="360"/>
        <v>0</v>
      </c>
      <c r="HC87" s="64">
        <f t="shared" si="360"/>
        <v>0</v>
      </c>
      <c r="HD87" s="64">
        <f t="shared" si="74"/>
        <v>0</v>
      </c>
      <c r="HE87" s="64">
        <f t="shared" si="361"/>
        <v>0</v>
      </c>
      <c r="HF87" s="64">
        <f t="shared" si="361"/>
        <v>0</v>
      </c>
      <c r="HG87" s="64"/>
      <c r="HH87" s="64">
        <f t="shared" si="362"/>
        <v>0</v>
      </c>
      <c r="HI87" s="64">
        <f t="shared" si="362"/>
        <v>0</v>
      </c>
      <c r="HJ87" s="64"/>
      <c r="HK87" s="64">
        <f t="shared" si="77"/>
        <v>0</v>
      </c>
      <c r="HL87" s="382">
        <f t="shared" si="78"/>
        <v>0</v>
      </c>
      <c r="HM87" s="398">
        <f t="shared" si="79"/>
        <v>15795.984</v>
      </c>
      <c r="HN87" s="398">
        <f t="shared" si="80"/>
        <v>16453.579000000002</v>
      </c>
      <c r="HO87" s="382">
        <f t="shared" si="81"/>
        <v>16453.579000000002</v>
      </c>
      <c r="HP87" s="382">
        <f t="shared" ref="HP87:HV154" si="390">EF87+FB87+FX87+GT87</f>
        <v>0</v>
      </c>
      <c r="HQ87" s="382">
        <f t="shared" si="390"/>
        <v>0</v>
      </c>
      <c r="HR87" s="382">
        <f t="shared" si="386"/>
        <v>0</v>
      </c>
      <c r="HS87" s="382">
        <f t="shared" si="386"/>
        <v>0</v>
      </c>
      <c r="HT87" s="382">
        <f t="shared" si="386"/>
        <v>0</v>
      </c>
      <c r="HU87" s="382">
        <f t="shared" si="386"/>
        <v>0</v>
      </c>
      <c r="HV87" s="382">
        <f t="shared" si="386"/>
        <v>0</v>
      </c>
      <c r="HW87" s="382">
        <f t="shared" si="386"/>
        <v>0</v>
      </c>
      <c r="HX87" s="382">
        <f t="shared" si="386"/>
        <v>16453.579000000002</v>
      </c>
      <c r="HY87" s="382">
        <f t="shared" si="386"/>
        <v>0</v>
      </c>
      <c r="HZ87" s="382">
        <f t="shared" si="386"/>
        <v>397.99200000000002</v>
      </c>
      <c r="IA87" s="382">
        <f t="shared" si="386"/>
        <v>0</v>
      </c>
      <c r="IB87" s="382">
        <f t="shared" si="386"/>
        <v>0</v>
      </c>
      <c r="IC87" s="382">
        <f t="shared" si="386"/>
        <v>15397.992</v>
      </c>
      <c r="ID87" s="382">
        <f t="shared" si="386"/>
        <v>0</v>
      </c>
      <c r="IE87" s="382">
        <f t="shared" si="386"/>
        <v>0</v>
      </c>
      <c r="IF87" s="429">
        <f t="shared" si="328"/>
        <v>0</v>
      </c>
      <c r="IG87" s="382">
        <f t="shared" si="328"/>
        <v>0</v>
      </c>
      <c r="IK87" s="380">
        <f t="shared" si="365"/>
        <v>0</v>
      </c>
    </row>
    <row r="88" spans="1:245" s="35" customFormat="1" ht="15" outlineLevel="1">
      <c r="A88" s="436"/>
      <c r="B88" s="384"/>
      <c r="C88" s="60"/>
      <c r="D88" s="60"/>
      <c r="E88" s="245"/>
      <c r="F88" s="245"/>
      <c r="G88" s="245"/>
      <c r="H88" s="245"/>
      <c r="I88" s="245"/>
      <c r="J88" s="245"/>
      <c r="K88" s="245"/>
      <c r="L88" s="245"/>
      <c r="M88" s="34"/>
      <c r="N88" s="342"/>
      <c r="O88" s="34"/>
      <c r="P88" s="34"/>
      <c r="Q88" s="34"/>
      <c r="R88" s="34"/>
      <c r="S88" s="34"/>
      <c r="T88" s="34"/>
      <c r="U88" s="34"/>
      <c r="V88" s="66"/>
      <c r="W88" s="34"/>
      <c r="X88" s="34"/>
      <c r="Y88" s="34"/>
      <c r="Z88" s="34"/>
      <c r="AA88" s="34"/>
      <c r="AB88" s="34"/>
      <c r="AC88" s="34"/>
      <c r="AD88" s="34"/>
      <c r="AE88" s="34"/>
      <c r="AF88" s="34"/>
      <c r="AG88" s="34"/>
      <c r="AH88" s="34"/>
      <c r="AI88" s="34"/>
      <c r="AJ88" s="342"/>
      <c r="AK88" s="34"/>
      <c r="AL88" s="34"/>
      <c r="AM88" s="34"/>
      <c r="AN88" s="34"/>
      <c r="AO88" s="34"/>
      <c r="AP88" s="34"/>
      <c r="AQ88" s="34"/>
      <c r="AR88" s="34"/>
      <c r="AS88" s="34"/>
      <c r="AT88" s="34"/>
      <c r="AU88" s="66">
        <f t="shared" si="367"/>
        <v>0</v>
      </c>
      <c r="AV88" s="34"/>
      <c r="AW88" s="34"/>
      <c r="AX88" s="68">
        <f t="shared" si="368"/>
        <v>0</v>
      </c>
      <c r="AY88" s="68"/>
      <c r="AZ88" s="34"/>
      <c r="BA88" s="185"/>
      <c r="BB88" s="185"/>
      <c r="BC88" s="184"/>
      <c r="BD88" s="184"/>
      <c r="BE88" s="184"/>
      <c r="BF88" s="184"/>
      <c r="BG88" s="184"/>
      <c r="BH88" s="184"/>
      <c r="BI88" s="184"/>
      <c r="BJ88" s="184"/>
      <c r="BK88" s="192"/>
      <c r="BL88" s="192"/>
      <c r="BM88" s="34"/>
      <c r="BN88" s="34"/>
      <c r="BO88" s="245"/>
      <c r="BP88" s="245"/>
      <c r="BQ88" s="245"/>
      <c r="BR88" s="245"/>
      <c r="BS88" s="245"/>
      <c r="BT88" s="34"/>
      <c r="BU88" s="245"/>
      <c r="BV88" s="245"/>
      <c r="BW88" s="245"/>
      <c r="BX88" s="245"/>
      <c r="BY88" s="245"/>
      <c r="BZ88" s="245"/>
      <c r="CA88" s="68"/>
      <c r="CB88" s="68"/>
      <c r="CC88" s="34"/>
      <c r="CD88" s="34"/>
      <c r="CE88" s="184"/>
      <c r="CF88" s="184"/>
      <c r="CG88" s="184"/>
      <c r="CH88" s="184"/>
      <c r="CI88" s="34"/>
      <c r="CJ88" s="34"/>
      <c r="CK88" s="34"/>
      <c r="CL88" s="34"/>
      <c r="CM88" s="34"/>
      <c r="CN88" s="34"/>
      <c r="CO88" s="34"/>
      <c r="CP88" s="34"/>
      <c r="CQ88" s="245"/>
      <c r="CR88" s="245"/>
      <c r="CS88" s="245"/>
      <c r="CT88" s="245"/>
      <c r="CU88" s="245"/>
      <c r="CV88" s="245"/>
      <c r="CW88" s="245"/>
      <c r="CX88" s="245"/>
      <c r="CY88" s="245"/>
      <c r="CZ88" s="245"/>
      <c r="DA88" s="245"/>
      <c r="DB88" s="245"/>
      <c r="DC88" s="380"/>
      <c r="DD88" s="380"/>
      <c r="DE88" s="64"/>
      <c r="DF88" s="64"/>
      <c r="DG88" s="64"/>
      <c r="DH88" s="64"/>
      <c r="DI88" s="64"/>
      <c r="DJ88" s="64"/>
      <c r="DK88" s="64"/>
      <c r="DL88" s="64"/>
      <c r="DM88" s="64"/>
      <c r="DN88" s="64"/>
      <c r="DO88" s="64"/>
      <c r="DP88" s="64"/>
      <c r="DQ88" s="245"/>
      <c r="DR88" s="245"/>
      <c r="DS88" s="245"/>
      <c r="DT88" s="245"/>
      <c r="DU88" s="245"/>
      <c r="DV88" s="245"/>
      <c r="DW88" s="245"/>
      <c r="DX88" s="245"/>
      <c r="DY88" s="34"/>
      <c r="DZ88" s="34"/>
      <c r="EA88" s="34"/>
      <c r="EB88" s="64"/>
      <c r="EC88" s="426"/>
      <c r="ED88" s="426"/>
      <c r="EE88" s="64"/>
      <c r="EF88" s="64"/>
      <c r="EG88" s="64"/>
      <c r="EH88" s="64"/>
      <c r="EI88" s="64"/>
      <c r="EJ88" s="64"/>
      <c r="EK88" s="64"/>
      <c r="EL88" s="64"/>
      <c r="EM88" s="64"/>
      <c r="EN88" s="64"/>
      <c r="EO88" s="64"/>
      <c r="EP88" s="64"/>
      <c r="EQ88" s="64"/>
      <c r="ER88" s="64"/>
      <c r="ES88" s="455"/>
      <c r="ET88" s="426"/>
      <c r="EU88" s="64"/>
      <c r="EV88" s="64"/>
      <c r="EW88" s="426"/>
      <c r="EX88" s="64"/>
      <c r="EY88" s="426"/>
      <c r="EZ88" s="426"/>
      <c r="FA88" s="64"/>
      <c r="FB88" s="64"/>
      <c r="FC88" s="64"/>
      <c r="FD88" s="64"/>
      <c r="FE88" s="64"/>
      <c r="FF88" s="64"/>
      <c r="FG88" s="64"/>
      <c r="FH88" s="64"/>
      <c r="FI88" s="64"/>
      <c r="FJ88" s="64"/>
      <c r="FK88" s="64"/>
      <c r="FL88" s="64"/>
      <c r="FM88" s="64"/>
      <c r="FN88" s="64"/>
      <c r="FO88" s="64"/>
      <c r="FP88" s="64"/>
      <c r="FQ88" s="64"/>
      <c r="FR88" s="64"/>
      <c r="FS88" s="64"/>
      <c r="FT88" s="64"/>
      <c r="FU88" s="426"/>
      <c r="FV88" s="426"/>
      <c r="FW88" s="64"/>
      <c r="FX88" s="64"/>
      <c r="FY88" s="64"/>
      <c r="FZ88" s="64"/>
      <c r="GA88" s="64"/>
      <c r="GB88" s="64"/>
      <c r="GC88" s="64"/>
      <c r="GD88" s="64"/>
      <c r="GE88" s="64"/>
      <c r="GF88" s="64"/>
      <c r="GG88" s="64"/>
      <c r="GH88" s="64"/>
      <c r="GI88" s="64"/>
      <c r="GJ88" s="64"/>
      <c r="GK88" s="64"/>
      <c r="GL88" s="64"/>
      <c r="GM88" s="64"/>
      <c r="GN88" s="64"/>
      <c r="GO88" s="64"/>
      <c r="GP88" s="64"/>
      <c r="GQ88" s="426"/>
      <c r="GR88" s="426"/>
      <c r="GS88" s="64"/>
      <c r="GT88" s="64"/>
      <c r="GU88" s="64"/>
      <c r="GV88" s="64"/>
      <c r="GW88" s="64"/>
      <c r="GX88" s="64"/>
      <c r="GY88" s="64"/>
      <c r="GZ88" s="64"/>
      <c r="HA88" s="64"/>
      <c r="HB88" s="64"/>
      <c r="HC88" s="64"/>
      <c r="HD88" s="64"/>
      <c r="HE88" s="64"/>
      <c r="HF88" s="64"/>
      <c r="HG88" s="64"/>
      <c r="HH88" s="64"/>
      <c r="HI88" s="64"/>
      <c r="HJ88" s="64"/>
      <c r="HK88" s="64"/>
      <c r="HL88" s="382"/>
      <c r="HM88" s="398"/>
      <c r="HN88" s="398"/>
      <c r="HO88" s="382"/>
      <c r="HP88" s="382"/>
      <c r="HQ88" s="382"/>
      <c r="HR88" s="382"/>
      <c r="HS88" s="382"/>
      <c r="HT88" s="382"/>
      <c r="HU88" s="382"/>
      <c r="HV88" s="382"/>
      <c r="HW88" s="382"/>
      <c r="HX88" s="382"/>
      <c r="HY88" s="382"/>
      <c r="HZ88" s="382"/>
      <c r="IA88" s="382"/>
      <c r="IB88" s="382"/>
      <c r="IC88" s="382">
        <f t="shared" ref="IC88" si="391">ES88+FO88+GK88+HG88</f>
        <v>0</v>
      </c>
      <c r="ID88" s="382"/>
      <c r="IE88" s="382"/>
      <c r="IF88" s="429">
        <f>EV88+FR88+GN88+HJ88</f>
        <v>0</v>
      </c>
      <c r="IG88" s="382"/>
      <c r="IK88" s="380">
        <f t="shared" si="365"/>
        <v>0</v>
      </c>
    </row>
    <row r="89" spans="1:245" s="35" customFormat="1" outlineLevel="1">
      <c r="A89" s="410"/>
      <c r="B89" s="60" t="s">
        <v>651</v>
      </c>
      <c r="C89" s="60"/>
      <c r="D89" s="60"/>
      <c r="E89" s="245"/>
      <c r="F89" s="245"/>
      <c r="G89" s="245"/>
      <c r="H89" s="245"/>
      <c r="I89" s="245"/>
      <c r="J89" s="245">
        <v>2018</v>
      </c>
      <c r="K89" s="245">
        <v>2018</v>
      </c>
      <c r="L89" s="245"/>
      <c r="M89" s="34">
        <f t="shared" si="387"/>
        <v>0</v>
      </c>
      <c r="N89" s="341" t="s">
        <v>603</v>
      </c>
      <c r="O89" s="34">
        <f t="shared" si="377"/>
        <v>0</v>
      </c>
      <c r="P89" s="34"/>
      <c r="Q89" s="34"/>
      <c r="R89" s="34"/>
      <c r="S89" s="34"/>
      <c r="T89" s="34"/>
      <c r="U89" s="34"/>
      <c r="V89" s="66">
        <f t="shared" si="84"/>
        <v>834.55419999999992</v>
      </c>
      <c r="W89" s="342">
        <v>834.55419999999992</v>
      </c>
      <c r="X89" s="34"/>
      <c r="Y89" s="34"/>
      <c r="Z89" s="34"/>
      <c r="AA89" s="34"/>
      <c r="AB89" s="34"/>
      <c r="AC89" s="34"/>
      <c r="AD89" s="34"/>
      <c r="AE89" s="34"/>
      <c r="AF89" s="34"/>
      <c r="AG89" s="34"/>
      <c r="AH89" s="34"/>
      <c r="AI89" s="34">
        <f t="shared" si="83"/>
        <v>0</v>
      </c>
      <c r="AJ89" s="34"/>
      <c r="AK89" s="34"/>
      <c r="AL89" s="34"/>
      <c r="AM89" s="34"/>
      <c r="AN89" s="34"/>
      <c r="AO89" s="34"/>
      <c r="AP89" s="34"/>
      <c r="AQ89" s="34"/>
      <c r="AR89" s="34"/>
      <c r="AS89" s="34"/>
      <c r="AT89" s="34"/>
      <c r="AU89" s="66">
        <f t="shared" si="367"/>
        <v>132960.66</v>
      </c>
      <c r="AV89" s="34"/>
      <c r="AW89" s="34"/>
      <c r="AX89" s="68">
        <f t="shared" si="368"/>
        <v>20000</v>
      </c>
      <c r="AY89" s="68"/>
      <c r="AZ89" s="34"/>
      <c r="BA89" s="185"/>
      <c r="BB89" s="185"/>
      <c r="BC89" s="184"/>
      <c r="BD89" s="184"/>
      <c r="BE89" s="184"/>
      <c r="BF89" s="184"/>
      <c r="BG89" s="184"/>
      <c r="BH89" s="184"/>
      <c r="BI89" s="184"/>
      <c r="BJ89" s="184"/>
      <c r="BK89" s="192"/>
      <c r="BL89" s="192"/>
      <c r="BM89" s="34"/>
      <c r="BN89" s="34"/>
      <c r="BO89" s="245"/>
      <c r="BP89" s="245"/>
      <c r="BQ89" s="245"/>
      <c r="BR89" s="245"/>
      <c r="BS89" s="245"/>
      <c r="BT89" s="34"/>
      <c r="BU89" s="245"/>
      <c r="BV89" s="245"/>
      <c r="BW89" s="245"/>
      <c r="BX89" s="245"/>
      <c r="BY89" s="245"/>
      <c r="BZ89" s="245"/>
      <c r="CA89" s="68"/>
      <c r="CB89" s="68"/>
      <c r="CC89" s="34"/>
      <c r="CD89" s="34"/>
      <c r="CE89" s="184"/>
      <c r="CF89" s="184"/>
      <c r="CG89" s="184"/>
      <c r="CH89" s="184"/>
      <c r="CI89" s="34"/>
      <c r="CJ89" s="34"/>
      <c r="CK89" s="34"/>
      <c r="CL89" s="34"/>
      <c r="CM89" s="34"/>
      <c r="CN89" s="34"/>
      <c r="CO89" s="34"/>
      <c r="CP89" s="34"/>
      <c r="CQ89" s="245"/>
      <c r="CR89" s="245"/>
      <c r="CS89" s="245"/>
      <c r="CT89" s="245"/>
      <c r="CU89" s="245"/>
      <c r="CV89" s="245"/>
      <c r="CW89" s="245"/>
      <c r="CX89" s="245"/>
      <c r="CY89" s="245"/>
      <c r="CZ89" s="245"/>
      <c r="DA89" s="245"/>
      <c r="DB89" s="245"/>
      <c r="DC89" s="380">
        <f t="shared" si="340"/>
        <v>0</v>
      </c>
      <c r="DD89" s="380">
        <f t="shared" si="340"/>
        <v>0</v>
      </c>
      <c r="DE89" s="64">
        <f t="shared" si="249"/>
        <v>0</v>
      </c>
      <c r="DF89" s="64">
        <f t="shared" si="249"/>
        <v>0</v>
      </c>
      <c r="DG89" s="64">
        <f t="shared" si="249"/>
        <v>0</v>
      </c>
      <c r="DH89" s="64">
        <f t="shared" si="248"/>
        <v>0</v>
      </c>
      <c r="DI89" s="64">
        <f t="shared" si="248"/>
        <v>0</v>
      </c>
      <c r="DJ89" s="64">
        <f t="shared" si="248"/>
        <v>0</v>
      </c>
      <c r="DK89" s="64">
        <f t="shared" si="248"/>
        <v>0</v>
      </c>
      <c r="DL89" s="64">
        <f t="shared" si="248"/>
        <v>0</v>
      </c>
      <c r="DM89" s="64">
        <f t="shared" si="248"/>
        <v>0</v>
      </c>
      <c r="DN89" s="64">
        <f t="shared" si="248"/>
        <v>0</v>
      </c>
      <c r="DO89" s="64">
        <f t="shared" si="248"/>
        <v>0</v>
      </c>
      <c r="DP89" s="64">
        <f t="shared" si="248"/>
        <v>0</v>
      </c>
      <c r="DQ89" s="245"/>
      <c r="DR89" s="245"/>
      <c r="DS89" s="245"/>
      <c r="DT89" s="245"/>
      <c r="DU89" s="245"/>
      <c r="DV89" s="245"/>
      <c r="DW89" s="245"/>
      <c r="DX89" s="245"/>
      <c r="DY89" s="34"/>
      <c r="DZ89" s="34"/>
      <c r="EA89" s="34"/>
      <c r="EB89" s="64">
        <f t="shared" si="363"/>
        <v>0</v>
      </c>
      <c r="EC89" s="426">
        <f t="shared" si="363"/>
        <v>42000.8442</v>
      </c>
      <c r="ED89" s="426">
        <f t="shared" si="26"/>
        <v>0</v>
      </c>
      <c r="EE89" s="64">
        <f t="shared" si="27"/>
        <v>0</v>
      </c>
      <c r="EF89" s="64">
        <f t="shared" si="9"/>
        <v>0</v>
      </c>
      <c r="EG89" s="64">
        <f t="shared" si="28"/>
        <v>0</v>
      </c>
      <c r="EH89" s="64">
        <f t="shared" si="341"/>
        <v>0</v>
      </c>
      <c r="EI89" s="64">
        <f t="shared" si="341"/>
        <v>0</v>
      </c>
      <c r="EJ89" s="64">
        <f t="shared" si="29"/>
        <v>0</v>
      </c>
      <c r="EK89" s="64">
        <f t="shared" si="342"/>
        <v>0</v>
      </c>
      <c r="EL89" s="64">
        <f t="shared" si="342"/>
        <v>0</v>
      </c>
      <c r="EM89" s="64">
        <f t="shared" si="30"/>
        <v>834.55419999999992</v>
      </c>
      <c r="EN89" s="64">
        <f t="shared" si="343"/>
        <v>0</v>
      </c>
      <c r="EO89" s="64">
        <f t="shared" si="343"/>
        <v>0</v>
      </c>
      <c r="EP89" s="64">
        <f t="shared" si="32"/>
        <v>0</v>
      </c>
      <c r="EQ89" s="64">
        <f t="shared" si="344"/>
        <v>0</v>
      </c>
      <c r="ER89" s="64">
        <f t="shared" si="344"/>
        <v>0</v>
      </c>
      <c r="ES89" s="64">
        <v>21166.29</v>
      </c>
      <c r="ET89" s="426">
        <f t="shared" si="345"/>
        <v>0</v>
      </c>
      <c r="EU89" s="64">
        <f t="shared" si="345"/>
        <v>0</v>
      </c>
      <c r="EV89" s="64">
        <v>20000</v>
      </c>
      <c r="EW89" s="426">
        <f t="shared" si="35"/>
        <v>0</v>
      </c>
      <c r="EX89" s="64">
        <f t="shared" si="364"/>
        <v>0</v>
      </c>
      <c r="EY89" s="426">
        <f t="shared" si="364"/>
        <v>0</v>
      </c>
      <c r="EZ89" s="426">
        <f t="shared" si="37"/>
        <v>0</v>
      </c>
      <c r="FA89" s="64">
        <f t="shared" si="38"/>
        <v>0</v>
      </c>
      <c r="FB89" s="64">
        <f t="shared" si="39"/>
        <v>0</v>
      </c>
      <c r="FC89" s="64">
        <f t="shared" si="40"/>
        <v>0</v>
      </c>
      <c r="FD89" s="64">
        <f t="shared" si="346"/>
        <v>0</v>
      </c>
      <c r="FE89" s="64">
        <f t="shared" si="346"/>
        <v>0</v>
      </c>
      <c r="FF89" s="64">
        <f t="shared" si="42"/>
        <v>0</v>
      </c>
      <c r="FG89" s="64">
        <f t="shared" si="347"/>
        <v>0</v>
      </c>
      <c r="FH89" s="64">
        <f t="shared" si="347"/>
        <v>0</v>
      </c>
      <c r="FI89" s="64">
        <f t="shared" si="44"/>
        <v>0</v>
      </c>
      <c r="FJ89" s="64">
        <f t="shared" si="348"/>
        <v>0</v>
      </c>
      <c r="FK89" s="64">
        <f t="shared" si="348"/>
        <v>0</v>
      </c>
      <c r="FL89" s="64">
        <f t="shared" si="46"/>
        <v>0</v>
      </c>
      <c r="FM89" s="64">
        <f t="shared" si="349"/>
        <v>0</v>
      </c>
      <c r="FN89" s="64">
        <f t="shared" si="349"/>
        <v>0</v>
      </c>
      <c r="FO89" s="64"/>
      <c r="FP89" s="64">
        <f t="shared" si="350"/>
        <v>0</v>
      </c>
      <c r="FQ89" s="64">
        <f t="shared" si="350"/>
        <v>0</v>
      </c>
      <c r="FR89" s="64"/>
      <c r="FS89" s="64">
        <f t="shared" si="49"/>
        <v>0</v>
      </c>
      <c r="FT89" s="64">
        <f t="shared" si="351"/>
        <v>0</v>
      </c>
      <c r="FU89" s="426">
        <f t="shared" si="351"/>
        <v>0</v>
      </c>
      <c r="FV89" s="426">
        <f t="shared" si="51"/>
        <v>0</v>
      </c>
      <c r="FW89" s="64">
        <f t="shared" si="52"/>
        <v>0</v>
      </c>
      <c r="FX89" s="64">
        <f t="shared" si="53"/>
        <v>0</v>
      </c>
      <c r="FY89" s="64">
        <f t="shared" si="54"/>
        <v>0</v>
      </c>
      <c r="FZ89" s="64">
        <f t="shared" si="352"/>
        <v>0</v>
      </c>
      <c r="GA89" s="64">
        <f t="shared" si="352"/>
        <v>0</v>
      </c>
      <c r="GB89" s="64">
        <f t="shared" si="56"/>
        <v>0</v>
      </c>
      <c r="GC89" s="64">
        <f t="shared" si="353"/>
        <v>0</v>
      </c>
      <c r="GD89" s="64">
        <f t="shared" si="353"/>
        <v>0</v>
      </c>
      <c r="GE89" s="64">
        <f t="shared" si="58"/>
        <v>0</v>
      </c>
      <c r="GF89" s="64">
        <f t="shared" si="354"/>
        <v>0</v>
      </c>
      <c r="GG89" s="64">
        <f t="shared" si="354"/>
        <v>0</v>
      </c>
      <c r="GH89" s="64">
        <f t="shared" si="60"/>
        <v>0</v>
      </c>
      <c r="GI89" s="64">
        <f t="shared" si="355"/>
        <v>0</v>
      </c>
      <c r="GJ89" s="64">
        <f t="shared" si="355"/>
        <v>0</v>
      </c>
      <c r="GK89" s="64"/>
      <c r="GL89" s="64">
        <f t="shared" si="356"/>
        <v>0</v>
      </c>
      <c r="GM89" s="64">
        <f t="shared" si="356"/>
        <v>0</v>
      </c>
      <c r="GN89" s="64"/>
      <c r="GO89" s="64">
        <f t="shared" si="63"/>
        <v>0</v>
      </c>
      <c r="GP89" s="64">
        <f t="shared" si="357"/>
        <v>0</v>
      </c>
      <c r="GQ89" s="426">
        <f t="shared" si="357"/>
        <v>111794.37</v>
      </c>
      <c r="GR89" s="426">
        <f t="shared" si="65"/>
        <v>0</v>
      </c>
      <c r="GS89" s="64">
        <f t="shared" si="66"/>
        <v>0</v>
      </c>
      <c r="GT89" s="64">
        <f t="shared" si="67"/>
        <v>0</v>
      </c>
      <c r="GU89" s="64">
        <f t="shared" si="68"/>
        <v>0</v>
      </c>
      <c r="GV89" s="64">
        <f t="shared" si="358"/>
        <v>0</v>
      </c>
      <c r="GW89" s="64">
        <f t="shared" si="358"/>
        <v>0</v>
      </c>
      <c r="GX89" s="64">
        <f t="shared" si="70"/>
        <v>0</v>
      </c>
      <c r="GY89" s="64">
        <f t="shared" si="359"/>
        <v>0</v>
      </c>
      <c r="GZ89" s="64">
        <f t="shared" si="359"/>
        <v>0</v>
      </c>
      <c r="HA89" s="64">
        <f t="shared" si="72"/>
        <v>0</v>
      </c>
      <c r="HB89" s="64">
        <f t="shared" si="360"/>
        <v>0</v>
      </c>
      <c r="HC89" s="64">
        <f t="shared" si="360"/>
        <v>0</v>
      </c>
      <c r="HD89" s="64">
        <f t="shared" si="74"/>
        <v>0</v>
      </c>
      <c r="HE89" s="64">
        <f t="shared" si="361"/>
        <v>0</v>
      </c>
      <c r="HF89" s="64">
        <f t="shared" si="361"/>
        <v>0</v>
      </c>
      <c r="HG89" s="64">
        <v>111794.37</v>
      </c>
      <c r="HH89" s="64">
        <f t="shared" si="362"/>
        <v>0</v>
      </c>
      <c r="HI89" s="64">
        <f t="shared" si="362"/>
        <v>0</v>
      </c>
      <c r="HJ89" s="64"/>
      <c r="HK89" s="64">
        <f t="shared" si="77"/>
        <v>0</v>
      </c>
      <c r="HL89" s="382">
        <f t="shared" si="78"/>
        <v>0</v>
      </c>
      <c r="HM89" s="398">
        <f t="shared" si="79"/>
        <v>153795.21420000002</v>
      </c>
      <c r="HN89" s="398">
        <f t="shared" si="80"/>
        <v>0</v>
      </c>
      <c r="HO89" s="382">
        <f t="shared" si="81"/>
        <v>0</v>
      </c>
      <c r="HP89" s="382">
        <f t="shared" si="390"/>
        <v>0</v>
      </c>
      <c r="HQ89" s="382">
        <f t="shared" si="390"/>
        <v>0</v>
      </c>
      <c r="HR89" s="382">
        <f t="shared" si="386"/>
        <v>0</v>
      </c>
      <c r="HS89" s="382">
        <f t="shared" si="386"/>
        <v>0</v>
      </c>
      <c r="HT89" s="382">
        <f t="shared" si="386"/>
        <v>0</v>
      </c>
      <c r="HU89" s="382">
        <f t="shared" si="386"/>
        <v>0</v>
      </c>
      <c r="HV89" s="382">
        <f t="shared" si="386"/>
        <v>0</v>
      </c>
      <c r="HW89" s="382">
        <f t="shared" si="386"/>
        <v>834.55419999999992</v>
      </c>
      <c r="HX89" s="382">
        <f t="shared" si="386"/>
        <v>0</v>
      </c>
      <c r="HY89" s="382">
        <f t="shared" si="386"/>
        <v>0</v>
      </c>
      <c r="HZ89" s="382">
        <f t="shared" si="386"/>
        <v>0</v>
      </c>
      <c r="IA89" s="382">
        <f t="shared" si="386"/>
        <v>0</v>
      </c>
      <c r="IB89" s="382">
        <f t="shared" si="386"/>
        <v>0</v>
      </c>
      <c r="IC89" s="382">
        <f t="shared" si="386"/>
        <v>132960.66</v>
      </c>
      <c r="ID89" s="382">
        <f t="shared" si="386"/>
        <v>0</v>
      </c>
      <c r="IE89" s="382">
        <f t="shared" si="386"/>
        <v>0</v>
      </c>
      <c r="IF89" s="429">
        <f t="shared" si="328"/>
        <v>20000</v>
      </c>
      <c r="IG89" s="382">
        <f t="shared" si="328"/>
        <v>0</v>
      </c>
      <c r="IK89" s="380">
        <f t="shared" si="365"/>
        <v>0</v>
      </c>
    </row>
    <row r="90" spans="1:245" s="35" customFormat="1" ht="38.25" outlineLevel="1">
      <c r="A90" s="436"/>
      <c r="B90" s="60" t="s">
        <v>659</v>
      </c>
      <c r="C90" s="60"/>
      <c r="D90" s="60"/>
      <c r="E90" s="245"/>
      <c r="F90" s="245"/>
      <c r="G90" s="245"/>
      <c r="H90" s="245"/>
      <c r="I90" s="245"/>
      <c r="J90" s="245"/>
      <c r="K90" s="245"/>
      <c r="L90" s="245"/>
      <c r="M90" s="34"/>
      <c r="N90" s="341"/>
      <c r="O90" s="34"/>
      <c r="P90" s="34"/>
      <c r="Q90" s="34"/>
      <c r="R90" s="34"/>
      <c r="S90" s="34"/>
      <c r="T90" s="34"/>
      <c r="U90" s="34"/>
      <c r="V90" s="66"/>
      <c r="W90" s="342"/>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66">
        <f t="shared" si="367"/>
        <v>1953.29</v>
      </c>
      <c r="AV90" s="34"/>
      <c r="AW90" s="34"/>
      <c r="AX90" s="68">
        <f t="shared" si="368"/>
        <v>0</v>
      </c>
      <c r="AY90" s="68"/>
      <c r="AZ90" s="34"/>
      <c r="BA90" s="185"/>
      <c r="BB90" s="185"/>
      <c r="BC90" s="184"/>
      <c r="BD90" s="184"/>
      <c r="BE90" s="184"/>
      <c r="BF90" s="184"/>
      <c r="BG90" s="184"/>
      <c r="BH90" s="184"/>
      <c r="BI90" s="184"/>
      <c r="BJ90" s="184"/>
      <c r="BK90" s="192"/>
      <c r="BL90" s="192"/>
      <c r="BM90" s="34"/>
      <c r="BN90" s="34"/>
      <c r="BO90" s="245"/>
      <c r="BP90" s="245"/>
      <c r="BQ90" s="245"/>
      <c r="BR90" s="245"/>
      <c r="BS90" s="245"/>
      <c r="BT90" s="34"/>
      <c r="BU90" s="245"/>
      <c r="BV90" s="245"/>
      <c r="BW90" s="245"/>
      <c r="BX90" s="245"/>
      <c r="BY90" s="245"/>
      <c r="BZ90" s="245"/>
      <c r="CA90" s="68"/>
      <c r="CB90" s="68"/>
      <c r="CC90" s="34"/>
      <c r="CD90" s="34"/>
      <c r="CE90" s="184"/>
      <c r="CF90" s="184"/>
      <c r="CG90" s="184"/>
      <c r="CH90" s="184"/>
      <c r="CI90" s="34"/>
      <c r="CJ90" s="34"/>
      <c r="CK90" s="34"/>
      <c r="CL90" s="34"/>
      <c r="CM90" s="34"/>
      <c r="CN90" s="34"/>
      <c r="CO90" s="34"/>
      <c r="CP90" s="34"/>
      <c r="CQ90" s="245"/>
      <c r="CR90" s="245"/>
      <c r="CS90" s="245"/>
      <c r="CT90" s="245"/>
      <c r="CU90" s="245"/>
      <c r="CV90" s="245"/>
      <c r="CW90" s="245"/>
      <c r="CX90" s="245"/>
      <c r="CY90" s="245"/>
      <c r="CZ90" s="245"/>
      <c r="DA90" s="245"/>
      <c r="DB90" s="245"/>
      <c r="DC90" s="380"/>
      <c r="DD90" s="380"/>
      <c r="DE90" s="64"/>
      <c r="DF90" s="64"/>
      <c r="DG90" s="64"/>
      <c r="DH90" s="64"/>
      <c r="DI90" s="64"/>
      <c r="DJ90" s="64"/>
      <c r="DK90" s="64"/>
      <c r="DL90" s="64"/>
      <c r="DM90" s="64"/>
      <c r="DN90" s="64"/>
      <c r="DO90" s="64"/>
      <c r="DP90" s="64"/>
      <c r="DQ90" s="245"/>
      <c r="DR90" s="245"/>
      <c r="DS90" s="245"/>
      <c r="DT90" s="245"/>
      <c r="DU90" s="245"/>
      <c r="DV90" s="245"/>
      <c r="DW90" s="245"/>
      <c r="DX90" s="245"/>
      <c r="DY90" s="34"/>
      <c r="DZ90" s="34"/>
      <c r="EA90" s="34"/>
      <c r="EB90" s="64"/>
      <c r="EC90" s="426"/>
      <c r="ED90" s="426"/>
      <c r="EE90" s="64"/>
      <c r="EF90" s="64"/>
      <c r="EG90" s="64"/>
      <c r="EH90" s="64"/>
      <c r="EI90" s="64"/>
      <c r="EJ90" s="64"/>
      <c r="EK90" s="64"/>
      <c r="EL90" s="64"/>
      <c r="EM90" s="64"/>
      <c r="EN90" s="64"/>
      <c r="EO90" s="64"/>
      <c r="EP90" s="64"/>
      <c r="EQ90" s="64"/>
      <c r="ER90" s="64"/>
      <c r="ES90" s="64"/>
      <c r="ET90" s="426"/>
      <c r="EU90" s="64"/>
      <c r="EV90" s="64"/>
      <c r="EW90" s="426"/>
      <c r="EX90" s="64"/>
      <c r="EY90" s="426"/>
      <c r="EZ90" s="426"/>
      <c r="FA90" s="64"/>
      <c r="FB90" s="64"/>
      <c r="FC90" s="64"/>
      <c r="FD90" s="64"/>
      <c r="FE90" s="64"/>
      <c r="FF90" s="64"/>
      <c r="FG90" s="64"/>
      <c r="FH90" s="64"/>
      <c r="FI90" s="64"/>
      <c r="FJ90" s="64"/>
      <c r="FK90" s="64"/>
      <c r="FL90" s="64"/>
      <c r="FM90" s="64"/>
      <c r="FN90" s="64"/>
      <c r="FO90" s="64"/>
      <c r="FP90" s="64"/>
      <c r="FQ90" s="64"/>
      <c r="FR90" s="64"/>
      <c r="FS90" s="64"/>
      <c r="FT90" s="64"/>
      <c r="FU90" s="426"/>
      <c r="FV90" s="426"/>
      <c r="FW90" s="64"/>
      <c r="FX90" s="64"/>
      <c r="FY90" s="64"/>
      <c r="FZ90" s="64"/>
      <c r="GA90" s="64"/>
      <c r="GB90" s="64"/>
      <c r="GC90" s="64"/>
      <c r="GD90" s="64"/>
      <c r="GE90" s="64"/>
      <c r="GF90" s="64"/>
      <c r="GG90" s="64"/>
      <c r="GH90" s="64"/>
      <c r="GI90" s="64"/>
      <c r="GJ90" s="64"/>
      <c r="GK90" s="64"/>
      <c r="GL90" s="64"/>
      <c r="GM90" s="64"/>
      <c r="GN90" s="64"/>
      <c r="GO90" s="64"/>
      <c r="GP90" s="64"/>
      <c r="GQ90" s="426"/>
      <c r="GR90" s="426"/>
      <c r="GS90" s="64"/>
      <c r="GT90" s="64"/>
      <c r="GU90" s="64"/>
      <c r="GV90" s="64"/>
      <c r="GW90" s="64"/>
      <c r="GX90" s="64"/>
      <c r="GY90" s="64"/>
      <c r="GZ90" s="64"/>
      <c r="HA90" s="64"/>
      <c r="HB90" s="64"/>
      <c r="HC90" s="64"/>
      <c r="HD90" s="64"/>
      <c r="HE90" s="64"/>
      <c r="HF90" s="64"/>
      <c r="HG90" s="462">
        <v>1953.29</v>
      </c>
      <c r="HH90" s="64"/>
      <c r="HI90" s="64"/>
      <c r="HJ90" s="64"/>
      <c r="HK90" s="64"/>
      <c r="HL90" s="382"/>
      <c r="HM90" s="398"/>
      <c r="HN90" s="398"/>
      <c r="HO90" s="382"/>
      <c r="HP90" s="382"/>
      <c r="HQ90" s="382"/>
      <c r="HR90" s="382"/>
      <c r="HS90" s="382"/>
      <c r="HT90" s="382"/>
      <c r="HU90" s="382"/>
      <c r="HV90" s="382"/>
      <c r="HW90" s="382"/>
      <c r="HX90" s="382"/>
      <c r="HY90" s="382"/>
      <c r="HZ90" s="382"/>
      <c r="IA90" s="382"/>
      <c r="IB90" s="382"/>
      <c r="IC90" s="382">
        <f t="shared" ref="IC90:IC94" si="392">ES90+FO90+GK90+HG90</f>
        <v>1953.29</v>
      </c>
      <c r="ID90" s="382"/>
      <c r="IE90" s="382"/>
      <c r="IF90" s="429">
        <f t="shared" si="328"/>
        <v>0</v>
      </c>
      <c r="IG90" s="382"/>
      <c r="IK90" s="380">
        <f t="shared" si="365"/>
        <v>0</v>
      </c>
    </row>
    <row r="91" spans="1:245" s="35" customFormat="1" ht="25.5" outlineLevel="1">
      <c r="A91" s="436"/>
      <c r="B91" s="60" t="s">
        <v>660</v>
      </c>
      <c r="C91" s="60"/>
      <c r="D91" s="60"/>
      <c r="E91" s="245"/>
      <c r="F91" s="245"/>
      <c r="G91" s="245"/>
      <c r="H91" s="245"/>
      <c r="I91" s="245"/>
      <c r="J91" s="245"/>
      <c r="K91" s="245"/>
      <c r="L91" s="245"/>
      <c r="M91" s="34"/>
      <c r="N91" s="341"/>
      <c r="O91" s="34"/>
      <c r="P91" s="34"/>
      <c r="Q91" s="34"/>
      <c r="R91" s="34"/>
      <c r="S91" s="34"/>
      <c r="T91" s="34"/>
      <c r="U91" s="34"/>
      <c r="V91" s="66"/>
      <c r="W91" s="342"/>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66">
        <f t="shared" si="367"/>
        <v>6582.99</v>
      </c>
      <c r="AV91" s="34"/>
      <c r="AW91" s="34"/>
      <c r="AX91" s="68">
        <f t="shared" si="368"/>
        <v>0</v>
      </c>
      <c r="AY91" s="68"/>
      <c r="AZ91" s="34"/>
      <c r="BA91" s="185"/>
      <c r="BB91" s="185"/>
      <c r="BC91" s="184"/>
      <c r="BD91" s="184"/>
      <c r="BE91" s="184"/>
      <c r="BF91" s="184"/>
      <c r="BG91" s="184"/>
      <c r="BH91" s="184"/>
      <c r="BI91" s="184"/>
      <c r="BJ91" s="184"/>
      <c r="BK91" s="192"/>
      <c r="BL91" s="192"/>
      <c r="BM91" s="34"/>
      <c r="BN91" s="34"/>
      <c r="BO91" s="245"/>
      <c r="BP91" s="245"/>
      <c r="BQ91" s="245"/>
      <c r="BR91" s="245"/>
      <c r="BS91" s="245"/>
      <c r="BT91" s="34"/>
      <c r="BU91" s="245"/>
      <c r="BV91" s="245"/>
      <c r="BW91" s="245"/>
      <c r="BX91" s="245"/>
      <c r="BY91" s="245"/>
      <c r="BZ91" s="245"/>
      <c r="CA91" s="68"/>
      <c r="CB91" s="68"/>
      <c r="CC91" s="34"/>
      <c r="CD91" s="34"/>
      <c r="CE91" s="184"/>
      <c r="CF91" s="184"/>
      <c r="CG91" s="184"/>
      <c r="CH91" s="184"/>
      <c r="CI91" s="34"/>
      <c r="CJ91" s="34"/>
      <c r="CK91" s="34"/>
      <c r="CL91" s="34"/>
      <c r="CM91" s="34"/>
      <c r="CN91" s="34"/>
      <c r="CO91" s="34"/>
      <c r="CP91" s="34"/>
      <c r="CQ91" s="245"/>
      <c r="CR91" s="245"/>
      <c r="CS91" s="245"/>
      <c r="CT91" s="245"/>
      <c r="CU91" s="245"/>
      <c r="CV91" s="245"/>
      <c r="CW91" s="245"/>
      <c r="CX91" s="245"/>
      <c r="CY91" s="245"/>
      <c r="CZ91" s="245"/>
      <c r="DA91" s="245"/>
      <c r="DB91" s="245"/>
      <c r="DC91" s="380"/>
      <c r="DD91" s="380"/>
      <c r="DE91" s="64"/>
      <c r="DF91" s="64"/>
      <c r="DG91" s="64"/>
      <c r="DH91" s="64"/>
      <c r="DI91" s="64"/>
      <c r="DJ91" s="64"/>
      <c r="DK91" s="64"/>
      <c r="DL91" s="64"/>
      <c r="DM91" s="64"/>
      <c r="DN91" s="64"/>
      <c r="DO91" s="64"/>
      <c r="DP91" s="64"/>
      <c r="DQ91" s="245"/>
      <c r="DR91" s="245"/>
      <c r="DS91" s="245"/>
      <c r="DT91" s="245"/>
      <c r="DU91" s="245"/>
      <c r="DV91" s="245"/>
      <c r="DW91" s="245"/>
      <c r="DX91" s="245"/>
      <c r="DY91" s="34"/>
      <c r="DZ91" s="34"/>
      <c r="EA91" s="34"/>
      <c r="EB91" s="64"/>
      <c r="EC91" s="426"/>
      <c r="ED91" s="426"/>
      <c r="EE91" s="64"/>
      <c r="EF91" s="64"/>
      <c r="EG91" s="64"/>
      <c r="EH91" s="64"/>
      <c r="EI91" s="64"/>
      <c r="EJ91" s="64"/>
      <c r="EK91" s="64"/>
      <c r="EL91" s="64"/>
      <c r="EM91" s="64"/>
      <c r="EN91" s="64"/>
      <c r="EO91" s="64"/>
      <c r="EP91" s="64"/>
      <c r="EQ91" s="64"/>
      <c r="ER91" s="64"/>
      <c r="ES91" s="64"/>
      <c r="ET91" s="426"/>
      <c r="EU91" s="64"/>
      <c r="EV91" s="64"/>
      <c r="EW91" s="426"/>
      <c r="EX91" s="64"/>
      <c r="EY91" s="426"/>
      <c r="EZ91" s="426"/>
      <c r="FA91" s="64"/>
      <c r="FB91" s="64"/>
      <c r="FC91" s="64"/>
      <c r="FD91" s="64"/>
      <c r="FE91" s="64"/>
      <c r="FF91" s="64"/>
      <c r="FG91" s="64"/>
      <c r="FH91" s="64"/>
      <c r="FI91" s="64"/>
      <c r="FJ91" s="64"/>
      <c r="FK91" s="64"/>
      <c r="FL91" s="64"/>
      <c r="FM91" s="64"/>
      <c r="FN91" s="64"/>
      <c r="FO91" s="64"/>
      <c r="FP91" s="64"/>
      <c r="FQ91" s="64"/>
      <c r="FR91" s="64"/>
      <c r="FS91" s="64"/>
      <c r="FT91" s="64"/>
      <c r="FU91" s="426"/>
      <c r="FV91" s="426"/>
      <c r="FW91" s="64"/>
      <c r="FX91" s="64"/>
      <c r="FY91" s="64"/>
      <c r="FZ91" s="64"/>
      <c r="GA91" s="64"/>
      <c r="GB91" s="64"/>
      <c r="GC91" s="64"/>
      <c r="GD91" s="64"/>
      <c r="GE91" s="64"/>
      <c r="GF91" s="64"/>
      <c r="GG91" s="64"/>
      <c r="GH91" s="64"/>
      <c r="GI91" s="64"/>
      <c r="GJ91" s="64"/>
      <c r="GK91" s="64"/>
      <c r="GL91" s="64"/>
      <c r="GM91" s="64"/>
      <c r="GN91" s="64"/>
      <c r="GO91" s="64"/>
      <c r="GP91" s="64"/>
      <c r="GQ91" s="426"/>
      <c r="GR91" s="426"/>
      <c r="GS91" s="64"/>
      <c r="GT91" s="64"/>
      <c r="GU91" s="64"/>
      <c r="GV91" s="64"/>
      <c r="GW91" s="64"/>
      <c r="GX91" s="64"/>
      <c r="GY91" s="64"/>
      <c r="GZ91" s="64"/>
      <c r="HA91" s="64"/>
      <c r="HB91" s="64"/>
      <c r="HC91" s="64"/>
      <c r="HD91" s="64"/>
      <c r="HE91" s="64"/>
      <c r="HF91" s="64"/>
      <c r="HG91" s="462">
        <v>6582.99</v>
      </c>
      <c r="HH91" s="64"/>
      <c r="HI91" s="64"/>
      <c r="HJ91" s="64"/>
      <c r="HK91" s="64"/>
      <c r="HL91" s="382"/>
      <c r="HM91" s="398"/>
      <c r="HN91" s="398"/>
      <c r="HO91" s="382"/>
      <c r="HP91" s="382"/>
      <c r="HQ91" s="382"/>
      <c r="HR91" s="382"/>
      <c r="HS91" s="382"/>
      <c r="HT91" s="382"/>
      <c r="HU91" s="382"/>
      <c r="HV91" s="382"/>
      <c r="HW91" s="382"/>
      <c r="HX91" s="382"/>
      <c r="HY91" s="382"/>
      <c r="HZ91" s="382"/>
      <c r="IA91" s="382"/>
      <c r="IB91" s="382"/>
      <c r="IC91" s="382">
        <f t="shared" si="392"/>
        <v>6582.99</v>
      </c>
      <c r="ID91" s="382"/>
      <c r="IE91" s="382"/>
      <c r="IF91" s="429">
        <f t="shared" si="328"/>
        <v>0</v>
      </c>
      <c r="IG91" s="382"/>
      <c r="IK91" s="380">
        <f t="shared" si="365"/>
        <v>0</v>
      </c>
    </row>
    <row r="92" spans="1:245" s="35" customFormat="1" ht="25.5" outlineLevel="1">
      <c r="A92" s="436"/>
      <c r="B92" s="60" t="s">
        <v>661</v>
      </c>
      <c r="C92" s="60"/>
      <c r="D92" s="60"/>
      <c r="E92" s="245"/>
      <c r="F92" s="245"/>
      <c r="G92" s="245"/>
      <c r="H92" s="245"/>
      <c r="I92" s="245"/>
      <c r="J92" s="245"/>
      <c r="K92" s="245"/>
      <c r="L92" s="245"/>
      <c r="M92" s="34"/>
      <c r="N92" s="341"/>
      <c r="O92" s="34"/>
      <c r="P92" s="34"/>
      <c r="Q92" s="34"/>
      <c r="R92" s="34"/>
      <c r="S92" s="34"/>
      <c r="T92" s="34"/>
      <c r="U92" s="34"/>
      <c r="V92" s="66"/>
      <c r="W92" s="342"/>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66">
        <f t="shared" si="367"/>
        <v>5000</v>
      </c>
      <c r="AV92" s="34"/>
      <c r="AW92" s="34"/>
      <c r="AX92" s="68">
        <f t="shared" si="368"/>
        <v>0</v>
      </c>
      <c r="AY92" s="68"/>
      <c r="AZ92" s="34"/>
      <c r="BA92" s="185"/>
      <c r="BB92" s="185"/>
      <c r="BC92" s="184"/>
      <c r="BD92" s="184"/>
      <c r="BE92" s="184"/>
      <c r="BF92" s="184"/>
      <c r="BG92" s="184"/>
      <c r="BH92" s="184"/>
      <c r="BI92" s="184"/>
      <c r="BJ92" s="184"/>
      <c r="BK92" s="192"/>
      <c r="BL92" s="192"/>
      <c r="BM92" s="34"/>
      <c r="BN92" s="34"/>
      <c r="BO92" s="245"/>
      <c r="BP92" s="245"/>
      <c r="BQ92" s="245"/>
      <c r="BR92" s="245"/>
      <c r="BS92" s="245"/>
      <c r="BT92" s="34"/>
      <c r="BU92" s="245"/>
      <c r="BV92" s="245"/>
      <c r="BW92" s="245"/>
      <c r="BX92" s="245"/>
      <c r="BY92" s="245"/>
      <c r="BZ92" s="245"/>
      <c r="CA92" s="68"/>
      <c r="CB92" s="68"/>
      <c r="CC92" s="34"/>
      <c r="CD92" s="34"/>
      <c r="CE92" s="184"/>
      <c r="CF92" s="184"/>
      <c r="CG92" s="184"/>
      <c r="CH92" s="184"/>
      <c r="CI92" s="34"/>
      <c r="CJ92" s="34"/>
      <c r="CK92" s="34"/>
      <c r="CL92" s="34"/>
      <c r="CM92" s="34"/>
      <c r="CN92" s="34"/>
      <c r="CO92" s="34"/>
      <c r="CP92" s="34"/>
      <c r="CQ92" s="245"/>
      <c r="CR92" s="245"/>
      <c r="CS92" s="245"/>
      <c r="CT92" s="245"/>
      <c r="CU92" s="245"/>
      <c r="CV92" s="245"/>
      <c r="CW92" s="245"/>
      <c r="CX92" s="245"/>
      <c r="CY92" s="245"/>
      <c r="CZ92" s="245"/>
      <c r="DA92" s="245"/>
      <c r="DB92" s="245"/>
      <c r="DC92" s="380"/>
      <c r="DD92" s="380"/>
      <c r="DE92" s="64"/>
      <c r="DF92" s="64"/>
      <c r="DG92" s="64"/>
      <c r="DH92" s="64"/>
      <c r="DI92" s="64"/>
      <c r="DJ92" s="64"/>
      <c r="DK92" s="64"/>
      <c r="DL92" s="64"/>
      <c r="DM92" s="64"/>
      <c r="DN92" s="64"/>
      <c r="DO92" s="64"/>
      <c r="DP92" s="64"/>
      <c r="DQ92" s="245"/>
      <c r="DR92" s="245"/>
      <c r="DS92" s="245"/>
      <c r="DT92" s="245"/>
      <c r="DU92" s="245"/>
      <c r="DV92" s="245"/>
      <c r="DW92" s="245"/>
      <c r="DX92" s="245"/>
      <c r="DY92" s="34"/>
      <c r="DZ92" s="34"/>
      <c r="EA92" s="34"/>
      <c r="EB92" s="64"/>
      <c r="EC92" s="426"/>
      <c r="ED92" s="426"/>
      <c r="EE92" s="64"/>
      <c r="EF92" s="64"/>
      <c r="EG92" s="64"/>
      <c r="EH92" s="64"/>
      <c r="EI92" s="64"/>
      <c r="EJ92" s="64"/>
      <c r="EK92" s="64"/>
      <c r="EL92" s="64"/>
      <c r="EM92" s="64"/>
      <c r="EN92" s="64"/>
      <c r="EO92" s="64"/>
      <c r="EP92" s="64"/>
      <c r="EQ92" s="64"/>
      <c r="ER92" s="64"/>
      <c r="ES92" s="64"/>
      <c r="ET92" s="426"/>
      <c r="EU92" s="64"/>
      <c r="EV92" s="64"/>
      <c r="EW92" s="426"/>
      <c r="EX92" s="64"/>
      <c r="EY92" s="426"/>
      <c r="EZ92" s="426"/>
      <c r="FA92" s="64"/>
      <c r="FB92" s="64"/>
      <c r="FC92" s="64"/>
      <c r="FD92" s="64"/>
      <c r="FE92" s="64"/>
      <c r="FF92" s="64"/>
      <c r="FG92" s="64"/>
      <c r="FH92" s="64"/>
      <c r="FI92" s="64"/>
      <c r="FJ92" s="64"/>
      <c r="FK92" s="64"/>
      <c r="FL92" s="64"/>
      <c r="FM92" s="64"/>
      <c r="FN92" s="64"/>
      <c r="FO92" s="64"/>
      <c r="FP92" s="64"/>
      <c r="FQ92" s="64"/>
      <c r="FR92" s="64"/>
      <c r="FS92" s="64"/>
      <c r="FT92" s="64"/>
      <c r="FU92" s="426"/>
      <c r="FV92" s="426"/>
      <c r="FW92" s="64"/>
      <c r="FX92" s="64"/>
      <c r="FY92" s="64"/>
      <c r="FZ92" s="64"/>
      <c r="GA92" s="64"/>
      <c r="GB92" s="64"/>
      <c r="GC92" s="64"/>
      <c r="GD92" s="64"/>
      <c r="GE92" s="64"/>
      <c r="GF92" s="64"/>
      <c r="GG92" s="64"/>
      <c r="GH92" s="64"/>
      <c r="GI92" s="64"/>
      <c r="GJ92" s="64"/>
      <c r="GK92" s="64"/>
      <c r="GL92" s="64"/>
      <c r="GM92" s="64"/>
      <c r="GN92" s="64"/>
      <c r="GO92" s="64"/>
      <c r="GP92" s="64"/>
      <c r="GQ92" s="426"/>
      <c r="GR92" s="426"/>
      <c r="GS92" s="64"/>
      <c r="GT92" s="64"/>
      <c r="GU92" s="64"/>
      <c r="GV92" s="64"/>
      <c r="GW92" s="64"/>
      <c r="GX92" s="64"/>
      <c r="GY92" s="64"/>
      <c r="GZ92" s="64"/>
      <c r="HA92" s="64"/>
      <c r="HB92" s="64"/>
      <c r="HC92" s="64"/>
      <c r="HD92" s="64"/>
      <c r="HE92" s="64"/>
      <c r="HF92" s="64"/>
      <c r="HG92" s="462">
        <v>5000</v>
      </c>
      <c r="HH92" s="64"/>
      <c r="HI92" s="64"/>
      <c r="HJ92" s="64"/>
      <c r="HK92" s="64"/>
      <c r="HL92" s="382"/>
      <c r="HM92" s="398"/>
      <c r="HN92" s="398"/>
      <c r="HO92" s="382"/>
      <c r="HP92" s="382"/>
      <c r="HQ92" s="382"/>
      <c r="HR92" s="382"/>
      <c r="HS92" s="382"/>
      <c r="HT92" s="382"/>
      <c r="HU92" s="382"/>
      <c r="HV92" s="382"/>
      <c r="HW92" s="382"/>
      <c r="HX92" s="382"/>
      <c r="HY92" s="382"/>
      <c r="HZ92" s="382"/>
      <c r="IA92" s="382"/>
      <c r="IB92" s="382"/>
      <c r="IC92" s="382">
        <f t="shared" si="392"/>
        <v>5000</v>
      </c>
      <c r="ID92" s="382"/>
      <c r="IE92" s="382"/>
      <c r="IF92" s="429">
        <f t="shared" si="328"/>
        <v>0</v>
      </c>
      <c r="IG92" s="382"/>
      <c r="IK92" s="380">
        <f t="shared" si="365"/>
        <v>0</v>
      </c>
    </row>
    <row r="93" spans="1:245" s="35" customFormat="1" ht="51" outlineLevel="1">
      <c r="A93" s="436"/>
      <c r="B93" s="60" t="s">
        <v>662</v>
      </c>
      <c r="C93" s="60"/>
      <c r="D93" s="60"/>
      <c r="E93" s="245"/>
      <c r="F93" s="245"/>
      <c r="G93" s="245"/>
      <c r="H93" s="245"/>
      <c r="I93" s="245"/>
      <c r="J93" s="245"/>
      <c r="K93" s="245"/>
      <c r="L93" s="245"/>
      <c r="M93" s="34"/>
      <c r="N93" s="341"/>
      <c r="O93" s="34"/>
      <c r="P93" s="34"/>
      <c r="Q93" s="34"/>
      <c r="R93" s="34"/>
      <c r="S93" s="34"/>
      <c r="T93" s="34"/>
      <c r="U93" s="34"/>
      <c r="V93" s="66"/>
      <c r="W93" s="342"/>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66">
        <f t="shared" si="367"/>
        <v>6826.8</v>
      </c>
      <c r="AV93" s="34"/>
      <c r="AW93" s="34"/>
      <c r="AX93" s="68">
        <f t="shared" si="368"/>
        <v>0</v>
      </c>
      <c r="AY93" s="68"/>
      <c r="AZ93" s="34"/>
      <c r="BA93" s="185"/>
      <c r="BB93" s="185"/>
      <c r="BC93" s="184"/>
      <c r="BD93" s="184"/>
      <c r="BE93" s="184"/>
      <c r="BF93" s="184"/>
      <c r="BG93" s="184"/>
      <c r="BH93" s="184"/>
      <c r="BI93" s="184"/>
      <c r="BJ93" s="184"/>
      <c r="BK93" s="192"/>
      <c r="BL93" s="192"/>
      <c r="BM93" s="34"/>
      <c r="BN93" s="34"/>
      <c r="BO93" s="245"/>
      <c r="BP93" s="245"/>
      <c r="BQ93" s="245"/>
      <c r="BR93" s="245"/>
      <c r="BS93" s="245"/>
      <c r="BT93" s="34"/>
      <c r="BU93" s="245"/>
      <c r="BV93" s="245"/>
      <c r="BW93" s="245"/>
      <c r="BX93" s="245"/>
      <c r="BY93" s="245"/>
      <c r="BZ93" s="245"/>
      <c r="CA93" s="68"/>
      <c r="CB93" s="68"/>
      <c r="CC93" s="34"/>
      <c r="CD93" s="34"/>
      <c r="CE93" s="184"/>
      <c r="CF93" s="184"/>
      <c r="CG93" s="184"/>
      <c r="CH93" s="184"/>
      <c r="CI93" s="34"/>
      <c r="CJ93" s="34"/>
      <c r="CK93" s="34"/>
      <c r="CL93" s="34"/>
      <c r="CM93" s="34"/>
      <c r="CN93" s="34"/>
      <c r="CO93" s="34"/>
      <c r="CP93" s="34"/>
      <c r="CQ93" s="245"/>
      <c r="CR93" s="245"/>
      <c r="CS93" s="245"/>
      <c r="CT93" s="245"/>
      <c r="CU93" s="245"/>
      <c r="CV93" s="245"/>
      <c r="CW93" s="245"/>
      <c r="CX93" s="245"/>
      <c r="CY93" s="245"/>
      <c r="CZ93" s="245"/>
      <c r="DA93" s="245"/>
      <c r="DB93" s="245"/>
      <c r="DC93" s="380"/>
      <c r="DD93" s="380"/>
      <c r="DE93" s="64"/>
      <c r="DF93" s="64"/>
      <c r="DG93" s="64"/>
      <c r="DH93" s="64"/>
      <c r="DI93" s="64"/>
      <c r="DJ93" s="64"/>
      <c r="DK93" s="64"/>
      <c r="DL93" s="64"/>
      <c r="DM93" s="64"/>
      <c r="DN93" s="64"/>
      <c r="DO93" s="64"/>
      <c r="DP93" s="64"/>
      <c r="DQ93" s="245"/>
      <c r="DR93" s="245"/>
      <c r="DS93" s="245"/>
      <c r="DT93" s="245"/>
      <c r="DU93" s="245"/>
      <c r="DV93" s="245"/>
      <c r="DW93" s="245"/>
      <c r="DX93" s="245"/>
      <c r="DY93" s="34"/>
      <c r="DZ93" s="34"/>
      <c r="EA93" s="34"/>
      <c r="EB93" s="64"/>
      <c r="EC93" s="426"/>
      <c r="ED93" s="426"/>
      <c r="EE93" s="64"/>
      <c r="EF93" s="64"/>
      <c r="EG93" s="64"/>
      <c r="EH93" s="64"/>
      <c r="EI93" s="64"/>
      <c r="EJ93" s="64"/>
      <c r="EK93" s="64"/>
      <c r="EL93" s="64"/>
      <c r="EM93" s="64"/>
      <c r="EN93" s="64"/>
      <c r="EO93" s="64"/>
      <c r="EP93" s="64"/>
      <c r="EQ93" s="64"/>
      <c r="ER93" s="64"/>
      <c r="ES93" s="64"/>
      <c r="ET93" s="426"/>
      <c r="EU93" s="64"/>
      <c r="EV93" s="64"/>
      <c r="EW93" s="426"/>
      <c r="EX93" s="64"/>
      <c r="EY93" s="426"/>
      <c r="EZ93" s="426"/>
      <c r="FA93" s="64"/>
      <c r="FB93" s="64"/>
      <c r="FC93" s="64"/>
      <c r="FD93" s="64"/>
      <c r="FE93" s="64"/>
      <c r="FF93" s="64"/>
      <c r="FG93" s="64"/>
      <c r="FH93" s="64"/>
      <c r="FI93" s="64"/>
      <c r="FJ93" s="64"/>
      <c r="FK93" s="64"/>
      <c r="FL93" s="64"/>
      <c r="FM93" s="64"/>
      <c r="FN93" s="64"/>
      <c r="FO93" s="64"/>
      <c r="FP93" s="64"/>
      <c r="FQ93" s="64"/>
      <c r="FR93" s="64"/>
      <c r="FS93" s="64"/>
      <c r="FT93" s="64"/>
      <c r="FU93" s="426"/>
      <c r="FV93" s="426"/>
      <c r="FW93" s="64"/>
      <c r="FX93" s="64"/>
      <c r="FY93" s="64"/>
      <c r="FZ93" s="64"/>
      <c r="GA93" s="64"/>
      <c r="GB93" s="64"/>
      <c r="GC93" s="64"/>
      <c r="GD93" s="64"/>
      <c r="GE93" s="64"/>
      <c r="GF93" s="64"/>
      <c r="GG93" s="64"/>
      <c r="GH93" s="64"/>
      <c r="GI93" s="64"/>
      <c r="GJ93" s="64"/>
      <c r="GK93" s="64"/>
      <c r="GL93" s="64"/>
      <c r="GM93" s="64"/>
      <c r="GN93" s="64"/>
      <c r="GO93" s="64"/>
      <c r="GP93" s="64"/>
      <c r="GQ93" s="426"/>
      <c r="GR93" s="426"/>
      <c r="GS93" s="64"/>
      <c r="GT93" s="64"/>
      <c r="GU93" s="64"/>
      <c r="GV93" s="64"/>
      <c r="GW93" s="64"/>
      <c r="GX93" s="64"/>
      <c r="GY93" s="64"/>
      <c r="GZ93" s="64"/>
      <c r="HA93" s="64"/>
      <c r="HB93" s="64"/>
      <c r="HC93" s="64"/>
      <c r="HD93" s="64"/>
      <c r="HE93" s="64"/>
      <c r="HF93" s="64"/>
      <c r="HG93" s="462">
        <v>6826.8</v>
      </c>
      <c r="HH93" s="64"/>
      <c r="HI93" s="64"/>
      <c r="HJ93" s="64"/>
      <c r="HK93" s="64"/>
      <c r="HL93" s="382"/>
      <c r="HM93" s="398"/>
      <c r="HN93" s="398"/>
      <c r="HO93" s="382"/>
      <c r="HP93" s="382"/>
      <c r="HQ93" s="382"/>
      <c r="HR93" s="382"/>
      <c r="HS93" s="382"/>
      <c r="HT93" s="382"/>
      <c r="HU93" s="382"/>
      <c r="HV93" s="382"/>
      <c r="HW93" s="382"/>
      <c r="HX93" s="382"/>
      <c r="HY93" s="382"/>
      <c r="HZ93" s="382"/>
      <c r="IA93" s="382"/>
      <c r="IB93" s="382"/>
      <c r="IC93" s="382">
        <f t="shared" si="392"/>
        <v>6826.8</v>
      </c>
      <c r="ID93" s="382"/>
      <c r="IE93" s="382"/>
      <c r="IF93" s="429">
        <f t="shared" si="328"/>
        <v>0</v>
      </c>
      <c r="IG93" s="382"/>
      <c r="IK93" s="380">
        <f t="shared" si="365"/>
        <v>0</v>
      </c>
    </row>
    <row r="94" spans="1:245" s="35" customFormat="1" ht="25.5" outlineLevel="1">
      <c r="A94" s="436"/>
      <c r="B94" s="60" t="s">
        <v>663</v>
      </c>
      <c r="C94" s="60"/>
      <c r="D94" s="60"/>
      <c r="E94" s="245"/>
      <c r="F94" s="245"/>
      <c r="G94" s="245"/>
      <c r="H94" s="245"/>
      <c r="I94" s="245"/>
      <c r="J94" s="245"/>
      <c r="K94" s="245"/>
      <c r="L94" s="245"/>
      <c r="M94" s="34"/>
      <c r="N94" s="341"/>
      <c r="O94" s="34"/>
      <c r="P94" s="34"/>
      <c r="Q94" s="34"/>
      <c r="R94" s="34"/>
      <c r="S94" s="34"/>
      <c r="T94" s="34"/>
      <c r="U94" s="34"/>
      <c r="V94" s="66"/>
      <c r="W94" s="342"/>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66">
        <f t="shared" si="367"/>
        <v>6582.99</v>
      </c>
      <c r="AV94" s="34"/>
      <c r="AW94" s="34"/>
      <c r="AX94" s="68">
        <f t="shared" si="368"/>
        <v>0</v>
      </c>
      <c r="AY94" s="68"/>
      <c r="AZ94" s="34"/>
      <c r="BA94" s="185"/>
      <c r="BB94" s="185"/>
      <c r="BC94" s="184"/>
      <c r="BD94" s="184"/>
      <c r="BE94" s="184"/>
      <c r="BF94" s="184"/>
      <c r="BG94" s="184"/>
      <c r="BH94" s="184"/>
      <c r="BI94" s="184"/>
      <c r="BJ94" s="184"/>
      <c r="BK94" s="192"/>
      <c r="BL94" s="192"/>
      <c r="BM94" s="34"/>
      <c r="BN94" s="34"/>
      <c r="BO94" s="245"/>
      <c r="BP94" s="245"/>
      <c r="BQ94" s="245"/>
      <c r="BR94" s="245"/>
      <c r="BS94" s="245"/>
      <c r="BT94" s="34"/>
      <c r="BU94" s="245"/>
      <c r="BV94" s="245"/>
      <c r="BW94" s="245"/>
      <c r="BX94" s="245"/>
      <c r="BY94" s="245"/>
      <c r="BZ94" s="245"/>
      <c r="CA94" s="68"/>
      <c r="CB94" s="68"/>
      <c r="CC94" s="34"/>
      <c r="CD94" s="34"/>
      <c r="CE94" s="184"/>
      <c r="CF94" s="184"/>
      <c r="CG94" s="184"/>
      <c r="CH94" s="184"/>
      <c r="CI94" s="34"/>
      <c r="CJ94" s="34"/>
      <c r="CK94" s="34"/>
      <c r="CL94" s="34"/>
      <c r="CM94" s="34"/>
      <c r="CN94" s="34"/>
      <c r="CO94" s="34"/>
      <c r="CP94" s="34"/>
      <c r="CQ94" s="245"/>
      <c r="CR94" s="245"/>
      <c r="CS94" s="245"/>
      <c r="CT94" s="245"/>
      <c r="CU94" s="245"/>
      <c r="CV94" s="245"/>
      <c r="CW94" s="245"/>
      <c r="CX94" s="245"/>
      <c r="CY94" s="245"/>
      <c r="CZ94" s="245"/>
      <c r="DA94" s="245"/>
      <c r="DB94" s="245"/>
      <c r="DC94" s="380"/>
      <c r="DD94" s="380"/>
      <c r="DE94" s="64"/>
      <c r="DF94" s="64"/>
      <c r="DG94" s="64"/>
      <c r="DH94" s="64"/>
      <c r="DI94" s="64"/>
      <c r="DJ94" s="64"/>
      <c r="DK94" s="64"/>
      <c r="DL94" s="64"/>
      <c r="DM94" s="64"/>
      <c r="DN94" s="64"/>
      <c r="DO94" s="64"/>
      <c r="DP94" s="64"/>
      <c r="DQ94" s="245"/>
      <c r="DR94" s="245"/>
      <c r="DS94" s="245"/>
      <c r="DT94" s="245"/>
      <c r="DU94" s="245"/>
      <c r="DV94" s="245"/>
      <c r="DW94" s="245"/>
      <c r="DX94" s="245"/>
      <c r="DY94" s="34"/>
      <c r="DZ94" s="34"/>
      <c r="EA94" s="34"/>
      <c r="EB94" s="64"/>
      <c r="EC94" s="426"/>
      <c r="ED94" s="426"/>
      <c r="EE94" s="64"/>
      <c r="EF94" s="64"/>
      <c r="EG94" s="64"/>
      <c r="EH94" s="64"/>
      <c r="EI94" s="64"/>
      <c r="EJ94" s="64"/>
      <c r="EK94" s="64"/>
      <c r="EL94" s="64"/>
      <c r="EM94" s="64"/>
      <c r="EN94" s="64"/>
      <c r="EO94" s="64"/>
      <c r="EP94" s="64"/>
      <c r="EQ94" s="64"/>
      <c r="ER94" s="64"/>
      <c r="ES94" s="64"/>
      <c r="ET94" s="426"/>
      <c r="EU94" s="64"/>
      <c r="EV94" s="64"/>
      <c r="EW94" s="426"/>
      <c r="EX94" s="64"/>
      <c r="EY94" s="426"/>
      <c r="EZ94" s="426"/>
      <c r="FA94" s="64"/>
      <c r="FB94" s="64"/>
      <c r="FC94" s="64"/>
      <c r="FD94" s="64"/>
      <c r="FE94" s="64"/>
      <c r="FF94" s="64"/>
      <c r="FG94" s="64"/>
      <c r="FH94" s="64"/>
      <c r="FI94" s="64"/>
      <c r="FJ94" s="64"/>
      <c r="FK94" s="64"/>
      <c r="FL94" s="64"/>
      <c r="FM94" s="64"/>
      <c r="FN94" s="64"/>
      <c r="FO94" s="64"/>
      <c r="FP94" s="64"/>
      <c r="FQ94" s="64"/>
      <c r="FR94" s="64"/>
      <c r="FS94" s="64"/>
      <c r="FT94" s="64"/>
      <c r="FU94" s="426"/>
      <c r="FV94" s="426"/>
      <c r="FW94" s="64"/>
      <c r="FX94" s="64"/>
      <c r="FY94" s="64"/>
      <c r="FZ94" s="64"/>
      <c r="GA94" s="64"/>
      <c r="GB94" s="64"/>
      <c r="GC94" s="64"/>
      <c r="GD94" s="64"/>
      <c r="GE94" s="64"/>
      <c r="GF94" s="64"/>
      <c r="GG94" s="64"/>
      <c r="GH94" s="64"/>
      <c r="GI94" s="64"/>
      <c r="GJ94" s="64"/>
      <c r="GK94" s="64"/>
      <c r="GL94" s="64"/>
      <c r="GM94" s="64"/>
      <c r="GN94" s="64"/>
      <c r="GO94" s="64"/>
      <c r="GP94" s="64"/>
      <c r="GQ94" s="426"/>
      <c r="GR94" s="426"/>
      <c r="GS94" s="64"/>
      <c r="GT94" s="64"/>
      <c r="GU94" s="64"/>
      <c r="GV94" s="64"/>
      <c r="GW94" s="64"/>
      <c r="GX94" s="64"/>
      <c r="GY94" s="64"/>
      <c r="GZ94" s="64"/>
      <c r="HA94" s="64"/>
      <c r="HB94" s="64"/>
      <c r="HC94" s="64"/>
      <c r="HD94" s="64"/>
      <c r="HE94" s="64"/>
      <c r="HF94" s="64"/>
      <c r="HG94" s="462">
        <v>6582.99</v>
      </c>
      <c r="HH94" s="64"/>
      <c r="HI94" s="64"/>
      <c r="HJ94" s="64"/>
      <c r="HK94" s="64"/>
      <c r="HL94" s="382"/>
      <c r="HM94" s="398"/>
      <c r="HN94" s="398"/>
      <c r="HO94" s="382"/>
      <c r="HP94" s="382"/>
      <c r="HQ94" s="382"/>
      <c r="HR94" s="382"/>
      <c r="HS94" s="382"/>
      <c r="HT94" s="382"/>
      <c r="HU94" s="382"/>
      <c r="HV94" s="382"/>
      <c r="HW94" s="382"/>
      <c r="HX94" s="382"/>
      <c r="HY94" s="382"/>
      <c r="HZ94" s="382"/>
      <c r="IA94" s="382"/>
      <c r="IB94" s="382"/>
      <c r="IC94" s="382">
        <f t="shared" si="392"/>
        <v>6582.99</v>
      </c>
      <c r="ID94" s="382"/>
      <c r="IE94" s="382"/>
      <c r="IF94" s="429">
        <f t="shared" si="328"/>
        <v>0</v>
      </c>
      <c r="IG94" s="382"/>
      <c r="IK94" s="380">
        <f t="shared" si="365"/>
        <v>0</v>
      </c>
    </row>
    <row r="95" spans="1:245" s="35" customFormat="1" ht="25.5" outlineLevel="1">
      <c r="A95" s="245" t="s">
        <v>525</v>
      </c>
      <c r="B95" s="384" t="s">
        <v>568</v>
      </c>
      <c r="C95" s="60"/>
      <c r="D95" s="60"/>
      <c r="E95" s="245"/>
      <c r="F95" s="245"/>
      <c r="G95" s="245"/>
      <c r="H95" s="245"/>
      <c r="I95" s="245"/>
      <c r="J95" s="245">
        <v>2019</v>
      </c>
      <c r="K95" s="245">
        <v>2020</v>
      </c>
      <c r="L95" s="245"/>
      <c r="M95" s="34">
        <f t="shared" si="387"/>
        <v>0</v>
      </c>
      <c r="N95" s="342" t="s">
        <v>604</v>
      </c>
      <c r="O95" s="34">
        <f t="shared" si="377"/>
        <v>12484.331</v>
      </c>
      <c r="P95" s="34">
        <f t="shared" si="378"/>
        <v>0</v>
      </c>
      <c r="Q95" s="34">
        <f t="shared" si="378"/>
        <v>0</v>
      </c>
      <c r="R95" s="34">
        <f t="shared" si="378"/>
        <v>0</v>
      </c>
      <c r="S95" s="34">
        <f t="shared" si="378"/>
        <v>0</v>
      </c>
      <c r="T95" s="34">
        <f t="shared" si="378"/>
        <v>0</v>
      </c>
      <c r="U95" s="34">
        <f t="shared" si="378"/>
        <v>9603.4009999999998</v>
      </c>
      <c r="V95" s="66">
        <f t="shared" si="84"/>
        <v>0</v>
      </c>
      <c r="W95" s="34"/>
      <c r="X95" s="34"/>
      <c r="Y95" s="34"/>
      <c r="Z95" s="34"/>
      <c r="AA95" s="34"/>
      <c r="AB95" s="34"/>
      <c r="AC95" s="34"/>
      <c r="AD95" s="34"/>
      <c r="AE95" s="34"/>
      <c r="AF95" s="34"/>
      <c r="AG95" s="34">
        <f t="shared" si="388"/>
        <v>0</v>
      </c>
      <c r="AH95" s="34">
        <f t="shared" si="388"/>
        <v>2880.93</v>
      </c>
      <c r="AI95" s="34">
        <f t="shared" si="83"/>
        <v>2598.3825900000002</v>
      </c>
      <c r="AJ95" s="342">
        <v>1117.97759</v>
      </c>
      <c r="AK95" s="342">
        <f>830.405+650</f>
        <v>1480.405</v>
      </c>
      <c r="AL95" s="34"/>
      <c r="AM95" s="34"/>
      <c r="AN95" s="34"/>
      <c r="AO95" s="34"/>
      <c r="AP95" s="34"/>
      <c r="AQ95" s="34"/>
      <c r="AR95" s="34"/>
      <c r="AS95" s="34">
        <f t="shared" si="389"/>
        <v>0</v>
      </c>
      <c r="AT95" s="34">
        <f t="shared" si="389"/>
        <v>0</v>
      </c>
      <c r="AU95" s="66">
        <f t="shared" si="367"/>
        <v>5885.4075699999994</v>
      </c>
      <c r="AV95" s="34">
        <f t="shared" si="379"/>
        <v>0</v>
      </c>
      <c r="AW95" s="34">
        <f t="shared" si="379"/>
        <v>0</v>
      </c>
      <c r="AX95" s="68">
        <f t="shared" si="368"/>
        <v>0</v>
      </c>
      <c r="AY95" s="68">
        <f t="shared" si="369"/>
        <v>0</v>
      </c>
      <c r="AZ95" s="34">
        <f t="shared" si="369"/>
        <v>0</v>
      </c>
      <c r="BA95" s="185"/>
      <c r="BB95" s="185"/>
      <c r="BC95" s="184"/>
      <c r="BD95" s="184"/>
      <c r="BE95" s="184"/>
      <c r="BF95" s="184"/>
      <c r="BG95" s="184"/>
      <c r="BH95" s="184"/>
      <c r="BI95" s="184"/>
      <c r="BJ95" s="184"/>
      <c r="BK95" s="192"/>
      <c r="BL95" s="192"/>
      <c r="BM95" s="34">
        <f t="shared" si="384"/>
        <v>0</v>
      </c>
      <c r="BN95" s="34">
        <f t="shared" si="384"/>
        <v>12484.331</v>
      </c>
      <c r="BO95" s="245"/>
      <c r="BP95" s="245"/>
      <c r="BQ95" s="245"/>
      <c r="BR95" s="245"/>
      <c r="BS95" s="245"/>
      <c r="BT95" s="34">
        <f>5900.15+983.519+830.4+1889.332</f>
        <v>9603.4009999999998</v>
      </c>
      <c r="BU95" s="245"/>
      <c r="BV95" s="34">
        <f>2880.93</f>
        <v>2880.93</v>
      </c>
      <c r="BW95" s="245"/>
      <c r="BX95" s="245"/>
      <c r="BY95" s="245"/>
      <c r="BZ95" s="245"/>
      <c r="CA95" s="68">
        <f t="shared" si="370"/>
        <v>0</v>
      </c>
      <c r="CB95" s="68">
        <f t="shared" si="370"/>
        <v>0</v>
      </c>
      <c r="CC95" s="34"/>
      <c r="CD95" s="34"/>
      <c r="CE95" s="184"/>
      <c r="CF95" s="184"/>
      <c r="CG95" s="184"/>
      <c r="CH95" s="184"/>
      <c r="CI95" s="34"/>
      <c r="CJ95" s="34"/>
      <c r="CK95" s="34"/>
      <c r="CL95" s="34"/>
      <c r="CM95" s="34"/>
      <c r="CN95" s="34"/>
      <c r="CO95" s="34">
        <f t="shared" si="371"/>
        <v>0</v>
      </c>
      <c r="CP95" s="34">
        <f t="shared" si="371"/>
        <v>0</v>
      </c>
      <c r="CQ95" s="245"/>
      <c r="CR95" s="245"/>
      <c r="CS95" s="245"/>
      <c r="CT95" s="245"/>
      <c r="CU95" s="245"/>
      <c r="CV95" s="245"/>
      <c r="CW95" s="245"/>
      <c r="CX95" s="245"/>
      <c r="CY95" s="245"/>
      <c r="CZ95" s="245"/>
      <c r="DA95" s="245"/>
      <c r="DB95" s="245"/>
      <c r="DC95" s="380">
        <f t="shared" si="340"/>
        <v>0</v>
      </c>
      <c r="DD95" s="380">
        <f t="shared" si="340"/>
        <v>12484.331</v>
      </c>
      <c r="DE95" s="64">
        <f t="shared" si="249"/>
        <v>0</v>
      </c>
      <c r="DF95" s="64">
        <f t="shared" si="249"/>
        <v>0</v>
      </c>
      <c r="DG95" s="64">
        <f t="shared" si="249"/>
        <v>0</v>
      </c>
      <c r="DH95" s="64">
        <f t="shared" si="248"/>
        <v>0</v>
      </c>
      <c r="DI95" s="64">
        <f t="shared" si="248"/>
        <v>0</v>
      </c>
      <c r="DJ95" s="64">
        <f t="shared" si="248"/>
        <v>9603.4009999999998</v>
      </c>
      <c r="DK95" s="64">
        <f t="shared" si="248"/>
        <v>0</v>
      </c>
      <c r="DL95" s="64">
        <f t="shared" si="248"/>
        <v>2880.93</v>
      </c>
      <c r="DM95" s="64">
        <f t="shared" si="248"/>
        <v>0</v>
      </c>
      <c r="DN95" s="64">
        <f t="shared" si="248"/>
        <v>0</v>
      </c>
      <c r="DO95" s="64">
        <f t="shared" si="248"/>
        <v>0</v>
      </c>
      <c r="DP95" s="64">
        <f t="shared" si="248"/>
        <v>0</v>
      </c>
      <c r="DQ95" s="245"/>
      <c r="DR95" s="245"/>
      <c r="DS95" s="245"/>
      <c r="DT95" s="245"/>
      <c r="DU95" s="245"/>
      <c r="DV95" s="245"/>
      <c r="DW95" s="245"/>
      <c r="DX95" s="245"/>
      <c r="DY95" s="34"/>
      <c r="DZ95" s="34"/>
      <c r="EA95" s="34"/>
      <c r="EB95" s="64">
        <f t="shared" si="363"/>
        <v>0</v>
      </c>
      <c r="EC95" s="426">
        <f t="shared" si="363"/>
        <v>1143.62006</v>
      </c>
      <c r="ED95" s="426">
        <f t="shared" si="26"/>
        <v>0</v>
      </c>
      <c r="EE95" s="64">
        <f t="shared" si="27"/>
        <v>0</v>
      </c>
      <c r="EF95" s="64">
        <f t="shared" si="9"/>
        <v>0</v>
      </c>
      <c r="EG95" s="64">
        <f t="shared" si="28"/>
        <v>0</v>
      </c>
      <c r="EH95" s="64">
        <f t="shared" si="341"/>
        <v>0</v>
      </c>
      <c r="EI95" s="64">
        <f t="shared" si="341"/>
        <v>0</v>
      </c>
      <c r="EJ95" s="64">
        <f t="shared" si="29"/>
        <v>0</v>
      </c>
      <c r="EK95" s="64">
        <f t="shared" si="342"/>
        <v>0</v>
      </c>
      <c r="EL95" s="64">
        <f t="shared" si="342"/>
        <v>0</v>
      </c>
      <c r="EM95" s="64">
        <f t="shared" si="30"/>
        <v>0</v>
      </c>
      <c r="EN95" s="64">
        <f t="shared" si="343"/>
        <v>0</v>
      </c>
      <c r="EO95" s="64">
        <f t="shared" si="343"/>
        <v>0</v>
      </c>
      <c r="EP95" s="64">
        <f t="shared" si="32"/>
        <v>1117.97759</v>
      </c>
      <c r="EQ95" s="64">
        <f t="shared" si="344"/>
        <v>0</v>
      </c>
      <c r="ER95" s="64">
        <f t="shared" si="344"/>
        <v>0</v>
      </c>
      <c r="ES95" s="64">
        <f>13.7639599999999+11.8785100000002</f>
        <v>25.642470000000099</v>
      </c>
      <c r="ET95" s="426">
        <f t="shared" si="345"/>
        <v>0</v>
      </c>
      <c r="EU95" s="64">
        <f t="shared" si="345"/>
        <v>0</v>
      </c>
      <c r="EV95" s="64"/>
      <c r="EW95" s="426">
        <f t="shared" si="35"/>
        <v>0</v>
      </c>
      <c r="EX95" s="64">
        <f t="shared" si="364"/>
        <v>0</v>
      </c>
      <c r="EY95" s="426">
        <f t="shared" si="364"/>
        <v>7340.1700999999994</v>
      </c>
      <c r="EZ95" s="426">
        <f t="shared" si="37"/>
        <v>12484.331</v>
      </c>
      <c r="FA95" s="64">
        <f t="shared" si="38"/>
        <v>12484.331</v>
      </c>
      <c r="FB95" s="64">
        <f t="shared" si="39"/>
        <v>0</v>
      </c>
      <c r="FC95" s="64">
        <f t="shared" si="40"/>
        <v>0</v>
      </c>
      <c r="FD95" s="64">
        <f t="shared" si="346"/>
        <v>0</v>
      </c>
      <c r="FE95" s="64">
        <f t="shared" si="346"/>
        <v>0</v>
      </c>
      <c r="FF95" s="64">
        <f t="shared" si="42"/>
        <v>0</v>
      </c>
      <c r="FG95" s="64">
        <f t="shared" si="347"/>
        <v>0</v>
      </c>
      <c r="FH95" s="64">
        <f t="shared" si="347"/>
        <v>0</v>
      </c>
      <c r="FI95" s="64">
        <f t="shared" si="44"/>
        <v>0</v>
      </c>
      <c r="FJ95" s="64">
        <f t="shared" si="348"/>
        <v>9603.4009999999998</v>
      </c>
      <c r="FK95" s="64">
        <f t="shared" si="348"/>
        <v>0</v>
      </c>
      <c r="FL95" s="64">
        <f t="shared" si="46"/>
        <v>1480.405</v>
      </c>
      <c r="FM95" s="64">
        <f t="shared" si="349"/>
        <v>2880.93</v>
      </c>
      <c r="FN95" s="64">
        <f t="shared" si="349"/>
        <v>0</v>
      </c>
      <c r="FO95" s="64">
        <v>5859.7650999999996</v>
      </c>
      <c r="FP95" s="64">
        <f t="shared" si="350"/>
        <v>0</v>
      </c>
      <c r="FQ95" s="64">
        <f t="shared" si="350"/>
        <v>0</v>
      </c>
      <c r="FR95" s="64"/>
      <c r="FS95" s="64">
        <f t="shared" si="49"/>
        <v>0</v>
      </c>
      <c r="FT95" s="64">
        <f t="shared" si="351"/>
        <v>0</v>
      </c>
      <c r="FU95" s="426">
        <f t="shared" si="351"/>
        <v>0</v>
      </c>
      <c r="FV95" s="426">
        <f t="shared" si="51"/>
        <v>0</v>
      </c>
      <c r="FW95" s="64">
        <f t="shared" si="52"/>
        <v>0</v>
      </c>
      <c r="FX95" s="64">
        <f t="shared" si="53"/>
        <v>0</v>
      </c>
      <c r="FY95" s="64">
        <f t="shared" si="54"/>
        <v>0</v>
      </c>
      <c r="FZ95" s="64">
        <f t="shared" si="352"/>
        <v>0</v>
      </c>
      <c r="GA95" s="64">
        <f t="shared" si="352"/>
        <v>0</v>
      </c>
      <c r="GB95" s="64">
        <f t="shared" si="56"/>
        <v>0</v>
      </c>
      <c r="GC95" s="64">
        <f t="shared" si="353"/>
        <v>0</v>
      </c>
      <c r="GD95" s="64">
        <f t="shared" si="353"/>
        <v>0</v>
      </c>
      <c r="GE95" s="64">
        <f t="shared" si="58"/>
        <v>0</v>
      </c>
      <c r="GF95" s="64">
        <f t="shared" si="354"/>
        <v>0</v>
      </c>
      <c r="GG95" s="64">
        <f t="shared" si="354"/>
        <v>0</v>
      </c>
      <c r="GH95" s="64">
        <f t="shared" si="60"/>
        <v>0</v>
      </c>
      <c r="GI95" s="64">
        <f t="shared" si="355"/>
        <v>0</v>
      </c>
      <c r="GJ95" s="64">
        <f t="shared" si="355"/>
        <v>0</v>
      </c>
      <c r="GK95" s="64"/>
      <c r="GL95" s="64">
        <f t="shared" si="356"/>
        <v>0</v>
      </c>
      <c r="GM95" s="64">
        <f t="shared" si="356"/>
        <v>0</v>
      </c>
      <c r="GN95" s="64"/>
      <c r="GO95" s="64">
        <f t="shared" si="63"/>
        <v>0</v>
      </c>
      <c r="GP95" s="64">
        <f t="shared" si="357"/>
        <v>0</v>
      </c>
      <c r="GQ95" s="426">
        <f t="shared" si="357"/>
        <v>0</v>
      </c>
      <c r="GR95" s="426">
        <f t="shared" si="65"/>
        <v>0</v>
      </c>
      <c r="GS95" s="64">
        <f t="shared" si="66"/>
        <v>0</v>
      </c>
      <c r="GT95" s="64">
        <f t="shared" si="67"/>
        <v>0</v>
      </c>
      <c r="GU95" s="64">
        <f t="shared" si="68"/>
        <v>0</v>
      </c>
      <c r="GV95" s="64">
        <f t="shared" si="358"/>
        <v>0</v>
      </c>
      <c r="GW95" s="64">
        <f t="shared" si="358"/>
        <v>0</v>
      </c>
      <c r="GX95" s="64">
        <f t="shared" si="70"/>
        <v>0</v>
      </c>
      <c r="GY95" s="64">
        <f t="shared" si="359"/>
        <v>0</v>
      </c>
      <c r="GZ95" s="64">
        <f t="shared" si="359"/>
        <v>0</v>
      </c>
      <c r="HA95" s="64">
        <f t="shared" si="72"/>
        <v>0</v>
      </c>
      <c r="HB95" s="64">
        <f t="shared" si="360"/>
        <v>0</v>
      </c>
      <c r="HC95" s="64">
        <f t="shared" si="360"/>
        <v>0</v>
      </c>
      <c r="HD95" s="64">
        <f t="shared" si="74"/>
        <v>0</v>
      </c>
      <c r="HE95" s="64">
        <f t="shared" si="361"/>
        <v>0</v>
      </c>
      <c r="HF95" s="64">
        <f t="shared" si="361"/>
        <v>0</v>
      </c>
      <c r="HG95" s="64"/>
      <c r="HH95" s="64">
        <f t="shared" si="362"/>
        <v>0</v>
      </c>
      <c r="HI95" s="64">
        <f t="shared" si="362"/>
        <v>0</v>
      </c>
      <c r="HJ95" s="64"/>
      <c r="HK95" s="64">
        <f t="shared" si="77"/>
        <v>0</v>
      </c>
      <c r="HL95" s="382">
        <f t="shared" si="78"/>
        <v>0</v>
      </c>
      <c r="HM95" s="398">
        <f t="shared" si="79"/>
        <v>8483.7901600000005</v>
      </c>
      <c r="HN95" s="398">
        <f t="shared" si="80"/>
        <v>12484.331</v>
      </c>
      <c r="HO95" s="382">
        <f t="shared" si="81"/>
        <v>12484.331</v>
      </c>
      <c r="HP95" s="382">
        <f t="shared" si="390"/>
        <v>0</v>
      </c>
      <c r="HQ95" s="382">
        <f t="shared" si="390"/>
        <v>0</v>
      </c>
      <c r="HR95" s="382">
        <f t="shared" si="386"/>
        <v>0</v>
      </c>
      <c r="HS95" s="382">
        <f t="shared" si="386"/>
        <v>0</v>
      </c>
      <c r="HT95" s="382">
        <f t="shared" si="386"/>
        <v>0</v>
      </c>
      <c r="HU95" s="382">
        <f t="shared" si="386"/>
        <v>0</v>
      </c>
      <c r="HV95" s="382">
        <f t="shared" si="386"/>
        <v>0</v>
      </c>
      <c r="HW95" s="382">
        <f t="shared" si="386"/>
        <v>0</v>
      </c>
      <c r="HX95" s="382">
        <f t="shared" si="386"/>
        <v>9603.4009999999998</v>
      </c>
      <c r="HY95" s="382">
        <f t="shared" si="386"/>
        <v>0</v>
      </c>
      <c r="HZ95" s="382">
        <f t="shared" si="386"/>
        <v>2598.3825900000002</v>
      </c>
      <c r="IA95" s="382">
        <f t="shared" si="386"/>
        <v>2880.93</v>
      </c>
      <c r="IB95" s="382">
        <f t="shared" si="386"/>
        <v>0</v>
      </c>
      <c r="IC95" s="382">
        <f t="shared" si="386"/>
        <v>5885.4075699999994</v>
      </c>
      <c r="ID95" s="382">
        <f t="shared" si="386"/>
        <v>0</v>
      </c>
      <c r="IE95" s="382">
        <f t="shared" si="386"/>
        <v>0</v>
      </c>
      <c r="IF95" s="429">
        <f t="shared" si="328"/>
        <v>0</v>
      </c>
      <c r="IG95" s="382">
        <f t="shared" si="328"/>
        <v>0</v>
      </c>
      <c r="IK95" s="380">
        <f t="shared" si="365"/>
        <v>-3.2329694477084558E-13</v>
      </c>
    </row>
    <row r="96" spans="1:245" s="35" customFormat="1" ht="21.95" customHeight="1" collapsed="1">
      <c r="A96" s="535" t="s">
        <v>12</v>
      </c>
      <c r="B96" s="536"/>
      <c r="C96" s="536"/>
      <c r="D96" s="536"/>
      <c r="E96" s="536"/>
      <c r="F96" s="536"/>
      <c r="G96" s="536"/>
      <c r="H96" s="536"/>
      <c r="I96" s="536"/>
      <c r="J96" s="536"/>
      <c r="K96" s="537"/>
      <c r="L96" s="337"/>
      <c r="M96" s="253">
        <f t="shared" ref="M96:BX96" si="393">M51+M63</f>
        <v>980782.72846960009</v>
      </c>
      <c r="N96" s="253"/>
      <c r="O96" s="253">
        <f t="shared" si="393"/>
        <v>1277332.5433633332</v>
      </c>
      <c r="P96" s="253">
        <f t="shared" si="393"/>
        <v>89929.670859999998</v>
      </c>
      <c r="Q96" s="253">
        <f t="shared" si="393"/>
        <v>89929.670859999998</v>
      </c>
      <c r="R96" s="253">
        <f t="shared" si="393"/>
        <v>645712.84760960005</v>
      </c>
      <c r="S96" s="253">
        <f t="shared" si="393"/>
        <v>508491.92281000008</v>
      </c>
      <c r="T96" s="253">
        <f t="shared" si="393"/>
        <v>135976.62</v>
      </c>
      <c r="U96" s="253">
        <f t="shared" si="393"/>
        <v>185361.28</v>
      </c>
      <c r="V96" s="253">
        <f t="shared" si="393"/>
        <v>54110.560199999993</v>
      </c>
      <c r="W96" s="253">
        <f>W51+W63</f>
        <v>44289.62827999999</v>
      </c>
      <c r="X96" s="253">
        <f t="shared" si="393"/>
        <v>0</v>
      </c>
      <c r="Y96" s="253">
        <f t="shared" si="393"/>
        <v>0</v>
      </c>
      <c r="Z96" s="253">
        <f t="shared" si="393"/>
        <v>0</v>
      </c>
      <c r="AA96" s="253">
        <f t="shared" si="393"/>
        <v>0</v>
      </c>
      <c r="AB96" s="253">
        <f t="shared" si="393"/>
        <v>0</v>
      </c>
      <c r="AC96" s="253">
        <f t="shared" si="393"/>
        <v>4062.1958599999994</v>
      </c>
      <c r="AD96" s="253">
        <f t="shared" si="393"/>
        <v>0</v>
      </c>
      <c r="AE96" s="253">
        <f>AE51+AE63</f>
        <v>5758.7360600000002</v>
      </c>
      <c r="AF96" s="253"/>
      <c r="AG96" s="253">
        <f t="shared" si="393"/>
        <v>21000</v>
      </c>
      <c r="AH96" s="253">
        <f>AH51+AH63</f>
        <v>368086.38969333336</v>
      </c>
      <c r="AI96" s="253">
        <f>SUM(AJ96:AR96)</f>
        <v>55649.401239999999</v>
      </c>
      <c r="AJ96" s="253">
        <f>AJ51+AJ63</f>
        <v>54168.99624</v>
      </c>
      <c r="AK96" s="253">
        <f>AK51+AK63</f>
        <v>1480.405</v>
      </c>
      <c r="AL96" s="253">
        <f t="shared" ref="AL96:AR96" si="394">AL51+AL63</f>
        <v>0</v>
      </c>
      <c r="AM96" s="253">
        <f t="shared" si="394"/>
        <v>0</v>
      </c>
      <c r="AN96" s="253">
        <f t="shared" si="394"/>
        <v>0</v>
      </c>
      <c r="AO96" s="253">
        <f t="shared" si="394"/>
        <v>0</v>
      </c>
      <c r="AP96" s="253">
        <f t="shared" si="394"/>
        <v>0</v>
      </c>
      <c r="AQ96" s="253">
        <f t="shared" si="394"/>
        <v>0</v>
      </c>
      <c r="AR96" s="253">
        <f t="shared" si="394"/>
        <v>0</v>
      </c>
      <c r="AS96" s="253">
        <f t="shared" si="393"/>
        <v>21980</v>
      </c>
      <c r="AT96" s="253">
        <f t="shared" si="393"/>
        <v>36143.07</v>
      </c>
      <c r="AU96" s="66">
        <f t="shared" si="367"/>
        <v>341317.73846833332</v>
      </c>
      <c r="AV96" s="253">
        <f t="shared" si="393"/>
        <v>66183.59</v>
      </c>
      <c r="AW96" s="253">
        <f t="shared" si="393"/>
        <v>89320.209999999992</v>
      </c>
      <c r="AX96" s="253">
        <f t="shared" si="368"/>
        <v>182999.10263000001</v>
      </c>
      <c r="AY96" s="27">
        <f t="shared" si="393"/>
        <v>141934.85385000001</v>
      </c>
      <c r="AZ96" s="253">
        <f t="shared" si="393"/>
        <v>143021.37985999999</v>
      </c>
      <c r="BA96" s="253">
        <f t="shared" si="393"/>
        <v>30862.220859999998</v>
      </c>
      <c r="BB96" s="253">
        <f t="shared" si="393"/>
        <v>30862.220859999998</v>
      </c>
      <c r="BC96" s="253">
        <f t="shared" si="393"/>
        <v>62967.082990000003</v>
      </c>
      <c r="BD96" s="253">
        <f t="shared" si="393"/>
        <v>58986.338000000003</v>
      </c>
      <c r="BE96" s="253">
        <f t="shared" si="393"/>
        <v>31605.550000000003</v>
      </c>
      <c r="BF96" s="253">
        <f t="shared" si="393"/>
        <v>36420.322</v>
      </c>
      <c r="BG96" s="253">
        <f t="shared" si="393"/>
        <v>1000</v>
      </c>
      <c r="BH96" s="253">
        <f t="shared" si="393"/>
        <v>1252.499</v>
      </c>
      <c r="BI96" s="253">
        <f t="shared" si="393"/>
        <v>0</v>
      </c>
      <c r="BJ96" s="253">
        <f t="shared" si="393"/>
        <v>0</v>
      </c>
      <c r="BK96" s="253">
        <f t="shared" si="393"/>
        <v>15500</v>
      </c>
      <c r="BL96" s="253">
        <f t="shared" si="393"/>
        <v>15500</v>
      </c>
      <c r="BM96" s="253">
        <f t="shared" si="393"/>
        <v>0</v>
      </c>
      <c r="BN96" s="253">
        <f t="shared" si="393"/>
        <v>16341.998</v>
      </c>
      <c r="BO96" s="253">
        <f t="shared" si="393"/>
        <v>0</v>
      </c>
      <c r="BP96" s="253">
        <f t="shared" si="393"/>
        <v>0</v>
      </c>
      <c r="BQ96" s="253">
        <f t="shared" si="393"/>
        <v>0</v>
      </c>
      <c r="BR96" s="253">
        <f t="shared" si="393"/>
        <v>0</v>
      </c>
      <c r="BS96" s="253">
        <f t="shared" si="393"/>
        <v>0</v>
      </c>
      <c r="BT96" s="253">
        <f t="shared" si="393"/>
        <v>13461.067999999999</v>
      </c>
      <c r="BU96" s="253">
        <f t="shared" si="393"/>
        <v>0</v>
      </c>
      <c r="BV96" s="253">
        <f t="shared" si="393"/>
        <v>2880.93</v>
      </c>
      <c r="BW96" s="253">
        <f t="shared" si="393"/>
        <v>0</v>
      </c>
      <c r="BX96" s="253">
        <f t="shared" si="393"/>
        <v>0</v>
      </c>
      <c r="BY96" s="253">
        <f t="shared" ref="BY96:DB96" si="395">BY51+BY63</f>
        <v>0</v>
      </c>
      <c r="BZ96" s="253">
        <f t="shared" si="395"/>
        <v>0</v>
      </c>
      <c r="CA96" s="253">
        <f t="shared" si="395"/>
        <v>930863.09</v>
      </c>
      <c r="CB96" s="253">
        <f t="shared" si="395"/>
        <v>1462240.7300333334</v>
      </c>
      <c r="CC96" s="253">
        <f t="shared" si="395"/>
        <v>59067.45</v>
      </c>
      <c r="CD96" s="253">
        <f t="shared" si="395"/>
        <v>59067.45</v>
      </c>
      <c r="CE96" s="253">
        <f t="shared" si="395"/>
        <v>674760.98</v>
      </c>
      <c r="CF96" s="253">
        <f t="shared" si="395"/>
        <v>691587.85462</v>
      </c>
      <c r="CG96" s="253">
        <f t="shared" si="395"/>
        <v>104371.07</v>
      </c>
      <c r="CH96" s="253">
        <f t="shared" si="395"/>
        <v>0</v>
      </c>
      <c r="CI96" s="253">
        <f t="shared" si="395"/>
        <v>20000</v>
      </c>
      <c r="CJ96" s="253">
        <f t="shared" si="395"/>
        <v>601622.14541333332</v>
      </c>
      <c r="CK96" s="253">
        <f t="shared" si="395"/>
        <v>21980</v>
      </c>
      <c r="CL96" s="253">
        <f t="shared" si="395"/>
        <v>36143.07</v>
      </c>
      <c r="CM96" s="253">
        <f t="shared" si="395"/>
        <v>50683.59</v>
      </c>
      <c r="CN96" s="253">
        <f t="shared" si="395"/>
        <v>73820.209999999992</v>
      </c>
      <c r="CO96" s="253">
        <f t="shared" si="395"/>
        <v>240939.78461959999</v>
      </c>
      <c r="CP96" s="253">
        <f t="shared" si="395"/>
        <v>354233.48</v>
      </c>
      <c r="CQ96" s="253">
        <f t="shared" si="395"/>
        <v>0</v>
      </c>
      <c r="CR96" s="253">
        <f t="shared" si="395"/>
        <v>0</v>
      </c>
      <c r="CS96" s="253">
        <f t="shared" si="395"/>
        <v>240939.78461959999</v>
      </c>
      <c r="CT96" s="253">
        <f t="shared" si="395"/>
        <v>90180.56</v>
      </c>
      <c r="CU96" s="253">
        <f t="shared" si="395"/>
        <v>0</v>
      </c>
      <c r="CV96" s="253">
        <f t="shared" si="395"/>
        <v>135479.88999999998</v>
      </c>
      <c r="CW96" s="253">
        <f t="shared" si="395"/>
        <v>0</v>
      </c>
      <c r="CX96" s="253">
        <f t="shared" si="395"/>
        <v>128573.03</v>
      </c>
      <c r="CY96" s="253">
        <f t="shared" si="395"/>
        <v>0</v>
      </c>
      <c r="CZ96" s="253">
        <f t="shared" si="395"/>
        <v>0</v>
      </c>
      <c r="DA96" s="253">
        <f t="shared" si="395"/>
        <v>0</v>
      </c>
      <c r="DB96" s="253">
        <f t="shared" si="395"/>
        <v>0</v>
      </c>
      <c r="DC96" s="380">
        <f t="shared" si="340"/>
        <v>1313737.7284696002</v>
      </c>
      <c r="DD96" s="380">
        <f t="shared" si="340"/>
        <v>1975837.5878933333</v>
      </c>
      <c r="DE96" s="64">
        <f t="shared" si="249"/>
        <v>89929.670859999998</v>
      </c>
      <c r="DF96" s="64">
        <f t="shared" si="249"/>
        <v>89929.670859999998</v>
      </c>
      <c r="DG96" s="64">
        <f t="shared" si="249"/>
        <v>978667.84760960005</v>
      </c>
      <c r="DH96" s="64">
        <f t="shared" si="248"/>
        <v>840754.75261999993</v>
      </c>
      <c r="DI96" s="64">
        <f t="shared" si="248"/>
        <v>135976.62</v>
      </c>
      <c r="DJ96" s="64">
        <f t="shared" si="248"/>
        <v>185361.27999999997</v>
      </c>
      <c r="DK96" s="64">
        <f t="shared" si="248"/>
        <v>21000</v>
      </c>
      <c r="DL96" s="64">
        <f t="shared" si="248"/>
        <v>734328.60441333335</v>
      </c>
      <c r="DM96" s="64">
        <f t="shared" si="248"/>
        <v>21980</v>
      </c>
      <c r="DN96" s="64">
        <f t="shared" si="248"/>
        <v>36143.07</v>
      </c>
      <c r="DO96" s="64">
        <f t="shared" si="248"/>
        <v>66183.59</v>
      </c>
      <c r="DP96" s="64">
        <f t="shared" si="248"/>
        <v>89320.209999999992</v>
      </c>
      <c r="DQ96" s="254"/>
      <c r="DR96" s="254"/>
      <c r="DS96" s="254"/>
      <c r="DT96" s="254"/>
      <c r="DU96" s="254"/>
      <c r="DV96" s="254"/>
      <c r="DW96" s="255">
        <f>+DW51+DW63</f>
        <v>30370.544357765768</v>
      </c>
      <c r="DX96" s="255">
        <f>+DX51+DX63</f>
        <v>99772.316170277161</v>
      </c>
      <c r="DY96" s="255">
        <f>+DY51+DY63</f>
        <v>1317.7749887286241</v>
      </c>
      <c r="DZ96" s="255">
        <f>+DZ51+DZ63</f>
        <v>4894.7426003463906</v>
      </c>
      <c r="EA96" s="254"/>
      <c r="EB96" s="64">
        <f>EF96+EI96+EL96+EO96+ER96+EU96</f>
        <v>141934.85385000001</v>
      </c>
      <c r="EC96" s="426">
        <f t="shared" si="363"/>
        <v>330607.89605646895</v>
      </c>
      <c r="ED96" s="426">
        <f t="shared" si="26"/>
        <v>127521.37986</v>
      </c>
      <c r="EE96" s="64">
        <f t="shared" si="27"/>
        <v>143021.37985999999</v>
      </c>
      <c r="EF96" s="64">
        <f t="shared" si="9"/>
        <v>30862.220859999998</v>
      </c>
      <c r="EG96" s="64">
        <f t="shared" si="28"/>
        <v>30862.220859999998</v>
      </c>
      <c r="EH96" s="64">
        <f t="shared" si="341"/>
        <v>30862.220859999998</v>
      </c>
      <c r="EI96" s="64">
        <f t="shared" si="341"/>
        <v>62967.082990000003</v>
      </c>
      <c r="EJ96" s="64">
        <f t="shared" si="29"/>
        <v>58986.338000000003</v>
      </c>
      <c r="EK96" s="64">
        <f t="shared" si="342"/>
        <v>58986.338000000003</v>
      </c>
      <c r="EL96" s="64">
        <f t="shared" si="342"/>
        <v>31605.550000000003</v>
      </c>
      <c r="EM96" s="64">
        <f t="shared" si="30"/>
        <v>44289.62827999999</v>
      </c>
      <c r="EN96" s="64">
        <f t="shared" si="343"/>
        <v>36420.322</v>
      </c>
      <c r="EO96" s="64">
        <f t="shared" si="343"/>
        <v>1000</v>
      </c>
      <c r="EP96" s="64">
        <f t="shared" si="32"/>
        <v>54168.99624</v>
      </c>
      <c r="EQ96" s="64">
        <f t="shared" si="344"/>
        <v>1252.499</v>
      </c>
      <c r="ER96" s="64">
        <f>BI96</f>
        <v>0</v>
      </c>
      <c r="ES96" s="64">
        <f>ES63+ES51</f>
        <v>93591.582676468926</v>
      </c>
      <c r="ET96" s="426">
        <f t="shared" ref="ET96:HE96" si="396">ET63+ET51</f>
        <v>0</v>
      </c>
      <c r="EU96" s="64">
        <f t="shared" si="396"/>
        <v>15500</v>
      </c>
      <c r="EV96" s="64">
        <f t="shared" si="396"/>
        <v>48709.13</v>
      </c>
      <c r="EW96" s="426">
        <f t="shared" si="396"/>
        <v>15500</v>
      </c>
      <c r="EX96" s="64">
        <f t="shared" si="396"/>
        <v>0</v>
      </c>
      <c r="EY96" s="426">
        <f t="shared" si="396"/>
        <v>30477.155881864401</v>
      </c>
      <c r="EZ96" s="426">
        <f t="shared" si="396"/>
        <v>16341.998</v>
      </c>
      <c r="FA96" s="64">
        <f t="shared" si="396"/>
        <v>16341.998</v>
      </c>
      <c r="FB96" s="64">
        <f t="shared" si="396"/>
        <v>0</v>
      </c>
      <c r="FC96" s="64">
        <f t="shared" si="396"/>
        <v>0</v>
      </c>
      <c r="FD96" s="64">
        <f t="shared" si="396"/>
        <v>0</v>
      </c>
      <c r="FE96" s="64">
        <f t="shared" si="396"/>
        <v>0</v>
      </c>
      <c r="FF96" s="64">
        <f t="shared" si="396"/>
        <v>0</v>
      </c>
      <c r="FG96" s="64">
        <f t="shared" si="396"/>
        <v>0</v>
      </c>
      <c r="FH96" s="64">
        <f t="shared" si="396"/>
        <v>0</v>
      </c>
      <c r="FI96" s="64">
        <f t="shared" si="396"/>
        <v>0</v>
      </c>
      <c r="FJ96" s="64">
        <f t="shared" si="396"/>
        <v>13461.067999999999</v>
      </c>
      <c r="FK96" s="64">
        <f t="shared" si="396"/>
        <v>0</v>
      </c>
      <c r="FL96" s="64">
        <f t="shared" si="396"/>
        <v>1480.405</v>
      </c>
      <c r="FM96" s="64">
        <f t="shared" si="396"/>
        <v>2880.93</v>
      </c>
      <c r="FN96" s="64">
        <f t="shared" si="396"/>
        <v>0</v>
      </c>
      <c r="FO96" s="64">
        <f t="shared" si="396"/>
        <v>28996.750881864402</v>
      </c>
      <c r="FP96" s="64">
        <f t="shared" si="396"/>
        <v>0</v>
      </c>
      <c r="FQ96" s="64">
        <f t="shared" si="396"/>
        <v>0</v>
      </c>
      <c r="FR96" s="64">
        <f t="shared" si="396"/>
        <v>0</v>
      </c>
      <c r="FS96" s="64">
        <f t="shared" si="396"/>
        <v>0</v>
      </c>
      <c r="FT96" s="64">
        <f t="shared" si="396"/>
        <v>930863.09</v>
      </c>
      <c r="FU96" s="426">
        <f t="shared" si="396"/>
        <v>776217.50048000005</v>
      </c>
      <c r="FV96" s="426">
        <f t="shared" si="396"/>
        <v>1352277.4500333334</v>
      </c>
      <c r="FW96" s="64">
        <f t="shared" si="396"/>
        <v>1462240.7300333334</v>
      </c>
      <c r="FX96" s="64">
        <f t="shared" si="396"/>
        <v>59067.45</v>
      </c>
      <c r="FY96" s="64">
        <f t="shared" si="396"/>
        <v>59067.45</v>
      </c>
      <c r="FZ96" s="64">
        <f t="shared" si="396"/>
        <v>59067.45</v>
      </c>
      <c r="GA96" s="64">
        <f t="shared" si="396"/>
        <v>674760.98</v>
      </c>
      <c r="GB96" s="64">
        <f t="shared" si="396"/>
        <v>691587.85462</v>
      </c>
      <c r="GC96" s="64">
        <f t="shared" si="396"/>
        <v>691587.85462</v>
      </c>
      <c r="GD96" s="64">
        <f t="shared" si="396"/>
        <v>104371.07</v>
      </c>
      <c r="GE96" s="64">
        <f t="shared" si="396"/>
        <v>4062.1958599999994</v>
      </c>
      <c r="GF96" s="64">
        <f t="shared" si="396"/>
        <v>0</v>
      </c>
      <c r="GG96" s="64">
        <f t="shared" si="396"/>
        <v>20000</v>
      </c>
      <c r="GH96" s="64">
        <f t="shared" si="396"/>
        <v>0</v>
      </c>
      <c r="GI96" s="64">
        <f t="shared" si="396"/>
        <v>601622.14541333332</v>
      </c>
      <c r="GJ96" s="64">
        <f t="shared" si="396"/>
        <v>21980</v>
      </c>
      <c r="GK96" s="64">
        <f t="shared" si="396"/>
        <v>21500</v>
      </c>
      <c r="GL96" s="64">
        <f t="shared" si="396"/>
        <v>36143.07</v>
      </c>
      <c r="GM96" s="64">
        <f t="shared" si="396"/>
        <v>50683.59</v>
      </c>
      <c r="GN96" s="64">
        <f t="shared" si="396"/>
        <v>0</v>
      </c>
      <c r="GO96" s="64">
        <f t="shared" si="396"/>
        <v>73820.209999999992</v>
      </c>
      <c r="GP96" s="64">
        <f t="shared" si="396"/>
        <v>240939.78461959999</v>
      </c>
      <c r="GQ96" s="426">
        <f t="shared" si="396"/>
        <v>400512.60359999997</v>
      </c>
      <c r="GR96" s="426">
        <f t="shared" si="396"/>
        <v>354233.48</v>
      </c>
      <c r="GS96" s="64">
        <f t="shared" si="396"/>
        <v>354233.48</v>
      </c>
      <c r="GT96" s="64">
        <f t="shared" si="396"/>
        <v>0</v>
      </c>
      <c r="GU96" s="64">
        <f t="shared" si="396"/>
        <v>0</v>
      </c>
      <c r="GV96" s="64">
        <f t="shared" si="396"/>
        <v>0</v>
      </c>
      <c r="GW96" s="64">
        <f t="shared" si="396"/>
        <v>240939.78461959999</v>
      </c>
      <c r="GX96" s="64">
        <f t="shared" si="396"/>
        <v>90180.56</v>
      </c>
      <c r="GY96" s="64">
        <f t="shared" si="396"/>
        <v>90180.56</v>
      </c>
      <c r="GZ96" s="64">
        <f t="shared" si="396"/>
        <v>0</v>
      </c>
      <c r="HA96" s="64">
        <f t="shared" si="396"/>
        <v>5758.7360600000002</v>
      </c>
      <c r="HB96" s="64">
        <f t="shared" si="396"/>
        <v>135479.88999999998</v>
      </c>
      <c r="HC96" s="64">
        <f t="shared" si="396"/>
        <v>0</v>
      </c>
      <c r="HD96" s="64">
        <f t="shared" si="396"/>
        <v>0</v>
      </c>
      <c r="HE96" s="64">
        <f t="shared" si="396"/>
        <v>128573.03</v>
      </c>
      <c r="HF96" s="64">
        <f t="shared" ref="HF96:IG96" si="397">HF63+HF51</f>
        <v>0</v>
      </c>
      <c r="HG96" s="64">
        <f t="shared" si="397"/>
        <v>197229.40490999998</v>
      </c>
      <c r="HH96" s="64">
        <f t="shared" si="397"/>
        <v>0</v>
      </c>
      <c r="HI96" s="64">
        <f t="shared" si="397"/>
        <v>0</v>
      </c>
      <c r="HJ96" s="64">
        <f t="shared" si="397"/>
        <v>134289.97263</v>
      </c>
      <c r="HK96" s="64">
        <f t="shared" si="397"/>
        <v>0</v>
      </c>
      <c r="HL96" s="382">
        <f t="shared" si="397"/>
        <v>1313737.7284696</v>
      </c>
      <c r="HM96" s="398">
        <f t="shared" si="397"/>
        <v>1492214.9670383334</v>
      </c>
      <c r="HN96" s="398">
        <f t="shared" si="397"/>
        <v>1850374.3078933333</v>
      </c>
      <c r="HO96" s="382">
        <f t="shared" si="397"/>
        <v>1975837.5878933333</v>
      </c>
      <c r="HP96" s="382">
        <f t="shared" si="397"/>
        <v>89929.670859999998</v>
      </c>
      <c r="HQ96" s="382">
        <f t="shared" si="397"/>
        <v>89929.670859999998</v>
      </c>
      <c r="HR96" s="382">
        <f t="shared" si="397"/>
        <v>89929.670859999998</v>
      </c>
      <c r="HS96" s="382">
        <f t="shared" si="397"/>
        <v>978667.84760960005</v>
      </c>
      <c r="HT96" s="382">
        <f t="shared" si="397"/>
        <v>840754.75261999993</v>
      </c>
      <c r="HU96" s="382">
        <f t="shared" si="397"/>
        <v>840754.75261999993</v>
      </c>
      <c r="HV96" s="382">
        <f t="shared" si="397"/>
        <v>135976.62</v>
      </c>
      <c r="HW96" s="382">
        <f t="shared" si="397"/>
        <v>55519.501219999991</v>
      </c>
      <c r="HX96" s="382">
        <f t="shared" si="397"/>
        <v>185361.28</v>
      </c>
      <c r="HY96" s="382">
        <f t="shared" si="397"/>
        <v>21000</v>
      </c>
      <c r="HZ96" s="382">
        <f t="shared" si="397"/>
        <v>55649.401239999999</v>
      </c>
      <c r="IA96" s="382">
        <f t="shared" si="397"/>
        <v>734328.60441333335</v>
      </c>
      <c r="IB96" s="382">
        <f t="shared" si="397"/>
        <v>21980</v>
      </c>
      <c r="IC96" s="382">
        <f t="shared" si="397"/>
        <v>341317.73846833332</v>
      </c>
      <c r="ID96" s="382">
        <f t="shared" si="397"/>
        <v>36143.07</v>
      </c>
      <c r="IE96" s="382">
        <f t="shared" si="397"/>
        <v>66183.59</v>
      </c>
      <c r="IF96" s="429">
        <f t="shared" si="397"/>
        <v>182999.10263000001</v>
      </c>
      <c r="IG96" s="382">
        <f t="shared" si="397"/>
        <v>89320.209999999992</v>
      </c>
      <c r="IK96" s="380">
        <f t="shared" si="365"/>
        <v>0</v>
      </c>
    </row>
    <row r="97" spans="1:245" s="35" customFormat="1" ht="21.95" customHeight="1">
      <c r="A97" s="11" t="s">
        <v>51</v>
      </c>
      <c r="B97" s="12"/>
      <c r="C97" s="12"/>
      <c r="D97" s="12"/>
      <c r="E97" s="36"/>
      <c r="F97" s="36"/>
      <c r="G97" s="36"/>
      <c r="H97" s="405"/>
      <c r="I97" s="403"/>
      <c r="J97" s="36"/>
      <c r="K97" s="36"/>
      <c r="L97" s="36"/>
      <c r="M97" s="37"/>
      <c r="N97" s="37"/>
      <c r="O97" s="37"/>
      <c r="P97" s="37"/>
      <c r="Q97" s="37"/>
      <c r="R97" s="37"/>
      <c r="S97" s="37"/>
      <c r="T97" s="37"/>
      <c r="U97" s="37"/>
      <c r="V97" s="66">
        <f t="shared" si="84"/>
        <v>0</v>
      </c>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66">
        <f t="shared" si="367"/>
        <v>0</v>
      </c>
      <c r="AV97" s="37"/>
      <c r="AW97" s="37"/>
      <c r="AX97" s="37">
        <f t="shared" si="368"/>
        <v>0</v>
      </c>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404"/>
      <c r="DB97" s="404"/>
      <c r="DC97" s="380">
        <f t="shared" si="340"/>
        <v>0</v>
      </c>
      <c r="DD97" s="380">
        <f t="shared" si="340"/>
        <v>0</v>
      </c>
      <c r="DE97" s="64">
        <f t="shared" si="249"/>
        <v>0</v>
      </c>
      <c r="DF97" s="64">
        <f t="shared" si="249"/>
        <v>0</v>
      </c>
      <c r="DG97" s="64">
        <f t="shared" si="249"/>
        <v>0</v>
      </c>
      <c r="DH97" s="64">
        <f t="shared" si="248"/>
        <v>0</v>
      </c>
      <c r="DI97" s="64">
        <f t="shared" si="248"/>
        <v>0</v>
      </c>
      <c r="DJ97" s="64">
        <f t="shared" si="248"/>
        <v>0</v>
      </c>
      <c r="DK97" s="64">
        <f t="shared" si="248"/>
        <v>0</v>
      </c>
      <c r="DL97" s="64">
        <f t="shared" si="248"/>
        <v>0</v>
      </c>
      <c r="DM97" s="64">
        <f t="shared" si="248"/>
        <v>0</v>
      </c>
      <c r="DN97" s="64">
        <f t="shared" si="248"/>
        <v>0</v>
      </c>
      <c r="DO97" s="64">
        <f t="shared" si="248"/>
        <v>0</v>
      </c>
      <c r="DP97" s="64">
        <f t="shared" si="248"/>
        <v>0</v>
      </c>
      <c r="DQ97" s="33"/>
      <c r="DR97" s="33"/>
      <c r="DS97" s="33"/>
      <c r="DT97" s="33"/>
      <c r="DU97" s="33"/>
      <c r="DV97" s="33"/>
      <c r="DW97" s="33"/>
      <c r="DX97" s="33"/>
      <c r="DY97" s="33"/>
      <c r="DZ97" s="33"/>
      <c r="EA97" s="33"/>
      <c r="EB97" s="64">
        <f t="shared" si="363"/>
        <v>0</v>
      </c>
      <c r="EC97" s="426">
        <f t="shared" si="363"/>
        <v>0</v>
      </c>
      <c r="ED97" s="426">
        <f t="shared" si="26"/>
        <v>0</v>
      </c>
      <c r="EE97" s="64">
        <f t="shared" si="27"/>
        <v>0</v>
      </c>
      <c r="EF97" s="64">
        <f t="shared" si="9"/>
        <v>0</v>
      </c>
      <c r="EG97" s="64">
        <f t="shared" si="28"/>
        <v>0</v>
      </c>
      <c r="EH97" s="64">
        <f t="shared" si="341"/>
        <v>0</v>
      </c>
      <c r="EI97" s="64">
        <f t="shared" si="341"/>
        <v>0</v>
      </c>
      <c r="EJ97" s="64">
        <f t="shared" si="29"/>
        <v>0</v>
      </c>
      <c r="EK97" s="64">
        <f t="shared" si="342"/>
        <v>0</v>
      </c>
      <c r="EL97" s="64">
        <f t="shared" si="342"/>
        <v>0</v>
      </c>
      <c r="EM97" s="64">
        <f t="shared" si="30"/>
        <v>0</v>
      </c>
      <c r="EN97" s="64">
        <f t="shared" si="343"/>
        <v>0</v>
      </c>
      <c r="EO97" s="64">
        <f t="shared" si="343"/>
        <v>0</v>
      </c>
      <c r="EP97" s="64">
        <f t="shared" si="32"/>
        <v>0</v>
      </c>
      <c r="EQ97" s="64">
        <f t="shared" si="344"/>
        <v>0</v>
      </c>
      <c r="ER97" s="64">
        <f>BI97</f>
        <v>0</v>
      </c>
      <c r="ES97" s="64"/>
      <c r="ET97" s="426">
        <f t="shared" si="345"/>
        <v>0</v>
      </c>
      <c r="EU97" s="64">
        <f t="shared" si="345"/>
        <v>0</v>
      </c>
      <c r="EV97" s="64"/>
      <c r="EW97" s="426">
        <f t="shared" si="35"/>
        <v>0</v>
      </c>
      <c r="EX97" s="64">
        <f t="shared" si="364"/>
        <v>0</v>
      </c>
      <c r="EY97" s="426">
        <f t="shared" si="364"/>
        <v>0</v>
      </c>
      <c r="EZ97" s="426">
        <f t="shared" si="37"/>
        <v>0</v>
      </c>
      <c r="FA97" s="64">
        <f t="shared" si="38"/>
        <v>0</v>
      </c>
      <c r="FB97" s="64">
        <f t="shared" si="39"/>
        <v>0</v>
      </c>
      <c r="FC97" s="64">
        <f t="shared" si="40"/>
        <v>0</v>
      </c>
      <c r="FD97" s="64">
        <f t="shared" si="346"/>
        <v>0</v>
      </c>
      <c r="FE97" s="64">
        <f t="shared" si="346"/>
        <v>0</v>
      </c>
      <c r="FF97" s="64">
        <f t="shared" si="42"/>
        <v>0</v>
      </c>
      <c r="FG97" s="64">
        <f t="shared" si="347"/>
        <v>0</v>
      </c>
      <c r="FH97" s="64">
        <f t="shared" si="347"/>
        <v>0</v>
      </c>
      <c r="FI97" s="64">
        <f t="shared" si="44"/>
        <v>0</v>
      </c>
      <c r="FJ97" s="64">
        <f t="shared" si="348"/>
        <v>0</v>
      </c>
      <c r="FK97" s="64">
        <f t="shared" si="348"/>
        <v>0</v>
      </c>
      <c r="FL97" s="64">
        <f t="shared" si="46"/>
        <v>0</v>
      </c>
      <c r="FM97" s="64">
        <f t="shared" si="349"/>
        <v>0</v>
      </c>
      <c r="FN97" s="64">
        <f t="shared" si="349"/>
        <v>0</v>
      </c>
      <c r="FO97" s="64"/>
      <c r="FP97" s="64">
        <f t="shared" si="350"/>
        <v>0</v>
      </c>
      <c r="FQ97" s="64">
        <f t="shared" si="350"/>
        <v>0</v>
      </c>
      <c r="FR97" s="64"/>
      <c r="FS97" s="64">
        <f t="shared" si="49"/>
        <v>0</v>
      </c>
      <c r="FT97" s="64">
        <f t="shared" si="351"/>
        <v>0</v>
      </c>
      <c r="FU97" s="426">
        <f t="shared" si="351"/>
        <v>0</v>
      </c>
      <c r="FV97" s="426">
        <f t="shared" si="51"/>
        <v>0</v>
      </c>
      <c r="FW97" s="64">
        <f t="shared" si="52"/>
        <v>0</v>
      </c>
      <c r="FX97" s="64">
        <f t="shared" si="53"/>
        <v>0</v>
      </c>
      <c r="FY97" s="64">
        <f t="shared" si="54"/>
        <v>0</v>
      </c>
      <c r="FZ97" s="64">
        <f t="shared" si="352"/>
        <v>0</v>
      </c>
      <c r="GA97" s="64">
        <f t="shared" si="352"/>
        <v>0</v>
      </c>
      <c r="GB97" s="64">
        <f t="shared" si="56"/>
        <v>0</v>
      </c>
      <c r="GC97" s="64">
        <f t="shared" si="353"/>
        <v>0</v>
      </c>
      <c r="GD97" s="64">
        <f t="shared" si="353"/>
        <v>0</v>
      </c>
      <c r="GE97" s="64">
        <f t="shared" si="58"/>
        <v>0</v>
      </c>
      <c r="GF97" s="64">
        <f t="shared" si="354"/>
        <v>0</v>
      </c>
      <c r="GG97" s="64">
        <f t="shared" si="354"/>
        <v>0</v>
      </c>
      <c r="GH97" s="64">
        <f t="shared" si="60"/>
        <v>0</v>
      </c>
      <c r="GI97" s="64">
        <f t="shared" si="355"/>
        <v>0</v>
      </c>
      <c r="GJ97" s="64">
        <f t="shared" si="355"/>
        <v>0</v>
      </c>
      <c r="GK97" s="64"/>
      <c r="GL97" s="64">
        <f t="shared" si="356"/>
        <v>0</v>
      </c>
      <c r="GM97" s="64">
        <f t="shared" si="356"/>
        <v>0</v>
      </c>
      <c r="GN97" s="64"/>
      <c r="GO97" s="64">
        <f t="shared" si="63"/>
        <v>0</v>
      </c>
      <c r="GP97" s="64">
        <f t="shared" si="357"/>
        <v>0</v>
      </c>
      <c r="GQ97" s="426">
        <f t="shared" si="357"/>
        <v>0</v>
      </c>
      <c r="GR97" s="426">
        <f t="shared" si="65"/>
        <v>0</v>
      </c>
      <c r="GS97" s="64">
        <f t="shared" si="66"/>
        <v>0</v>
      </c>
      <c r="GT97" s="64">
        <f t="shared" si="67"/>
        <v>0</v>
      </c>
      <c r="GU97" s="64">
        <f t="shared" si="68"/>
        <v>0</v>
      </c>
      <c r="GV97" s="64">
        <f t="shared" si="358"/>
        <v>0</v>
      </c>
      <c r="GW97" s="64">
        <f t="shared" si="358"/>
        <v>0</v>
      </c>
      <c r="GX97" s="64">
        <f t="shared" si="70"/>
        <v>0</v>
      </c>
      <c r="GY97" s="64">
        <f t="shared" si="359"/>
        <v>0</v>
      </c>
      <c r="GZ97" s="64">
        <f t="shared" si="359"/>
        <v>0</v>
      </c>
      <c r="HA97" s="64">
        <f t="shared" si="72"/>
        <v>0</v>
      </c>
      <c r="HB97" s="64">
        <f t="shared" si="360"/>
        <v>0</v>
      </c>
      <c r="HC97" s="64">
        <f t="shared" si="360"/>
        <v>0</v>
      </c>
      <c r="HD97" s="64">
        <f t="shared" si="74"/>
        <v>0</v>
      </c>
      <c r="HE97" s="64">
        <f t="shared" si="361"/>
        <v>0</v>
      </c>
      <c r="HF97" s="64">
        <f t="shared" si="361"/>
        <v>0</v>
      </c>
      <c r="HG97" s="64"/>
      <c r="HH97" s="64">
        <f t="shared" si="362"/>
        <v>0</v>
      </c>
      <c r="HI97" s="64">
        <f t="shared" si="362"/>
        <v>0</v>
      </c>
      <c r="HJ97" s="64"/>
      <c r="HK97" s="64">
        <f t="shared" si="77"/>
        <v>0</v>
      </c>
      <c r="HL97" s="382">
        <f t="shared" si="78"/>
        <v>0</v>
      </c>
      <c r="HM97" s="398">
        <f t="shared" si="79"/>
        <v>0</v>
      </c>
      <c r="HN97" s="398">
        <f t="shared" si="80"/>
        <v>0</v>
      </c>
      <c r="HO97" s="382">
        <f t="shared" si="81"/>
        <v>0</v>
      </c>
      <c r="HP97" s="382">
        <f t="shared" si="390"/>
        <v>0</v>
      </c>
      <c r="HQ97" s="382">
        <f t="shared" si="390"/>
        <v>0</v>
      </c>
      <c r="HR97" s="382">
        <f t="shared" si="386"/>
        <v>0</v>
      </c>
      <c r="HS97" s="382">
        <f t="shared" si="386"/>
        <v>0</v>
      </c>
      <c r="HT97" s="382">
        <f t="shared" si="386"/>
        <v>0</v>
      </c>
      <c r="HU97" s="382">
        <f t="shared" si="386"/>
        <v>0</v>
      </c>
      <c r="HV97" s="382">
        <f t="shared" si="386"/>
        <v>0</v>
      </c>
      <c r="HW97" s="382">
        <f t="shared" si="386"/>
        <v>0</v>
      </c>
      <c r="HX97" s="382">
        <f t="shared" si="386"/>
        <v>0</v>
      </c>
      <c r="HY97" s="382">
        <f t="shared" si="386"/>
        <v>0</v>
      </c>
      <c r="HZ97" s="382">
        <f t="shared" si="386"/>
        <v>0</v>
      </c>
      <c r="IA97" s="382">
        <f t="shared" si="386"/>
        <v>0</v>
      </c>
      <c r="IB97" s="382">
        <f t="shared" si="386"/>
        <v>0</v>
      </c>
      <c r="IC97" s="382">
        <f t="shared" si="386"/>
        <v>0</v>
      </c>
      <c r="ID97" s="382">
        <f t="shared" si="386"/>
        <v>0</v>
      </c>
      <c r="IE97" s="382">
        <f t="shared" si="386"/>
        <v>0</v>
      </c>
      <c r="IF97" s="429">
        <f t="shared" si="328"/>
        <v>0</v>
      </c>
      <c r="IG97" s="382">
        <f t="shared" si="328"/>
        <v>0</v>
      </c>
      <c r="IK97" s="380">
        <f t="shared" si="365"/>
        <v>0</v>
      </c>
    </row>
    <row r="98" spans="1:245" s="52" customFormat="1" ht="25.5">
      <c r="A98" s="49" t="s">
        <v>161</v>
      </c>
      <c r="B98" s="69" t="s">
        <v>289</v>
      </c>
      <c r="C98" s="530" t="s">
        <v>357</v>
      </c>
      <c r="D98" s="531"/>
      <c r="E98" s="49" t="s">
        <v>43</v>
      </c>
      <c r="F98" s="49"/>
      <c r="G98" s="50" t="s">
        <v>13</v>
      </c>
      <c r="H98" s="77">
        <f>SUM(H100:H107)</f>
        <v>0</v>
      </c>
      <c r="I98" s="77">
        <f>SUM(I100:I107)</f>
        <v>32</v>
      </c>
      <c r="J98" s="50">
        <v>2017</v>
      </c>
      <c r="K98" s="50">
        <v>2021</v>
      </c>
      <c r="L98" s="392"/>
      <c r="M98" s="27">
        <f t="shared" ref="M98:BX98" si="398">SUM(M99:M118)</f>
        <v>38158.895629999999</v>
      </c>
      <c r="N98" s="27"/>
      <c r="O98" s="27">
        <f t="shared" si="398"/>
        <v>35617.425219999997</v>
      </c>
      <c r="P98" s="27">
        <f t="shared" si="398"/>
        <v>9240.23</v>
      </c>
      <c r="Q98" s="27">
        <f>SUM(Q99:Q118)</f>
        <v>9240.23</v>
      </c>
      <c r="R98" s="27">
        <f>SUM(R99:R118)</f>
        <v>8588.64041</v>
      </c>
      <c r="S98" s="27">
        <f t="shared" si="398"/>
        <v>6602.2</v>
      </c>
      <c r="T98" s="27">
        <f t="shared" si="398"/>
        <v>3180.0299999999997</v>
      </c>
      <c r="U98" s="27">
        <f t="shared" si="398"/>
        <v>1925</v>
      </c>
      <c r="V98" s="27">
        <f t="shared" si="398"/>
        <v>1925</v>
      </c>
      <c r="W98" s="27">
        <f>SUM(W99:W118)</f>
        <v>1925</v>
      </c>
      <c r="X98" s="27">
        <f t="shared" si="398"/>
        <v>0</v>
      </c>
      <c r="Y98" s="27">
        <f t="shared" si="398"/>
        <v>0</v>
      </c>
      <c r="Z98" s="27">
        <f t="shared" si="398"/>
        <v>0</v>
      </c>
      <c r="AA98" s="27">
        <f t="shared" si="398"/>
        <v>0</v>
      </c>
      <c r="AB98" s="27">
        <f t="shared" si="398"/>
        <v>0</v>
      </c>
      <c r="AC98" s="27">
        <f t="shared" si="398"/>
        <v>0</v>
      </c>
      <c r="AD98" s="27">
        <f t="shared" si="398"/>
        <v>0</v>
      </c>
      <c r="AE98" s="27">
        <f>SUM(AE99:AE118)</f>
        <v>0</v>
      </c>
      <c r="AF98" s="27"/>
      <c r="AG98" s="27">
        <f t="shared" si="398"/>
        <v>7149.9952199999998</v>
      </c>
      <c r="AH98" s="27">
        <f>SUM(AH99:AH118)</f>
        <v>7849.9952199999998</v>
      </c>
      <c r="AI98" s="27">
        <f t="shared" si="83"/>
        <v>0</v>
      </c>
      <c r="AJ98" s="27">
        <f t="shared" ref="AJ98:AR98" si="399">SUM(AJ99:AJ118)</f>
        <v>0</v>
      </c>
      <c r="AK98" s="27">
        <f t="shared" si="399"/>
        <v>0</v>
      </c>
      <c r="AL98" s="27">
        <f t="shared" si="399"/>
        <v>0</v>
      </c>
      <c r="AM98" s="27">
        <f t="shared" si="399"/>
        <v>0</v>
      </c>
      <c r="AN98" s="27">
        <f t="shared" si="399"/>
        <v>0</v>
      </c>
      <c r="AO98" s="27">
        <f t="shared" si="399"/>
        <v>0</v>
      </c>
      <c r="AP98" s="27">
        <f t="shared" si="399"/>
        <v>0</v>
      </c>
      <c r="AQ98" s="27">
        <f t="shared" si="399"/>
        <v>0</v>
      </c>
      <c r="AR98" s="27">
        <f t="shared" si="399"/>
        <v>0</v>
      </c>
      <c r="AS98" s="27">
        <f t="shared" si="398"/>
        <v>5000</v>
      </c>
      <c r="AT98" s="27">
        <f t="shared" si="398"/>
        <v>5000</v>
      </c>
      <c r="AU98" s="66">
        <f t="shared" si="367"/>
        <v>5540</v>
      </c>
      <c r="AV98" s="27">
        <f t="shared" si="398"/>
        <v>5000</v>
      </c>
      <c r="AW98" s="27">
        <f t="shared" si="398"/>
        <v>5000</v>
      </c>
      <c r="AX98" s="27">
        <f t="shared" si="368"/>
        <v>5518</v>
      </c>
      <c r="AY98" s="27">
        <f t="shared" si="398"/>
        <v>38158.895629999999</v>
      </c>
      <c r="AZ98" s="27">
        <f t="shared" si="398"/>
        <v>35617.425219999997</v>
      </c>
      <c r="BA98" s="27">
        <f t="shared" si="398"/>
        <v>9240.23</v>
      </c>
      <c r="BB98" s="27">
        <f t="shared" si="398"/>
        <v>9240.23</v>
      </c>
      <c r="BC98" s="27">
        <f t="shared" si="398"/>
        <v>8588.64041</v>
      </c>
      <c r="BD98" s="27">
        <f t="shared" si="398"/>
        <v>6602.2</v>
      </c>
      <c r="BE98" s="27">
        <f t="shared" si="398"/>
        <v>3180.0299999999997</v>
      </c>
      <c r="BF98" s="27">
        <f t="shared" si="398"/>
        <v>1925</v>
      </c>
      <c r="BG98" s="27">
        <f t="shared" si="398"/>
        <v>7149.9952199999998</v>
      </c>
      <c r="BH98" s="27">
        <f t="shared" si="398"/>
        <v>7849.9952199999998</v>
      </c>
      <c r="BI98" s="27">
        <f t="shared" si="398"/>
        <v>5000</v>
      </c>
      <c r="BJ98" s="27">
        <f t="shared" si="398"/>
        <v>5000</v>
      </c>
      <c r="BK98" s="27">
        <f t="shared" si="398"/>
        <v>5000</v>
      </c>
      <c r="BL98" s="27">
        <f t="shared" si="398"/>
        <v>5000</v>
      </c>
      <c r="BM98" s="27">
        <f t="shared" si="398"/>
        <v>0</v>
      </c>
      <c r="BN98" s="27">
        <f t="shared" si="398"/>
        <v>0</v>
      </c>
      <c r="BO98" s="27">
        <f t="shared" si="398"/>
        <v>0</v>
      </c>
      <c r="BP98" s="27">
        <f t="shared" si="398"/>
        <v>0</v>
      </c>
      <c r="BQ98" s="27">
        <f t="shared" si="398"/>
        <v>0</v>
      </c>
      <c r="BR98" s="27">
        <f t="shared" si="398"/>
        <v>0</v>
      </c>
      <c r="BS98" s="27">
        <f t="shared" si="398"/>
        <v>0</v>
      </c>
      <c r="BT98" s="27">
        <f t="shared" si="398"/>
        <v>0</v>
      </c>
      <c r="BU98" s="27">
        <f t="shared" si="398"/>
        <v>0</v>
      </c>
      <c r="BV98" s="27">
        <f t="shared" si="398"/>
        <v>0</v>
      </c>
      <c r="BW98" s="27">
        <f t="shared" si="398"/>
        <v>0</v>
      </c>
      <c r="BX98" s="27">
        <f t="shared" si="398"/>
        <v>0</v>
      </c>
      <c r="BY98" s="27">
        <f t="shared" ref="BY98:DB98" si="400">SUM(BY99:BY118)</f>
        <v>0</v>
      </c>
      <c r="BZ98" s="27">
        <f t="shared" si="400"/>
        <v>0</v>
      </c>
      <c r="CA98" s="27">
        <f t="shared" si="400"/>
        <v>0</v>
      </c>
      <c r="CB98" s="27">
        <f t="shared" si="400"/>
        <v>0</v>
      </c>
      <c r="CC98" s="27">
        <f t="shared" si="400"/>
        <v>0</v>
      </c>
      <c r="CD98" s="27">
        <f t="shared" si="400"/>
        <v>0</v>
      </c>
      <c r="CE98" s="27">
        <f t="shared" si="400"/>
        <v>0</v>
      </c>
      <c r="CF98" s="27">
        <f t="shared" si="400"/>
        <v>0</v>
      </c>
      <c r="CG98" s="27">
        <f t="shared" si="400"/>
        <v>0</v>
      </c>
      <c r="CH98" s="27">
        <f t="shared" si="400"/>
        <v>0</v>
      </c>
      <c r="CI98" s="27">
        <f t="shared" si="400"/>
        <v>0</v>
      </c>
      <c r="CJ98" s="27">
        <f t="shared" si="400"/>
        <v>0</v>
      </c>
      <c r="CK98" s="27">
        <f t="shared" si="400"/>
        <v>0</v>
      </c>
      <c r="CL98" s="27">
        <f t="shared" si="400"/>
        <v>0</v>
      </c>
      <c r="CM98" s="27">
        <f t="shared" si="400"/>
        <v>0</v>
      </c>
      <c r="CN98" s="27">
        <f t="shared" si="400"/>
        <v>0</v>
      </c>
      <c r="CO98" s="27">
        <f t="shared" si="400"/>
        <v>0</v>
      </c>
      <c r="CP98" s="27">
        <f t="shared" si="400"/>
        <v>0</v>
      </c>
      <c r="CQ98" s="27">
        <f t="shared" si="400"/>
        <v>0</v>
      </c>
      <c r="CR98" s="27">
        <f t="shared" si="400"/>
        <v>0</v>
      </c>
      <c r="CS98" s="27">
        <f t="shared" si="400"/>
        <v>0</v>
      </c>
      <c r="CT98" s="27">
        <f t="shared" si="400"/>
        <v>0</v>
      </c>
      <c r="CU98" s="27">
        <f t="shared" si="400"/>
        <v>0</v>
      </c>
      <c r="CV98" s="27">
        <f t="shared" si="400"/>
        <v>0</v>
      </c>
      <c r="CW98" s="27">
        <f t="shared" si="400"/>
        <v>0</v>
      </c>
      <c r="CX98" s="27">
        <f t="shared" si="400"/>
        <v>0</v>
      </c>
      <c r="CY98" s="27">
        <f t="shared" si="400"/>
        <v>0</v>
      </c>
      <c r="CZ98" s="27">
        <f t="shared" si="400"/>
        <v>0</v>
      </c>
      <c r="DA98" s="27">
        <f t="shared" si="400"/>
        <v>0</v>
      </c>
      <c r="DB98" s="27">
        <f t="shared" si="400"/>
        <v>0</v>
      </c>
      <c r="DC98" s="380">
        <f t="shared" si="340"/>
        <v>38158.895629999999</v>
      </c>
      <c r="DD98" s="380">
        <f t="shared" si="340"/>
        <v>35617.425220000005</v>
      </c>
      <c r="DE98" s="64">
        <f t="shared" si="249"/>
        <v>9240.23</v>
      </c>
      <c r="DF98" s="64">
        <f t="shared" si="249"/>
        <v>9240.23</v>
      </c>
      <c r="DG98" s="64">
        <f t="shared" si="249"/>
        <v>8588.64041</v>
      </c>
      <c r="DH98" s="64">
        <f t="shared" si="248"/>
        <v>6602.2</v>
      </c>
      <c r="DI98" s="64">
        <f t="shared" si="248"/>
        <v>3180.0299999999997</v>
      </c>
      <c r="DJ98" s="64">
        <f t="shared" si="248"/>
        <v>1925</v>
      </c>
      <c r="DK98" s="64">
        <f t="shared" ref="DK98:DP135" si="401">BG98+BU98+CI98+CW98</f>
        <v>7149.9952199999998</v>
      </c>
      <c r="DL98" s="64">
        <f t="shared" si="401"/>
        <v>7849.9952199999998</v>
      </c>
      <c r="DM98" s="64">
        <f t="shared" si="401"/>
        <v>5000</v>
      </c>
      <c r="DN98" s="64">
        <f t="shared" si="401"/>
        <v>5000</v>
      </c>
      <c r="DO98" s="64">
        <f t="shared" si="401"/>
        <v>5000</v>
      </c>
      <c r="DP98" s="64">
        <f t="shared" si="401"/>
        <v>5000</v>
      </c>
      <c r="DQ98" s="51"/>
      <c r="DR98" s="51"/>
      <c r="DS98" s="51"/>
      <c r="DT98" s="51"/>
      <c r="DU98" s="51"/>
      <c r="DV98" s="51"/>
      <c r="DW98" s="27"/>
      <c r="DX98" s="27"/>
      <c r="DY98" s="27"/>
      <c r="DZ98" s="27"/>
      <c r="EA98" s="27"/>
      <c r="EB98" s="64">
        <f t="shared" si="363"/>
        <v>38158.895629999999</v>
      </c>
      <c r="EC98" s="426">
        <f t="shared" si="363"/>
        <v>28825.43</v>
      </c>
      <c r="ED98" s="426">
        <f t="shared" si="26"/>
        <v>25617.425220000001</v>
      </c>
      <c r="EE98" s="64">
        <f t="shared" si="27"/>
        <v>35617.425220000005</v>
      </c>
      <c r="EF98" s="64">
        <f t="shared" si="9"/>
        <v>9240.23</v>
      </c>
      <c r="EG98" s="64">
        <f t="shared" si="28"/>
        <v>9240.23</v>
      </c>
      <c r="EH98" s="64">
        <f t="shared" si="341"/>
        <v>9240.23</v>
      </c>
      <c r="EI98" s="64">
        <f t="shared" si="341"/>
        <v>8588.64041</v>
      </c>
      <c r="EJ98" s="64">
        <f t="shared" si="29"/>
        <v>6602.2</v>
      </c>
      <c r="EK98" s="64">
        <f t="shared" si="342"/>
        <v>6602.2</v>
      </c>
      <c r="EL98" s="64">
        <f t="shared" si="342"/>
        <v>3180.0299999999997</v>
      </c>
      <c r="EM98" s="64">
        <f t="shared" si="30"/>
        <v>1925</v>
      </c>
      <c r="EN98" s="64">
        <f t="shared" si="343"/>
        <v>1925</v>
      </c>
      <c r="EO98" s="64">
        <f t="shared" si="343"/>
        <v>7149.9952199999998</v>
      </c>
      <c r="EP98" s="64">
        <f t="shared" si="32"/>
        <v>0</v>
      </c>
      <c r="EQ98" s="64">
        <f t="shared" si="344"/>
        <v>7849.9952199999998</v>
      </c>
      <c r="ER98" s="64">
        <f t="shared" si="344"/>
        <v>5000</v>
      </c>
      <c r="ES98" s="64">
        <f>SUM(ES99:ES118)</f>
        <v>5540</v>
      </c>
      <c r="ET98" s="426">
        <f t="shared" ref="ET98:HE98" si="402">SUM(ET99:ET118)</f>
        <v>5000</v>
      </c>
      <c r="EU98" s="64">
        <f t="shared" si="402"/>
        <v>5000</v>
      </c>
      <c r="EV98" s="64">
        <f t="shared" si="402"/>
        <v>5518</v>
      </c>
      <c r="EW98" s="426">
        <f t="shared" si="402"/>
        <v>5000</v>
      </c>
      <c r="EX98" s="64">
        <f t="shared" si="402"/>
        <v>0</v>
      </c>
      <c r="EY98" s="426">
        <f t="shared" si="402"/>
        <v>0</v>
      </c>
      <c r="EZ98" s="426">
        <f t="shared" si="402"/>
        <v>0</v>
      </c>
      <c r="FA98" s="64">
        <f t="shared" si="402"/>
        <v>0</v>
      </c>
      <c r="FB98" s="64">
        <f t="shared" si="402"/>
        <v>0</v>
      </c>
      <c r="FC98" s="64">
        <f t="shared" si="402"/>
        <v>0</v>
      </c>
      <c r="FD98" s="64">
        <f t="shared" si="402"/>
        <v>0</v>
      </c>
      <c r="FE98" s="64">
        <f t="shared" si="402"/>
        <v>0</v>
      </c>
      <c r="FF98" s="64">
        <f t="shared" si="402"/>
        <v>0</v>
      </c>
      <c r="FG98" s="64">
        <f t="shared" si="402"/>
        <v>0</v>
      </c>
      <c r="FH98" s="64">
        <f t="shared" si="402"/>
        <v>0</v>
      </c>
      <c r="FI98" s="64">
        <f t="shared" si="402"/>
        <v>0</v>
      </c>
      <c r="FJ98" s="64">
        <f t="shared" si="402"/>
        <v>0</v>
      </c>
      <c r="FK98" s="64">
        <f t="shared" si="402"/>
        <v>0</v>
      </c>
      <c r="FL98" s="64">
        <f t="shared" si="402"/>
        <v>0</v>
      </c>
      <c r="FM98" s="64">
        <f t="shared" si="402"/>
        <v>0</v>
      </c>
      <c r="FN98" s="64">
        <f t="shared" si="402"/>
        <v>0</v>
      </c>
      <c r="FO98" s="64">
        <f t="shared" si="402"/>
        <v>0</v>
      </c>
      <c r="FP98" s="64">
        <f t="shared" si="402"/>
        <v>0</v>
      </c>
      <c r="FQ98" s="64">
        <f t="shared" si="402"/>
        <v>0</v>
      </c>
      <c r="FR98" s="64">
        <f t="shared" si="402"/>
        <v>0</v>
      </c>
      <c r="FS98" s="64">
        <f t="shared" si="402"/>
        <v>0</v>
      </c>
      <c r="FT98" s="64">
        <f t="shared" si="402"/>
        <v>0</v>
      </c>
      <c r="FU98" s="426">
        <f t="shared" si="402"/>
        <v>0</v>
      </c>
      <c r="FV98" s="426">
        <f t="shared" si="402"/>
        <v>0</v>
      </c>
      <c r="FW98" s="64">
        <f t="shared" si="402"/>
        <v>0</v>
      </c>
      <c r="FX98" s="64">
        <f t="shared" si="402"/>
        <v>0</v>
      </c>
      <c r="FY98" s="64">
        <f t="shared" si="402"/>
        <v>0</v>
      </c>
      <c r="FZ98" s="64">
        <f t="shared" si="402"/>
        <v>0</v>
      </c>
      <c r="GA98" s="64">
        <f t="shared" si="402"/>
        <v>0</v>
      </c>
      <c r="GB98" s="64">
        <f t="shared" si="402"/>
        <v>0</v>
      </c>
      <c r="GC98" s="64">
        <f t="shared" si="402"/>
        <v>0</v>
      </c>
      <c r="GD98" s="64">
        <f t="shared" si="402"/>
        <v>0</v>
      </c>
      <c r="GE98" s="64">
        <f t="shared" si="402"/>
        <v>0</v>
      </c>
      <c r="GF98" s="64">
        <f t="shared" si="402"/>
        <v>0</v>
      </c>
      <c r="GG98" s="64">
        <f t="shared" si="402"/>
        <v>0</v>
      </c>
      <c r="GH98" s="64">
        <f t="shared" si="402"/>
        <v>0</v>
      </c>
      <c r="GI98" s="64">
        <f t="shared" si="402"/>
        <v>0</v>
      </c>
      <c r="GJ98" s="64">
        <f t="shared" si="402"/>
        <v>0</v>
      </c>
      <c r="GK98" s="64">
        <f t="shared" si="402"/>
        <v>0</v>
      </c>
      <c r="GL98" s="64">
        <f t="shared" si="402"/>
        <v>0</v>
      </c>
      <c r="GM98" s="64">
        <f t="shared" si="402"/>
        <v>0</v>
      </c>
      <c r="GN98" s="64">
        <f t="shared" si="402"/>
        <v>0</v>
      </c>
      <c r="GO98" s="64">
        <f t="shared" si="402"/>
        <v>0</v>
      </c>
      <c r="GP98" s="64">
        <f t="shared" si="402"/>
        <v>0</v>
      </c>
      <c r="GQ98" s="426">
        <f t="shared" si="402"/>
        <v>0</v>
      </c>
      <c r="GR98" s="426">
        <f t="shared" si="402"/>
        <v>0</v>
      </c>
      <c r="GS98" s="64">
        <f t="shared" si="402"/>
        <v>0</v>
      </c>
      <c r="GT98" s="64">
        <f t="shared" si="402"/>
        <v>0</v>
      </c>
      <c r="GU98" s="64">
        <f t="shared" si="402"/>
        <v>0</v>
      </c>
      <c r="GV98" s="64">
        <f t="shared" si="402"/>
        <v>0</v>
      </c>
      <c r="GW98" s="64">
        <f t="shared" si="402"/>
        <v>0</v>
      </c>
      <c r="GX98" s="64">
        <f t="shared" si="402"/>
        <v>0</v>
      </c>
      <c r="GY98" s="64">
        <f t="shared" si="402"/>
        <v>0</v>
      </c>
      <c r="GZ98" s="64">
        <f t="shared" si="402"/>
        <v>0</v>
      </c>
      <c r="HA98" s="64">
        <f t="shared" si="402"/>
        <v>0</v>
      </c>
      <c r="HB98" s="64">
        <f t="shared" si="402"/>
        <v>0</v>
      </c>
      <c r="HC98" s="64">
        <f t="shared" si="402"/>
        <v>0</v>
      </c>
      <c r="HD98" s="64">
        <f t="shared" si="402"/>
        <v>0</v>
      </c>
      <c r="HE98" s="64">
        <f t="shared" si="402"/>
        <v>0</v>
      </c>
      <c r="HF98" s="64">
        <f t="shared" ref="HF98:IG98" si="403">SUM(HF99:HF118)</f>
        <v>0</v>
      </c>
      <c r="HG98" s="64">
        <f t="shared" si="403"/>
        <v>0</v>
      </c>
      <c r="HH98" s="64">
        <f t="shared" si="403"/>
        <v>0</v>
      </c>
      <c r="HI98" s="64">
        <f t="shared" si="403"/>
        <v>0</v>
      </c>
      <c r="HJ98" s="64">
        <f t="shared" si="403"/>
        <v>0</v>
      </c>
      <c r="HK98" s="64">
        <f t="shared" si="403"/>
        <v>0</v>
      </c>
      <c r="HL98" s="382">
        <f t="shared" si="403"/>
        <v>38158.895629999999</v>
      </c>
      <c r="HM98" s="398">
        <f t="shared" si="403"/>
        <v>28825.43</v>
      </c>
      <c r="HN98" s="398">
        <f t="shared" si="403"/>
        <v>25617.425219999997</v>
      </c>
      <c r="HO98" s="382">
        <f t="shared" si="403"/>
        <v>35617.425219999997</v>
      </c>
      <c r="HP98" s="382">
        <f t="shared" si="403"/>
        <v>9240.23</v>
      </c>
      <c r="HQ98" s="382">
        <f t="shared" si="403"/>
        <v>9240.23</v>
      </c>
      <c r="HR98" s="382">
        <f t="shared" si="403"/>
        <v>9240.23</v>
      </c>
      <c r="HS98" s="382">
        <f t="shared" si="403"/>
        <v>8588.64041</v>
      </c>
      <c r="HT98" s="382">
        <f t="shared" si="403"/>
        <v>6602.2</v>
      </c>
      <c r="HU98" s="382">
        <f t="shared" si="403"/>
        <v>6602.2</v>
      </c>
      <c r="HV98" s="382">
        <f t="shared" si="403"/>
        <v>3180.0299999999997</v>
      </c>
      <c r="HW98" s="382">
        <f t="shared" si="403"/>
        <v>1925</v>
      </c>
      <c r="HX98" s="382">
        <f t="shared" si="403"/>
        <v>1925</v>
      </c>
      <c r="HY98" s="382">
        <f t="shared" si="403"/>
        <v>7149.9952199999998</v>
      </c>
      <c r="HZ98" s="382">
        <f t="shared" si="403"/>
        <v>0</v>
      </c>
      <c r="IA98" s="382">
        <f t="shared" si="403"/>
        <v>7849.9952199999998</v>
      </c>
      <c r="IB98" s="382">
        <f t="shared" si="403"/>
        <v>5000</v>
      </c>
      <c r="IC98" s="382">
        <f t="shared" si="403"/>
        <v>5540</v>
      </c>
      <c r="ID98" s="382">
        <f t="shared" si="403"/>
        <v>5000</v>
      </c>
      <c r="IE98" s="382">
        <f t="shared" si="403"/>
        <v>5000</v>
      </c>
      <c r="IF98" s="429">
        <f t="shared" si="403"/>
        <v>5518</v>
      </c>
      <c r="IG98" s="382">
        <f t="shared" si="403"/>
        <v>5000</v>
      </c>
      <c r="IK98" s="380">
        <f t="shared" si="365"/>
        <v>0</v>
      </c>
    </row>
    <row r="99" spans="1:245" s="52" customFormat="1" ht="22.5" customHeight="1" outlineLevel="1">
      <c r="A99" s="57" t="s">
        <v>127</v>
      </c>
      <c r="B99" s="60" t="s">
        <v>290</v>
      </c>
      <c r="C99" s="282" t="s">
        <v>357</v>
      </c>
      <c r="D99" s="282" t="s">
        <v>351</v>
      </c>
      <c r="E99" s="406" t="s">
        <v>21</v>
      </c>
      <c r="F99" s="91"/>
      <c r="G99" s="245" t="s">
        <v>13</v>
      </c>
      <c r="H99" s="321"/>
      <c r="I99" s="321"/>
      <c r="J99" s="55">
        <v>2020</v>
      </c>
      <c r="K99" s="55">
        <v>2020</v>
      </c>
      <c r="L99" s="392" t="s">
        <v>606</v>
      </c>
      <c r="M99" s="34">
        <f t="shared" ref="M99:M118" si="404">+P99+R99+T99+AG99+AS99+AV99</f>
        <v>999.56521999999995</v>
      </c>
      <c r="N99" s="392" t="s">
        <v>606</v>
      </c>
      <c r="O99" s="34">
        <f t="shared" ref="O99:O118" si="405">+Q99+S99+U99+AH99+AT99+AW99</f>
        <v>999.56521999999995</v>
      </c>
      <c r="P99" s="34">
        <f t="shared" ref="P99:U118" si="406">BA99+BO99+CC99+CQ99</f>
        <v>0</v>
      </c>
      <c r="Q99" s="34">
        <f t="shared" si="406"/>
        <v>0</v>
      </c>
      <c r="R99" s="34">
        <f t="shared" si="406"/>
        <v>0</v>
      </c>
      <c r="S99" s="34">
        <f t="shared" si="406"/>
        <v>0</v>
      </c>
      <c r="T99" s="34">
        <f t="shared" si="406"/>
        <v>0</v>
      </c>
      <c r="U99" s="34">
        <f t="shared" si="406"/>
        <v>0</v>
      </c>
      <c r="V99" s="66">
        <f t="shared" si="84"/>
        <v>0</v>
      </c>
      <c r="W99" s="34"/>
      <c r="X99" s="34"/>
      <c r="Y99" s="34"/>
      <c r="Z99" s="34"/>
      <c r="AA99" s="34"/>
      <c r="AB99" s="34"/>
      <c r="AC99" s="34"/>
      <c r="AD99" s="34"/>
      <c r="AE99" s="34"/>
      <c r="AF99" s="34"/>
      <c r="AG99" s="34">
        <f>BG99+BU99+CI99+CW99</f>
        <v>999.56521999999995</v>
      </c>
      <c r="AH99" s="34">
        <f>BH99+BV99+CJ99+CX99</f>
        <v>999.56521999999995</v>
      </c>
      <c r="AI99" s="34">
        <f t="shared" si="83"/>
        <v>0</v>
      </c>
      <c r="AJ99" s="34"/>
      <c r="AK99" s="34"/>
      <c r="AL99" s="34"/>
      <c r="AM99" s="34"/>
      <c r="AN99" s="34"/>
      <c r="AO99" s="34"/>
      <c r="AP99" s="34"/>
      <c r="AQ99" s="34"/>
      <c r="AR99" s="34"/>
      <c r="AS99" s="34">
        <f>BI99+BW99+CK99+CY99</f>
        <v>0</v>
      </c>
      <c r="AT99" s="34">
        <f>BJ99+BX99+CL99+CZ99</f>
        <v>0</v>
      </c>
      <c r="AU99" s="66">
        <f t="shared" si="367"/>
        <v>0</v>
      </c>
      <c r="AV99" s="34">
        <f t="shared" ref="AV99:AW118" si="407">BK99+BY99+CM99+DA99</f>
        <v>0</v>
      </c>
      <c r="AW99" s="34">
        <f t="shared" si="407"/>
        <v>0</v>
      </c>
      <c r="AX99" s="34">
        <f t="shared" si="368"/>
        <v>0</v>
      </c>
      <c r="AY99" s="34">
        <f>+BA99+BC99+BE99+BG99+BI99+BK99</f>
        <v>999.56521999999995</v>
      </c>
      <c r="AZ99" s="34">
        <f>+BB99+BD99+BF99+BH99+BJ99+BL99</f>
        <v>999.56521999999995</v>
      </c>
      <c r="BA99" s="193"/>
      <c r="BB99" s="193"/>
      <c r="BC99" s="193"/>
      <c r="BD99" s="193"/>
      <c r="BE99" s="193"/>
      <c r="BF99" s="193"/>
      <c r="BG99" s="184">
        <v>999.56521999999995</v>
      </c>
      <c r="BH99" s="184">
        <v>999.56521999999995</v>
      </c>
      <c r="BI99" s="193"/>
      <c r="BJ99" s="193"/>
      <c r="BK99" s="193"/>
      <c r="BL99" s="193"/>
      <c r="BM99" s="34">
        <f>+BO99+BQ99+BS99+BU99+BW99+BY99</f>
        <v>0</v>
      </c>
      <c r="BN99" s="34">
        <f>+BP99+BR99+BT99+BV99+BX99+BZ99</f>
        <v>0</v>
      </c>
      <c r="BO99" s="27"/>
      <c r="BP99" s="27"/>
      <c r="BQ99" s="27"/>
      <c r="BR99" s="27"/>
      <c r="BS99" s="27"/>
      <c r="BT99" s="27"/>
      <c r="BU99" s="27"/>
      <c r="BV99" s="27"/>
      <c r="BW99" s="27"/>
      <c r="BX99" s="27"/>
      <c r="BY99" s="27"/>
      <c r="BZ99" s="27"/>
      <c r="CA99" s="34">
        <f>+CC99+CE99+CG99+CI99+CK99+CM99</f>
        <v>0</v>
      </c>
      <c r="CB99" s="34">
        <f>+CD99+CF99+CH99+CJ99+CL99+CN99</f>
        <v>0</v>
      </c>
      <c r="CC99" s="27"/>
      <c r="CD99" s="27"/>
      <c r="CE99" s="27"/>
      <c r="CF99" s="27"/>
      <c r="CG99" s="27"/>
      <c r="CH99" s="27"/>
      <c r="CI99" s="27"/>
      <c r="CJ99" s="27"/>
      <c r="CK99" s="27"/>
      <c r="CL99" s="27"/>
      <c r="CM99" s="27"/>
      <c r="CN99" s="27"/>
      <c r="CO99" s="34">
        <f>+CQ99+CS99+CU99+CW99+CY99+DA99</f>
        <v>0</v>
      </c>
      <c r="CP99" s="34">
        <f>+CR99+CT99+CV99+CX99+CZ99+DB99</f>
        <v>0</v>
      </c>
      <c r="CQ99" s="27"/>
      <c r="CR99" s="27"/>
      <c r="CS99" s="34"/>
      <c r="CT99" s="34"/>
      <c r="CU99" s="27"/>
      <c r="CV99" s="27"/>
      <c r="CW99" s="27"/>
      <c r="CX99" s="27"/>
      <c r="CY99" s="27"/>
      <c r="CZ99" s="29"/>
      <c r="DA99" s="29"/>
      <c r="DB99" s="29"/>
      <c r="DC99" s="380">
        <f t="shared" si="340"/>
        <v>999.56521999999995</v>
      </c>
      <c r="DD99" s="380">
        <f t="shared" si="340"/>
        <v>999.56521999999995</v>
      </c>
      <c r="DE99" s="64">
        <f t="shared" si="249"/>
        <v>0</v>
      </c>
      <c r="DF99" s="64">
        <f t="shared" si="249"/>
        <v>0</v>
      </c>
      <c r="DG99" s="64">
        <f t="shared" si="249"/>
        <v>0</v>
      </c>
      <c r="DH99" s="64">
        <f t="shared" si="249"/>
        <v>0</v>
      </c>
      <c r="DI99" s="64">
        <f t="shared" si="249"/>
        <v>0</v>
      </c>
      <c r="DJ99" s="64">
        <f t="shared" si="249"/>
        <v>0</v>
      </c>
      <c r="DK99" s="64">
        <f t="shared" si="401"/>
        <v>999.56521999999995</v>
      </c>
      <c r="DL99" s="64">
        <f t="shared" si="401"/>
        <v>999.56521999999995</v>
      </c>
      <c r="DM99" s="64">
        <f t="shared" si="401"/>
        <v>0</v>
      </c>
      <c r="DN99" s="64">
        <f t="shared" si="401"/>
        <v>0</v>
      </c>
      <c r="DO99" s="64">
        <f t="shared" si="401"/>
        <v>0</v>
      </c>
      <c r="DP99" s="64">
        <f t="shared" si="401"/>
        <v>0</v>
      </c>
      <c r="DQ99" s="51"/>
      <c r="DR99" s="51"/>
      <c r="DS99" s="51"/>
      <c r="DT99" s="51"/>
      <c r="DU99" s="51"/>
      <c r="DV99" s="51"/>
      <c r="DW99" s="27"/>
      <c r="DX99" s="27"/>
      <c r="DY99" s="27"/>
      <c r="DZ99" s="27"/>
      <c r="EA99" s="27"/>
      <c r="EB99" s="64">
        <f t="shared" si="363"/>
        <v>999.56521999999995</v>
      </c>
      <c r="EC99" s="426">
        <f t="shared" si="363"/>
        <v>0</v>
      </c>
      <c r="ED99" s="426">
        <f t="shared" si="26"/>
        <v>999.56521999999995</v>
      </c>
      <c r="EE99" s="64">
        <f t="shared" si="27"/>
        <v>999.56521999999995</v>
      </c>
      <c r="EF99" s="64">
        <f t="shared" si="9"/>
        <v>0</v>
      </c>
      <c r="EG99" s="64">
        <f t="shared" si="28"/>
        <v>0</v>
      </c>
      <c r="EH99" s="64">
        <f t="shared" si="341"/>
        <v>0</v>
      </c>
      <c r="EI99" s="64">
        <f t="shared" si="341"/>
        <v>0</v>
      </c>
      <c r="EJ99" s="64">
        <f t="shared" si="29"/>
        <v>0</v>
      </c>
      <c r="EK99" s="64">
        <f t="shared" si="342"/>
        <v>0</v>
      </c>
      <c r="EL99" s="64">
        <f t="shared" si="342"/>
        <v>0</v>
      </c>
      <c r="EM99" s="64">
        <f t="shared" si="30"/>
        <v>0</v>
      </c>
      <c r="EN99" s="64">
        <f t="shared" si="343"/>
        <v>0</v>
      </c>
      <c r="EO99" s="64">
        <f t="shared" si="343"/>
        <v>999.56521999999995</v>
      </c>
      <c r="EP99" s="64">
        <f t="shared" si="32"/>
        <v>0</v>
      </c>
      <c r="EQ99" s="64">
        <f t="shared" si="344"/>
        <v>999.56521999999995</v>
      </c>
      <c r="ER99" s="64">
        <f t="shared" si="344"/>
        <v>0</v>
      </c>
      <c r="ES99" s="64"/>
      <c r="ET99" s="426">
        <f t="shared" si="345"/>
        <v>0</v>
      </c>
      <c r="EU99" s="64">
        <f t="shared" si="345"/>
        <v>0</v>
      </c>
      <c r="EV99" s="64"/>
      <c r="EW99" s="426">
        <f t="shared" si="35"/>
        <v>0</v>
      </c>
      <c r="EX99" s="64">
        <f t="shared" si="364"/>
        <v>0</v>
      </c>
      <c r="EY99" s="426">
        <f t="shared" si="364"/>
        <v>0</v>
      </c>
      <c r="EZ99" s="426">
        <f t="shared" si="37"/>
        <v>0</v>
      </c>
      <c r="FA99" s="64">
        <f t="shared" si="38"/>
        <v>0</v>
      </c>
      <c r="FB99" s="64">
        <f t="shared" si="39"/>
        <v>0</v>
      </c>
      <c r="FC99" s="64">
        <f t="shared" si="40"/>
        <v>0</v>
      </c>
      <c r="FD99" s="64">
        <f t="shared" si="346"/>
        <v>0</v>
      </c>
      <c r="FE99" s="64">
        <f t="shared" si="346"/>
        <v>0</v>
      </c>
      <c r="FF99" s="64">
        <f t="shared" si="42"/>
        <v>0</v>
      </c>
      <c r="FG99" s="64">
        <f t="shared" si="347"/>
        <v>0</v>
      </c>
      <c r="FH99" s="64">
        <f t="shared" si="347"/>
        <v>0</v>
      </c>
      <c r="FI99" s="64">
        <f t="shared" si="44"/>
        <v>0</v>
      </c>
      <c r="FJ99" s="64">
        <f t="shared" si="348"/>
        <v>0</v>
      </c>
      <c r="FK99" s="64">
        <f t="shared" si="348"/>
        <v>0</v>
      </c>
      <c r="FL99" s="64">
        <f t="shared" si="46"/>
        <v>0</v>
      </c>
      <c r="FM99" s="64">
        <f t="shared" si="349"/>
        <v>0</v>
      </c>
      <c r="FN99" s="64">
        <f t="shared" si="349"/>
        <v>0</v>
      </c>
      <c r="FO99" s="64"/>
      <c r="FP99" s="64">
        <f t="shared" si="350"/>
        <v>0</v>
      </c>
      <c r="FQ99" s="64">
        <f t="shared" si="350"/>
        <v>0</v>
      </c>
      <c r="FR99" s="64"/>
      <c r="FS99" s="64">
        <f t="shared" si="49"/>
        <v>0</v>
      </c>
      <c r="FT99" s="64">
        <f t="shared" si="351"/>
        <v>0</v>
      </c>
      <c r="FU99" s="426">
        <f t="shared" si="351"/>
        <v>0</v>
      </c>
      <c r="FV99" s="426">
        <f t="shared" si="51"/>
        <v>0</v>
      </c>
      <c r="FW99" s="64">
        <f t="shared" si="52"/>
        <v>0</v>
      </c>
      <c r="FX99" s="64">
        <f t="shared" si="53"/>
        <v>0</v>
      </c>
      <c r="FY99" s="64">
        <f t="shared" si="54"/>
        <v>0</v>
      </c>
      <c r="FZ99" s="64">
        <f t="shared" si="352"/>
        <v>0</v>
      </c>
      <c r="GA99" s="64">
        <f t="shared" si="352"/>
        <v>0</v>
      </c>
      <c r="GB99" s="64">
        <f t="shared" si="56"/>
        <v>0</v>
      </c>
      <c r="GC99" s="64">
        <f t="shared" si="353"/>
        <v>0</v>
      </c>
      <c r="GD99" s="64">
        <f t="shared" si="353"/>
        <v>0</v>
      </c>
      <c r="GE99" s="64">
        <f t="shared" si="58"/>
        <v>0</v>
      </c>
      <c r="GF99" s="64">
        <f t="shared" si="354"/>
        <v>0</v>
      </c>
      <c r="GG99" s="64">
        <f t="shared" si="354"/>
        <v>0</v>
      </c>
      <c r="GH99" s="64">
        <f t="shared" si="60"/>
        <v>0</v>
      </c>
      <c r="GI99" s="64">
        <f t="shared" si="355"/>
        <v>0</v>
      </c>
      <c r="GJ99" s="64">
        <f t="shared" si="355"/>
        <v>0</v>
      </c>
      <c r="GK99" s="64"/>
      <c r="GL99" s="64">
        <f t="shared" si="356"/>
        <v>0</v>
      </c>
      <c r="GM99" s="64">
        <f t="shared" si="356"/>
        <v>0</v>
      </c>
      <c r="GN99" s="64"/>
      <c r="GO99" s="64">
        <f t="shared" si="63"/>
        <v>0</v>
      </c>
      <c r="GP99" s="64">
        <f t="shared" si="357"/>
        <v>0</v>
      </c>
      <c r="GQ99" s="426">
        <f t="shared" si="357"/>
        <v>0</v>
      </c>
      <c r="GR99" s="426">
        <f t="shared" si="65"/>
        <v>0</v>
      </c>
      <c r="GS99" s="64">
        <f t="shared" si="66"/>
        <v>0</v>
      </c>
      <c r="GT99" s="64">
        <f t="shared" si="67"/>
        <v>0</v>
      </c>
      <c r="GU99" s="64">
        <f t="shared" si="68"/>
        <v>0</v>
      </c>
      <c r="GV99" s="64">
        <f t="shared" si="358"/>
        <v>0</v>
      </c>
      <c r="GW99" s="64">
        <f t="shared" si="358"/>
        <v>0</v>
      </c>
      <c r="GX99" s="64">
        <f t="shared" si="70"/>
        <v>0</v>
      </c>
      <c r="GY99" s="64">
        <f t="shared" si="359"/>
        <v>0</v>
      </c>
      <c r="GZ99" s="64">
        <f t="shared" si="359"/>
        <v>0</v>
      </c>
      <c r="HA99" s="64">
        <f t="shared" si="72"/>
        <v>0</v>
      </c>
      <c r="HB99" s="64">
        <f t="shared" si="360"/>
        <v>0</v>
      </c>
      <c r="HC99" s="64">
        <f t="shared" si="360"/>
        <v>0</v>
      </c>
      <c r="HD99" s="64">
        <f t="shared" si="74"/>
        <v>0</v>
      </c>
      <c r="HE99" s="64">
        <f t="shared" si="361"/>
        <v>0</v>
      </c>
      <c r="HF99" s="64">
        <f t="shared" si="361"/>
        <v>0</v>
      </c>
      <c r="HG99" s="64"/>
      <c r="HH99" s="64">
        <f t="shared" si="362"/>
        <v>0</v>
      </c>
      <c r="HI99" s="64">
        <f t="shared" si="362"/>
        <v>0</v>
      </c>
      <c r="HJ99" s="64"/>
      <c r="HK99" s="64">
        <f t="shared" si="77"/>
        <v>0</v>
      </c>
      <c r="HL99" s="382">
        <f t="shared" si="78"/>
        <v>999.56521999999995</v>
      </c>
      <c r="HM99" s="398">
        <f t="shared" si="79"/>
        <v>0</v>
      </c>
      <c r="HN99" s="398">
        <f t="shared" si="80"/>
        <v>999.56521999999995</v>
      </c>
      <c r="HO99" s="382">
        <f t="shared" si="81"/>
        <v>999.56521999999995</v>
      </c>
      <c r="HP99" s="382">
        <f t="shared" si="390"/>
        <v>0</v>
      </c>
      <c r="HQ99" s="382">
        <f t="shared" si="390"/>
        <v>0</v>
      </c>
      <c r="HR99" s="382">
        <f t="shared" si="386"/>
        <v>0</v>
      </c>
      <c r="HS99" s="382">
        <f t="shared" si="386"/>
        <v>0</v>
      </c>
      <c r="HT99" s="382">
        <f t="shared" si="386"/>
        <v>0</v>
      </c>
      <c r="HU99" s="382">
        <f t="shared" si="386"/>
        <v>0</v>
      </c>
      <c r="HV99" s="382">
        <f t="shared" si="386"/>
        <v>0</v>
      </c>
      <c r="HW99" s="382">
        <f t="shared" si="386"/>
        <v>0</v>
      </c>
      <c r="HX99" s="382">
        <f t="shared" si="386"/>
        <v>0</v>
      </c>
      <c r="HY99" s="382">
        <f t="shared" si="386"/>
        <v>999.56521999999995</v>
      </c>
      <c r="HZ99" s="382">
        <f t="shared" si="386"/>
        <v>0</v>
      </c>
      <c r="IA99" s="382">
        <f t="shared" si="386"/>
        <v>999.56521999999995</v>
      </c>
      <c r="IB99" s="382">
        <f t="shared" si="386"/>
        <v>0</v>
      </c>
      <c r="IC99" s="382">
        <f t="shared" si="386"/>
        <v>0</v>
      </c>
      <c r="ID99" s="382">
        <f t="shared" si="386"/>
        <v>0</v>
      </c>
      <c r="IE99" s="382">
        <f t="shared" si="386"/>
        <v>0</v>
      </c>
      <c r="IF99" s="429">
        <f t="shared" si="328"/>
        <v>0</v>
      </c>
      <c r="IG99" s="382">
        <f t="shared" si="328"/>
        <v>0</v>
      </c>
      <c r="II99" s="64">
        <f>II11-[62]ИП!$AX$275</f>
        <v>32621.93478</v>
      </c>
      <c r="IK99" s="380">
        <f t="shared" si="365"/>
        <v>0</v>
      </c>
    </row>
    <row r="100" spans="1:245" s="35" customFormat="1" ht="22.5" customHeight="1" outlineLevel="1">
      <c r="A100" s="57" t="s">
        <v>83</v>
      </c>
      <c r="B100" s="60" t="s">
        <v>211</v>
      </c>
      <c r="C100" s="282" t="s">
        <v>357</v>
      </c>
      <c r="D100" s="282" t="s">
        <v>190</v>
      </c>
      <c r="E100" s="406" t="s">
        <v>21</v>
      </c>
      <c r="F100" s="406"/>
      <c r="G100" s="245" t="s">
        <v>13</v>
      </c>
      <c r="H100" s="55">
        <v>0</v>
      </c>
      <c r="I100" s="55">
        <v>4</v>
      </c>
      <c r="J100" s="55">
        <v>2017</v>
      </c>
      <c r="K100" s="55">
        <v>2017</v>
      </c>
      <c r="L100" s="392" t="s">
        <v>606</v>
      </c>
      <c r="M100" s="34">
        <f t="shared" si="404"/>
        <v>636.19574999999998</v>
      </c>
      <c r="N100" s="392" t="s">
        <v>606</v>
      </c>
      <c r="O100" s="34">
        <f t="shared" si="405"/>
        <v>636.19574999999998</v>
      </c>
      <c r="P100" s="34">
        <f t="shared" si="406"/>
        <v>636.19574999999998</v>
      </c>
      <c r="Q100" s="34">
        <f t="shared" si="406"/>
        <v>636.19574999999998</v>
      </c>
      <c r="R100" s="34">
        <f t="shared" si="406"/>
        <v>0</v>
      </c>
      <c r="S100" s="34">
        <f t="shared" si="406"/>
        <v>0</v>
      </c>
      <c r="T100" s="34">
        <f t="shared" si="406"/>
        <v>0</v>
      </c>
      <c r="U100" s="34">
        <f t="shared" si="406"/>
        <v>0</v>
      </c>
      <c r="V100" s="66">
        <f t="shared" si="84"/>
        <v>0</v>
      </c>
      <c r="W100" s="34"/>
      <c r="X100" s="34"/>
      <c r="Y100" s="34"/>
      <c r="Z100" s="34"/>
      <c r="AA100" s="34"/>
      <c r="AB100" s="34"/>
      <c r="AC100" s="34"/>
      <c r="AD100" s="34"/>
      <c r="AE100" s="34"/>
      <c r="AF100" s="34"/>
      <c r="AG100" s="34">
        <f t="shared" ref="AG100:AH118" si="408">BG100+BU100+CI100+CW100</f>
        <v>0</v>
      </c>
      <c r="AH100" s="34">
        <f t="shared" si="408"/>
        <v>0</v>
      </c>
      <c r="AI100" s="34">
        <f t="shared" si="83"/>
        <v>0</v>
      </c>
      <c r="AJ100" s="34"/>
      <c r="AK100" s="34"/>
      <c r="AL100" s="34"/>
      <c r="AM100" s="34"/>
      <c r="AN100" s="34"/>
      <c r="AO100" s="34"/>
      <c r="AP100" s="34"/>
      <c r="AQ100" s="34"/>
      <c r="AR100" s="34"/>
      <c r="AS100" s="34">
        <f t="shared" ref="AS100:AT118" si="409">BI100+BW100+CK100+CY100</f>
        <v>0</v>
      </c>
      <c r="AT100" s="34">
        <f t="shared" si="409"/>
        <v>0</v>
      </c>
      <c r="AU100" s="66">
        <f t="shared" si="367"/>
        <v>0</v>
      </c>
      <c r="AV100" s="34">
        <f t="shared" si="407"/>
        <v>0</v>
      </c>
      <c r="AW100" s="34">
        <f t="shared" si="407"/>
        <v>0</v>
      </c>
      <c r="AX100" s="34">
        <f t="shared" si="368"/>
        <v>0</v>
      </c>
      <c r="AY100" s="34">
        <f t="shared" ref="AY100:AZ118" si="410">+BA100+BC100+BE100+BG100+BI100+BK100</f>
        <v>636.19574999999998</v>
      </c>
      <c r="AZ100" s="34">
        <f t="shared" si="410"/>
        <v>636.19574999999998</v>
      </c>
      <c r="BA100" s="184">
        <v>636.19574999999998</v>
      </c>
      <c r="BB100" s="184">
        <v>636.19574999999998</v>
      </c>
      <c r="BC100" s="184"/>
      <c r="BD100" s="184"/>
      <c r="BE100" s="184"/>
      <c r="BF100" s="184"/>
      <c r="BG100" s="184"/>
      <c r="BH100" s="184"/>
      <c r="BI100" s="184">
        <v>0</v>
      </c>
      <c r="BJ100" s="184"/>
      <c r="BK100" s="192"/>
      <c r="BL100" s="192"/>
      <c r="BM100" s="34">
        <f t="shared" ref="BM100:BN118" si="411">+BO100+BQ100+BS100+BU100+BW100+BY100</f>
        <v>0</v>
      </c>
      <c r="BN100" s="34">
        <f t="shared" si="411"/>
        <v>0</v>
      </c>
      <c r="BO100" s="47"/>
      <c r="BP100" s="47"/>
      <c r="BQ100" s="47"/>
      <c r="BR100" s="47"/>
      <c r="BS100" s="47"/>
      <c r="BT100" s="47"/>
      <c r="BU100" s="47"/>
      <c r="BV100" s="47"/>
      <c r="BW100" s="47"/>
      <c r="BX100" s="47"/>
      <c r="BY100" s="47"/>
      <c r="BZ100" s="47"/>
      <c r="CA100" s="34">
        <f t="shared" ref="CA100:CB131" si="412">+CC100+CE100+CG100+CI100+CK100+CM100</f>
        <v>0</v>
      </c>
      <c r="CB100" s="34">
        <f t="shared" si="412"/>
        <v>0</v>
      </c>
      <c r="CC100" s="245"/>
      <c r="CD100" s="245"/>
      <c r="CE100" s="245"/>
      <c r="CF100" s="245"/>
      <c r="CG100" s="245"/>
      <c r="CH100" s="245"/>
      <c r="CI100" s="245"/>
      <c r="CJ100" s="245"/>
      <c r="CK100" s="245"/>
      <c r="CL100" s="245"/>
      <c r="CM100" s="245"/>
      <c r="CN100" s="245"/>
      <c r="CO100" s="34">
        <f t="shared" ref="CO100:CP118" si="413">+CQ100+CS100+CU100+CW100+CY100+DA100</f>
        <v>0</v>
      </c>
      <c r="CP100" s="34">
        <f t="shared" si="413"/>
        <v>0</v>
      </c>
      <c r="CQ100" s="245"/>
      <c r="CR100" s="245"/>
      <c r="CS100" s="245"/>
      <c r="CT100" s="245"/>
      <c r="CU100" s="245"/>
      <c r="CV100" s="245"/>
      <c r="CW100" s="245"/>
      <c r="CX100" s="245"/>
      <c r="CY100" s="245"/>
      <c r="CZ100" s="404"/>
      <c r="DA100" s="404"/>
      <c r="DB100" s="404"/>
      <c r="DC100" s="380">
        <f t="shared" si="340"/>
        <v>636.19574999999998</v>
      </c>
      <c r="DD100" s="380">
        <f t="shared" si="340"/>
        <v>636.19574999999998</v>
      </c>
      <c r="DE100" s="64">
        <f t="shared" si="249"/>
        <v>636.19574999999998</v>
      </c>
      <c r="DF100" s="64">
        <f t="shared" si="249"/>
        <v>636.19574999999998</v>
      </c>
      <c r="DG100" s="64">
        <f t="shared" si="249"/>
        <v>0</v>
      </c>
      <c r="DH100" s="64">
        <f t="shared" si="249"/>
        <v>0</v>
      </c>
      <c r="DI100" s="64">
        <f t="shared" si="249"/>
        <v>0</v>
      </c>
      <c r="DJ100" s="64">
        <f t="shared" si="249"/>
        <v>0</v>
      </c>
      <c r="DK100" s="64">
        <f t="shared" si="401"/>
        <v>0</v>
      </c>
      <c r="DL100" s="64">
        <f t="shared" si="401"/>
        <v>0</v>
      </c>
      <c r="DM100" s="64">
        <f t="shared" si="401"/>
        <v>0</v>
      </c>
      <c r="DN100" s="64">
        <f t="shared" si="401"/>
        <v>0</v>
      </c>
      <c r="DO100" s="64">
        <f t="shared" si="401"/>
        <v>0</v>
      </c>
      <c r="DP100" s="64">
        <f t="shared" si="401"/>
        <v>0</v>
      </c>
      <c r="DQ100" s="245">
        <v>0</v>
      </c>
      <c r="DR100" s="245">
        <v>0</v>
      </c>
      <c r="DS100" s="245">
        <v>0</v>
      </c>
      <c r="DT100" s="245">
        <v>0</v>
      </c>
      <c r="DU100" s="245">
        <v>0</v>
      </c>
      <c r="DV100" s="245">
        <f>SUM(DQ100:DU100)</f>
        <v>0</v>
      </c>
      <c r="DW100" s="245"/>
      <c r="DX100" s="245"/>
      <c r="DY100" s="33"/>
      <c r="DZ100" s="33"/>
      <c r="EA100" s="245" t="s">
        <v>156</v>
      </c>
      <c r="EB100" s="64">
        <f t="shared" si="363"/>
        <v>636.19574999999998</v>
      </c>
      <c r="EC100" s="426">
        <f t="shared" si="363"/>
        <v>636.19574999999998</v>
      </c>
      <c r="ED100" s="426">
        <f t="shared" si="26"/>
        <v>636.19574999999998</v>
      </c>
      <c r="EE100" s="64">
        <f t="shared" si="27"/>
        <v>636.19574999999998</v>
      </c>
      <c r="EF100" s="64">
        <f t="shared" si="9"/>
        <v>636.19574999999998</v>
      </c>
      <c r="EG100" s="64">
        <f t="shared" si="28"/>
        <v>636.19574999999998</v>
      </c>
      <c r="EH100" s="64">
        <f t="shared" si="341"/>
        <v>636.19574999999998</v>
      </c>
      <c r="EI100" s="64">
        <f t="shared" si="341"/>
        <v>0</v>
      </c>
      <c r="EJ100" s="64">
        <f t="shared" si="29"/>
        <v>0</v>
      </c>
      <c r="EK100" s="64">
        <f t="shared" si="342"/>
        <v>0</v>
      </c>
      <c r="EL100" s="64">
        <f t="shared" si="342"/>
        <v>0</v>
      </c>
      <c r="EM100" s="64">
        <f t="shared" si="30"/>
        <v>0</v>
      </c>
      <c r="EN100" s="64">
        <f t="shared" si="343"/>
        <v>0</v>
      </c>
      <c r="EO100" s="64">
        <f t="shared" si="343"/>
        <v>0</v>
      </c>
      <c r="EP100" s="64">
        <f t="shared" si="32"/>
        <v>0</v>
      </c>
      <c r="EQ100" s="64">
        <f t="shared" si="344"/>
        <v>0</v>
      </c>
      <c r="ER100" s="64">
        <f t="shared" si="344"/>
        <v>0</v>
      </c>
      <c r="ES100" s="64"/>
      <c r="ET100" s="426">
        <f t="shared" si="345"/>
        <v>0</v>
      </c>
      <c r="EU100" s="64">
        <f t="shared" si="345"/>
        <v>0</v>
      </c>
      <c r="EV100" s="64"/>
      <c r="EW100" s="426">
        <f t="shared" si="35"/>
        <v>0</v>
      </c>
      <c r="EX100" s="64">
        <f t="shared" si="364"/>
        <v>0</v>
      </c>
      <c r="EY100" s="426">
        <f t="shared" si="364"/>
        <v>0</v>
      </c>
      <c r="EZ100" s="426">
        <f t="shared" si="37"/>
        <v>0</v>
      </c>
      <c r="FA100" s="64">
        <f t="shared" si="38"/>
        <v>0</v>
      </c>
      <c r="FB100" s="64">
        <f t="shared" si="39"/>
        <v>0</v>
      </c>
      <c r="FC100" s="64">
        <f t="shared" si="40"/>
        <v>0</v>
      </c>
      <c r="FD100" s="64">
        <f t="shared" si="346"/>
        <v>0</v>
      </c>
      <c r="FE100" s="64">
        <f t="shared" si="346"/>
        <v>0</v>
      </c>
      <c r="FF100" s="64">
        <f t="shared" si="42"/>
        <v>0</v>
      </c>
      <c r="FG100" s="64">
        <f t="shared" si="347"/>
        <v>0</v>
      </c>
      <c r="FH100" s="64">
        <f t="shared" si="347"/>
        <v>0</v>
      </c>
      <c r="FI100" s="64">
        <f t="shared" si="44"/>
        <v>0</v>
      </c>
      <c r="FJ100" s="64">
        <f t="shared" si="348"/>
        <v>0</v>
      </c>
      <c r="FK100" s="64">
        <f t="shared" si="348"/>
        <v>0</v>
      </c>
      <c r="FL100" s="64">
        <f t="shared" si="46"/>
        <v>0</v>
      </c>
      <c r="FM100" s="64">
        <f t="shared" si="349"/>
        <v>0</v>
      </c>
      <c r="FN100" s="64">
        <f t="shared" si="349"/>
        <v>0</v>
      </c>
      <c r="FO100" s="64"/>
      <c r="FP100" s="64">
        <f t="shared" si="350"/>
        <v>0</v>
      </c>
      <c r="FQ100" s="64">
        <f t="shared" si="350"/>
        <v>0</v>
      </c>
      <c r="FR100" s="64"/>
      <c r="FS100" s="64">
        <f t="shared" si="49"/>
        <v>0</v>
      </c>
      <c r="FT100" s="64">
        <f t="shared" si="351"/>
        <v>0</v>
      </c>
      <c r="FU100" s="426">
        <f t="shared" si="351"/>
        <v>0</v>
      </c>
      <c r="FV100" s="426">
        <f t="shared" si="51"/>
        <v>0</v>
      </c>
      <c r="FW100" s="64">
        <f t="shared" si="52"/>
        <v>0</v>
      </c>
      <c r="FX100" s="64">
        <f t="shared" si="53"/>
        <v>0</v>
      </c>
      <c r="FY100" s="64">
        <f t="shared" si="54"/>
        <v>0</v>
      </c>
      <c r="FZ100" s="64">
        <f t="shared" si="352"/>
        <v>0</v>
      </c>
      <c r="GA100" s="64">
        <f t="shared" si="352"/>
        <v>0</v>
      </c>
      <c r="GB100" s="64">
        <f t="shared" si="56"/>
        <v>0</v>
      </c>
      <c r="GC100" s="64">
        <f t="shared" si="353"/>
        <v>0</v>
      </c>
      <c r="GD100" s="64">
        <f t="shared" si="353"/>
        <v>0</v>
      </c>
      <c r="GE100" s="64">
        <f t="shared" si="58"/>
        <v>0</v>
      </c>
      <c r="GF100" s="64">
        <f t="shared" si="354"/>
        <v>0</v>
      </c>
      <c r="GG100" s="64">
        <f t="shared" si="354"/>
        <v>0</v>
      </c>
      <c r="GH100" s="64">
        <f t="shared" si="60"/>
        <v>0</v>
      </c>
      <c r="GI100" s="64">
        <f t="shared" si="355"/>
        <v>0</v>
      </c>
      <c r="GJ100" s="64">
        <f t="shared" si="355"/>
        <v>0</v>
      </c>
      <c r="GK100" s="64"/>
      <c r="GL100" s="64">
        <f t="shared" si="356"/>
        <v>0</v>
      </c>
      <c r="GM100" s="64">
        <f t="shared" si="356"/>
        <v>0</v>
      </c>
      <c r="GN100" s="64"/>
      <c r="GO100" s="64">
        <f t="shared" si="63"/>
        <v>0</v>
      </c>
      <c r="GP100" s="64">
        <f t="shared" si="357"/>
        <v>0</v>
      </c>
      <c r="GQ100" s="426">
        <f t="shared" si="357"/>
        <v>0</v>
      </c>
      <c r="GR100" s="426">
        <f t="shared" si="65"/>
        <v>0</v>
      </c>
      <c r="GS100" s="64">
        <f t="shared" si="66"/>
        <v>0</v>
      </c>
      <c r="GT100" s="64">
        <f t="shared" si="67"/>
        <v>0</v>
      </c>
      <c r="GU100" s="64">
        <f t="shared" si="68"/>
        <v>0</v>
      </c>
      <c r="GV100" s="64">
        <f t="shared" si="358"/>
        <v>0</v>
      </c>
      <c r="GW100" s="64">
        <f t="shared" si="358"/>
        <v>0</v>
      </c>
      <c r="GX100" s="64">
        <f t="shared" si="70"/>
        <v>0</v>
      </c>
      <c r="GY100" s="64">
        <f t="shared" si="359"/>
        <v>0</v>
      </c>
      <c r="GZ100" s="64">
        <f t="shared" si="359"/>
        <v>0</v>
      </c>
      <c r="HA100" s="64">
        <f t="shared" si="72"/>
        <v>0</v>
      </c>
      <c r="HB100" s="64">
        <f t="shared" si="360"/>
        <v>0</v>
      </c>
      <c r="HC100" s="64">
        <f t="shared" si="360"/>
        <v>0</v>
      </c>
      <c r="HD100" s="64">
        <f t="shared" si="74"/>
        <v>0</v>
      </c>
      <c r="HE100" s="64">
        <f t="shared" si="361"/>
        <v>0</v>
      </c>
      <c r="HF100" s="64">
        <f t="shared" si="361"/>
        <v>0</v>
      </c>
      <c r="HG100" s="64"/>
      <c r="HH100" s="64">
        <f t="shared" si="362"/>
        <v>0</v>
      </c>
      <c r="HI100" s="64">
        <f t="shared" si="362"/>
        <v>0</v>
      </c>
      <c r="HJ100" s="64"/>
      <c r="HK100" s="64">
        <f t="shared" si="77"/>
        <v>0</v>
      </c>
      <c r="HL100" s="382">
        <f t="shared" si="78"/>
        <v>636.19574999999998</v>
      </c>
      <c r="HM100" s="398">
        <f t="shared" si="79"/>
        <v>636.19574999999998</v>
      </c>
      <c r="HN100" s="398">
        <f t="shared" si="80"/>
        <v>636.19574999999998</v>
      </c>
      <c r="HO100" s="382">
        <f t="shared" si="81"/>
        <v>636.19574999999998</v>
      </c>
      <c r="HP100" s="382">
        <f t="shared" si="390"/>
        <v>636.19574999999998</v>
      </c>
      <c r="HQ100" s="382">
        <f t="shared" si="390"/>
        <v>636.19574999999998</v>
      </c>
      <c r="HR100" s="382">
        <f t="shared" si="386"/>
        <v>636.19574999999998</v>
      </c>
      <c r="HS100" s="382">
        <f t="shared" si="386"/>
        <v>0</v>
      </c>
      <c r="HT100" s="382">
        <f t="shared" si="386"/>
        <v>0</v>
      </c>
      <c r="HU100" s="382">
        <f t="shared" si="386"/>
        <v>0</v>
      </c>
      <c r="HV100" s="382">
        <f t="shared" si="386"/>
        <v>0</v>
      </c>
      <c r="HW100" s="382">
        <f t="shared" si="386"/>
        <v>0</v>
      </c>
      <c r="HX100" s="382">
        <f t="shared" si="386"/>
        <v>0</v>
      </c>
      <c r="HY100" s="382">
        <f t="shared" si="386"/>
        <v>0</v>
      </c>
      <c r="HZ100" s="382">
        <f t="shared" si="386"/>
        <v>0</v>
      </c>
      <c r="IA100" s="382">
        <f t="shared" si="386"/>
        <v>0</v>
      </c>
      <c r="IB100" s="382">
        <f t="shared" si="386"/>
        <v>0</v>
      </c>
      <c r="IC100" s="382">
        <f t="shared" si="386"/>
        <v>0</v>
      </c>
      <c r="ID100" s="382">
        <f t="shared" si="386"/>
        <v>0</v>
      </c>
      <c r="IE100" s="382">
        <f t="shared" si="386"/>
        <v>0</v>
      </c>
      <c r="IF100" s="429">
        <f t="shared" si="328"/>
        <v>0</v>
      </c>
      <c r="IG100" s="382">
        <f t="shared" si="328"/>
        <v>0</v>
      </c>
      <c r="IK100" s="380">
        <f t="shared" si="365"/>
        <v>0</v>
      </c>
    </row>
    <row r="101" spans="1:245" s="35" customFormat="1" ht="22.5" customHeight="1" outlineLevel="1">
      <c r="A101" s="57" t="s">
        <v>84</v>
      </c>
      <c r="B101" s="60" t="s">
        <v>212</v>
      </c>
      <c r="C101" s="282" t="s">
        <v>357</v>
      </c>
      <c r="D101" s="60" t="s">
        <v>192</v>
      </c>
      <c r="E101" s="406" t="s">
        <v>21</v>
      </c>
      <c r="F101" s="406"/>
      <c r="G101" s="245" t="s">
        <v>13</v>
      </c>
      <c r="H101" s="55">
        <v>0</v>
      </c>
      <c r="I101" s="55">
        <v>4</v>
      </c>
      <c r="J101" s="55">
        <v>2017</v>
      </c>
      <c r="K101" s="55">
        <v>2018</v>
      </c>
      <c r="L101" s="392" t="s">
        <v>606</v>
      </c>
      <c r="M101" s="34">
        <f t="shared" si="404"/>
        <v>2486.06333</v>
      </c>
      <c r="N101" s="392" t="s">
        <v>606</v>
      </c>
      <c r="O101" s="34">
        <f t="shared" si="405"/>
        <v>1856.77333</v>
      </c>
      <c r="P101" s="34">
        <f t="shared" si="406"/>
        <v>1486.49333</v>
      </c>
      <c r="Q101" s="34">
        <f t="shared" si="406"/>
        <v>1486.49333</v>
      </c>
      <c r="R101" s="34">
        <f t="shared" si="406"/>
        <v>999.57</v>
      </c>
      <c r="S101" s="34">
        <f t="shared" si="406"/>
        <v>370.28</v>
      </c>
      <c r="T101" s="34">
        <f t="shared" si="406"/>
        <v>0</v>
      </c>
      <c r="U101" s="34">
        <f t="shared" si="406"/>
        <v>0</v>
      </c>
      <c r="V101" s="66">
        <f t="shared" si="84"/>
        <v>0</v>
      </c>
      <c r="W101" s="34"/>
      <c r="X101" s="34"/>
      <c r="Y101" s="34"/>
      <c r="Z101" s="34"/>
      <c r="AA101" s="34"/>
      <c r="AB101" s="34"/>
      <c r="AC101" s="34"/>
      <c r="AD101" s="34"/>
      <c r="AE101" s="34"/>
      <c r="AF101" s="34"/>
      <c r="AG101" s="34">
        <f t="shared" si="408"/>
        <v>0</v>
      </c>
      <c r="AH101" s="34">
        <f t="shared" si="408"/>
        <v>0</v>
      </c>
      <c r="AI101" s="34">
        <f t="shared" si="83"/>
        <v>0</v>
      </c>
      <c r="AJ101" s="34"/>
      <c r="AK101" s="34"/>
      <c r="AL101" s="34"/>
      <c r="AM101" s="34"/>
      <c r="AN101" s="34"/>
      <c r="AO101" s="34"/>
      <c r="AP101" s="34"/>
      <c r="AQ101" s="34"/>
      <c r="AR101" s="34"/>
      <c r="AS101" s="34">
        <f t="shared" si="409"/>
        <v>0</v>
      </c>
      <c r="AT101" s="34">
        <f t="shared" si="409"/>
        <v>0</v>
      </c>
      <c r="AU101" s="66">
        <f t="shared" si="367"/>
        <v>0</v>
      </c>
      <c r="AV101" s="34">
        <f t="shared" si="407"/>
        <v>0</v>
      </c>
      <c r="AW101" s="34">
        <f t="shared" si="407"/>
        <v>0</v>
      </c>
      <c r="AX101" s="34">
        <f t="shared" si="368"/>
        <v>0</v>
      </c>
      <c r="AY101" s="34">
        <f t="shared" si="410"/>
        <v>2486.06333</v>
      </c>
      <c r="AZ101" s="34">
        <f t="shared" si="410"/>
        <v>1856.77333</v>
      </c>
      <c r="BA101" s="184">
        <v>1486.49333</v>
      </c>
      <c r="BB101" s="184">
        <f>810.2765+676.21683</f>
        <v>1486.49333</v>
      </c>
      <c r="BC101" s="184">
        <v>999.57</v>
      </c>
      <c r="BD101" s="184">
        <v>370.28</v>
      </c>
      <c r="BE101" s="184"/>
      <c r="BF101" s="184"/>
      <c r="BG101" s="184"/>
      <c r="BH101" s="184"/>
      <c r="BI101" s="184"/>
      <c r="BJ101" s="184"/>
      <c r="BK101" s="184">
        <v>0</v>
      </c>
      <c r="BL101" s="184"/>
      <c r="BM101" s="34">
        <f t="shared" si="411"/>
        <v>0</v>
      </c>
      <c r="BN101" s="34">
        <f t="shared" si="411"/>
        <v>0</v>
      </c>
      <c r="BO101" s="47"/>
      <c r="BP101" s="47"/>
      <c r="BQ101" s="47"/>
      <c r="BR101" s="47"/>
      <c r="BS101" s="47"/>
      <c r="BT101" s="47"/>
      <c r="BU101" s="47"/>
      <c r="BV101" s="47"/>
      <c r="BW101" s="47"/>
      <c r="BX101" s="47"/>
      <c r="BY101" s="47"/>
      <c r="BZ101" s="47"/>
      <c r="CA101" s="34">
        <f t="shared" si="412"/>
        <v>0</v>
      </c>
      <c r="CB101" s="34">
        <f t="shared" si="412"/>
        <v>0</v>
      </c>
      <c r="CC101" s="245"/>
      <c r="CD101" s="245"/>
      <c r="CE101" s="245"/>
      <c r="CF101" s="245"/>
      <c r="CG101" s="245"/>
      <c r="CH101" s="245"/>
      <c r="CI101" s="245"/>
      <c r="CJ101" s="245"/>
      <c r="CK101" s="245"/>
      <c r="CL101" s="245"/>
      <c r="CM101" s="245"/>
      <c r="CN101" s="245"/>
      <c r="CO101" s="34">
        <f t="shared" si="413"/>
        <v>0</v>
      </c>
      <c r="CP101" s="34">
        <f t="shared" si="413"/>
        <v>0</v>
      </c>
      <c r="CQ101" s="245"/>
      <c r="CR101" s="245"/>
      <c r="CS101" s="245"/>
      <c r="CT101" s="245"/>
      <c r="CU101" s="245"/>
      <c r="CV101" s="245"/>
      <c r="CW101" s="245"/>
      <c r="CX101" s="245"/>
      <c r="CY101" s="245"/>
      <c r="CZ101" s="404"/>
      <c r="DA101" s="404"/>
      <c r="DB101" s="404"/>
      <c r="DC101" s="380">
        <f t="shared" si="340"/>
        <v>2486.06333</v>
      </c>
      <c r="DD101" s="380">
        <f t="shared" si="340"/>
        <v>1856.77333</v>
      </c>
      <c r="DE101" s="64">
        <f t="shared" si="249"/>
        <v>1486.49333</v>
      </c>
      <c r="DF101" s="64">
        <f t="shared" si="249"/>
        <v>1486.49333</v>
      </c>
      <c r="DG101" s="64">
        <f t="shared" si="249"/>
        <v>999.57</v>
      </c>
      <c r="DH101" s="64">
        <f t="shared" si="249"/>
        <v>370.28</v>
      </c>
      <c r="DI101" s="64">
        <f t="shared" si="249"/>
        <v>0</v>
      </c>
      <c r="DJ101" s="64">
        <f t="shared" si="249"/>
        <v>0</v>
      </c>
      <c r="DK101" s="64">
        <f t="shared" si="401"/>
        <v>0</v>
      </c>
      <c r="DL101" s="64">
        <f t="shared" si="401"/>
        <v>0</v>
      </c>
      <c r="DM101" s="64">
        <f t="shared" si="401"/>
        <v>0</v>
      </c>
      <c r="DN101" s="64">
        <f t="shared" si="401"/>
        <v>0</v>
      </c>
      <c r="DO101" s="64">
        <f t="shared" si="401"/>
        <v>0</v>
      </c>
      <c r="DP101" s="64">
        <f t="shared" si="401"/>
        <v>0</v>
      </c>
      <c r="DQ101" s="245">
        <v>0</v>
      </c>
      <c r="DR101" s="245">
        <v>0</v>
      </c>
      <c r="DS101" s="245">
        <v>0</v>
      </c>
      <c r="DT101" s="245">
        <v>0</v>
      </c>
      <c r="DU101" s="245">
        <v>0</v>
      </c>
      <c r="DV101" s="245">
        <f t="shared" ref="DV101:DV134" si="414">SUM(DQ101:DU101)</f>
        <v>0</v>
      </c>
      <c r="DW101" s="245"/>
      <c r="DX101" s="245"/>
      <c r="DY101" s="33"/>
      <c r="DZ101" s="33"/>
      <c r="EA101" s="245" t="s">
        <v>156</v>
      </c>
      <c r="EB101" s="64">
        <f t="shared" si="363"/>
        <v>2486.06333</v>
      </c>
      <c r="EC101" s="426">
        <f t="shared" si="363"/>
        <v>1856.77333</v>
      </c>
      <c r="ED101" s="426">
        <f t="shared" si="26"/>
        <v>1856.77333</v>
      </c>
      <c r="EE101" s="64">
        <f t="shared" si="27"/>
        <v>1856.77333</v>
      </c>
      <c r="EF101" s="64">
        <f t="shared" si="9"/>
        <v>1486.49333</v>
      </c>
      <c r="EG101" s="64">
        <f t="shared" si="28"/>
        <v>1486.49333</v>
      </c>
      <c r="EH101" s="64">
        <f t="shared" si="341"/>
        <v>1486.49333</v>
      </c>
      <c r="EI101" s="64">
        <f t="shared" si="341"/>
        <v>999.57</v>
      </c>
      <c r="EJ101" s="64">
        <f t="shared" si="29"/>
        <v>370.28</v>
      </c>
      <c r="EK101" s="64">
        <f t="shared" si="342"/>
        <v>370.28</v>
      </c>
      <c r="EL101" s="64">
        <f t="shared" si="342"/>
        <v>0</v>
      </c>
      <c r="EM101" s="64">
        <f t="shared" si="30"/>
        <v>0</v>
      </c>
      <c r="EN101" s="64">
        <f t="shared" si="343"/>
        <v>0</v>
      </c>
      <c r="EO101" s="64">
        <f t="shared" si="343"/>
        <v>0</v>
      </c>
      <c r="EP101" s="64">
        <f t="shared" si="32"/>
        <v>0</v>
      </c>
      <c r="EQ101" s="64">
        <f t="shared" si="344"/>
        <v>0</v>
      </c>
      <c r="ER101" s="64">
        <f t="shared" si="344"/>
        <v>0</v>
      </c>
      <c r="ES101" s="64"/>
      <c r="ET101" s="426">
        <f t="shared" si="345"/>
        <v>0</v>
      </c>
      <c r="EU101" s="64">
        <f t="shared" si="345"/>
        <v>0</v>
      </c>
      <c r="EV101" s="64"/>
      <c r="EW101" s="426">
        <f t="shared" si="35"/>
        <v>0</v>
      </c>
      <c r="EX101" s="64">
        <f t="shared" si="364"/>
        <v>0</v>
      </c>
      <c r="EY101" s="426">
        <f t="shared" si="364"/>
        <v>0</v>
      </c>
      <c r="EZ101" s="426">
        <f t="shared" si="37"/>
        <v>0</v>
      </c>
      <c r="FA101" s="64">
        <f t="shared" si="38"/>
        <v>0</v>
      </c>
      <c r="FB101" s="64">
        <f t="shared" si="39"/>
        <v>0</v>
      </c>
      <c r="FC101" s="64">
        <f t="shared" si="40"/>
        <v>0</v>
      </c>
      <c r="FD101" s="64">
        <f t="shared" si="346"/>
        <v>0</v>
      </c>
      <c r="FE101" s="64">
        <f t="shared" si="346"/>
        <v>0</v>
      </c>
      <c r="FF101" s="64">
        <f t="shared" si="42"/>
        <v>0</v>
      </c>
      <c r="FG101" s="64">
        <f t="shared" si="347"/>
        <v>0</v>
      </c>
      <c r="FH101" s="64">
        <f t="shared" si="347"/>
        <v>0</v>
      </c>
      <c r="FI101" s="64">
        <f t="shared" si="44"/>
        <v>0</v>
      </c>
      <c r="FJ101" s="64">
        <f t="shared" si="348"/>
        <v>0</v>
      </c>
      <c r="FK101" s="64">
        <f t="shared" si="348"/>
        <v>0</v>
      </c>
      <c r="FL101" s="64">
        <f t="shared" si="46"/>
        <v>0</v>
      </c>
      <c r="FM101" s="64">
        <f t="shared" si="349"/>
        <v>0</v>
      </c>
      <c r="FN101" s="64">
        <f t="shared" si="349"/>
        <v>0</v>
      </c>
      <c r="FO101" s="64"/>
      <c r="FP101" s="64">
        <f t="shared" si="350"/>
        <v>0</v>
      </c>
      <c r="FQ101" s="64">
        <f t="shared" si="350"/>
        <v>0</v>
      </c>
      <c r="FR101" s="64"/>
      <c r="FS101" s="64">
        <f t="shared" si="49"/>
        <v>0</v>
      </c>
      <c r="FT101" s="64">
        <f t="shared" si="351"/>
        <v>0</v>
      </c>
      <c r="FU101" s="426">
        <f t="shared" si="351"/>
        <v>0</v>
      </c>
      <c r="FV101" s="426">
        <f t="shared" si="51"/>
        <v>0</v>
      </c>
      <c r="FW101" s="64">
        <f t="shared" si="52"/>
        <v>0</v>
      </c>
      <c r="FX101" s="64">
        <f t="shared" si="53"/>
        <v>0</v>
      </c>
      <c r="FY101" s="64">
        <f t="shared" si="54"/>
        <v>0</v>
      </c>
      <c r="FZ101" s="64">
        <f t="shared" si="352"/>
        <v>0</v>
      </c>
      <c r="GA101" s="64">
        <f t="shared" si="352"/>
        <v>0</v>
      </c>
      <c r="GB101" s="64">
        <f t="shared" si="56"/>
        <v>0</v>
      </c>
      <c r="GC101" s="64">
        <f t="shared" si="353"/>
        <v>0</v>
      </c>
      <c r="GD101" s="64">
        <f t="shared" si="353"/>
        <v>0</v>
      </c>
      <c r="GE101" s="64">
        <f t="shared" si="58"/>
        <v>0</v>
      </c>
      <c r="GF101" s="64">
        <f t="shared" si="354"/>
        <v>0</v>
      </c>
      <c r="GG101" s="64">
        <f t="shared" si="354"/>
        <v>0</v>
      </c>
      <c r="GH101" s="64">
        <f t="shared" si="60"/>
        <v>0</v>
      </c>
      <c r="GI101" s="64">
        <f t="shared" si="355"/>
        <v>0</v>
      </c>
      <c r="GJ101" s="64">
        <f t="shared" si="355"/>
        <v>0</v>
      </c>
      <c r="GK101" s="64"/>
      <c r="GL101" s="64">
        <f t="shared" si="356"/>
        <v>0</v>
      </c>
      <c r="GM101" s="64">
        <f t="shared" si="356"/>
        <v>0</v>
      </c>
      <c r="GN101" s="64"/>
      <c r="GO101" s="64">
        <f t="shared" si="63"/>
        <v>0</v>
      </c>
      <c r="GP101" s="64">
        <f t="shared" si="357"/>
        <v>0</v>
      </c>
      <c r="GQ101" s="426">
        <f t="shared" si="357"/>
        <v>0</v>
      </c>
      <c r="GR101" s="426">
        <f t="shared" si="65"/>
        <v>0</v>
      </c>
      <c r="GS101" s="64">
        <f t="shared" si="66"/>
        <v>0</v>
      </c>
      <c r="GT101" s="64">
        <f t="shared" si="67"/>
        <v>0</v>
      </c>
      <c r="GU101" s="64">
        <f t="shared" si="68"/>
        <v>0</v>
      </c>
      <c r="GV101" s="64">
        <f t="shared" si="358"/>
        <v>0</v>
      </c>
      <c r="GW101" s="64">
        <f t="shared" si="358"/>
        <v>0</v>
      </c>
      <c r="GX101" s="64">
        <f t="shared" si="70"/>
        <v>0</v>
      </c>
      <c r="GY101" s="64">
        <f t="shared" si="359"/>
        <v>0</v>
      </c>
      <c r="GZ101" s="64">
        <f t="shared" si="359"/>
        <v>0</v>
      </c>
      <c r="HA101" s="64">
        <f t="shared" si="72"/>
        <v>0</v>
      </c>
      <c r="HB101" s="64">
        <f t="shared" si="360"/>
        <v>0</v>
      </c>
      <c r="HC101" s="64">
        <f t="shared" si="360"/>
        <v>0</v>
      </c>
      <c r="HD101" s="64">
        <f t="shared" si="74"/>
        <v>0</v>
      </c>
      <c r="HE101" s="64">
        <f t="shared" si="361"/>
        <v>0</v>
      </c>
      <c r="HF101" s="64">
        <f t="shared" si="361"/>
        <v>0</v>
      </c>
      <c r="HG101" s="64"/>
      <c r="HH101" s="64">
        <f t="shared" si="362"/>
        <v>0</v>
      </c>
      <c r="HI101" s="64">
        <f t="shared" si="362"/>
        <v>0</v>
      </c>
      <c r="HJ101" s="64"/>
      <c r="HK101" s="64">
        <f t="shared" si="77"/>
        <v>0</v>
      </c>
      <c r="HL101" s="382">
        <f t="shared" si="78"/>
        <v>2486.06333</v>
      </c>
      <c r="HM101" s="398">
        <f t="shared" si="79"/>
        <v>1856.77333</v>
      </c>
      <c r="HN101" s="398">
        <f t="shared" si="80"/>
        <v>1856.77333</v>
      </c>
      <c r="HO101" s="382">
        <f t="shared" si="81"/>
        <v>1856.77333</v>
      </c>
      <c r="HP101" s="382">
        <f t="shared" si="390"/>
        <v>1486.49333</v>
      </c>
      <c r="HQ101" s="382">
        <f t="shared" si="390"/>
        <v>1486.49333</v>
      </c>
      <c r="HR101" s="382">
        <f t="shared" si="386"/>
        <v>1486.49333</v>
      </c>
      <c r="HS101" s="382">
        <f t="shared" si="386"/>
        <v>999.57</v>
      </c>
      <c r="HT101" s="382">
        <f t="shared" si="386"/>
        <v>370.28</v>
      </c>
      <c r="HU101" s="382">
        <f t="shared" si="386"/>
        <v>370.28</v>
      </c>
      <c r="HV101" s="382">
        <f t="shared" si="386"/>
        <v>0</v>
      </c>
      <c r="HW101" s="382">
        <f t="shared" si="386"/>
        <v>0</v>
      </c>
      <c r="HX101" s="382">
        <f t="shared" si="386"/>
        <v>0</v>
      </c>
      <c r="HY101" s="382">
        <f t="shared" si="386"/>
        <v>0</v>
      </c>
      <c r="HZ101" s="382">
        <f t="shared" si="386"/>
        <v>0</v>
      </c>
      <c r="IA101" s="382">
        <f t="shared" si="386"/>
        <v>0</v>
      </c>
      <c r="IB101" s="382">
        <f t="shared" si="386"/>
        <v>0</v>
      </c>
      <c r="IC101" s="382">
        <f t="shared" si="386"/>
        <v>0</v>
      </c>
      <c r="ID101" s="382">
        <f t="shared" si="386"/>
        <v>0</v>
      </c>
      <c r="IE101" s="382">
        <f t="shared" si="386"/>
        <v>0</v>
      </c>
      <c r="IF101" s="429">
        <f t="shared" si="328"/>
        <v>0</v>
      </c>
      <c r="IG101" s="382">
        <f t="shared" si="328"/>
        <v>0</v>
      </c>
      <c r="IK101" s="380">
        <f t="shared" si="365"/>
        <v>0</v>
      </c>
    </row>
    <row r="102" spans="1:245" s="35" customFormat="1" ht="22.5" customHeight="1" outlineLevel="1">
      <c r="A102" s="57" t="s">
        <v>85</v>
      </c>
      <c r="B102" s="60" t="s">
        <v>213</v>
      </c>
      <c r="C102" s="282" t="s">
        <v>357</v>
      </c>
      <c r="D102" s="60" t="s">
        <v>193</v>
      </c>
      <c r="E102" s="406" t="s">
        <v>21</v>
      </c>
      <c r="F102" s="406"/>
      <c r="G102" s="245" t="s">
        <v>13</v>
      </c>
      <c r="H102" s="55">
        <v>0</v>
      </c>
      <c r="I102" s="55">
        <v>4</v>
      </c>
      <c r="J102" s="55">
        <v>2017</v>
      </c>
      <c r="K102" s="55">
        <v>2018</v>
      </c>
      <c r="L102" s="392" t="s">
        <v>606</v>
      </c>
      <c r="M102" s="34">
        <f t="shared" si="404"/>
        <v>1935.2801199999999</v>
      </c>
      <c r="N102" s="392" t="s">
        <v>606</v>
      </c>
      <c r="O102" s="34">
        <f t="shared" si="405"/>
        <v>1629.43012</v>
      </c>
      <c r="P102" s="34">
        <f t="shared" si="406"/>
        <v>1160.62012</v>
      </c>
      <c r="Q102" s="34">
        <f t="shared" si="406"/>
        <v>1160.62012</v>
      </c>
      <c r="R102" s="34">
        <f t="shared" si="406"/>
        <v>774.66</v>
      </c>
      <c r="S102" s="34">
        <f t="shared" si="406"/>
        <v>468.81</v>
      </c>
      <c r="T102" s="34">
        <f t="shared" si="406"/>
        <v>0</v>
      </c>
      <c r="U102" s="34">
        <f t="shared" si="406"/>
        <v>0</v>
      </c>
      <c r="V102" s="66">
        <f t="shared" si="84"/>
        <v>0</v>
      </c>
      <c r="W102" s="34"/>
      <c r="X102" s="34"/>
      <c r="Y102" s="34"/>
      <c r="Z102" s="34"/>
      <c r="AA102" s="34"/>
      <c r="AB102" s="34"/>
      <c r="AC102" s="34"/>
      <c r="AD102" s="34"/>
      <c r="AE102" s="34"/>
      <c r="AF102" s="34"/>
      <c r="AG102" s="34">
        <f t="shared" si="408"/>
        <v>0</v>
      </c>
      <c r="AH102" s="34">
        <f t="shared" si="408"/>
        <v>0</v>
      </c>
      <c r="AI102" s="34">
        <f t="shared" si="83"/>
        <v>0</v>
      </c>
      <c r="AJ102" s="34"/>
      <c r="AK102" s="34"/>
      <c r="AL102" s="34"/>
      <c r="AM102" s="34"/>
      <c r="AN102" s="34"/>
      <c r="AO102" s="34"/>
      <c r="AP102" s="34"/>
      <c r="AQ102" s="34"/>
      <c r="AR102" s="34"/>
      <c r="AS102" s="34">
        <f t="shared" si="409"/>
        <v>0</v>
      </c>
      <c r="AT102" s="34">
        <f t="shared" si="409"/>
        <v>0</v>
      </c>
      <c r="AU102" s="66">
        <f t="shared" si="367"/>
        <v>0</v>
      </c>
      <c r="AV102" s="34">
        <f t="shared" si="407"/>
        <v>0</v>
      </c>
      <c r="AW102" s="34">
        <f t="shared" si="407"/>
        <v>0</v>
      </c>
      <c r="AX102" s="34">
        <f t="shared" si="368"/>
        <v>0</v>
      </c>
      <c r="AY102" s="34">
        <f t="shared" si="410"/>
        <v>1935.2801199999999</v>
      </c>
      <c r="AZ102" s="34">
        <f t="shared" si="410"/>
        <v>1629.43012</v>
      </c>
      <c r="BA102" s="184">
        <v>1160.62012</v>
      </c>
      <c r="BB102" s="184">
        <v>1160.62012</v>
      </c>
      <c r="BC102" s="184">
        <v>774.66</v>
      </c>
      <c r="BD102" s="184">
        <v>468.81</v>
      </c>
      <c r="BE102" s="184"/>
      <c r="BF102" s="184"/>
      <c r="BG102" s="184"/>
      <c r="BH102" s="184"/>
      <c r="BI102" s="184"/>
      <c r="BJ102" s="184"/>
      <c r="BK102" s="184">
        <v>0</v>
      </c>
      <c r="BL102" s="184"/>
      <c r="BM102" s="34">
        <f t="shared" si="411"/>
        <v>0</v>
      </c>
      <c r="BN102" s="34">
        <f t="shared" si="411"/>
        <v>0</v>
      </c>
      <c r="BO102" s="47"/>
      <c r="BP102" s="47"/>
      <c r="BQ102" s="47"/>
      <c r="BR102" s="47"/>
      <c r="BS102" s="47"/>
      <c r="BT102" s="47"/>
      <c r="BU102" s="47"/>
      <c r="BV102" s="47"/>
      <c r="BW102" s="47"/>
      <c r="BX102" s="47"/>
      <c r="BY102" s="47"/>
      <c r="BZ102" s="47"/>
      <c r="CA102" s="34">
        <f t="shared" si="412"/>
        <v>0</v>
      </c>
      <c r="CB102" s="34">
        <f t="shared" si="412"/>
        <v>0</v>
      </c>
      <c r="CC102" s="245"/>
      <c r="CD102" s="245"/>
      <c r="CE102" s="245"/>
      <c r="CF102" s="245"/>
      <c r="CG102" s="245"/>
      <c r="CH102" s="245"/>
      <c r="CI102" s="245"/>
      <c r="CJ102" s="245"/>
      <c r="CK102" s="245"/>
      <c r="CL102" s="245"/>
      <c r="CM102" s="245"/>
      <c r="CN102" s="245"/>
      <c r="CO102" s="34">
        <f t="shared" si="413"/>
        <v>0</v>
      </c>
      <c r="CP102" s="34">
        <f t="shared" si="413"/>
        <v>0</v>
      </c>
      <c r="CQ102" s="245"/>
      <c r="CR102" s="245"/>
      <c r="CS102" s="245"/>
      <c r="CT102" s="245"/>
      <c r="CU102" s="245"/>
      <c r="CV102" s="245"/>
      <c r="CW102" s="245"/>
      <c r="CX102" s="245"/>
      <c r="CY102" s="245"/>
      <c r="CZ102" s="404"/>
      <c r="DA102" s="404"/>
      <c r="DB102" s="404"/>
      <c r="DC102" s="380">
        <f t="shared" si="340"/>
        <v>1935.2801199999999</v>
      </c>
      <c r="DD102" s="380">
        <f t="shared" si="340"/>
        <v>1629.43012</v>
      </c>
      <c r="DE102" s="64">
        <f t="shared" si="249"/>
        <v>1160.62012</v>
      </c>
      <c r="DF102" s="64">
        <f t="shared" si="249"/>
        <v>1160.62012</v>
      </c>
      <c r="DG102" s="64">
        <f t="shared" si="249"/>
        <v>774.66</v>
      </c>
      <c r="DH102" s="64">
        <f t="shared" si="249"/>
        <v>468.81</v>
      </c>
      <c r="DI102" s="64">
        <f t="shared" si="249"/>
        <v>0</v>
      </c>
      <c r="DJ102" s="64">
        <f t="shared" si="249"/>
        <v>0</v>
      </c>
      <c r="DK102" s="64">
        <f t="shared" si="401"/>
        <v>0</v>
      </c>
      <c r="DL102" s="64">
        <f t="shared" si="401"/>
        <v>0</v>
      </c>
      <c r="DM102" s="64">
        <f t="shared" si="401"/>
        <v>0</v>
      </c>
      <c r="DN102" s="64">
        <f t="shared" si="401"/>
        <v>0</v>
      </c>
      <c r="DO102" s="64">
        <f t="shared" si="401"/>
        <v>0</v>
      </c>
      <c r="DP102" s="64">
        <f t="shared" si="401"/>
        <v>0</v>
      </c>
      <c r="DQ102" s="245">
        <v>0</v>
      </c>
      <c r="DR102" s="245">
        <v>0</v>
      </c>
      <c r="DS102" s="245">
        <v>0</v>
      </c>
      <c r="DT102" s="245">
        <v>0</v>
      </c>
      <c r="DU102" s="245">
        <v>0</v>
      </c>
      <c r="DV102" s="245">
        <f t="shared" si="414"/>
        <v>0</v>
      </c>
      <c r="DW102" s="245"/>
      <c r="DX102" s="245"/>
      <c r="DY102" s="33"/>
      <c r="DZ102" s="33"/>
      <c r="EA102" s="245" t="s">
        <v>156</v>
      </c>
      <c r="EB102" s="64">
        <f t="shared" si="363"/>
        <v>1935.2801199999999</v>
      </c>
      <c r="EC102" s="426">
        <f t="shared" si="363"/>
        <v>1629.43012</v>
      </c>
      <c r="ED102" s="426">
        <f t="shared" si="26"/>
        <v>1629.43012</v>
      </c>
      <c r="EE102" s="64">
        <f t="shared" si="27"/>
        <v>1629.43012</v>
      </c>
      <c r="EF102" s="64">
        <f t="shared" si="9"/>
        <v>1160.62012</v>
      </c>
      <c r="EG102" s="64">
        <f t="shared" si="28"/>
        <v>1160.62012</v>
      </c>
      <c r="EH102" s="64">
        <f t="shared" si="341"/>
        <v>1160.62012</v>
      </c>
      <c r="EI102" s="64">
        <f t="shared" si="341"/>
        <v>774.66</v>
      </c>
      <c r="EJ102" s="64">
        <f t="shared" si="29"/>
        <v>468.81</v>
      </c>
      <c r="EK102" s="64">
        <f t="shared" si="342"/>
        <v>468.81</v>
      </c>
      <c r="EL102" s="64">
        <f t="shared" si="342"/>
        <v>0</v>
      </c>
      <c r="EM102" s="64">
        <f t="shared" si="30"/>
        <v>0</v>
      </c>
      <c r="EN102" s="64">
        <f t="shared" si="343"/>
        <v>0</v>
      </c>
      <c r="EO102" s="64">
        <f t="shared" si="343"/>
        <v>0</v>
      </c>
      <c r="EP102" s="64">
        <f t="shared" si="32"/>
        <v>0</v>
      </c>
      <c r="EQ102" s="64">
        <f t="shared" si="344"/>
        <v>0</v>
      </c>
      <c r="ER102" s="64">
        <f t="shared" si="344"/>
        <v>0</v>
      </c>
      <c r="ES102" s="64"/>
      <c r="ET102" s="426">
        <f t="shared" si="345"/>
        <v>0</v>
      </c>
      <c r="EU102" s="64">
        <f t="shared" si="345"/>
        <v>0</v>
      </c>
      <c r="EV102" s="64"/>
      <c r="EW102" s="426">
        <f t="shared" si="35"/>
        <v>0</v>
      </c>
      <c r="EX102" s="64">
        <f t="shared" si="364"/>
        <v>0</v>
      </c>
      <c r="EY102" s="426">
        <f t="shared" si="364"/>
        <v>0</v>
      </c>
      <c r="EZ102" s="426">
        <f t="shared" si="37"/>
        <v>0</v>
      </c>
      <c r="FA102" s="64">
        <f t="shared" si="38"/>
        <v>0</v>
      </c>
      <c r="FB102" s="64">
        <f t="shared" si="39"/>
        <v>0</v>
      </c>
      <c r="FC102" s="64">
        <f t="shared" si="40"/>
        <v>0</v>
      </c>
      <c r="FD102" s="64">
        <f t="shared" si="346"/>
        <v>0</v>
      </c>
      <c r="FE102" s="64">
        <f t="shared" si="346"/>
        <v>0</v>
      </c>
      <c r="FF102" s="64">
        <f t="shared" si="42"/>
        <v>0</v>
      </c>
      <c r="FG102" s="64">
        <f t="shared" si="347"/>
        <v>0</v>
      </c>
      <c r="FH102" s="64">
        <f t="shared" si="347"/>
        <v>0</v>
      </c>
      <c r="FI102" s="64">
        <f t="shared" si="44"/>
        <v>0</v>
      </c>
      <c r="FJ102" s="64">
        <f t="shared" si="348"/>
        <v>0</v>
      </c>
      <c r="FK102" s="64">
        <f t="shared" si="348"/>
        <v>0</v>
      </c>
      <c r="FL102" s="64">
        <f t="shared" si="46"/>
        <v>0</v>
      </c>
      <c r="FM102" s="64">
        <f t="shared" si="349"/>
        <v>0</v>
      </c>
      <c r="FN102" s="64">
        <f t="shared" si="349"/>
        <v>0</v>
      </c>
      <c r="FO102" s="64"/>
      <c r="FP102" s="64">
        <f t="shared" si="350"/>
        <v>0</v>
      </c>
      <c r="FQ102" s="64">
        <f t="shared" si="350"/>
        <v>0</v>
      </c>
      <c r="FR102" s="64"/>
      <c r="FS102" s="64">
        <f t="shared" si="49"/>
        <v>0</v>
      </c>
      <c r="FT102" s="64">
        <f t="shared" si="351"/>
        <v>0</v>
      </c>
      <c r="FU102" s="426">
        <f t="shared" si="351"/>
        <v>0</v>
      </c>
      <c r="FV102" s="426">
        <f t="shared" si="51"/>
        <v>0</v>
      </c>
      <c r="FW102" s="64">
        <f t="shared" si="52"/>
        <v>0</v>
      </c>
      <c r="FX102" s="64">
        <f t="shared" si="53"/>
        <v>0</v>
      </c>
      <c r="FY102" s="64">
        <f t="shared" si="54"/>
        <v>0</v>
      </c>
      <c r="FZ102" s="64">
        <f t="shared" si="352"/>
        <v>0</v>
      </c>
      <c r="GA102" s="64">
        <f t="shared" si="352"/>
        <v>0</v>
      </c>
      <c r="GB102" s="64">
        <f t="shared" si="56"/>
        <v>0</v>
      </c>
      <c r="GC102" s="64">
        <f t="shared" si="353"/>
        <v>0</v>
      </c>
      <c r="GD102" s="64">
        <f t="shared" si="353"/>
        <v>0</v>
      </c>
      <c r="GE102" s="64">
        <f t="shared" si="58"/>
        <v>0</v>
      </c>
      <c r="GF102" s="64">
        <f t="shared" si="354"/>
        <v>0</v>
      </c>
      <c r="GG102" s="64">
        <f t="shared" si="354"/>
        <v>0</v>
      </c>
      <c r="GH102" s="64">
        <f t="shared" si="60"/>
        <v>0</v>
      </c>
      <c r="GI102" s="64">
        <f t="shared" si="355"/>
        <v>0</v>
      </c>
      <c r="GJ102" s="64">
        <f t="shared" si="355"/>
        <v>0</v>
      </c>
      <c r="GK102" s="64"/>
      <c r="GL102" s="64">
        <f t="shared" si="356"/>
        <v>0</v>
      </c>
      <c r="GM102" s="64">
        <f t="shared" si="356"/>
        <v>0</v>
      </c>
      <c r="GN102" s="64"/>
      <c r="GO102" s="64">
        <f t="shared" si="63"/>
        <v>0</v>
      </c>
      <c r="GP102" s="64">
        <f t="shared" si="357"/>
        <v>0</v>
      </c>
      <c r="GQ102" s="426">
        <f t="shared" si="357"/>
        <v>0</v>
      </c>
      <c r="GR102" s="426">
        <f t="shared" si="65"/>
        <v>0</v>
      </c>
      <c r="GS102" s="64">
        <f t="shared" si="66"/>
        <v>0</v>
      </c>
      <c r="GT102" s="64">
        <f t="shared" si="67"/>
        <v>0</v>
      </c>
      <c r="GU102" s="64">
        <f t="shared" si="68"/>
        <v>0</v>
      </c>
      <c r="GV102" s="64">
        <f t="shared" si="358"/>
        <v>0</v>
      </c>
      <c r="GW102" s="64">
        <f t="shared" si="358"/>
        <v>0</v>
      </c>
      <c r="GX102" s="64">
        <f t="shared" si="70"/>
        <v>0</v>
      </c>
      <c r="GY102" s="64">
        <f t="shared" si="359"/>
        <v>0</v>
      </c>
      <c r="GZ102" s="64">
        <f t="shared" si="359"/>
        <v>0</v>
      </c>
      <c r="HA102" s="64">
        <f t="shared" si="72"/>
        <v>0</v>
      </c>
      <c r="HB102" s="64">
        <f t="shared" si="360"/>
        <v>0</v>
      </c>
      <c r="HC102" s="64">
        <f t="shared" si="360"/>
        <v>0</v>
      </c>
      <c r="HD102" s="64">
        <f t="shared" si="74"/>
        <v>0</v>
      </c>
      <c r="HE102" s="64">
        <f t="shared" si="361"/>
        <v>0</v>
      </c>
      <c r="HF102" s="64">
        <f t="shared" si="361"/>
        <v>0</v>
      </c>
      <c r="HG102" s="64"/>
      <c r="HH102" s="64">
        <f t="shared" si="362"/>
        <v>0</v>
      </c>
      <c r="HI102" s="64">
        <f t="shared" si="362"/>
        <v>0</v>
      </c>
      <c r="HJ102" s="64"/>
      <c r="HK102" s="64">
        <f t="shared" si="77"/>
        <v>0</v>
      </c>
      <c r="HL102" s="382">
        <f t="shared" si="78"/>
        <v>1935.2801199999999</v>
      </c>
      <c r="HM102" s="398">
        <f t="shared" si="79"/>
        <v>1629.43012</v>
      </c>
      <c r="HN102" s="398">
        <f t="shared" si="80"/>
        <v>1629.43012</v>
      </c>
      <c r="HO102" s="382">
        <f t="shared" si="81"/>
        <v>1629.43012</v>
      </c>
      <c r="HP102" s="382">
        <f t="shared" si="390"/>
        <v>1160.62012</v>
      </c>
      <c r="HQ102" s="382">
        <f t="shared" si="390"/>
        <v>1160.62012</v>
      </c>
      <c r="HR102" s="382">
        <f t="shared" si="386"/>
        <v>1160.62012</v>
      </c>
      <c r="HS102" s="382">
        <f t="shared" si="386"/>
        <v>774.66</v>
      </c>
      <c r="HT102" s="382">
        <f t="shared" si="386"/>
        <v>468.81</v>
      </c>
      <c r="HU102" s="382">
        <f t="shared" si="386"/>
        <v>468.81</v>
      </c>
      <c r="HV102" s="382">
        <f t="shared" si="386"/>
        <v>0</v>
      </c>
      <c r="HW102" s="382">
        <f t="shared" si="386"/>
        <v>0</v>
      </c>
      <c r="HX102" s="382">
        <f t="shared" si="386"/>
        <v>0</v>
      </c>
      <c r="HY102" s="382">
        <f t="shared" si="386"/>
        <v>0</v>
      </c>
      <c r="HZ102" s="382">
        <f t="shared" si="386"/>
        <v>0</v>
      </c>
      <c r="IA102" s="382">
        <f t="shared" si="386"/>
        <v>0</v>
      </c>
      <c r="IB102" s="382">
        <f t="shared" si="386"/>
        <v>0</v>
      </c>
      <c r="IC102" s="382">
        <f t="shared" si="386"/>
        <v>0</v>
      </c>
      <c r="ID102" s="382">
        <f t="shared" si="386"/>
        <v>0</v>
      </c>
      <c r="IE102" s="382">
        <f t="shared" si="386"/>
        <v>0</v>
      </c>
      <c r="IF102" s="429">
        <f t="shared" si="328"/>
        <v>0</v>
      </c>
      <c r="IG102" s="382">
        <f t="shared" si="328"/>
        <v>0</v>
      </c>
      <c r="IK102" s="380">
        <f t="shared" si="365"/>
        <v>0</v>
      </c>
    </row>
    <row r="103" spans="1:245" s="35" customFormat="1" ht="22.5" customHeight="1" outlineLevel="1">
      <c r="A103" s="57" t="s">
        <v>86</v>
      </c>
      <c r="B103" s="60" t="s">
        <v>210</v>
      </c>
      <c r="C103" s="282" t="s">
        <v>357</v>
      </c>
      <c r="D103" s="60" t="s">
        <v>194</v>
      </c>
      <c r="E103" s="406" t="s">
        <v>21</v>
      </c>
      <c r="F103" s="406"/>
      <c r="G103" s="245" t="s">
        <v>13</v>
      </c>
      <c r="H103" s="55">
        <v>0</v>
      </c>
      <c r="I103" s="55">
        <v>4</v>
      </c>
      <c r="J103" s="55">
        <v>2020</v>
      </c>
      <c r="K103" s="55">
        <v>2020</v>
      </c>
      <c r="L103" s="392" t="s">
        <v>606</v>
      </c>
      <c r="M103" s="34">
        <f t="shared" si="404"/>
        <v>2150</v>
      </c>
      <c r="N103" s="392" t="s">
        <v>606</v>
      </c>
      <c r="O103" s="34">
        <f t="shared" si="405"/>
        <v>2150</v>
      </c>
      <c r="P103" s="34">
        <f t="shared" si="406"/>
        <v>0</v>
      </c>
      <c r="Q103" s="34">
        <f t="shared" si="406"/>
        <v>0</v>
      </c>
      <c r="R103" s="34">
        <f t="shared" si="406"/>
        <v>0</v>
      </c>
      <c r="S103" s="34">
        <f t="shared" si="406"/>
        <v>0</v>
      </c>
      <c r="T103" s="34">
        <f t="shared" si="406"/>
        <v>0</v>
      </c>
      <c r="U103" s="34">
        <f t="shared" si="406"/>
        <v>0</v>
      </c>
      <c r="V103" s="66">
        <f t="shared" si="84"/>
        <v>0</v>
      </c>
      <c r="W103" s="34"/>
      <c r="X103" s="34"/>
      <c r="Y103" s="34"/>
      <c r="Z103" s="34"/>
      <c r="AA103" s="34"/>
      <c r="AB103" s="34"/>
      <c r="AC103" s="34"/>
      <c r="AD103" s="34"/>
      <c r="AE103" s="34"/>
      <c r="AF103" s="34"/>
      <c r="AG103" s="34">
        <f t="shared" si="408"/>
        <v>2150</v>
      </c>
      <c r="AH103" s="34">
        <f t="shared" si="408"/>
        <v>2150</v>
      </c>
      <c r="AI103" s="34">
        <f t="shared" si="83"/>
        <v>0</v>
      </c>
      <c r="AJ103" s="34"/>
      <c r="AK103" s="34"/>
      <c r="AL103" s="34"/>
      <c r="AM103" s="34"/>
      <c r="AN103" s="34"/>
      <c r="AO103" s="34"/>
      <c r="AP103" s="34"/>
      <c r="AQ103" s="34"/>
      <c r="AR103" s="34"/>
      <c r="AS103" s="34">
        <f t="shared" si="409"/>
        <v>0</v>
      </c>
      <c r="AT103" s="34">
        <f t="shared" si="409"/>
        <v>0</v>
      </c>
      <c r="AU103" s="66">
        <f t="shared" si="367"/>
        <v>0</v>
      </c>
      <c r="AV103" s="34">
        <f t="shared" si="407"/>
        <v>0</v>
      </c>
      <c r="AW103" s="34">
        <f t="shared" si="407"/>
        <v>0</v>
      </c>
      <c r="AX103" s="34">
        <f t="shared" si="368"/>
        <v>0</v>
      </c>
      <c r="AY103" s="34">
        <f t="shared" si="410"/>
        <v>2150</v>
      </c>
      <c r="AZ103" s="34">
        <f t="shared" si="410"/>
        <v>2150</v>
      </c>
      <c r="BA103" s="184"/>
      <c r="BB103" s="184"/>
      <c r="BC103" s="184"/>
      <c r="BD103" s="184"/>
      <c r="BE103" s="184">
        <v>0</v>
      </c>
      <c r="BF103" s="184"/>
      <c r="BG103" s="184">
        <v>2150</v>
      </c>
      <c r="BH103" s="184">
        <v>2150</v>
      </c>
      <c r="BI103" s="184"/>
      <c r="BJ103" s="184"/>
      <c r="BK103" s="192"/>
      <c r="BL103" s="192"/>
      <c r="BM103" s="34">
        <f t="shared" si="411"/>
        <v>0</v>
      </c>
      <c r="BN103" s="34">
        <f t="shared" si="411"/>
        <v>0</v>
      </c>
      <c r="BO103" s="47"/>
      <c r="BP103" s="47"/>
      <c r="BQ103" s="47"/>
      <c r="BR103" s="47"/>
      <c r="BS103" s="47"/>
      <c r="BT103" s="47"/>
      <c r="BU103" s="47"/>
      <c r="BV103" s="47"/>
      <c r="BW103" s="47"/>
      <c r="BX103" s="47"/>
      <c r="BY103" s="47"/>
      <c r="BZ103" s="47"/>
      <c r="CA103" s="34">
        <f t="shared" si="412"/>
        <v>0</v>
      </c>
      <c r="CB103" s="34">
        <f t="shared" si="412"/>
        <v>0</v>
      </c>
      <c r="CC103" s="245"/>
      <c r="CD103" s="245"/>
      <c r="CE103" s="245"/>
      <c r="CF103" s="245"/>
      <c r="CG103" s="245"/>
      <c r="CH103" s="245"/>
      <c r="CI103" s="245"/>
      <c r="CJ103" s="245"/>
      <c r="CK103" s="245"/>
      <c r="CL103" s="245"/>
      <c r="CM103" s="245"/>
      <c r="CN103" s="245"/>
      <c r="CO103" s="34">
        <f t="shared" si="413"/>
        <v>0</v>
      </c>
      <c r="CP103" s="34">
        <f t="shared" si="413"/>
        <v>0</v>
      </c>
      <c r="CQ103" s="245"/>
      <c r="CR103" s="245"/>
      <c r="CS103" s="245"/>
      <c r="CT103" s="245"/>
      <c r="CU103" s="245"/>
      <c r="CV103" s="245"/>
      <c r="CW103" s="245"/>
      <c r="CX103" s="245"/>
      <c r="CY103" s="245"/>
      <c r="CZ103" s="404"/>
      <c r="DA103" s="404"/>
      <c r="DB103" s="404"/>
      <c r="DC103" s="380">
        <f t="shared" si="340"/>
        <v>2150</v>
      </c>
      <c r="DD103" s="380">
        <f t="shared" si="340"/>
        <v>2150</v>
      </c>
      <c r="DE103" s="64">
        <f t="shared" ref="DE103:DP140" si="415">BA103+BO103+CC103+CQ103</f>
        <v>0</v>
      </c>
      <c r="DF103" s="64">
        <f t="shared" si="415"/>
        <v>0</v>
      </c>
      <c r="DG103" s="64">
        <f t="shared" si="415"/>
        <v>0</v>
      </c>
      <c r="DH103" s="64">
        <f t="shared" si="415"/>
        <v>0</v>
      </c>
      <c r="DI103" s="64">
        <f t="shared" si="415"/>
        <v>0</v>
      </c>
      <c r="DJ103" s="64">
        <f t="shared" si="415"/>
        <v>0</v>
      </c>
      <c r="DK103" s="64">
        <f t="shared" si="401"/>
        <v>2150</v>
      </c>
      <c r="DL103" s="64">
        <f t="shared" si="401"/>
        <v>2150</v>
      </c>
      <c r="DM103" s="64">
        <f t="shared" si="401"/>
        <v>0</v>
      </c>
      <c r="DN103" s="64">
        <f t="shared" si="401"/>
        <v>0</v>
      </c>
      <c r="DO103" s="64">
        <f t="shared" si="401"/>
        <v>0</v>
      </c>
      <c r="DP103" s="64">
        <f t="shared" si="401"/>
        <v>0</v>
      </c>
      <c r="DQ103" s="245">
        <v>0</v>
      </c>
      <c r="DR103" s="245">
        <v>0</v>
      </c>
      <c r="DS103" s="245">
        <v>0</v>
      </c>
      <c r="DT103" s="245">
        <v>0</v>
      </c>
      <c r="DU103" s="245">
        <v>0</v>
      </c>
      <c r="DV103" s="245">
        <f t="shared" si="414"/>
        <v>0</v>
      </c>
      <c r="DW103" s="245"/>
      <c r="DX103" s="245"/>
      <c r="DY103" s="33"/>
      <c r="DZ103" s="33"/>
      <c r="EA103" s="245" t="s">
        <v>156</v>
      </c>
      <c r="EB103" s="64">
        <f t="shared" si="363"/>
        <v>2150</v>
      </c>
      <c r="EC103" s="426">
        <f t="shared" si="363"/>
        <v>0</v>
      </c>
      <c r="ED103" s="426">
        <f t="shared" si="26"/>
        <v>2150</v>
      </c>
      <c r="EE103" s="64">
        <f t="shared" si="27"/>
        <v>2150</v>
      </c>
      <c r="EF103" s="64">
        <f t="shared" si="9"/>
        <v>0</v>
      </c>
      <c r="EG103" s="64">
        <f t="shared" si="28"/>
        <v>0</v>
      </c>
      <c r="EH103" s="64">
        <f t="shared" si="341"/>
        <v>0</v>
      </c>
      <c r="EI103" s="64">
        <f t="shared" si="341"/>
        <v>0</v>
      </c>
      <c r="EJ103" s="64">
        <f t="shared" si="29"/>
        <v>0</v>
      </c>
      <c r="EK103" s="64">
        <f t="shared" si="342"/>
        <v>0</v>
      </c>
      <c r="EL103" s="64">
        <f t="shared" si="342"/>
        <v>0</v>
      </c>
      <c r="EM103" s="64">
        <f t="shared" si="30"/>
        <v>0</v>
      </c>
      <c r="EN103" s="64">
        <f t="shared" si="343"/>
        <v>0</v>
      </c>
      <c r="EO103" s="64">
        <f t="shared" si="343"/>
        <v>2150</v>
      </c>
      <c r="EP103" s="64">
        <f t="shared" si="32"/>
        <v>0</v>
      </c>
      <c r="EQ103" s="64">
        <f t="shared" si="344"/>
        <v>2150</v>
      </c>
      <c r="ER103" s="64">
        <f t="shared" si="344"/>
        <v>0</v>
      </c>
      <c r="ES103" s="64"/>
      <c r="ET103" s="426">
        <f t="shared" si="345"/>
        <v>0</v>
      </c>
      <c r="EU103" s="64">
        <f t="shared" si="345"/>
        <v>0</v>
      </c>
      <c r="EV103" s="64"/>
      <c r="EW103" s="426">
        <f t="shared" si="35"/>
        <v>0</v>
      </c>
      <c r="EX103" s="64">
        <f t="shared" si="364"/>
        <v>0</v>
      </c>
      <c r="EY103" s="426">
        <f t="shared" si="364"/>
        <v>0</v>
      </c>
      <c r="EZ103" s="426">
        <f t="shared" si="37"/>
        <v>0</v>
      </c>
      <c r="FA103" s="64">
        <f t="shared" si="38"/>
        <v>0</v>
      </c>
      <c r="FB103" s="64">
        <f t="shared" si="39"/>
        <v>0</v>
      </c>
      <c r="FC103" s="64">
        <f t="shared" si="40"/>
        <v>0</v>
      </c>
      <c r="FD103" s="64">
        <f t="shared" si="346"/>
        <v>0</v>
      </c>
      <c r="FE103" s="64">
        <f t="shared" si="346"/>
        <v>0</v>
      </c>
      <c r="FF103" s="64">
        <f t="shared" si="42"/>
        <v>0</v>
      </c>
      <c r="FG103" s="64">
        <f t="shared" si="347"/>
        <v>0</v>
      </c>
      <c r="FH103" s="64">
        <f t="shared" si="347"/>
        <v>0</v>
      </c>
      <c r="FI103" s="64">
        <f t="shared" si="44"/>
        <v>0</v>
      </c>
      <c r="FJ103" s="64">
        <f t="shared" si="348"/>
        <v>0</v>
      </c>
      <c r="FK103" s="64">
        <f t="shared" si="348"/>
        <v>0</v>
      </c>
      <c r="FL103" s="64">
        <f t="shared" si="46"/>
        <v>0</v>
      </c>
      <c r="FM103" s="64">
        <f t="shared" si="349"/>
        <v>0</v>
      </c>
      <c r="FN103" s="64">
        <f t="shared" si="349"/>
        <v>0</v>
      </c>
      <c r="FO103" s="64"/>
      <c r="FP103" s="64">
        <f t="shared" si="350"/>
        <v>0</v>
      </c>
      <c r="FQ103" s="64">
        <f t="shared" si="350"/>
        <v>0</v>
      </c>
      <c r="FR103" s="64"/>
      <c r="FS103" s="64">
        <f t="shared" si="49"/>
        <v>0</v>
      </c>
      <c r="FT103" s="64">
        <f t="shared" si="351"/>
        <v>0</v>
      </c>
      <c r="FU103" s="426">
        <f t="shared" si="351"/>
        <v>0</v>
      </c>
      <c r="FV103" s="426">
        <f t="shared" si="51"/>
        <v>0</v>
      </c>
      <c r="FW103" s="64">
        <f t="shared" si="52"/>
        <v>0</v>
      </c>
      <c r="FX103" s="64">
        <f t="shared" si="53"/>
        <v>0</v>
      </c>
      <c r="FY103" s="64">
        <f t="shared" si="54"/>
        <v>0</v>
      </c>
      <c r="FZ103" s="64">
        <f t="shared" si="352"/>
        <v>0</v>
      </c>
      <c r="GA103" s="64">
        <f t="shared" si="352"/>
        <v>0</v>
      </c>
      <c r="GB103" s="64">
        <f t="shared" si="56"/>
        <v>0</v>
      </c>
      <c r="GC103" s="64">
        <f t="shared" si="353"/>
        <v>0</v>
      </c>
      <c r="GD103" s="64">
        <f t="shared" si="353"/>
        <v>0</v>
      </c>
      <c r="GE103" s="64">
        <f t="shared" si="58"/>
        <v>0</v>
      </c>
      <c r="GF103" s="64">
        <f t="shared" si="354"/>
        <v>0</v>
      </c>
      <c r="GG103" s="64">
        <f t="shared" si="354"/>
        <v>0</v>
      </c>
      <c r="GH103" s="64">
        <f t="shared" si="60"/>
        <v>0</v>
      </c>
      <c r="GI103" s="64">
        <f t="shared" si="355"/>
        <v>0</v>
      </c>
      <c r="GJ103" s="64">
        <f t="shared" si="355"/>
        <v>0</v>
      </c>
      <c r="GK103" s="64"/>
      <c r="GL103" s="64">
        <f t="shared" si="356"/>
        <v>0</v>
      </c>
      <c r="GM103" s="64">
        <f t="shared" si="356"/>
        <v>0</v>
      </c>
      <c r="GN103" s="64"/>
      <c r="GO103" s="64">
        <f t="shared" si="63"/>
        <v>0</v>
      </c>
      <c r="GP103" s="64">
        <f t="shared" si="357"/>
        <v>0</v>
      </c>
      <c r="GQ103" s="426">
        <f t="shared" si="357"/>
        <v>0</v>
      </c>
      <c r="GR103" s="426">
        <f t="shared" si="65"/>
        <v>0</v>
      </c>
      <c r="GS103" s="64">
        <f t="shared" si="66"/>
        <v>0</v>
      </c>
      <c r="GT103" s="64">
        <f t="shared" si="67"/>
        <v>0</v>
      </c>
      <c r="GU103" s="64">
        <f t="shared" si="68"/>
        <v>0</v>
      </c>
      <c r="GV103" s="64">
        <f t="shared" si="358"/>
        <v>0</v>
      </c>
      <c r="GW103" s="64">
        <f t="shared" si="358"/>
        <v>0</v>
      </c>
      <c r="GX103" s="64">
        <f t="shared" si="70"/>
        <v>0</v>
      </c>
      <c r="GY103" s="64">
        <f t="shared" si="359"/>
        <v>0</v>
      </c>
      <c r="GZ103" s="64">
        <f t="shared" si="359"/>
        <v>0</v>
      </c>
      <c r="HA103" s="64">
        <f t="shared" si="72"/>
        <v>0</v>
      </c>
      <c r="HB103" s="64">
        <f t="shared" si="360"/>
        <v>0</v>
      </c>
      <c r="HC103" s="64">
        <f t="shared" si="360"/>
        <v>0</v>
      </c>
      <c r="HD103" s="64">
        <f t="shared" si="74"/>
        <v>0</v>
      </c>
      <c r="HE103" s="64">
        <f t="shared" si="361"/>
        <v>0</v>
      </c>
      <c r="HF103" s="64">
        <f t="shared" si="361"/>
        <v>0</v>
      </c>
      <c r="HG103" s="64"/>
      <c r="HH103" s="64">
        <f t="shared" si="362"/>
        <v>0</v>
      </c>
      <c r="HI103" s="64">
        <f t="shared" si="362"/>
        <v>0</v>
      </c>
      <c r="HJ103" s="64"/>
      <c r="HK103" s="64">
        <f t="shared" si="77"/>
        <v>0</v>
      </c>
      <c r="HL103" s="382">
        <f t="shared" si="78"/>
        <v>2150</v>
      </c>
      <c r="HM103" s="398">
        <f t="shared" si="79"/>
        <v>0</v>
      </c>
      <c r="HN103" s="398">
        <f t="shared" si="80"/>
        <v>2150</v>
      </c>
      <c r="HO103" s="382">
        <f t="shared" si="81"/>
        <v>2150</v>
      </c>
      <c r="HP103" s="382">
        <f t="shared" si="390"/>
        <v>0</v>
      </c>
      <c r="HQ103" s="382">
        <f t="shared" si="390"/>
        <v>0</v>
      </c>
      <c r="HR103" s="382">
        <f t="shared" si="386"/>
        <v>0</v>
      </c>
      <c r="HS103" s="382">
        <f t="shared" si="386"/>
        <v>0</v>
      </c>
      <c r="HT103" s="382">
        <f t="shared" si="386"/>
        <v>0</v>
      </c>
      <c r="HU103" s="382">
        <f t="shared" si="386"/>
        <v>0</v>
      </c>
      <c r="HV103" s="382">
        <f t="shared" si="386"/>
        <v>0</v>
      </c>
      <c r="HW103" s="382">
        <f t="shared" si="386"/>
        <v>0</v>
      </c>
      <c r="HX103" s="382">
        <f t="shared" si="386"/>
        <v>0</v>
      </c>
      <c r="HY103" s="382">
        <f t="shared" si="386"/>
        <v>2150</v>
      </c>
      <c r="HZ103" s="382">
        <f t="shared" si="386"/>
        <v>0</v>
      </c>
      <c r="IA103" s="382">
        <f t="shared" si="386"/>
        <v>2150</v>
      </c>
      <c r="IB103" s="382">
        <f t="shared" si="386"/>
        <v>0</v>
      </c>
      <c r="IC103" s="382">
        <f t="shared" si="386"/>
        <v>0</v>
      </c>
      <c r="ID103" s="382">
        <f t="shared" si="386"/>
        <v>0</v>
      </c>
      <c r="IE103" s="382">
        <f t="shared" si="386"/>
        <v>0</v>
      </c>
      <c r="IF103" s="429">
        <f t="shared" si="328"/>
        <v>0</v>
      </c>
      <c r="IG103" s="382">
        <f t="shared" si="328"/>
        <v>0</v>
      </c>
      <c r="IK103" s="380">
        <f t="shared" si="365"/>
        <v>0</v>
      </c>
    </row>
    <row r="104" spans="1:245" s="35" customFormat="1" ht="22.5" customHeight="1" outlineLevel="1">
      <c r="A104" s="57" t="s">
        <v>87</v>
      </c>
      <c r="B104" s="60" t="s">
        <v>214</v>
      </c>
      <c r="C104" s="282" t="s">
        <v>357</v>
      </c>
      <c r="D104" s="60" t="s">
        <v>177</v>
      </c>
      <c r="E104" s="406" t="s">
        <v>21</v>
      </c>
      <c r="F104" s="406"/>
      <c r="G104" s="245" t="s">
        <v>13</v>
      </c>
      <c r="H104" s="55">
        <v>0</v>
      </c>
      <c r="I104" s="55">
        <v>4</v>
      </c>
      <c r="J104" s="55">
        <v>2017</v>
      </c>
      <c r="K104" s="55">
        <v>2017</v>
      </c>
      <c r="L104" s="392" t="s">
        <v>606</v>
      </c>
      <c r="M104" s="34">
        <f t="shared" si="404"/>
        <v>1108.38022</v>
      </c>
      <c r="N104" s="392" t="s">
        <v>606</v>
      </c>
      <c r="O104" s="34">
        <f t="shared" si="405"/>
        <v>1108.38022</v>
      </c>
      <c r="P104" s="34">
        <f t="shared" si="406"/>
        <v>1108.38022</v>
      </c>
      <c r="Q104" s="34">
        <f t="shared" si="406"/>
        <v>1108.38022</v>
      </c>
      <c r="R104" s="34">
        <f t="shared" si="406"/>
        <v>0</v>
      </c>
      <c r="S104" s="34">
        <f t="shared" si="406"/>
        <v>0</v>
      </c>
      <c r="T104" s="34">
        <f t="shared" si="406"/>
        <v>0</v>
      </c>
      <c r="U104" s="34">
        <f t="shared" si="406"/>
        <v>0</v>
      </c>
      <c r="V104" s="66">
        <f t="shared" si="84"/>
        <v>0</v>
      </c>
      <c r="W104" s="34"/>
      <c r="X104" s="34"/>
      <c r="Y104" s="34"/>
      <c r="Z104" s="34"/>
      <c r="AA104" s="34"/>
      <c r="AB104" s="34"/>
      <c r="AC104" s="34"/>
      <c r="AD104" s="34"/>
      <c r="AE104" s="34"/>
      <c r="AF104" s="34"/>
      <c r="AG104" s="34">
        <f t="shared" si="408"/>
        <v>0</v>
      </c>
      <c r="AH104" s="34">
        <f t="shared" si="408"/>
        <v>0</v>
      </c>
      <c r="AI104" s="34">
        <f t="shared" si="83"/>
        <v>0</v>
      </c>
      <c r="AJ104" s="34"/>
      <c r="AK104" s="34"/>
      <c r="AL104" s="34"/>
      <c r="AM104" s="34"/>
      <c r="AN104" s="34"/>
      <c r="AO104" s="34"/>
      <c r="AP104" s="34"/>
      <c r="AQ104" s="34"/>
      <c r="AR104" s="34"/>
      <c r="AS104" s="34">
        <f t="shared" si="409"/>
        <v>0</v>
      </c>
      <c r="AT104" s="34">
        <f t="shared" si="409"/>
        <v>0</v>
      </c>
      <c r="AU104" s="66">
        <f t="shared" si="367"/>
        <v>0</v>
      </c>
      <c r="AV104" s="34">
        <f t="shared" si="407"/>
        <v>0</v>
      </c>
      <c r="AW104" s="34">
        <f t="shared" si="407"/>
        <v>0</v>
      </c>
      <c r="AX104" s="34">
        <f t="shared" si="368"/>
        <v>1800</v>
      </c>
      <c r="AY104" s="34">
        <f t="shared" si="410"/>
        <v>1108.38022</v>
      </c>
      <c r="AZ104" s="34">
        <f t="shared" si="410"/>
        <v>1108.38022</v>
      </c>
      <c r="BA104" s="184">
        <v>1108.38022</v>
      </c>
      <c r="BB104" s="184">
        <v>1108.38022</v>
      </c>
      <c r="BC104" s="184"/>
      <c r="BD104" s="184"/>
      <c r="BE104" s="184"/>
      <c r="BF104" s="184"/>
      <c r="BG104" s="184"/>
      <c r="BH104" s="184"/>
      <c r="BI104" s="184"/>
      <c r="BJ104" s="184"/>
      <c r="BK104" s="192"/>
      <c r="BL104" s="192"/>
      <c r="BM104" s="34">
        <f t="shared" si="411"/>
        <v>0</v>
      </c>
      <c r="BN104" s="34">
        <f t="shared" si="411"/>
        <v>0</v>
      </c>
      <c r="BO104" s="47"/>
      <c r="BP104" s="47"/>
      <c r="BQ104" s="47"/>
      <c r="BR104" s="47"/>
      <c r="BS104" s="47"/>
      <c r="BT104" s="47"/>
      <c r="BU104" s="47"/>
      <c r="BV104" s="47"/>
      <c r="BW104" s="47"/>
      <c r="BX104" s="47"/>
      <c r="BY104" s="47"/>
      <c r="BZ104" s="47"/>
      <c r="CA104" s="34">
        <f t="shared" si="412"/>
        <v>0</v>
      </c>
      <c r="CB104" s="34">
        <f t="shared" si="412"/>
        <v>0</v>
      </c>
      <c r="CC104" s="245"/>
      <c r="CD104" s="245"/>
      <c r="CE104" s="245"/>
      <c r="CF104" s="245"/>
      <c r="CG104" s="245"/>
      <c r="CH104" s="245"/>
      <c r="CI104" s="245"/>
      <c r="CJ104" s="245"/>
      <c r="CK104" s="245"/>
      <c r="CL104" s="245"/>
      <c r="CM104" s="245"/>
      <c r="CN104" s="245"/>
      <c r="CO104" s="34">
        <f t="shared" si="413"/>
        <v>0</v>
      </c>
      <c r="CP104" s="34">
        <f t="shared" si="413"/>
        <v>0</v>
      </c>
      <c r="CQ104" s="245"/>
      <c r="CR104" s="245"/>
      <c r="CS104" s="245"/>
      <c r="CT104" s="245"/>
      <c r="CU104" s="245"/>
      <c r="CV104" s="245"/>
      <c r="CW104" s="245"/>
      <c r="CX104" s="245"/>
      <c r="CY104" s="245"/>
      <c r="CZ104" s="404"/>
      <c r="DA104" s="404"/>
      <c r="DB104" s="404"/>
      <c r="DC104" s="380">
        <f t="shared" si="340"/>
        <v>1108.38022</v>
      </c>
      <c r="DD104" s="380">
        <f t="shared" si="340"/>
        <v>1108.38022</v>
      </c>
      <c r="DE104" s="64">
        <f t="shared" si="415"/>
        <v>1108.38022</v>
      </c>
      <c r="DF104" s="64">
        <f t="shared" si="415"/>
        <v>1108.38022</v>
      </c>
      <c r="DG104" s="64">
        <f t="shared" si="415"/>
        <v>0</v>
      </c>
      <c r="DH104" s="64">
        <f t="shared" si="415"/>
        <v>0</v>
      </c>
      <c r="DI104" s="64">
        <f t="shared" si="415"/>
        <v>0</v>
      </c>
      <c r="DJ104" s="64">
        <f t="shared" si="415"/>
        <v>0</v>
      </c>
      <c r="DK104" s="64">
        <f t="shared" si="401"/>
        <v>0</v>
      </c>
      <c r="DL104" s="64">
        <f t="shared" si="401"/>
        <v>0</v>
      </c>
      <c r="DM104" s="64">
        <f t="shared" si="401"/>
        <v>0</v>
      </c>
      <c r="DN104" s="64">
        <f t="shared" si="401"/>
        <v>0</v>
      </c>
      <c r="DO104" s="64">
        <f t="shared" si="401"/>
        <v>0</v>
      </c>
      <c r="DP104" s="64">
        <f t="shared" si="401"/>
        <v>0</v>
      </c>
      <c r="DQ104" s="245">
        <v>0</v>
      </c>
      <c r="DR104" s="245">
        <v>0</v>
      </c>
      <c r="DS104" s="245">
        <v>0</v>
      </c>
      <c r="DT104" s="245">
        <v>0</v>
      </c>
      <c r="DU104" s="245">
        <v>0</v>
      </c>
      <c r="DV104" s="245">
        <f t="shared" si="414"/>
        <v>0</v>
      </c>
      <c r="DW104" s="245"/>
      <c r="DX104" s="245"/>
      <c r="DY104" s="33"/>
      <c r="DZ104" s="33"/>
      <c r="EA104" s="245" t="s">
        <v>156</v>
      </c>
      <c r="EB104" s="64">
        <f t="shared" si="363"/>
        <v>1108.38022</v>
      </c>
      <c r="EC104" s="426">
        <f t="shared" si="363"/>
        <v>2908.38022</v>
      </c>
      <c r="ED104" s="426">
        <f t="shared" si="26"/>
        <v>1108.38022</v>
      </c>
      <c r="EE104" s="64">
        <f t="shared" si="27"/>
        <v>1108.38022</v>
      </c>
      <c r="EF104" s="64">
        <f t="shared" si="9"/>
        <v>1108.38022</v>
      </c>
      <c r="EG104" s="64">
        <f t="shared" si="28"/>
        <v>1108.38022</v>
      </c>
      <c r="EH104" s="64">
        <f t="shared" si="341"/>
        <v>1108.38022</v>
      </c>
      <c r="EI104" s="64">
        <f t="shared" si="341"/>
        <v>0</v>
      </c>
      <c r="EJ104" s="64">
        <f t="shared" si="29"/>
        <v>0</v>
      </c>
      <c r="EK104" s="64">
        <f t="shared" si="342"/>
        <v>0</v>
      </c>
      <c r="EL104" s="64">
        <f t="shared" si="342"/>
        <v>0</v>
      </c>
      <c r="EM104" s="64">
        <f t="shared" si="30"/>
        <v>0</v>
      </c>
      <c r="EN104" s="64">
        <f t="shared" si="343"/>
        <v>0</v>
      </c>
      <c r="EO104" s="64">
        <f t="shared" si="343"/>
        <v>0</v>
      </c>
      <c r="EP104" s="64">
        <f t="shared" si="32"/>
        <v>0</v>
      </c>
      <c r="EQ104" s="64">
        <f t="shared" si="344"/>
        <v>0</v>
      </c>
      <c r="ER104" s="64">
        <f t="shared" si="344"/>
        <v>0</v>
      </c>
      <c r="ES104" s="64"/>
      <c r="ET104" s="426">
        <f t="shared" si="345"/>
        <v>0</v>
      </c>
      <c r="EU104" s="64">
        <f t="shared" si="345"/>
        <v>0</v>
      </c>
      <c r="EV104" s="64">
        <v>1800</v>
      </c>
      <c r="EW104" s="426">
        <f t="shared" si="35"/>
        <v>0</v>
      </c>
      <c r="EX104" s="64">
        <f t="shared" si="364"/>
        <v>0</v>
      </c>
      <c r="EY104" s="426">
        <f t="shared" si="364"/>
        <v>0</v>
      </c>
      <c r="EZ104" s="426">
        <f t="shared" si="37"/>
        <v>0</v>
      </c>
      <c r="FA104" s="64">
        <f t="shared" si="38"/>
        <v>0</v>
      </c>
      <c r="FB104" s="64">
        <f t="shared" si="39"/>
        <v>0</v>
      </c>
      <c r="FC104" s="64">
        <f t="shared" si="40"/>
        <v>0</v>
      </c>
      <c r="FD104" s="64">
        <f t="shared" si="346"/>
        <v>0</v>
      </c>
      <c r="FE104" s="64">
        <f t="shared" si="346"/>
        <v>0</v>
      </c>
      <c r="FF104" s="64">
        <f t="shared" si="42"/>
        <v>0</v>
      </c>
      <c r="FG104" s="64">
        <f t="shared" si="347"/>
        <v>0</v>
      </c>
      <c r="FH104" s="64">
        <f t="shared" si="347"/>
        <v>0</v>
      </c>
      <c r="FI104" s="64">
        <f t="shared" si="44"/>
        <v>0</v>
      </c>
      <c r="FJ104" s="64">
        <f t="shared" si="348"/>
        <v>0</v>
      </c>
      <c r="FK104" s="64">
        <f t="shared" si="348"/>
        <v>0</v>
      </c>
      <c r="FL104" s="64">
        <f t="shared" si="46"/>
        <v>0</v>
      </c>
      <c r="FM104" s="64">
        <f t="shared" si="349"/>
        <v>0</v>
      </c>
      <c r="FN104" s="64">
        <f t="shared" si="349"/>
        <v>0</v>
      </c>
      <c r="FO104" s="64"/>
      <c r="FP104" s="64">
        <f t="shared" si="350"/>
        <v>0</v>
      </c>
      <c r="FQ104" s="64">
        <f t="shared" si="350"/>
        <v>0</v>
      </c>
      <c r="FR104" s="64"/>
      <c r="FS104" s="64">
        <f t="shared" si="49"/>
        <v>0</v>
      </c>
      <c r="FT104" s="64">
        <f t="shared" si="351"/>
        <v>0</v>
      </c>
      <c r="FU104" s="426">
        <f t="shared" si="351"/>
        <v>0</v>
      </c>
      <c r="FV104" s="426">
        <f t="shared" si="51"/>
        <v>0</v>
      </c>
      <c r="FW104" s="64">
        <f t="shared" si="52"/>
        <v>0</v>
      </c>
      <c r="FX104" s="64">
        <f t="shared" si="53"/>
        <v>0</v>
      </c>
      <c r="FY104" s="64">
        <f t="shared" si="54"/>
        <v>0</v>
      </c>
      <c r="FZ104" s="64">
        <f t="shared" si="352"/>
        <v>0</v>
      </c>
      <c r="GA104" s="64">
        <f t="shared" si="352"/>
        <v>0</v>
      </c>
      <c r="GB104" s="64">
        <f t="shared" si="56"/>
        <v>0</v>
      </c>
      <c r="GC104" s="64">
        <f t="shared" si="353"/>
        <v>0</v>
      </c>
      <c r="GD104" s="64">
        <f t="shared" si="353"/>
        <v>0</v>
      </c>
      <c r="GE104" s="64">
        <f t="shared" si="58"/>
        <v>0</v>
      </c>
      <c r="GF104" s="64">
        <f t="shared" si="354"/>
        <v>0</v>
      </c>
      <c r="GG104" s="64">
        <f t="shared" si="354"/>
        <v>0</v>
      </c>
      <c r="GH104" s="64">
        <f t="shared" si="60"/>
        <v>0</v>
      </c>
      <c r="GI104" s="64">
        <f t="shared" si="355"/>
        <v>0</v>
      </c>
      <c r="GJ104" s="64">
        <f t="shared" si="355"/>
        <v>0</v>
      </c>
      <c r="GK104" s="64"/>
      <c r="GL104" s="64">
        <f t="shared" si="356"/>
        <v>0</v>
      </c>
      <c r="GM104" s="64">
        <f t="shared" si="356"/>
        <v>0</v>
      </c>
      <c r="GN104" s="64"/>
      <c r="GO104" s="64">
        <f t="shared" si="63"/>
        <v>0</v>
      </c>
      <c r="GP104" s="64">
        <f t="shared" si="357"/>
        <v>0</v>
      </c>
      <c r="GQ104" s="426">
        <f t="shared" si="357"/>
        <v>0</v>
      </c>
      <c r="GR104" s="426">
        <f t="shared" si="65"/>
        <v>0</v>
      </c>
      <c r="GS104" s="64">
        <f t="shared" si="66"/>
        <v>0</v>
      </c>
      <c r="GT104" s="64">
        <f t="shared" si="67"/>
        <v>0</v>
      </c>
      <c r="GU104" s="64">
        <f t="shared" si="68"/>
        <v>0</v>
      </c>
      <c r="GV104" s="64">
        <f t="shared" si="358"/>
        <v>0</v>
      </c>
      <c r="GW104" s="64">
        <f t="shared" si="358"/>
        <v>0</v>
      </c>
      <c r="GX104" s="64">
        <f t="shared" si="70"/>
        <v>0</v>
      </c>
      <c r="GY104" s="64">
        <f t="shared" si="359"/>
        <v>0</v>
      </c>
      <c r="GZ104" s="64">
        <f t="shared" si="359"/>
        <v>0</v>
      </c>
      <c r="HA104" s="64">
        <f t="shared" si="72"/>
        <v>0</v>
      </c>
      <c r="HB104" s="64">
        <f t="shared" si="360"/>
        <v>0</v>
      </c>
      <c r="HC104" s="64">
        <f t="shared" si="360"/>
        <v>0</v>
      </c>
      <c r="HD104" s="64">
        <f t="shared" si="74"/>
        <v>0</v>
      </c>
      <c r="HE104" s="64">
        <f t="shared" si="361"/>
        <v>0</v>
      </c>
      <c r="HF104" s="64">
        <f t="shared" si="361"/>
        <v>0</v>
      </c>
      <c r="HG104" s="64"/>
      <c r="HH104" s="64">
        <f t="shared" si="362"/>
        <v>0</v>
      </c>
      <c r="HI104" s="64">
        <f t="shared" si="362"/>
        <v>0</v>
      </c>
      <c r="HJ104" s="64"/>
      <c r="HK104" s="64">
        <f t="shared" si="77"/>
        <v>0</v>
      </c>
      <c r="HL104" s="382">
        <f t="shared" si="78"/>
        <v>1108.38022</v>
      </c>
      <c r="HM104" s="398">
        <f t="shared" si="79"/>
        <v>2908.38022</v>
      </c>
      <c r="HN104" s="398">
        <f t="shared" si="80"/>
        <v>1108.38022</v>
      </c>
      <c r="HO104" s="382">
        <f t="shared" si="81"/>
        <v>1108.38022</v>
      </c>
      <c r="HP104" s="382">
        <f t="shared" si="390"/>
        <v>1108.38022</v>
      </c>
      <c r="HQ104" s="382">
        <f t="shared" si="390"/>
        <v>1108.38022</v>
      </c>
      <c r="HR104" s="382">
        <f t="shared" si="386"/>
        <v>1108.38022</v>
      </c>
      <c r="HS104" s="382">
        <f t="shared" si="386"/>
        <v>0</v>
      </c>
      <c r="HT104" s="382">
        <f t="shared" si="386"/>
        <v>0</v>
      </c>
      <c r="HU104" s="382">
        <f t="shared" si="386"/>
        <v>0</v>
      </c>
      <c r="HV104" s="382">
        <f t="shared" si="386"/>
        <v>0</v>
      </c>
      <c r="HW104" s="382">
        <f t="shared" si="386"/>
        <v>0</v>
      </c>
      <c r="HX104" s="382">
        <f t="shared" si="386"/>
        <v>0</v>
      </c>
      <c r="HY104" s="382">
        <f t="shared" si="386"/>
        <v>0</v>
      </c>
      <c r="HZ104" s="382">
        <f t="shared" si="386"/>
        <v>0</v>
      </c>
      <c r="IA104" s="382">
        <f t="shared" si="386"/>
        <v>0</v>
      </c>
      <c r="IB104" s="382">
        <f t="shared" si="386"/>
        <v>0</v>
      </c>
      <c r="IC104" s="382">
        <f t="shared" si="386"/>
        <v>0</v>
      </c>
      <c r="ID104" s="382">
        <f t="shared" si="386"/>
        <v>0</v>
      </c>
      <c r="IE104" s="382">
        <f t="shared" si="386"/>
        <v>0</v>
      </c>
      <c r="IF104" s="429">
        <f t="shared" si="328"/>
        <v>1800</v>
      </c>
      <c r="IG104" s="382">
        <f t="shared" si="328"/>
        <v>0</v>
      </c>
      <c r="IK104" s="380">
        <f t="shared" si="365"/>
        <v>0</v>
      </c>
    </row>
    <row r="105" spans="1:245" s="35" customFormat="1" ht="22.5" customHeight="1" outlineLevel="1">
      <c r="A105" s="57" t="s">
        <v>88</v>
      </c>
      <c r="B105" s="60" t="s">
        <v>215</v>
      </c>
      <c r="C105" s="282" t="s">
        <v>357</v>
      </c>
      <c r="D105" s="60" t="s">
        <v>195</v>
      </c>
      <c r="E105" s="406" t="s">
        <v>21</v>
      </c>
      <c r="F105" s="406"/>
      <c r="G105" s="245" t="s">
        <v>13</v>
      </c>
      <c r="H105" s="55">
        <v>0</v>
      </c>
      <c r="I105" s="55">
        <v>4</v>
      </c>
      <c r="J105" s="55">
        <v>2017</v>
      </c>
      <c r="K105" s="55">
        <v>2017</v>
      </c>
      <c r="L105" s="392" t="s">
        <v>606</v>
      </c>
      <c r="M105" s="34">
        <f t="shared" si="404"/>
        <v>845.91939000000002</v>
      </c>
      <c r="N105" s="392" t="s">
        <v>606</v>
      </c>
      <c r="O105" s="34">
        <f t="shared" si="405"/>
        <v>845.91939000000002</v>
      </c>
      <c r="P105" s="34">
        <f t="shared" si="406"/>
        <v>845.91939000000002</v>
      </c>
      <c r="Q105" s="34">
        <f t="shared" si="406"/>
        <v>845.91939000000002</v>
      </c>
      <c r="R105" s="34">
        <f t="shared" si="406"/>
        <v>0</v>
      </c>
      <c r="S105" s="34">
        <f t="shared" si="406"/>
        <v>0</v>
      </c>
      <c r="T105" s="34">
        <f t="shared" si="406"/>
        <v>0</v>
      </c>
      <c r="U105" s="34">
        <f t="shared" si="406"/>
        <v>0</v>
      </c>
      <c r="V105" s="66">
        <f t="shared" si="84"/>
        <v>0</v>
      </c>
      <c r="W105" s="34"/>
      <c r="X105" s="34"/>
      <c r="Y105" s="34"/>
      <c r="Z105" s="34"/>
      <c r="AA105" s="34"/>
      <c r="AB105" s="34"/>
      <c r="AC105" s="34"/>
      <c r="AD105" s="34"/>
      <c r="AE105" s="34"/>
      <c r="AF105" s="34"/>
      <c r="AG105" s="34">
        <f t="shared" si="408"/>
        <v>0</v>
      </c>
      <c r="AH105" s="34">
        <f t="shared" si="408"/>
        <v>0</v>
      </c>
      <c r="AI105" s="34">
        <f t="shared" si="83"/>
        <v>0</v>
      </c>
      <c r="AJ105" s="34"/>
      <c r="AK105" s="34"/>
      <c r="AL105" s="34"/>
      <c r="AM105" s="34"/>
      <c r="AN105" s="34"/>
      <c r="AO105" s="34"/>
      <c r="AP105" s="34"/>
      <c r="AQ105" s="34"/>
      <c r="AR105" s="34"/>
      <c r="AS105" s="34">
        <f t="shared" si="409"/>
        <v>0</v>
      </c>
      <c r="AT105" s="34">
        <f t="shared" si="409"/>
        <v>0</v>
      </c>
      <c r="AU105" s="66">
        <f t="shared" si="367"/>
        <v>0</v>
      </c>
      <c r="AV105" s="34">
        <f t="shared" si="407"/>
        <v>0</v>
      </c>
      <c r="AW105" s="34">
        <f t="shared" si="407"/>
        <v>0</v>
      </c>
      <c r="AX105" s="34">
        <f t="shared" si="368"/>
        <v>0</v>
      </c>
      <c r="AY105" s="34">
        <f t="shared" si="410"/>
        <v>845.91939000000002</v>
      </c>
      <c r="AZ105" s="34">
        <f t="shared" si="410"/>
        <v>845.91939000000002</v>
      </c>
      <c r="BA105" s="184">
        <v>845.91939000000002</v>
      </c>
      <c r="BB105" s="184">
        <v>845.91939000000002</v>
      </c>
      <c r="BC105" s="184"/>
      <c r="BD105" s="184"/>
      <c r="BE105" s="184"/>
      <c r="BF105" s="184"/>
      <c r="BG105" s="184"/>
      <c r="BH105" s="184"/>
      <c r="BI105" s="184"/>
      <c r="BJ105" s="184"/>
      <c r="BK105" s="192"/>
      <c r="BL105" s="192"/>
      <c r="BM105" s="34">
        <f t="shared" si="411"/>
        <v>0</v>
      </c>
      <c r="BN105" s="34">
        <f t="shared" si="411"/>
        <v>0</v>
      </c>
      <c r="BO105" s="47"/>
      <c r="BP105" s="47"/>
      <c r="BQ105" s="47"/>
      <c r="BR105" s="47"/>
      <c r="BS105" s="47"/>
      <c r="BT105" s="47"/>
      <c r="BU105" s="47"/>
      <c r="BV105" s="47"/>
      <c r="BW105" s="47"/>
      <c r="BX105" s="47"/>
      <c r="BY105" s="47"/>
      <c r="BZ105" s="47"/>
      <c r="CA105" s="34">
        <f t="shared" si="412"/>
        <v>0</v>
      </c>
      <c r="CB105" s="34">
        <f t="shared" si="412"/>
        <v>0</v>
      </c>
      <c r="CC105" s="245"/>
      <c r="CD105" s="245"/>
      <c r="CE105" s="245"/>
      <c r="CF105" s="245"/>
      <c r="CG105" s="245"/>
      <c r="CH105" s="245"/>
      <c r="CI105" s="245"/>
      <c r="CJ105" s="245"/>
      <c r="CK105" s="245"/>
      <c r="CL105" s="245"/>
      <c r="CM105" s="245"/>
      <c r="CN105" s="245"/>
      <c r="CO105" s="34">
        <f t="shared" si="413"/>
        <v>0</v>
      </c>
      <c r="CP105" s="34">
        <f t="shared" si="413"/>
        <v>0</v>
      </c>
      <c r="CQ105" s="245"/>
      <c r="CR105" s="245"/>
      <c r="CS105" s="245"/>
      <c r="CT105" s="245"/>
      <c r="CU105" s="245"/>
      <c r="CV105" s="245"/>
      <c r="CW105" s="245"/>
      <c r="CX105" s="245"/>
      <c r="CY105" s="245"/>
      <c r="CZ105" s="404"/>
      <c r="DA105" s="404"/>
      <c r="DB105" s="404"/>
      <c r="DC105" s="380">
        <f t="shared" si="340"/>
        <v>845.91939000000002</v>
      </c>
      <c r="DD105" s="380">
        <f t="shared" si="340"/>
        <v>845.91939000000002</v>
      </c>
      <c r="DE105" s="64">
        <f t="shared" si="415"/>
        <v>845.91939000000002</v>
      </c>
      <c r="DF105" s="64">
        <f t="shared" si="415"/>
        <v>845.91939000000002</v>
      </c>
      <c r="DG105" s="64">
        <f t="shared" si="415"/>
        <v>0</v>
      </c>
      <c r="DH105" s="64">
        <f t="shared" si="415"/>
        <v>0</v>
      </c>
      <c r="DI105" s="64">
        <f t="shared" si="415"/>
        <v>0</v>
      </c>
      <c r="DJ105" s="64">
        <f t="shared" si="415"/>
        <v>0</v>
      </c>
      <c r="DK105" s="64">
        <f t="shared" si="401"/>
        <v>0</v>
      </c>
      <c r="DL105" s="64">
        <f t="shared" si="401"/>
        <v>0</v>
      </c>
      <c r="DM105" s="64">
        <f t="shared" si="401"/>
        <v>0</v>
      </c>
      <c r="DN105" s="64">
        <f t="shared" si="401"/>
        <v>0</v>
      </c>
      <c r="DO105" s="64">
        <f t="shared" si="401"/>
        <v>0</v>
      </c>
      <c r="DP105" s="64">
        <f t="shared" si="401"/>
        <v>0</v>
      </c>
      <c r="DQ105" s="245">
        <v>0</v>
      </c>
      <c r="DR105" s="245">
        <v>0</v>
      </c>
      <c r="DS105" s="245">
        <v>0</v>
      </c>
      <c r="DT105" s="245">
        <v>0</v>
      </c>
      <c r="DU105" s="245">
        <v>0</v>
      </c>
      <c r="DV105" s="245">
        <f t="shared" si="414"/>
        <v>0</v>
      </c>
      <c r="DW105" s="245"/>
      <c r="DX105" s="245"/>
      <c r="DY105" s="33"/>
      <c r="DZ105" s="33"/>
      <c r="EA105" s="245" t="s">
        <v>156</v>
      </c>
      <c r="EB105" s="64">
        <f t="shared" si="363"/>
        <v>845.91939000000002</v>
      </c>
      <c r="EC105" s="426">
        <f t="shared" si="363"/>
        <v>845.91939000000002</v>
      </c>
      <c r="ED105" s="426">
        <f t="shared" si="26"/>
        <v>845.91939000000002</v>
      </c>
      <c r="EE105" s="64">
        <f t="shared" si="27"/>
        <v>845.91939000000002</v>
      </c>
      <c r="EF105" s="64">
        <f t="shared" si="9"/>
        <v>845.91939000000002</v>
      </c>
      <c r="EG105" s="64">
        <f t="shared" si="28"/>
        <v>845.91939000000002</v>
      </c>
      <c r="EH105" s="64">
        <f t="shared" si="341"/>
        <v>845.91939000000002</v>
      </c>
      <c r="EI105" s="64">
        <f t="shared" si="341"/>
        <v>0</v>
      </c>
      <c r="EJ105" s="64">
        <f t="shared" si="29"/>
        <v>0</v>
      </c>
      <c r="EK105" s="64">
        <f t="shared" si="342"/>
        <v>0</v>
      </c>
      <c r="EL105" s="64">
        <f t="shared" si="342"/>
        <v>0</v>
      </c>
      <c r="EM105" s="64">
        <f t="shared" si="30"/>
        <v>0</v>
      </c>
      <c r="EN105" s="64">
        <f t="shared" si="343"/>
        <v>0</v>
      </c>
      <c r="EO105" s="64">
        <f t="shared" si="343"/>
        <v>0</v>
      </c>
      <c r="EP105" s="64">
        <f t="shared" si="32"/>
        <v>0</v>
      </c>
      <c r="EQ105" s="64">
        <f t="shared" si="344"/>
        <v>0</v>
      </c>
      <c r="ER105" s="64">
        <f t="shared" si="344"/>
        <v>0</v>
      </c>
      <c r="ES105" s="64"/>
      <c r="ET105" s="426">
        <f t="shared" si="345"/>
        <v>0</v>
      </c>
      <c r="EU105" s="64">
        <f t="shared" si="345"/>
        <v>0</v>
      </c>
      <c r="EV105" s="64"/>
      <c r="EW105" s="426">
        <f t="shared" si="35"/>
        <v>0</v>
      </c>
      <c r="EX105" s="64">
        <f t="shared" si="364"/>
        <v>0</v>
      </c>
      <c r="EY105" s="426">
        <f t="shared" si="364"/>
        <v>0</v>
      </c>
      <c r="EZ105" s="426">
        <f t="shared" si="37"/>
        <v>0</v>
      </c>
      <c r="FA105" s="64">
        <f t="shared" si="38"/>
        <v>0</v>
      </c>
      <c r="FB105" s="64">
        <f t="shared" si="39"/>
        <v>0</v>
      </c>
      <c r="FC105" s="64">
        <f t="shared" si="40"/>
        <v>0</v>
      </c>
      <c r="FD105" s="64">
        <f t="shared" si="346"/>
        <v>0</v>
      </c>
      <c r="FE105" s="64">
        <f t="shared" si="346"/>
        <v>0</v>
      </c>
      <c r="FF105" s="64">
        <f t="shared" si="42"/>
        <v>0</v>
      </c>
      <c r="FG105" s="64">
        <f t="shared" si="347"/>
        <v>0</v>
      </c>
      <c r="FH105" s="64">
        <f t="shared" si="347"/>
        <v>0</v>
      </c>
      <c r="FI105" s="64">
        <f t="shared" si="44"/>
        <v>0</v>
      </c>
      <c r="FJ105" s="64">
        <f t="shared" si="348"/>
        <v>0</v>
      </c>
      <c r="FK105" s="64">
        <f t="shared" si="348"/>
        <v>0</v>
      </c>
      <c r="FL105" s="64">
        <f t="shared" si="46"/>
        <v>0</v>
      </c>
      <c r="FM105" s="64">
        <f t="shared" si="349"/>
        <v>0</v>
      </c>
      <c r="FN105" s="64">
        <f t="shared" si="349"/>
        <v>0</v>
      </c>
      <c r="FO105" s="64"/>
      <c r="FP105" s="64">
        <f t="shared" si="350"/>
        <v>0</v>
      </c>
      <c r="FQ105" s="64">
        <f t="shared" si="350"/>
        <v>0</v>
      </c>
      <c r="FR105" s="64"/>
      <c r="FS105" s="64">
        <f t="shared" si="49"/>
        <v>0</v>
      </c>
      <c r="FT105" s="64">
        <f t="shared" si="351"/>
        <v>0</v>
      </c>
      <c r="FU105" s="426">
        <f t="shared" si="351"/>
        <v>0</v>
      </c>
      <c r="FV105" s="426">
        <f t="shared" si="51"/>
        <v>0</v>
      </c>
      <c r="FW105" s="64">
        <f t="shared" si="52"/>
        <v>0</v>
      </c>
      <c r="FX105" s="64">
        <f t="shared" si="53"/>
        <v>0</v>
      </c>
      <c r="FY105" s="64">
        <f t="shared" si="54"/>
        <v>0</v>
      </c>
      <c r="FZ105" s="64">
        <f t="shared" si="352"/>
        <v>0</v>
      </c>
      <c r="GA105" s="64">
        <f t="shared" si="352"/>
        <v>0</v>
      </c>
      <c r="GB105" s="64">
        <f t="shared" si="56"/>
        <v>0</v>
      </c>
      <c r="GC105" s="64">
        <f t="shared" si="353"/>
        <v>0</v>
      </c>
      <c r="GD105" s="64">
        <f t="shared" si="353"/>
        <v>0</v>
      </c>
      <c r="GE105" s="64">
        <f t="shared" si="58"/>
        <v>0</v>
      </c>
      <c r="GF105" s="64">
        <f t="shared" si="354"/>
        <v>0</v>
      </c>
      <c r="GG105" s="64">
        <f t="shared" si="354"/>
        <v>0</v>
      </c>
      <c r="GH105" s="64">
        <f t="shared" si="60"/>
        <v>0</v>
      </c>
      <c r="GI105" s="64">
        <f t="shared" si="355"/>
        <v>0</v>
      </c>
      <c r="GJ105" s="64">
        <f t="shared" si="355"/>
        <v>0</v>
      </c>
      <c r="GK105" s="64"/>
      <c r="GL105" s="64">
        <f t="shared" si="356"/>
        <v>0</v>
      </c>
      <c r="GM105" s="64">
        <f t="shared" si="356"/>
        <v>0</v>
      </c>
      <c r="GN105" s="64"/>
      <c r="GO105" s="64">
        <f t="shared" si="63"/>
        <v>0</v>
      </c>
      <c r="GP105" s="64">
        <f t="shared" si="357"/>
        <v>0</v>
      </c>
      <c r="GQ105" s="426">
        <f t="shared" si="357"/>
        <v>0</v>
      </c>
      <c r="GR105" s="426">
        <f t="shared" si="65"/>
        <v>0</v>
      </c>
      <c r="GS105" s="64">
        <f t="shared" si="66"/>
        <v>0</v>
      </c>
      <c r="GT105" s="64">
        <f t="shared" si="67"/>
        <v>0</v>
      </c>
      <c r="GU105" s="64">
        <f t="shared" si="68"/>
        <v>0</v>
      </c>
      <c r="GV105" s="64">
        <f t="shared" si="358"/>
        <v>0</v>
      </c>
      <c r="GW105" s="64">
        <f t="shared" si="358"/>
        <v>0</v>
      </c>
      <c r="GX105" s="64">
        <f t="shared" si="70"/>
        <v>0</v>
      </c>
      <c r="GY105" s="64">
        <f t="shared" si="359"/>
        <v>0</v>
      </c>
      <c r="GZ105" s="64">
        <f t="shared" si="359"/>
        <v>0</v>
      </c>
      <c r="HA105" s="64">
        <f t="shared" si="72"/>
        <v>0</v>
      </c>
      <c r="HB105" s="64">
        <f t="shared" si="360"/>
        <v>0</v>
      </c>
      <c r="HC105" s="64">
        <f t="shared" si="360"/>
        <v>0</v>
      </c>
      <c r="HD105" s="64">
        <f t="shared" si="74"/>
        <v>0</v>
      </c>
      <c r="HE105" s="64">
        <f t="shared" si="361"/>
        <v>0</v>
      </c>
      <c r="HF105" s="64">
        <f t="shared" si="361"/>
        <v>0</v>
      </c>
      <c r="HG105" s="64"/>
      <c r="HH105" s="64">
        <f t="shared" si="362"/>
        <v>0</v>
      </c>
      <c r="HI105" s="64">
        <f t="shared" si="362"/>
        <v>0</v>
      </c>
      <c r="HJ105" s="64"/>
      <c r="HK105" s="64">
        <f t="shared" si="77"/>
        <v>0</v>
      </c>
      <c r="HL105" s="382">
        <f t="shared" si="78"/>
        <v>845.91939000000002</v>
      </c>
      <c r="HM105" s="398">
        <f t="shared" si="79"/>
        <v>845.91939000000002</v>
      </c>
      <c r="HN105" s="398">
        <f t="shared" si="80"/>
        <v>845.91939000000002</v>
      </c>
      <c r="HO105" s="382">
        <f t="shared" si="81"/>
        <v>845.91939000000002</v>
      </c>
      <c r="HP105" s="382">
        <f t="shared" si="390"/>
        <v>845.91939000000002</v>
      </c>
      <c r="HQ105" s="382">
        <f t="shared" si="390"/>
        <v>845.91939000000002</v>
      </c>
      <c r="HR105" s="382">
        <f t="shared" si="386"/>
        <v>845.91939000000002</v>
      </c>
      <c r="HS105" s="382">
        <f t="shared" si="386"/>
        <v>0</v>
      </c>
      <c r="HT105" s="382">
        <f t="shared" si="386"/>
        <v>0</v>
      </c>
      <c r="HU105" s="382">
        <f t="shared" si="386"/>
        <v>0</v>
      </c>
      <c r="HV105" s="382">
        <f t="shared" si="386"/>
        <v>0</v>
      </c>
      <c r="HW105" s="382">
        <f t="shared" si="386"/>
        <v>0</v>
      </c>
      <c r="HX105" s="382">
        <f t="shared" si="386"/>
        <v>0</v>
      </c>
      <c r="HY105" s="382">
        <f t="shared" si="386"/>
        <v>0</v>
      </c>
      <c r="HZ105" s="382">
        <f t="shared" si="386"/>
        <v>0</v>
      </c>
      <c r="IA105" s="382">
        <f t="shared" si="386"/>
        <v>0</v>
      </c>
      <c r="IB105" s="382">
        <f t="shared" si="386"/>
        <v>0</v>
      </c>
      <c r="IC105" s="382">
        <f t="shared" si="386"/>
        <v>0</v>
      </c>
      <c r="ID105" s="382">
        <f t="shared" si="386"/>
        <v>0</v>
      </c>
      <c r="IE105" s="382">
        <f t="shared" si="386"/>
        <v>0</v>
      </c>
      <c r="IF105" s="429">
        <f t="shared" si="328"/>
        <v>0</v>
      </c>
      <c r="IG105" s="382">
        <f t="shared" si="328"/>
        <v>0</v>
      </c>
      <c r="IK105" s="380">
        <f t="shared" si="365"/>
        <v>0</v>
      </c>
    </row>
    <row r="106" spans="1:245" s="35" customFormat="1" ht="22.5" customHeight="1" outlineLevel="1">
      <c r="A106" s="57" t="s">
        <v>89</v>
      </c>
      <c r="B106" s="60" t="s">
        <v>216</v>
      </c>
      <c r="C106" s="282" t="s">
        <v>357</v>
      </c>
      <c r="D106" s="60" t="s">
        <v>196</v>
      </c>
      <c r="E106" s="406" t="s">
        <v>21</v>
      </c>
      <c r="F106" s="406"/>
      <c r="G106" s="245" t="s">
        <v>13</v>
      </c>
      <c r="H106" s="55">
        <v>0</v>
      </c>
      <c r="I106" s="55">
        <v>4</v>
      </c>
      <c r="J106" s="55">
        <v>2017</v>
      </c>
      <c r="K106" s="55">
        <v>2017</v>
      </c>
      <c r="L106" s="392" t="s">
        <v>606</v>
      </c>
      <c r="M106" s="34">
        <f t="shared" si="404"/>
        <v>639.60856000000001</v>
      </c>
      <c r="N106" s="392" t="s">
        <v>606</v>
      </c>
      <c r="O106" s="34">
        <f t="shared" si="405"/>
        <v>639.60856000000001</v>
      </c>
      <c r="P106" s="34">
        <f t="shared" si="406"/>
        <v>639.60856000000001</v>
      </c>
      <c r="Q106" s="34">
        <f t="shared" si="406"/>
        <v>639.60856000000001</v>
      </c>
      <c r="R106" s="34">
        <f t="shared" si="406"/>
        <v>0</v>
      </c>
      <c r="S106" s="34">
        <f t="shared" si="406"/>
        <v>0</v>
      </c>
      <c r="T106" s="34">
        <f t="shared" si="406"/>
        <v>0</v>
      </c>
      <c r="U106" s="34">
        <f t="shared" si="406"/>
        <v>0</v>
      </c>
      <c r="V106" s="66">
        <f t="shared" si="84"/>
        <v>0</v>
      </c>
      <c r="W106" s="34"/>
      <c r="X106" s="34"/>
      <c r="Y106" s="34"/>
      <c r="Z106" s="34"/>
      <c r="AA106" s="34"/>
      <c r="AB106" s="34"/>
      <c r="AC106" s="34"/>
      <c r="AD106" s="34"/>
      <c r="AE106" s="34"/>
      <c r="AF106" s="34"/>
      <c r="AG106" s="34">
        <f t="shared" si="408"/>
        <v>0</v>
      </c>
      <c r="AH106" s="34">
        <f t="shared" si="408"/>
        <v>0</v>
      </c>
      <c r="AI106" s="34">
        <f t="shared" si="83"/>
        <v>0</v>
      </c>
      <c r="AJ106" s="34"/>
      <c r="AK106" s="34"/>
      <c r="AL106" s="34"/>
      <c r="AM106" s="34"/>
      <c r="AN106" s="34"/>
      <c r="AO106" s="34"/>
      <c r="AP106" s="34"/>
      <c r="AQ106" s="34"/>
      <c r="AR106" s="34"/>
      <c r="AS106" s="34">
        <f t="shared" si="409"/>
        <v>0</v>
      </c>
      <c r="AT106" s="34">
        <f t="shared" si="409"/>
        <v>0</v>
      </c>
      <c r="AU106" s="66">
        <f t="shared" si="367"/>
        <v>0</v>
      </c>
      <c r="AV106" s="34">
        <f t="shared" si="407"/>
        <v>0</v>
      </c>
      <c r="AW106" s="34">
        <f t="shared" si="407"/>
        <v>0</v>
      </c>
      <c r="AX106" s="34">
        <f t="shared" si="368"/>
        <v>0</v>
      </c>
      <c r="AY106" s="34">
        <f t="shared" si="410"/>
        <v>639.60856000000001</v>
      </c>
      <c r="AZ106" s="34">
        <f t="shared" si="410"/>
        <v>639.60856000000001</v>
      </c>
      <c r="BA106" s="184">
        <v>639.60856000000001</v>
      </c>
      <c r="BB106" s="184">
        <v>639.60856000000001</v>
      </c>
      <c r="BC106" s="185"/>
      <c r="BD106" s="185"/>
      <c r="BE106" s="185"/>
      <c r="BF106" s="185"/>
      <c r="BG106" s="185"/>
      <c r="BH106" s="185"/>
      <c r="BI106" s="185"/>
      <c r="BJ106" s="185"/>
      <c r="BK106" s="194"/>
      <c r="BL106" s="194"/>
      <c r="BM106" s="34">
        <f t="shared" si="411"/>
        <v>0</v>
      </c>
      <c r="BN106" s="34">
        <f t="shared" si="411"/>
        <v>0</v>
      </c>
      <c r="BO106" s="47"/>
      <c r="BP106" s="47"/>
      <c r="BQ106" s="47"/>
      <c r="BR106" s="47"/>
      <c r="BS106" s="47"/>
      <c r="BT106" s="47"/>
      <c r="BU106" s="47"/>
      <c r="BV106" s="47"/>
      <c r="BW106" s="47"/>
      <c r="BX106" s="47"/>
      <c r="BY106" s="47"/>
      <c r="BZ106" s="47"/>
      <c r="CA106" s="34">
        <f t="shared" si="412"/>
        <v>0</v>
      </c>
      <c r="CB106" s="34">
        <f t="shared" si="412"/>
        <v>0</v>
      </c>
      <c r="CC106" s="245"/>
      <c r="CD106" s="245"/>
      <c r="CE106" s="245"/>
      <c r="CF106" s="245"/>
      <c r="CG106" s="245"/>
      <c r="CH106" s="245"/>
      <c r="CI106" s="245"/>
      <c r="CJ106" s="245"/>
      <c r="CK106" s="245"/>
      <c r="CL106" s="245"/>
      <c r="CM106" s="245"/>
      <c r="CN106" s="245"/>
      <c r="CO106" s="34">
        <f t="shared" si="413"/>
        <v>0</v>
      </c>
      <c r="CP106" s="34">
        <f t="shared" si="413"/>
        <v>0</v>
      </c>
      <c r="CQ106" s="245"/>
      <c r="CR106" s="245"/>
      <c r="CS106" s="245"/>
      <c r="CT106" s="245"/>
      <c r="CU106" s="245"/>
      <c r="CV106" s="245"/>
      <c r="CW106" s="245"/>
      <c r="CX106" s="245"/>
      <c r="CY106" s="245"/>
      <c r="CZ106" s="404"/>
      <c r="DA106" s="404"/>
      <c r="DB106" s="404"/>
      <c r="DC106" s="380">
        <f t="shared" si="340"/>
        <v>639.60856000000001</v>
      </c>
      <c r="DD106" s="380">
        <f t="shared" si="340"/>
        <v>639.60856000000001</v>
      </c>
      <c r="DE106" s="64">
        <f t="shared" si="415"/>
        <v>639.60856000000001</v>
      </c>
      <c r="DF106" s="64">
        <f t="shared" si="415"/>
        <v>639.60856000000001</v>
      </c>
      <c r="DG106" s="64">
        <f t="shared" si="415"/>
        <v>0</v>
      </c>
      <c r="DH106" s="64">
        <f t="shared" si="415"/>
        <v>0</v>
      </c>
      <c r="DI106" s="64">
        <f t="shared" si="415"/>
        <v>0</v>
      </c>
      <c r="DJ106" s="64">
        <f t="shared" si="415"/>
        <v>0</v>
      </c>
      <c r="DK106" s="64">
        <f t="shared" si="401"/>
        <v>0</v>
      </c>
      <c r="DL106" s="64">
        <f t="shared" si="401"/>
        <v>0</v>
      </c>
      <c r="DM106" s="64">
        <f t="shared" si="401"/>
        <v>0</v>
      </c>
      <c r="DN106" s="64">
        <f t="shared" si="401"/>
        <v>0</v>
      </c>
      <c r="DO106" s="64">
        <f t="shared" si="401"/>
        <v>0</v>
      </c>
      <c r="DP106" s="64">
        <f t="shared" si="401"/>
        <v>0</v>
      </c>
      <c r="DQ106" s="245">
        <v>0</v>
      </c>
      <c r="DR106" s="245">
        <v>0</v>
      </c>
      <c r="DS106" s="245">
        <v>0</v>
      </c>
      <c r="DT106" s="245">
        <v>0</v>
      </c>
      <c r="DU106" s="245">
        <v>0</v>
      </c>
      <c r="DV106" s="245">
        <f t="shared" si="414"/>
        <v>0</v>
      </c>
      <c r="DW106" s="245"/>
      <c r="DX106" s="245"/>
      <c r="DY106" s="33"/>
      <c r="DZ106" s="33"/>
      <c r="EA106" s="245" t="s">
        <v>156</v>
      </c>
      <c r="EB106" s="64">
        <f t="shared" si="363"/>
        <v>639.60856000000001</v>
      </c>
      <c r="EC106" s="426">
        <f t="shared" si="363"/>
        <v>639.60856000000001</v>
      </c>
      <c r="ED106" s="426">
        <f t="shared" si="26"/>
        <v>639.60856000000001</v>
      </c>
      <c r="EE106" s="64">
        <f t="shared" si="27"/>
        <v>639.60856000000001</v>
      </c>
      <c r="EF106" s="64">
        <f t="shared" si="9"/>
        <v>639.60856000000001</v>
      </c>
      <c r="EG106" s="64">
        <f t="shared" si="28"/>
        <v>639.60856000000001</v>
      </c>
      <c r="EH106" s="64">
        <f t="shared" si="341"/>
        <v>639.60856000000001</v>
      </c>
      <c r="EI106" s="64">
        <f t="shared" si="341"/>
        <v>0</v>
      </c>
      <c r="EJ106" s="64">
        <f t="shared" si="29"/>
        <v>0</v>
      </c>
      <c r="EK106" s="64">
        <f t="shared" si="342"/>
        <v>0</v>
      </c>
      <c r="EL106" s="64">
        <f t="shared" si="342"/>
        <v>0</v>
      </c>
      <c r="EM106" s="64">
        <f t="shared" si="30"/>
        <v>0</v>
      </c>
      <c r="EN106" s="64">
        <f t="shared" si="343"/>
        <v>0</v>
      </c>
      <c r="EO106" s="64">
        <f t="shared" si="343"/>
        <v>0</v>
      </c>
      <c r="EP106" s="64">
        <f t="shared" si="32"/>
        <v>0</v>
      </c>
      <c r="EQ106" s="64">
        <f t="shared" si="344"/>
        <v>0</v>
      </c>
      <c r="ER106" s="64">
        <f t="shared" si="344"/>
        <v>0</v>
      </c>
      <c r="ES106" s="64"/>
      <c r="ET106" s="426">
        <f t="shared" si="345"/>
        <v>0</v>
      </c>
      <c r="EU106" s="64">
        <f t="shared" si="345"/>
        <v>0</v>
      </c>
      <c r="EV106" s="64"/>
      <c r="EW106" s="426">
        <f t="shared" si="35"/>
        <v>0</v>
      </c>
      <c r="EX106" s="64">
        <f t="shared" si="364"/>
        <v>0</v>
      </c>
      <c r="EY106" s="426">
        <f t="shared" si="364"/>
        <v>0</v>
      </c>
      <c r="EZ106" s="426">
        <f t="shared" si="37"/>
        <v>0</v>
      </c>
      <c r="FA106" s="64">
        <f t="shared" si="38"/>
        <v>0</v>
      </c>
      <c r="FB106" s="64">
        <f t="shared" si="39"/>
        <v>0</v>
      </c>
      <c r="FC106" s="64">
        <f t="shared" si="40"/>
        <v>0</v>
      </c>
      <c r="FD106" s="64">
        <f t="shared" si="346"/>
        <v>0</v>
      </c>
      <c r="FE106" s="64">
        <f t="shared" si="346"/>
        <v>0</v>
      </c>
      <c r="FF106" s="64">
        <f t="shared" si="42"/>
        <v>0</v>
      </c>
      <c r="FG106" s="64">
        <f t="shared" si="347"/>
        <v>0</v>
      </c>
      <c r="FH106" s="64">
        <f t="shared" si="347"/>
        <v>0</v>
      </c>
      <c r="FI106" s="64">
        <f t="shared" si="44"/>
        <v>0</v>
      </c>
      <c r="FJ106" s="64">
        <f t="shared" si="348"/>
        <v>0</v>
      </c>
      <c r="FK106" s="64">
        <f t="shared" si="348"/>
        <v>0</v>
      </c>
      <c r="FL106" s="64">
        <f t="shared" si="46"/>
        <v>0</v>
      </c>
      <c r="FM106" s="64">
        <f t="shared" si="349"/>
        <v>0</v>
      </c>
      <c r="FN106" s="64">
        <f t="shared" si="349"/>
        <v>0</v>
      </c>
      <c r="FO106" s="64"/>
      <c r="FP106" s="64">
        <f t="shared" si="350"/>
        <v>0</v>
      </c>
      <c r="FQ106" s="64">
        <f t="shared" si="350"/>
        <v>0</v>
      </c>
      <c r="FR106" s="64"/>
      <c r="FS106" s="64">
        <f t="shared" si="49"/>
        <v>0</v>
      </c>
      <c r="FT106" s="64">
        <f t="shared" si="351"/>
        <v>0</v>
      </c>
      <c r="FU106" s="426">
        <f t="shared" si="351"/>
        <v>0</v>
      </c>
      <c r="FV106" s="426">
        <f t="shared" si="51"/>
        <v>0</v>
      </c>
      <c r="FW106" s="64">
        <f t="shared" si="52"/>
        <v>0</v>
      </c>
      <c r="FX106" s="64">
        <f t="shared" si="53"/>
        <v>0</v>
      </c>
      <c r="FY106" s="64">
        <f t="shared" si="54"/>
        <v>0</v>
      </c>
      <c r="FZ106" s="64">
        <f t="shared" si="352"/>
        <v>0</v>
      </c>
      <c r="GA106" s="64">
        <f t="shared" si="352"/>
        <v>0</v>
      </c>
      <c r="GB106" s="64">
        <f t="shared" si="56"/>
        <v>0</v>
      </c>
      <c r="GC106" s="64">
        <f t="shared" si="353"/>
        <v>0</v>
      </c>
      <c r="GD106" s="64">
        <f t="shared" si="353"/>
        <v>0</v>
      </c>
      <c r="GE106" s="64">
        <f t="shared" si="58"/>
        <v>0</v>
      </c>
      <c r="GF106" s="64">
        <f t="shared" si="354"/>
        <v>0</v>
      </c>
      <c r="GG106" s="64">
        <f t="shared" si="354"/>
        <v>0</v>
      </c>
      <c r="GH106" s="64">
        <f t="shared" si="60"/>
        <v>0</v>
      </c>
      <c r="GI106" s="64">
        <f t="shared" si="355"/>
        <v>0</v>
      </c>
      <c r="GJ106" s="64">
        <f t="shared" si="355"/>
        <v>0</v>
      </c>
      <c r="GK106" s="64"/>
      <c r="GL106" s="64">
        <f t="shared" si="356"/>
        <v>0</v>
      </c>
      <c r="GM106" s="64">
        <f t="shared" si="356"/>
        <v>0</v>
      </c>
      <c r="GN106" s="64"/>
      <c r="GO106" s="64">
        <f t="shared" si="63"/>
        <v>0</v>
      </c>
      <c r="GP106" s="64">
        <f t="shared" si="357"/>
        <v>0</v>
      </c>
      <c r="GQ106" s="426">
        <f t="shared" si="357"/>
        <v>0</v>
      </c>
      <c r="GR106" s="426">
        <f t="shared" si="65"/>
        <v>0</v>
      </c>
      <c r="GS106" s="64">
        <f t="shared" si="66"/>
        <v>0</v>
      </c>
      <c r="GT106" s="64">
        <f t="shared" si="67"/>
        <v>0</v>
      </c>
      <c r="GU106" s="64">
        <f t="shared" si="68"/>
        <v>0</v>
      </c>
      <c r="GV106" s="64">
        <f t="shared" si="358"/>
        <v>0</v>
      </c>
      <c r="GW106" s="64">
        <f t="shared" si="358"/>
        <v>0</v>
      </c>
      <c r="GX106" s="64">
        <f t="shared" si="70"/>
        <v>0</v>
      </c>
      <c r="GY106" s="64">
        <f t="shared" si="359"/>
        <v>0</v>
      </c>
      <c r="GZ106" s="64">
        <f t="shared" si="359"/>
        <v>0</v>
      </c>
      <c r="HA106" s="64">
        <f t="shared" si="72"/>
        <v>0</v>
      </c>
      <c r="HB106" s="64">
        <f t="shared" si="360"/>
        <v>0</v>
      </c>
      <c r="HC106" s="64">
        <f t="shared" si="360"/>
        <v>0</v>
      </c>
      <c r="HD106" s="64">
        <f t="shared" si="74"/>
        <v>0</v>
      </c>
      <c r="HE106" s="64">
        <f t="shared" si="361"/>
        <v>0</v>
      </c>
      <c r="HF106" s="64">
        <f t="shared" si="361"/>
        <v>0</v>
      </c>
      <c r="HG106" s="64"/>
      <c r="HH106" s="64">
        <f t="shared" si="362"/>
        <v>0</v>
      </c>
      <c r="HI106" s="64">
        <f t="shared" si="362"/>
        <v>0</v>
      </c>
      <c r="HJ106" s="64"/>
      <c r="HK106" s="64">
        <f t="shared" si="77"/>
        <v>0</v>
      </c>
      <c r="HL106" s="382">
        <f t="shared" si="78"/>
        <v>639.60856000000001</v>
      </c>
      <c r="HM106" s="398">
        <f t="shared" si="79"/>
        <v>639.60856000000001</v>
      </c>
      <c r="HN106" s="398">
        <f t="shared" si="80"/>
        <v>639.60856000000001</v>
      </c>
      <c r="HO106" s="382">
        <f t="shared" si="81"/>
        <v>639.60856000000001</v>
      </c>
      <c r="HP106" s="382">
        <f t="shared" si="390"/>
        <v>639.60856000000001</v>
      </c>
      <c r="HQ106" s="382">
        <f t="shared" si="390"/>
        <v>639.60856000000001</v>
      </c>
      <c r="HR106" s="382">
        <f t="shared" si="386"/>
        <v>639.60856000000001</v>
      </c>
      <c r="HS106" s="382">
        <f t="shared" si="386"/>
        <v>0</v>
      </c>
      <c r="HT106" s="382">
        <f t="shared" si="386"/>
        <v>0</v>
      </c>
      <c r="HU106" s="382">
        <f t="shared" si="386"/>
        <v>0</v>
      </c>
      <c r="HV106" s="382">
        <f t="shared" si="386"/>
        <v>0</v>
      </c>
      <c r="HW106" s="382">
        <f t="shared" si="386"/>
        <v>0</v>
      </c>
      <c r="HX106" s="382">
        <f t="shared" si="386"/>
        <v>0</v>
      </c>
      <c r="HY106" s="382">
        <f t="shared" si="386"/>
        <v>0</v>
      </c>
      <c r="HZ106" s="382">
        <f t="shared" si="386"/>
        <v>0</v>
      </c>
      <c r="IA106" s="382">
        <f t="shared" si="386"/>
        <v>0</v>
      </c>
      <c r="IB106" s="382">
        <f t="shared" si="386"/>
        <v>0</v>
      </c>
      <c r="IC106" s="382">
        <f t="shared" si="386"/>
        <v>0</v>
      </c>
      <c r="ID106" s="382">
        <f t="shared" si="386"/>
        <v>0</v>
      </c>
      <c r="IE106" s="382">
        <f t="shared" si="386"/>
        <v>0</v>
      </c>
      <c r="IF106" s="429">
        <f t="shared" si="328"/>
        <v>0</v>
      </c>
      <c r="IG106" s="382">
        <f t="shared" si="328"/>
        <v>0</v>
      </c>
      <c r="IK106" s="380">
        <f t="shared" si="365"/>
        <v>0</v>
      </c>
    </row>
    <row r="107" spans="1:245" s="35" customFormat="1" ht="22.5" customHeight="1" outlineLevel="1">
      <c r="A107" s="57" t="s">
        <v>90</v>
      </c>
      <c r="B107" s="60" t="s">
        <v>218</v>
      </c>
      <c r="C107" s="282" t="s">
        <v>357</v>
      </c>
      <c r="D107" s="60" t="s">
        <v>197</v>
      </c>
      <c r="E107" s="245" t="s">
        <v>21</v>
      </c>
      <c r="F107" s="245"/>
      <c r="G107" s="245" t="s">
        <v>13</v>
      </c>
      <c r="H107" s="245">
        <v>0</v>
      </c>
      <c r="I107" s="245">
        <v>4</v>
      </c>
      <c r="J107" s="55">
        <v>2017</v>
      </c>
      <c r="K107" s="55">
        <v>2017</v>
      </c>
      <c r="L107" s="392" t="s">
        <v>606</v>
      </c>
      <c r="M107" s="34">
        <f t="shared" si="404"/>
        <v>670.08657000000005</v>
      </c>
      <c r="N107" s="392" t="s">
        <v>606</v>
      </c>
      <c r="O107" s="34">
        <f t="shared" si="405"/>
        <v>670.08657000000005</v>
      </c>
      <c r="P107" s="34">
        <f t="shared" si="406"/>
        <v>670.08657000000005</v>
      </c>
      <c r="Q107" s="34">
        <f t="shared" si="406"/>
        <v>670.08657000000005</v>
      </c>
      <c r="R107" s="34">
        <f t="shared" si="406"/>
        <v>0</v>
      </c>
      <c r="S107" s="34">
        <f t="shared" si="406"/>
        <v>0</v>
      </c>
      <c r="T107" s="34">
        <f t="shared" si="406"/>
        <v>0</v>
      </c>
      <c r="U107" s="34">
        <f t="shared" si="406"/>
        <v>0</v>
      </c>
      <c r="V107" s="66">
        <f t="shared" si="84"/>
        <v>0</v>
      </c>
      <c r="W107" s="34"/>
      <c r="X107" s="34"/>
      <c r="Y107" s="34"/>
      <c r="Z107" s="34"/>
      <c r="AA107" s="34"/>
      <c r="AB107" s="34"/>
      <c r="AC107" s="34"/>
      <c r="AD107" s="34"/>
      <c r="AE107" s="34"/>
      <c r="AF107" s="34"/>
      <c r="AG107" s="34">
        <f t="shared" si="408"/>
        <v>0</v>
      </c>
      <c r="AH107" s="34">
        <f t="shared" si="408"/>
        <v>0</v>
      </c>
      <c r="AI107" s="34">
        <f t="shared" si="83"/>
        <v>0</v>
      </c>
      <c r="AJ107" s="34"/>
      <c r="AK107" s="34"/>
      <c r="AL107" s="34"/>
      <c r="AM107" s="34"/>
      <c r="AN107" s="34"/>
      <c r="AO107" s="34"/>
      <c r="AP107" s="34"/>
      <c r="AQ107" s="34"/>
      <c r="AR107" s="34"/>
      <c r="AS107" s="34">
        <f t="shared" si="409"/>
        <v>0</v>
      </c>
      <c r="AT107" s="34">
        <f t="shared" si="409"/>
        <v>0</v>
      </c>
      <c r="AU107" s="66">
        <f t="shared" si="367"/>
        <v>0</v>
      </c>
      <c r="AV107" s="34">
        <f t="shared" si="407"/>
        <v>0</v>
      </c>
      <c r="AW107" s="34">
        <f t="shared" si="407"/>
        <v>0</v>
      </c>
      <c r="AX107" s="34">
        <f t="shared" si="368"/>
        <v>0</v>
      </c>
      <c r="AY107" s="34">
        <f t="shared" si="410"/>
        <v>670.08657000000005</v>
      </c>
      <c r="AZ107" s="34">
        <f t="shared" si="410"/>
        <v>670.08657000000005</v>
      </c>
      <c r="BA107" s="184">
        <v>670.08657000000005</v>
      </c>
      <c r="BB107" s="184">
        <v>670.08657000000005</v>
      </c>
      <c r="BC107" s="185"/>
      <c r="BD107" s="185"/>
      <c r="BE107" s="184">
        <v>0</v>
      </c>
      <c r="BF107" s="184"/>
      <c r="BG107" s="185"/>
      <c r="BH107" s="185"/>
      <c r="BI107" s="185"/>
      <c r="BJ107" s="185"/>
      <c r="BK107" s="194"/>
      <c r="BL107" s="194"/>
      <c r="BM107" s="34">
        <f t="shared" si="411"/>
        <v>0</v>
      </c>
      <c r="BN107" s="34">
        <f t="shared" si="411"/>
        <v>0</v>
      </c>
      <c r="BO107" s="47"/>
      <c r="BP107" s="47"/>
      <c r="BQ107" s="47"/>
      <c r="BR107" s="47"/>
      <c r="BS107" s="47"/>
      <c r="BT107" s="47"/>
      <c r="BU107" s="47"/>
      <c r="BV107" s="47"/>
      <c r="BW107" s="47"/>
      <c r="BX107" s="47"/>
      <c r="BY107" s="47"/>
      <c r="BZ107" s="47"/>
      <c r="CA107" s="34">
        <f t="shared" si="412"/>
        <v>0</v>
      </c>
      <c r="CB107" s="34">
        <f t="shared" si="412"/>
        <v>0</v>
      </c>
      <c r="CC107" s="245"/>
      <c r="CD107" s="245"/>
      <c r="CE107" s="245"/>
      <c r="CF107" s="245"/>
      <c r="CG107" s="245"/>
      <c r="CH107" s="245"/>
      <c r="CI107" s="245"/>
      <c r="CJ107" s="245"/>
      <c r="CK107" s="245"/>
      <c r="CL107" s="245"/>
      <c r="CM107" s="245"/>
      <c r="CN107" s="245"/>
      <c r="CO107" s="34">
        <f t="shared" si="413"/>
        <v>0</v>
      </c>
      <c r="CP107" s="34">
        <f t="shared" si="413"/>
        <v>0</v>
      </c>
      <c r="CQ107" s="245"/>
      <c r="CR107" s="245"/>
      <c r="CS107" s="245"/>
      <c r="CT107" s="245"/>
      <c r="CU107" s="245"/>
      <c r="CV107" s="245"/>
      <c r="CW107" s="245"/>
      <c r="CX107" s="245"/>
      <c r="CY107" s="245"/>
      <c r="CZ107" s="404"/>
      <c r="DA107" s="404"/>
      <c r="DB107" s="404"/>
      <c r="DC107" s="380">
        <f t="shared" si="340"/>
        <v>670.08657000000005</v>
      </c>
      <c r="DD107" s="380">
        <f t="shared" si="340"/>
        <v>670.08657000000005</v>
      </c>
      <c r="DE107" s="64">
        <f t="shared" si="415"/>
        <v>670.08657000000005</v>
      </c>
      <c r="DF107" s="64">
        <f t="shared" si="415"/>
        <v>670.08657000000005</v>
      </c>
      <c r="DG107" s="64">
        <f t="shared" si="415"/>
        <v>0</v>
      </c>
      <c r="DH107" s="64">
        <f t="shared" si="415"/>
        <v>0</v>
      </c>
      <c r="DI107" s="64">
        <f t="shared" si="415"/>
        <v>0</v>
      </c>
      <c r="DJ107" s="64">
        <f t="shared" si="415"/>
        <v>0</v>
      </c>
      <c r="DK107" s="64">
        <f t="shared" si="401"/>
        <v>0</v>
      </c>
      <c r="DL107" s="64">
        <f t="shared" si="401"/>
        <v>0</v>
      </c>
      <c r="DM107" s="64">
        <f t="shared" si="401"/>
        <v>0</v>
      </c>
      <c r="DN107" s="64">
        <f t="shared" si="401"/>
        <v>0</v>
      </c>
      <c r="DO107" s="64">
        <f t="shared" si="401"/>
        <v>0</v>
      </c>
      <c r="DP107" s="64">
        <f t="shared" si="401"/>
        <v>0</v>
      </c>
      <c r="DQ107" s="245">
        <v>0</v>
      </c>
      <c r="DR107" s="245">
        <v>0</v>
      </c>
      <c r="DS107" s="245">
        <v>0</v>
      </c>
      <c r="DT107" s="245">
        <v>0</v>
      </c>
      <c r="DU107" s="245">
        <v>0</v>
      </c>
      <c r="DV107" s="245">
        <f t="shared" si="414"/>
        <v>0</v>
      </c>
      <c r="DW107" s="245"/>
      <c r="DX107" s="245"/>
      <c r="DY107" s="33"/>
      <c r="DZ107" s="33"/>
      <c r="EA107" s="245" t="s">
        <v>156</v>
      </c>
      <c r="EB107" s="64">
        <f t="shared" si="363"/>
        <v>670.08657000000005</v>
      </c>
      <c r="EC107" s="426">
        <f t="shared" si="363"/>
        <v>670.08657000000005</v>
      </c>
      <c r="ED107" s="426">
        <f t="shared" si="26"/>
        <v>670.08657000000005</v>
      </c>
      <c r="EE107" s="64">
        <f t="shared" si="27"/>
        <v>670.08657000000005</v>
      </c>
      <c r="EF107" s="64">
        <f t="shared" si="9"/>
        <v>670.08657000000005</v>
      </c>
      <c r="EG107" s="64">
        <f t="shared" si="28"/>
        <v>670.08657000000005</v>
      </c>
      <c r="EH107" s="64">
        <f t="shared" si="341"/>
        <v>670.08657000000005</v>
      </c>
      <c r="EI107" s="64">
        <f t="shared" si="341"/>
        <v>0</v>
      </c>
      <c r="EJ107" s="64">
        <f t="shared" si="29"/>
        <v>0</v>
      </c>
      <c r="EK107" s="64">
        <f t="shared" si="342"/>
        <v>0</v>
      </c>
      <c r="EL107" s="64">
        <f t="shared" si="342"/>
        <v>0</v>
      </c>
      <c r="EM107" s="64">
        <f t="shared" si="30"/>
        <v>0</v>
      </c>
      <c r="EN107" s="64">
        <f t="shared" si="343"/>
        <v>0</v>
      </c>
      <c r="EO107" s="64">
        <f t="shared" si="343"/>
        <v>0</v>
      </c>
      <c r="EP107" s="64">
        <f t="shared" si="32"/>
        <v>0</v>
      </c>
      <c r="EQ107" s="64">
        <f t="shared" si="344"/>
        <v>0</v>
      </c>
      <c r="ER107" s="64">
        <f t="shared" si="344"/>
        <v>0</v>
      </c>
      <c r="ES107" s="64"/>
      <c r="ET107" s="426">
        <f t="shared" si="345"/>
        <v>0</v>
      </c>
      <c r="EU107" s="64">
        <f t="shared" si="345"/>
        <v>0</v>
      </c>
      <c r="EV107" s="64"/>
      <c r="EW107" s="426">
        <f t="shared" si="35"/>
        <v>0</v>
      </c>
      <c r="EX107" s="64">
        <f t="shared" si="364"/>
        <v>0</v>
      </c>
      <c r="EY107" s="426">
        <f t="shared" si="364"/>
        <v>0</v>
      </c>
      <c r="EZ107" s="426">
        <f t="shared" si="37"/>
        <v>0</v>
      </c>
      <c r="FA107" s="64">
        <f t="shared" si="38"/>
        <v>0</v>
      </c>
      <c r="FB107" s="64">
        <f t="shared" si="39"/>
        <v>0</v>
      </c>
      <c r="FC107" s="64">
        <f t="shared" si="40"/>
        <v>0</v>
      </c>
      <c r="FD107" s="64">
        <f t="shared" si="346"/>
        <v>0</v>
      </c>
      <c r="FE107" s="64">
        <f t="shared" si="346"/>
        <v>0</v>
      </c>
      <c r="FF107" s="64">
        <f t="shared" si="42"/>
        <v>0</v>
      </c>
      <c r="FG107" s="64">
        <f t="shared" si="347"/>
        <v>0</v>
      </c>
      <c r="FH107" s="64">
        <f t="shared" si="347"/>
        <v>0</v>
      </c>
      <c r="FI107" s="64">
        <f t="shared" si="44"/>
        <v>0</v>
      </c>
      <c r="FJ107" s="64">
        <f t="shared" si="348"/>
        <v>0</v>
      </c>
      <c r="FK107" s="64">
        <f t="shared" si="348"/>
        <v>0</v>
      </c>
      <c r="FL107" s="64">
        <f t="shared" si="46"/>
        <v>0</v>
      </c>
      <c r="FM107" s="64">
        <f t="shared" si="349"/>
        <v>0</v>
      </c>
      <c r="FN107" s="64">
        <f t="shared" si="349"/>
        <v>0</v>
      </c>
      <c r="FO107" s="64"/>
      <c r="FP107" s="64">
        <f t="shared" si="350"/>
        <v>0</v>
      </c>
      <c r="FQ107" s="64">
        <f t="shared" si="350"/>
        <v>0</v>
      </c>
      <c r="FR107" s="64"/>
      <c r="FS107" s="64">
        <f t="shared" si="49"/>
        <v>0</v>
      </c>
      <c r="FT107" s="64">
        <f t="shared" si="351"/>
        <v>0</v>
      </c>
      <c r="FU107" s="426">
        <f t="shared" si="351"/>
        <v>0</v>
      </c>
      <c r="FV107" s="426">
        <f t="shared" si="51"/>
        <v>0</v>
      </c>
      <c r="FW107" s="64">
        <f t="shared" si="52"/>
        <v>0</v>
      </c>
      <c r="FX107" s="64">
        <f t="shared" si="53"/>
        <v>0</v>
      </c>
      <c r="FY107" s="64">
        <f t="shared" si="54"/>
        <v>0</v>
      </c>
      <c r="FZ107" s="64">
        <f t="shared" si="352"/>
        <v>0</v>
      </c>
      <c r="GA107" s="64">
        <f t="shared" si="352"/>
        <v>0</v>
      </c>
      <c r="GB107" s="64">
        <f t="shared" si="56"/>
        <v>0</v>
      </c>
      <c r="GC107" s="64">
        <f t="shared" si="353"/>
        <v>0</v>
      </c>
      <c r="GD107" s="64">
        <f t="shared" si="353"/>
        <v>0</v>
      </c>
      <c r="GE107" s="64">
        <f t="shared" si="58"/>
        <v>0</v>
      </c>
      <c r="GF107" s="64">
        <f t="shared" si="354"/>
        <v>0</v>
      </c>
      <c r="GG107" s="64">
        <f t="shared" si="354"/>
        <v>0</v>
      </c>
      <c r="GH107" s="64">
        <f t="shared" si="60"/>
        <v>0</v>
      </c>
      <c r="GI107" s="64">
        <f t="shared" si="355"/>
        <v>0</v>
      </c>
      <c r="GJ107" s="64">
        <f t="shared" si="355"/>
        <v>0</v>
      </c>
      <c r="GK107" s="64"/>
      <c r="GL107" s="64">
        <f t="shared" si="356"/>
        <v>0</v>
      </c>
      <c r="GM107" s="64">
        <f t="shared" si="356"/>
        <v>0</v>
      </c>
      <c r="GN107" s="64"/>
      <c r="GO107" s="64">
        <f t="shared" si="63"/>
        <v>0</v>
      </c>
      <c r="GP107" s="64">
        <f t="shared" si="357"/>
        <v>0</v>
      </c>
      <c r="GQ107" s="426">
        <f t="shared" si="357"/>
        <v>0</v>
      </c>
      <c r="GR107" s="426">
        <f t="shared" si="65"/>
        <v>0</v>
      </c>
      <c r="GS107" s="64">
        <f t="shared" si="66"/>
        <v>0</v>
      </c>
      <c r="GT107" s="64">
        <f t="shared" si="67"/>
        <v>0</v>
      </c>
      <c r="GU107" s="64">
        <f t="shared" si="68"/>
        <v>0</v>
      </c>
      <c r="GV107" s="64">
        <f t="shared" si="358"/>
        <v>0</v>
      </c>
      <c r="GW107" s="64">
        <f t="shared" si="358"/>
        <v>0</v>
      </c>
      <c r="GX107" s="64">
        <f t="shared" si="70"/>
        <v>0</v>
      </c>
      <c r="GY107" s="64">
        <f t="shared" si="359"/>
        <v>0</v>
      </c>
      <c r="GZ107" s="64">
        <f t="shared" si="359"/>
        <v>0</v>
      </c>
      <c r="HA107" s="64">
        <f t="shared" si="72"/>
        <v>0</v>
      </c>
      <c r="HB107" s="64">
        <f t="shared" si="360"/>
        <v>0</v>
      </c>
      <c r="HC107" s="64">
        <f t="shared" si="360"/>
        <v>0</v>
      </c>
      <c r="HD107" s="64">
        <f t="shared" si="74"/>
        <v>0</v>
      </c>
      <c r="HE107" s="64">
        <f t="shared" si="361"/>
        <v>0</v>
      </c>
      <c r="HF107" s="64">
        <f t="shared" si="361"/>
        <v>0</v>
      </c>
      <c r="HG107" s="64"/>
      <c r="HH107" s="64">
        <f t="shared" si="362"/>
        <v>0</v>
      </c>
      <c r="HI107" s="64">
        <f t="shared" si="362"/>
        <v>0</v>
      </c>
      <c r="HJ107" s="64"/>
      <c r="HK107" s="64">
        <f t="shared" si="77"/>
        <v>0</v>
      </c>
      <c r="HL107" s="382">
        <f t="shared" si="78"/>
        <v>670.08657000000005</v>
      </c>
      <c r="HM107" s="398">
        <f t="shared" si="79"/>
        <v>670.08657000000005</v>
      </c>
      <c r="HN107" s="398">
        <f t="shared" si="80"/>
        <v>670.08657000000005</v>
      </c>
      <c r="HO107" s="382">
        <f t="shared" si="81"/>
        <v>670.08657000000005</v>
      </c>
      <c r="HP107" s="382">
        <f t="shared" si="390"/>
        <v>670.08657000000005</v>
      </c>
      <c r="HQ107" s="382">
        <f t="shared" si="390"/>
        <v>670.08657000000005</v>
      </c>
      <c r="HR107" s="382">
        <f t="shared" si="386"/>
        <v>670.08657000000005</v>
      </c>
      <c r="HS107" s="382">
        <f t="shared" si="386"/>
        <v>0</v>
      </c>
      <c r="HT107" s="382">
        <f t="shared" si="386"/>
        <v>0</v>
      </c>
      <c r="HU107" s="382">
        <f t="shared" si="386"/>
        <v>0</v>
      </c>
      <c r="HV107" s="382">
        <f t="shared" si="386"/>
        <v>0</v>
      </c>
      <c r="HW107" s="382">
        <f t="shared" si="386"/>
        <v>0</v>
      </c>
      <c r="HX107" s="382">
        <f t="shared" si="386"/>
        <v>0</v>
      </c>
      <c r="HY107" s="382">
        <f t="shared" si="386"/>
        <v>0</v>
      </c>
      <c r="HZ107" s="382">
        <f t="shared" si="386"/>
        <v>0</v>
      </c>
      <c r="IA107" s="382">
        <f t="shared" si="386"/>
        <v>0</v>
      </c>
      <c r="IB107" s="382">
        <f t="shared" si="386"/>
        <v>0</v>
      </c>
      <c r="IC107" s="382">
        <f t="shared" si="386"/>
        <v>0</v>
      </c>
      <c r="ID107" s="382">
        <f t="shared" si="386"/>
        <v>0</v>
      </c>
      <c r="IE107" s="382">
        <f t="shared" si="386"/>
        <v>0</v>
      </c>
      <c r="IF107" s="429">
        <f t="shared" si="328"/>
        <v>0</v>
      </c>
      <c r="IG107" s="382">
        <f t="shared" si="328"/>
        <v>0</v>
      </c>
      <c r="IK107" s="380">
        <f t="shared" si="365"/>
        <v>0</v>
      </c>
    </row>
    <row r="108" spans="1:245" s="35" customFormat="1" ht="22.5" customHeight="1" outlineLevel="1">
      <c r="A108" s="57" t="s">
        <v>189</v>
      </c>
      <c r="B108" s="208" t="s">
        <v>509</v>
      </c>
      <c r="C108" s="282" t="s">
        <v>357</v>
      </c>
      <c r="D108" s="60" t="s">
        <v>354</v>
      </c>
      <c r="E108" s="245" t="s">
        <v>21</v>
      </c>
      <c r="F108" s="245"/>
      <c r="G108" s="245" t="s">
        <v>13</v>
      </c>
      <c r="H108" s="245">
        <v>0</v>
      </c>
      <c r="I108" s="245">
        <v>4</v>
      </c>
      <c r="J108" s="55">
        <v>2017</v>
      </c>
      <c r="K108" s="55">
        <v>2017</v>
      </c>
      <c r="L108" s="392" t="s">
        <v>606</v>
      </c>
      <c r="M108" s="34">
        <f t="shared" si="404"/>
        <v>1634.67606</v>
      </c>
      <c r="N108" s="392" t="s">
        <v>606</v>
      </c>
      <c r="O108" s="34">
        <f t="shared" si="405"/>
        <v>1634.67606</v>
      </c>
      <c r="P108" s="34">
        <f t="shared" si="406"/>
        <v>1634.67606</v>
      </c>
      <c r="Q108" s="34">
        <f t="shared" si="406"/>
        <v>1634.67606</v>
      </c>
      <c r="R108" s="34">
        <f t="shared" si="406"/>
        <v>0</v>
      </c>
      <c r="S108" s="34">
        <f t="shared" si="406"/>
        <v>0</v>
      </c>
      <c r="T108" s="34">
        <f t="shared" si="406"/>
        <v>0</v>
      </c>
      <c r="U108" s="34">
        <f t="shared" si="406"/>
        <v>0</v>
      </c>
      <c r="V108" s="66">
        <f t="shared" si="84"/>
        <v>0</v>
      </c>
      <c r="W108" s="34"/>
      <c r="X108" s="34"/>
      <c r="Y108" s="34"/>
      <c r="Z108" s="34"/>
      <c r="AA108" s="34"/>
      <c r="AB108" s="34"/>
      <c r="AC108" s="34"/>
      <c r="AD108" s="34"/>
      <c r="AE108" s="34"/>
      <c r="AF108" s="34"/>
      <c r="AG108" s="34">
        <f t="shared" si="408"/>
        <v>0</v>
      </c>
      <c r="AH108" s="34">
        <f t="shared" si="408"/>
        <v>0</v>
      </c>
      <c r="AI108" s="34">
        <f t="shared" si="83"/>
        <v>0</v>
      </c>
      <c r="AJ108" s="34"/>
      <c r="AK108" s="34"/>
      <c r="AL108" s="34"/>
      <c r="AM108" s="34"/>
      <c r="AN108" s="34"/>
      <c r="AO108" s="34"/>
      <c r="AP108" s="34"/>
      <c r="AQ108" s="34"/>
      <c r="AR108" s="34"/>
      <c r="AS108" s="34">
        <f t="shared" si="409"/>
        <v>0</v>
      </c>
      <c r="AT108" s="34">
        <f t="shared" si="409"/>
        <v>0</v>
      </c>
      <c r="AU108" s="66">
        <f t="shared" si="367"/>
        <v>0</v>
      </c>
      <c r="AV108" s="34">
        <f t="shared" si="407"/>
        <v>0</v>
      </c>
      <c r="AW108" s="34">
        <f t="shared" si="407"/>
        <v>0</v>
      </c>
      <c r="AX108" s="34">
        <f t="shared" si="368"/>
        <v>0</v>
      </c>
      <c r="AY108" s="34">
        <f t="shared" si="410"/>
        <v>1634.67606</v>
      </c>
      <c r="AZ108" s="34">
        <f t="shared" si="410"/>
        <v>1634.67606</v>
      </c>
      <c r="BA108" s="184">
        <v>1634.67606</v>
      </c>
      <c r="BB108" s="184">
        <v>1634.67606</v>
      </c>
      <c r="BC108" s="185"/>
      <c r="BD108" s="185"/>
      <c r="BE108" s="184"/>
      <c r="BF108" s="184"/>
      <c r="BG108" s="185"/>
      <c r="BH108" s="185"/>
      <c r="BI108" s="185"/>
      <c r="BJ108" s="185"/>
      <c r="BK108" s="194"/>
      <c r="BL108" s="194"/>
      <c r="BM108" s="34">
        <f t="shared" si="411"/>
        <v>0</v>
      </c>
      <c r="BN108" s="34">
        <f t="shared" si="411"/>
        <v>0</v>
      </c>
      <c r="BO108" s="47"/>
      <c r="BP108" s="47"/>
      <c r="BQ108" s="47"/>
      <c r="BR108" s="47"/>
      <c r="BS108" s="47"/>
      <c r="BT108" s="47"/>
      <c r="BU108" s="47"/>
      <c r="BV108" s="47"/>
      <c r="BW108" s="47"/>
      <c r="BX108" s="47"/>
      <c r="BY108" s="47"/>
      <c r="BZ108" s="47"/>
      <c r="CA108" s="34">
        <f t="shared" si="412"/>
        <v>0</v>
      </c>
      <c r="CB108" s="34">
        <f t="shared" si="412"/>
        <v>0</v>
      </c>
      <c r="CC108" s="245"/>
      <c r="CD108" s="245"/>
      <c r="CE108" s="245"/>
      <c r="CF108" s="245"/>
      <c r="CG108" s="245"/>
      <c r="CH108" s="245"/>
      <c r="CI108" s="245"/>
      <c r="CJ108" s="245"/>
      <c r="CK108" s="245"/>
      <c r="CL108" s="245"/>
      <c r="CM108" s="245"/>
      <c r="CN108" s="245"/>
      <c r="CO108" s="34">
        <f t="shared" si="413"/>
        <v>0</v>
      </c>
      <c r="CP108" s="34">
        <f t="shared" si="413"/>
        <v>0</v>
      </c>
      <c r="CQ108" s="245"/>
      <c r="CR108" s="245"/>
      <c r="CS108" s="245"/>
      <c r="CT108" s="245"/>
      <c r="CU108" s="245"/>
      <c r="CV108" s="245"/>
      <c r="CW108" s="245"/>
      <c r="CX108" s="245"/>
      <c r="CY108" s="245"/>
      <c r="CZ108" s="404"/>
      <c r="DA108" s="404"/>
      <c r="DB108" s="404"/>
      <c r="DC108" s="380">
        <f t="shared" si="340"/>
        <v>1634.67606</v>
      </c>
      <c r="DD108" s="380">
        <f t="shared" si="340"/>
        <v>1634.67606</v>
      </c>
      <c r="DE108" s="64">
        <f t="shared" si="415"/>
        <v>1634.67606</v>
      </c>
      <c r="DF108" s="64">
        <f t="shared" si="415"/>
        <v>1634.67606</v>
      </c>
      <c r="DG108" s="64">
        <f t="shared" si="415"/>
        <v>0</v>
      </c>
      <c r="DH108" s="64">
        <f t="shared" si="415"/>
        <v>0</v>
      </c>
      <c r="DI108" s="64">
        <f t="shared" si="415"/>
        <v>0</v>
      </c>
      <c r="DJ108" s="64">
        <f t="shared" si="415"/>
        <v>0</v>
      </c>
      <c r="DK108" s="64">
        <f t="shared" si="401"/>
        <v>0</v>
      </c>
      <c r="DL108" s="64">
        <f t="shared" si="401"/>
        <v>0</v>
      </c>
      <c r="DM108" s="64">
        <f t="shared" si="401"/>
        <v>0</v>
      </c>
      <c r="DN108" s="64">
        <f t="shared" si="401"/>
        <v>0</v>
      </c>
      <c r="DO108" s="64">
        <f t="shared" si="401"/>
        <v>0</v>
      </c>
      <c r="DP108" s="64">
        <f t="shared" si="401"/>
        <v>0</v>
      </c>
      <c r="DQ108" s="245"/>
      <c r="DR108" s="245"/>
      <c r="DS108" s="245"/>
      <c r="DT108" s="245"/>
      <c r="DU108" s="245"/>
      <c r="DV108" s="245"/>
      <c r="DW108" s="245"/>
      <c r="DX108" s="245"/>
      <c r="DY108" s="33"/>
      <c r="DZ108" s="33"/>
      <c r="EA108" s="245"/>
      <c r="EB108" s="64">
        <f t="shared" si="363"/>
        <v>1634.67606</v>
      </c>
      <c r="EC108" s="426">
        <f t="shared" si="363"/>
        <v>1634.67606</v>
      </c>
      <c r="ED108" s="426">
        <f t="shared" si="26"/>
        <v>1634.67606</v>
      </c>
      <c r="EE108" s="64">
        <f t="shared" si="27"/>
        <v>1634.67606</v>
      </c>
      <c r="EF108" s="64">
        <f t="shared" si="9"/>
        <v>1634.67606</v>
      </c>
      <c r="EG108" s="64">
        <f t="shared" si="28"/>
        <v>1634.67606</v>
      </c>
      <c r="EH108" s="64">
        <f t="shared" si="341"/>
        <v>1634.67606</v>
      </c>
      <c r="EI108" s="64">
        <f t="shared" si="341"/>
        <v>0</v>
      </c>
      <c r="EJ108" s="64">
        <f t="shared" si="29"/>
        <v>0</v>
      </c>
      <c r="EK108" s="64">
        <f t="shared" si="342"/>
        <v>0</v>
      </c>
      <c r="EL108" s="64">
        <f t="shared" si="342"/>
        <v>0</v>
      </c>
      <c r="EM108" s="64">
        <f t="shared" si="30"/>
        <v>0</v>
      </c>
      <c r="EN108" s="64">
        <f t="shared" si="343"/>
        <v>0</v>
      </c>
      <c r="EO108" s="64">
        <f t="shared" si="343"/>
        <v>0</v>
      </c>
      <c r="EP108" s="64">
        <f t="shared" si="32"/>
        <v>0</v>
      </c>
      <c r="EQ108" s="64">
        <f t="shared" si="344"/>
        <v>0</v>
      </c>
      <c r="ER108" s="64">
        <f t="shared" si="344"/>
        <v>0</v>
      </c>
      <c r="ES108" s="64"/>
      <c r="ET108" s="426">
        <f t="shared" si="345"/>
        <v>0</v>
      </c>
      <c r="EU108" s="64">
        <f t="shared" si="345"/>
        <v>0</v>
      </c>
      <c r="EV108" s="64"/>
      <c r="EW108" s="426">
        <f t="shared" si="35"/>
        <v>0</v>
      </c>
      <c r="EX108" s="64">
        <f t="shared" si="364"/>
        <v>0</v>
      </c>
      <c r="EY108" s="426">
        <f t="shared" si="364"/>
        <v>0</v>
      </c>
      <c r="EZ108" s="426">
        <f t="shared" si="37"/>
        <v>0</v>
      </c>
      <c r="FA108" s="64">
        <f t="shared" si="38"/>
        <v>0</v>
      </c>
      <c r="FB108" s="64">
        <f t="shared" si="39"/>
        <v>0</v>
      </c>
      <c r="FC108" s="64">
        <f t="shared" si="40"/>
        <v>0</v>
      </c>
      <c r="FD108" s="64">
        <f t="shared" si="346"/>
        <v>0</v>
      </c>
      <c r="FE108" s="64">
        <f t="shared" si="346"/>
        <v>0</v>
      </c>
      <c r="FF108" s="64">
        <f t="shared" si="42"/>
        <v>0</v>
      </c>
      <c r="FG108" s="64">
        <f t="shared" si="347"/>
        <v>0</v>
      </c>
      <c r="FH108" s="64">
        <f t="shared" si="347"/>
        <v>0</v>
      </c>
      <c r="FI108" s="64">
        <f t="shared" si="44"/>
        <v>0</v>
      </c>
      <c r="FJ108" s="64">
        <f t="shared" si="348"/>
        <v>0</v>
      </c>
      <c r="FK108" s="64">
        <f t="shared" si="348"/>
        <v>0</v>
      </c>
      <c r="FL108" s="64">
        <f t="shared" si="46"/>
        <v>0</v>
      </c>
      <c r="FM108" s="64">
        <f t="shared" si="349"/>
        <v>0</v>
      </c>
      <c r="FN108" s="64">
        <f t="shared" si="349"/>
        <v>0</v>
      </c>
      <c r="FO108" s="64"/>
      <c r="FP108" s="64">
        <f t="shared" si="350"/>
        <v>0</v>
      </c>
      <c r="FQ108" s="64">
        <f t="shared" si="350"/>
        <v>0</v>
      </c>
      <c r="FR108" s="64"/>
      <c r="FS108" s="64">
        <f t="shared" si="49"/>
        <v>0</v>
      </c>
      <c r="FT108" s="64">
        <f t="shared" si="351"/>
        <v>0</v>
      </c>
      <c r="FU108" s="426">
        <f t="shared" si="351"/>
        <v>0</v>
      </c>
      <c r="FV108" s="426">
        <f t="shared" si="51"/>
        <v>0</v>
      </c>
      <c r="FW108" s="64">
        <f t="shared" si="52"/>
        <v>0</v>
      </c>
      <c r="FX108" s="64">
        <f t="shared" si="53"/>
        <v>0</v>
      </c>
      <c r="FY108" s="64">
        <f t="shared" si="54"/>
        <v>0</v>
      </c>
      <c r="FZ108" s="64">
        <f t="shared" si="352"/>
        <v>0</v>
      </c>
      <c r="GA108" s="64">
        <f t="shared" si="352"/>
        <v>0</v>
      </c>
      <c r="GB108" s="64">
        <f t="shared" si="56"/>
        <v>0</v>
      </c>
      <c r="GC108" s="64">
        <f t="shared" si="353"/>
        <v>0</v>
      </c>
      <c r="GD108" s="64">
        <f t="shared" si="353"/>
        <v>0</v>
      </c>
      <c r="GE108" s="64">
        <f t="shared" si="58"/>
        <v>0</v>
      </c>
      <c r="GF108" s="64">
        <f t="shared" si="354"/>
        <v>0</v>
      </c>
      <c r="GG108" s="64">
        <f t="shared" si="354"/>
        <v>0</v>
      </c>
      <c r="GH108" s="64">
        <f t="shared" si="60"/>
        <v>0</v>
      </c>
      <c r="GI108" s="64">
        <f t="shared" si="355"/>
        <v>0</v>
      </c>
      <c r="GJ108" s="64">
        <f t="shared" si="355"/>
        <v>0</v>
      </c>
      <c r="GK108" s="64"/>
      <c r="GL108" s="64">
        <f t="shared" si="356"/>
        <v>0</v>
      </c>
      <c r="GM108" s="64">
        <f t="shared" si="356"/>
        <v>0</v>
      </c>
      <c r="GN108" s="64"/>
      <c r="GO108" s="64">
        <f t="shared" si="63"/>
        <v>0</v>
      </c>
      <c r="GP108" s="64">
        <f t="shared" si="357"/>
        <v>0</v>
      </c>
      <c r="GQ108" s="426">
        <f t="shared" si="357"/>
        <v>0</v>
      </c>
      <c r="GR108" s="426">
        <f t="shared" si="65"/>
        <v>0</v>
      </c>
      <c r="GS108" s="64">
        <f t="shared" si="66"/>
        <v>0</v>
      </c>
      <c r="GT108" s="64">
        <f t="shared" si="67"/>
        <v>0</v>
      </c>
      <c r="GU108" s="64">
        <f t="shared" si="68"/>
        <v>0</v>
      </c>
      <c r="GV108" s="64">
        <f t="shared" si="358"/>
        <v>0</v>
      </c>
      <c r="GW108" s="64">
        <f t="shared" si="358"/>
        <v>0</v>
      </c>
      <c r="GX108" s="64">
        <f t="shared" si="70"/>
        <v>0</v>
      </c>
      <c r="GY108" s="64">
        <f t="shared" si="359"/>
        <v>0</v>
      </c>
      <c r="GZ108" s="64">
        <f t="shared" si="359"/>
        <v>0</v>
      </c>
      <c r="HA108" s="64">
        <f t="shared" si="72"/>
        <v>0</v>
      </c>
      <c r="HB108" s="64">
        <f t="shared" si="360"/>
        <v>0</v>
      </c>
      <c r="HC108" s="64">
        <f t="shared" si="360"/>
        <v>0</v>
      </c>
      <c r="HD108" s="64">
        <f t="shared" si="74"/>
        <v>0</v>
      </c>
      <c r="HE108" s="64">
        <f t="shared" si="361"/>
        <v>0</v>
      </c>
      <c r="HF108" s="64">
        <f t="shared" si="361"/>
        <v>0</v>
      </c>
      <c r="HG108" s="64"/>
      <c r="HH108" s="64">
        <f t="shared" si="362"/>
        <v>0</v>
      </c>
      <c r="HI108" s="64">
        <f t="shared" si="362"/>
        <v>0</v>
      </c>
      <c r="HJ108" s="64"/>
      <c r="HK108" s="64">
        <f t="shared" si="77"/>
        <v>0</v>
      </c>
      <c r="HL108" s="382">
        <f t="shared" si="78"/>
        <v>1634.67606</v>
      </c>
      <c r="HM108" s="398">
        <f t="shared" si="79"/>
        <v>1634.67606</v>
      </c>
      <c r="HN108" s="398">
        <f t="shared" si="80"/>
        <v>1634.67606</v>
      </c>
      <c r="HO108" s="382">
        <f t="shared" si="81"/>
        <v>1634.67606</v>
      </c>
      <c r="HP108" s="382">
        <f t="shared" si="390"/>
        <v>1634.67606</v>
      </c>
      <c r="HQ108" s="382">
        <f t="shared" si="390"/>
        <v>1634.67606</v>
      </c>
      <c r="HR108" s="382">
        <f t="shared" si="386"/>
        <v>1634.67606</v>
      </c>
      <c r="HS108" s="382">
        <f t="shared" si="386"/>
        <v>0</v>
      </c>
      <c r="HT108" s="382">
        <f t="shared" si="386"/>
        <v>0</v>
      </c>
      <c r="HU108" s="382">
        <f t="shared" si="386"/>
        <v>0</v>
      </c>
      <c r="HV108" s="382">
        <f t="shared" si="386"/>
        <v>0</v>
      </c>
      <c r="HW108" s="382">
        <f t="shared" si="386"/>
        <v>0</v>
      </c>
      <c r="HX108" s="382">
        <f t="shared" si="386"/>
        <v>0</v>
      </c>
      <c r="HY108" s="382">
        <f t="shared" si="386"/>
        <v>0</v>
      </c>
      <c r="HZ108" s="382">
        <f t="shared" si="386"/>
        <v>0</v>
      </c>
      <c r="IA108" s="382">
        <f t="shared" si="386"/>
        <v>0</v>
      </c>
      <c r="IB108" s="382">
        <f t="shared" si="386"/>
        <v>0</v>
      </c>
      <c r="IC108" s="382">
        <f t="shared" si="386"/>
        <v>0</v>
      </c>
      <c r="ID108" s="382">
        <f t="shared" si="386"/>
        <v>0</v>
      </c>
      <c r="IE108" s="382">
        <f t="shared" si="386"/>
        <v>0</v>
      </c>
      <c r="IF108" s="429">
        <f t="shared" si="328"/>
        <v>0</v>
      </c>
      <c r="IG108" s="382">
        <f t="shared" si="328"/>
        <v>0</v>
      </c>
      <c r="IK108" s="380">
        <f t="shared" si="365"/>
        <v>0</v>
      </c>
    </row>
    <row r="109" spans="1:245" s="35" customFormat="1" ht="22.5" customHeight="1" outlineLevel="1">
      <c r="A109" s="57" t="s">
        <v>207</v>
      </c>
      <c r="B109" s="60" t="s">
        <v>219</v>
      </c>
      <c r="C109" s="282" t="s">
        <v>357</v>
      </c>
      <c r="D109" s="60" t="s">
        <v>217</v>
      </c>
      <c r="E109" s="413" t="s">
        <v>21</v>
      </c>
      <c r="F109" s="413"/>
      <c r="G109" s="245" t="s">
        <v>13</v>
      </c>
      <c r="H109" s="245">
        <v>0</v>
      </c>
      <c r="I109" s="245">
        <v>1</v>
      </c>
      <c r="J109" s="245">
        <v>2017</v>
      </c>
      <c r="K109" s="245">
        <v>2019</v>
      </c>
      <c r="L109" s="392" t="s">
        <v>606</v>
      </c>
      <c r="M109" s="34">
        <f t="shared" si="404"/>
        <v>700</v>
      </c>
      <c r="N109" s="392" t="s">
        <v>606</v>
      </c>
      <c r="O109" s="34">
        <f t="shared" si="405"/>
        <v>275</v>
      </c>
      <c r="P109" s="34">
        <f t="shared" si="406"/>
        <v>0</v>
      </c>
      <c r="Q109" s="34">
        <f t="shared" si="406"/>
        <v>0</v>
      </c>
      <c r="R109" s="34">
        <f t="shared" si="406"/>
        <v>0</v>
      </c>
      <c r="S109" s="34">
        <f t="shared" si="406"/>
        <v>0</v>
      </c>
      <c r="T109" s="34">
        <f t="shared" si="406"/>
        <v>700</v>
      </c>
      <c r="U109" s="34">
        <f t="shared" si="406"/>
        <v>275</v>
      </c>
      <c r="V109" s="66">
        <f t="shared" si="84"/>
        <v>275</v>
      </c>
      <c r="W109" s="34">
        <f>137.5+137.5</f>
        <v>275</v>
      </c>
      <c r="X109" s="34"/>
      <c r="Y109" s="34"/>
      <c r="Z109" s="34"/>
      <c r="AA109" s="34"/>
      <c r="AB109" s="34"/>
      <c r="AC109" s="34"/>
      <c r="AD109" s="34"/>
      <c r="AE109" s="34"/>
      <c r="AF109" s="34"/>
      <c r="AG109" s="34">
        <f t="shared" si="408"/>
        <v>0</v>
      </c>
      <c r="AH109" s="34">
        <f t="shared" si="408"/>
        <v>0</v>
      </c>
      <c r="AI109" s="34">
        <f t="shared" si="83"/>
        <v>0</v>
      </c>
      <c r="AJ109" s="34"/>
      <c r="AK109" s="34"/>
      <c r="AL109" s="34"/>
      <c r="AM109" s="34"/>
      <c r="AN109" s="34"/>
      <c r="AO109" s="34"/>
      <c r="AP109" s="34"/>
      <c r="AQ109" s="34"/>
      <c r="AR109" s="34"/>
      <c r="AS109" s="34">
        <f t="shared" si="409"/>
        <v>0</v>
      </c>
      <c r="AT109" s="34">
        <f t="shared" si="409"/>
        <v>0</v>
      </c>
      <c r="AU109" s="66">
        <f t="shared" si="367"/>
        <v>0</v>
      </c>
      <c r="AV109" s="34">
        <f t="shared" si="407"/>
        <v>0</v>
      </c>
      <c r="AW109" s="34">
        <f t="shared" si="407"/>
        <v>0</v>
      </c>
      <c r="AX109" s="34">
        <f t="shared" si="368"/>
        <v>0</v>
      </c>
      <c r="AY109" s="34">
        <f t="shared" si="410"/>
        <v>700</v>
      </c>
      <c r="AZ109" s="34">
        <f t="shared" si="410"/>
        <v>275</v>
      </c>
      <c r="BA109" s="185"/>
      <c r="BB109" s="185"/>
      <c r="BC109" s="185"/>
      <c r="BD109" s="185"/>
      <c r="BE109" s="185">
        <v>700</v>
      </c>
      <c r="BF109" s="185">
        <v>275</v>
      </c>
      <c r="BG109" s="185"/>
      <c r="BH109" s="185"/>
      <c r="BI109" s="185"/>
      <c r="BJ109" s="185"/>
      <c r="BK109" s="194"/>
      <c r="BL109" s="194"/>
      <c r="BM109" s="34">
        <f t="shared" si="411"/>
        <v>0</v>
      </c>
      <c r="BN109" s="34">
        <f t="shared" si="411"/>
        <v>0</v>
      </c>
      <c r="BO109" s="47"/>
      <c r="BP109" s="47"/>
      <c r="BQ109" s="47"/>
      <c r="BR109" s="47"/>
      <c r="BS109" s="47"/>
      <c r="BT109" s="47"/>
      <c r="BU109" s="47"/>
      <c r="BV109" s="47"/>
      <c r="BW109" s="47"/>
      <c r="BX109" s="47"/>
      <c r="BY109" s="47"/>
      <c r="BZ109" s="47"/>
      <c r="CA109" s="34">
        <f t="shared" si="412"/>
        <v>0</v>
      </c>
      <c r="CB109" s="34">
        <f t="shared" si="412"/>
        <v>0</v>
      </c>
      <c r="CC109" s="245"/>
      <c r="CD109" s="245"/>
      <c r="CE109" s="245"/>
      <c r="CF109" s="245"/>
      <c r="CG109" s="245"/>
      <c r="CH109" s="245"/>
      <c r="CI109" s="245"/>
      <c r="CJ109" s="245"/>
      <c r="CK109" s="245"/>
      <c r="CL109" s="245"/>
      <c r="CM109" s="245"/>
      <c r="CN109" s="245"/>
      <c r="CO109" s="34">
        <f t="shared" si="413"/>
        <v>0</v>
      </c>
      <c r="CP109" s="34">
        <f t="shared" si="413"/>
        <v>0</v>
      </c>
      <c r="CQ109" s="245"/>
      <c r="CR109" s="245"/>
      <c r="CS109" s="245"/>
      <c r="CT109" s="245"/>
      <c r="CU109" s="245"/>
      <c r="CV109" s="245"/>
      <c r="CW109" s="245"/>
      <c r="CX109" s="245"/>
      <c r="CY109" s="245"/>
      <c r="CZ109" s="404"/>
      <c r="DA109" s="404"/>
      <c r="DB109" s="404"/>
      <c r="DC109" s="380">
        <f t="shared" si="340"/>
        <v>700</v>
      </c>
      <c r="DD109" s="380">
        <f t="shared" si="340"/>
        <v>275</v>
      </c>
      <c r="DE109" s="64">
        <f t="shared" si="415"/>
        <v>0</v>
      </c>
      <c r="DF109" s="64">
        <f t="shared" si="415"/>
        <v>0</v>
      </c>
      <c r="DG109" s="64">
        <f t="shared" si="415"/>
        <v>0</v>
      </c>
      <c r="DH109" s="64">
        <f t="shared" si="415"/>
        <v>0</v>
      </c>
      <c r="DI109" s="64">
        <f t="shared" si="415"/>
        <v>700</v>
      </c>
      <c r="DJ109" s="64">
        <f t="shared" si="415"/>
        <v>275</v>
      </c>
      <c r="DK109" s="64">
        <f t="shared" si="401"/>
        <v>0</v>
      </c>
      <c r="DL109" s="64">
        <f t="shared" si="401"/>
        <v>0</v>
      </c>
      <c r="DM109" s="64">
        <f t="shared" si="401"/>
        <v>0</v>
      </c>
      <c r="DN109" s="64">
        <f t="shared" si="401"/>
        <v>0</v>
      </c>
      <c r="DO109" s="64">
        <f t="shared" si="401"/>
        <v>0</v>
      </c>
      <c r="DP109" s="64">
        <f t="shared" si="401"/>
        <v>0</v>
      </c>
      <c r="DQ109" s="245"/>
      <c r="DR109" s="245"/>
      <c r="DS109" s="245"/>
      <c r="DT109" s="245"/>
      <c r="DU109" s="245"/>
      <c r="DV109" s="245"/>
      <c r="DW109" s="245"/>
      <c r="DX109" s="245"/>
      <c r="DY109" s="33"/>
      <c r="DZ109" s="33"/>
      <c r="EA109" s="245"/>
      <c r="EB109" s="64">
        <f t="shared" si="363"/>
        <v>700</v>
      </c>
      <c r="EC109" s="426">
        <f t="shared" si="363"/>
        <v>275</v>
      </c>
      <c r="ED109" s="426">
        <f t="shared" si="26"/>
        <v>275</v>
      </c>
      <c r="EE109" s="64">
        <f t="shared" si="27"/>
        <v>275</v>
      </c>
      <c r="EF109" s="64">
        <f t="shared" si="9"/>
        <v>0</v>
      </c>
      <c r="EG109" s="64">
        <f t="shared" si="28"/>
        <v>0</v>
      </c>
      <c r="EH109" s="64">
        <f t="shared" si="341"/>
        <v>0</v>
      </c>
      <c r="EI109" s="64">
        <f t="shared" si="341"/>
        <v>0</v>
      </c>
      <c r="EJ109" s="64">
        <f t="shared" si="29"/>
        <v>0</v>
      </c>
      <c r="EK109" s="64">
        <f t="shared" si="342"/>
        <v>0</v>
      </c>
      <c r="EL109" s="64">
        <f t="shared" si="342"/>
        <v>700</v>
      </c>
      <c r="EM109" s="64">
        <f t="shared" si="30"/>
        <v>275</v>
      </c>
      <c r="EN109" s="64">
        <f t="shared" si="343"/>
        <v>275</v>
      </c>
      <c r="EO109" s="64">
        <f t="shared" si="343"/>
        <v>0</v>
      </c>
      <c r="EP109" s="64">
        <f t="shared" si="32"/>
        <v>0</v>
      </c>
      <c r="EQ109" s="64">
        <f t="shared" si="344"/>
        <v>0</v>
      </c>
      <c r="ER109" s="64">
        <f t="shared" si="344"/>
        <v>0</v>
      </c>
      <c r="ES109" s="64"/>
      <c r="ET109" s="426">
        <f t="shared" si="345"/>
        <v>0</v>
      </c>
      <c r="EU109" s="64">
        <f t="shared" si="345"/>
        <v>0</v>
      </c>
      <c r="EV109" s="64"/>
      <c r="EW109" s="426">
        <f t="shared" si="35"/>
        <v>0</v>
      </c>
      <c r="EX109" s="64">
        <f t="shared" si="364"/>
        <v>0</v>
      </c>
      <c r="EY109" s="426">
        <f t="shared" si="364"/>
        <v>0</v>
      </c>
      <c r="EZ109" s="426">
        <f t="shared" si="37"/>
        <v>0</v>
      </c>
      <c r="FA109" s="64">
        <f t="shared" si="38"/>
        <v>0</v>
      </c>
      <c r="FB109" s="64">
        <f t="shared" si="39"/>
        <v>0</v>
      </c>
      <c r="FC109" s="64">
        <f t="shared" si="40"/>
        <v>0</v>
      </c>
      <c r="FD109" s="64">
        <f t="shared" si="346"/>
        <v>0</v>
      </c>
      <c r="FE109" s="64">
        <f t="shared" si="346"/>
        <v>0</v>
      </c>
      <c r="FF109" s="64">
        <f t="shared" si="42"/>
        <v>0</v>
      </c>
      <c r="FG109" s="64">
        <f t="shared" si="347"/>
        <v>0</v>
      </c>
      <c r="FH109" s="64">
        <f t="shared" si="347"/>
        <v>0</v>
      </c>
      <c r="FI109" s="64">
        <f t="shared" si="44"/>
        <v>0</v>
      </c>
      <c r="FJ109" s="64">
        <f t="shared" si="348"/>
        <v>0</v>
      </c>
      <c r="FK109" s="64">
        <f t="shared" si="348"/>
        <v>0</v>
      </c>
      <c r="FL109" s="64">
        <f t="shared" si="46"/>
        <v>0</v>
      </c>
      <c r="FM109" s="64">
        <f t="shared" si="349"/>
        <v>0</v>
      </c>
      <c r="FN109" s="64">
        <f t="shared" si="349"/>
        <v>0</v>
      </c>
      <c r="FO109" s="64"/>
      <c r="FP109" s="64">
        <f t="shared" si="350"/>
        <v>0</v>
      </c>
      <c r="FQ109" s="64">
        <f t="shared" si="350"/>
        <v>0</v>
      </c>
      <c r="FR109" s="64"/>
      <c r="FS109" s="64">
        <f t="shared" si="49"/>
        <v>0</v>
      </c>
      <c r="FT109" s="64">
        <f t="shared" si="351"/>
        <v>0</v>
      </c>
      <c r="FU109" s="426">
        <f t="shared" si="351"/>
        <v>0</v>
      </c>
      <c r="FV109" s="426">
        <f t="shared" si="51"/>
        <v>0</v>
      </c>
      <c r="FW109" s="64">
        <f t="shared" si="52"/>
        <v>0</v>
      </c>
      <c r="FX109" s="64">
        <f t="shared" si="53"/>
        <v>0</v>
      </c>
      <c r="FY109" s="64">
        <f t="shared" si="54"/>
        <v>0</v>
      </c>
      <c r="FZ109" s="64">
        <f t="shared" si="352"/>
        <v>0</v>
      </c>
      <c r="GA109" s="64">
        <f t="shared" si="352"/>
        <v>0</v>
      </c>
      <c r="GB109" s="64">
        <f t="shared" si="56"/>
        <v>0</v>
      </c>
      <c r="GC109" s="64">
        <f t="shared" si="353"/>
        <v>0</v>
      </c>
      <c r="GD109" s="64">
        <f t="shared" si="353"/>
        <v>0</v>
      </c>
      <c r="GE109" s="64">
        <f t="shared" si="58"/>
        <v>0</v>
      </c>
      <c r="GF109" s="64">
        <f t="shared" si="354"/>
        <v>0</v>
      </c>
      <c r="GG109" s="64">
        <f t="shared" si="354"/>
        <v>0</v>
      </c>
      <c r="GH109" s="64">
        <f t="shared" si="60"/>
        <v>0</v>
      </c>
      <c r="GI109" s="64">
        <f t="shared" si="355"/>
        <v>0</v>
      </c>
      <c r="GJ109" s="64">
        <f t="shared" si="355"/>
        <v>0</v>
      </c>
      <c r="GK109" s="64"/>
      <c r="GL109" s="64">
        <f t="shared" si="356"/>
        <v>0</v>
      </c>
      <c r="GM109" s="64">
        <f t="shared" si="356"/>
        <v>0</v>
      </c>
      <c r="GN109" s="64"/>
      <c r="GO109" s="64">
        <f t="shared" si="63"/>
        <v>0</v>
      </c>
      <c r="GP109" s="64">
        <f t="shared" si="357"/>
        <v>0</v>
      </c>
      <c r="GQ109" s="426">
        <f t="shared" si="357"/>
        <v>0</v>
      </c>
      <c r="GR109" s="426">
        <f t="shared" si="65"/>
        <v>0</v>
      </c>
      <c r="GS109" s="64">
        <f t="shared" si="66"/>
        <v>0</v>
      </c>
      <c r="GT109" s="64">
        <f t="shared" si="67"/>
        <v>0</v>
      </c>
      <c r="GU109" s="64">
        <f t="shared" si="68"/>
        <v>0</v>
      </c>
      <c r="GV109" s="64">
        <f t="shared" si="358"/>
        <v>0</v>
      </c>
      <c r="GW109" s="64">
        <f t="shared" si="358"/>
        <v>0</v>
      </c>
      <c r="GX109" s="64">
        <f t="shared" si="70"/>
        <v>0</v>
      </c>
      <c r="GY109" s="64">
        <f t="shared" si="359"/>
        <v>0</v>
      </c>
      <c r="GZ109" s="64">
        <f t="shared" si="359"/>
        <v>0</v>
      </c>
      <c r="HA109" s="64">
        <f t="shared" si="72"/>
        <v>0</v>
      </c>
      <c r="HB109" s="64">
        <f t="shared" si="360"/>
        <v>0</v>
      </c>
      <c r="HC109" s="64">
        <f t="shared" si="360"/>
        <v>0</v>
      </c>
      <c r="HD109" s="64">
        <f t="shared" si="74"/>
        <v>0</v>
      </c>
      <c r="HE109" s="64">
        <f t="shared" si="361"/>
        <v>0</v>
      </c>
      <c r="HF109" s="64">
        <f t="shared" si="361"/>
        <v>0</v>
      </c>
      <c r="HG109" s="64"/>
      <c r="HH109" s="64">
        <f t="shared" si="362"/>
        <v>0</v>
      </c>
      <c r="HI109" s="64">
        <f t="shared" si="362"/>
        <v>0</v>
      </c>
      <c r="HJ109" s="64"/>
      <c r="HK109" s="64">
        <f t="shared" si="77"/>
        <v>0</v>
      </c>
      <c r="HL109" s="382">
        <f t="shared" si="78"/>
        <v>700</v>
      </c>
      <c r="HM109" s="398">
        <f t="shared" si="79"/>
        <v>275</v>
      </c>
      <c r="HN109" s="398">
        <f t="shared" si="80"/>
        <v>275</v>
      </c>
      <c r="HO109" s="382">
        <f t="shared" si="81"/>
        <v>275</v>
      </c>
      <c r="HP109" s="382">
        <f t="shared" si="390"/>
        <v>0</v>
      </c>
      <c r="HQ109" s="382">
        <f t="shared" si="390"/>
        <v>0</v>
      </c>
      <c r="HR109" s="382">
        <f t="shared" si="386"/>
        <v>0</v>
      </c>
      <c r="HS109" s="382">
        <f t="shared" si="386"/>
        <v>0</v>
      </c>
      <c r="HT109" s="382">
        <f t="shared" si="386"/>
        <v>0</v>
      </c>
      <c r="HU109" s="382">
        <f t="shared" si="386"/>
        <v>0</v>
      </c>
      <c r="HV109" s="382">
        <f t="shared" si="386"/>
        <v>700</v>
      </c>
      <c r="HW109" s="382">
        <f t="shared" si="386"/>
        <v>275</v>
      </c>
      <c r="HX109" s="382">
        <f t="shared" si="386"/>
        <v>275</v>
      </c>
      <c r="HY109" s="382">
        <f t="shared" si="386"/>
        <v>0</v>
      </c>
      <c r="HZ109" s="382">
        <f t="shared" si="386"/>
        <v>0</v>
      </c>
      <c r="IA109" s="382">
        <f t="shared" si="386"/>
        <v>0</v>
      </c>
      <c r="IB109" s="382">
        <f t="shared" si="386"/>
        <v>0</v>
      </c>
      <c r="IC109" s="382">
        <f t="shared" si="386"/>
        <v>0</v>
      </c>
      <c r="ID109" s="382">
        <f t="shared" si="386"/>
        <v>0</v>
      </c>
      <c r="IE109" s="382">
        <f t="shared" si="386"/>
        <v>0</v>
      </c>
      <c r="IF109" s="429">
        <f t="shared" si="328"/>
        <v>0</v>
      </c>
      <c r="IG109" s="382">
        <f t="shared" si="328"/>
        <v>0</v>
      </c>
      <c r="IK109" s="380">
        <f t="shared" si="365"/>
        <v>0</v>
      </c>
    </row>
    <row r="110" spans="1:245" s="35" customFormat="1" ht="22.5" customHeight="1" outlineLevel="1">
      <c r="A110" s="57" t="s">
        <v>208</v>
      </c>
      <c r="B110" s="60" t="s">
        <v>220</v>
      </c>
      <c r="C110" s="282" t="s">
        <v>357</v>
      </c>
      <c r="D110" s="60" t="s">
        <v>359</v>
      </c>
      <c r="E110" s="245" t="s">
        <v>21</v>
      </c>
      <c r="F110" s="245"/>
      <c r="G110" s="245" t="s">
        <v>13</v>
      </c>
      <c r="H110" s="245">
        <v>0</v>
      </c>
      <c r="I110" s="245">
        <v>1</v>
      </c>
      <c r="J110" s="245">
        <v>2017</v>
      </c>
      <c r="K110" s="245">
        <v>2019</v>
      </c>
      <c r="L110" s="392" t="s">
        <v>606</v>
      </c>
      <c r="M110" s="34">
        <f t="shared" si="404"/>
        <v>700</v>
      </c>
      <c r="N110" s="392" t="s">
        <v>606</v>
      </c>
      <c r="O110" s="34">
        <f t="shared" si="405"/>
        <v>275</v>
      </c>
      <c r="P110" s="34">
        <f t="shared" si="406"/>
        <v>0</v>
      </c>
      <c r="Q110" s="34">
        <f t="shared" si="406"/>
        <v>0</v>
      </c>
      <c r="R110" s="34">
        <f t="shared" si="406"/>
        <v>0</v>
      </c>
      <c r="S110" s="34">
        <f t="shared" si="406"/>
        <v>0</v>
      </c>
      <c r="T110" s="34">
        <f t="shared" si="406"/>
        <v>700</v>
      </c>
      <c r="U110" s="34">
        <f t="shared" si="406"/>
        <v>275</v>
      </c>
      <c r="V110" s="66">
        <f t="shared" si="84"/>
        <v>275</v>
      </c>
      <c r="W110" s="34">
        <v>275</v>
      </c>
      <c r="X110" s="34"/>
      <c r="Y110" s="34"/>
      <c r="Z110" s="34"/>
      <c r="AA110" s="34"/>
      <c r="AB110" s="34"/>
      <c r="AC110" s="34"/>
      <c r="AD110" s="34"/>
      <c r="AE110" s="34"/>
      <c r="AF110" s="34"/>
      <c r="AG110" s="34">
        <f t="shared" si="408"/>
        <v>0</v>
      </c>
      <c r="AH110" s="34">
        <f t="shared" si="408"/>
        <v>0</v>
      </c>
      <c r="AI110" s="34">
        <f t="shared" si="83"/>
        <v>0</v>
      </c>
      <c r="AJ110" s="34"/>
      <c r="AK110" s="34"/>
      <c r="AL110" s="34"/>
      <c r="AM110" s="34"/>
      <c r="AN110" s="34"/>
      <c r="AO110" s="34"/>
      <c r="AP110" s="34"/>
      <c r="AQ110" s="34"/>
      <c r="AR110" s="34"/>
      <c r="AS110" s="34">
        <f t="shared" si="409"/>
        <v>0</v>
      </c>
      <c r="AT110" s="34">
        <f t="shared" si="409"/>
        <v>0</v>
      </c>
      <c r="AU110" s="66">
        <f t="shared" si="367"/>
        <v>0</v>
      </c>
      <c r="AV110" s="34">
        <f t="shared" si="407"/>
        <v>0</v>
      </c>
      <c r="AW110" s="34">
        <f t="shared" si="407"/>
        <v>0</v>
      </c>
      <c r="AX110" s="34">
        <f t="shared" si="368"/>
        <v>0</v>
      </c>
      <c r="AY110" s="34">
        <f t="shared" si="410"/>
        <v>700</v>
      </c>
      <c r="AZ110" s="34">
        <f t="shared" si="410"/>
        <v>275</v>
      </c>
      <c r="BA110" s="185"/>
      <c r="BB110" s="185"/>
      <c r="BC110" s="185"/>
      <c r="BD110" s="185"/>
      <c r="BE110" s="185">
        <v>700</v>
      </c>
      <c r="BF110" s="261">
        <v>275</v>
      </c>
      <c r="BG110" s="185"/>
      <c r="BH110" s="185"/>
      <c r="BI110" s="185"/>
      <c r="BJ110" s="185"/>
      <c r="BK110" s="194"/>
      <c r="BL110" s="194"/>
      <c r="BM110" s="34">
        <f t="shared" si="411"/>
        <v>0</v>
      </c>
      <c r="BN110" s="34">
        <f t="shared" si="411"/>
        <v>0</v>
      </c>
      <c r="BO110" s="47"/>
      <c r="BP110" s="47"/>
      <c r="BQ110" s="47"/>
      <c r="BR110" s="47"/>
      <c r="BS110" s="47"/>
      <c r="BT110" s="47"/>
      <c r="BU110" s="47"/>
      <c r="BV110" s="47"/>
      <c r="BW110" s="47"/>
      <c r="BX110" s="47"/>
      <c r="BY110" s="47"/>
      <c r="BZ110" s="47"/>
      <c r="CA110" s="34">
        <f t="shared" si="412"/>
        <v>0</v>
      </c>
      <c r="CB110" s="34">
        <f t="shared" si="412"/>
        <v>0</v>
      </c>
      <c r="CC110" s="245"/>
      <c r="CD110" s="245"/>
      <c r="CE110" s="245"/>
      <c r="CF110" s="245"/>
      <c r="CG110" s="245"/>
      <c r="CH110" s="245"/>
      <c r="CI110" s="245"/>
      <c r="CJ110" s="245"/>
      <c r="CK110" s="245"/>
      <c r="CL110" s="245"/>
      <c r="CM110" s="245"/>
      <c r="CN110" s="245"/>
      <c r="CO110" s="34">
        <f t="shared" si="413"/>
        <v>0</v>
      </c>
      <c r="CP110" s="34">
        <f t="shared" si="413"/>
        <v>0</v>
      </c>
      <c r="CQ110" s="245"/>
      <c r="CR110" s="245"/>
      <c r="CS110" s="245"/>
      <c r="CT110" s="245"/>
      <c r="CU110" s="245"/>
      <c r="CV110" s="245"/>
      <c r="CW110" s="245"/>
      <c r="CX110" s="245"/>
      <c r="CY110" s="245"/>
      <c r="CZ110" s="404"/>
      <c r="DA110" s="404"/>
      <c r="DB110" s="404"/>
      <c r="DC110" s="380">
        <f t="shared" si="340"/>
        <v>700</v>
      </c>
      <c r="DD110" s="380">
        <f t="shared" si="340"/>
        <v>275</v>
      </c>
      <c r="DE110" s="64">
        <f t="shared" si="415"/>
        <v>0</v>
      </c>
      <c r="DF110" s="64">
        <f t="shared" si="415"/>
        <v>0</v>
      </c>
      <c r="DG110" s="64">
        <f t="shared" si="415"/>
        <v>0</v>
      </c>
      <c r="DH110" s="64">
        <f t="shared" si="415"/>
        <v>0</v>
      </c>
      <c r="DI110" s="64">
        <f t="shared" si="415"/>
        <v>700</v>
      </c>
      <c r="DJ110" s="64">
        <f t="shared" si="415"/>
        <v>275</v>
      </c>
      <c r="DK110" s="64">
        <f t="shared" si="401"/>
        <v>0</v>
      </c>
      <c r="DL110" s="64">
        <f t="shared" si="401"/>
        <v>0</v>
      </c>
      <c r="DM110" s="64">
        <f t="shared" si="401"/>
        <v>0</v>
      </c>
      <c r="DN110" s="64">
        <f t="shared" si="401"/>
        <v>0</v>
      </c>
      <c r="DO110" s="64">
        <f t="shared" si="401"/>
        <v>0</v>
      </c>
      <c r="DP110" s="64">
        <f t="shared" si="401"/>
        <v>0</v>
      </c>
      <c r="DQ110" s="245"/>
      <c r="DR110" s="245"/>
      <c r="DS110" s="245"/>
      <c r="DT110" s="245"/>
      <c r="DU110" s="245"/>
      <c r="DV110" s="245"/>
      <c r="DW110" s="245"/>
      <c r="DX110" s="245"/>
      <c r="DY110" s="33"/>
      <c r="DZ110" s="33"/>
      <c r="EA110" s="245"/>
      <c r="EB110" s="64">
        <f t="shared" si="363"/>
        <v>700</v>
      </c>
      <c r="EC110" s="426">
        <f t="shared" si="363"/>
        <v>275</v>
      </c>
      <c r="ED110" s="426">
        <f t="shared" si="26"/>
        <v>275</v>
      </c>
      <c r="EE110" s="64">
        <f t="shared" si="27"/>
        <v>275</v>
      </c>
      <c r="EF110" s="64">
        <f t="shared" si="9"/>
        <v>0</v>
      </c>
      <c r="EG110" s="64">
        <f t="shared" si="28"/>
        <v>0</v>
      </c>
      <c r="EH110" s="64">
        <f t="shared" si="341"/>
        <v>0</v>
      </c>
      <c r="EI110" s="64">
        <f t="shared" si="341"/>
        <v>0</v>
      </c>
      <c r="EJ110" s="64">
        <f t="shared" si="29"/>
        <v>0</v>
      </c>
      <c r="EK110" s="64">
        <f t="shared" si="342"/>
        <v>0</v>
      </c>
      <c r="EL110" s="64">
        <f t="shared" si="342"/>
        <v>700</v>
      </c>
      <c r="EM110" s="64">
        <f t="shared" si="30"/>
        <v>275</v>
      </c>
      <c r="EN110" s="64">
        <f t="shared" si="343"/>
        <v>275</v>
      </c>
      <c r="EO110" s="64">
        <f t="shared" si="343"/>
        <v>0</v>
      </c>
      <c r="EP110" s="64">
        <f t="shared" si="32"/>
        <v>0</v>
      </c>
      <c r="EQ110" s="64">
        <f t="shared" si="344"/>
        <v>0</v>
      </c>
      <c r="ER110" s="64">
        <f t="shared" si="344"/>
        <v>0</v>
      </c>
      <c r="ES110" s="64"/>
      <c r="ET110" s="426">
        <f t="shared" si="345"/>
        <v>0</v>
      </c>
      <c r="EU110" s="64">
        <f t="shared" si="345"/>
        <v>0</v>
      </c>
      <c r="EV110" s="64"/>
      <c r="EW110" s="426">
        <f t="shared" si="35"/>
        <v>0</v>
      </c>
      <c r="EX110" s="64">
        <f t="shared" si="364"/>
        <v>0</v>
      </c>
      <c r="EY110" s="426">
        <f t="shared" si="364"/>
        <v>0</v>
      </c>
      <c r="EZ110" s="426">
        <f t="shared" si="37"/>
        <v>0</v>
      </c>
      <c r="FA110" s="64">
        <f t="shared" si="38"/>
        <v>0</v>
      </c>
      <c r="FB110" s="64">
        <f t="shared" si="39"/>
        <v>0</v>
      </c>
      <c r="FC110" s="64">
        <f t="shared" si="40"/>
        <v>0</v>
      </c>
      <c r="FD110" s="64">
        <f t="shared" si="346"/>
        <v>0</v>
      </c>
      <c r="FE110" s="64">
        <f t="shared" si="346"/>
        <v>0</v>
      </c>
      <c r="FF110" s="64">
        <f t="shared" si="42"/>
        <v>0</v>
      </c>
      <c r="FG110" s="64">
        <f t="shared" si="347"/>
        <v>0</v>
      </c>
      <c r="FH110" s="64">
        <f t="shared" si="347"/>
        <v>0</v>
      </c>
      <c r="FI110" s="64">
        <f t="shared" si="44"/>
        <v>0</v>
      </c>
      <c r="FJ110" s="64">
        <f t="shared" si="348"/>
        <v>0</v>
      </c>
      <c r="FK110" s="64">
        <f t="shared" si="348"/>
        <v>0</v>
      </c>
      <c r="FL110" s="64">
        <f t="shared" si="46"/>
        <v>0</v>
      </c>
      <c r="FM110" s="64">
        <f t="shared" si="349"/>
        <v>0</v>
      </c>
      <c r="FN110" s="64">
        <f t="shared" si="349"/>
        <v>0</v>
      </c>
      <c r="FO110" s="64"/>
      <c r="FP110" s="64">
        <f t="shared" si="350"/>
        <v>0</v>
      </c>
      <c r="FQ110" s="64">
        <f t="shared" si="350"/>
        <v>0</v>
      </c>
      <c r="FR110" s="64"/>
      <c r="FS110" s="64">
        <f t="shared" si="49"/>
        <v>0</v>
      </c>
      <c r="FT110" s="64">
        <f t="shared" si="351"/>
        <v>0</v>
      </c>
      <c r="FU110" s="426">
        <f t="shared" si="351"/>
        <v>0</v>
      </c>
      <c r="FV110" s="426">
        <f t="shared" si="51"/>
        <v>0</v>
      </c>
      <c r="FW110" s="64">
        <f t="shared" si="52"/>
        <v>0</v>
      </c>
      <c r="FX110" s="64">
        <f t="shared" si="53"/>
        <v>0</v>
      </c>
      <c r="FY110" s="64">
        <f t="shared" si="54"/>
        <v>0</v>
      </c>
      <c r="FZ110" s="64">
        <f t="shared" si="352"/>
        <v>0</v>
      </c>
      <c r="GA110" s="64">
        <f t="shared" si="352"/>
        <v>0</v>
      </c>
      <c r="GB110" s="64">
        <f t="shared" si="56"/>
        <v>0</v>
      </c>
      <c r="GC110" s="64">
        <f t="shared" si="353"/>
        <v>0</v>
      </c>
      <c r="GD110" s="64">
        <f t="shared" si="353"/>
        <v>0</v>
      </c>
      <c r="GE110" s="64">
        <f t="shared" si="58"/>
        <v>0</v>
      </c>
      <c r="GF110" s="64">
        <f t="shared" si="354"/>
        <v>0</v>
      </c>
      <c r="GG110" s="64">
        <f t="shared" si="354"/>
        <v>0</v>
      </c>
      <c r="GH110" s="64">
        <f t="shared" si="60"/>
        <v>0</v>
      </c>
      <c r="GI110" s="64">
        <f t="shared" si="355"/>
        <v>0</v>
      </c>
      <c r="GJ110" s="64">
        <f t="shared" si="355"/>
        <v>0</v>
      </c>
      <c r="GK110" s="64"/>
      <c r="GL110" s="64">
        <f t="shared" si="356"/>
        <v>0</v>
      </c>
      <c r="GM110" s="64">
        <f t="shared" si="356"/>
        <v>0</v>
      </c>
      <c r="GN110" s="64"/>
      <c r="GO110" s="64">
        <f t="shared" si="63"/>
        <v>0</v>
      </c>
      <c r="GP110" s="64">
        <f t="shared" si="357"/>
        <v>0</v>
      </c>
      <c r="GQ110" s="426">
        <f t="shared" si="357"/>
        <v>0</v>
      </c>
      <c r="GR110" s="426">
        <f t="shared" si="65"/>
        <v>0</v>
      </c>
      <c r="GS110" s="64">
        <f t="shared" si="66"/>
        <v>0</v>
      </c>
      <c r="GT110" s="64">
        <f t="shared" si="67"/>
        <v>0</v>
      </c>
      <c r="GU110" s="64">
        <f t="shared" si="68"/>
        <v>0</v>
      </c>
      <c r="GV110" s="64">
        <f t="shared" si="358"/>
        <v>0</v>
      </c>
      <c r="GW110" s="64">
        <f t="shared" si="358"/>
        <v>0</v>
      </c>
      <c r="GX110" s="64">
        <f t="shared" si="70"/>
        <v>0</v>
      </c>
      <c r="GY110" s="64">
        <f t="shared" si="359"/>
        <v>0</v>
      </c>
      <c r="GZ110" s="64">
        <f t="shared" si="359"/>
        <v>0</v>
      </c>
      <c r="HA110" s="64">
        <f t="shared" si="72"/>
        <v>0</v>
      </c>
      <c r="HB110" s="64">
        <f t="shared" si="360"/>
        <v>0</v>
      </c>
      <c r="HC110" s="64">
        <f t="shared" si="360"/>
        <v>0</v>
      </c>
      <c r="HD110" s="64">
        <f t="shared" si="74"/>
        <v>0</v>
      </c>
      <c r="HE110" s="64">
        <f t="shared" si="361"/>
        <v>0</v>
      </c>
      <c r="HF110" s="64">
        <f t="shared" si="361"/>
        <v>0</v>
      </c>
      <c r="HG110" s="64"/>
      <c r="HH110" s="64">
        <f t="shared" si="362"/>
        <v>0</v>
      </c>
      <c r="HI110" s="64">
        <f t="shared" si="362"/>
        <v>0</v>
      </c>
      <c r="HJ110" s="64"/>
      <c r="HK110" s="64">
        <f t="shared" si="77"/>
        <v>0</v>
      </c>
      <c r="HL110" s="382">
        <f t="shared" si="78"/>
        <v>700</v>
      </c>
      <c r="HM110" s="398">
        <f t="shared" si="79"/>
        <v>275</v>
      </c>
      <c r="HN110" s="398">
        <f t="shared" si="80"/>
        <v>275</v>
      </c>
      <c r="HO110" s="382">
        <f t="shared" si="81"/>
        <v>275</v>
      </c>
      <c r="HP110" s="382">
        <f t="shared" si="390"/>
        <v>0</v>
      </c>
      <c r="HQ110" s="382">
        <f t="shared" si="390"/>
        <v>0</v>
      </c>
      <c r="HR110" s="382">
        <f t="shared" si="386"/>
        <v>0</v>
      </c>
      <c r="HS110" s="382">
        <f t="shared" si="386"/>
        <v>0</v>
      </c>
      <c r="HT110" s="382">
        <f t="shared" si="386"/>
        <v>0</v>
      </c>
      <c r="HU110" s="382">
        <f t="shared" ref="HU110:IE138" si="416">EK110+FG110+GC110+GY110</f>
        <v>0</v>
      </c>
      <c r="HV110" s="382">
        <f t="shared" si="416"/>
        <v>700</v>
      </c>
      <c r="HW110" s="382">
        <f t="shared" si="416"/>
        <v>275</v>
      </c>
      <c r="HX110" s="382">
        <f t="shared" si="416"/>
        <v>275</v>
      </c>
      <c r="HY110" s="382">
        <f t="shared" si="416"/>
        <v>0</v>
      </c>
      <c r="HZ110" s="382">
        <f t="shared" si="416"/>
        <v>0</v>
      </c>
      <c r="IA110" s="382">
        <f t="shared" si="416"/>
        <v>0</v>
      </c>
      <c r="IB110" s="382">
        <f t="shared" si="416"/>
        <v>0</v>
      </c>
      <c r="IC110" s="382">
        <f t="shared" si="416"/>
        <v>0</v>
      </c>
      <c r="ID110" s="382">
        <f t="shared" si="416"/>
        <v>0</v>
      </c>
      <c r="IE110" s="382">
        <f t="shared" si="416"/>
        <v>0</v>
      </c>
      <c r="IF110" s="429">
        <f t="shared" si="328"/>
        <v>0</v>
      </c>
      <c r="IG110" s="382">
        <f t="shared" si="328"/>
        <v>0</v>
      </c>
      <c r="IK110" s="380">
        <f t="shared" si="365"/>
        <v>0</v>
      </c>
    </row>
    <row r="111" spans="1:245" s="35" customFormat="1" ht="22.5" customHeight="1" outlineLevel="1">
      <c r="A111" s="57" t="s">
        <v>209</v>
      </c>
      <c r="B111" s="60" t="s">
        <v>577</v>
      </c>
      <c r="C111" s="282" t="s">
        <v>357</v>
      </c>
      <c r="D111" s="282" t="s">
        <v>198</v>
      </c>
      <c r="E111" s="245" t="s">
        <v>21</v>
      </c>
      <c r="F111" s="389" t="s">
        <v>606</v>
      </c>
      <c r="G111" s="245" t="s">
        <v>13</v>
      </c>
      <c r="H111" s="245"/>
      <c r="I111" s="245"/>
      <c r="J111" s="245">
        <v>2018</v>
      </c>
      <c r="K111" s="245">
        <v>2018</v>
      </c>
      <c r="L111" s="392" t="s">
        <v>606</v>
      </c>
      <c r="M111" s="34">
        <f t="shared" si="404"/>
        <v>1319.9747400000001</v>
      </c>
      <c r="N111" s="392" t="s">
        <v>606</v>
      </c>
      <c r="O111" s="34">
        <f t="shared" si="405"/>
        <v>1660.91</v>
      </c>
      <c r="P111" s="34">
        <f t="shared" si="406"/>
        <v>0</v>
      </c>
      <c r="Q111" s="34">
        <f t="shared" si="406"/>
        <v>0</v>
      </c>
      <c r="R111" s="34">
        <f t="shared" si="406"/>
        <v>1319.9747400000001</v>
      </c>
      <c r="S111" s="34">
        <f t="shared" si="406"/>
        <v>1660.91</v>
      </c>
      <c r="T111" s="34">
        <f t="shared" si="406"/>
        <v>0</v>
      </c>
      <c r="U111" s="34">
        <f t="shared" si="406"/>
        <v>0</v>
      </c>
      <c r="V111" s="66">
        <f t="shared" si="84"/>
        <v>0</v>
      </c>
      <c r="W111" s="34"/>
      <c r="X111" s="34"/>
      <c r="Y111" s="34"/>
      <c r="Z111" s="34"/>
      <c r="AA111" s="34"/>
      <c r="AB111" s="34"/>
      <c r="AC111" s="34"/>
      <c r="AD111" s="34"/>
      <c r="AE111" s="34"/>
      <c r="AF111" s="34"/>
      <c r="AG111" s="34">
        <f t="shared" si="408"/>
        <v>0</v>
      </c>
      <c r="AH111" s="34">
        <f t="shared" si="408"/>
        <v>0</v>
      </c>
      <c r="AI111" s="34">
        <f t="shared" si="83"/>
        <v>0</v>
      </c>
      <c r="AJ111" s="34"/>
      <c r="AK111" s="34"/>
      <c r="AL111" s="34"/>
      <c r="AM111" s="34"/>
      <c r="AN111" s="34"/>
      <c r="AO111" s="34"/>
      <c r="AP111" s="34"/>
      <c r="AQ111" s="34"/>
      <c r="AR111" s="34"/>
      <c r="AS111" s="34">
        <f t="shared" si="409"/>
        <v>0</v>
      </c>
      <c r="AT111" s="34">
        <f t="shared" si="409"/>
        <v>0</v>
      </c>
      <c r="AU111" s="66">
        <f t="shared" si="367"/>
        <v>0</v>
      </c>
      <c r="AV111" s="34">
        <f t="shared" si="407"/>
        <v>0</v>
      </c>
      <c r="AW111" s="34">
        <f t="shared" si="407"/>
        <v>0</v>
      </c>
      <c r="AX111" s="34">
        <f t="shared" si="368"/>
        <v>0</v>
      </c>
      <c r="AY111" s="34">
        <f t="shared" si="410"/>
        <v>1319.9747400000001</v>
      </c>
      <c r="AZ111" s="34">
        <f t="shared" si="410"/>
        <v>1660.91</v>
      </c>
      <c r="BA111" s="185"/>
      <c r="BB111" s="185"/>
      <c r="BC111" s="184">
        <v>1319.9747400000001</v>
      </c>
      <c r="BD111" s="184">
        <v>1660.91</v>
      </c>
      <c r="BE111" s="185"/>
      <c r="BF111" s="185"/>
      <c r="BG111" s="185"/>
      <c r="BH111" s="185"/>
      <c r="BI111" s="185"/>
      <c r="BJ111" s="185"/>
      <c r="BK111" s="194"/>
      <c r="BL111" s="194"/>
      <c r="BM111" s="34">
        <f t="shared" si="411"/>
        <v>0</v>
      </c>
      <c r="BN111" s="34">
        <f t="shared" si="411"/>
        <v>0</v>
      </c>
      <c r="BO111" s="47"/>
      <c r="BP111" s="47"/>
      <c r="BQ111" s="47"/>
      <c r="BR111" s="47"/>
      <c r="BS111" s="47"/>
      <c r="BT111" s="47"/>
      <c r="BU111" s="47"/>
      <c r="BV111" s="47"/>
      <c r="BW111" s="47"/>
      <c r="BX111" s="47"/>
      <c r="BY111" s="47"/>
      <c r="BZ111" s="47"/>
      <c r="CA111" s="34">
        <f t="shared" si="412"/>
        <v>0</v>
      </c>
      <c r="CB111" s="34">
        <f t="shared" si="412"/>
        <v>0</v>
      </c>
      <c r="CC111" s="245"/>
      <c r="CD111" s="245"/>
      <c r="CE111" s="245"/>
      <c r="CF111" s="245"/>
      <c r="CG111" s="245"/>
      <c r="CH111" s="245"/>
      <c r="CI111" s="245"/>
      <c r="CJ111" s="245"/>
      <c r="CK111" s="245"/>
      <c r="CL111" s="245"/>
      <c r="CM111" s="245"/>
      <c r="CN111" s="245"/>
      <c r="CO111" s="34">
        <f t="shared" si="413"/>
        <v>0</v>
      </c>
      <c r="CP111" s="34">
        <f t="shared" si="413"/>
        <v>0</v>
      </c>
      <c r="CQ111" s="245"/>
      <c r="CR111" s="245"/>
      <c r="CS111" s="245"/>
      <c r="CT111" s="245"/>
      <c r="CU111" s="245"/>
      <c r="CV111" s="245"/>
      <c r="CW111" s="245"/>
      <c r="CX111" s="245"/>
      <c r="CY111" s="245"/>
      <c r="CZ111" s="404"/>
      <c r="DA111" s="404"/>
      <c r="DB111" s="404"/>
      <c r="DC111" s="380">
        <f t="shared" si="340"/>
        <v>1319.9747400000001</v>
      </c>
      <c r="DD111" s="380">
        <f t="shared" si="340"/>
        <v>1660.91</v>
      </c>
      <c r="DE111" s="64">
        <f t="shared" si="415"/>
        <v>0</v>
      </c>
      <c r="DF111" s="64">
        <f t="shared" si="415"/>
        <v>0</v>
      </c>
      <c r="DG111" s="64">
        <f t="shared" si="415"/>
        <v>1319.9747400000001</v>
      </c>
      <c r="DH111" s="64">
        <f t="shared" si="415"/>
        <v>1660.91</v>
      </c>
      <c r="DI111" s="64">
        <f t="shared" si="415"/>
        <v>0</v>
      </c>
      <c r="DJ111" s="64">
        <f t="shared" si="415"/>
        <v>0</v>
      </c>
      <c r="DK111" s="64">
        <f t="shared" si="401"/>
        <v>0</v>
      </c>
      <c r="DL111" s="64">
        <f t="shared" si="401"/>
        <v>0</v>
      </c>
      <c r="DM111" s="64">
        <f t="shared" si="401"/>
        <v>0</v>
      </c>
      <c r="DN111" s="64">
        <f t="shared" si="401"/>
        <v>0</v>
      </c>
      <c r="DO111" s="64">
        <f t="shared" si="401"/>
        <v>0</v>
      </c>
      <c r="DP111" s="64">
        <f t="shared" si="401"/>
        <v>0</v>
      </c>
      <c r="DQ111" s="245"/>
      <c r="DR111" s="245"/>
      <c r="DS111" s="245"/>
      <c r="DT111" s="245"/>
      <c r="DU111" s="245"/>
      <c r="DV111" s="245"/>
      <c r="DW111" s="245"/>
      <c r="DX111" s="245"/>
      <c r="DY111" s="33"/>
      <c r="DZ111" s="33"/>
      <c r="EA111" s="245"/>
      <c r="EB111" s="64">
        <f t="shared" si="363"/>
        <v>1319.9747400000001</v>
      </c>
      <c r="EC111" s="426">
        <f t="shared" si="363"/>
        <v>1660.91</v>
      </c>
      <c r="ED111" s="426">
        <f t="shared" si="26"/>
        <v>1660.91</v>
      </c>
      <c r="EE111" s="64">
        <f t="shared" si="27"/>
        <v>1660.91</v>
      </c>
      <c r="EF111" s="64">
        <f t="shared" si="9"/>
        <v>0</v>
      </c>
      <c r="EG111" s="64">
        <f t="shared" si="28"/>
        <v>0</v>
      </c>
      <c r="EH111" s="64">
        <f t="shared" si="341"/>
        <v>0</v>
      </c>
      <c r="EI111" s="64">
        <f t="shared" si="341"/>
        <v>1319.9747400000001</v>
      </c>
      <c r="EJ111" s="64">
        <f t="shared" si="29"/>
        <v>1660.91</v>
      </c>
      <c r="EK111" s="64">
        <f t="shared" si="342"/>
        <v>1660.91</v>
      </c>
      <c r="EL111" s="64">
        <f t="shared" si="342"/>
        <v>0</v>
      </c>
      <c r="EM111" s="64">
        <f t="shared" si="30"/>
        <v>0</v>
      </c>
      <c r="EN111" s="64">
        <f t="shared" si="343"/>
        <v>0</v>
      </c>
      <c r="EO111" s="64">
        <f t="shared" si="343"/>
        <v>0</v>
      </c>
      <c r="EP111" s="64">
        <f t="shared" si="32"/>
        <v>0</v>
      </c>
      <c r="EQ111" s="64">
        <f t="shared" si="344"/>
        <v>0</v>
      </c>
      <c r="ER111" s="64">
        <f t="shared" si="344"/>
        <v>0</v>
      </c>
      <c r="ES111" s="64"/>
      <c r="ET111" s="426">
        <f t="shared" si="345"/>
        <v>0</v>
      </c>
      <c r="EU111" s="64">
        <f t="shared" si="345"/>
        <v>0</v>
      </c>
      <c r="EV111" s="64"/>
      <c r="EW111" s="426">
        <f t="shared" si="35"/>
        <v>0</v>
      </c>
      <c r="EX111" s="64">
        <f t="shared" si="364"/>
        <v>0</v>
      </c>
      <c r="EY111" s="426">
        <f t="shared" si="364"/>
        <v>0</v>
      </c>
      <c r="EZ111" s="426">
        <f t="shared" si="37"/>
        <v>0</v>
      </c>
      <c r="FA111" s="64">
        <f t="shared" si="38"/>
        <v>0</v>
      </c>
      <c r="FB111" s="64">
        <f t="shared" si="39"/>
        <v>0</v>
      </c>
      <c r="FC111" s="64">
        <f t="shared" si="40"/>
        <v>0</v>
      </c>
      <c r="FD111" s="64">
        <f t="shared" si="346"/>
        <v>0</v>
      </c>
      <c r="FE111" s="64">
        <f t="shared" si="346"/>
        <v>0</v>
      </c>
      <c r="FF111" s="64">
        <f t="shared" si="42"/>
        <v>0</v>
      </c>
      <c r="FG111" s="64">
        <f t="shared" si="347"/>
        <v>0</v>
      </c>
      <c r="FH111" s="64">
        <f t="shared" si="347"/>
        <v>0</v>
      </c>
      <c r="FI111" s="64">
        <f t="shared" si="44"/>
        <v>0</v>
      </c>
      <c r="FJ111" s="64">
        <f t="shared" si="348"/>
        <v>0</v>
      </c>
      <c r="FK111" s="64">
        <f t="shared" si="348"/>
        <v>0</v>
      </c>
      <c r="FL111" s="64">
        <f t="shared" si="46"/>
        <v>0</v>
      </c>
      <c r="FM111" s="64">
        <f t="shared" si="349"/>
        <v>0</v>
      </c>
      <c r="FN111" s="64">
        <f t="shared" si="349"/>
        <v>0</v>
      </c>
      <c r="FO111" s="64"/>
      <c r="FP111" s="64">
        <f t="shared" si="350"/>
        <v>0</v>
      </c>
      <c r="FQ111" s="64">
        <f t="shared" si="350"/>
        <v>0</v>
      </c>
      <c r="FR111" s="64"/>
      <c r="FS111" s="64">
        <f t="shared" si="49"/>
        <v>0</v>
      </c>
      <c r="FT111" s="64">
        <f t="shared" si="351"/>
        <v>0</v>
      </c>
      <c r="FU111" s="426">
        <f t="shared" si="351"/>
        <v>0</v>
      </c>
      <c r="FV111" s="426">
        <f t="shared" si="51"/>
        <v>0</v>
      </c>
      <c r="FW111" s="64">
        <f t="shared" si="52"/>
        <v>0</v>
      </c>
      <c r="FX111" s="64">
        <f t="shared" si="53"/>
        <v>0</v>
      </c>
      <c r="FY111" s="64">
        <f t="shared" si="54"/>
        <v>0</v>
      </c>
      <c r="FZ111" s="64">
        <f t="shared" si="352"/>
        <v>0</v>
      </c>
      <c r="GA111" s="64">
        <f t="shared" si="352"/>
        <v>0</v>
      </c>
      <c r="GB111" s="64">
        <f t="shared" si="56"/>
        <v>0</v>
      </c>
      <c r="GC111" s="64">
        <f t="shared" si="353"/>
        <v>0</v>
      </c>
      <c r="GD111" s="64">
        <f t="shared" si="353"/>
        <v>0</v>
      </c>
      <c r="GE111" s="64">
        <f t="shared" si="58"/>
        <v>0</v>
      </c>
      <c r="GF111" s="64">
        <f t="shared" si="354"/>
        <v>0</v>
      </c>
      <c r="GG111" s="64">
        <f t="shared" si="354"/>
        <v>0</v>
      </c>
      <c r="GH111" s="64">
        <f t="shared" si="60"/>
        <v>0</v>
      </c>
      <c r="GI111" s="64">
        <f t="shared" si="355"/>
        <v>0</v>
      </c>
      <c r="GJ111" s="64">
        <f t="shared" si="355"/>
        <v>0</v>
      </c>
      <c r="GK111" s="64"/>
      <c r="GL111" s="64">
        <f t="shared" si="356"/>
        <v>0</v>
      </c>
      <c r="GM111" s="64">
        <f t="shared" si="356"/>
        <v>0</v>
      </c>
      <c r="GN111" s="64"/>
      <c r="GO111" s="64">
        <f t="shared" si="63"/>
        <v>0</v>
      </c>
      <c r="GP111" s="64">
        <f t="shared" si="357"/>
        <v>0</v>
      </c>
      <c r="GQ111" s="426">
        <f t="shared" si="357"/>
        <v>0</v>
      </c>
      <c r="GR111" s="426">
        <f t="shared" si="65"/>
        <v>0</v>
      </c>
      <c r="GS111" s="64">
        <f t="shared" si="66"/>
        <v>0</v>
      </c>
      <c r="GT111" s="64">
        <f t="shared" si="67"/>
        <v>0</v>
      </c>
      <c r="GU111" s="64">
        <f t="shared" si="68"/>
        <v>0</v>
      </c>
      <c r="GV111" s="64">
        <f t="shared" si="358"/>
        <v>0</v>
      </c>
      <c r="GW111" s="64">
        <f t="shared" si="358"/>
        <v>0</v>
      </c>
      <c r="GX111" s="64">
        <f t="shared" si="70"/>
        <v>0</v>
      </c>
      <c r="GY111" s="64">
        <f t="shared" si="359"/>
        <v>0</v>
      </c>
      <c r="GZ111" s="64">
        <f t="shared" si="359"/>
        <v>0</v>
      </c>
      <c r="HA111" s="64">
        <f t="shared" si="72"/>
        <v>0</v>
      </c>
      <c r="HB111" s="64">
        <f t="shared" si="360"/>
        <v>0</v>
      </c>
      <c r="HC111" s="64">
        <f t="shared" si="360"/>
        <v>0</v>
      </c>
      <c r="HD111" s="64">
        <f t="shared" si="74"/>
        <v>0</v>
      </c>
      <c r="HE111" s="64">
        <f t="shared" si="361"/>
        <v>0</v>
      </c>
      <c r="HF111" s="64">
        <f t="shared" si="361"/>
        <v>0</v>
      </c>
      <c r="HG111" s="64"/>
      <c r="HH111" s="64">
        <f t="shared" si="362"/>
        <v>0</v>
      </c>
      <c r="HI111" s="64">
        <f t="shared" si="362"/>
        <v>0</v>
      </c>
      <c r="HJ111" s="64"/>
      <c r="HK111" s="64">
        <f t="shared" si="77"/>
        <v>0</v>
      </c>
      <c r="HL111" s="382">
        <f t="shared" si="78"/>
        <v>1319.9747400000001</v>
      </c>
      <c r="HM111" s="398">
        <f t="shared" si="79"/>
        <v>1660.91</v>
      </c>
      <c r="HN111" s="398">
        <f t="shared" si="80"/>
        <v>1660.91</v>
      </c>
      <c r="HO111" s="382">
        <f t="shared" si="81"/>
        <v>1660.91</v>
      </c>
      <c r="HP111" s="382">
        <f t="shared" si="390"/>
        <v>0</v>
      </c>
      <c r="HQ111" s="382">
        <f t="shared" si="390"/>
        <v>0</v>
      </c>
      <c r="HR111" s="382">
        <f t="shared" si="390"/>
        <v>0</v>
      </c>
      <c r="HS111" s="382">
        <f t="shared" si="390"/>
        <v>1319.9747400000001</v>
      </c>
      <c r="HT111" s="382">
        <f t="shared" si="390"/>
        <v>1660.91</v>
      </c>
      <c r="HU111" s="382">
        <f t="shared" si="416"/>
        <v>1660.91</v>
      </c>
      <c r="HV111" s="382">
        <f t="shared" si="416"/>
        <v>0</v>
      </c>
      <c r="HW111" s="382">
        <f t="shared" si="416"/>
        <v>0</v>
      </c>
      <c r="HX111" s="382">
        <f t="shared" si="416"/>
        <v>0</v>
      </c>
      <c r="HY111" s="382">
        <f t="shared" si="416"/>
        <v>0</v>
      </c>
      <c r="HZ111" s="382">
        <f t="shared" si="416"/>
        <v>0</v>
      </c>
      <c r="IA111" s="382">
        <f t="shared" si="416"/>
        <v>0</v>
      </c>
      <c r="IB111" s="382">
        <f t="shared" si="416"/>
        <v>0</v>
      </c>
      <c r="IC111" s="382">
        <f t="shared" si="416"/>
        <v>0</v>
      </c>
      <c r="ID111" s="382">
        <f t="shared" si="416"/>
        <v>0</v>
      </c>
      <c r="IE111" s="382">
        <f t="shared" si="416"/>
        <v>0</v>
      </c>
      <c r="IF111" s="429">
        <f t="shared" si="328"/>
        <v>0</v>
      </c>
      <c r="IG111" s="382">
        <f t="shared" si="328"/>
        <v>0</v>
      </c>
      <c r="IK111" s="380">
        <f t="shared" si="365"/>
        <v>0</v>
      </c>
    </row>
    <row r="112" spans="1:245" s="35" customFormat="1" ht="22.5" customHeight="1" outlineLevel="1">
      <c r="A112" s="57" t="s">
        <v>221</v>
      </c>
      <c r="B112" s="60" t="s">
        <v>222</v>
      </c>
      <c r="C112" s="282" t="s">
        <v>357</v>
      </c>
      <c r="D112" s="60" t="s">
        <v>360</v>
      </c>
      <c r="E112" s="245" t="s">
        <v>21</v>
      </c>
      <c r="F112" s="245"/>
      <c r="G112" s="245" t="s">
        <v>13</v>
      </c>
      <c r="H112" s="245"/>
      <c r="I112" s="245"/>
      <c r="J112" s="245">
        <v>2017</v>
      </c>
      <c r="K112" s="245">
        <v>2020</v>
      </c>
      <c r="L112" s="392" t="s">
        <v>606</v>
      </c>
      <c r="M112" s="34">
        <f t="shared" si="404"/>
        <v>700</v>
      </c>
      <c r="N112" s="392" t="s">
        <v>606</v>
      </c>
      <c r="O112" s="34">
        <f t="shared" si="405"/>
        <v>700</v>
      </c>
      <c r="P112" s="34">
        <f t="shared" si="406"/>
        <v>0</v>
      </c>
      <c r="Q112" s="34">
        <f t="shared" si="406"/>
        <v>0</v>
      </c>
      <c r="R112" s="34">
        <f t="shared" si="406"/>
        <v>0</v>
      </c>
      <c r="S112" s="34">
        <f t="shared" si="406"/>
        <v>0</v>
      </c>
      <c r="T112" s="34">
        <f t="shared" si="406"/>
        <v>700</v>
      </c>
      <c r="U112" s="34">
        <f t="shared" si="406"/>
        <v>0</v>
      </c>
      <c r="V112" s="66">
        <f t="shared" si="84"/>
        <v>0</v>
      </c>
      <c r="W112" s="34"/>
      <c r="X112" s="34"/>
      <c r="Y112" s="34"/>
      <c r="Z112" s="34"/>
      <c r="AA112" s="34"/>
      <c r="AB112" s="34"/>
      <c r="AC112" s="34"/>
      <c r="AD112" s="34"/>
      <c r="AE112" s="34"/>
      <c r="AF112" s="34"/>
      <c r="AG112" s="34">
        <f t="shared" si="408"/>
        <v>0</v>
      </c>
      <c r="AH112" s="34">
        <f t="shared" si="408"/>
        <v>700</v>
      </c>
      <c r="AI112" s="34">
        <f t="shared" si="83"/>
        <v>0</v>
      </c>
      <c r="AJ112" s="34"/>
      <c r="AK112" s="34"/>
      <c r="AL112" s="34"/>
      <c r="AM112" s="34"/>
      <c r="AN112" s="34"/>
      <c r="AO112" s="34"/>
      <c r="AP112" s="34"/>
      <c r="AQ112" s="34"/>
      <c r="AR112" s="34"/>
      <c r="AS112" s="34">
        <f t="shared" si="409"/>
        <v>0</v>
      </c>
      <c r="AT112" s="34">
        <f t="shared" si="409"/>
        <v>0</v>
      </c>
      <c r="AU112" s="66">
        <f t="shared" si="367"/>
        <v>0</v>
      </c>
      <c r="AV112" s="34">
        <f t="shared" si="407"/>
        <v>0</v>
      </c>
      <c r="AW112" s="34">
        <f t="shared" si="407"/>
        <v>0</v>
      </c>
      <c r="AX112" s="34">
        <f t="shared" si="368"/>
        <v>418</v>
      </c>
      <c r="AY112" s="34">
        <f t="shared" si="410"/>
        <v>700</v>
      </c>
      <c r="AZ112" s="34">
        <f t="shared" si="410"/>
        <v>700</v>
      </c>
      <c r="BA112" s="185"/>
      <c r="BB112" s="185"/>
      <c r="BC112" s="185"/>
      <c r="BD112" s="185"/>
      <c r="BE112" s="185">
        <v>700</v>
      </c>
      <c r="BF112" s="185">
        <v>0</v>
      </c>
      <c r="BG112" s="185"/>
      <c r="BH112" s="185">
        <v>700</v>
      </c>
      <c r="BI112" s="185"/>
      <c r="BJ112" s="185"/>
      <c r="BK112" s="194"/>
      <c r="BL112" s="194"/>
      <c r="BM112" s="34">
        <f t="shared" si="411"/>
        <v>0</v>
      </c>
      <c r="BN112" s="34">
        <f t="shared" si="411"/>
        <v>0</v>
      </c>
      <c r="BO112" s="47"/>
      <c r="BP112" s="47"/>
      <c r="BQ112" s="47"/>
      <c r="BR112" s="47"/>
      <c r="BS112" s="47"/>
      <c r="BT112" s="47"/>
      <c r="BU112" s="47"/>
      <c r="BV112" s="47"/>
      <c r="BW112" s="47"/>
      <c r="BX112" s="47"/>
      <c r="BY112" s="47"/>
      <c r="BZ112" s="47"/>
      <c r="CA112" s="34">
        <f t="shared" si="412"/>
        <v>0</v>
      </c>
      <c r="CB112" s="34">
        <f t="shared" si="412"/>
        <v>0</v>
      </c>
      <c r="CC112" s="245"/>
      <c r="CD112" s="245"/>
      <c r="CE112" s="245"/>
      <c r="CF112" s="245"/>
      <c r="CG112" s="245"/>
      <c r="CH112" s="245"/>
      <c r="CI112" s="245"/>
      <c r="CJ112" s="245"/>
      <c r="CK112" s="245"/>
      <c r="CL112" s="245"/>
      <c r="CM112" s="245"/>
      <c r="CN112" s="245"/>
      <c r="CO112" s="34">
        <f t="shared" si="413"/>
        <v>0</v>
      </c>
      <c r="CP112" s="34">
        <f t="shared" si="413"/>
        <v>0</v>
      </c>
      <c r="CQ112" s="245"/>
      <c r="CR112" s="245"/>
      <c r="CS112" s="245"/>
      <c r="CT112" s="245"/>
      <c r="CU112" s="245"/>
      <c r="CV112" s="245"/>
      <c r="CW112" s="245"/>
      <c r="CX112" s="245"/>
      <c r="CY112" s="245"/>
      <c r="CZ112" s="404"/>
      <c r="DA112" s="404"/>
      <c r="DB112" s="404"/>
      <c r="DC112" s="380">
        <f t="shared" si="340"/>
        <v>700</v>
      </c>
      <c r="DD112" s="380">
        <f t="shared" si="340"/>
        <v>700</v>
      </c>
      <c r="DE112" s="64">
        <f t="shared" si="415"/>
        <v>0</v>
      </c>
      <c r="DF112" s="64">
        <f t="shared" si="415"/>
        <v>0</v>
      </c>
      <c r="DG112" s="64">
        <f t="shared" si="415"/>
        <v>0</v>
      </c>
      <c r="DH112" s="64">
        <f t="shared" si="415"/>
        <v>0</v>
      </c>
      <c r="DI112" s="64">
        <f t="shared" si="415"/>
        <v>700</v>
      </c>
      <c r="DJ112" s="64">
        <f t="shared" si="415"/>
        <v>0</v>
      </c>
      <c r="DK112" s="64">
        <f t="shared" si="401"/>
        <v>0</v>
      </c>
      <c r="DL112" s="64">
        <f t="shared" si="401"/>
        <v>700</v>
      </c>
      <c r="DM112" s="64">
        <f t="shared" si="401"/>
        <v>0</v>
      </c>
      <c r="DN112" s="64">
        <f t="shared" si="401"/>
        <v>0</v>
      </c>
      <c r="DO112" s="64">
        <f t="shared" si="401"/>
        <v>0</v>
      </c>
      <c r="DP112" s="64">
        <f t="shared" si="401"/>
        <v>0</v>
      </c>
      <c r="DQ112" s="245"/>
      <c r="DR112" s="245"/>
      <c r="DS112" s="245"/>
      <c r="DT112" s="245"/>
      <c r="DU112" s="245"/>
      <c r="DV112" s="245"/>
      <c r="DW112" s="245"/>
      <c r="DX112" s="245"/>
      <c r="DY112" s="33"/>
      <c r="DZ112" s="33"/>
      <c r="EA112" s="245"/>
      <c r="EB112" s="64">
        <f t="shared" si="363"/>
        <v>700</v>
      </c>
      <c r="EC112" s="426">
        <f t="shared" si="363"/>
        <v>418</v>
      </c>
      <c r="ED112" s="426">
        <f t="shared" si="26"/>
        <v>700</v>
      </c>
      <c r="EE112" s="64">
        <f t="shared" si="27"/>
        <v>700</v>
      </c>
      <c r="EF112" s="64">
        <f t="shared" si="9"/>
        <v>0</v>
      </c>
      <c r="EG112" s="64">
        <f t="shared" si="28"/>
        <v>0</v>
      </c>
      <c r="EH112" s="64">
        <f t="shared" si="341"/>
        <v>0</v>
      </c>
      <c r="EI112" s="64">
        <f t="shared" si="341"/>
        <v>0</v>
      </c>
      <c r="EJ112" s="64">
        <f t="shared" si="29"/>
        <v>0</v>
      </c>
      <c r="EK112" s="64">
        <f t="shared" si="342"/>
        <v>0</v>
      </c>
      <c r="EL112" s="64">
        <f t="shared" si="342"/>
        <v>700</v>
      </c>
      <c r="EM112" s="64">
        <f t="shared" si="30"/>
        <v>0</v>
      </c>
      <c r="EN112" s="64">
        <f t="shared" si="343"/>
        <v>0</v>
      </c>
      <c r="EO112" s="64">
        <f t="shared" si="343"/>
        <v>0</v>
      </c>
      <c r="EP112" s="64">
        <f t="shared" si="32"/>
        <v>0</v>
      </c>
      <c r="EQ112" s="64">
        <f t="shared" si="344"/>
        <v>700</v>
      </c>
      <c r="ER112" s="64">
        <f t="shared" si="344"/>
        <v>0</v>
      </c>
      <c r="ES112" s="64"/>
      <c r="ET112" s="426">
        <f t="shared" si="345"/>
        <v>0</v>
      </c>
      <c r="EU112" s="64">
        <f t="shared" si="345"/>
        <v>0</v>
      </c>
      <c r="EV112" s="64">
        <v>418</v>
      </c>
      <c r="EW112" s="426">
        <f t="shared" si="35"/>
        <v>0</v>
      </c>
      <c r="EX112" s="64">
        <f t="shared" si="364"/>
        <v>0</v>
      </c>
      <c r="EY112" s="426">
        <f t="shared" si="364"/>
        <v>0</v>
      </c>
      <c r="EZ112" s="426">
        <f t="shared" si="37"/>
        <v>0</v>
      </c>
      <c r="FA112" s="64">
        <f t="shared" si="38"/>
        <v>0</v>
      </c>
      <c r="FB112" s="64">
        <f t="shared" si="39"/>
        <v>0</v>
      </c>
      <c r="FC112" s="64">
        <f t="shared" si="40"/>
        <v>0</v>
      </c>
      <c r="FD112" s="64">
        <f t="shared" si="346"/>
        <v>0</v>
      </c>
      <c r="FE112" s="64">
        <f t="shared" si="346"/>
        <v>0</v>
      </c>
      <c r="FF112" s="64">
        <f t="shared" si="42"/>
        <v>0</v>
      </c>
      <c r="FG112" s="64">
        <f t="shared" si="347"/>
        <v>0</v>
      </c>
      <c r="FH112" s="64">
        <f t="shared" si="347"/>
        <v>0</v>
      </c>
      <c r="FI112" s="64">
        <f t="shared" si="44"/>
        <v>0</v>
      </c>
      <c r="FJ112" s="64">
        <f t="shared" si="348"/>
        <v>0</v>
      </c>
      <c r="FK112" s="64">
        <f t="shared" si="348"/>
        <v>0</v>
      </c>
      <c r="FL112" s="64">
        <f t="shared" si="46"/>
        <v>0</v>
      </c>
      <c r="FM112" s="64">
        <f t="shared" si="349"/>
        <v>0</v>
      </c>
      <c r="FN112" s="64">
        <f t="shared" si="349"/>
        <v>0</v>
      </c>
      <c r="FO112" s="64"/>
      <c r="FP112" s="64">
        <f t="shared" si="350"/>
        <v>0</v>
      </c>
      <c r="FQ112" s="64">
        <f t="shared" si="350"/>
        <v>0</v>
      </c>
      <c r="FR112" s="64"/>
      <c r="FS112" s="64">
        <f t="shared" si="49"/>
        <v>0</v>
      </c>
      <c r="FT112" s="64">
        <f t="shared" si="351"/>
        <v>0</v>
      </c>
      <c r="FU112" s="426">
        <f t="shared" si="351"/>
        <v>0</v>
      </c>
      <c r="FV112" s="426">
        <f t="shared" si="51"/>
        <v>0</v>
      </c>
      <c r="FW112" s="64">
        <f t="shared" si="52"/>
        <v>0</v>
      </c>
      <c r="FX112" s="64">
        <f t="shared" si="53"/>
        <v>0</v>
      </c>
      <c r="FY112" s="64">
        <f t="shared" si="54"/>
        <v>0</v>
      </c>
      <c r="FZ112" s="64">
        <f t="shared" si="352"/>
        <v>0</v>
      </c>
      <c r="GA112" s="64">
        <f t="shared" si="352"/>
        <v>0</v>
      </c>
      <c r="GB112" s="64">
        <f t="shared" si="56"/>
        <v>0</v>
      </c>
      <c r="GC112" s="64">
        <f t="shared" si="353"/>
        <v>0</v>
      </c>
      <c r="GD112" s="64">
        <f t="shared" si="353"/>
        <v>0</v>
      </c>
      <c r="GE112" s="64">
        <f t="shared" si="58"/>
        <v>0</v>
      </c>
      <c r="GF112" s="64">
        <f t="shared" si="354"/>
        <v>0</v>
      </c>
      <c r="GG112" s="64">
        <f t="shared" si="354"/>
        <v>0</v>
      </c>
      <c r="GH112" s="64">
        <f t="shared" si="60"/>
        <v>0</v>
      </c>
      <c r="GI112" s="64">
        <f t="shared" si="355"/>
        <v>0</v>
      </c>
      <c r="GJ112" s="64">
        <f t="shared" si="355"/>
        <v>0</v>
      </c>
      <c r="GK112" s="64"/>
      <c r="GL112" s="64">
        <f t="shared" si="356"/>
        <v>0</v>
      </c>
      <c r="GM112" s="64">
        <f t="shared" si="356"/>
        <v>0</v>
      </c>
      <c r="GN112" s="64"/>
      <c r="GO112" s="64">
        <f t="shared" si="63"/>
        <v>0</v>
      </c>
      <c r="GP112" s="64">
        <f t="shared" si="357"/>
        <v>0</v>
      </c>
      <c r="GQ112" s="426">
        <f t="shared" si="357"/>
        <v>0</v>
      </c>
      <c r="GR112" s="426">
        <f t="shared" si="65"/>
        <v>0</v>
      </c>
      <c r="GS112" s="64">
        <f t="shared" si="66"/>
        <v>0</v>
      </c>
      <c r="GT112" s="64">
        <f t="shared" si="67"/>
        <v>0</v>
      </c>
      <c r="GU112" s="64">
        <f t="shared" si="68"/>
        <v>0</v>
      </c>
      <c r="GV112" s="64">
        <f t="shared" si="358"/>
        <v>0</v>
      </c>
      <c r="GW112" s="64">
        <f t="shared" si="358"/>
        <v>0</v>
      </c>
      <c r="GX112" s="64">
        <f t="shared" si="70"/>
        <v>0</v>
      </c>
      <c r="GY112" s="64">
        <f t="shared" si="359"/>
        <v>0</v>
      </c>
      <c r="GZ112" s="64">
        <f t="shared" si="359"/>
        <v>0</v>
      </c>
      <c r="HA112" s="64">
        <f t="shared" si="72"/>
        <v>0</v>
      </c>
      <c r="HB112" s="64">
        <f t="shared" si="360"/>
        <v>0</v>
      </c>
      <c r="HC112" s="64">
        <f t="shared" si="360"/>
        <v>0</v>
      </c>
      <c r="HD112" s="64">
        <f t="shared" si="74"/>
        <v>0</v>
      </c>
      <c r="HE112" s="64">
        <f t="shared" si="361"/>
        <v>0</v>
      </c>
      <c r="HF112" s="64">
        <f t="shared" si="361"/>
        <v>0</v>
      </c>
      <c r="HG112" s="64"/>
      <c r="HH112" s="64">
        <f t="shared" si="362"/>
        <v>0</v>
      </c>
      <c r="HI112" s="64">
        <f t="shared" si="362"/>
        <v>0</v>
      </c>
      <c r="HJ112" s="64"/>
      <c r="HK112" s="64">
        <f t="shared" si="77"/>
        <v>0</v>
      </c>
      <c r="HL112" s="382">
        <f t="shared" si="78"/>
        <v>700</v>
      </c>
      <c r="HM112" s="398">
        <f t="shared" si="79"/>
        <v>418</v>
      </c>
      <c r="HN112" s="398">
        <f t="shared" si="80"/>
        <v>700</v>
      </c>
      <c r="HO112" s="382">
        <f t="shared" si="81"/>
        <v>700</v>
      </c>
      <c r="HP112" s="382">
        <f t="shared" si="390"/>
        <v>0</v>
      </c>
      <c r="HQ112" s="382">
        <f t="shared" si="390"/>
        <v>0</v>
      </c>
      <c r="HR112" s="382">
        <f t="shared" si="390"/>
        <v>0</v>
      </c>
      <c r="HS112" s="382">
        <f t="shared" si="390"/>
        <v>0</v>
      </c>
      <c r="HT112" s="382">
        <f t="shared" si="390"/>
        <v>0</v>
      </c>
      <c r="HU112" s="382">
        <f t="shared" si="416"/>
        <v>0</v>
      </c>
      <c r="HV112" s="382">
        <f t="shared" si="416"/>
        <v>700</v>
      </c>
      <c r="HW112" s="382">
        <f t="shared" si="416"/>
        <v>0</v>
      </c>
      <c r="HX112" s="382">
        <f t="shared" si="416"/>
        <v>0</v>
      </c>
      <c r="HY112" s="382">
        <f t="shared" si="416"/>
        <v>0</v>
      </c>
      <c r="HZ112" s="382">
        <f t="shared" si="416"/>
        <v>0</v>
      </c>
      <c r="IA112" s="382">
        <f t="shared" si="416"/>
        <v>700</v>
      </c>
      <c r="IB112" s="382">
        <f t="shared" si="416"/>
        <v>0</v>
      </c>
      <c r="IC112" s="382">
        <f t="shared" si="416"/>
        <v>0</v>
      </c>
      <c r="ID112" s="382">
        <f t="shared" si="416"/>
        <v>0</v>
      </c>
      <c r="IE112" s="382">
        <f t="shared" si="416"/>
        <v>0</v>
      </c>
      <c r="IF112" s="429">
        <f t="shared" si="328"/>
        <v>418</v>
      </c>
      <c r="IG112" s="382">
        <f t="shared" si="328"/>
        <v>0</v>
      </c>
      <c r="IK112" s="380">
        <f t="shared" si="365"/>
        <v>0</v>
      </c>
    </row>
    <row r="113" spans="1:245" s="52" customFormat="1" ht="22.5" customHeight="1" outlineLevel="1">
      <c r="A113" s="57" t="s">
        <v>349</v>
      </c>
      <c r="B113" s="60" t="s">
        <v>283</v>
      </c>
      <c r="C113" s="282" t="s">
        <v>358</v>
      </c>
      <c r="D113" s="424"/>
      <c r="E113" s="245" t="s">
        <v>21</v>
      </c>
      <c r="F113" s="50"/>
      <c r="G113" s="245" t="s">
        <v>13</v>
      </c>
      <c r="H113" s="50"/>
      <c r="I113" s="50"/>
      <c r="J113" s="245">
        <v>2017</v>
      </c>
      <c r="K113" s="245">
        <v>2022</v>
      </c>
      <c r="L113" s="392" t="s">
        <v>606</v>
      </c>
      <c r="M113" s="34">
        <f t="shared" si="404"/>
        <v>21633.145669999998</v>
      </c>
      <c r="N113" s="392" t="s">
        <v>606</v>
      </c>
      <c r="O113" s="34">
        <f t="shared" si="405"/>
        <v>19910.879999999997</v>
      </c>
      <c r="P113" s="34">
        <f t="shared" si="406"/>
        <v>1058.25</v>
      </c>
      <c r="Q113" s="34">
        <f t="shared" si="406"/>
        <v>1058.25</v>
      </c>
      <c r="R113" s="34">
        <f t="shared" si="406"/>
        <v>5494.4356699999998</v>
      </c>
      <c r="S113" s="34">
        <f t="shared" si="406"/>
        <v>4102.2</v>
      </c>
      <c r="T113" s="34">
        <f t="shared" si="406"/>
        <v>1080.0299999999997</v>
      </c>
      <c r="U113" s="34">
        <f t="shared" si="406"/>
        <v>750</v>
      </c>
      <c r="V113" s="66">
        <f t="shared" si="84"/>
        <v>750</v>
      </c>
      <c r="W113" s="34">
        <v>750</v>
      </c>
      <c r="X113" s="34"/>
      <c r="Y113" s="34"/>
      <c r="Z113" s="34"/>
      <c r="AA113" s="34"/>
      <c r="AB113" s="34"/>
      <c r="AC113" s="34"/>
      <c r="AD113" s="34"/>
      <c r="AE113" s="34"/>
      <c r="AF113" s="34"/>
      <c r="AG113" s="34">
        <f t="shared" si="408"/>
        <v>4000.43</v>
      </c>
      <c r="AH113" s="34">
        <f>BH113+BV113+CJ113+CX113</f>
        <v>4000.43</v>
      </c>
      <c r="AI113" s="34">
        <f t="shared" si="83"/>
        <v>0</v>
      </c>
      <c r="AJ113" s="34"/>
      <c r="AK113" s="34"/>
      <c r="AL113" s="34"/>
      <c r="AM113" s="34"/>
      <c r="AN113" s="34"/>
      <c r="AO113" s="34"/>
      <c r="AP113" s="34"/>
      <c r="AQ113" s="34"/>
      <c r="AR113" s="34"/>
      <c r="AS113" s="34">
        <f t="shared" si="409"/>
        <v>5000</v>
      </c>
      <c r="AT113" s="34">
        <f t="shared" si="409"/>
        <v>5000</v>
      </c>
      <c r="AU113" s="66">
        <f t="shared" si="367"/>
        <v>5540</v>
      </c>
      <c r="AV113" s="34">
        <f t="shared" si="407"/>
        <v>5000</v>
      </c>
      <c r="AW113" s="34">
        <f t="shared" si="407"/>
        <v>5000</v>
      </c>
      <c r="AX113" s="34">
        <f t="shared" si="368"/>
        <v>0</v>
      </c>
      <c r="AY113" s="34">
        <f t="shared" si="410"/>
        <v>21633.145669999998</v>
      </c>
      <c r="AZ113" s="34">
        <f t="shared" si="410"/>
        <v>19910.879999999997</v>
      </c>
      <c r="BA113" s="184">
        <v>1058.25</v>
      </c>
      <c r="BB113" s="184">
        <v>1058.25</v>
      </c>
      <c r="BC113" s="184">
        <v>5494.4356699999998</v>
      </c>
      <c r="BD113" s="184">
        <v>4102.2</v>
      </c>
      <c r="BE113" s="184">
        <v>1080.0299999999997</v>
      </c>
      <c r="BF113" s="184">
        <v>750</v>
      </c>
      <c r="BG113" s="184">
        <v>4000.43</v>
      </c>
      <c r="BH113" s="184">
        <f>5000-999.57</f>
        <v>4000.43</v>
      </c>
      <c r="BI113" s="184">
        <v>5000</v>
      </c>
      <c r="BJ113" s="184">
        <v>5000</v>
      </c>
      <c r="BK113" s="184">
        <v>5000</v>
      </c>
      <c r="BL113" s="184">
        <v>5000</v>
      </c>
      <c r="BM113" s="34">
        <f t="shared" si="411"/>
        <v>0</v>
      </c>
      <c r="BN113" s="34">
        <f t="shared" si="411"/>
        <v>0</v>
      </c>
      <c r="BO113" s="74"/>
      <c r="BP113" s="74"/>
      <c r="BQ113" s="74"/>
      <c r="BR113" s="74"/>
      <c r="BS113" s="74"/>
      <c r="BT113" s="74"/>
      <c r="BU113" s="74"/>
      <c r="BV113" s="74"/>
      <c r="BW113" s="74"/>
      <c r="BX113" s="74"/>
      <c r="BY113" s="74"/>
      <c r="BZ113" s="74"/>
      <c r="CA113" s="34">
        <f t="shared" si="412"/>
        <v>0</v>
      </c>
      <c r="CB113" s="34">
        <f t="shared" si="412"/>
        <v>0</v>
      </c>
      <c r="CC113" s="34"/>
      <c r="CD113" s="34"/>
      <c r="CE113" s="34"/>
      <c r="CF113" s="34"/>
      <c r="CG113" s="34"/>
      <c r="CH113" s="34"/>
      <c r="CI113" s="34"/>
      <c r="CJ113" s="34"/>
      <c r="CK113" s="34"/>
      <c r="CL113" s="34"/>
      <c r="CM113" s="34"/>
      <c r="CN113" s="34"/>
      <c r="CO113" s="34">
        <f t="shared" si="413"/>
        <v>0</v>
      </c>
      <c r="CP113" s="34">
        <f t="shared" si="413"/>
        <v>0</v>
      </c>
      <c r="CQ113" s="34"/>
      <c r="CR113" s="34"/>
      <c r="CS113" s="34"/>
      <c r="CT113" s="34"/>
      <c r="CU113" s="34">
        <v>0</v>
      </c>
      <c r="CV113" s="34"/>
      <c r="CW113" s="34">
        <v>0</v>
      </c>
      <c r="CX113" s="34"/>
      <c r="CY113" s="34">
        <v>0</v>
      </c>
      <c r="CZ113" s="34"/>
      <c r="DA113" s="34">
        <v>0</v>
      </c>
      <c r="DB113" s="34"/>
      <c r="DC113" s="380">
        <f t="shared" ref="DC113:DD150" si="417">DE113+DG113+DI113+DK113+DM113+DO113</f>
        <v>21633.145669999998</v>
      </c>
      <c r="DD113" s="380">
        <f t="shared" si="417"/>
        <v>19910.879999999997</v>
      </c>
      <c r="DE113" s="64">
        <f t="shared" si="415"/>
        <v>1058.25</v>
      </c>
      <c r="DF113" s="64">
        <f t="shared" si="415"/>
        <v>1058.25</v>
      </c>
      <c r="DG113" s="64">
        <f t="shared" si="415"/>
        <v>5494.4356699999998</v>
      </c>
      <c r="DH113" s="64">
        <f t="shared" si="415"/>
        <v>4102.2</v>
      </c>
      <c r="DI113" s="64">
        <f t="shared" si="415"/>
        <v>1080.0299999999997</v>
      </c>
      <c r="DJ113" s="64">
        <f t="shared" si="415"/>
        <v>750</v>
      </c>
      <c r="DK113" s="64">
        <f t="shared" si="401"/>
        <v>4000.43</v>
      </c>
      <c r="DL113" s="64">
        <f t="shared" si="401"/>
        <v>4000.43</v>
      </c>
      <c r="DM113" s="64">
        <f t="shared" si="401"/>
        <v>5000</v>
      </c>
      <c r="DN113" s="64">
        <f t="shared" si="401"/>
        <v>5000</v>
      </c>
      <c r="DO113" s="64">
        <f t="shared" si="401"/>
        <v>5000</v>
      </c>
      <c r="DP113" s="64">
        <f t="shared" si="401"/>
        <v>5000</v>
      </c>
      <c r="DQ113" s="50"/>
      <c r="DR113" s="50"/>
      <c r="DS113" s="50"/>
      <c r="DT113" s="50"/>
      <c r="DU113" s="50"/>
      <c r="DV113" s="50"/>
      <c r="DW113" s="50"/>
      <c r="DX113" s="50"/>
      <c r="DY113" s="51"/>
      <c r="DZ113" s="51"/>
      <c r="EA113" s="50"/>
      <c r="EB113" s="64">
        <f t="shared" si="363"/>
        <v>21633.145669999998</v>
      </c>
      <c r="EC113" s="426">
        <f t="shared" si="363"/>
        <v>11450.45</v>
      </c>
      <c r="ED113" s="426">
        <f t="shared" si="26"/>
        <v>9910.8799999999992</v>
      </c>
      <c r="EE113" s="64">
        <f t="shared" si="27"/>
        <v>19910.879999999997</v>
      </c>
      <c r="EF113" s="64">
        <f t="shared" ref="EF113:EF193" si="418">BA113</f>
        <v>1058.25</v>
      </c>
      <c r="EG113" s="64">
        <f t="shared" si="28"/>
        <v>1058.25</v>
      </c>
      <c r="EH113" s="64">
        <f t="shared" ref="EH113:EI150" si="419">BB113</f>
        <v>1058.25</v>
      </c>
      <c r="EI113" s="64">
        <f t="shared" si="419"/>
        <v>5494.4356699999998</v>
      </c>
      <c r="EJ113" s="64">
        <f t="shared" si="29"/>
        <v>4102.2</v>
      </c>
      <c r="EK113" s="64">
        <f t="shared" ref="EK113:EL150" si="420">BD113</f>
        <v>4102.2</v>
      </c>
      <c r="EL113" s="64">
        <f t="shared" si="420"/>
        <v>1080.0299999999997</v>
      </c>
      <c r="EM113" s="64">
        <f t="shared" ref="EM113:EM193" si="421">W113</f>
        <v>750</v>
      </c>
      <c r="EN113" s="64">
        <f t="shared" ref="EN113:EO150" si="422">BF113</f>
        <v>750</v>
      </c>
      <c r="EO113" s="64">
        <f t="shared" si="422"/>
        <v>4000.43</v>
      </c>
      <c r="EP113" s="64">
        <f t="shared" ref="EP113:EP193" si="423">AJ113</f>
        <v>0</v>
      </c>
      <c r="EQ113" s="64">
        <f t="shared" ref="EQ113:ER150" si="424">BH113</f>
        <v>4000.43</v>
      </c>
      <c r="ER113" s="64">
        <f t="shared" si="424"/>
        <v>5000</v>
      </c>
      <c r="ES113" s="64">
        <v>5540</v>
      </c>
      <c r="ET113" s="426">
        <f t="shared" ref="ET113:EU150" si="425">BJ113</f>
        <v>5000</v>
      </c>
      <c r="EU113" s="64">
        <f t="shared" si="425"/>
        <v>5000</v>
      </c>
      <c r="EV113" s="64"/>
      <c r="EW113" s="426">
        <f t="shared" ref="EW113:EW193" si="426">BL113</f>
        <v>5000</v>
      </c>
      <c r="EX113" s="64">
        <f t="shared" si="364"/>
        <v>0</v>
      </c>
      <c r="EY113" s="426">
        <f t="shared" si="364"/>
        <v>0</v>
      </c>
      <c r="EZ113" s="426">
        <f t="shared" si="37"/>
        <v>0</v>
      </c>
      <c r="FA113" s="64">
        <f t="shared" si="38"/>
        <v>0</v>
      </c>
      <c r="FB113" s="64">
        <f t="shared" ref="FB113:FB193" si="427">BO113</f>
        <v>0</v>
      </c>
      <c r="FC113" s="64">
        <f t="shared" si="40"/>
        <v>0</v>
      </c>
      <c r="FD113" s="64">
        <f t="shared" ref="FD113:FE150" si="428">BP113</f>
        <v>0</v>
      </c>
      <c r="FE113" s="64">
        <f t="shared" si="428"/>
        <v>0</v>
      </c>
      <c r="FF113" s="64">
        <f t="shared" si="42"/>
        <v>0</v>
      </c>
      <c r="FG113" s="64">
        <f t="shared" ref="FG113:FH150" si="429">BR113</f>
        <v>0</v>
      </c>
      <c r="FH113" s="64">
        <f t="shared" si="429"/>
        <v>0</v>
      </c>
      <c r="FI113" s="64">
        <f t="shared" ref="FI113:FI193" si="430">X113</f>
        <v>0</v>
      </c>
      <c r="FJ113" s="64">
        <f t="shared" ref="FJ113:FK150" si="431">BT113</f>
        <v>0</v>
      </c>
      <c r="FK113" s="64">
        <f t="shared" si="431"/>
        <v>0</v>
      </c>
      <c r="FL113" s="64">
        <f t="shared" ref="FL113:FL193" si="432">AK113</f>
        <v>0</v>
      </c>
      <c r="FM113" s="64">
        <f t="shared" ref="FM113:FN150" si="433">BV113</f>
        <v>0</v>
      </c>
      <c r="FN113" s="64">
        <f t="shared" si="433"/>
        <v>0</v>
      </c>
      <c r="FO113" s="64"/>
      <c r="FP113" s="64">
        <f t="shared" ref="FP113:FQ150" si="434">BX113</f>
        <v>0</v>
      </c>
      <c r="FQ113" s="64">
        <f t="shared" si="434"/>
        <v>0</v>
      </c>
      <c r="FR113" s="64"/>
      <c r="FS113" s="64">
        <f t="shared" ref="FS113:FS193" si="435">BZ113</f>
        <v>0</v>
      </c>
      <c r="FT113" s="64">
        <f t="shared" ref="FT113:FU150" si="436">FX113+GA113+GD113+GG113+GJ113+GM113</f>
        <v>0</v>
      </c>
      <c r="FU113" s="426">
        <f t="shared" si="436"/>
        <v>0</v>
      </c>
      <c r="FV113" s="426">
        <f t="shared" si="51"/>
        <v>0</v>
      </c>
      <c r="FW113" s="64">
        <f t="shared" ref="FW113:FW193" si="437">FZ113+GC113+GF113+GI113+GL113+GO113</f>
        <v>0</v>
      </c>
      <c r="FX113" s="64">
        <f t="shared" ref="FX113:FX193" si="438">CC113</f>
        <v>0</v>
      </c>
      <c r="FY113" s="64">
        <f t="shared" si="54"/>
        <v>0</v>
      </c>
      <c r="FZ113" s="64">
        <f t="shared" ref="FZ113:GA150" si="439">CD113</f>
        <v>0</v>
      </c>
      <c r="GA113" s="64">
        <f t="shared" si="439"/>
        <v>0</v>
      </c>
      <c r="GB113" s="64">
        <f t="shared" si="56"/>
        <v>0</v>
      </c>
      <c r="GC113" s="64">
        <f t="shared" ref="GC113:GD150" si="440">CF113</f>
        <v>0</v>
      </c>
      <c r="GD113" s="64">
        <f t="shared" si="440"/>
        <v>0</v>
      </c>
      <c r="GE113" s="64">
        <f t="shared" ref="GE113:GE193" si="441">AC113</f>
        <v>0</v>
      </c>
      <c r="GF113" s="64">
        <f t="shared" ref="GF113:GG150" si="442">CH113</f>
        <v>0</v>
      </c>
      <c r="GG113" s="64">
        <f t="shared" si="442"/>
        <v>0</v>
      </c>
      <c r="GH113" s="64">
        <f t="shared" ref="GH113:GH193" si="443">AP113</f>
        <v>0</v>
      </c>
      <c r="GI113" s="64">
        <f t="shared" ref="GI113:GJ150" si="444">CJ113</f>
        <v>0</v>
      </c>
      <c r="GJ113" s="64">
        <f t="shared" si="444"/>
        <v>0</v>
      </c>
      <c r="GK113" s="64"/>
      <c r="GL113" s="64">
        <f t="shared" ref="GL113:GM150" si="445">CL113</f>
        <v>0</v>
      </c>
      <c r="GM113" s="64">
        <f t="shared" si="445"/>
        <v>0</v>
      </c>
      <c r="GN113" s="64"/>
      <c r="GO113" s="64">
        <f t="shared" ref="GO113:GO193" si="446">CN113</f>
        <v>0</v>
      </c>
      <c r="GP113" s="64">
        <f t="shared" ref="GP113:GQ150" si="447">GT113+GW113+GZ113+HC113+HF113+HI113</f>
        <v>0</v>
      </c>
      <c r="GQ113" s="426">
        <f t="shared" si="447"/>
        <v>0</v>
      </c>
      <c r="GR113" s="426">
        <f t="shared" si="65"/>
        <v>0</v>
      </c>
      <c r="GS113" s="64">
        <f t="shared" ref="GS113:GS193" si="448">GV113+GY113+HB113+HE113+HH113+HK113</f>
        <v>0</v>
      </c>
      <c r="GT113" s="64">
        <f t="shared" ref="GT113:GT193" si="449">CQ113</f>
        <v>0</v>
      </c>
      <c r="GU113" s="64">
        <f t="shared" si="68"/>
        <v>0</v>
      </c>
      <c r="GV113" s="64">
        <f t="shared" ref="GV113:GW150" si="450">CR113</f>
        <v>0</v>
      </c>
      <c r="GW113" s="64">
        <f t="shared" si="450"/>
        <v>0</v>
      </c>
      <c r="GX113" s="64">
        <f t="shared" si="70"/>
        <v>0</v>
      </c>
      <c r="GY113" s="64">
        <f t="shared" ref="GY113:GZ150" si="451">CT113</f>
        <v>0</v>
      </c>
      <c r="GZ113" s="64">
        <f t="shared" si="451"/>
        <v>0</v>
      </c>
      <c r="HA113" s="64">
        <f t="shared" si="72"/>
        <v>0</v>
      </c>
      <c r="HB113" s="64">
        <f t="shared" ref="HB113:HC150" si="452">CV113</f>
        <v>0</v>
      </c>
      <c r="HC113" s="64">
        <f t="shared" si="452"/>
        <v>0</v>
      </c>
      <c r="HD113" s="64">
        <f t="shared" si="74"/>
        <v>0</v>
      </c>
      <c r="HE113" s="64">
        <f t="shared" ref="HE113:HF150" si="453">CX113</f>
        <v>0</v>
      </c>
      <c r="HF113" s="64">
        <f t="shared" si="453"/>
        <v>0</v>
      </c>
      <c r="HG113" s="64"/>
      <c r="HH113" s="64">
        <f t="shared" ref="HH113:HI150" si="454">CZ113</f>
        <v>0</v>
      </c>
      <c r="HI113" s="64">
        <f t="shared" si="454"/>
        <v>0</v>
      </c>
      <c r="HJ113" s="64"/>
      <c r="HK113" s="64">
        <f t="shared" ref="HK113:HK193" si="455">DB113</f>
        <v>0</v>
      </c>
      <c r="HL113" s="382">
        <f t="shared" si="78"/>
        <v>21633.145669999998</v>
      </c>
      <c r="HM113" s="398">
        <f t="shared" si="78"/>
        <v>11450.45</v>
      </c>
      <c r="HN113" s="398">
        <f t="shared" si="80"/>
        <v>9910.8799999999992</v>
      </c>
      <c r="HO113" s="382">
        <f t="shared" ref="HO113:HO193" si="456">HR113+HU113+HX113+IA113+ID113+IG113</f>
        <v>19910.879999999997</v>
      </c>
      <c r="HP113" s="382">
        <f t="shared" si="390"/>
        <v>1058.25</v>
      </c>
      <c r="HQ113" s="382">
        <f t="shared" si="390"/>
        <v>1058.25</v>
      </c>
      <c r="HR113" s="382">
        <f t="shared" si="390"/>
        <v>1058.25</v>
      </c>
      <c r="HS113" s="382">
        <f t="shared" si="390"/>
        <v>5494.4356699999998</v>
      </c>
      <c r="HT113" s="382">
        <f t="shared" si="390"/>
        <v>4102.2</v>
      </c>
      <c r="HU113" s="382">
        <f t="shared" si="416"/>
        <v>4102.2</v>
      </c>
      <c r="HV113" s="382">
        <f t="shared" si="416"/>
        <v>1080.0299999999997</v>
      </c>
      <c r="HW113" s="382">
        <f t="shared" si="416"/>
        <v>750</v>
      </c>
      <c r="HX113" s="382">
        <f t="shared" si="416"/>
        <v>750</v>
      </c>
      <c r="HY113" s="382">
        <f t="shared" si="416"/>
        <v>4000.43</v>
      </c>
      <c r="HZ113" s="382">
        <f t="shared" si="416"/>
        <v>0</v>
      </c>
      <c r="IA113" s="382">
        <f t="shared" si="416"/>
        <v>4000.43</v>
      </c>
      <c r="IB113" s="382">
        <f t="shared" si="416"/>
        <v>5000</v>
      </c>
      <c r="IC113" s="382">
        <f t="shared" si="416"/>
        <v>5540</v>
      </c>
      <c r="ID113" s="382">
        <f t="shared" si="416"/>
        <v>5000</v>
      </c>
      <c r="IE113" s="382">
        <f t="shared" si="416"/>
        <v>5000</v>
      </c>
      <c r="IF113" s="429">
        <f t="shared" si="328"/>
        <v>0</v>
      </c>
      <c r="IG113" s="382">
        <f t="shared" si="328"/>
        <v>5000</v>
      </c>
      <c r="IK113" s="380">
        <f t="shared" si="365"/>
        <v>0</v>
      </c>
    </row>
    <row r="114" spans="1:245" s="52" customFormat="1" ht="22.5" customHeight="1" outlineLevel="1">
      <c r="A114" s="57"/>
      <c r="B114" s="60" t="s">
        <v>681</v>
      </c>
      <c r="C114" s="282" t="s">
        <v>357</v>
      </c>
      <c r="D114" s="446"/>
      <c r="E114" s="245"/>
      <c r="F114" s="50"/>
      <c r="G114" s="245"/>
      <c r="H114" s="50"/>
      <c r="I114" s="50"/>
      <c r="J114" s="245"/>
      <c r="K114" s="245"/>
      <c r="L114" s="392"/>
      <c r="M114" s="34"/>
      <c r="N114" s="392"/>
      <c r="O114" s="34"/>
      <c r="P114" s="34"/>
      <c r="Q114" s="34"/>
      <c r="R114" s="34"/>
      <c r="S114" s="34"/>
      <c r="T114" s="34"/>
      <c r="U114" s="34"/>
      <c r="V114" s="66"/>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66">
        <f t="shared" si="367"/>
        <v>0</v>
      </c>
      <c r="AV114" s="34"/>
      <c r="AW114" s="34"/>
      <c r="AX114" s="34">
        <f t="shared" si="368"/>
        <v>800</v>
      </c>
      <c r="AY114" s="34"/>
      <c r="AZ114" s="34"/>
      <c r="BA114" s="184"/>
      <c r="BB114" s="184"/>
      <c r="BC114" s="184"/>
      <c r="BD114" s="184"/>
      <c r="BE114" s="184"/>
      <c r="BF114" s="184"/>
      <c r="BG114" s="184"/>
      <c r="BH114" s="184"/>
      <c r="BI114" s="184"/>
      <c r="BJ114" s="184"/>
      <c r="BK114" s="184"/>
      <c r="BL114" s="184"/>
      <c r="BM114" s="34"/>
      <c r="BN114" s="34"/>
      <c r="BO114" s="74"/>
      <c r="BP114" s="74"/>
      <c r="BQ114" s="74"/>
      <c r="BR114" s="74"/>
      <c r="BS114" s="74"/>
      <c r="BT114" s="74"/>
      <c r="BU114" s="74"/>
      <c r="BV114" s="74"/>
      <c r="BW114" s="74"/>
      <c r="BX114" s="74"/>
      <c r="BY114" s="74"/>
      <c r="BZ114" s="7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80"/>
      <c r="DD114" s="380"/>
      <c r="DE114" s="64"/>
      <c r="DF114" s="64"/>
      <c r="DG114" s="64"/>
      <c r="DH114" s="64"/>
      <c r="DI114" s="64"/>
      <c r="DJ114" s="64"/>
      <c r="DK114" s="64"/>
      <c r="DL114" s="64"/>
      <c r="DM114" s="64"/>
      <c r="DN114" s="64"/>
      <c r="DO114" s="64"/>
      <c r="DP114" s="64"/>
      <c r="DQ114" s="50"/>
      <c r="DR114" s="50"/>
      <c r="DS114" s="50"/>
      <c r="DT114" s="50"/>
      <c r="DU114" s="50"/>
      <c r="DV114" s="50"/>
      <c r="DW114" s="50"/>
      <c r="DX114" s="50"/>
      <c r="DY114" s="51"/>
      <c r="DZ114" s="51"/>
      <c r="EA114" s="50"/>
      <c r="EB114" s="64">
        <f t="shared" ref="EB114:EB117" si="457">EF114+EI114+EL114+EO114+ER114+EU114</f>
        <v>0</v>
      </c>
      <c r="EC114" s="426">
        <f t="shared" ref="EC114:EC117" si="458">EG114+EJ114+EM114+EP114+ES114+EV114</f>
        <v>800</v>
      </c>
      <c r="ED114" s="426">
        <f t="shared" ref="ED114:ED117" si="459">EH114+EK114+EN114+EQ114</f>
        <v>0</v>
      </c>
      <c r="EE114" s="64">
        <f t="shared" ref="EE114:EE117" si="460">EH114+EK114+EN114+EQ114+ET114+EW114</f>
        <v>0</v>
      </c>
      <c r="EF114" s="64"/>
      <c r="EG114" s="64"/>
      <c r="EH114" s="64"/>
      <c r="EI114" s="64"/>
      <c r="EJ114" s="64"/>
      <c r="EK114" s="64"/>
      <c r="EL114" s="64"/>
      <c r="EM114" s="64"/>
      <c r="EN114" s="64"/>
      <c r="EO114" s="64"/>
      <c r="EP114" s="64"/>
      <c r="EQ114" s="64"/>
      <c r="ER114" s="64"/>
      <c r="ES114" s="64"/>
      <c r="ET114" s="426"/>
      <c r="EU114" s="64"/>
      <c r="EV114" s="64">
        <v>800</v>
      </c>
      <c r="EW114" s="426"/>
      <c r="EX114" s="64"/>
      <c r="EY114" s="426"/>
      <c r="EZ114" s="426"/>
      <c r="FA114" s="64"/>
      <c r="FB114" s="64"/>
      <c r="FC114" s="64"/>
      <c r="FD114" s="64"/>
      <c r="FE114" s="64"/>
      <c r="FF114" s="64"/>
      <c r="FG114" s="64"/>
      <c r="FH114" s="64"/>
      <c r="FI114" s="64"/>
      <c r="FJ114" s="64"/>
      <c r="FK114" s="64"/>
      <c r="FL114" s="64"/>
      <c r="FM114" s="64"/>
      <c r="FN114" s="64"/>
      <c r="FO114" s="64"/>
      <c r="FP114" s="64"/>
      <c r="FQ114" s="64"/>
      <c r="FR114" s="64"/>
      <c r="FS114" s="64"/>
      <c r="FT114" s="64"/>
      <c r="FU114" s="426"/>
      <c r="FV114" s="426"/>
      <c r="FW114" s="64"/>
      <c r="FX114" s="64"/>
      <c r="FY114" s="64"/>
      <c r="FZ114" s="64"/>
      <c r="GA114" s="64"/>
      <c r="GB114" s="64"/>
      <c r="GC114" s="64"/>
      <c r="GD114" s="64"/>
      <c r="GE114" s="64"/>
      <c r="GF114" s="64"/>
      <c r="GG114" s="64"/>
      <c r="GH114" s="64"/>
      <c r="GI114" s="64"/>
      <c r="GJ114" s="64"/>
      <c r="GK114" s="64"/>
      <c r="GL114" s="64"/>
      <c r="GM114" s="64"/>
      <c r="GN114" s="64"/>
      <c r="GO114" s="64"/>
      <c r="GP114" s="64"/>
      <c r="GQ114" s="426"/>
      <c r="GR114" s="426"/>
      <c r="GS114" s="64"/>
      <c r="GT114" s="64"/>
      <c r="GU114" s="64"/>
      <c r="GV114" s="64"/>
      <c r="GW114" s="64"/>
      <c r="GX114" s="64"/>
      <c r="GY114" s="64"/>
      <c r="GZ114" s="64"/>
      <c r="HA114" s="64"/>
      <c r="HB114" s="64"/>
      <c r="HC114" s="64"/>
      <c r="HD114" s="64"/>
      <c r="HE114" s="64"/>
      <c r="HF114" s="64"/>
      <c r="HG114" s="64"/>
      <c r="HH114" s="64"/>
      <c r="HI114" s="64"/>
      <c r="HJ114" s="64"/>
      <c r="HK114" s="64"/>
      <c r="HL114" s="382">
        <f t="shared" ref="HL114:HL117" si="461">HP114+HS114+HV114+HY114+IB114+IE114</f>
        <v>0</v>
      </c>
      <c r="HM114" s="398">
        <f t="shared" ref="HM114:HM117" si="462">HQ114+HT114+HW114+HZ114+IC114+IF114</f>
        <v>800</v>
      </c>
      <c r="HN114" s="398">
        <f t="shared" ref="HN114:HN117" si="463">HR114+HU114+HX114+IA114</f>
        <v>0</v>
      </c>
      <c r="HO114" s="382">
        <f t="shared" ref="HO114:HO117" si="464">HR114+HU114+HX114+IA114+ID114+IG114</f>
        <v>0</v>
      </c>
      <c r="HP114" s="382">
        <f t="shared" ref="HP114:IE117" si="465">EF114+FB114+FX114+GT114</f>
        <v>0</v>
      </c>
      <c r="HQ114" s="382">
        <f t="shared" si="465"/>
        <v>0</v>
      </c>
      <c r="HR114" s="382">
        <f t="shared" si="465"/>
        <v>0</v>
      </c>
      <c r="HS114" s="382">
        <f t="shared" si="465"/>
        <v>0</v>
      </c>
      <c r="HT114" s="382">
        <f t="shared" si="465"/>
        <v>0</v>
      </c>
      <c r="HU114" s="382">
        <f t="shared" si="465"/>
        <v>0</v>
      </c>
      <c r="HV114" s="382">
        <f t="shared" si="465"/>
        <v>0</v>
      </c>
      <c r="HW114" s="382">
        <f t="shared" si="465"/>
        <v>0</v>
      </c>
      <c r="HX114" s="382">
        <f t="shared" si="465"/>
        <v>0</v>
      </c>
      <c r="HY114" s="382">
        <f t="shared" si="465"/>
        <v>0</v>
      </c>
      <c r="HZ114" s="382">
        <f t="shared" si="465"/>
        <v>0</v>
      </c>
      <c r="IA114" s="382">
        <f t="shared" si="465"/>
        <v>0</v>
      </c>
      <c r="IB114" s="382">
        <f t="shared" si="465"/>
        <v>0</v>
      </c>
      <c r="IC114" s="382">
        <f t="shared" si="465"/>
        <v>0</v>
      </c>
      <c r="ID114" s="382">
        <f t="shared" si="465"/>
        <v>0</v>
      </c>
      <c r="IE114" s="382">
        <f t="shared" si="465"/>
        <v>0</v>
      </c>
      <c r="IF114" s="429">
        <f t="shared" ref="IF114:IF117" si="466">EV114+FR114+GN114+HJ114</f>
        <v>800</v>
      </c>
      <c r="IG114" s="382">
        <f t="shared" ref="IG114:IG117" si="467">EW114+FS114+GO114+HK114</f>
        <v>0</v>
      </c>
      <c r="IK114" s="380">
        <f t="shared" si="365"/>
        <v>0</v>
      </c>
    </row>
    <row r="115" spans="1:245" s="52" customFormat="1" ht="22.5" customHeight="1" outlineLevel="1">
      <c r="A115" s="57"/>
      <c r="B115" s="60" t="s">
        <v>682</v>
      </c>
      <c r="C115" s="282" t="s">
        <v>357</v>
      </c>
      <c r="D115" s="446"/>
      <c r="E115" s="245"/>
      <c r="F115" s="50"/>
      <c r="G115" s="245"/>
      <c r="H115" s="50"/>
      <c r="I115" s="50"/>
      <c r="J115" s="245"/>
      <c r="K115" s="245"/>
      <c r="L115" s="392"/>
      <c r="M115" s="34"/>
      <c r="N115" s="392"/>
      <c r="O115" s="34"/>
      <c r="P115" s="34"/>
      <c r="Q115" s="34"/>
      <c r="R115" s="34"/>
      <c r="S115" s="34"/>
      <c r="T115" s="34"/>
      <c r="U115" s="34"/>
      <c r="V115" s="66"/>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66">
        <f t="shared" si="367"/>
        <v>0</v>
      </c>
      <c r="AV115" s="34"/>
      <c r="AW115" s="34"/>
      <c r="AX115" s="34">
        <f t="shared" si="368"/>
        <v>800</v>
      </c>
      <c r="AY115" s="34"/>
      <c r="AZ115" s="34"/>
      <c r="BA115" s="184"/>
      <c r="BB115" s="184"/>
      <c r="BC115" s="184"/>
      <c r="BD115" s="184"/>
      <c r="BE115" s="184"/>
      <c r="BF115" s="184"/>
      <c r="BG115" s="184"/>
      <c r="BH115" s="184"/>
      <c r="BI115" s="184"/>
      <c r="BJ115" s="184"/>
      <c r="BK115" s="184"/>
      <c r="BL115" s="184"/>
      <c r="BM115" s="34"/>
      <c r="BN115" s="34"/>
      <c r="BO115" s="74"/>
      <c r="BP115" s="74"/>
      <c r="BQ115" s="74"/>
      <c r="BR115" s="74"/>
      <c r="BS115" s="74"/>
      <c r="BT115" s="74"/>
      <c r="BU115" s="74"/>
      <c r="BV115" s="74"/>
      <c r="BW115" s="74"/>
      <c r="BX115" s="74"/>
      <c r="BY115" s="74"/>
      <c r="BZ115" s="7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80"/>
      <c r="DD115" s="380"/>
      <c r="DE115" s="64"/>
      <c r="DF115" s="64"/>
      <c r="DG115" s="64"/>
      <c r="DH115" s="64"/>
      <c r="DI115" s="64"/>
      <c r="DJ115" s="64"/>
      <c r="DK115" s="64"/>
      <c r="DL115" s="64"/>
      <c r="DM115" s="64"/>
      <c r="DN115" s="64"/>
      <c r="DO115" s="64"/>
      <c r="DP115" s="64"/>
      <c r="DQ115" s="50"/>
      <c r="DR115" s="50"/>
      <c r="DS115" s="50"/>
      <c r="DT115" s="50"/>
      <c r="DU115" s="50"/>
      <c r="DV115" s="50"/>
      <c r="DW115" s="50"/>
      <c r="DX115" s="50"/>
      <c r="DY115" s="51"/>
      <c r="DZ115" s="51"/>
      <c r="EA115" s="50"/>
      <c r="EB115" s="64">
        <f t="shared" si="457"/>
        <v>0</v>
      </c>
      <c r="EC115" s="426">
        <f t="shared" si="458"/>
        <v>800</v>
      </c>
      <c r="ED115" s="426">
        <f t="shared" si="459"/>
        <v>0</v>
      </c>
      <c r="EE115" s="64">
        <f t="shared" si="460"/>
        <v>0</v>
      </c>
      <c r="EF115" s="64"/>
      <c r="EG115" s="64"/>
      <c r="EH115" s="64"/>
      <c r="EI115" s="64"/>
      <c r="EJ115" s="64"/>
      <c r="EK115" s="64"/>
      <c r="EL115" s="64"/>
      <c r="EM115" s="64"/>
      <c r="EN115" s="64"/>
      <c r="EO115" s="64"/>
      <c r="EP115" s="64"/>
      <c r="EQ115" s="64"/>
      <c r="ER115" s="64"/>
      <c r="ES115" s="64"/>
      <c r="ET115" s="426"/>
      <c r="EU115" s="64"/>
      <c r="EV115" s="64">
        <v>800</v>
      </c>
      <c r="EW115" s="426"/>
      <c r="EX115" s="64"/>
      <c r="EY115" s="426"/>
      <c r="EZ115" s="426"/>
      <c r="FA115" s="64"/>
      <c r="FB115" s="64"/>
      <c r="FC115" s="64"/>
      <c r="FD115" s="64"/>
      <c r="FE115" s="64"/>
      <c r="FF115" s="64"/>
      <c r="FG115" s="64"/>
      <c r="FH115" s="64"/>
      <c r="FI115" s="64"/>
      <c r="FJ115" s="64"/>
      <c r="FK115" s="64"/>
      <c r="FL115" s="64"/>
      <c r="FM115" s="64"/>
      <c r="FN115" s="64"/>
      <c r="FO115" s="64"/>
      <c r="FP115" s="64"/>
      <c r="FQ115" s="64"/>
      <c r="FR115" s="64"/>
      <c r="FS115" s="64"/>
      <c r="FT115" s="64"/>
      <c r="FU115" s="426"/>
      <c r="FV115" s="426"/>
      <c r="FW115" s="64"/>
      <c r="FX115" s="64"/>
      <c r="FY115" s="64"/>
      <c r="FZ115" s="64"/>
      <c r="GA115" s="64"/>
      <c r="GB115" s="64"/>
      <c r="GC115" s="64"/>
      <c r="GD115" s="64"/>
      <c r="GE115" s="64"/>
      <c r="GF115" s="64"/>
      <c r="GG115" s="64"/>
      <c r="GH115" s="64"/>
      <c r="GI115" s="64"/>
      <c r="GJ115" s="64"/>
      <c r="GK115" s="64"/>
      <c r="GL115" s="64"/>
      <c r="GM115" s="64"/>
      <c r="GN115" s="64"/>
      <c r="GO115" s="64"/>
      <c r="GP115" s="64"/>
      <c r="GQ115" s="426"/>
      <c r="GR115" s="426"/>
      <c r="GS115" s="64"/>
      <c r="GT115" s="64"/>
      <c r="GU115" s="64"/>
      <c r="GV115" s="64"/>
      <c r="GW115" s="64"/>
      <c r="GX115" s="64"/>
      <c r="GY115" s="64"/>
      <c r="GZ115" s="64"/>
      <c r="HA115" s="64"/>
      <c r="HB115" s="64"/>
      <c r="HC115" s="64"/>
      <c r="HD115" s="64"/>
      <c r="HE115" s="64"/>
      <c r="HF115" s="64"/>
      <c r="HG115" s="64"/>
      <c r="HH115" s="64"/>
      <c r="HI115" s="64"/>
      <c r="HJ115" s="64"/>
      <c r="HK115" s="64"/>
      <c r="HL115" s="382">
        <f t="shared" si="461"/>
        <v>0</v>
      </c>
      <c r="HM115" s="398">
        <f t="shared" si="462"/>
        <v>800</v>
      </c>
      <c r="HN115" s="398">
        <f t="shared" si="463"/>
        <v>0</v>
      </c>
      <c r="HO115" s="382">
        <f t="shared" si="464"/>
        <v>0</v>
      </c>
      <c r="HP115" s="382">
        <f t="shared" si="465"/>
        <v>0</v>
      </c>
      <c r="HQ115" s="382">
        <f t="shared" si="465"/>
        <v>0</v>
      </c>
      <c r="HR115" s="382">
        <f t="shared" si="465"/>
        <v>0</v>
      </c>
      <c r="HS115" s="382">
        <f t="shared" si="465"/>
        <v>0</v>
      </c>
      <c r="HT115" s="382">
        <f t="shared" si="465"/>
        <v>0</v>
      </c>
      <c r="HU115" s="382">
        <f t="shared" si="465"/>
        <v>0</v>
      </c>
      <c r="HV115" s="382">
        <f t="shared" si="465"/>
        <v>0</v>
      </c>
      <c r="HW115" s="382">
        <f t="shared" si="465"/>
        <v>0</v>
      </c>
      <c r="HX115" s="382">
        <f t="shared" si="465"/>
        <v>0</v>
      </c>
      <c r="HY115" s="382">
        <f t="shared" si="465"/>
        <v>0</v>
      </c>
      <c r="HZ115" s="382">
        <f t="shared" si="465"/>
        <v>0</v>
      </c>
      <c r="IA115" s="382">
        <f t="shared" si="465"/>
        <v>0</v>
      </c>
      <c r="IB115" s="382">
        <f t="shared" si="465"/>
        <v>0</v>
      </c>
      <c r="IC115" s="382">
        <f t="shared" si="465"/>
        <v>0</v>
      </c>
      <c r="ID115" s="382">
        <f t="shared" si="465"/>
        <v>0</v>
      </c>
      <c r="IE115" s="382">
        <f t="shared" si="465"/>
        <v>0</v>
      </c>
      <c r="IF115" s="429">
        <f t="shared" si="466"/>
        <v>800</v>
      </c>
      <c r="IG115" s="382">
        <f t="shared" si="467"/>
        <v>0</v>
      </c>
      <c r="IK115" s="380">
        <f t="shared" si="365"/>
        <v>0</v>
      </c>
    </row>
    <row r="116" spans="1:245" s="52" customFormat="1" ht="22.5" customHeight="1" outlineLevel="1">
      <c r="A116" s="57"/>
      <c r="B116" s="60" t="s">
        <v>683</v>
      </c>
      <c r="C116" s="282" t="s">
        <v>357</v>
      </c>
      <c r="D116" s="446"/>
      <c r="E116" s="245"/>
      <c r="F116" s="50"/>
      <c r="G116" s="245"/>
      <c r="H116" s="50"/>
      <c r="I116" s="50"/>
      <c r="J116" s="245"/>
      <c r="K116" s="245"/>
      <c r="L116" s="392"/>
      <c r="M116" s="34"/>
      <c r="N116" s="392"/>
      <c r="O116" s="34"/>
      <c r="P116" s="34"/>
      <c r="Q116" s="34"/>
      <c r="R116" s="34"/>
      <c r="S116" s="34"/>
      <c r="T116" s="34"/>
      <c r="U116" s="34"/>
      <c r="V116" s="66"/>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66">
        <f t="shared" si="367"/>
        <v>0</v>
      </c>
      <c r="AV116" s="34"/>
      <c r="AW116" s="34"/>
      <c r="AX116" s="34">
        <f t="shared" si="368"/>
        <v>800</v>
      </c>
      <c r="AY116" s="34"/>
      <c r="AZ116" s="34"/>
      <c r="BA116" s="184"/>
      <c r="BB116" s="184"/>
      <c r="BC116" s="184"/>
      <c r="BD116" s="184"/>
      <c r="BE116" s="184"/>
      <c r="BF116" s="184"/>
      <c r="BG116" s="184"/>
      <c r="BH116" s="184"/>
      <c r="BI116" s="184"/>
      <c r="BJ116" s="184"/>
      <c r="BK116" s="184"/>
      <c r="BL116" s="184"/>
      <c r="BM116" s="34"/>
      <c r="BN116" s="34"/>
      <c r="BO116" s="74"/>
      <c r="BP116" s="74"/>
      <c r="BQ116" s="74"/>
      <c r="BR116" s="74"/>
      <c r="BS116" s="74"/>
      <c r="BT116" s="74"/>
      <c r="BU116" s="74"/>
      <c r="BV116" s="74"/>
      <c r="BW116" s="74"/>
      <c r="BX116" s="74"/>
      <c r="BY116" s="74"/>
      <c r="BZ116" s="7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80"/>
      <c r="DD116" s="380"/>
      <c r="DE116" s="64"/>
      <c r="DF116" s="64"/>
      <c r="DG116" s="64"/>
      <c r="DH116" s="64"/>
      <c r="DI116" s="64"/>
      <c r="DJ116" s="64"/>
      <c r="DK116" s="64"/>
      <c r="DL116" s="64"/>
      <c r="DM116" s="64"/>
      <c r="DN116" s="64"/>
      <c r="DO116" s="64"/>
      <c r="DP116" s="64"/>
      <c r="DQ116" s="50"/>
      <c r="DR116" s="50"/>
      <c r="DS116" s="50"/>
      <c r="DT116" s="50"/>
      <c r="DU116" s="50"/>
      <c r="DV116" s="50"/>
      <c r="DW116" s="50"/>
      <c r="DX116" s="50"/>
      <c r="DY116" s="51"/>
      <c r="DZ116" s="51"/>
      <c r="EA116" s="50"/>
      <c r="EB116" s="64">
        <f t="shared" si="457"/>
        <v>0</v>
      </c>
      <c r="EC116" s="426">
        <f t="shared" si="458"/>
        <v>800</v>
      </c>
      <c r="ED116" s="426">
        <f t="shared" si="459"/>
        <v>0</v>
      </c>
      <c r="EE116" s="64">
        <f t="shared" si="460"/>
        <v>0</v>
      </c>
      <c r="EF116" s="64"/>
      <c r="EG116" s="64"/>
      <c r="EH116" s="64"/>
      <c r="EI116" s="64"/>
      <c r="EJ116" s="64"/>
      <c r="EK116" s="64"/>
      <c r="EL116" s="64"/>
      <c r="EM116" s="64"/>
      <c r="EN116" s="64"/>
      <c r="EO116" s="64"/>
      <c r="EP116" s="64"/>
      <c r="EQ116" s="64"/>
      <c r="ER116" s="64"/>
      <c r="ES116" s="64"/>
      <c r="ET116" s="426"/>
      <c r="EU116" s="64"/>
      <c r="EV116" s="64">
        <v>800</v>
      </c>
      <c r="EW116" s="426"/>
      <c r="EX116" s="64"/>
      <c r="EY116" s="426"/>
      <c r="EZ116" s="426"/>
      <c r="FA116" s="64"/>
      <c r="FB116" s="64"/>
      <c r="FC116" s="64"/>
      <c r="FD116" s="64"/>
      <c r="FE116" s="64"/>
      <c r="FF116" s="64"/>
      <c r="FG116" s="64"/>
      <c r="FH116" s="64"/>
      <c r="FI116" s="64"/>
      <c r="FJ116" s="64"/>
      <c r="FK116" s="64"/>
      <c r="FL116" s="64"/>
      <c r="FM116" s="64"/>
      <c r="FN116" s="64"/>
      <c r="FO116" s="64"/>
      <c r="FP116" s="64"/>
      <c r="FQ116" s="64"/>
      <c r="FR116" s="64"/>
      <c r="FS116" s="64"/>
      <c r="FT116" s="64"/>
      <c r="FU116" s="426"/>
      <c r="FV116" s="426"/>
      <c r="FW116" s="64"/>
      <c r="FX116" s="64"/>
      <c r="FY116" s="64"/>
      <c r="FZ116" s="64"/>
      <c r="GA116" s="64"/>
      <c r="GB116" s="64"/>
      <c r="GC116" s="64"/>
      <c r="GD116" s="64"/>
      <c r="GE116" s="64"/>
      <c r="GF116" s="64"/>
      <c r="GG116" s="64"/>
      <c r="GH116" s="64"/>
      <c r="GI116" s="64"/>
      <c r="GJ116" s="64"/>
      <c r="GK116" s="64"/>
      <c r="GL116" s="64"/>
      <c r="GM116" s="64"/>
      <c r="GN116" s="64"/>
      <c r="GO116" s="64"/>
      <c r="GP116" s="64"/>
      <c r="GQ116" s="426"/>
      <c r="GR116" s="426"/>
      <c r="GS116" s="64"/>
      <c r="GT116" s="64"/>
      <c r="GU116" s="64"/>
      <c r="GV116" s="64"/>
      <c r="GW116" s="64"/>
      <c r="GX116" s="64"/>
      <c r="GY116" s="64"/>
      <c r="GZ116" s="64"/>
      <c r="HA116" s="64"/>
      <c r="HB116" s="64"/>
      <c r="HC116" s="64"/>
      <c r="HD116" s="64"/>
      <c r="HE116" s="64"/>
      <c r="HF116" s="64"/>
      <c r="HG116" s="64"/>
      <c r="HH116" s="64"/>
      <c r="HI116" s="64"/>
      <c r="HJ116" s="64"/>
      <c r="HK116" s="64"/>
      <c r="HL116" s="382">
        <f t="shared" si="461"/>
        <v>0</v>
      </c>
      <c r="HM116" s="398">
        <f t="shared" si="462"/>
        <v>800</v>
      </c>
      <c r="HN116" s="398">
        <f t="shared" si="463"/>
        <v>0</v>
      </c>
      <c r="HO116" s="382">
        <f t="shared" si="464"/>
        <v>0</v>
      </c>
      <c r="HP116" s="382">
        <f t="shared" si="465"/>
        <v>0</v>
      </c>
      <c r="HQ116" s="382">
        <f t="shared" si="465"/>
        <v>0</v>
      </c>
      <c r="HR116" s="382">
        <f t="shared" si="465"/>
        <v>0</v>
      </c>
      <c r="HS116" s="382">
        <f t="shared" si="465"/>
        <v>0</v>
      </c>
      <c r="HT116" s="382">
        <f t="shared" si="465"/>
        <v>0</v>
      </c>
      <c r="HU116" s="382">
        <f t="shared" si="465"/>
        <v>0</v>
      </c>
      <c r="HV116" s="382">
        <f t="shared" si="465"/>
        <v>0</v>
      </c>
      <c r="HW116" s="382">
        <f t="shared" si="465"/>
        <v>0</v>
      </c>
      <c r="HX116" s="382">
        <f t="shared" si="465"/>
        <v>0</v>
      </c>
      <c r="HY116" s="382">
        <f t="shared" si="465"/>
        <v>0</v>
      </c>
      <c r="HZ116" s="382">
        <f t="shared" si="465"/>
        <v>0</v>
      </c>
      <c r="IA116" s="382">
        <f t="shared" si="465"/>
        <v>0</v>
      </c>
      <c r="IB116" s="382">
        <f t="shared" si="465"/>
        <v>0</v>
      </c>
      <c r="IC116" s="382">
        <f t="shared" si="465"/>
        <v>0</v>
      </c>
      <c r="ID116" s="382">
        <f t="shared" si="465"/>
        <v>0</v>
      </c>
      <c r="IE116" s="382">
        <f t="shared" si="465"/>
        <v>0</v>
      </c>
      <c r="IF116" s="429">
        <f t="shared" si="466"/>
        <v>800</v>
      </c>
      <c r="IG116" s="382">
        <f t="shared" si="467"/>
        <v>0</v>
      </c>
      <c r="IK116" s="380">
        <f t="shared" si="365"/>
        <v>0</v>
      </c>
    </row>
    <row r="117" spans="1:245" s="52" customFormat="1" ht="22.5" customHeight="1" outlineLevel="1">
      <c r="A117" s="57"/>
      <c r="B117" s="60" t="s">
        <v>684</v>
      </c>
      <c r="C117" s="282" t="s">
        <v>357</v>
      </c>
      <c r="D117" s="446"/>
      <c r="E117" s="245"/>
      <c r="F117" s="50"/>
      <c r="G117" s="245"/>
      <c r="H117" s="50"/>
      <c r="I117" s="50"/>
      <c r="J117" s="245"/>
      <c r="K117" s="245"/>
      <c r="L117" s="392"/>
      <c r="M117" s="34"/>
      <c r="N117" s="392"/>
      <c r="O117" s="34"/>
      <c r="P117" s="34"/>
      <c r="Q117" s="34"/>
      <c r="R117" s="34"/>
      <c r="S117" s="34"/>
      <c r="T117" s="34"/>
      <c r="U117" s="34"/>
      <c r="V117" s="66"/>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66">
        <f t="shared" si="367"/>
        <v>0</v>
      </c>
      <c r="AV117" s="34"/>
      <c r="AW117" s="34"/>
      <c r="AX117" s="34">
        <f t="shared" si="368"/>
        <v>900</v>
      </c>
      <c r="AY117" s="34"/>
      <c r="AZ117" s="34"/>
      <c r="BA117" s="184"/>
      <c r="BB117" s="184"/>
      <c r="BC117" s="184"/>
      <c r="BD117" s="184"/>
      <c r="BE117" s="184"/>
      <c r="BF117" s="184"/>
      <c r="BG117" s="184"/>
      <c r="BH117" s="184"/>
      <c r="BI117" s="184"/>
      <c r="BJ117" s="184"/>
      <c r="BK117" s="184"/>
      <c r="BL117" s="184"/>
      <c r="BM117" s="34"/>
      <c r="BN117" s="34"/>
      <c r="BO117" s="74"/>
      <c r="BP117" s="74"/>
      <c r="BQ117" s="74"/>
      <c r="BR117" s="74"/>
      <c r="BS117" s="74"/>
      <c r="BT117" s="74"/>
      <c r="BU117" s="74"/>
      <c r="BV117" s="74"/>
      <c r="BW117" s="74"/>
      <c r="BX117" s="74"/>
      <c r="BY117" s="74"/>
      <c r="BZ117" s="7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80"/>
      <c r="DD117" s="380"/>
      <c r="DE117" s="64"/>
      <c r="DF117" s="64"/>
      <c r="DG117" s="64"/>
      <c r="DH117" s="64"/>
      <c r="DI117" s="64"/>
      <c r="DJ117" s="64"/>
      <c r="DK117" s="64"/>
      <c r="DL117" s="64"/>
      <c r="DM117" s="64"/>
      <c r="DN117" s="64"/>
      <c r="DO117" s="64"/>
      <c r="DP117" s="64"/>
      <c r="DQ117" s="50"/>
      <c r="DR117" s="50"/>
      <c r="DS117" s="50"/>
      <c r="DT117" s="50"/>
      <c r="DU117" s="50"/>
      <c r="DV117" s="50"/>
      <c r="DW117" s="50"/>
      <c r="DX117" s="50"/>
      <c r="DY117" s="51"/>
      <c r="DZ117" s="51"/>
      <c r="EA117" s="50"/>
      <c r="EB117" s="64">
        <f t="shared" si="457"/>
        <v>0</v>
      </c>
      <c r="EC117" s="426">
        <f t="shared" si="458"/>
        <v>900</v>
      </c>
      <c r="ED117" s="426">
        <f t="shared" si="459"/>
        <v>0</v>
      </c>
      <c r="EE117" s="64">
        <f t="shared" si="460"/>
        <v>0</v>
      </c>
      <c r="EF117" s="64"/>
      <c r="EG117" s="64"/>
      <c r="EH117" s="64"/>
      <c r="EI117" s="64"/>
      <c r="EJ117" s="64"/>
      <c r="EK117" s="64"/>
      <c r="EL117" s="64"/>
      <c r="EM117" s="64"/>
      <c r="EN117" s="64"/>
      <c r="EO117" s="64"/>
      <c r="EP117" s="64"/>
      <c r="EQ117" s="64"/>
      <c r="ER117" s="64"/>
      <c r="ES117" s="64"/>
      <c r="ET117" s="426"/>
      <c r="EU117" s="64"/>
      <c r="EV117" s="64">
        <v>900</v>
      </c>
      <c r="EW117" s="426"/>
      <c r="EX117" s="64"/>
      <c r="EY117" s="426"/>
      <c r="EZ117" s="426"/>
      <c r="FA117" s="64"/>
      <c r="FB117" s="64"/>
      <c r="FC117" s="64"/>
      <c r="FD117" s="64"/>
      <c r="FE117" s="64"/>
      <c r="FF117" s="64"/>
      <c r="FG117" s="64"/>
      <c r="FH117" s="64"/>
      <c r="FI117" s="64"/>
      <c r="FJ117" s="64"/>
      <c r="FK117" s="64"/>
      <c r="FL117" s="64"/>
      <c r="FM117" s="64"/>
      <c r="FN117" s="64"/>
      <c r="FO117" s="64"/>
      <c r="FP117" s="64"/>
      <c r="FQ117" s="64"/>
      <c r="FR117" s="64"/>
      <c r="FS117" s="64"/>
      <c r="FT117" s="64"/>
      <c r="FU117" s="426"/>
      <c r="FV117" s="426"/>
      <c r="FW117" s="64"/>
      <c r="FX117" s="64"/>
      <c r="FY117" s="64"/>
      <c r="FZ117" s="64"/>
      <c r="GA117" s="64"/>
      <c r="GB117" s="64"/>
      <c r="GC117" s="64"/>
      <c r="GD117" s="64"/>
      <c r="GE117" s="64"/>
      <c r="GF117" s="64"/>
      <c r="GG117" s="64"/>
      <c r="GH117" s="64"/>
      <c r="GI117" s="64"/>
      <c r="GJ117" s="64"/>
      <c r="GK117" s="64"/>
      <c r="GL117" s="64"/>
      <c r="GM117" s="64"/>
      <c r="GN117" s="64"/>
      <c r="GO117" s="64"/>
      <c r="GP117" s="64"/>
      <c r="GQ117" s="426"/>
      <c r="GR117" s="426"/>
      <c r="GS117" s="64"/>
      <c r="GT117" s="64"/>
      <c r="GU117" s="64"/>
      <c r="GV117" s="64"/>
      <c r="GW117" s="64"/>
      <c r="GX117" s="64"/>
      <c r="GY117" s="64"/>
      <c r="GZ117" s="64"/>
      <c r="HA117" s="64"/>
      <c r="HB117" s="64"/>
      <c r="HC117" s="64"/>
      <c r="HD117" s="64"/>
      <c r="HE117" s="64"/>
      <c r="HF117" s="64"/>
      <c r="HG117" s="64"/>
      <c r="HH117" s="64"/>
      <c r="HI117" s="64"/>
      <c r="HJ117" s="64"/>
      <c r="HK117" s="64"/>
      <c r="HL117" s="382">
        <f t="shared" si="461"/>
        <v>0</v>
      </c>
      <c r="HM117" s="398">
        <f t="shared" si="462"/>
        <v>900</v>
      </c>
      <c r="HN117" s="398">
        <f t="shared" si="463"/>
        <v>0</v>
      </c>
      <c r="HO117" s="382">
        <f t="shared" si="464"/>
        <v>0</v>
      </c>
      <c r="HP117" s="382">
        <f t="shared" si="465"/>
        <v>0</v>
      </c>
      <c r="HQ117" s="382">
        <f t="shared" si="465"/>
        <v>0</v>
      </c>
      <c r="HR117" s="382">
        <f t="shared" si="465"/>
        <v>0</v>
      </c>
      <c r="HS117" s="382">
        <f t="shared" si="465"/>
        <v>0</v>
      </c>
      <c r="HT117" s="382">
        <f t="shared" si="465"/>
        <v>0</v>
      </c>
      <c r="HU117" s="382">
        <f t="shared" si="465"/>
        <v>0</v>
      </c>
      <c r="HV117" s="382">
        <f t="shared" si="465"/>
        <v>0</v>
      </c>
      <c r="HW117" s="382">
        <f t="shared" si="465"/>
        <v>0</v>
      </c>
      <c r="HX117" s="382">
        <f t="shared" si="465"/>
        <v>0</v>
      </c>
      <c r="HY117" s="382">
        <f t="shared" si="465"/>
        <v>0</v>
      </c>
      <c r="HZ117" s="382">
        <f t="shared" si="465"/>
        <v>0</v>
      </c>
      <c r="IA117" s="382">
        <f t="shared" si="465"/>
        <v>0</v>
      </c>
      <c r="IB117" s="382">
        <f t="shared" si="465"/>
        <v>0</v>
      </c>
      <c r="IC117" s="382">
        <f t="shared" si="465"/>
        <v>0</v>
      </c>
      <c r="ID117" s="382">
        <f t="shared" si="465"/>
        <v>0</v>
      </c>
      <c r="IE117" s="382">
        <f t="shared" si="465"/>
        <v>0</v>
      </c>
      <c r="IF117" s="429">
        <f t="shared" si="466"/>
        <v>900</v>
      </c>
      <c r="IG117" s="382">
        <f t="shared" si="467"/>
        <v>0</v>
      </c>
      <c r="IK117" s="380">
        <f t="shared" si="365"/>
        <v>0</v>
      </c>
    </row>
    <row r="118" spans="1:245" s="52" customFormat="1" ht="30" customHeight="1" outlineLevel="1">
      <c r="A118" s="57" t="s">
        <v>350</v>
      </c>
      <c r="B118" s="60" t="s">
        <v>563</v>
      </c>
      <c r="C118" s="282" t="s">
        <v>357</v>
      </c>
      <c r="D118" s="422"/>
      <c r="E118" s="245"/>
      <c r="F118" s="50"/>
      <c r="G118" s="245"/>
      <c r="H118" s="50"/>
      <c r="I118" s="50"/>
      <c r="J118" s="245">
        <v>2019</v>
      </c>
      <c r="K118" s="245">
        <v>2019</v>
      </c>
      <c r="L118" s="392" t="s">
        <v>606</v>
      </c>
      <c r="M118" s="34">
        <f t="shared" si="404"/>
        <v>0</v>
      </c>
      <c r="N118" s="392" t="s">
        <v>606</v>
      </c>
      <c r="O118" s="34">
        <f t="shared" si="405"/>
        <v>625</v>
      </c>
      <c r="P118" s="34">
        <f t="shared" si="406"/>
        <v>0</v>
      </c>
      <c r="Q118" s="34">
        <f t="shared" si="406"/>
        <v>0</v>
      </c>
      <c r="R118" s="34">
        <f t="shared" si="406"/>
        <v>0</v>
      </c>
      <c r="S118" s="34">
        <f t="shared" si="406"/>
        <v>0</v>
      </c>
      <c r="T118" s="34">
        <f t="shared" si="406"/>
        <v>0</v>
      </c>
      <c r="U118" s="34">
        <f t="shared" si="406"/>
        <v>625</v>
      </c>
      <c r="V118" s="66">
        <f t="shared" si="84"/>
        <v>625</v>
      </c>
      <c r="W118" s="34">
        <v>625</v>
      </c>
      <c r="X118" s="34"/>
      <c r="Y118" s="34"/>
      <c r="Z118" s="34"/>
      <c r="AA118" s="34"/>
      <c r="AB118" s="34"/>
      <c r="AC118" s="34"/>
      <c r="AD118" s="34"/>
      <c r="AE118" s="34"/>
      <c r="AF118" s="34"/>
      <c r="AG118" s="34">
        <f t="shared" si="408"/>
        <v>0</v>
      </c>
      <c r="AH118" s="34">
        <f t="shared" si="408"/>
        <v>0</v>
      </c>
      <c r="AI118" s="34">
        <f t="shared" si="83"/>
        <v>0</v>
      </c>
      <c r="AJ118" s="34"/>
      <c r="AK118" s="34"/>
      <c r="AL118" s="34"/>
      <c r="AM118" s="34"/>
      <c r="AN118" s="34"/>
      <c r="AO118" s="34"/>
      <c r="AP118" s="34"/>
      <c r="AQ118" s="34"/>
      <c r="AR118" s="34"/>
      <c r="AS118" s="34">
        <f t="shared" si="409"/>
        <v>0</v>
      </c>
      <c r="AT118" s="34">
        <f t="shared" si="409"/>
        <v>0</v>
      </c>
      <c r="AU118" s="66">
        <f t="shared" si="367"/>
        <v>0</v>
      </c>
      <c r="AV118" s="34">
        <f t="shared" si="407"/>
        <v>0</v>
      </c>
      <c r="AW118" s="34">
        <f t="shared" si="407"/>
        <v>0</v>
      </c>
      <c r="AX118" s="34">
        <f t="shared" si="368"/>
        <v>0</v>
      </c>
      <c r="AY118" s="34">
        <f t="shared" si="410"/>
        <v>0</v>
      </c>
      <c r="AZ118" s="34">
        <f t="shared" si="410"/>
        <v>625</v>
      </c>
      <c r="BA118" s="184"/>
      <c r="BB118" s="184"/>
      <c r="BC118" s="184"/>
      <c r="BD118" s="184"/>
      <c r="BE118" s="184"/>
      <c r="BF118" s="184">
        <v>625</v>
      </c>
      <c r="BG118" s="184"/>
      <c r="BH118" s="184"/>
      <c r="BI118" s="184"/>
      <c r="BJ118" s="184"/>
      <c r="BK118" s="184"/>
      <c r="BL118" s="184"/>
      <c r="BM118" s="34">
        <f t="shared" si="411"/>
        <v>0</v>
      </c>
      <c r="BN118" s="34">
        <f t="shared" si="411"/>
        <v>0</v>
      </c>
      <c r="BO118" s="74"/>
      <c r="BP118" s="74"/>
      <c r="BQ118" s="74"/>
      <c r="BR118" s="74"/>
      <c r="BS118" s="74"/>
      <c r="BT118" s="74"/>
      <c r="BU118" s="74"/>
      <c r="BV118" s="74"/>
      <c r="BW118" s="74"/>
      <c r="BX118" s="74"/>
      <c r="BY118" s="74"/>
      <c r="BZ118" s="74"/>
      <c r="CA118" s="34">
        <f t="shared" si="412"/>
        <v>0</v>
      </c>
      <c r="CB118" s="34">
        <f t="shared" si="412"/>
        <v>0</v>
      </c>
      <c r="CC118" s="34"/>
      <c r="CD118" s="34"/>
      <c r="CE118" s="34"/>
      <c r="CF118" s="34"/>
      <c r="CG118" s="34"/>
      <c r="CH118" s="34"/>
      <c r="CI118" s="34"/>
      <c r="CJ118" s="34"/>
      <c r="CK118" s="34"/>
      <c r="CL118" s="34"/>
      <c r="CM118" s="34"/>
      <c r="CN118" s="34"/>
      <c r="CO118" s="34">
        <f t="shared" si="413"/>
        <v>0</v>
      </c>
      <c r="CP118" s="34">
        <f t="shared" si="413"/>
        <v>0</v>
      </c>
      <c r="CQ118" s="34"/>
      <c r="CR118" s="34"/>
      <c r="CS118" s="34"/>
      <c r="CT118" s="34"/>
      <c r="CU118" s="34"/>
      <c r="CV118" s="34"/>
      <c r="CW118" s="34"/>
      <c r="CX118" s="34"/>
      <c r="CY118" s="34"/>
      <c r="CZ118" s="34"/>
      <c r="DA118" s="34"/>
      <c r="DB118" s="34"/>
      <c r="DC118" s="380">
        <f t="shared" si="417"/>
        <v>0</v>
      </c>
      <c r="DD118" s="380">
        <f t="shared" si="417"/>
        <v>625</v>
      </c>
      <c r="DE118" s="64">
        <f t="shared" si="415"/>
        <v>0</v>
      </c>
      <c r="DF118" s="64">
        <f t="shared" si="415"/>
        <v>0</v>
      </c>
      <c r="DG118" s="64">
        <f t="shared" si="415"/>
        <v>0</v>
      </c>
      <c r="DH118" s="64">
        <f t="shared" si="415"/>
        <v>0</v>
      </c>
      <c r="DI118" s="64">
        <f t="shared" si="415"/>
        <v>0</v>
      </c>
      <c r="DJ118" s="64">
        <f t="shared" si="415"/>
        <v>625</v>
      </c>
      <c r="DK118" s="64">
        <f t="shared" si="401"/>
        <v>0</v>
      </c>
      <c r="DL118" s="64">
        <f t="shared" si="401"/>
        <v>0</v>
      </c>
      <c r="DM118" s="64">
        <f t="shared" si="401"/>
        <v>0</v>
      </c>
      <c r="DN118" s="64">
        <f t="shared" si="401"/>
        <v>0</v>
      </c>
      <c r="DO118" s="64">
        <f t="shared" si="401"/>
        <v>0</v>
      </c>
      <c r="DP118" s="64">
        <f t="shared" si="401"/>
        <v>0</v>
      </c>
      <c r="DQ118" s="50"/>
      <c r="DR118" s="50"/>
      <c r="DS118" s="50"/>
      <c r="DT118" s="50"/>
      <c r="DU118" s="50"/>
      <c r="DV118" s="50"/>
      <c r="DW118" s="50"/>
      <c r="DX118" s="50"/>
      <c r="DY118" s="51"/>
      <c r="DZ118" s="51"/>
      <c r="EA118" s="50"/>
      <c r="EB118" s="64">
        <f t="shared" ref="EB118:EC151" si="468">EF118+EI118+EL118+EO118+ER118+EU118</f>
        <v>0</v>
      </c>
      <c r="EC118" s="426">
        <f t="shared" si="468"/>
        <v>625</v>
      </c>
      <c r="ED118" s="426">
        <f t="shared" ref="ED118:ED194" si="469">EH118+EK118+EN118+EQ118</f>
        <v>625</v>
      </c>
      <c r="EE118" s="64">
        <f t="shared" ref="EE118:EE194" si="470">EH118+EK118+EN118+EQ118+ET118+EW118</f>
        <v>625</v>
      </c>
      <c r="EF118" s="64">
        <f t="shared" si="418"/>
        <v>0</v>
      </c>
      <c r="EG118" s="64">
        <f t="shared" ref="EG118:EG194" si="471">EH118</f>
        <v>0</v>
      </c>
      <c r="EH118" s="64">
        <f t="shared" si="419"/>
        <v>0</v>
      </c>
      <c r="EI118" s="64">
        <f t="shared" si="419"/>
        <v>0</v>
      </c>
      <c r="EJ118" s="64">
        <f t="shared" ref="EJ118:EJ194" si="472">EK118</f>
        <v>0</v>
      </c>
      <c r="EK118" s="64">
        <f t="shared" si="420"/>
        <v>0</v>
      </c>
      <c r="EL118" s="64">
        <f t="shared" si="420"/>
        <v>0</v>
      </c>
      <c r="EM118" s="64">
        <f t="shared" si="421"/>
        <v>625</v>
      </c>
      <c r="EN118" s="64">
        <f t="shared" si="422"/>
        <v>625</v>
      </c>
      <c r="EO118" s="64">
        <f t="shared" si="422"/>
        <v>0</v>
      </c>
      <c r="EP118" s="64">
        <f t="shared" si="423"/>
        <v>0</v>
      </c>
      <c r="EQ118" s="64">
        <f t="shared" si="424"/>
        <v>0</v>
      </c>
      <c r="ER118" s="64">
        <f t="shared" si="424"/>
        <v>0</v>
      </c>
      <c r="ES118" s="64"/>
      <c r="ET118" s="426">
        <f t="shared" si="425"/>
        <v>0</v>
      </c>
      <c r="EU118" s="64">
        <f t="shared" si="425"/>
        <v>0</v>
      </c>
      <c r="EV118" s="64"/>
      <c r="EW118" s="426">
        <f t="shared" si="426"/>
        <v>0</v>
      </c>
      <c r="EX118" s="64">
        <f t="shared" ref="EX118:EY151" si="473">FB118+FE118+FH118+FK118+FN118+FQ118</f>
        <v>0</v>
      </c>
      <c r="EY118" s="426">
        <f t="shared" si="473"/>
        <v>0</v>
      </c>
      <c r="EZ118" s="426">
        <f t="shared" ref="EZ118:EZ194" si="474">FD118+FG118+FJ118+FM118</f>
        <v>0</v>
      </c>
      <c r="FA118" s="64">
        <f t="shared" ref="FA118:FA194" si="475">FD118+FG118+FJ118+FM118+FP118+FS118</f>
        <v>0</v>
      </c>
      <c r="FB118" s="64">
        <f t="shared" si="427"/>
        <v>0</v>
      </c>
      <c r="FC118" s="64">
        <f t="shared" ref="FC118:FC194" si="476">FD118</f>
        <v>0</v>
      </c>
      <c r="FD118" s="64">
        <f t="shared" si="428"/>
        <v>0</v>
      </c>
      <c r="FE118" s="64">
        <f t="shared" si="428"/>
        <v>0</v>
      </c>
      <c r="FF118" s="64">
        <f t="shared" ref="FF118:FF194" si="477">FG118</f>
        <v>0</v>
      </c>
      <c r="FG118" s="64">
        <f t="shared" si="429"/>
        <v>0</v>
      </c>
      <c r="FH118" s="64">
        <f t="shared" si="429"/>
        <v>0</v>
      </c>
      <c r="FI118" s="64">
        <f t="shared" si="430"/>
        <v>0</v>
      </c>
      <c r="FJ118" s="64">
        <f t="shared" si="431"/>
        <v>0</v>
      </c>
      <c r="FK118" s="64">
        <f t="shared" si="431"/>
        <v>0</v>
      </c>
      <c r="FL118" s="64">
        <f t="shared" si="432"/>
        <v>0</v>
      </c>
      <c r="FM118" s="64">
        <f t="shared" si="433"/>
        <v>0</v>
      </c>
      <c r="FN118" s="64">
        <f t="shared" si="433"/>
        <v>0</v>
      </c>
      <c r="FO118" s="64"/>
      <c r="FP118" s="64">
        <f t="shared" si="434"/>
        <v>0</v>
      </c>
      <c r="FQ118" s="64">
        <f t="shared" si="434"/>
        <v>0</v>
      </c>
      <c r="FR118" s="64"/>
      <c r="FS118" s="64">
        <f t="shared" si="435"/>
        <v>0</v>
      </c>
      <c r="FT118" s="64">
        <f t="shared" si="436"/>
        <v>0</v>
      </c>
      <c r="FU118" s="426">
        <f t="shared" si="436"/>
        <v>0</v>
      </c>
      <c r="FV118" s="426">
        <f t="shared" ref="FV118:FV194" si="478">FZ118+GC118+GF118+GI118</f>
        <v>0</v>
      </c>
      <c r="FW118" s="64">
        <f t="shared" si="437"/>
        <v>0</v>
      </c>
      <c r="FX118" s="64">
        <f t="shared" si="438"/>
        <v>0</v>
      </c>
      <c r="FY118" s="64">
        <f t="shared" ref="FY118:FY194" si="479">FZ118</f>
        <v>0</v>
      </c>
      <c r="FZ118" s="64">
        <f t="shared" si="439"/>
        <v>0</v>
      </c>
      <c r="GA118" s="64">
        <f t="shared" si="439"/>
        <v>0</v>
      </c>
      <c r="GB118" s="64">
        <f t="shared" ref="GB118:GB194" si="480">GC118</f>
        <v>0</v>
      </c>
      <c r="GC118" s="64">
        <f t="shared" si="440"/>
        <v>0</v>
      </c>
      <c r="GD118" s="64">
        <f t="shared" si="440"/>
        <v>0</v>
      </c>
      <c r="GE118" s="64">
        <f t="shared" si="441"/>
        <v>0</v>
      </c>
      <c r="GF118" s="64">
        <f t="shared" si="442"/>
        <v>0</v>
      </c>
      <c r="GG118" s="64">
        <f t="shared" si="442"/>
        <v>0</v>
      </c>
      <c r="GH118" s="64">
        <f t="shared" si="443"/>
        <v>0</v>
      </c>
      <c r="GI118" s="64">
        <f t="shared" si="444"/>
        <v>0</v>
      </c>
      <c r="GJ118" s="64">
        <f t="shared" si="444"/>
        <v>0</v>
      </c>
      <c r="GK118" s="64"/>
      <c r="GL118" s="64">
        <f t="shared" si="445"/>
        <v>0</v>
      </c>
      <c r="GM118" s="64">
        <f t="shared" si="445"/>
        <v>0</v>
      </c>
      <c r="GN118" s="64"/>
      <c r="GO118" s="64">
        <f t="shared" si="446"/>
        <v>0</v>
      </c>
      <c r="GP118" s="64">
        <f t="shared" si="447"/>
        <v>0</v>
      </c>
      <c r="GQ118" s="426">
        <f t="shared" si="447"/>
        <v>0</v>
      </c>
      <c r="GR118" s="426">
        <f t="shared" ref="GR118:GR194" si="481">GV118+GY118+HB118+HE118</f>
        <v>0</v>
      </c>
      <c r="GS118" s="64">
        <f t="shared" si="448"/>
        <v>0</v>
      </c>
      <c r="GT118" s="64">
        <f t="shared" si="449"/>
        <v>0</v>
      </c>
      <c r="GU118" s="64">
        <f t="shared" ref="GU118:GU194" si="482">GV118</f>
        <v>0</v>
      </c>
      <c r="GV118" s="64">
        <f t="shared" si="450"/>
        <v>0</v>
      </c>
      <c r="GW118" s="64">
        <f t="shared" si="450"/>
        <v>0</v>
      </c>
      <c r="GX118" s="64">
        <f t="shared" ref="GX118:GX194" si="483">GY118</f>
        <v>0</v>
      </c>
      <c r="GY118" s="64">
        <f t="shared" si="451"/>
        <v>0</v>
      </c>
      <c r="GZ118" s="64">
        <f t="shared" si="451"/>
        <v>0</v>
      </c>
      <c r="HA118" s="64">
        <f t="shared" ref="HA118:HA194" si="484">AE118</f>
        <v>0</v>
      </c>
      <c r="HB118" s="64">
        <f t="shared" si="452"/>
        <v>0</v>
      </c>
      <c r="HC118" s="64">
        <f t="shared" si="452"/>
        <v>0</v>
      </c>
      <c r="HD118" s="64">
        <f t="shared" ref="HD118:HD194" si="485">AR118</f>
        <v>0</v>
      </c>
      <c r="HE118" s="64">
        <f t="shared" si="453"/>
        <v>0</v>
      </c>
      <c r="HF118" s="64">
        <f t="shared" si="453"/>
        <v>0</v>
      </c>
      <c r="HG118" s="64"/>
      <c r="HH118" s="64">
        <f t="shared" si="454"/>
        <v>0</v>
      </c>
      <c r="HI118" s="64">
        <f t="shared" si="454"/>
        <v>0</v>
      </c>
      <c r="HJ118" s="64"/>
      <c r="HK118" s="64">
        <f t="shared" si="455"/>
        <v>0</v>
      </c>
      <c r="HL118" s="382">
        <f t="shared" ref="HL118:HM194" si="486">HP118+HS118+HV118+HY118+IB118+IE118</f>
        <v>0</v>
      </c>
      <c r="HM118" s="398">
        <f t="shared" si="486"/>
        <v>625</v>
      </c>
      <c r="HN118" s="398">
        <f t="shared" ref="HN118:HN194" si="487">HR118+HU118+HX118+IA118</f>
        <v>625</v>
      </c>
      <c r="HO118" s="382">
        <f t="shared" si="456"/>
        <v>625</v>
      </c>
      <c r="HP118" s="382">
        <f t="shared" si="390"/>
        <v>0</v>
      </c>
      <c r="HQ118" s="382">
        <f t="shared" si="390"/>
        <v>0</v>
      </c>
      <c r="HR118" s="382">
        <f t="shared" si="390"/>
        <v>0</v>
      </c>
      <c r="HS118" s="382">
        <f t="shared" si="390"/>
        <v>0</v>
      </c>
      <c r="HT118" s="382">
        <f t="shared" si="390"/>
        <v>0</v>
      </c>
      <c r="HU118" s="382">
        <f t="shared" si="416"/>
        <v>0</v>
      </c>
      <c r="HV118" s="382">
        <f t="shared" si="416"/>
        <v>0</v>
      </c>
      <c r="HW118" s="382">
        <f t="shared" si="416"/>
        <v>625</v>
      </c>
      <c r="HX118" s="382">
        <f t="shared" si="416"/>
        <v>625</v>
      </c>
      <c r="HY118" s="382">
        <f t="shared" si="416"/>
        <v>0</v>
      </c>
      <c r="HZ118" s="382">
        <f t="shared" si="416"/>
        <v>0</v>
      </c>
      <c r="IA118" s="382">
        <f t="shared" si="416"/>
        <v>0</v>
      </c>
      <c r="IB118" s="382">
        <f t="shared" si="416"/>
        <v>0</v>
      </c>
      <c r="IC118" s="382">
        <f t="shared" si="416"/>
        <v>0</v>
      </c>
      <c r="ID118" s="382">
        <f t="shared" si="416"/>
        <v>0</v>
      </c>
      <c r="IE118" s="382">
        <f t="shared" si="416"/>
        <v>0</v>
      </c>
      <c r="IF118" s="429">
        <f t="shared" si="328"/>
        <v>0</v>
      </c>
      <c r="IG118" s="382">
        <f t="shared" si="328"/>
        <v>0</v>
      </c>
      <c r="IK118" s="380">
        <f t="shared" si="365"/>
        <v>0</v>
      </c>
    </row>
    <row r="119" spans="1:245" s="52" customFormat="1" ht="22.5" customHeight="1">
      <c r="A119" s="49" t="s">
        <v>52</v>
      </c>
      <c r="B119" s="69" t="s">
        <v>56</v>
      </c>
      <c r="C119" s="530" t="s">
        <v>131</v>
      </c>
      <c r="D119" s="531"/>
      <c r="E119" s="49" t="s">
        <v>43</v>
      </c>
      <c r="F119" s="49"/>
      <c r="G119" s="50"/>
      <c r="H119" s="27"/>
      <c r="I119" s="27"/>
      <c r="J119" s="50">
        <v>2020</v>
      </c>
      <c r="K119" s="50">
        <v>2022</v>
      </c>
      <c r="L119" s="50"/>
      <c r="M119" s="27">
        <f t="shared" ref="M119:AT119" si="488">SUM(M120:M121)</f>
        <v>27037.7067058303</v>
      </c>
      <c r="N119" s="27"/>
      <c r="O119" s="27">
        <f t="shared" si="488"/>
        <v>27037.704899990298</v>
      </c>
      <c r="P119" s="27">
        <f t="shared" si="488"/>
        <v>0</v>
      </c>
      <c r="Q119" s="27">
        <f t="shared" si="488"/>
        <v>0</v>
      </c>
      <c r="R119" s="27">
        <f t="shared" si="488"/>
        <v>0</v>
      </c>
      <c r="S119" s="27">
        <f t="shared" si="488"/>
        <v>0</v>
      </c>
      <c r="T119" s="27">
        <f t="shared" si="488"/>
        <v>0</v>
      </c>
      <c r="U119" s="27">
        <f t="shared" si="488"/>
        <v>0</v>
      </c>
      <c r="V119" s="27">
        <f t="shared" si="488"/>
        <v>0</v>
      </c>
      <c r="W119" s="27">
        <f t="shared" si="488"/>
        <v>0</v>
      </c>
      <c r="X119" s="27">
        <f t="shared" si="488"/>
        <v>0</v>
      </c>
      <c r="Y119" s="27">
        <f t="shared" si="488"/>
        <v>0</v>
      </c>
      <c r="Z119" s="27">
        <f t="shared" si="488"/>
        <v>0</v>
      </c>
      <c r="AA119" s="27">
        <f t="shared" si="488"/>
        <v>0</v>
      </c>
      <c r="AB119" s="27">
        <f t="shared" si="488"/>
        <v>0</v>
      </c>
      <c r="AC119" s="27">
        <f t="shared" si="488"/>
        <v>0</v>
      </c>
      <c r="AD119" s="27">
        <f t="shared" si="488"/>
        <v>0</v>
      </c>
      <c r="AE119" s="27">
        <f t="shared" si="488"/>
        <v>0</v>
      </c>
      <c r="AF119" s="27"/>
      <c r="AG119" s="27">
        <f t="shared" si="488"/>
        <v>0</v>
      </c>
      <c r="AH119" s="27">
        <f>SUM(AH120:AH121)</f>
        <v>20831.316705830301</v>
      </c>
      <c r="AI119" s="27">
        <f t="shared" si="83"/>
        <v>0</v>
      </c>
      <c r="AJ119" s="27">
        <f t="shared" si="488"/>
        <v>0</v>
      </c>
      <c r="AK119" s="27">
        <f t="shared" si="488"/>
        <v>0</v>
      </c>
      <c r="AL119" s="27">
        <f t="shared" si="488"/>
        <v>0</v>
      </c>
      <c r="AM119" s="27">
        <f t="shared" si="488"/>
        <v>0</v>
      </c>
      <c r="AN119" s="27">
        <f t="shared" si="488"/>
        <v>0</v>
      </c>
      <c r="AO119" s="27">
        <f t="shared" si="488"/>
        <v>0</v>
      </c>
      <c r="AP119" s="27">
        <f t="shared" si="488"/>
        <v>0</v>
      </c>
      <c r="AQ119" s="27">
        <f t="shared" si="488"/>
        <v>0</v>
      </c>
      <c r="AR119" s="27">
        <f t="shared" si="488"/>
        <v>0</v>
      </c>
      <c r="AS119" s="27">
        <f t="shared" si="488"/>
        <v>20831.316705830301</v>
      </c>
      <c r="AT119" s="27">
        <f t="shared" si="488"/>
        <v>0</v>
      </c>
      <c r="AU119" s="66">
        <f t="shared" si="367"/>
        <v>0</v>
      </c>
      <c r="AV119" s="27">
        <f>SUM(AV120:AV121)</f>
        <v>6206.39</v>
      </c>
      <c r="AW119" s="27">
        <f t="shared" ref="AW119:DH119" si="489">SUM(AW120:AW121)</f>
        <v>6206.3881941599984</v>
      </c>
      <c r="AX119" s="27">
        <f t="shared" si="368"/>
        <v>0</v>
      </c>
      <c r="AY119" s="27">
        <f t="shared" si="489"/>
        <v>27037.7067058303</v>
      </c>
      <c r="AZ119" s="27">
        <f t="shared" si="489"/>
        <v>27037.704899990298</v>
      </c>
      <c r="BA119" s="27">
        <f t="shared" si="489"/>
        <v>0</v>
      </c>
      <c r="BB119" s="27">
        <f t="shared" si="489"/>
        <v>0</v>
      </c>
      <c r="BC119" s="27">
        <f t="shared" si="489"/>
        <v>0</v>
      </c>
      <c r="BD119" s="27">
        <f t="shared" si="489"/>
        <v>0</v>
      </c>
      <c r="BE119" s="27">
        <f t="shared" si="489"/>
        <v>0</v>
      </c>
      <c r="BF119" s="27">
        <f t="shared" si="489"/>
        <v>0</v>
      </c>
      <c r="BG119" s="27">
        <f t="shared" si="489"/>
        <v>0</v>
      </c>
      <c r="BH119" s="27">
        <f t="shared" si="489"/>
        <v>20831.316705830301</v>
      </c>
      <c r="BI119" s="27">
        <f t="shared" si="489"/>
        <v>20831.316705830301</v>
      </c>
      <c r="BJ119" s="27">
        <f t="shared" si="489"/>
        <v>0</v>
      </c>
      <c r="BK119" s="27">
        <f t="shared" si="489"/>
        <v>6206.39</v>
      </c>
      <c r="BL119" s="27">
        <f t="shared" si="489"/>
        <v>6206.3881941599984</v>
      </c>
      <c r="BM119" s="27">
        <f t="shared" si="489"/>
        <v>0</v>
      </c>
      <c r="BN119" s="27">
        <f t="shared" si="489"/>
        <v>0</v>
      </c>
      <c r="BO119" s="27">
        <f t="shared" si="489"/>
        <v>0</v>
      </c>
      <c r="BP119" s="27">
        <f t="shared" si="489"/>
        <v>0</v>
      </c>
      <c r="BQ119" s="27">
        <f t="shared" si="489"/>
        <v>0</v>
      </c>
      <c r="BR119" s="27">
        <f t="shared" si="489"/>
        <v>0</v>
      </c>
      <c r="BS119" s="27">
        <f t="shared" si="489"/>
        <v>0</v>
      </c>
      <c r="BT119" s="27">
        <f t="shared" si="489"/>
        <v>0</v>
      </c>
      <c r="BU119" s="27">
        <f t="shared" si="489"/>
        <v>0</v>
      </c>
      <c r="BV119" s="27">
        <f t="shared" si="489"/>
        <v>0</v>
      </c>
      <c r="BW119" s="27">
        <f t="shared" si="489"/>
        <v>0</v>
      </c>
      <c r="BX119" s="27">
        <f t="shared" si="489"/>
        <v>0</v>
      </c>
      <c r="BY119" s="27">
        <f t="shared" si="489"/>
        <v>0</v>
      </c>
      <c r="BZ119" s="27">
        <f t="shared" si="489"/>
        <v>0</v>
      </c>
      <c r="CA119" s="27">
        <f t="shared" si="489"/>
        <v>0</v>
      </c>
      <c r="CB119" s="27">
        <f t="shared" si="489"/>
        <v>0</v>
      </c>
      <c r="CC119" s="27">
        <f t="shared" si="489"/>
        <v>0</v>
      </c>
      <c r="CD119" s="27">
        <f t="shared" si="489"/>
        <v>0</v>
      </c>
      <c r="CE119" s="27">
        <f t="shared" si="489"/>
        <v>0</v>
      </c>
      <c r="CF119" s="27">
        <f t="shared" si="489"/>
        <v>0</v>
      </c>
      <c r="CG119" s="27">
        <f t="shared" si="489"/>
        <v>0</v>
      </c>
      <c r="CH119" s="27">
        <f t="shared" si="489"/>
        <v>0</v>
      </c>
      <c r="CI119" s="27">
        <f t="shared" si="489"/>
        <v>0</v>
      </c>
      <c r="CJ119" s="27">
        <f t="shared" si="489"/>
        <v>0</v>
      </c>
      <c r="CK119" s="27">
        <f t="shared" si="489"/>
        <v>0</v>
      </c>
      <c r="CL119" s="27">
        <f t="shared" si="489"/>
        <v>0</v>
      </c>
      <c r="CM119" s="27">
        <f t="shared" si="489"/>
        <v>0</v>
      </c>
      <c r="CN119" s="27">
        <f t="shared" si="489"/>
        <v>0</v>
      </c>
      <c r="CO119" s="27">
        <f t="shared" si="489"/>
        <v>0</v>
      </c>
      <c r="CP119" s="27">
        <f t="shared" si="489"/>
        <v>0</v>
      </c>
      <c r="CQ119" s="27">
        <f t="shared" si="489"/>
        <v>0</v>
      </c>
      <c r="CR119" s="27">
        <f t="shared" si="489"/>
        <v>0</v>
      </c>
      <c r="CS119" s="27">
        <f t="shared" si="489"/>
        <v>0</v>
      </c>
      <c r="CT119" s="27">
        <f t="shared" si="489"/>
        <v>0</v>
      </c>
      <c r="CU119" s="27">
        <f t="shared" si="489"/>
        <v>0</v>
      </c>
      <c r="CV119" s="27">
        <f t="shared" si="489"/>
        <v>0</v>
      </c>
      <c r="CW119" s="27">
        <f t="shared" si="489"/>
        <v>0</v>
      </c>
      <c r="CX119" s="27">
        <f t="shared" si="489"/>
        <v>0</v>
      </c>
      <c r="CY119" s="27">
        <f t="shared" si="489"/>
        <v>0</v>
      </c>
      <c r="CZ119" s="27">
        <f t="shared" si="489"/>
        <v>0</v>
      </c>
      <c r="DA119" s="27">
        <f t="shared" si="489"/>
        <v>0</v>
      </c>
      <c r="DB119" s="27">
        <f t="shared" si="489"/>
        <v>0</v>
      </c>
      <c r="DC119" s="380">
        <f t="shared" si="489"/>
        <v>27037.7067058303</v>
      </c>
      <c r="DD119" s="380">
        <f t="shared" si="489"/>
        <v>27037.704899990298</v>
      </c>
      <c r="DE119" s="64">
        <f t="shared" si="489"/>
        <v>0</v>
      </c>
      <c r="DF119" s="64">
        <f t="shared" si="489"/>
        <v>0</v>
      </c>
      <c r="DG119" s="64">
        <f t="shared" si="489"/>
        <v>0</v>
      </c>
      <c r="DH119" s="64">
        <f t="shared" si="489"/>
        <v>0</v>
      </c>
      <c r="DI119" s="64">
        <f t="shared" ref="DI119:FT119" si="490">SUM(DI120:DI121)</f>
        <v>0</v>
      </c>
      <c r="DJ119" s="64">
        <f t="shared" si="490"/>
        <v>0</v>
      </c>
      <c r="DK119" s="64">
        <f t="shared" si="490"/>
        <v>0</v>
      </c>
      <c r="DL119" s="64">
        <f t="shared" si="490"/>
        <v>20831.316705830301</v>
      </c>
      <c r="DM119" s="64">
        <f t="shared" si="490"/>
        <v>20831.316705830301</v>
      </c>
      <c r="DN119" s="64">
        <f t="shared" si="490"/>
        <v>0</v>
      </c>
      <c r="DO119" s="64">
        <f t="shared" si="490"/>
        <v>6206.39</v>
      </c>
      <c r="DP119" s="64">
        <f t="shared" si="490"/>
        <v>6206.3881941599984</v>
      </c>
      <c r="DQ119" s="51">
        <f t="shared" si="490"/>
        <v>0</v>
      </c>
      <c r="DR119" s="51">
        <f t="shared" si="490"/>
        <v>2</v>
      </c>
      <c r="DS119" s="51">
        <f t="shared" si="490"/>
        <v>0</v>
      </c>
      <c r="DT119" s="51">
        <f t="shared" si="490"/>
        <v>2</v>
      </c>
      <c r="DU119" s="51">
        <f t="shared" si="490"/>
        <v>0</v>
      </c>
      <c r="DV119" s="51">
        <f t="shared" si="490"/>
        <v>4</v>
      </c>
      <c r="DW119" s="27">
        <f t="shared" si="490"/>
        <v>0</v>
      </c>
      <c r="DX119" s="27">
        <f t="shared" si="490"/>
        <v>0</v>
      </c>
      <c r="DY119" s="27">
        <f t="shared" si="490"/>
        <v>1071.9584517670996</v>
      </c>
      <c r="DZ119" s="27">
        <f t="shared" si="490"/>
        <v>4394.2515126808539</v>
      </c>
      <c r="EA119" s="27">
        <f t="shared" si="490"/>
        <v>16.263334364723992</v>
      </c>
      <c r="EB119" s="64">
        <f t="shared" si="490"/>
        <v>27037.7067058303</v>
      </c>
      <c r="EC119" s="426">
        <f t="shared" si="490"/>
        <v>0</v>
      </c>
      <c r="ED119" s="426">
        <f t="shared" si="490"/>
        <v>20831.316705830301</v>
      </c>
      <c r="EE119" s="64">
        <f t="shared" si="490"/>
        <v>27037.704899990298</v>
      </c>
      <c r="EF119" s="64">
        <f t="shared" si="490"/>
        <v>0</v>
      </c>
      <c r="EG119" s="64">
        <f t="shared" si="490"/>
        <v>0</v>
      </c>
      <c r="EH119" s="64">
        <f t="shared" si="490"/>
        <v>0</v>
      </c>
      <c r="EI119" s="64">
        <f t="shared" si="490"/>
        <v>0</v>
      </c>
      <c r="EJ119" s="64">
        <f t="shared" si="490"/>
        <v>0</v>
      </c>
      <c r="EK119" s="64">
        <f t="shared" si="490"/>
        <v>0</v>
      </c>
      <c r="EL119" s="64">
        <f t="shared" si="490"/>
        <v>0</v>
      </c>
      <c r="EM119" s="64">
        <f t="shared" si="490"/>
        <v>0</v>
      </c>
      <c r="EN119" s="64">
        <f t="shared" si="490"/>
        <v>0</v>
      </c>
      <c r="EO119" s="64">
        <f t="shared" si="490"/>
        <v>0</v>
      </c>
      <c r="EP119" s="64">
        <f t="shared" si="490"/>
        <v>0</v>
      </c>
      <c r="EQ119" s="64">
        <f t="shared" si="490"/>
        <v>20831.316705830301</v>
      </c>
      <c r="ER119" s="64">
        <f t="shared" si="490"/>
        <v>20831.316705830301</v>
      </c>
      <c r="ES119" s="64">
        <f t="shared" si="490"/>
        <v>0</v>
      </c>
      <c r="ET119" s="426">
        <f t="shared" si="490"/>
        <v>0</v>
      </c>
      <c r="EU119" s="64">
        <f t="shared" si="490"/>
        <v>6206.39</v>
      </c>
      <c r="EV119" s="64">
        <f t="shared" si="490"/>
        <v>0</v>
      </c>
      <c r="EW119" s="426">
        <f t="shared" si="490"/>
        <v>6206.3881941599984</v>
      </c>
      <c r="EX119" s="64">
        <f t="shared" si="490"/>
        <v>0</v>
      </c>
      <c r="EY119" s="426">
        <f t="shared" si="490"/>
        <v>0</v>
      </c>
      <c r="EZ119" s="426">
        <f t="shared" si="490"/>
        <v>0</v>
      </c>
      <c r="FA119" s="64">
        <f t="shared" si="490"/>
        <v>0</v>
      </c>
      <c r="FB119" s="64">
        <f t="shared" si="490"/>
        <v>0</v>
      </c>
      <c r="FC119" s="64">
        <f t="shared" si="490"/>
        <v>0</v>
      </c>
      <c r="FD119" s="64">
        <f t="shared" si="490"/>
        <v>0</v>
      </c>
      <c r="FE119" s="64">
        <f t="shared" si="490"/>
        <v>0</v>
      </c>
      <c r="FF119" s="64">
        <f t="shared" si="490"/>
        <v>0</v>
      </c>
      <c r="FG119" s="64">
        <f t="shared" si="490"/>
        <v>0</v>
      </c>
      <c r="FH119" s="64">
        <f t="shared" si="490"/>
        <v>0</v>
      </c>
      <c r="FI119" s="64">
        <f t="shared" si="490"/>
        <v>0</v>
      </c>
      <c r="FJ119" s="64">
        <f t="shared" si="490"/>
        <v>0</v>
      </c>
      <c r="FK119" s="64">
        <f t="shared" si="490"/>
        <v>0</v>
      </c>
      <c r="FL119" s="64">
        <f t="shared" si="490"/>
        <v>0</v>
      </c>
      <c r="FM119" s="64">
        <f t="shared" si="490"/>
        <v>0</v>
      </c>
      <c r="FN119" s="64">
        <f t="shared" si="490"/>
        <v>0</v>
      </c>
      <c r="FO119" s="64">
        <f t="shared" si="490"/>
        <v>0</v>
      </c>
      <c r="FP119" s="64">
        <f t="shared" si="490"/>
        <v>0</v>
      </c>
      <c r="FQ119" s="64">
        <f t="shared" si="490"/>
        <v>0</v>
      </c>
      <c r="FR119" s="64">
        <f t="shared" si="490"/>
        <v>0</v>
      </c>
      <c r="FS119" s="64">
        <f t="shared" si="490"/>
        <v>0</v>
      </c>
      <c r="FT119" s="64">
        <f t="shared" si="490"/>
        <v>0</v>
      </c>
      <c r="FU119" s="426">
        <f t="shared" ref="FU119:IF119" si="491">SUM(FU120:FU121)</f>
        <v>0</v>
      </c>
      <c r="FV119" s="426">
        <f t="shared" si="491"/>
        <v>0</v>
      </c>
      <c r="FW119" s="64">
        <f t="shared" si="491"/>
        <v>0</v>
      </c>
      <c r="FX119" s="64">
        <f t="shared" si="491"/>
        <v>0</v>
      </c>
      <c r="FY119" s="64">
        <f t="shared" si="491"/>
        <v>0</v>
      </c>
      <c r="FZ119" s="64">
        <f t="shared" si="491"/>
        <v>0</v>
      </c>
      <c r="GA119" s="64">
        <f t="shared" si="491"/>
        <v>0</v>
      </c>
      <c r="GB119" s="64">
        <f t="shared" si="491"/>
        <v>0</v>
      </c>
      <c r="GC119" s="64">
        <f t="shared" si="491"/>
        <v>0</v>
      </c>
      <c r="GD119" s="64">
        <f t="shared" si="491"/>
        <v>0</v>
      </c>
      <c r="GE119" s="64">
        <f t="shared" si="491"/>
        <v>0</v>
      </c>
      <c r="GF119" s="64">
        <f t="shared" si="491"/>
        <v>0</v>
      </c>
      <c r="GG119" s="64">
        <f t="shared" si="491"/>
        <v>0</v>
      </c>
      <c r="GH119" s="64">
        <f t="shared" si="491"/>
        <v>0</v>
      </c>
      <c r="GI119" s="64">
        <f t="shared" si="491"/>
        <v>0</v>
      </c>
      <c r="GJ119" s="64">
        <f t="shared" si="491"/>
        <v>0</v>
      </c>
      <c r="GK119" s="64">
        <f t="shared" si="491"/>
        <v>0</v>
      </c>
      <c r="GL119" s="64">
        <f t="shared" si="491"/>
        <v>0</v>
      </c>
      <c r="GM119" s="64">
        <f t="shared" si="491"/>
        <v>0</v>
      </c>
      <c r="GN119" s="64">
        <f t="shared" si="491"/>
        <v>0</v>
      </c>
      <c r="GO119" s="64">
        <f t="shared" si="491"/>
        <v>0</v>
      </c>
      <c r="GP119" s="64">
        <f t="shared" si="491"/>
        <v>0</v>
      </c>
      <c r="GQ119" s="426">
        <f t="shared" si="491"/>
        <v>0</v>
      </c>
      <c r="GR119" s="426">
        <f t="shared" si="491"/>
        <v>0</v>
      </c>
      <c r="GS119" s="64">
        <f t="shared" si="491"/>
        <v>0</v>
      </c>
      <c r="GT119" s="64">
        <f t="shared" si="491"/>
        <v>0</v>
      </c>
      <c r="GU119" s="64">
        <f t="shared" si="491"/>
        <v>0</v>
      </c>
      <c r="GV119" s="64">
        <f t="shared" si="491"/>
        <v>0</v>
      </c>
      <c r="GW119" s="64">
        <f t="shared" si="491"/>
        <v>0</v>
      </c>
      <c r="GX119" s="64">
        <f t="shared" si="491"/>
        <v>0</v>
      </c>
      <c r="GY119" s="64">
        <f t="shared" si="491"/>
        <v>0</v>
      </c>
      <c r="GZ119" s="64">
        <f t="shared" si="491"/>
        <v>0</v>
      </c>
      <c r="HA119" s="64">
        <f t="shared" si="491"/>
        <v>0</v>
      </c>
      <c r="HB119" s="64">
        <f t="shared" si="491"/>
        <v>0</v>
      </c>
      <c r="HC119" s="64">
        <f t="shared" si="491"/>
        <v>0</v>
      </c>
      <c r="HD119" s="64">
        <f t="shared" si="491"/>
        <v>0</v>
      </c>
      <c r="HE119" s="64">
        <f t="shared" si="491"/>
        <v>0</v>
      </c>
      <c r="HF119" s="64">
        <f t="shared" si="491"/>
        <v>0</v>
      </c>
      <c r="HG119" s="64">
        <f t="shared" si="491"/>
        <v>0</v>
      </c>
      <c r="HH119" s="64">
        <f t="shared" si="491"/>
        <v>0</v>
      </c>
      <c r="HI119" s="64">
        <f t="shared" si="491"/>
        <v>0</v>
      </c>
      <c r="HJ119" s="64">
        <f t="shared" si="491"/>
        <v>0</v>
      </c>
      <c r="HK119" s="64">
        <f t="shared" si="491"/>
        <v>0</v>
      </c>
      <c r="HL119" s="382">
        <f t="shared" si="491"/>
        <v>27037.7067058303</v>
      </c>
      <c r="HM119" s="398">
        <f t="shared" si="491"/>
        <v>0</v>
      </c>
      <c r="HN119" s="398">
        <f t="shared" si="491"/>
        <v>20831.316705830301</v>
      </c>
      <c r="HO119" s="382">
        <f t="shared" si="491"/>
        <v>27037.704899990298</v>
      </c>
      <c r="HP119" s="382">
        <f t="shared" si="491"/>
        <v>0</v>
      </c>
      <c r="HQ119" s="382">
        <f t="shared" si="491"/>
        <v>0</v>
      </c>
      <c r="HR119" s="382">
        <f t="shared" si="491"/>
        <v>0</v>
      </c>
      <c r="HS119" s="382">
        <f t="shared" si="491"/>
        <v>0</v>
      </c>
      <c r="HT119" s="382">
        <f t="shared" si="491"/>
        <v>0</v>
      </c>
      <c r="HU119" s="382">
        <f t="shared" si="491"/>
        <v>0</v>
      </c>
      <c r="HV119" s="382">
        <f t="shared" si="491"/>
        <v>0</v>
      </c>
      <c r="HW119" s="382">
        <f t="shared" si="491"/>
        <v>0</v>
      </c>
      <c r="HX119" s="382">
        <f t="shared" si="491"/>
        <v>0</v>
      </c>
      <c r="HY119" s="382">
        <f t="shared" si="491"/>
        <v>0</v>
      </c>
      <c r="HZ119" s="382">
        <f t="shared" si="491"/>
        <v>0</v>
      </c>
      <c r="IA119" s="382">
        <f t="shared" si="491"/>
        <v>20831.316705830301</v>
      </c>
      <c r="IB119" s="382">
        <f t="shared" si="491"/>
        <v>20831.316705830301</v>
      </c>
      <c r="IC119" s="382">
        <f t="shared" si="491"/>
        <v>0</v>
      </c>
      <c r="ID119" s="382">
        <f t="shared" si="491"/>
        <v>0</v>
      </c>
      <c r="IE119" s="382">
        <f t="shared" si="491"/>
        <v>6206.39</v>
      </c>
      <c r="IF119" s="429">
        <f t="shared" si="491"/>
        <v>0</v>
      </c>
      <c r="IG119" s="382">
        <f t="shared" ref="IG119" si="492">SUM(IG120:IG121)</f>
        <v>6206.3881941599984</v>
      </c>
      <c r="IK119" s="380">
        <f t="shared" si="365"/>
        <v>0</v>
      </c>
    </row>
    <row r="120" spans="1:245" s="35" customFormat="1" ht="22.5" customHeight="1" outlineLevel="2">
      <c r="A120" s="57" t="s">
        <v>94</v>
      </c>
      <c r="B120" s="60" t="s">
        <v>507</v>
      </c>
      <c r="C120" s="282" t="s">
        <v>125</v>
      </c>
      <c r="D120" s="282" t="s">
        <v>198</v>
      </c>
      <c r="E120" s="406" t="s">
        <v>21</v>
      </c>
      <c r="F120" s="389" t="s">
        <v>606</v>
      </c>
      <c r="G120" s="245" t="s">
        <v>49</v>
      </c>
      <c r="H120" s="245">
        <v>23.59</v>
      </c>
      <c r="I120" s="245">
        <v>22.18</v>
      </c>
      <c r="J120" s="245">
        <v>2020</v>
      </c>
      <c r="K120" s="245">
        <v>2020</v>
      </c>
      <c r="L120" s="245"/>
      <c r="M120" s="34">
        <f>+P120+R120+T120+AG120+AS120+AV120</f>
        <v>20831.316705830301</v>
      </c>
      <c r="N120" s="392" t="s">
        <v>606</v>
      </c>
      <c r="O120" s="34">
        <f t="shared" ref="O120:O121" si="493">+Q120+S120+U120+AH120+AT120+AW120</f>
        <v>20831.316705830301</v>
      </c>
      <c r="P120" s="34">
        <f t="shared" ref="P120:U121" si="494">BA120+BO120+CC120+CQ120</f>
        <v>0</v>
      </c>
      <c r="Q120" s="34">
        <f t="shared" si="494"/>
        <v>0</v>
      </c>
      <c r="R120" s="34">
        <f t="shared" si="494"/>
        <v>0</v>
      </c>
      <c r="S120" s="34">
        <f t="shared" si="494"/>
        <v>0</v>
      </c>
      <c r="T120" s="34">
        <f t="shared" si="494"/>
        <v>0</v>
      </c>
      <c r="U120" s="34">
        <f t="shared" si="494"/>
        <v>0</v>
      </c>
      <c r="V120" s="66">
        <f t="shared" si="84"/>
        <v>0</v>
      </c>
      <c r="W120" s="34"/>
      <c r="X120" s="34"/>
      <c r="Y120" s="34"/>
      <c r="Z120" s="34"/>
      <c r="AA120" s="34"/>
      <c r="AB120" s="34"/>
      <c r="AC120" s="34"/>
      <c r="AD120" s="34"/>
      <c r="AE120" s="34"/>
      <c r="AF120" s="34"/>
      <c r="AG120" s="34">
        <f>BG120+BU120+CI120+CW120</f>
        <v>0</v>
      </c>
      <c r="AH120" s="34">
        <f>BH120+BV120+CJ120+CX120</f>
        <v>20831.316705830301</v>
      </c>
      <c r="AI120" s="34">
        <f t="shared" si="83"/>
        <v>0</v>
      </c>
      <c r="AJ120" s="34"/>
      <c r="AK120" s="34"/>
      <c r="AL120" s="34"/>
      <c r="AM120" s="34"/>
      <c r="AN120" s="34"/>
      <c r="AO120" s="34"/>
      <c r="AP120" s="34"/>
      <c r="AQ120" s="34"/>
      <c r="AR120" s="34"/>
      <c r="AS120" s="34">
        <f>BI120+BW120+CK120+CY120</f>
        <v>20831.316705830301</v>
      </c>
      <c r="AT120" s="34">
        <f>BJ120+BX120+CL120+CZ120</f>
        <v>0</v>
      </c>
      <c r="AU120" s="66">
        <f t="shared" si="367"/>
        <v>0</v>
      </c>
      <c r="AV120" s="34">
        <f t="shared" ref="AV120:AW121" si="495">BK120+BY120+CM120+DA120</f>
        <v>0</v>
      </c>
      <c r="AW120" s="34">
        <f t="shared" si="495"/>
        <v>0</v>
      </c>
      <c r="AX120" s="34">
        <f t="shared" si="368"/>
        <v>0</v>
      </c>
      <c r="AY120" s="34">
        <f t="shared" ref="AY120:AZ121" si="496">+BA120+BC120+BE120+BG120+BI120+BK120</f>
        <v>20831.316705830301</v>
      </c>
      <c r="AZ120" s="34">
        <f t="shared" si="496"/>
        <v>20831.316705830301</v>
      </c>
      <c r="BA120" s="185"/>
      <c r="BB120" s="185"/>
      <c r="BC120" s="185"/>
      <c r="BD120" s="185"/>
      <c r="BE120" s="184"/>
      <c r="BF120" s="184"/>
      <c r="BG120" s="184"/>
      <c r="BH120" s="184">
        <v>20831.316705830301</v>
      </c>
      <c r="BI120" s="184">
        <v>20831.316705830301</v>
      </c>
      <c r="BJ120" s="184"/>
      <c r="BK120" s="184"/>
      <c r="BL120" s="184"/>
      <c r="BM120" s="34">
        <f t="shared" ref="BM120:BN121" si="497">+BO120+BQ120+BS120+BU120+BW120+BY120</f>
        <v>0</v>
      </c>
      <c r="BN120" s="34">
        <f t="shared" si="497"/>
        <v>0</v>
      </c>
      <c r="BO120" s="245"/>
      <c r="BP120" s="245"/>
      <c r="BQ120" s="245"/>
      <c r="BR120" s="245"/>
      <c r="BS120" s="34"/>
      <c r="BT120" s="34"/>
      <c r="BU120" s="245"/>
      <c r="BV120" s="245"/>
      <c r="BW120" s="245"/>
      <c r="BX120" s="245"/>
      <c r="BY120" s="245"/>
      <c r="BZ120" s="245"/>
      <c r="CA120" s="34">
        <f t="shared" si="412"/>
        <v>0</v>
      </c>
      <c r="CB120" s="34">
        <f t="shared" si="412"/>
        <v>0</v>
      </c>
      <c r="CC120" s="34"/>
      <c r="CD120" s="34"/>
      <c r="CE120" s="34"/>
      <c r="CF120" s="34"/>
      <c r="CG120" s="34"/>
      <c r="CH120" s="34"/>
      <c r="CI120" s="34"/>
      <c r="CJ120" s="34"/>
      <c r="CK120" s="34"/>
      <c r="CL120" s="34"/>
      <c r="CM120" s="34"/>
      <c r="CN120" s="34"/>
      <c r="CO120" s="34">
        <f t="shared" ref="CO120:CP121" si="498">+CQ120+CS120+CU120+CW120+CY120+DA120</f>
        <v>0</v>
      </c>
      <c r="CP120" s="34">
        <f t="shared" si="498"/>
        <v>0</v>
      </c>
      <c r="CQ120" s="245"/>
      <c r="CR120" s="245"/>
      <c r="CS120" s="245"/>
      <c r="CT120" s="245"/>
      <c r="CU120" s="245"/>
      <c r="CV120" s="245"/>
      <c r="CW120" s="245"/>
      <c r="CX120" s="245"/>
      <c r="CY120" s="245"/>
      <c r="CZ120" s="404"/>
      <c r="DA120" s="404"/>
      <c r="DB120" s="404"/>
      <c r="DC120" s="380">
        <f t="shared" si="417"/>
        <v>20831.316705830301</v>
      </c>
      <c r="DD120" s="380">
        <f t="shared" si="417"/>
        <v>20831.316705830301</v>
      </c>
      <c r="DE120" s="64">
        <f t="shared" si="415"/>
        <v>0</v>
      </c>
      <c r="DF120" s="64">
        <f t="shared" si="415"/>
        <v>0</v>
      </c>
      <c r="DG120" s="64">
        <f t="shared" si="415"/>
        <v>0</v>
      </c>
      <c r="DH120" s="64">
        <f t="shared" si="415"/>
        <v>0</v>
      </c>
      <c r="DI120" s="64">
        <f t="shared" si="415"/>
        <v>0</v>
      </c>
      <c r="DJ120" s="64">
        <f t="shared" si="415"/>
        <v>0</v>
      </c>
      <c r="DK120" s="64">
        <f t="shared" si="401"/>
        <v>0</v>
      </c>
      <c r="DL120" s="64">
        <f t="shared" si="401"/>
        <v>20831.316705830301</v>
      </c>
      <c r="DM120" s="64">
        <f t="shared" si="401"/>
        <v>20831.316705830301</v>
      </c>
      <c r="DN120" s="64">
        <f t="shared" si="401"/>
        <v>0</v>
      </c>
      <c r="DO120" s="64">
        <f t="shared" si="401"/>
        <v>0</v>
      </c>
      <c r="DP120" s="64">
        <f t="shared" si="401"/>
        <v>0</v>
      </c>
      <c r="DQ120" s="245">
        <v>0</v>
      </c>
      <c r="DR120" s="245">
        <v>1</v>
      </c>
      <c r="DS120" s="245">
        <v>0</v>
      </c>
      <c r="DT120" s="245">
        <v>1</v>
      </c>
      <c r="DU120" s="245">
        <v>0</v>
      </c>
      <c r="DV120" s="245">
        <f t="shared" si="414"/>
        <v>2</v>
      </c>
      <c r="DW120" s="245"/>
      <c r="DX120" s="245"/>
      <c r="DY120" s="34">
        <v>932.71515006646678</v>
      </c>
      <c r="DZ120" s="34">
        <f>3820294.58276228/1000</f>
        <v>3820.2945827622798</v>
      </c>
      <c r="EA120" s="34">
        <v>5.45</v>
      </c>
      <c r="EB120" s="64">
        <f t="shared" si="468"/>
        <v>20831.316705830301</v>
      </c>
      <c r="EC120" s="426">
        <f t="shared" si="468"/>
        <v>0</v>
      </c>
      <c r="ED120" s="426">
        <f t="shared" si="469"/>
        <v>20831.316705830301</v>
      </c>
      <c r="EE120" s="64">
        <f t="shared" si="470"/>
        <v>20831.316705830301</v>
      </c>
      <c r="EF120" s="64">
        <f t="shared" si="418"/>
        <v>0</v>
      </c>
      <c r="EG120" s="64">
        <f t="shared" si="471"/>
        <v>0</v>
      </c>
      <c r="EH120" s="64">
        <f t="shared" si="419"/>
        <v>0</v>
      </c>
      <c r="EI120" s="64">
        <f t="shared" si="419"/>
        <v>0</v>
      </c>
      <c r="EJ120" s="64">
        <f t="shared" si="472"/>
        <v>0</v>
      </c>
      <c r="EK120" s="64">
        <f t="shared" si="420"/>
        <v>0</v>
      </c>
      <c r="EL120" s="64">
        <f t="shared" si="420"/>
        <v>0</v>
      </c>
      <c r="EM120" s="64">
        <f t="shared" si="421"/>
        <v>0</v>
      </c>
      <c r="EN120" s="64">
        <f t="shared" si="422"/>
        <v>0</v>
      </c>
      <c r="EO120" s="64">
        <f t="shared" si="422"/>
        <v>0</v>
      </c>
      <c r="EP120" s="64">
        <f t="shared" si="423"/>
        <v>0</v>
      </c>
      <c r="EQ120" s="64">
        <f t="shared" si="424"/>
        <v>20831.316705830301</v>
      </c>
      <c r="ER120" s="64">
        <f t="shared" si="424"/>
        <v>20831.316705830301</v>
      </c>
      <c r="ES120" s="64"/>
      <c r="ET120" s="426">
        <f t="shared" si="425"/>
        <v>0</v>
      </c>
      <c r="EU120" s="64">
        <f t="shared" si="425"/>
        <v>0</v>
      </c>
      <c r="EV120" s="64"/>
      <c r="EW120" s="426">
        <f t="shared" si="426"/>
        <v>0</v>
      </c>
      <c r="EX120" s="64">
        <f t="shared" si="473"/>
        <v>0</v>
      </c>
      <c r="EY120" s="426">
        <f t="shared" si="473"/>
        <v>0</v>
      </c>
      <c r="EZ120" s="426">
        <f t="shared" si="474"/>
        <v>0</v>
      </c>
      <c r="FA120" s="64">
        <f t="shared" si="475"/>
        <v>0</v>
      </c>
      <c r="FB120" s="64">
        <f t="shared" si="427"/>
        <v>0</v>
      </c>
      <c r="FC120" s="64">
        <f t="shared" si="476"/>
        <v>0</v>
      </c>
      <c r="FD120" s="64">
        <f t="shared" si="428"/>
        <v>0</v>
      </c>
      <c r="FE120" s="64">
        <f t="shared" si="428"/>
        <v>0</v>
      </c>
      <c r="FF120" s="64">
        <f t="shared" si="477"/>
        <v>0</v>
      </c>
      <c r="FG120" s="64">
        <f t="shared" si="429"/>
        <v>0</v>
      </c>
      <c r="FH120" s="64">
        <f t="shared" si="429"/>
        <v>0</v>
      </c>
      <c r="FI120" s="64">
        <f t="shared" si="430"/>
        <v>0</v>
      </c>
      <c r="FJ120" s="64">
        <f t="shared" si="431"/>
        <v>0</v>
      </c>
      <c r="FK120" s="64">
        <f t="shared" si="431"/>
        <v>0</v>
      </c>
      <c r="FL120" s="64">
        <f t="shared" si="432"/>
        <v>0</v>
      </c>
      <c r="FM120" s="64">
        <f t="shared" si="433"/>
        <v>0</v>
      </c>
      <c r="FN120" s="64">
        <f t="shared" si="433"/>
        <v>0</v>
      </c>
      <c r="FO120" s="64"/>
      <c r="FP120" s="64">
        <f t="shared" si="434"/>
        <v>0</v>
      </c>
      <c r="FQ120" s="64">
        <f t="shared" si="434"/>
        <v>0</v>
      </c>
      <c r="FR120" s="64"/>
      <c r="FS120" s="64">
        <f t="shared" si="435"/>
        <v>0</v>
      </c>
      <c r="FT120" s="64">
        <f t="shared" si="436"/>
        <v>0</v>
      </c>
      <c r="FU120" s="426">
        <f t="shared" si="436"/>
        <v>0</v>
      </c>
      <c r="FV120" s="426">
        <f t="shared" si="478"/>
        <v>0</v>
      </c>
      <c r="FW120" s="64">
        <f t="shared" si="437"/>
        <v>0</v>
      </c>
      <c r="FX120" s="64">
        <f t="shared" si="438"/>
        <v>0</v>
      </c>
      <c r="FY120" s="64">
        <f t="shared" si="479"/>
        <v>0</v>
      </c>
      <c r="FZ120" s="64">
        <f t="shared" si="439"/>
        <v>0</v>
      </c>
      <c r="GA120" s="64">
        <f t="shared" si="439"/>
        <v>0</v>
      </c>
      <c r="GB120" s="64">
        <f t="shared" si="480"/>
        <v>0</v>
      </c>
      <c r="GC120" s="64">
        <f t="shared" si="440"/>
        <v>0</v>
      </c>
      <c r="GD120" s="64">
        <f t="shared" si="440"/>
        <v>0</v>
      </c>
      <c r="GE120" s="64">
        <f t="shared" si="441"/>
        <v>0</v>
      </c>
      <c r="GF120" s="64">
        <f t="shared" si="442"/>
        <v>0</v>
      </c>
      <c r="GG120" s="64">
        <f t="shared" si="442"/>
        <v>0</v>
      </c>
      <c r="GH120" s="64">
        <f t="shared" si="443"/>
        <v>0</v>
      </c>
      <c r="GI120" s="64">
        <f t="shared" si="444"/>
        <v>0</v>
      </c>
      <c r="GJ120" s="64">
        <f t="shared" si="444"/>
        <v>0</v>
      </c>
      <c r="GK120" s="64"/>
      <c r="GL120" s="64">
        <f t="shared" si="445"/>
        <v>0</v>
      </c>
      <c r="GM120" s="64">
        <f t="shared" si="445"/>
        <v>0</v>
      </c>
      <c r="GN120" s="64"/>
      <c r="GO120" s="64">
        <f t="shared" si="446"/>
        <v>0</v>
      </c>
      <c r="GP120" s="64">
        <f t="shared" si="447"/>
        <v>0</v>
      </c>
      <c r="GQ120" s="426">
        <f t="shared" si="447"/>
        <v>0</v>
      </c>
      <c r="GR120" s="426">
        <f t="shared" si="481"/>
        <v>0</v>
      </c>
      <c r="GS120" s="64">
        <f t="shared" si="448"/>
        <v>0</v>
      </c>
      <c r="GT120" s="64">
        <f t="shared" si="449"/>
        <v>0</v>
      </c>
      <c r="GU120" s="64">
        <f t="shared" si="482"/>
        <v>0</v>
      </c>
      <c r="GV120" s="64">
        <f t="shared" si="450"/>
        <v>0</v>
      </c>
      <c r="GW120" s="64">
        <f t="shared" si="450"/>
        <v>0</v>
      </c>
      <c r="GX120" s="64">
        <f t="shared" si="483"/>
        <v>0</v>
      </c>
      <c r="GY120" s="64">
        <f t="shared" si="451"/>
        <v>0</v>
      </c>
      <c r="GZ120" s="64">
        <f t="shared" si="451"/>
        <v>0</v>
      </c>
      <c r="HA120" s="64">
        <f t="shared" si="484"/>
        <v>0</v>
      </c>
      <c r="HB120" s="64">
        <f t="shared" si="452"/>
        <v>0</v>
      </c>
      <c r="HC120" s="64">
        <f t="shared" si="452"/>
        <v>0</v>
      </c>
      <c r="HD120" s="64">
        <f t="shared" si="485"/>
        <v>0</v>
      </c>
      <c r="HE120" s="64">
        <f t="shared" si="453"/>
        <v>0</v>
      </c>
      <c r="HF120" s="64">
        <f t="shared" si="453"/>
        <v>0</v>
      </c>
      <c r="HG120" s="64"/>
      <c r="HH120" s="64">
        <f t="shared" si="454"/>
        <v>0</v>
      </c>
      <c r="HI120" s="64">
        <f t="shared" si="454"/>
        <v>0</v>
      </c>
      <c r="HJ120" s="64"/>
      <c r="HK120" s="64">
        <f t="shared" si="455"/>
        <v>0</v>
      </c>
      <c r="HL120" s="382">
        <f t="shared" si="486"/>
        <v>20831.316705830301</v>
      </c>
      <c r="HM120" s="398">
        <f t="shared" si="486"/>
        <v>0</v>
      </c>
      <c r="HN120" s="398">
        <f t="shared" si="487"/>
        <v>20831.316705830301</v>
      </c>
      <c r="HO120" s="382">
        <f t="shared" si="456"/>
        <v>20831.316705830301</v>
      </c>
      <c r="HP120" s="382">
        <f t="shared" si="390"/>
        <v>0</v>
      </c>
      <c r="HQ120" s="382">
        <f t="shared" si="390"/>
        <v>0</v>
      </c>
      <c r="HR120" s="382">
        <f t="shared" si="390"/>
        <v>0</v>
      </c>
      <c r="HS120" s="382">
        <f t="shared" si="390"/>
        <v>0</v>
      </c>
      <c r="HT120" s="382">
        <f t="shared" si="390"/>
        <v>0</v>
      </c>
      <c r="HU120" s="382">
        <f t="shared" si="416"/>
        <v>0</v>
      </c>
      <c r="HV120" s="382">
        <f t="shared" si="416"/>
        <v>0</v>
      </c>
      <c r="HW120" s="382">
        <f t="shared" si="416"/>
        <v>0</v>
      </c>
      <c r="HX120" s="382">
        <f t="shared" si="416"/>
        <v>0</v>
      </c>
      <c r="HY120" s="382">
        <f t="shared" si="416"/>
        <v>0</v>
      </c>
      <c r="HZ120" s="382">
        <f t="shared" si="416"/>
        <v>0</v>
      </c>
      <c r="IA120" s="382">
        <f t="shared" si="416"/>
        <v>20831.316705830301</v>
      </c>
      <c r="IB120" s="382">
        <f t="shared" si="416"/>
        <v>20831.316705830301</v>
      </c>
      <c r="IC120" s="382">
        <f t="shared" si="416"/>
        <v>0</v>
      </c>
      <c r="ID120" s="382">
        <f t="shared" si="416"/>
        <v>0</v>
      </c>
      <c r="IE120" s="382">
        <f t="shared" si="416"/>
        <v>0</v>
      </c>
      <c r="IF120" s="429">
        <f t="shared" si="328"/>
        <v>0</v>
      </c>
      <c r="IG120" s="382">
        <f t="shared" si="328"/>
        <v>0</v>
      </c>
      <c r="IK120" s="380">
        <f t="shared" si="365"/>
        <v>0</v>
      </c>
    </row>
    <row r="121" spans="1:245" s="35" customFormat="1" ht="22.5" customHeight="1" outlineLevel="2">
      <c r="A121" s="57" t="s">
        <v>95</v>
      </c>
      <c r="B121" s="60" t="s">
        <v>508</v>
      </c>
      <c r="C121" s="282" t="s">
        <v>125</v>
      </c>
      <c r="D121" s="282" t="s">
        <v>202</v>
      </c>
      <c r="E121" s="406" t="s">
        <v>59</v>
      </c>
      <c r="F121" s="389" t="s">
        <v>606</v>
      </c>
      <c r="G121" s="245" t="s">
        <v>49</v>
      </c>
      <c r="H121" s="245">
        <v>0.69</v>
      </c>
      <c r="I121" s="245">
        <v>0.86</v>
      </c>
      <c r="J121" s="245">
        <v>2022</v>
      </c>
      <c r="K121" s="245">
        <v>2022</v>
      </c>
      <c r="L121" s="245"/>
      <c r="M121" s="34">
        <f>+P121+R121+T121+AG121+AS121+AV121</f>
        <v>6206.39</v>
      </c>
      <c r="N121" s="392" t="s">
        <v>606</v>
      </c>
      <c r="O121" s="34">
        <f t="shared" si="493"/>
        <v>6206.3881941599984</v>
      </c>
      <c r="P121" s="34">
        <f t="shared" si="494"/>
        <v>0</v>
      </c>
      <c r="Q121" s="34">
        <f t="shared" si="494"/>
        <v>0</v>
      </c>
      <c r="R121" s="34">
        <f t="shared" si="494"/>
        <v>0</v>
      </c>
      <c r="S121" s="34">
        <f t="shared" si="494"/>
        <v>0</v>
      </c>
      <c r="T121" s="34">
        <f t="shared" si="494"/>
        <v>0</v>
      </c>
      <c r="U121" s="34">
        <f t="shared" si="494"/>
        <v>0</v>
      </c>
      <c r="V121" s="66">
        <f t="shared" si="84"/>
        <v>0</v>
      </c>
      <c r="W121" s="34"/>
      <c r="X121" s="34"/>
      <c r="Y121" s="34"/>
      <c r="Z121" s="34"/>
      <c r="AA121" s="34"/>
      <c r="AB121" s="34"/>
      <c r="AC121" s="34"/>
      <c r="AD121" s="34"/>
      <c r="AE121" s="34"/>
      <c r="AF121" s="34"/>
      <c r="AG121" s="34">
        <f t="shared" ref="AG121:AH121" si="499">BG121+BU121+CI121+CW121</f>
        <v>0</v>
      </c>
      <c r="AH121" s="34">
        <f t="shared" si="499"/>
        <v>0</v>
      </c>
      <c r="AI121" s="34">
        <f t="shared" ref="AI121:AI199" si="500">SUM(AJ121:AR121)</f>
        <v>0</v>
      </c>
      <c r="AJ121" s="34"/>
      <c r="AK121" s="34"/>
      <c r="AL121" s="34"/>
      <c r="AM121" s="34"/>
      <c r="AN121" s="34"/>
      <c r="AO121" s="34"/>
      <c r="AP121" s="34"/>
      <c r="AQ121" s="34"/>
      <c r="AR121" s="34"/>
      <c r="AS121" s="34">
        <f t="shared" ref="AS121:AT121" si="501">BI121+BW121+CK121+CY121</f>
        <v>0</v>
      </c>
      <c r="AT121" s="34">
        <f t="shared" si="501"/>
        <v>0</v>
      </c>
      <c r="AU121" s="66">
        <f t="shared" si="367"/>
        <v>0</v>
      </c>
      <c r="AV121" s="34">
        <f t="shared" si="495"/>
        <v>6206.39</v>
      </c>
      <c r="AW121" s="34">
        <f t="shared" si="495"/>
        <v>6206.3881941599984</v>
      </c>
      <c r="AX121" s="34">
        <f t="shared" si="368"/>
        <v>0</v>
      </c>
      <c r="AY121" s="34">
        <f t="shared" si="496"/>
        <v>6206.39</v>
      </c>
      <c r="AZ121" s="34">
        <f t="shared" si="496"/>
        <v>6206.3881941599984</v>
      </c>
      <c r="BA121" s="184"/>
      <c r="BB121" s="184"/>
      <c r="BC121" s="184"/>
      <c r="BD121" s="184"/>
      <c r="BE121" s="184"/>
      <c r="BF121" s="184"/>
      <c r="BG121" s="184"/>
      <c r="BH121" s="184"/>
      <c r="BI121" s="184">
        <v>0</v>
      </c>
      <c r="BJ121" s="184"/>
      <c r="BK121" s="184">
        <v>6206.39</v>
      </c>
      <c r="BL121" s="184">
        <v>6206.3881941599984</v>
      </c>
      <c r="BM121" s="34">
        <f t="shared" si="497"/>
        <v>0</v>
      </c>
      <c r="BN121" s="34">
        <f t="shared" si="497"/>
        <v>0</v>
      </c>
      <c r="BO121" s="245"/>
      <c r="BP121" s="245"/>
      <c r="BQ121" s="245"/>
      <c r="BR121" s="245"/>
      <c r="BS121" s="245"/>
      <c r="BT121" s="245"/>
      <c r="BU121" s="245"/>
      <c r="BV121" s="245"/>
      <c r="BW121" s="245"/>
      <c r="BX121" s="245"/>
      <c r="BY121" s="245"/>
      <c r="BZ121" s="245"/>
      <c r="CA121" s="34">
        <f t="shared" si="412"/>
        <v>0</v>
      </c>
      <c r="CB121" s="34">
        <f t="shared" si="412"/>
        <v>0</v>
      </c>
      <c r="CC121" s="34"/>
      <c r="CD121" s="34"/>
      <c r="CE121" s="34"/>
      <c r="CF121" s="34"/>
      <c r="CG121" s="34"/>
      <c r="CH121" s="34"/>
      <c r="CI121" s="34"/>
      <c r="CJ121" s="34"/>
      <c r="CK121" s="34"/>
      <c r="CL121" s="34"/>
      <c r="CM121" s="34"/>
      <c r="CN121" s="34"/>
      <c r="CO121" s="34">
        <f t="shared" si="498"/>
        <v>0</v>
      </c>
      <c r="CP121" s="34">
        <f t="shared" si="498"/>
        <v>0</v>
      </c>
      <c r="CQ121" s="245"/>
      <c r="CR121" s="245"/>
      <c r="CS121" s="245"/>
      <c r="CT121" s="245"/>
      <c r="CU121" s="245"/>
      <c r="CV121" s="245"/>
      <c r="CW121" s="245"/>
      <c r="CX121" s="245"/>
      <c r="CY121" s="245"/>
      <c r="CZ121" s="404"/>
      <c r="DA121" s="404"/>
      <c r="DB121" s="404"/>
      <c r="DC121" s="380">
        <f t="shared" si="417"/>
        <v>6206.39</v>
      </c>
      <c r="DD121" s="380">
        <f t="shared" si="417"/>
        <v>6206.3881941599984</v>
      </c>
      <c r="DE121" s="64">
        <f t="shared" si="415"/>
        <v>0</v>
      </c>
      <c r="DF121" s="64">
        <f t="shared" si="415"/>
        <v>0</v>
      </c>
      <c r="DG121" s="64">
        <f t="shared" si="415"/>
        <v>0</v>
      </c>
      <c r="DH121" s="64">
        <f t="shared" si="415"/>
        <v>0</v>
      </c>
      <c r="DI121" s="64">
        <f t="shared" si="415"/>
        <v>0</v>
      </c>
      <c r="DJ121" s="64">
        <f t="shared" si="415"/>
        <v>0</v>
      </c>
      <c r="DK121" s="64">
        <f t="shared" si="401"/>
        <v>0</v>
      </c>
      <c r="DL121" s="64">
        <f t="shared" si="401"/>
        <v>0</v>
      </c>
      <c r="DM121" s="64">
        <f t="shared" si="401"/>
        <v>0</v>
      </c>
      <c r="DN121" s="64">
        <f t="shared" si="401"/>
        <v>0</v>
      </c>
      <c r="DO121" s="64">
        <f t="shared" si="401"/>
        <v>6206.39</v>
      </c>
      <c r="DP121" s="64">
        <f t="shared" si="401"/>
        <v>6206.3881941599984</v>
      </c>
      <c r="DQ121" s="245">
        <v>0</v>
      </c>
      <c r="DR121" s="245">
        <v>1</v>
      </c>
      <c r="DS121" s="245">
        <v>0</v>
      </c>
      <c r="DT121" s="245">
        <v>1</v>
      </c>
      <c r="DU121" s="245">
        <v>0</v>
      </c>
      <c r="DV121" s="245">
        <f t="shared" si="414"/>
        <v>2</v>
      </c>
      <c r="DW121" s="245"/>
      <c r="DX121" s="245"/>
      <c r="DY121" s="34">
        <v>139.24330170063286</v>
      </c>
      <c r="DZ121" s="34">
        <f>573956.929918574/1000</f>
        <v>573.95692991857402</v>
      </c>
      <c r="EA121" s="34">
        <v>10.813334364723993</v>
      </c>
      <c r="EB121" s="64">
        <f t="shared" si="468"/>
        <v>6206.39</v>
      </c>
      <c r="EC121" s="426">
        <f t="shared" si="468"/>
        <v>0</v>
      </c>
      <c r="ED121" s="426">
        <f t="shared" si="469"/>
        <v>0</v>
      </c>
      <c r="EE121" s="64">
        <f t="shared" si="470"/>
        <v>6206.3881941599984</v>
      </c>
      <c r="EF121" s="64">
        <f t="shared" si="418"/>
        <v>0</v>
      </c>
      <c r="EG121" s="64">
        <f t="shared" si="471"/>
        <v>0</v>
      </c>
      <c r="EH121" s="64">
        <f t="shared" si="419"/>
        <v>0</v>
      </c>
      <c r="EI121" s="64">
        <f t="shared" si="419"/>
        <v>0</v>
      </c>
      <c r="EJ121" s="64">
        <f t="shared" si="472"/>
        <v>0</v>
      </c>
      <c r="EK121" s="64">
        <f t="shared" si="420"/>
        <v>0</v>
      </c>
      <c r="EL121" s="64">
        <f t="shared" si="420"/>
        <v>0</v>
      </c>
      <c r="EM121" s="64">
        <f t="shared" si="421"/>
        <v>0</v>
      </c>
      <c r="EN121" s="64">
        <f t="shared" si="422"/>
        <v>0</v>
      </c>
      <c r="EO121" s="64">
        <f t="shared" si="422"/>
        <v>0</v>
      </c>
      <c r="EP121" s="64">
        <f t="shared" si="423"/>
        <v>0</v>
      </c>
      <c r="EQ121" s="64">
        <f t="shared" si="424"/>
        <v>0</v>
      </c>
      <c r="ER121" s="64">
        <f t="shared" si="424"/>
        <v>0</v>
      </c>
      <c r="ES121" s="64"/>
      <c r="ET121" s="426">
        <f t="shared" si="425"/>
        <v>0</v>
      </c>
      <c r="EU121" s="64">
        <f t="shared" si="425"/>
        <v>6206.39</v>
      </c>
      <c r="EV121" s="64"/>
      <c r="EW121" s="426">
        <f t="shared" si="426"/>
        <v>6206.3881941599984</v>
      </c>
      <c r="EX121" s="64">
        <f t="shared" si="473"/>
        <v>0</v>
      </c>
      <c r="EY121" s="426">
        <f t="shared" si="473"/>
        <v>0</v>
      </c>
      <c r="EZ121" s="426">
        <f t="shared" si="474"/>
        <v>0</v>
      </c>
      <c r="FA121" s="64">
        <f t="shared" si="475"/>
        <v>0</v>
      </c>
      <c r="FB121" s="64">
        <f t="shared" si="427"/>
        <v>0</v>
      </c>
      <c r="FC121" s="64">
        <f t="shared" si="476"/>
        <v>0</v>
      </c>
      <c r="FD121" s="64">
        <f t="shared" si="428"/>
        <v>0</v>
      </c>
      <c r="FE121" s="64">
        <f t="shared" si="428"/>
        <v>0</v>
      </c>
      <c r="FF121" s="64">
        <f t="shared" si="477"/>
        <v>0</v>
      </c>
      <c r="FG121" s="64">
        <f t="shared" si="429"/>
        <v>0</v>
      </c>
      <c r="FH121" s="64">
        <f t="shared" si="429"/>
        <v>0</v>
      </c>
      <c r="FI121" s="64">
        <f t="shared" si="430"/>
        <v>0</v>
      </c>
      <c r="FJ121" s="64">
        <f t="shared" si="431"/>
        <v>0</v>
      </c>
      <c r="FK121" s="64">
        <f t="shared" si="431"/>
        <v>0</v>
      </c>
      <c r="FL121" s="64">
        <f t="shared" si="432"/>
        <v>0</v>
      </c>
      <c r="FM121" s="64">
        <f t="shared" si="433"/>
        <v>0</v>
      </c>
      <c r="FN121" s="64">
        <f t="shared" si="433"/>
        <v>0</v>
      </c>
      <c r="FO121" s="64"/>
      <c r="FP121" s="64">
        <f t="shared" si="434"/>
        <v>0</v>
      </c>
      <c r="FQ121" s="64">
        <f t="shared" si="434"/>
        <v>0</v>
      </c>
      <c r="FR121" s="64"/>
      <c r="FS121" s="64">
        <f t="shared" si="435"/>
        <v>0</v>
      </c>
      <c r="FT121" s="64">
        <f t="shared" si="436"/>
        <v>0</v>
      </c>
      <c r="FU121" s="426">
        <f t="shared" si="436"/>
        <v>0</v>
      </c>
      <c r="FV121" s="426">
        <f t="shared" si="478"/>
        <v>0</v>
      </c>
      <c r="FW121" s="64">
        <f t="shared" si="437"/>
        <v>0</v>
      </c>
      <c r="FX121" s="64">
        <f t="shared" si="438"/>
        <v>0</v>
      </c>
      <c r="FY121" s="64">
        <f t="shared" si="479"/>
        <v>0</v>
      </c>
      <c r="FZ121" s="64">
        <f t="shared" si="439"/>
        <v>0</v>
      </c>
      <c r="GA121" s="64">
        <f t="shared" si="439"/>
        <v>0</v>
      </c>
      <c r="GB121" s="64">
        <f t="shared" si="480"/>
        <v>0</v>
      </c>
      <c r="GC121" s="64">
        <f t="shared" si="440"/>
        <v>0</v>
      </c>
      <c r="GD121" s="64">
        <f t="shared" si="440"/>
        <v>0</v>
      </c>
      <c r="GE121" s="64">
        <f t="shared" si="441"/>
        <v>0</v>
      </c>
      <c r="GF121" s="64">
        <f t="shared" si="442"/>
        <v>0</v>
      </c>
      <c r="GG121" s="64">
        <f t="shared" si="442"/>
        <v>0</v>
      </c>
      <c r="GH121" s="64">
        <f t="shared" si="443"/>
        <v>0</v>
      </c>
      <c r="GI121" s="64">
        <f t="shared" si="444"/>
        <v>0</v>
      </c>
      <c r="GJ121" s="64">
        <f t="shared" si="444"/>
        <v>0</v>
      </c>
      <c r="GK121" s="64"/>
      <c r="GL121" s="64">
        <f t="shared" si="445"/>
        <v>0</v>
      </c>
      <c r="GM121" s="64">
        <f t="shared" si="445"/>
        <v>0</v>
      </c>
      <c r="GN121" s="64"/>
      <c r="GO121" s="64">
        <f t="shared" si="446"/>
        <v>0</v>
      </c>
      <c r="GP121" s="64">
        <f t="shared" si="447"/>
        <v>0</v>
      </c>
      <c r="GQ121" s="426">
        <f t="shared" si="447"/>
        <v>0</v>
      </c>
      <c r="GR121" s="426">
        <f t="shared" si="481"/>
        <v>0</v>
      </c>
      <c r="GS121" s="64">
        <f t="shared" si="448"/>
        <v>0</v>
      </c>
      <c r="GT121" s="64">
        <f t="shared" si="449"/>
        <v>0</v>
      </c>
      <c r="GU121" s="64">
        <f t="shared" si="482"/>
        <v>0</v>
      </c>
      <c r="GV121" s="64">
        <f t="shared" si="450"/>
        <v>0</v>
      </c>
      <c r="GW121" s="64">
        <f t="shared" si="450"/>
        <v>0</v>
      </c>
      <c r="GX121" s="64">
        <f t="shared" si="483"/>
        <v>0</v>
      </c>
      <c r="GY121" s="64">
        <f t="shared" si="451"/>
        <v>0</v>
      </c>
      <c r="GZ121" s="64">
        <f t="shared" si="451"/>
        <v>0</v>
      </c>
      <c r="HA121" s="64">
        <f t="shared" si="484"/>
        <v>0</v>
      </c>
      <c r="HB121" s="64">
        <f t="shared" si="452"/>
        <v>0</v>
      </c>
      <c r="HC121" s="64">
        <f t="shared" si="452"/>
        <v>0</v>
      </c>
      <c r="HD121" s="64">
        <f t="shared" si="485"/>
        <v>0</v>
      </c>
      <c r="HE121" s="64">
        <f t="shared" si="453"/>
        <v>0</v>
      </c>
      <c r="HF121" s="64">
        <f t="shared" si="453"/>
        <v>0</v>
      </c>
      <c r="HG121" s="64"/>
      <c r="HH121" s="64">
        <f t="shared" si="454"/>
        <v>0</v>
      </c>
      <c r="HI121" s="64">
        <f t="shared" si="454"/>
        <v>0</v>
      </c>
      <c r="HJ121" s="64"/>
      <c r="HK121" s="64">
        <f t="shared" si="455"/>
        <v>0</v>
      </c>
      <c r="HL121" s="382">
        <f t="shared" si="486"/>
        <v>6206.39</v>
      </c>
      <c r="HM121" s="398">
        <f t="shared" si="486"/>
        <v>0</v>
      </c>
      <c r="HN121" s="398">
        <f t="shared" si="487"/>
        <v>0</v>
      </c>
      <c r="HO121" s="382">
        <f t="shared" si="456"/>
        <v>6206.3881941599984</v>
      </c>
      <c r="HP121" s="382">
        <f t="shared" si="390"/>
        <v>0</v>
      </c>
      <c r="HQ121" s="382">
        <f t="shared" si="390"/>
        <v>0</v>
      </c>
      <c r="HR121" s="382">
        <f t="shared" si="390"/>
        <v>0</v>
      </c>
      <c r="HS121" s="382">
        <f t="shared" si="390"/>
        <v>0</v>
      </c>
      <c r="HT121" s="382">
        <f t="shared" si="390"/>
        <v>0</v>
      </c>
      <c r="HU121" s="382">
        <f t="shared" si="416"/>
        <v>0</v>
      </c>
      <c r="HV121" s="382">
        <f t="shared" si="416"/>
        <v>0</v>
      </c>
      <c r="HW121" s="382">
        <f t="shared" si="416"/>
        <v>0</v>
      </c>
      <c r="HX121" s="382">
        <f t="shared" si="416"/>
        <v>0</v>
      </c>
      <c r="HY121" s="382">
        <f t="shared" si="416"/>
        <v>0</v>
      </c>
      <c r="HZ121" s="382">
        <f t="shared" si="416"/>
        <v>0</v>
      </c>
      <c r="IA121" s="382">
        <f t="shared" si="416"/>
        <v>0</v>
      </c>
      <c r="IB121" s="382">
        <f t="shared" si="416"/>
        <v>0</v>
      </c>
      <c r="IC121" s="382">
        <f t="shared" si="416"/>
        <v>0</v>
      </c>
      <c r="ID121" s="382">
        <f t="shared" si="416"/>
        <v>0</v>
      </c>
      <c r="IE121" s="382">
        <f t="shared" si="416"/>
        <v>6206.39</v>
      </c>
      <c r="IF121" s="429">
        <f t="shared" si="328"/>
        <v>0</v>
      </c>
      <c r="IG121" s="382">
        <f t="shared" si="328"/>
        <v>6206.3881941599984</v>
      </c>
      <c r="IK121" s="380">
        <f t="shared" si="365"/>
        <v>0</v>
      </c>
    </row>
    <row r="122" spans="1:245" s="52" customFormat="1" ht="25.5">
      <c r="A122" s="49" t="s">
        <v>53</v>
      </c>
      <c r="B122" s="69" t="s">
        <v>55</v>
      </c>
      <c r="C122" s="530" t="s">
        <v>364</v>
      </c>
      <c r="D122" s="531"/>
      <c r="E122" s="49" t="s">
        <v>43</v>
      </c>
      <c r="F122" s="49"/>
      <c r="G122" s="50"/>
      <c r="H122" s="27"/>
      <c r="I122" s="27"/>
      <c r="J122" s="50">
        <v>2017</v>
      </c>
      <c r="K122" s="50">
        <v>2022</v>
      </c>
      <c r="L122" s="50"/>
      <c r="M122" s="27">
        <f t="shared" ref="M122:AT122" si="502">SUM(M123:M138)</f>
        <v>35747.249659039997</v>
      </c>
      <c r="N122" s="27"/>
      <c r="O122" s="27">
        <f t="shared" si="502"/>
        <v>42304.029265040008</v>
      </c>
      <c r="P122" s="27">
        <f t="shared" si="502"/>
        <v>10406.847030000001</v>
      </c>
      <c r="Q122" s="27">
        <f t="shared" si="502"/>
        <v>10406.847030000001</v>
      </c>
      <c r="R122" s="27">
        <f t="shared" si="502"/>
        <v>0</v>
      </c>
      <c r="S122" s="27">
        <f t="shared" si="502"/>
        <v>0</v>
      </c>
      <c r="T122" s="27">
        <f t="shared" si="502"/>
        <v>0</v>
      </c>
      <c r="U122" s="27">
        <f t="shared" si="502"/>
        <v>6556.7812159999994</v>
      </c>
      <c r="V122" s="27">
        <f>SUM(V123:V138)</f>
        <v>6669.8623900000002</v>
      </c>
      <c r="W122" s="27">
        <f>SUM(W123:W138)</f>
        <v>6669.8623900000002</v>
      </c>
      <c r="X122" s="27">
        <f t="shared" si="502"/>
        <v>0</v>
      </c>
      <c r="Y122" s="27">
        <f t="shared" si="502"/>
        <v>0</v>
      </c>
      <c r="Z122" s="27">
        <f t="shared" si="502"/>
        <v>0</v>
      </c>
      <c r="AA122" s="27">
        <f t="shared" si="502"/>
        <v>0</v>
      </c>
      <c r="AB122" s="27">
        <f t="shared" si="502"/>
        <v>0</v>
      </c>
      <c r="AC122" s="27">
        <f t="shared" si="502"/>
        <v>0</v>
      </c>
      <c r="AD122" s="27">
        <f t="shared" si="502"/>
        <v>0</v>
      </c>
      <c r="AE122" s="27">
        <f t="shared" si="502"/>
        <v>0</v>
      </c>
      <c r="AF122" s="27"/>
      <c r="AG122" s="27">
        <f t="shared" si="502"/>
        <v>0</v>
      </c>
      <c r="AH122" s="27">
        <f t="shared" si="502"/>
        <v>0</v>
      </c>
      <c r="AI122" s="27">
        <f t="shared" si="500"/>
        <v>0</v>
      </c>
      <c r="AJ122" s="27">
        <f t="shared" si="502"/>
        <v>0</v>
      </c>
      <c r="AK122" s="27">
        <f t="shared" si="502"/>
        <v>0</v>
      </c>
      <c r="AL122" s="27">
        <f t="shared" si="502"/>
        <v>0</v>
      </c>
      <c r="AM122" s="27">
        <f t="shared" si="502"/>
        <v>0</v>
      </c>
      <c r="AN122" s="27">
        <f t="shared" si="502"/>
        <v>0</v>
      </c>
      <c r="AO122" s="27">
        <f t="shared" si="502"/>
        <v>0</v>
      </c>
      <c r="AP122" s="27">
        <f t="shared" si="502"/>
        <v>0</v>
      </c>
      <c r="AQ122" s="27">
        <f t="shared" si="502"/>
        <v>0</v>
      </c>
      <c r="AR122" s="27">
        <f t="shared" si="502"/>
        <v>0</v>
      </c>
      <c r="AS122" s="27">
        <f t="shared" si="502"/>
        <v>3437.24</v>
      </c>
      <c r="AT122" s="27">
        <f t="shared" si="502"/>
        <v>3437.2383900000004</v>
      </c>
      <c r="AU122" s="66">
        <f t="shared" si="367"/>
        <v>2813.3999999999996</v>
      </c>
      <c r="AV122" s="27">
        <f>SUM(AV123:AV138)</f>
        <v>21903.162629040002</v>
      </c>
      <c r="AW122" s="27">
        <f t="shared" ref="AW122:DH122" si="503">SUM(AW123:AW138)</f>
        <v>21903.162629040002</v>
      </c>
      <c r="AX122" s="27">
        <f t="shared" si="368"/>
        <v>7051</v>
      </c>
      <c r="AY122" s="27">
        <f t="shared" si="503"/>
        <v>35747.249659039997</v>
      </c>
      <c r="AZ122" s="27">
        <f t="shared" si="503"/>
        <v>38509.715049039994</v>
      </c>
      <c r="BA122" s="27">
        <f t="shared" si="503"/>
        <v>10406.847030000001</v>
      </c>
      <c r="BB122" s="27">
        <f t="shared" si="503"/>
        <v>10406.847030000001</v>
      </c>
      <c r="BC122" s="27">
        <f t="shared" si="503"/>
        <v>0</v>
      </c>
      <c r="BD122" s="27">
        <f t="shared" si="503"/>
        <v>0</v>
      </c>
      <c r="BE122" s="27">
        <f t="shared" si="503"/>
        <v>0</v>
      </c>
      <c r="BF122" s="27">
        <f t="shared" si="503"/>
        <v>2762.4670000000001</v>
      </c>
      <c r="BG122" s="27">
        <f t="shared" si="503"/>
        <v>0</v>
      </c>
      <c r="BH122" s="27">
        <f t="shared" si="503"/>
        <v>0</v>
      </c>
      <c r="BI122" s="27">
        <f t="shared" si="503"/>
        <v>3437.24</v>
      </c>
      <c r="BJ122" s="27">
        <f t="shared" si="503"/>
        <v>3437.2383900000004</v>
      </c>
      <c r="BK122" s="27">
        <f t="shared" si="503"/>
        <v>21903.162629040002</v>
      </c>
      <c r="BL122" s="27">
        <f t="shared" si="503"/>
        <v>21903.162629040002</v>
      </c>
      <c r="BM122" s="27">
        <f t="shared" si="503"/>
        <v>0</v>
      </c>
      <c r="BN122" s="27">
        <f t="shared" si="503"/>
        <v>0</v>
      </c>
      <c r="BO122" s="27">
        <f t="shared" si="503"/>
        <v>0</v>
      </c>
      <c r="BP122" s="27">
        <f t="shared" si="503"/>
        <v>0</v>
      </c>
      <c r="BQ122" s="27">
        <f t="shared" si="503"/>
        <v>0</v>
      </c>
      <c r="BR122" s="27">
        <f t="shared" si="503"/>
        <v>0</v>
      </c>
      <c r="BS122" s="27">
        <f t="shared" si="503"/>
        <v>0</v>
      </c>
      <c r="BT122" s="27">
        <f t="shared" si="503"/>
        <v>0</v>
      </c>
      <c r="BU122" s="27">
        <f t="shared" si="503"/>
        <v>0</v>
      </c>
      <c r="BV122" s="27">
        <f t="shared" si="503"/>
        <v>0</v>
      </c>
      <c r="BW122" s="27">
        <f t="shared" si="503"/>
        <v>0</v>
      </c>
      <c r="BX122" s="27">
        <f t="shared" si="503"/>
        <v>0</v>
      </c>
      <c r="BY122" s="27">
        <f t="shared" si="503"/>
        <v>0</v>
      </c>
      <c r="BZ122" s="27">
        <f t="shared" si="503"/>
        <v>0</v>
      </c>
      <c r="CA122" s="27">
        <f t="shared" si="503"/>
        <v>0</v>
      </c>
      <c r="CB122" s="27">
        <f t="shared" si="503"/>
        <v>3794.3142160000002</v>
      </c>
      <c r="CC122" s="27">
        <f t="shared" si="503"/>
        <v>0</v>
      </c>
      <c r="CD122" s="27">
        <f t="shared" si="503"/>
        <v>0</v>
      </c>
      <c r="CE122" s="27">
        <f t="shared" si="503"/>
        <v>0</v>
      </c>
      <c r="CF122" s="27">
        <f t="shared" si="503"/>
        <v>0</v>
      </c>
      <c r="CG122" s="27">
        <f t="shared" si="503"/>
        <v>0</v>
      </c>
      <c r="CH122" s="27">
        <f t="shared" si="503"/>
        <v>3794.3142160000002</v>
      </c>
      <c r="CI122" s="27">
        <f t="shared" si="503"/>
        <v>0</v>
      </c>
      <c r="CJ122" s="27">
        <f t="shared" si="503"/>
        <v>0</v>
      </c>
      <c r="CK122" s="27">
        <f t="shared" si="503"/>
        <v>0</v>
      </c>
      <c r="CL122" s="27">
        <f t="shared" si="503"/>
        <v>0</v>
      </c>
      <c r="CM122" s="27">
        <f t="shared" si="503"/>
        <v>0</v>
      </c>
      <c r="CN122" s="27">
        <f t="shared" si="503"/>
        <v>0</v>
      </c>
      <c r="CO122" s="27">
        <f t="shared" si="503"/>
        <v>0</v>
      </c>
      <c r="CP122" s="27">
        <f t="shared" si="503"/>
        <v>0</v>
      </c>
      <c r="CQ122" s="27">
        <f t="shared" si="503"/>
        <v>0</v>
      </c>
      <c r="CR122" s="27">
        <f t="shared" si="503"/>
        <v>0</v>
      </c>
      <c r="CS122" s="27">
        <f t="shared" si="503"/>
        <v>0</v>
      </c>
      <c r="CT122" s="27">
        <f t="shared" si="503"/>
        <v>0</v>
      </c>
      <c r="CU122" s="27">
        <f t="shared" si="503"/>
        <v>0</v>
      </c>
      <c r="CV122" s="27">
        <f t="shared" si="503"/>
        <v>0</v>
      </c>
      <c r="CW122" s="27">
        <f t="shared" si="503"/>
        <v>0</v>
      </c>
      <c r="CX122" s="27">
        <f t="shared" si="503"/>
        <v>0</v>
      </c>
      <c r="CY122" s="27">
        <f t="shared" si="503"/>
        <v>0</v>
      </c>
      <c r="CZ122" s="27">
        <f t="shared" si="503"/>
        <v>0</v>
      </c>
      <c r="DA122" s="27">
        <f t="shared" si="503"/>
        <v>0</v>
      </c>
      <c r="DB122" s="27">
        <f t="shared" si="503"/>
        <v>0</v>
      </c>
      <c r="DC122" s="380">
        <f t="shared" si="503"/>
        <v>35747.249659039997</v>
      </c>
      <c r="DD122" s="380">
        <f t="shared" si="503"/>
        <v>42304.029265040008</v>
      </c>
      <c r="DE122" s="64">
        <f t="shared" si="503"/>
        <v>10406.847030000001</v>
      </c>
      <c r="DF122" s="64">
        <f t="shared" si="503"/>
        <v>10406.847030000001</v>
      </c>
      <c r="DG122" s="64">
        <f t="shared" si="503"/>
        <v>0</v>
      </c>
      <c r="DH122" s="64">
        <f t="shared" si="503"/>
        <v>0</v>
      </c>
      <c r="DI122" s="64">
        <f t="shared" ref="DI122:FT122" si="504">SUM(DI123:DI138)</f>
        <v>0</v>
      </c>
      <c r="DJ122" s="64">
        <f t="shared" si="504"/>
        <v>6556.7812159999994</v>
      </c>
      <c r="DK122" s="64">
        <f t="shared" si="504"/>
        <v>0</v>
      </c>
      <c r="DL122" s="64">
        <f t="shared" si="504"/>
        <v>0</v>
      </c>
      <c r="DM122" s="64">
        <f t="shared" si="504"/>
        <v>3437.24</v>
      </c>
      <c r="DN122" s="64">
        <f t="shared" si="504"/>
        <v>3437.2383900000004</v>
      </c>
      <c r="DO122" s="64">
        <f t="shared" si="504"/>
        <v>21903.162629040002</v>
      </c>
      <c r="DP122" s="64">
        <f t="shared" si="504"/>
        <v>21903.162629040002</v>
      </c>
      <c r="DQ122" s="51">
        <f t="shared" si="504"/>
        <v>0</v>
      </c>
      <c r="DR122" s="51">
        <f t="shared" si="504"/>
        <v>1</v>
      </c>
      <c r="DS122" s="51">
        <f t="shared" si="504"/>
        <v>1</v>
      </c>
      <c r="DT122" s="51">
        <f t="shared" si="504"/>
        <v>12</v>
      </c>
      <c r="DU122" s="51">
        <f t="shared" si="504"/>
        <v>0</v>
      </c>
      <c r="DV122" s="51">
        <f t="shared" si="504"/>
        <v>14</v>
      </c>
      <c r="DW122" s="27">
        <f t="shared" si="504"/>
        <v>0</v>
      </c>
      <c r="DX122" s="27">
        <f t="shared" si="504"/>
        <v>0</v>
      </c>
      <c r="DY122" s="27">
        <f t="shared" si="504"/>
        <v>7374.3643999999967</v>
      </c>
      <c r="DZ122" s="27">
        <f t="shared" si="504"/>
        <v>53463.523254611006</v>
      </c>
      <c r="EA122" s="27">
        <f t="shared" si="504"/>
        <v>90.905033700602388</v>
      </c>
      <c r="EB122" s="64">
        <f t="shared" si="504"/>
        <v>35747.249659039997</v>
      </c>
      <c r="EC122" s="426">
        <f t="shared" si="504"/>
        <v>26941.109420000001</v>
      </c>
      <c r="ED122" s="426">
        <f t="shared" si="504"/>
        <v>13169.314030000001</v>
      </c>
      <c r="EE122" s="64">
        <f t="shared" si="504"/>
        <v>38509.715049039994</v>
      </c>
      <c r="EF122" s="64">
        <f t="shared" si="504"/>
        <v>10406.847030000001</v>
      </c>
      <c r="EG122" s="64">
        <f t="shared" si="504"/>
        <v>10406.847030000001</v>
      </c>
      <c r="EH122" s="64">
        <f t="shared" si="504"/>
        <v>10406.847030000001</v>
      </c>
      <c r="EI122" s="64">
        <f t="shared" si="504"/>
        <v>0</v>
      </c>
      <c r="EJ122" s="64">
        <f t="shared" si="504"/>
        <v>0</v>
      </c>
      <c r="EK122" s="64">
        <f t="shared" si="504"/>
        <v>0</v>
      </c>
      <c r="EL122" s="64">
        <f t="shared" si="504"/>
        <v>0</v>
      </c>
      <c r="EM122" s="64">
        <f t="shared" si="504"/>
        <v>6669.8623900000002</v>
      </c>
      <c r="EN122" s="64">
        <f t="shared" si="504"/>
        <v>2762.4670000000001</v>
      </c>
      <c r="EO122" s="64">
        <f t="shared" si="504"/>
        <v>0</v>
      </c>
      <c r="EP122" s="64">
        <f t="shared" si="504"/>
        <v>0</v>
      </c>
      <c r="EQ122" s="64">
        <f t="shared" si="504"/>
        <v>0</v>
      </c>
      <c r="ER122" s="64">
        <f t="shared" si="504"/>
        <v>3437.24</v>
      </c>
      <c r="ES122" s="64">
        <f t="shared" si="504"/>
        <v>2813.3999999999996</v>
      </c>
      <c r="ET122" s="426">
        <f t="shared" si="504"/>
        <v>3437.2383900000004</v>
      </c>
      <c r="EU122" s="64">
        <f t="shared" si="504"/>
        <v>21903.162629040002</v>
      </c>
      <c r="EV122" s="64">
        <f t="shared" si="504"/>
        <v>7051</v>
      </c>
      <c r="EW122" s="426">
        <f t="shared" si="504"/>
        <v>21903.162629040002</v>
      </c>
      <c r="EX122" s="64">
        <f t="shared" si="504"/>
        <v>0</v>
      </c>
      <c r="EY122" s="426">
        <f t="shared" si="504"/>
        <v>0</v>
      </c>
      <c r="EZ122" s="426">
        <f t="shared" si="504"/>
        <v>0</v>
      </c>
      <c r="FA122" s="64">
        <f t="shared" si="504"/>
        <v>0</v>
      </c>
      <c r="FB122" s="64">
        <f t="shared" si="504"/>
        <v>0</v>
      </c>
      <c r="FC122" s="64">
        <f t="shared" si="504"/>
        <v>0</v>
      </c>
      <c r="FD122" s="64">
        <f t="shared" si="504"/>
        <v>0</v>
      </c>
      <c r="FE122" s="64">
        <f t="shared" si="504"/>
        <v>0</v>
      </c>
      <c r="FF122" s="64">
        <f t="shared" si="504"/>
        <v>0</v>
      </c>
      <c r="FG122" s="64">
        <f t="shared" si="504"/>
        <v>0</v>
      </c>
      <c r="FH122" s="64">
        <f t="shared" si="504"/>
        <v>0</v>
      </c>
      <c r="FI122" s="64">
        <f t="shared" si="504"/>
        <v>0</v>
      </c>
      <c r="FJ122" s="64">
        <f t="shared" si="504"/>
        <v>0</v>
      </c>
      <c r="FK122" s="64">
        <f t="shared" si="504"/>
        <v>0</v>
      </c>
      <c r="FL122" s="64">
        <f t="shared" si="504"/>
        <v>0</v>
      </c>
      <c r="FM122" s="64">
        <f t="shared" si="504"/>
        <v>0</v>
      </c>
      <c r="FN122" s="64">
        <f t="shared" si="504"/>
        <v>0</v>
      </c>
      <c r="FO122" s="64">
        <f t="shared" si="504"/>
        <v>0</v>
      </c>
      <c r="FP122" s="64">
        <f t="shared" si="504"/>
        <v>0</v>
      </c>
      <c r="FQ122" s="64">
        <f t="shared" si="504"/>
        <v>0</v>
      </c>
      <c r="FR122" s="64">
        <f t="shared" si="504"/>
        <v>0</v>
      </c>
      <c r="FS122" s="64">
        <f t="shared" si="504"/>
        <v>0</v>
      </c>
      <c r="FT122" s="64">
        <f t="shared" si="504"/>
        <v>0</v>
      </c>
      <c r="FU122" s="426">
        <f t="shared" ref="FU122:IF122" si="505">SUM(FU123:FU138)</f>
        <v>0</v>
      </c>
      <c r="FV122" s="426">
        <f t="shared" si="505"/>
        <v>3794.3142160000002</v>
      </c>
      <c r="FW122" s="64">
        <f t="shared" si="505"/>
        <v>3794.3142160000002</v>
      </c>
      <c r="FX122" s="64">
        <f t="shared" si="505"/>
        <v>0</v>
      </c>
      <c r="FY122" s="64">
        <f t="shared" si="505"/>
        <v>0</v>
      </c>
      <c r="FZ122" s="64">
        <f t="shared" si="505"/>
        <v>0</v>
      </c>
      <c r="GA122" s="64">
        <f t="shared" si="505"/>
        <v>0</v>
      </c>
      <c r="GB122" s="64">
        <f t="shared" si="505"/>
        <v>0</v>
      </c>
      <c r="GC122" s="64">
        <f t="shared" si="505"/>
        <v>0</v>
      </c>
      <c r="GD122" s="64">
        <f t="shared" si="505"/>
        <v>0</v>
      </c>
      <c r="GE122" s="64">
        <f t="shared" si="505"/>
        <v>0</v>
      </c>
      <c r="GF122" s="64">
        <f t="shared" si="505"/>
        <v>3794.3142160000002</v>
      </c>
      <c r="GG122" s="64">
        <f t="shared" si="505"/>
        <v>0</v>
      </c>
      <c r="GH122" s="64">
        <f t="shared" si="505"/>
        <v>0</v>
      </c>
      <c r="GI122" s="64">
        <f t="shared" si="505"/>
        <v>0</v>
      </c>
      <c r="GJ122" s="64">
        <f t="shared" si="505"/>
        <v>0</v>
      </c>
      <c r="GK122" s="64">
        <f t="shared" si="505"/>
        <v>0</v>
      </c>
      <c r="GL122" s="64">
        <f t="shared" si="505"/>
        <v>0</v>
      </c>
      <c r="GM122" s="64">
        <f t="shared" si="505"/>
        <v>0</v>
      </c>
      <c r="GN122" s="64">
        <f t="shared" si="505"/>
        <v>0</v>
      </c>
      <c r="GO122" s="64">
        <f t="shared" si="505"/>
        <v>0</v>
      </c>
      <c r="GP122" s="64">
        <f t="shared" si="505"/>
        <v>0</v>
      </c>
      <c r="GQ122" s="426">
        <f t="shared" si="505"/>
        <v>0</v>
      </c>
      <c r="GR122" s="426">
        <f t="shared" si="505"/>
        <v>0</v>
      </c>
      <c r="GS122" s="64">
        <f t="shared" si="505"/>
        <v>0</v>
      </c>
      <c r="GT122" s="64">
        <f t="shared" si="505"/>
        <v>0</v>
      </c>
      <c r="GU122" s="64">
        <f t="shared" si="505"/>
        <v>0</v>
      </c>
      <c r="GV122" s="64">
        <f t="shared" si="505"/>
        <v>0</v>
      </c>
      <c r="GW122" s="64">
        <f t="shared" si="505"/>
        <v>0</v>
      </c>
      <c r="GX122" s="64">
        <f t="shared" si="505"/>
        <v>0</v>
      </c>
      <c r="GY122" s="64">
        <f t="shared" si="505"/>
        <v>0</v>
      </c>
      <c r="GZ122" s="64">
        <f t="shared" si="505"/>
        <v>0</v>
      </c>
      <c r="HA122" s="64">
        <f t="shared" si="505"/>
        <v>0</v>
      </c>
      <c r="HB122" s="64">
        <f t="shared" si="505"/>
        <v>0</v>
      </c>
      <c r="HC122" s="64">
        <f t="shared" si="505"/>
        <v>0</v>
      </c>
      <c r="HD122" s="64">
        <f t="shared" si="505"/>
        <v>0</v>
      </c>
      <c r="HE122" s="64">
        <f t="shared" si="505"/>
        <v>0</v>
      </c>
      <c r="HF122" s="64">
        <f t="shared" si="505"/>
        <v>0</v>
      </c>
      <c r="HG122" s="64">
        <f t="shared" si="505"/>
        <v>0</v>
      </c>
      <c r="HH122" s="64">
        <f t="shared" si="505"/>
        <v>0</v>
      </c>
      <c r="HI122" s="64">
        <f t="shared" si="505"/>
        <v>0</v>
      </c>
      <c r="HJ122" s="64">
        <f t="shared" si="505"/>
        <v>0</v>
      </c>
      <c r="HK122" s="64">
        <f t="shared" si="505"/>
        <v>0</v>
      </c>
      <c r="HL122" s="382">
        <f t="shared" si="505"/>
        <v>35747.249659039997</v>
      </c>
      <c r="HM122" s="398">
        <f t="shared" si="505"/>
        <v>26941.109420000001</v>
      </c>
      <c r="HN122" s="398">
        <f t="shared" si="505"/>
        <v>16963.628246</v>
      </c>
      <c r="HO122" s="382">
        <f t="shared" si="505"/>
        <v>42304.029265040008</v>
      </c>
      <c r="HP122" s="382">
        <f t="shared" si="505"/>
        <v>10406.847030000001</v>
      </c>
      <c r="HQ122" s="382">
        <f t="shared" si="505"/>
        <v>10406.847030000001</v>
      </c>
      <c r="HR122" s="382">
        <f t="shared" si="505"/>
        <v>10406.847030000001</v>
      </c>
      <c r="HS122" s="382">
        <f t="shared" si="505"/>
        <v>0</v>
      </c>
      <c r="HT122" s="382">
        <f t="shared" si="505"/>
        <v>0</v>
      </c>
      <c r="HU122" s="382">
        <f t="shared" si="505"/>
        <v>0</v>
      </c>
      <c r="HV122" s="382">
        <f t="shared" si="505"/>
        <v>0</v>
      </c>
      <c r="HW122" s="382">
        <f t="shared" si="505"/>
        <v>6669.8623900000002</v>
      </c>
      <c r="HX122" s="382">
        <f t="shared" si="505"/>
        <v>6556.7812159999994</v>
      </c>
      <c r="HY122" s="382">
        <f t="shared" si="505"/>
        <v>0</v>
      </c>
      <c r="HZ122" s="382">
        <f t="shared" si="505"/>
        <v>0</v>
      </c>
      <c r="IA122" s="382">
        <f t="shared" si="505"/>
        <v>0</v>
      </c>
      <c r="IB122" s="382">
        <f t="shared" si="505"/>
        <v>3437.24</v>
      </c>
      <c r="IC122" s="382">
        <f t="shared" si="505"/>
        <v>2813.3999999999996</v>
      </c>
      <c r="ID122" s="382">
        <f t="shared" si="505"/>
        <v>3437.2383900000004</v>
      </c>
      <c r="IE122" s="382">
        <f t="shared" si="505"/>
        <v>21903.162629040002</v>
      </c>
      <c r="IF122" s="429">
        <f t="shared" si="505"/>
        <v>7051</v>
      </c>
      <c r="IG122" s="382">
        <f t="shared" ref="IG122" si="506">SUM(IG123:IG138)</f>
        <v>21903.162629040002</v>
      </c>
      <c r="IK122" s="380">
        <f t="shared" si="365"/>
        <v>0</v>
      </c>
    </row>
    <row r="123" spans="1:245" s="59" customFormat="1" ht="25.5" outlineLevel="2">
      <c r="A123" s="57" t="s">
        <v>107</v>
      </c>
      <c r="B123" s="60" t="s">
        <v>499</v>
      </c>
      <c r="C123" s="282" t="s">
        <v>130</v>
      </c>
      <c r="D123" s="282" t="s">
        <v>198</v>
      </c>
      <c r="E123" s="406" t="s">
        <v>21</v>
      </c>
      <c r="F123" s="389" t="s">
        <v>606</v>
      </c>
      <c r="G123" s="245" t="s">
        <v>102</v>
      </c>
      <c r="H123" s="245">
        <v>23.59</v>
      </c>
      <c r="I123" s="245">
        <v>22.18</v>
      </c>
      <c r="J123" s="245">
        <v>2019</v>
      </c>
      <c r="K123" s="245">
        <v>2019</v>
      </c>
      <c r="L123" s="245"/>
      <c r="M123" s="34">
        <f t="shared" ref="M123:M138" si="507">+P123+R123+T123+AG123+AS123+AV123</f>
        <v>0</v>
      </c>
      <c r="N123" s="392" t="s">
        <v>606</v>
      </c>
      <c r="O123" s="34">
        <f t="shared" ref="O123:O138" si="508">+Q123+S123+U123+AH123+AT123+AW123</f>
        <v>652.08100000000002</v>
      </c>
      <c r="P123" s="34">
        <f t="shared" ref="P123:U138" si="509">BA123+BO123+CC123+CQ123</f>
        <v>0</v>
      </c>
      <c r="Q123" s="34">
        <f t="shared" si="509"/>
        <v>0</v>
      </c>
      <c r="R123" s="34">
        <f t="shared" si="509"/>
        <v>0</v>
      </c>
      <c r="S123" s="34">
        <f t="shared" si="509"/>
        <v>0</v>
      </c>
      <c r="T123" s="34">
        <f t="shared" si="509"/>
        <v>0</v>
      </c>
      <c r="U123" s="34">
        <f t="shared" si="509"/>
        <v>652.08100000000002</v>
      </c>
      <c r="V123" s="66">
        <f t="shared" si="84"/>
        <v>652.08169999999996</v>
      </c>
      <c r="W123" s="34">
        <v>652.08169999999996</v>
      </c>
      <c r="X123" s="34"/>
      <c r="Y123" s="34"/>
      <c r="Z123" s="34"/>
      <c r="AA123" s="34"/>
      <c r="AB123" s="34"/>
      <c r="AC123" s="34"/>
      <c r="AD123" s="34"/>
      <c r="AE123" s="34"/>
      <c r="AF123" s="34"/>
      <c r="AG123" s="34">
        <f>BG123+BU123+CI123+CW123</f>
        <v>0</v>
      </c>
      <c r="AH123" s="34">
        <f>BH123+BV123+CJ123+CX123</f>
        <v>0</v>
      </c>
      <c r="AI123" s="34">
        <f t="shared" si="500"/>
        <v>0</v>
      </c>
      <c r="AJ123" s="34"/>
      <c r="AK123" s="34"/>
      <c r="AL123" s="34"/>
      <c r="AM123" s="34"/>
      <c r="AN123" s="34"/>
      <c r="AO123" s="34"/>
      <c r="AP123" s="34"/>
      <c r="AQ123" s="34"/>
      <c r="AR123" s="34"/>
      <c r="AS123" s="34">
        <f>BI123+BW123+CK123+CY123</f>
        <v>0</v>
      </c>
      <c r="AT123" s="34">
        <f>BJ123+BX123+CL123+CZ123</f>
        <v>0</v>
      </c>
      <c r="AU123" s="66">
        <f t="shared" si="367"/>
        <v>0</v>
      </c>
      <c r="AV123" s="34">
        <f t="shared" ref="AV123:AW138" si="510">BK123+BY123+CM123+DA123</f>
        <v>0</v>
      </c>
      <c r="AW123" s="34">
        <f t="shared" si="510"/>
        <v>0</v>
      </c>
      <c r="AX123" s="34">
        <f t="shared" si="368"/>
        <v>0</v>
      </c>
      <c r="AY123" s="34">
        <f t="shared" ref="AY123:AZ138" si="511">+BA123+BC123+BE123+BG123+BI123+BK123</f>
        <v>0</v>
      </c>
      <c r="AZ123" s="34">
        <f t="shared" si="511"/>
        <v>0</v>
      </c>
      <c r="BA123" s="245"/>
      <c r="BB123" s="245"/>
      <c r="BC123" s="245"/>
      <c r="BD123" s="245"/>
      <c r="BE123" s="245"/>
      <c r="BF123" s="245"/>
      <c r="BG123" s="245"/>
      <c r="BH123" s="245"/>
      <c r="BI123" s="245"/>
      <c r="BJ123" s="245"/>
      <c r="BK123" s="34"/>
      <c r="BL123" s="34"/>
      <c r="BM123" s="34">
        <f>+BO123+BQ123+BS123+BU123+BW123+BY123</f>
        <v>0</v>
      </c>
      <c r="BN123" s="34">
        <f>+BP123+BR123+BT123+BV123+BX123+BZ123</f>
        <v>0</v>
      </c>
      <c r="BO123" s="245"/>
      <c r="BP123" s="245"/>
      <c r="BQ123" s="245"/>
      <c r="BR123" s="245"/>
      <c r="BS123" s="245"/>
      <c r="BT123" s="245"/>
      <c r="BU123" s="245"/>
      <c r="BV123" s="245"/>
      <c r="BW123" s="245"/>
      <c r="BX123" s="245"/>
      <c r="BY123" s="245"/>
      <c r="BZ123" s="245"/>
      <c r="CA123" s="34">
        <f>+CC123+CE123+CG123+CI123+CK123+CM123</f>
        <v>0</v>
      </c>
      <c r="CB123" s="34">
        <f>+CD123+CF123+CH123+CJ123+CL123+CN123</f>
        <v>652.08100000000002</v>
      </c>
      <c r="CC123" s="245"/>
      <c r="CD123" s="245"/>
      <c r="CE123" s="245"/>
      <c r="CF123" s="245"/>
      <c r="CG123" s="34"/>
      <c r="CH123" s="34">
        <v>652.08100000000002</v>
      </c>
      <c r="CI123" s="245"/>
      <c r="CJ123" s="245"/>
      <c r="CK123" s="245"/>
      <c r="CL123" s="245"/>
      <c r="CM123" s="245"/>
      <c r="CN123" s="245"/>
      <c r="CO123" s="34">
        <f>+CQ123+CS123+CU123+CW123+CY123+DA123</f>
        <v>0</v>
      </c>
      <c r="CP123" s="34">
        <f>+CR123+CT123+CV123+CX123+CZ123+DB123</f>
        <v>0</v>
      </c>
      <c r="CQ123" s="34"/>
      <c r="CR123" s="34"/>
      <c r="CS123" s="34"/>
      <c r="CT123" s="34"/>
      <c r="CU123" s="34"/>
      <c r="CV123" s="34"/>
      <c r="CW123" s="34"/>
      <c r="CX123" s="34"/>
      <c r="CY123" s="34"/>
      <c r="CZ123" s="58"/>
      <c r="DA123" s="58"/>
      <c r="DB123" s="58"/>
      <c r="DC123" s="380">
        <f t="shared" si="417"/>
        <v>0</v>
      </c>
      <c r="DD123" s="380">
        <f t="shared" si="417"/>
        <v>652.08100000000002</v>
      </c>
      <c r="DE123" s="64">
        <f t="shared" si="415"/>
        <v>0</v>
      </c>
      <c r="DF123" s="64">
        <f t="shared" si="415"/>
        <v>0</v>
      </c>
      <c r="DG123" s="64">
        <f t="shared" si="415"/>
        <v>0</v>
      </c>
      <c r="DH123" s="64">
        <f t="shared" si="415"/>
        <v>0</v>
      </c>
      <c r="DI123" s="64">
        <f t="shared" si="415"/>
        <v>0</v>
      </c>
      <c r="DJ123" s="64">
        <f t="shared" si="415"/>
        <v>652.08100000000002</v>
      </c>
      <c r="DK123" s="64">
        <f t="shared" si="401"/>
        <v>0</v>
      </c>
      <c r="DL123" s="64">
        <f t="shared" si="401"/>
        <v>0</v>
      </c>
      <c r="DM123" s="64">
        <f t="shared" si="401"/>
        <v>0</v>
      </c>
      <c r="DN123" s="64">
        <f t="shared" si="401"/>
        <v>0</v>
      </c>
      <c r="DO123" s="64">
        <f t="shared" si="401"/>
        <v>0</v>
      </c>
      <c r="DP123" s="64">
        <f t="shared" si="401"/>
        <v>0</v>
      </c>
      <c r="DQ123" s="245">
        <v>0</v>
      </c>
      <c r="DR123" s="245">
        <v>0</v>
      </c>
      <c r="DS123" s="245">
        <v>0</v>
      </c>
      <c r="DT123" s="245">
        <v>1</v>
      </c>
      <c r="DU123" s="245">
        <v>0</v>
      </c>
      <c r="DV123" s="245">
        <f t="shared" si="414"/>
        <v>1</v>
      </c>
      <c r="DW123" s="245"/>
      <c r="DX123" s="245"/>
      <c r="DY123" s="34">
        <v>1009.8332999999997</v>
      </c>
      <c r="DZ123" s="34">
        <f>7304344.90747605/1000</f>
        <v>7304.3449074760501</v>
      </c>
      <c r="EA123" s="34">
        <v>2.27</v>
      </c>
      <c r="EB123" s="64">
        <f t="shared" si="468"/>
        <v>0</v>
      </c>
      <c r="EC123" s="426">
        <f t="shared" si="468"/>
        <v>652.08169999999996</v>
      </c>
      <c r="ED123" s="426">
        <f t="shared" si="469"/>
        <v>0</v>
      </c>
      <c r="EE123" s="64">
        <f t="shared" si="470"/>
        <v>0</v>
      </c>
      <c r="EF123" s="64">
        <f t="shared" si="418"/>
        <v>0</v>
      </c>
      <c r="EG123" s="64">
        <f t="shared" si="471"/>
        <v>0</v>
      </c>
      <c r="EH123" s="64">
        <f t="shared" si="419"/>
        <v>0</v>
      </c>
      <c r="EI123" s="64">
        <f t="shared" si="419"/>
        <v>0</v>
      </c>
      <c r="EJ123" s="64">
        <f t="shared" si="472"/>
        <v>0</v>
      </c>
      <c r="EK123" s="64">
        <f t="shared" si="420"/>
        <v>0</v>
      </c>
      <c r="EL123" s="64">
        <f t="shared" si="420"/>
        <v>0</v>
      </c>
      <c r="EM123" s="64">
        <f t="shared" si="421"/>
        <v>652.08169999999996</v>
      </c>
      <c r="EN123" s="64">
        <f t="shared" si="422"/>
        <v>0</v>
      </c>
      <c r="EO123" s="64">
        <f t="shared" si="422"/>
        <v>0</v>
      </c>
      <c r="EP123" s="64">
        <f t="shared" si="423"/>
        <v>0</v>
      </c>
      <c r="EQ123" s="64">
        <f t="shared" si="424"/>
        <v>0</v>
      </c>
      <c r="ER123" s="64">
        <f t="shared" si="424"/>
        <v>0</v>
      </c>
      <c r="ES123" s="64"/>
      <c r="ET123" s="426">
        <f t="shared" si="425"/>
        <v>0</v>
      </c>
      <c r="EU123" s="64">
        <f t="shared" si="425"/>
        <v>0</v>
      </c>
      <c r="EV123" s="64"/>
      <c r="EW123" s="426">
        <f t="shared" si="426"/>
        <v>0</v>
      </c>
      <c r="EX123" s="64">
        <f t="shared" si="473"/>
        <v>0</v>
      </c>
      <c r="EY123" s="426">
        <f t="shared" si="473"/>
        <v>0</v>
      </c>
      <c r="EZ123" s="426">
        <f t="shared" si="474"/>
        <v>0</v>
      </c>
      <c r="FA123" s="64">
        <f t="shared" si="475"/>
        <v>0</v>
      </c>
      <c r="FB123" s="64">
        <f t="shared" si="427"/>
        <v>0</v>
      </c>
      <c r="FC123" s="64">
        <f t="shared" si="476"/>
        <v>0</v>
      </c>
      <c r="FD123" s="64">
        <f t="shared" si="428"/>
        <v>0</v>
      </c>
      <c r="FE123" s="64">
        <f t="shared" si="428"/>
        <v>0</v>
      </c>
      <c r="FF123" s="64">
        <f t="shared" si="477"/>
        <v>0</v>
      </c>
      <c r="FG123" s="64">
        <f t="shared" si="429"/>
        <v>0</v>
      </c>
      <c r="FH123" s="64">
        <f t="shared" si="429"/>
        <v>0</v>
      </c>
      <c r="FI123" s="64">
        <f t="shared" si="430"/>
        <v>0</v>
      </c>
      <c r="FJ123" s="64">
        <f t="shared" si="431"/>
        <v>0</v>
      </c>
      <c r="FK123" s="64">
        <f t="shared" si="431"/>
        <v>0</v>
      </c>
      <c r="FL123" s="64">
        <f t="shared" si="432"/>
        <v>0</v>
      </c>
      <c r="FM123" s="64">
        <f t="shared" si="433"/>
        <v>0</v>
      </c>
      <c r="FN123" s="64">
        <f t="shared" si="433"/>
        <v>0</v>
      </c>
      <c r="FO123" s="64"/>
      <c r="FP123" s="64">
        <f t="shared" si="434"/>
        <v>0</v>
      </c>
      <c r="FQ123" s="64">
        <f t="shared" si="434"/>
        <v>0</v>
      </c>
      <c r="FR123" s="64"/>
      <c r="FS123" s="64">
        <f t="shared" si="435"/>
        <v>0</v>
      </c>
      <c r="FT123" s="64">
        <f t="shared" si="436"/>
        <v>0</v>
      </c>
      <c r="FU123" s="426">
        <f t="shared" si="436"/>
        <v>0</v>
      </c>
      <c r="FV123" s="426">
        <f t="shared" si="478"/>
        <v>652.08100000000002</v>
      </c>
      <c r="FW123" s="64">
        <f t="shared" si="437"/>
        <v>652.08100000000002</v>
      </c>
      <c r="FX123" s="64">
        <f t="shared" si="438"/>
        <v>0</v>
      </c>
      <c r="FY123" s="64">
        <f t="shared" si="479"/>
        <v>0</v>
      </c>
      <c r="FZ123" s="64">
        <f t="shared" si="439"/>
        <v>0</v>
      </c>
      <c r="GA123" s="64">
        <f t="shared" si="439"/>
        <v>0</v>
      </c>
      <c r="GB123" s="64">
        <f t="shared" si="480"/>
        <v>0</v>
      </c>
      <c r="GC123" s="64">
        <f t="shared" si="440"/>
        <v>0</v>
      </c>
      <c r="GD123" s="64">
        <f t="shared" si="440"/>
        <v>0</v>
      </c>
      <c r="GE123" s="64">
        <f t="shared" si="441"/>
        <v>0</v>
      </c>
      <c r="GF123" s="64">
        <f t="shared" si="442"/>
        <v>652.08100000000002</v>
      </c>
      <c r="GG123" s="64">
        <f t="shared" si="442"/>
        <v>0</v>
      </c>
      <c r="GH123" s="64">
        <f t="shared" si="443"/>
        <v>0</v>
      </c>
      <c r="GI123" s="64">
        <f t="shared" si="444"/>
        <v>0</v>
      </c>
      <c r="GJ123" s="64">
        <f t="shared" si="444"/>
        <v>0</v>
      </c>
      <c r="GK123" s="64"/>
      <c r="GL123" s="64">
        <f t="shared" si="445"/>
        <v>0</v>
      </c>
      <c r="GM123" s="64">
        <f t="shared" si="445"/>
        <v>0</v>
      </c>
      <c r="GN123" s="64"/>
      <c r="GO123" s="64">
        <f t="shared" si="446"/>
        <v>0</v>
      </c>
      <c r="GP123" s="64">
        <f t="shared" si="447"/>
        <v>0</v>
      </c>
      <c r="GQ123" s="426">
        <f t="shared" si="447"/>
        <v>0</v>
      </c>
      <c r="GR123" s="426">
        <f t="shared" si="481"/>
        <v>0</v>
      </c>
      <c r="GS123" s="64">
        <f t="shared" si="448"/>
        <v>0</v>
      </c>
      <c r="GT123" s="64">
        <f t="shared" si="449"/>
        <v>0</v>
      </c>
      <c r="GU123" s="64">
        <f t="shared" si="482"/>
        <v>0</v>
      </c>
      <c r="GV123" s="64">
        <f t="shared" si="450"/>
        <v>0</v>
      </c>
      <c r="GW123" s="64">
        <f t="shared" si="450"/>
        <v>0</v>
      </c>
      <c r="GX123" s="64">
        <f t="shared" si="483"/>
        <v>0</v>
      </c>
      <c r="GY123" s="64">
        <f t="shared" si="451"/>
        <v>0</v>
      </c>
      <c r="GZ123" s="64">
        <f t="shared" si="451"/>
        <v>0</v>
      </c>
      <c r="HA123" s="64">
        <f t="shared" si="484"/>
        <v>0</v>
      </c>
      <c r="HB123" s="64">
        <f t="shared" si="452"/>
        <v>0</v>
      </c>
      <c r="HC123" s="64">
        <f t="shared" si="452"/>
        <v>0</v>
      </c>
      <c r="HD123" s="64">
        <f t="shared" si="485"/>
        <v>0</v>
      </c>
      <c r="HE123" s="64">
        <f t="shared" si="453"/>
        <v>0</v>
      </c>
      <c r="HF123" s="64">
        <f t="shared" si="453"/>
        <v>0</v>
      </c>
      <c r="HG123" s="64"/>
      <c r="HH123" s="64">
        <f t="shared" si="454"/>
        <v>0</v>
      </c>
      <c r="HI123" s="64">
        <f t="shared" si="454"/>
        <v>0</v>
      </c>
      <c r="HJ123" s="64"/>
      <c r="HK123" s="64">
        <f t="shared" si="455"/>
        <v>0</v>
      </c>
      <c r="HL123" s="382">
        <f t="shared" si="486"/>
        <v>0</v>
      </c>
      <c r="HM123" s="398">
        <f t="shared" si="486"/>
        <v>652.08169999999996</v>
      </c>
      <c r="HN123" s="398">
        <f t="shared" si="487"/>
        <v>652.08100000000002</v>
      </c>
      <c r="HO123" s="382">
        <f t="shared" si="456"/>
        <v>652.08100000000002</v>
      </c>
      <c r="HP123" s="382">
        <f t="shared" si="390"/>
        <v>0</v>
      </c>
      <c r="HQ123" s="382">
        <f t="shared" si="390"/>
        <v>0</v>
      </c>
      <c r="HR123" s="382">
        <f t="shared" si="390"/>
        <v>0</v>
      </c>
      <c r="HS123" s="382">
        <f t="shared" si="390"/>
        <v>0</v>
      </c>
      <c r="HT123" s="382">
        <f t="shared" si="390"/>
        <v>0</v>
      </c>
      <c r="HU123" s="382">
        <f t="shared" si="416"/>
        <v>0</v>
      </c>
      <c r="HV123" s="382">
        <f t="shared" si="416"/>
        <v>0</v>
      </c>
      <c r="HW123" s="382">
        <f t="shared" si="416"/>
        <v>652.08169999999996</v>
      </c>
      <c r="HX123" s="382">
        <f t="shared" si="416"/>
        <v>652.08100000000002</v>
      </c>
      <c r="HY123" s="382">
        <f t="shared" si="416"/>
        <v>0</v>
      </c>
      <c r="HZ123" s="382">
        <f t="shared" si="416"/>
        <v>0</v>
      </c>
      <c r="IA123" s="382">
        <f t="shared" si="416"/>
        <v>0</v>
      </c>
      <c r="IB123" s="382">
        <f t="shared" si="416"/>
        <v>0</v>
      </c>
      <c r="IC123" s="382">
        <f t="shared" si="416"/>
        <v>0</v>
      </c>
      <c r="ID123" s="382">
        <f t="shared" si="416"/>
        <v>0</v>
      </c>
      <c r="IE123" s="382">
        <f t="shared" si="416"/>
        <v>0</v>
      </c>
      <c r="IF123" s="429">
        <f t="shared" si="328"/>
        <v>0</v>
      </c>
      <c r="IG123" s="382">
        <f t="shared" si="328"/>
        <v>0</v>
      </c>
      <c r="IK123" s="380">
        <f t="shared" si="365"/>
        <v>0</v>
      </c>
    </row>
    <row r="124" spans="1:245" s="59" customFormat="1" ht="25.5" outlineLevel="2">
      <c r="A124" s="57" t="s">
        <v>108</v>
      </c>
      <c r="B124" s="60" t="s">
        <v>500</v>
      </c>
      <c r="C124" s="282" t="s">
        <v>130</v>
      </c>
      <c r="D124" s="282" t="s">
        <v>195</v>
      </c>
      <c r="E124" s="406" t="s">
        <v>21</v>
      </c>
      <c r="F124" s="389" t="s">
        <v>606</v>
      </c>
      <c r="G124" s="245" t="s">
        <v>102</v>
      </c>
      <c r="H124" s="245"/>
      <c r="I124" s="245"/>
      <c r="J124" s="245">
        <v>2017</v>
      </c>
      <c r="K124" s="245">
        <v>2017</v>
      </c>
      <c r="L124" s="245"/>
      <c r="M124" s="34">
        <f t="shared" si="507"/>
        <v>873.08618000000001</v>
      </c>
      <c r="N124" s="392" t="s">
        <v>606</v>
      </c>
      <c r="O124" s="34">
        <f t="shared" si="508"/>
        <v>873.08618000000001</v>
      </c>
      <c r="P124" s="34">
        <f t="shared" si="509"/>
        <v>873.08618000000001</v>
      </c>
      <c r="Q124" s="34">
        <f t="shared" si="509"/>
        <v>873.08618000000001</v>
      </c>
      <c r="R124" s="34">
        <f t="shared" si="509"/>
        <v>0</v>
      </c>
      <c r="S124" s="34">
        <f t="shared" si="509"/>
        <v>0</v>
      </c>
      <c r="T124" s="34">
        <f t="shared" si="509"/>
        <v>0</v>
      </c>
      <c r="U124" s="34">
        <f t="shared" si="509"/>
        <v>0</v>
      </c>
      <c r="V124" s="66">
        <f t="shared" si="84"/>
        <v>0</v>
      </c>
      <c r="W124" s="34"/>
      <c r="X124" s="34"/>
      <c r="Y124" s="34"/>
      <c r="Z124" s="34"/>
      <c r="AA124" s="34"/>
      <c r="AB124" s="34"/>
      <c r="AC124" s="34"/>
      <c r="AD124" s="34"/>
      <c r="AE124" s="34"/>
      <c r="AF124" s="34"/>
      <c r="AG124" s="34">
        <f t="shared" ref="AG124:AH138" si="512">BG124+BU124+CI124+CW124</f>
        <v>0</v>
      </c>
      <c r="AH124" s="34">
        <f t="shared" si="512"/>
        <v>0</v>
      </c>
      <c r="AI124" s="34">
        <f t="shared" si="500"/>
        <v>0</v>
      </c>
      <c r="AJ124" s="34"/>
      <c r="AK124" s="34"/>
      <c r="AL124" s="34"/>
      <c r="AM124" s="34"/>
      <c r="AN124" s="34"/>
      <c r="AO124" s="34"/>
      <c r="AP124" s="34"/>
      <c r="AQ124" s="34"/>
      <c r="AR124" s="34"/>
      <c r="AS124" s="34">
        <f t="shared" ref="AS124:AT138" si="513">BI124+BW124+CK124+CY124</f>
        <v>0</v>
      </c>
      <c r="AT124" s="34">
        <f t="shared" si="513"/>
        <v>0</v>
      </c>
      <c r="AU124" s="66">
        <f t="shared" si="367"/>
        <v>0</v>
      </c>
      <c r="AV124" s="34">
        <f t="shared" si="510"/>
        <v>0</v>
      </c>
      <c r="AW124" s="34">
        <f t="shared" si="510"/>
        <v>0</v>
      </c>
      <c r="AX124" s="34">
        <f t="shared" si="368"/>
        <v>0</v>
      </c>
      <c r="AY124" s="34">
        <f t="shared" si="511"/>
        <v>873.08618000000001</v>
      </c>
      <c r="AZ124" s="34">
        <f t="shared" si="511"/>
        <v>873.08618000000001</v>
      </c>
      <c r="BA124" s="184">
        <v>873.08618000000001</v>
      </c>
      <c r="BB124" s="184">
        <f>353.84756+519.23862</f>
        <v>873.08618000000001</v>
      </c>
      <c r="BC124" s="184"/>
      <c r="BD124" s="184"/>
      <c r="BE124" s="245"/>
      <c r="BF124" s="245"/>
      <c r="BG124" s="245"/>
      <c r="BH124" s="245"/>
      <c r="BI124" s="245"/>
      <c r="BJ124" s="245"/>
      <c r="BK124" s="34"/>
      <c r="BL124" s="34"/>
      <c r="BM124" s="34">
        <f t="shared" ref="BM124:BN138" si="514">+BO124+BQ124+BS124+BU124+BW124+BY124</f>
        <v>0</v>
      </c>
      <c r="BN124" s="34">
        <f t="shared" si="514"/>
        <v>0</v>
      </c>
      <c r="BO124" s="245"/>
      <c r="BP124" s="245"/>
      <c r="BQ124" s="245"/>
      <c r="BR124" s="245"/>
      <c r="BS124" s="245"/>
      <c r="BT124" s="245"/>
      <c r="BU124" s="245"/>
      <c r="BV124" s="245"/>
      <c r="BW124" s="245"/>
      <c r="BX124" s="245"/>
      <c r="BY124" s="245"/>
      <c r="BZ124" s="245"/>
      <c r="CA124" s="34">
        <f t="shared" si="412"/>
        <v>0</v>
      </c>
      <c r="CB124" s="34">
        <f t="shared" si="412"/>
        <v>0</v>
      </c>
      <c r="CC124" s="245"/>
      <c r="CD124" s="245"/>
      <c r="CE124" s="245"/>
      <c r="CF124" s="245"/>
      <c r="CG124" s="245"/>
      <c r="CH124" s="245"/>
      <c r="CI124" s="245"/>
      <c r="CJ124" s="245"/>
      <c r="CK124" s="245"/>
      <c r="CL124" s="245"/>
      <c r="CM124" s="245"/>
      <c r="CN124" s="245"/>
      <c r="CO124" s="34">
        <f t="shared" ref="CO124:CP138" si="515">+CQ124+CS124+CU124+CW124+CY124+DA124</f>
        <v>0</v>
      </c>
      <c r="CP124" s="34">
        <f t="shared" si="515"/>
        <v>0</v>
      </c>
      <c r="CQ124" s="34">
        <v>0</v>
      </c>
      <c r="CR124" s="34"/>
      <c r="CS124" s="34"/>
      <c r="CT124" s="34"/>
      <c r="CU124" s="34"/>
      <c r="CV124" s="34"/>
      <c r="CW124" s="34"/>
      <c r="CX124" s="34"/>
      <c r="CY124" s="34"/>
      <c r="CZ124" s="58"/>
      <c r="DA124" s="58"/>
      <c r="DB124" s="58"/>
      <c r="DC124" s="380">
        <f t="shared" si="417"/>
        <v>873.08618000000001</v>
      </c>
      <c r="DD124" s="380">
        <f t="shared" si="417"/>
        <v>873.08618000000001</v>
      </c>
      <c r="DE124" s="64">
        <f t="shared" si="415"/>
        <v>873.08618000000001</v>
      </c>
      <c r="DF124" s="64">
        <f t="shared" si="415"/>
        <v>873.08618000000001</v>
      </c>
      <c r="DG124" s="64">
        <f t="shared" si="415"/>
        <v>0</v>
      </c>
      <c r="DH124" s="64">
        <f t="shared" si="415"/>
        <v>0</v>
      </c>
      <c r="DI124" s="64">
        <f t="shared" si="415"/>
        <v>0</v>
      </c>
      <c r="DJ124" s="64">
        <f t="shared" si="415"/>
        <v>0</v>
      </c>
      <c r="DK124" s="64">
        <f t="shared" si="401"/>
        <v>0</v>
      </c>
      <c r="DL124" s="64">
        <f t="shared" si="401"/>
        <v>0</v>
      </c>
      <c r="DM124" s="64">
        <f t="shared" si="401"/>
        <v>0</v>
      </c>
      <c r="DN124" s="64">
        <f t="shared" si="401"/>
        <v>0</v>
      </c>
      <c r="DO124" s="64">
        <f t="shared" si="401"/>
        <v>0</v>
      </c>
      <c r="DP124" s="64">
        <f t="shared" si="401"/>
        <v>0</v>
      </c>
      <c r="DQ124" s="245">
        <v>0</v>
      </c>
      <c r="DR124" s="245">
        <v>0</v>
      </c>
      <c r="DS124" s="245">
        <v>0</v>
      </c>
      <c r="DT124" s="245">
        <v>1</v>
      </c>
      <c r="DU124" s="245">
        <v>0</v>
      </c>
      <c r="DV124" s="245">
        <f t="shared" si="414"/>
        <v>1</v>
      </c>
      <c r="DW124" s="245"/>
      <c r="DX124" s="245"/>
      <c r="DY124" s="34">
        <v>723.1327</v>
      </c>
      <c r="DZ124" s="34">
        <f>5230576.82359495/1000</f>
        <v>5230.5768235949499</v>
      </c>
      <c r="EA124" s="34">
        <v>1.33</v>
      </c>
      <c r="EB124" s="64">
        <f t="shared" si="468"/>
        <v>873.08618000000001</v>
      </c>
      <c r="EC124" s="426">
        <f t="shared" si="468"/>
        <v>873.08618000000001</v>
      </c>
      <c r="ED124" s="426">
        <f t="shared" si="469"/>
        <v>873.08618000000001</v>
      </c>
      <c r="EE124" s="64">
        <f t="shared" si="470"/>
        <v>873.08618000000001</v>
      </c>
      <c r="EF124" s="64">
        <f t="shared" si="418"/>
        <v>873.08618000000001</v>
      </c>
      <c r="EG124" s="64">
        <f t="shared" si="471"/>
        <v>873.08618000000001</v>
      </c>
      <c r="EH124" s="64">
        <f t="shared" si="419"/>
        <v>873.08618000000001</v>
      </c>
      <c r="EI124" s="64">
        <f t="shared" si="419"/>
        <v>0</v>
      </c>
      <c r="EJ124" s="64">
        <f t="shared" si="472"/>
        <v>0</v>
      </c>
      <c r="EK124" s="64">
        <f t="shared" si="420"/>
        <v>0</v>
      </c>
      <c r="EL124" s="64">
        <f t="shared" si="420"/>
        <v>0</v>
      </c>
      <c r="EM124" s="64">
        <f t="shared" si="421"/>
        <v>0</v>
      </c>
      <c r="EN124" s="64">
        <f t="shared" si="422"/>
        <v>0</v>
      </c>
      <c r="EO124" s="64">
        <f t="shared" si="422"/>
        <v>0</v>
      </c>
      <c r="EP124" s="64">
        <f t="shared" si="423"/>
        <v>0</v>
      </c>
      <c r="EQ124" s="64">
        <f t="shared" si="424"/>
        <v>0</v>
      </c>
      <c r="ER124" s="64">
        <f t="shared" si="424"/>
        <v>0</v>
      </c>
      <c r="ES124" s="64"/>
      <c r="ET124" s="426">
        <f t="shared" si="425"/>
        <v>0</v>
      </c>
      <c r="EU124" s="64">
        <f t="shared" si="425"/>
        <v>0</v>
      </c>
      <c r="EV124" s="64"/>
      <c r="EW124" s="426">
        <f t="shared" si="426"/>
        <v>0</v>
      </c>
      <c r="EX124" s="64">
        <f t="shared" si="473"/>
        <v>0</v>
      </c>
      <c r="EY124" s="426">
        <f t="shared" si="473"/>
        <v>0</v>
      </c>
      <c r="EZ124" s="426">
        <f t="shared" si="474"/>
        <v>0</v>
      </c>
      <c r="FA124" s="64">
        <f t="shared" si="475"/>
        <v>0</v>
      </c>
      <c r="FB124" s="64">
        <f t="shared" si="427"/>
        <v>0</v>
      </c>
      <c r="FC124" s="64">
        <f t="shared" si="476"/>
        <v>0</v>
      </c>
      <c r="FD124" s="64">
        <f t="shared" si="428"/>
        <v>0</v>
      </c>
      <c r="FE124" s="64">
        <f t="shared" si="428"/>
        <v>0</v>
      </c>
      <c r="FF124" s="64">
        <f t="shared" si="477"/>
        <v>0</v>
      </c>
      <c r="FG124" s="64">
        <f t="shared" si="429"/>
        <v>0</v>
      </c>
      <c r="FH124" s="64">
        <f t="shared" si="429"/>
        <v>0</v>
      </c>
      <c r="FI124" s="64">
        <f t="shared" si="430"/>
        <v>0</v>
      </c>
      <c r="FJ124" s="64">
        <f t="shared" si="431"/>
        <v>0</v>
      </c>
      <c r="FK124" s="64">
        <f t="shared" si="431"/>
        <v>0</v>
      </c>
      <c r="FL124" s="64">
        <f t="shared" si="432"/>
        <v>0</v>
      </c>
      <c r="FM124" s="64">
        <f t="shared" si="433"/>
        <v>0</v>
      </c>
      <c r="FN124" s="64">
        <f t="shared" si="433"/>
        <v>0</v>
      </c>
      <c r="FO124" s="64"/>
      <c r="FP124" s="64">
        <f t="shared" si="434"/>
        <v>0</v>
      </c>
      <c r="FQ124" s="64">
        <f t="shared" si="434"/>
        <v>0</v>
      </c>
      <c r="FR124" s="64"/>
      <c r="FS124" s="64">
        <f t="shared" si="435"/>
        <v>0</v>
      </c>
      <c r="FT124" s="64">
        <f t="shared" si="436"/>
        <v>0</v>
      </c>
      <c r="FU124" s="426">
        <f t="shared" si="436"/>
        <v>0</v>
      </c>
      <c r="FV124" s="426">
        <f t="shared" si="478"/>
        <v>0</v>
      </c>
      <c r="FW124" s="64">
        <f t="shared" si="437"/>
        <v>0</v>
      </c>
      <c r="FX124" s="64">
        <f t="shared" si="438"/>
        <v>0</v>
      </c>
      <c r="FY124" s="64">
        <f t="shared" si="479"/>
        <v>0</v>
      </c>
      <c r="FZ124" s="64">
        <f t="shared" si="439"/>
        <v>0</v>
      </c>
      <c r="GA124" s="64">
        <f t="shared" si="439"/>
        <v>0</v>
      </c>
      <c r="GB124" s="64">
        <f t="shared" si="480"/>
        <v>0</v>
      </c>
      <c r="GC124" s="64">
        <f t="shared" si="440"/>
        <v>0</v>
      </c>
      <c r="GD124" s="64">
        <f t="shared" si="440"/>
        <v>0</v>
      </c>
      <c r="GE124" s="64">
        <f t="shared" si="441"/>
        <v>0</v>
      </c>
      <c r="GF124" s="64">
        <f t="shared" si="442"/>
        <v>0</v>
      </c>
      <c r="GG124" s="64">
        <f t="shared" si="442"/>
        <v>0</v>
      </c>
      <c r="GH124" s="64">
        <f t="shared" si="443"/>
        <v>0</v>
      </c>
      <c r="GI124" s="64">
        <f t="shared" si="444"/>
        <v>0</v>
      </c>
      <c r="GJ124" s="64">
        <f t="shared" si="444"/>
        <v>0</v>
      </c>
      <c r="GK124" s="64"/>
      <c r="GL124" s="64">
        <f t="shared" si="445"/>
        <v>0</v>
      </c>
      <c r="GM124" s="64">
        <f t="shared" si="445"/>
        <v>0</v>
      </c>
      <c r="GN124" s="64"/>
      <c r="GO124" s="64">
        <f t="shared" si="446"/>
        <v>0</v>
      </c>
      <c r="GP124" s="64">
        <f t="shared" si="447"/>
        <v>0</v>
      </c>
      <c r="GQ124" s="426">
        <f t="shared" si="447"/>
        <v>0</v>
      </c>
      <c r="GR124" s="426">
        <f t="shared" si="481"/>
        <v>0</v>
      </c>
      <c r="GS124" s="64">
        <f t="shared" si="448"/>
        <v>0</v>
      </c>
      <c r="GT124" s="64">
        <f t="shared" si="449"/>
        <v>0</v>
      </c>
      <c r="GU124" s="64">
        <f t="shared" si="482"/>
        <v>0</v>
      </c>
      <c r="GV124" s="64">
        <f t="shared" si="450"/>
        <v>0</v>
      </c>
      <c r="GW124" s="64">
        <f t="shared" si="450"/>
        <v>0</v>
      </c>
      <c r="GX124" s="64">
        <f t="shared" si="483"/>
        <v>0</v>
      </c>
      <c r="GY124" s="64">
        <f t="shared" si="451"/>
        <v>0</v>
      </c>
      <c r="GZ124" s="64">
        <f t="shared" si="451"/>
        <v>0</v>
      </c>
      <c r="HA124" s="64">
        <f t="shared" si="484"/>
        <v>0</v>
      </c>
      <c r="HB124" s="64">
        <f t="shared" si="452"/>
        <v>0</v>
      </c>
      <c r="HC124" s="64">
        <f t="shared" si="452"/>
        <v>0</v>
      </c>
      <c r="HD124" s="64">
        <f t="shared" si="485"/>
        <v>0</v>
      </c>
      <c r="HE124" s="64">
        <f t="shared" si="453"/>
        <v>0</v>
      </c>
      <c r="HF124" s="64">
        <f t="shared" si="453"/>
        <v>0</v>
      </c>
      <c r="HG124" s="64"/>
      <c r="HH124" s="64">
        <f t="shared" si="454"/>
        <v>0</v>
      </c>
      <c r="HI124" s="64">
        <f t="shared" si="454"/>
        <v>0</v>
      </c>
      <c r="HJ124" s="64"/>
      <c r="HK124" s="64">
        <f t="shared" si="455"/>
        <v>0</v>
      </c>
      <c r="HL124" s="382">
        <f t="shared" si="486"/>
        <v>873.08618000000001</v>
      </c>
      <c r="HM124" s="398">
        <f t="shared" si="486"/>
        <v>873.08618000000001</v>
      </c>
      <c r="HN124" s="398">
        <f t="shared" si="487"/>
        <v>873.08618000000001</v>
      </c>
      <c r="HO124" s="382">
        <f t="shared" si="456"/>
        <v>873.08618000000001</v>
      </c>
      <c r="HP124" s="382">
        <f t="shared" si="390"/>
        <v>873.08618000000001</v>
      </c>
      <c r="HQ124" s="382">
        <f t="shared" si="390"/>
        <v>873.08618000000001</v>
      </c>
      <c r="HR124" s="382">
        <f t="shared" si="390"/>
        <v>873.08618000000001</v>
      </c>
      <c r="HS124" s="382">
        <f t="shared" si="390"/>
        <v>0</v>
      </c>
      <c r="HT124" s="382">
        <f t="shared" si="390"/>
        <v>0</v>
      </c>
      <c r="HU124" s="382">
        <f t="shared" si="416"/>
        <v>0</v>
      </c>
      <c r="HV124" s="382">
        <f t="shared" si="416"/>
        <v>0</v>
      </c>
      <c r="HW124" s="382">
        <f t="shared" si="416"/>
        <v>0</v>
      </c>
      <c r="HX124" s="382">
        <f t="shared" si="416"/>
        <v>0</v>
      </c>
      <c r="HY124" s="382">
        <f t="shared" si="416"/>
        <v>0</v>
      </c>
      <c r="HZ124" s="382">
        <f t="shared" si="416"/>
        <v>0</v>
      </c>
      <c r="IA124" s="382">
        <f t="shared" si="416"/>
        <v>0</v>
      </c>
      <c r="IB124" s="382">
        <f t="shared" si="416"/>
        <v>0</v>
      </c>
      <c r="IC124" s="382">
        <f t="shared" si="416"/>
        <v>0</v>
      </c>
      <c r="ID124" s="382">
        <f t="shared" si="416"/>
        <v>0</v>
      </c>
      <c r="IE124" s="382">
        <f t="shared" si="416"/>
        <v>0</v>
      </c>
      <c r="IF124" s="429">
        <f t="shared" si="328"/>
        <v>0</v>
      </c>
      <c r="IG124" s="382">
        <f t="shared" si="328"/>
        <v>0</v>
      </c>
      <c r="IK124" s="380">
        <f t="shared" si="365"/>
        <v>0</v>
      </c>
    </row>
    <row r="125" spans="1:245" s="59" customFormat="1" ht="25.5" outlineLevel="2">
      <c r="A125" s="57" t="s">
        <v>109</v>
      </c>
      <c r="B125" s="60" t="s">
        <v>501</v>
      </c>
      <c r="C125" s="282" t="s">
        <v>130</v>
      </c>
      <c r="D125" s="282" t="s">
        <v>197</v>
      </c>
      <c r="E125" s="406" t="s">
        <v>21</v>
      </c>
      <c r="F125" s="389" t="s">
        <v>606</v>
      </c>
      <c r="G125" s="245" t="s">
        <v>102</v>
      </c>
      <c r="H125" s="245"/>
      <c r="I125" s="245"/>
      <c r="J125" s="245">
        <v>2021</v>
      </c>
      <c r="K125" s="245">
        <v>2021</v>
      </c>
      <c r="L125" s="245"/>
      <c r="M125" s="34">
        <f t="shared" si="507"/>
        <v>3437.24</v>
      </c>
      <c r="N125" s="392" t="s">
        <v>606</v>
      </c>
      <c r="O125" s="34">
        <f t="shared" si="508"/>
        <v>3437.2383900000004</v>
      </c>
      <c r="P125" s="34">
        <f t="shared" si="509"/>
        <v>0</v>
      </c>
      <c r="Q125" s="34">
        <f t="shared" si="509"/>
        <v>0</v>
      </c>
      <c r="R125" s="34">
        <f t="shared" si="509"/>
        <v>0</v>
      </c>
      <c r="S125" s="34">
        <f t="shared" si="509"/>
        <v>0</v>
      </c>
      <c r="T125" s="34">
        <f t="shared" si="509"/>
        <v>0</v>
      </c>
      <c r="U125" s="34">
        <f t="shared" si="509"/>
        <v>0</v>
      </c>
      <c r="V125" s="66">
        <f t="shared" si="84"/>
        <v>0</v>
      </c>
      <c r="W125" s="34"/>
      <c r="X125" s="34"/>
      <c r="Y125" s="34"/>
      <c r="Z125" s="34"/>
      <c r="AA125" s="34"/>
      <c r="AB125" s="34"/>
      <c r="AC125" s="34"/>
      <c r="AD125" s="34"/>
      <c r="AE125" s="34"/>
      <c r="AF125" s="34"/>
      <c r="AG125" s="34">
        <f t="shared" si="512"/>
        <v>0</v>
      </c>
      <c r="AH125" s="34">
        <f t="shared" si="512"/>
        <v>0</v>
      </c>
      <c r="AI125" s="34">
        <f t="shared" si="500"/>
        <v>0</v>
      </c>
      <c r="AJ125" s="34"/>
      <c r="AK125" s="34"/>
      <c r="AL125" s="34"/>
      <c r="AM125" s="34"/>
      <c r="AN125" s="34"/>
      <c r="AO125" s="34"/>
      <c r="AP125" s="34"/>
      <c r="AQ125" s="34"/>
      <c r="AR125" s="34"/>
      <c r="AS125" s="34">
        <f t="shared" si="513"/>
        <v>3437.24</v>
      </c>
      <c r="AT125" s="34">
        <f t="shared" si="513"/>
        <v>3437.2383900000004</v>
      </c>
      <c r="AU125" s="66">
        <f t="shared" si="367"/>
        <v>0</v>
      </c>
      <c r="AV125" s="34">
        <f t="shared" si="510"/>
        <v>0</v>
      </c>
      <c r="AW125" s="34">
        <f t="shared" si="510"/>
        <v>0</v>
      </c>
      <c r="AX125" s="34">
        <f t="shared" si="368"/>
        <v>3525.5</v>
      </c>
      <c r="AY125" s="34">
        <f t="shared" si="511"/>
        <v>3437.24</v>
      </c>
      <c r="AZ125" s="34">
        <f t="shared" si="511"/>
        <v>3437.2383900000004</v>
      </c>
      <c r="BA125" s="245"/>
      <c r="BB125" s="245"/>
      <c r="BC125" s="245"/>
      <c r="BD125" s="245"/>
      <c r="BE125" s="184"/>
      <c r="BF125" s="184"/>
      <c r="BG125" s="184"/>
      <c r="BH125" s="184"/>
      <c r="BI125" s="184">
        <v>3437.24</v>
      </c>
      <c r="BJ125" s="184">
        <f>2223.02766+1214.21073</f>
        <v>3437.2383900000004</v>
      </c>
      <c r="BK125" s="34"/>
      <c r="BL125" s="34"/>
      <c r="BM125" s="34">
        <f t="shared" si="514"/>
        <v>0</v>
      </c>
      <c r="BN125" s="34">
        <f t="shared" si="514"/>
        <v>0</v>
      </c>
      <c r="BO125" s="245"/>
      <c r="BP125" s="245"/>
      <c r="BQ125" s="245"/>
      <c r="BR125" s="245"/>
      <c r="BS125" s="245"/>
      <c r="BT125" s="245"/>
      <c r="BU125" s="245"/>
      <c r="BV125" s="245"/>
      <c r="BW125" s="245"/>
      <c r="BX125" s="245"/>
      <c r="BY125" s="245"/>
      <c r="BZ125" s="245"/>
      <c r="CA125" s="34">
        <f t="shared" si="412"/>
        <v>0</v>
      </c>
      <c r="CB125" s="34">
        <f t="shared" si="412"/>
        <v>0</v>
      </c>
      <c r="CC125" s="245"/>
      <c r="CD125" s="245"/>
      <c r="CE125" s="245"/>
      <c r="CF125" s="245"/>
      <c r="CG125" s="245"/>
      <c r="CH125" s="245"/>
      <c r="CI125" s="245"/>
      <c r="CJ125" s="245"/>
      <c r="CK125" s="245"/>
      <c r="CL125" s="245"/>
      <c r="CM125" s="245"/>
      <c r="CN125" s="245"/>
      <c r="CO125" s="34">
        <f t="shared" si="515"/>
        <v>0</v>
      </c>
      <c r="CP125" s="34">
        <f t="shared" si="515"/>
        <v>0</v>
      </c>
      <c r="CQ125" s="245"/>
      <c r="CR125" s="245"/>
      <c r="CS125" s="245"/>
      <c r="CT125" s="245"/>
      <c r="CU125" s="245"/>
      <c r="CV125" s="245"/>
      <c r="CW125" s="245"/>
      <c r="CX125" s="245"/>
      <c r="CY125" s="34">
        <v>0</v>
      </c>
      <c r="CZ125" s="34"/>
      <c r="DA125" s="34"/>
      <c r="DB125" s="34"/>
      <c r="DC125" s="380">
        <f t="shared" si="417"/>
        <v>3437.24</v>
      </c>
      <c r="DD125" s="380">
        <f t="shared" si="417"/>
        <v>3437.2383900000004</v>
      </c>
      <c r="DE125" s="64">
        <f t="shared" si="415"/>
        <v>0</v>
      </c>
      <c r="DF125" s="64">
        <f t="shared" si="415"/>
        <v>0</v>
      </c>
      <c r="DG125" s="64">
        <f t="shared" si="415"/>
        <v>0</v>
      </c>
      <c r="DH125" s="64">
        <f t="shared" si="415"/>
        <v>0</v>
      </c>
      <c r="DI125" s="64">
        <f t="shared" si="415"/>
        <v>0</v>
      </c>
      <c r="DJ125" s="64">
        <f t="shared" si="415"/>
        <v>0</v>
      </c>
      <c r="DK125" s="64">
        <f t="shared" si="401"/>
        <v>0</v>
      </c>
      <c r="DL125" s="64">
        <f t="shared" si="401"/>
        <v>0</v>
      </c>
      <c r="DM125" s="64">
        <f t="shared" si="401"/>
        <v>3437.24</v>
      </c>
      <c r="DN125" s="64">
        <f t="shared" si="401"/>
        <v>3437.2383900000004</v>
      </c>
      <c r="DO125" s="64">
        <f t="shared" si="401"/>
        <v>0</v>
      </c>
      <c r="DP125" s="64">
        <f t="shared" si="401"/>
        <v>0</v>
      </c>
      <c r="DQ125" s="245">
        <v>0</v>
      </c>
      <c r="DR125" s="245">
        <v>0</v>
      </c>
      <c r="DS125" s="245">
        <v>0</v>
      </c>
      <c r="DT125" s="245">
        <v>1</v>
      </c>
      <c r="DU125" s="245">
        <v>0</v>
      </c>
      <c r="DV125" s="245">
        <f t="shared" si="414"/>
        <v>1</v>
      </c>
      <c r="DW125" s="245"/>
      <c r="DX125" s="245"/>
      <c r="DY125" s="34">
        <v>711.53439999999966</v>
      </c>
      <c r="DZ125" s="34">
        <f>5146683.7854664/1000</f>
        <v>5146.6837854664</v>
      </c>
      <c r="EA125" s="34">
        <v>3.5008671844810468</v>
      </c>
      <c r="EB125" s="64">
        <f t="shared" si="468"/>
        <v>3437.24</v>
      </c>
      <c r="EC125" s="426">
        <f t="shared" si="468"/>
        <v>3525.5</v>
      </c>
      <c r="ED125" s="426">
        <f t="shared" si="469"/>
        <v>0</v>
      </c>
      <c r="EE125" s="64">
        <f t="shared" si="470"/>
        <v>3437.2383900000004</v>
      </c>
      <c r="EF125" s="64">
        <f t="shared" si="418"/>
        <v>0</v>
      </c>
      <c r="EG125" s="64">
        <f t="shared" si="471"/>
        <v>0</v>
      </c>
      <c r="EH125" s="64">
        <f t="shared" si="419"/>
        <v>0</v>
      </c>
      <c r="EI125" s="64">
        <f t="shared" si="419"/>
        <v>0</v>
      </c>
      <c r="EJ125" s="64">
        <f t="shared" si="472"/>
        <v>0</v>
      </c>
      <c r="EK125" s="64">
        <f t="shared" si="420"/>
        <v>0</v>
      </c>
      <c r="EL125" s="64">
        <f t="shared" si="420"/>
        <v>0</v>
      </c>
      <c r="EM125" s="64">
        <f t="shared" si="421"/>
        <v>0</v>
      </c>
      <c r="EN125" s="64">
        <f t="shared" si="422"/>
        <v>0</v>
      </c>
      <c r="EO125" s="64">
        <f t="shared" si="422"/>
        <v>0</v>
      </c>
      <c r="EP125" s="64">
        <f t="shared" si="423"/>
        <v>0</v>
      </c>
      <c r="EQ125" s="64">
        <f t="shared" si="424"/>
        <v>0</v>
      </c>
      <c r="ER125" s="64">
        <f t="shared" si="424"/>
        <v>3437.24</v>
      </c>
      <c r="ES125" s="64"/>
      <c r="ET125" s="426">
        <f t="shared" si="425"/>
        <v>3437.2383900000004</v>
      </c>
      <c r="EU125" s="64">
        <f t="shared" si="425"/>
        <v>0</v>
      </c>
      <c r="EV125" s="64">
        <v>3525.5</v>
      </c>
      <c r="EW125" s="426">
        <f t="shared" si="426"/>
        <v>0</v>
      </c>
      <c r="EX125" s="64">
        <f t="shared" si="473"/>
        <v>0</v>
      </c>
      <c r="EY125" s="426">
        <f t="shared" si="473"/>
        <v>0</v>
      </c>
      <c r="EZ125" s="426">
        <f t="shared" si="474"/>
        <v>0</v>
      </c>
      <c r="FA125" s="64">
        <f t="shared" si="475"/>
        <v>0</v>
      </c>
      <c r="FB125" s="64">
        <f t="shared" si="427"/>
        <v>0</v>
      </c>
      <c r="FC125" s="64">
        <f t="shared" si="476"/>
        <v>0</v>
      </c>
      <c r="FD125" s="64">
        <f t="shared" si="428"/>
        <v>0</v>
      </c>
      <c r="FE125" s="64">
        <f t="shared" si="428"/>
        <v>0</v>
      </c>
      <c r="FF125" s="64">
        <f t="shared" si="477"/>
        <v>0</v>
      </c>
      <c r="FG125" s="64">
        <f t="shared" si="429"/>
        <v>0</v>
      </c>
      <c r="FH125" s="64">
        <f t="shared" si="429"/>
        <v>0</v>
      </c>
      <c r="FI125" s="64">
        <f t="shared" si="430"/>
        <v>0</v>
      </c>
      <c r="FJ125" s="64">
        <f t="shared" si="431"/>
        <v>0</v>
      </c>
      <c r="FK125" s="64">
        <f t="shared" si="431"/>
        <v>0</v>
      </c>
      <c r="FL125" s="64">
        <f t="shared" si="432"/>
        <v>0</v>
      </c>
      <c r="FM125" s="64">
        <f t="shared" si="433"/>
        <v>0</v>
      </c>
      <c r="FN125" s="64">
        <f t="shared" si="433"/>
        <v>0</v>
      </c>
      <c r="FO125" s="64"/>
      <c r="FP125" s="64">
        <f t="shared" si="434"/>
        <v>0</v>
      </c>
      <c r="FQ125" s="64">
        <f t="shared" si="434"/>
        <v>0</v>
      </c>
      <c r="FR125" s="64"/>
      <c r="FS125" s="64">
        <f t="shared" si="435"/>
        <v>0</v>
      </c>
      <c r="FT125" s="64">
        <f t="shared" si="436"/>
        <v>0</v>
      </c>
      <c r="FU125" s="426">
        <f t="shared" si="436"/>
        <v>0</v>
      </c>
      <c r="FV125" s="426">
        <f t="shared" si="478"/>
        <v>0</v>
      </c>
      <c r="FW125" s="64">
        <f t="shared" si="437"/>
        <v>0</v>
      </c>
      <c r="FX125" s="64">
        <f t="shared" si="438"/>
        <v>0</v>
      </c>
      <c r="FY125" s="64">
        <f t="shared" si="479"/>
        <v>0</v>
      </c>
      <c r="FZ125" s="64">
        <f t="shared" si="439"/>
        <v>0</v>
      </c>
      <c r="GA125" s="64">
        <f t="shared" si="439"/>
        <v>0</v>
      </c>
      <c r="GB125" s="64">
        <f t="shared" si="480"/>
        <v>0</v>
      </c>
      <c r="GC125" s="64">
        <f t="shared" si="440"/>
        <v>0</v>
      </c>
      <c r="GD125" s="64">
        <f t="shared" si="440"/>
        <v>0</v>
      </c>
      <c r="GE125" s="64">
        <f t="shared" si="441"/>
        <v>0</v>
      </c>
      <c r="GF125" s="64">
        <f t="shared" si="442"/>
        <v>0</v>
      </c>
      <c r="GG125" s="64">
        <f t="shared" si="442"/>
        <v>0</v>
      </c>
      <c r="GH125" s="64">
        <f t="shared" si="443"/>
        <v>0</v>
      </c>
      <c r="GI125" s="64">
        <f t="shared" si="444"/>
        <v>0</v>
      </c>
      <c r="GJ125" s="64">
        <f t="shared" si="444"/>
        <v>0</v>
      </c>
      <c r="GK125" s="64"/>
      <c r="GL125" s="64">
        <f t="shared" si="445"/>
        <v>0</v>
      </c>
      <c r="GM125" s="64">
        <f t="shared" si="445"/>
        <v>0</v>
      </c>
      <c r="GN125" s="64"/>
      <c r="GO125" s="64">
        <f t="shared" si="446"/>
        <v>0</v>
      </c>
      <c r="GP125" s="64">
        <f t="shared" si="447"/>
        <v>0</v>
      </c>
      <c r="GQ125" s="426">
        <f t="shared" si="447"/>
        <v>0</v>
      </c>
      <c r="GR125" s="426">
        <f t="shared" si="481"/>
        <v>0</v>
      </c>
      <c r="GS125" s="64">
        <f t="shared" si="448"/>
        <v>0</v>
      </c>
      <c r="GT125" s="64">
        <f t="shared" si="449"/>
        <v>0</v>
      </c>
      <c r="GU125" s="64">
        <f t="shared" si="482"/>
        <v>0</v>
      </c>
      <c r="GV125" s="64">
        <f t="shared" si="450"/>
        <v>0</v>
      </c>
      <c r="GW125" s="64">
        <f t="shared" si="450"/>
        <v>0</v>
      </c>
      <c r="GX125" s="64">
        <f t="shared" si="483"/>
        <v>0</v>
      </c>
      <c r="GY125" s="64">
        <f t="shared" si="451"/>
        <v>0</v>
      </c>
      <c r="GZ125" s="64">
        <f t="shared" si="451"/>
        <v>0</v>
      </c>
      <c r="HA125" s="64">
        <f t="shared" si="484"/>
        <v>0</v>
      </c>
      <c r="HB125" s="64">
        <f t="shared" si="452"/>
        <v>0</v>
      </c>
      <c r="HC125" s="64">
        <f t="shared" si="452"/>
        <v>0</v>
      </c>
      <c r="HD125" s="64">
        <f t="shared" si="485"/>
        <v>0</v>
      </c>
      <c r="HE125" s="64">
        <f t="shared" si="453"/>
        <v>0</v>
      </c>
      <c r="HF125" s="64">
        <f t="shared" si="453"/>
        <v>0</v>
      </c>
      <c r="HG125" s="64"/>
      <c r="HH125" s="64">
        <f t="shared" si="454"/>
        <v>0</v>
      </c>
      <c r="HI125" s="64">
        <f t="shared" si="454"/>
        <v>0</v>
      </c>
      <c r="HJ125" s="64"/>
      <c r="HK125" s="64">
        <f t="shared" si="455"/>
        <v>0</v>
      </c>
      <c r="HL125" s="382">
        <f t="shared" si="486"/>
        <v>3437.24</v>
      </c>
      <c r="HM125" s="398">
        <f t="shared" si="486"/>
        <v>3525.5</v>
      </c>
      <c r="HN125" s="398">
        <f t="shared" si="487"/>
        <v>0</v>
      </c>
      <c r="HO125" s="382">
        <f t="shared" si="456"/>
        <v>3437.2383900000004</v>
      </c>
      <c r="HP125" s="382">
        <f t="shared" si="390"/>
        <v>0</v>
      </c>
      <c r="HQ125" s="382">
        <f t="shared" si="390"/>
        <v>0</v>
      </c>
      <c r="HR125" s="382">
        <f t="shared" si="390"/>
        <v>0</v>
      </c>
      <c r="HS125" s="382">
        <f t="shared" si="390"/>
        <v>0</v>
      </c>
      <c r="HT125" s="382">
        <f t="shared" si="390"/>
        <v>0</v>
      </c>
      <c r="HU125" s="382">
        <f t="shared" si="416"/>
        <v>0</v>
      </c>
      <c r="HV125" s="382">
        <f t="shared" si="416"/>
        <v>0</v>
      </c>
      <c r="HW125" s="382">
        <f t="shared" si="416"/>
        <v>0</v>
      </c>
      <c r="HX125" s="382">
        <f t="shared" si="416"/>
        <v>0</v>
      </c>
      <c r="HY125" s="382">
        <f t="shared" si="416"/>
        <v>0</v>
      </c>
      <c r="HZ125" s="382">
        <f t="shared" si="416"/>
        <v>0</v>
      </c>
      <c r="IA125" s="382">
        <f t="shared" si="416"/>
        <v>0</v>
      </c>
      <c r="IB125" s="382">
        <f t="shared" si="416"/>
        <v>3437.24</v>
      </c>
      <c r="IC125" s="382">
        <f t="shared" si="416"/>
        <v>0</v>
      </c>
      <c r="ID125" s="382">
        <f t="shared" si="416"/>
        <v>3437.2383900000004</v>
      </c>
      <c r="IE125" s="382">
        <f t="shared" si="416"/>
        <v>0</v>
      </c>
      <c r="IF125" s="429">
        <f t="shared" si="328"/>
        <v>3525.5</v>
      </c>
      <c r="IG125" s="382">
        <f t="shared" si="328"/>
        <v>0</v>
      </c>
      <c r="IK125" s="380">
        <f t="shared" si="365"/>
        <v>0</v>
      </c>
    </row>
    <row r="126" spans="1:245" s="59" customFormat="1" ht="19.5" customHeight="1" outlineLevel="2">
      <c r="A126" s="57" t="s">
        <v>110</v>
      </c>
      <c r="B126" s="60" t="s">
        <v>502</v>
      </c>
      <c r="C126" s="282" t="s">
        <v>131</v>
      </c>
      <c r="D126" s="282" t="s">
        <v>193</v>
      </c>
      <c r="E126" s="406" t="s">
        <v>21</v>
      </c>
      <c r="F126" s="389" t="s">
        <v>606</v>
      </c>
      <c r="G126" s="245" t="s">
        <v>102</v>
      </c>
      <c r="H126" s="245"/>
      <c r="I126" s="245"/>
      <c r="J126" s="245">
        <v>2017</v>
      </c>
      <c r="K126" s="245">
        <v>2017</v>
      </c>
      <c r="L126" s="245"/>
      <c r="M126" s="34">
        <f t="shared" si="507"/>
        <v>2336.7013500000003</v>
      </c>
      <c r="N126" s="392" t="s">
        <v>606</v>
      </c>
      <c r="O126" s="34">
        <f t="shared" si="508"/>
        <v>2336.7013500000003</v>
      </c>
      <c r="P126" s="34">
        <f t="shared" si="509"/>
        <v>2336.7013500000003</v>
      </c>
      <c r="Q126" s="34">
        <f t="shared" si="509"/>
        <v>2336.7013500000003</v>
      </c>
      <c r="R126" s="34">
        <f t="shared" si="509"/>
        <v>0</v>
      </c>
      <c r="S126" s="34">
        <f t="shared" si="509"/>
        <v>0</v>
      </c>
      <c r="T126" s="34">
        <f t="shared" si="509"/>
        <v>0</v>
      </c>
      <c r="U126" s="34">
        <f t="shared" si="509"/>
        <v>0</v>
      </c>
      <c r="V126" s="66">
        <f t="shared" si="84"/>
        <v>0</v>
      </c>
      <c r="W126" s="34"/>
      <c r="X126" s="34"/>
      <c r="Y126" s="34"/>
      <c r="Z126" s="34"/>
      <c r="AA126" s="34"/>
      <c r="AB126" s="34"/>
      <c r="AC126" s="34"/>
      <c r="AD126" s="34"/>
      <c r="AE126" s="34"/>
      <c r="AF126" s="34"/>
      <c r="AG126" s="34">
        <f t="shared" si="512"/>
        <v>0</v>
      </c>
      <c r="AH126" s="34">
        <f t="shared" si="512"/>
        <v>0</v>
      </c>
      <c r="AI126" s="34">
        <f t="shared" si="500"/>
        <v>0</v>
      </c>
      <c r="AJ126" s="34"/>
      <c r="AK126" s="34"/>
      <c r="AL126" s="34"/>
      <c r="AM126" s="34"/>
      <c r="AN126" s="34"/>
      <c r="AO126" s="34"/>
      <c r="AP126" s="34"/>
      <c r="AQ126" s="34"/>
      <c r="AR126" s="34"/>
      <c r="AS126" s="34">
        <f t="shared" si="513"/>
        <v>0</v>
      </c>
      <c r="AT126" s="34">
        <f t="shared" si="513"/>
        <v>0</v>
      </c>
      <c r="AU126" s="66">
        <f t="shared" si="367"/>
        <v>0</v>
      </c>
      <c r="AV126" s="34">
        <f t="shared" si="510"/>
        <v>0</v>
      </c>
      <c r="AW126" s="34">
        <f t="shared" si="510"/>
        <v>0</v>
      </c>
      <c r="AX126" s="34">
        <f t="shared" si="368"/>
        <v>0</v>
      </c>
      <c r="AY126" s="34">
        <f t="shared" si="511"/>
        <v>2336.7013500000003</v>
      </c>
      <c r="AZ126" s="34">
        <f t="shared" si="511"/>
        <v>2336.7013500000003</v>
      </c>
      <c r="BA126" s="184">
        <v>2336.7013500000003</v>
      </c>
      <c r="BB126" s="184">
        <f>1281.95768+1054.74367</f>
        <v>2336.7013500000003</v>
      </c>
      <c r="BC126" s="184"/>
      <c r="BD126" s="184"/>
      <c r="BE126" s="245"/>
      <c r="BF126" s="245"/>
      <c r="BG126" s="245"/>
      <c r="BH126" s="245"/>
      <c r="BI126" s="245"/>
      <c r="BJ126" s="245"/>
      <c r="BK126" s="34"/>
      <c r="BL126" s="34"/>
      <c r="BM126" s="34">
        <f t="shared" si="514"/>
        <v>0</v>
      </c>
      <c r="BN126" s="34">
        <f t="shared" si="514"/>
        <v>0</v>
      </c>
      <c r="BO126" s="245"/>
      <c r="BP126" s="245"/>
      <c r="BQ126" s="245"/>
      <c r="BR126" s="245"/>
      <c r="BS126" s="245"/>
      <c r="BT126" s="245"/>
      <c r="BU126" s="245"/>
      <c r="BV126" s="245"/>
      <c r="BW126" s="245"/>
      <c r="BX126" s="245"/>
      <c r="BY126" s="245"/>
      <c r="BZ126" s="245"/>
      <c r="CA126" s="34">
        <f t="shared" si="412"/>
        <v>0</v>
      </c>
      <c r="CB126" s="34">
        <f t="shared" si="412"/>
        <v>0</v>
      </c>
      <c r="CC126" s="245"/>
      <c r="CD126" s="245"/>
      <c r="CE126" s="245"/>
      <c r="CF126" s="245"/>
      <c r="CG126" s="245"/>
      <c r="CH126" s="245"/>
      <c r="CI126" s="245"/>
      <c r="CJ126" s="245"/>
      <c r="CK126" s="245"/>
      <c r="CL126" s="245"/>
      <c r="CM126" s="245"/>
      <c r="CN126" s="245"/>
      <c r="CO126" s="34">
        <f t="shared" si="515"/>
        <v>0</v>
      </c>
      <c r="CP126" s="34">
        <f t="shared" si="515"/>
        <v>0</v>
      </c>
      <c r="CQ126" s="245"/>
      <c r="CR126" s="245"/>
      <c r="CS126" s="34"/>
      <c r="CT126" s="34"/>
      <c r="CU126" s="245"/>
      <c r="CV126" s="245"/>
      <c r="CW126" s="245"/>
      <c r="CX126" s="245"/>
      <c r="CY126" s="245"/>
      <c r="CZ126" s="245"/>
      <c r="DA126" s="34"/>
      <c r="DB126" s="34"/>
      <c r="DC126" s="380">
        <f t="shared" si="417"/>
        <v>2336.7013500000003</v>
      </c>
      <c r="DD126" s="380">
        <f t="shared" si="417"/>
        <v>2336.7013500000003</v>
      </c>
      <c r="DE126" s="64">
        <f t="shared" si="415"/>
        <v>2336.7013500000003</v>
      </c>
      <c r="DF126" s="64">
        <f t="shared" si="415"/>
        <v>2336.7013500000003</v>
      </c>
      <c r="DG126" s="64">
        <f t="shared" si="415"/>
        <v>0</v>
      </c>
      <c r="DH126" s="64">
        <f t="shared" si="415"/>
        <v>0</v>
      </c>
      <c r="DI126" s="64">
        <f t="shared" si="415"/>
        <v>0</v>
      </c>
      <c r="DJ126" s="64">
        <f t="shared" si="415"/>
        <v>0</v>
      </c>
      <c r="DK126" s="64">
        <f t="shared" si="401"/>
        <v>0</v>
      </c>
      <c r="DL126" s="64">
        <f t="shared" si="401"/>
        <v>0</v>
      </c>
      <c r="DM126" s="64">
        <f t="shared" si="401"/>
        <v>0</v>
      </c>
      <c r="DN126" s="64">
        <f t="shared" si="401"/>
        <v>0</v>
      </c>
      <c r="DO126" s="64">
        <f t="shared" si="401"/>
        <v>0</v>
      </c>
      <c r="DP126" s="64">
        <f t="shared" si="401"/>
        <v>0</v>
      </c>
      <c r="DQ126" s="245">
        <v>0</v>
      </c>
      <c r="DR126" s="245">
        <v>0</v>
      </c>
      <c r="DS126" s="245">
        <v>0</v>
      </c>
      <c r="DT126" s="245">
        <v>1</v>
      </c>
      <c r="DU126" s="245">
        <v>0</v>
      </c>
      <c r="DV126" s="245">
        <f t="shared" si="414"/>
        <v>1</v>
      </c>
      <c r="DW126" s="245"/>
      <c r="DX126" s="245"/>
      <c r="DY126" s="34">
        <v>406.58460000000002</v>
      </c>
      <c r="DZ126" s="34">
        <f>2981329.3531905/1000</f>
        <v>2981.3293531904997</v>
      </c>
      <c r="EA126" s="34">
        <v>2.173921537794576</v>
      </c>
      <c r="EB126" s="64">
        <f t="shared" si="468"/>
        <v>2336.7013500000003</v>
      </c>
      <c r="EC126" s="426">
        <f t="shared" si="468"/>
        <v>2336.7013500000003</v>
      </c>
      <c r="ED126" s="426">
        <f t="shared" si="469"/>
        <v>2336.7013500000003</v>
      </c>
      <c r="EE126" s="64">
        <f t="shared" si="470"/>
        <v>2336.7013500000003</v>
      </c>
      <c r="EF126" s="64">
        <f t="shared" si="418"/>
        <v>2336.7013500000003</v>
      </c>
      <c r="EG126" s="64">
        <f t="shared" si="471"/>
        <v>2336.7013500000003</v>
      </c>
      <c r="EH126" s="64">
        <f t="shared" si="419"/>
        <v>2336.7013500000003</v>
      </c>
      <c r="EI126" s="64">
        <f t="shared" si="419"/>
        <v>0</v>
      </c>
      <c r="EJ126" s="64">
        <f t="shared" si="472"/>
        <v>0</v>
      </c>
      <c r="EK126" s="64">
        <f t="shared" si="420"/>
        <v>0</v>
      </c>
      <c r="EL126" s="64">
        <f t="shared" si="420"/>
        <v>0</v>
      </c>
      <c r="EM126" s="64">
        <f t="shared" si="421"/>
        <v>0</v>
      </c>
      <c r="EN126" s="64">
        <f t="shared" si="422"/>
        <v>0</v>
      </c>
      <c r="EO126" s="64">
        <f t="shared" si="422"/>
        <v>0</v>
      </c>
      <c r="EP126" s="64">
        <f t="shared" si="423"/>
        <v>0</v>
      </c>
      <c r="EQ126" s="64">
        <f t="shared" si="424"/>
        <v>0</v>
      </c>
      <c r="ER126" s="64">
        <f t="shared" si="424"/>
        <v>0</v>
      </c>
      <c r="ES126" s="64"/>
      <c r="ET126" s="426">
        <f t="shared" si="425"/>
        <v>0</v>
      </c>
      <c r="EU126" s="64">
        <f t="shared" si="425"/>
        <v>0</v>
      </c>
      <c r="EV126" s="64"/>
      <c r="EW126" s="426">
        <f t="shared" si="426"/>
        <v>0</v>
      </c>
      <c r="EX126" s="64">
        <f t="shared" si="473"/>
        <v>0</v>
      </c>
      <c r="EY126" s="426">
        <f t="shared" si="473"/>
        <v>0</v>
      </c>
      <c r="EZ126" s="426">
        <f t="shared" si="474"/>
        <v>0</v>
      </c>
      <c r="FA126" s="64">
        <f t="shared" si="475"/>
        <v>0</v>
      </c>
      <c r="FB126" s="64">
        <f t="shared" si="427"/>
        <v>0</v>
      </c>
      <c r="FC126" s="64">
        <f t="shared" si="476"/>
        <v>0</v>
      </c>
      <c r="FD126" s="64">
        <f t="shared" si="428"/>
        <v>0</v>
      </c>
      <c r="FE126" s="64">
        <f t="shared" si="428"/>
        <v>0</v>
      </c>
      <c r="FF126" s="64">
        <f t="shared" si="477"/>
        <v>0</v>
      </c>
      <c r="FG126" s="64">
        <f t="shared" si="429"/>
        <v>0</v>
      </c>
      <c r="FH126" s="64">
        <f t="shared" si="429"/>
        <v>0</v>
      </c>
      <c r="FI126" s="64">
        <f t="shared" si="430"/>
        <v>0</v>
      </c>
      <c r="FJ126" s="64">
        <f t="shared" si="431"/>
        <v>0</v>
      </c>
      <c r="FK126" s="64">
        <f t="shared" si="431"/>
        <v>0</v>
      </c>
      <c r="FL126" s="64">
        <f t="shared" si="432"/>
        <v>0</v>
      </c>
      <c r="FM126" s="64">
        <f t="shared" si="433"/>
        <v>0</v>
      </c>
      <c r="FN126" s="64">
        <f t="shared" si="433"/>
        <v>0</v>
      </c>
      <c r="FO126" s="64"/>
      <c r="FP126" s="64">
        <f t="shared" si="434"/>
        <v>0</v>
      </c>
      <c r="FQ126" s="64">
        <f t="shared" si="434"/>
        <v>0</v>
      </c>
      <c r="FR126" s="64"/>
      <c r="FS126" s="64">
        <f t="shared" si="435"/>
        <v>0</v>
      </c>
      <c r="FT126" s="64">
        <f t="shared" si="436"/>
        <v>0</v>
      </c>
      <c r="FU126" s="426">
        <f t="shared" si="436"/>
        <v>0</v>
      </c>
      <c r="FV126" s="426">
        <f t="shared" si="478"/>
        <v>0</v>
      </c>
      <c r="FW126" s="64">
        <f t="shared" si="437"/>
        <v>0</v>
      </c>
      <c r="FX126" s="64">
        <f t="shared" si="438"/>
        <v>0</v>
      </c>
      <c r="FY126" s="64">
        <f t="shared" si="479"/>
        <v>0</v>
      </c>
      <c r="FZ126" s="64">
        <f t="shared" si="439"/>
        <v>0</v>
      </c>
      <c r="GA126" s="64">
        <f t="shared" si="439"/>
        <v>0</v>
      </c>
      <c r="GB126" s="64">
        <f t="shared" si="480"/>
        <v>0</v>
      </c>
      <c r="GC126" s="64">
        <f t="shared" si="440"/>
        <v>0</v>
      </c>
      <c r="GD126" s="64">
        <f t="shared" si="440"/>
        <v>0</v>
      </c>
      <c r="GE126" s="64">
        <f t="shared" si="441"/>
        <v>0</v>
      </c>
      <c r="GF126" s="64">
        <f t="shared" si="442"/>
        <v>0</v>
      </c>
      <c r="GG126" s="64">
        <f t="shared" si="442"/>
        <v>0</v>
      </c>
      <c r="GH126" s="64">
        <f t="shared" si="443"/>
        <v>0</v>
      </c>
      <c r="GI126" s="64">
        <f t="shared" si="444"/>
        <v>0</v>
      </c>
      <c r="GJ126" s="64">
        <f t="shared" si="444"/>
        <v>0</v>
      </c>
      <c r="GK126" s="64"/>
      <c r="GL126" s="64">
        <f t="shared" si="445"/>
        <v>0</v>
      </c>
      <c r="GM126" s="64">
        <f t="shared" si="445"/>
        <v>0</v>
      </c>
      <c r="GN126" s="64"/>
      <c r="GO126" s="64">
        <f t="shared" si="446"/>
        <v>0</v>
      </c>
      <c r="GP126" s="64">
        <f t="shared" si="447"/>
        <v>0</v>
      </c>
      <c r="GQ126" s="426">
        <f t="shared" si="447"/>
        <v>0</v>
      </c>
      <c r="GR126" s="426">
        <f t="shared" si="481"/>
        <v>0</v>
      </c>
      <c r="GS126" s="64">
        <f t="shared" si="448"/>
        <v>0</v>
      </c>
      <c r="GT126" s="64">
        <f t="shared" si="449"/>
        <v>0</v>
      </c>
      <c r="GU126" s="64">
        <f t="shared" si="482"/>
        <v>0</v>
      </c>
      <c r="GV126" s="64">
        <f t="shared" si="450"/>
        <v>0</v>
      </c>
      <c r="GW126" s="64">
        <f t="shared" si="450"/>
        <v>0</v>
      </c>
      <c r="GX126" s="64">
        <f t="shared" si="483"/>
        <v>0</v>
      </c>
      <c r="GY126" s="64">
        <f t="shared" si="451"/>
        <v>0</v>
      </c>
      <c r="GZ126" s="64">
        <f t="shared" si="451"/>
        <v>0</v>
      </c>
      <c r="HA126" s="64">
        <f t="shared" si="484"/>
        <v>0</v>
      </c>
      <c r="HB126" s="64">
        <f t="shared" si="452"/>
        <v>0</v>
      </c>
      <c r="HC126" s="64">
        <f t="shared" si="452"/>
        <v>0</v>
      </c>
      <c r="HD126" s="64">
        <f t="shared" si="485"/>
        <v>0</v>
      </c>
      <c r="HE126" s="64">
        <f t="shared" si="453"/>
        <v>0</v>
      </c>
      <c r="HF126" s="64">
        <f t="shared" si="453"/>
        <v>0</v>
      </c>
      <c r="HG126" s="64"/>
      <c r="HH126" s="64">
        <f t="shared" si="454"/>
        <v>0</v>
      </c>
      <c r="HI126" s="64">
        <f t="shared" si="454"/>
        <v>0</v>
      </c>
      <c r="HJ126" s="64"/>
      <c r="HK126" s="64">
        <f t="shared" si="455"/>
        <v>0</v>
      </c>
      <c r="HL126" s="382">
        <f t="shared" si="486"/>
        <v>2336.7013500000003</v>
      </c>
      <c r="HM126" s="398">
        <f t="shared" si="486"/>
        <v>2336.7013500000003</v>
      </c>
      <c r="HN126" s="398">
        <f t="shared" si="487"/>
        <v>2336.7013500000003</v>
      </c>
      <c r="HO126" s="382">
        <f t="shared" si="456"/>
        <v>2336.7013500000003</v>
      </c>
      <c r="HP126" s="382">
        <f t="shared" si="390"/>
        <v>2336.7013500000003</v>
      </c>
      <c r="HQ126" s="382">
        <f t="shared" si="390"/>
        <v>2336.7013500000003</v>
      </c>
      <c r="HR126" s="382">
        <f t="shared" si="390"/>
        <v>2336.7013500000003</v>
      </c>
      <c r="HS126" s="382">
        <f t="shared" si="390"/>
        <v>0</v>
      </c>
      <c r="HT126" s="382">
        <f t="shared" si="390"/>
        <v>0</v>
      </c>
      <c r="HU126" s="382">
        <f t="shared" si="416"/>
        <v>0</v>
      </c>
      <c r="HV126" s="382">
        <f t="shared" si="416"/>
        <v>0</v>
      </c>
      <c r="HW126" s="382">
        <f t="shared" si="416"/>
        <v>0</v>
      </c>
      <c r="HX126" s="382">
        <f t="shared" si="416"/>
        <v>0</v>
      </c>
      <c r="HY126" s="382">
        <f t="shared" si="416"/>
        <v>0</v>
      </c>
      <c r="HZ126" s="382">
        <f t="shared" si="416"/>
        <v>0</v>
      </c>
      <c r="IA126" s="382">
        <f t="shared" si="416"/>
        <v>0</v>
      </c>
      <c r="IB126" s="382">
        <f t="shared" si="416"/>
        <v>0</v>
      </c>
      <c r="IC126" s="382">
        <f t="shared" si="416"/>
        <v>0</v>
      </c>
      <c r="ID126" s="382">
        <f t="shared" si="416"/>
        <v>0</v>
      </c>
      <c r="IE126" s="382">
        <f t="shared" si="416"/>
        <v>0</v>
      </c>
      <c r="IF126" s="429">
        <f t="shared" si="328"/>
        <v>0</v>
      </c>
      <c r="IG126" s="382">
        <f t="shared" si="328"/>
        <v>0</v>
      </c>
      <c r="IK126" s="380">
        <f t="shared" si="365"/>
        <v>0</v>
      </c>
    </row>
    <row r="127" spans="1:245" s="59" customFormat="1" ht="25.5" outlineLevel="2">
      <c r="A127" s="57" t="s">
        <v>111</v>
      </c>
      <c r="B127" s="60" t="s">
        <v>503</v>
      </c>
      <c r="C127" s="282" t="s">
        <v>130</v>
      </c>
      <c r="D127" s="282" t="s">
        <v>192</v>
      </c>
      <c r="E127" s="406" t="s">
        <v>21</v>
      </c>
      <c r="F127" s="389" t="s">
        <v>606</v>
      </c>
      <c r="G127" s="245" t="s">
        <v>102</v>
      </c>
      <c r="H127" s="245"/>
      <c r="I127" s="245"/>
      <c r="J127" s="245">
        <v>2017</v>
      </c>
      <c r="K127" s="245">
        <v>2017</v>
      </c>
      <c r="L127" s="245"/>
      <c r="M127" s="34">
        <f t="shared" si="507"/>
        <v>3054.9339500000001</v>
      </c>
      <c r="N127" s="392" t="s">
        <v>606</v>
      </c>
      <c r="O127" s="34">
        <f t="shared" si="508"/>
        <v>3054.9339500000001</v>
      </c>
      <c r="P127" s="34">
        <f t="shared" si="509"/>
        <v>3054.9339500000001</v>
      </c>
      <c r="Q127" s="34">
        <f t="shared" si="509"/>
        <v>3054.9339500000001</v>
      </c>
      <c r="R127" s="34">
        <f t="shared" si="509"/>
        <v>0</v>
      </c>
      <c r="S127" s="34">
        <f t="shared" si="509"/>
        <v>0</v>
      </c>
      <c r="T127" s="34">
        <f t="shared" si="509"/>
        <v>0</v>
      </c>
      <c r="U127" s="34">
        <f t="shared" si="509"/>
        <v>0</v>
      </c>
      <c r="V127" s="66">
        <f t="shared" si="84"/>
        <v>0</v>
      </c>
      <c r="W127" s="34"/>
      <c r="X127" s="34"/>
      <c r="Y127" s="34"/>
      <c r="Z127" s="34"/>
      <c r="AA127" s="34"/>
      <c r="AB127" s="34"/>
      <c r="AC127" s="34"/>
      <c r="AD127" s="34"/>
      <c r="AE127" s="34"/>
      <c r="AF127" s="34"/>
      <c r="AG127" s="34">
        <f t="shared" si="512"/>
        <v>0</v>
      </c>
      <c r="AH127" s="34">
        <f t="shared" si="512"/>
        <v>0</v>
      </c>
      <c r="AI127" s="34">
        <f t="shared" si="500"/>
        <v>0</v>
      </c>
      <c r="AJ127" s="34"/>
      <c r="AK127" s="34"/>
      <c r="AL127" s="34"/>
      <c r="AM127" s="34"/>
      <c r="AN127" s="34"/>
      <c r="AO127" s="34"/>
      <c r="AP127" s="34"/>
      <c r="AQ127" s="34"/>
      <c r="AR127" s="34"/>
      <c r="AS127" s="34">
        <f t="shared" si="513"/>
        <v>0</v>
      </c>
      <c r="AT127" s="34">
        <f t="shared" si="513"/>
        <v>0</v>
      </c>
      <c r="AU127" s="66">
        <f t="shared" si="367"/>
        <v>0</v>
      </c>
      <c r="AV127" s="34">
        <f t="shared" si="510"/>
        <v>0</v>
      </c>
      <c r="AW127" s="34">
        <f t="shared" si="510"/>
        <v>0</v>
      </c>
      <c r="AX127" s="34">
        <f t="shared" si="368"/>
        <v>0</v>
      </c>
      <c r="AY127" s="34">
        <f t="shared" si="511"/>
        <v>3054.9339500000001</v>
      </c>
      <c r="AZ127" s="34">
        <f t="shared" si="511"/>
        <v>3054.9339500000001</v>
      </c>
      <c r="BA127" s="184">
        <v>3054.9339500000001</v>
      </c>
      <c r="BB127" s="184">
        <f>1840.72322+1214.21073</f>
        <v>3054.9339500000001</v>
      </c>
      <c r="BC127" s="185"/>
      <c r="BD127" s="185"/>
      <c r="BE127" s="245"/>
      <c r="BF127" s="245"/>
      <c r="BG127" s="34"/>
      <c r="BH127" s="34"/>
      <c r="BI127" s="245"/>
      <c r="BJ127" s="245"/>
      <c r="BK127" s="34"/>
      <c r="BL127" s="34"/>
      <c r="BM127" s="34">
        <f t="shared" si="514"/>
        <v>0</v>
      </c>
      <c r="BN127" s="34">
        <f t="shared" si="514"/>
        <v>0</v>
      </c>
      <c r="BO127" s="245"/>
      <c r="BP127" s="245"/>
      <c r="BQ127" s="245"/>
      <c r="BR127" s="245"/>
      <c r="BS127" s="245"/>
      <c r="BT127" s="245"/>
      <c r="BU127" s="245"/>
      <c r="BV127" s="245"/>
      <c r="BW127" s="245"/>
      <c r="BX127" s="245"/>
      <c r="BY127" s="245"/>
      <c r="BZ127" s="245"/>
      <c r="CA127" s="34">
        <f t="shared" si="412"/>
        <v>0</v>
      </c>
      <c r="CB127" s="34">
        <f t="shared" si="412"/>
        <v>0</v>
      </c>
      <c r="CC127" s="245"/>
      <c r="CD127" s="245"/>
      <c r="CE127" s="245"/>
      <c r="CF127" s="245"/>
      <c r="CG127" s="245"/>
      <c r="CH127" s="245"/>
      <c r="CI127" s="245"/>
      <c r="CJ127" s="245"/>
      <c r="CK127" s="245"/>
      <c r="CL127" s="245"/>
      <c r="CM127" s="245"/>
      <c r="CN127" s="245"/>
      <c r="CO127" s="34">
        <f t="shared" si="515"/>
        <v>0</v>
      </c>
      <c r="CP127" s="34">
        <f t="shared" si="515"/>
        <v>0</v>
      </c>
      <c r="CQ127" s="245"/>
      <c r="CR127" s="245"/>
      <c r="CS127" s="245"/>
      <c r="CT127" s="245"/>
      <c r="CU127" s="245"/>
      <c r="CV127" s="245"/>
      <c r="CW127" s="34">
        <v>0</v>
      </c>
      <c r="CX127" s="34"/>
      <c r="CY127" s="245"/>
      <c r="CZ127" s="245"/>
      <c r="DA127" s="34"/>
      <c r="DB127" s="34"/>
      <c r="DC127" s="380">
        <f t="shared" si="417"/>
        <v>3054.9339500000001</v>
      </c>
      <c r="DD127" s="380">
        <f t="shared" si="417"/>
        <v>3054.9339500000001</v>
      </c>
      <c r="DE127" s="64">
        <f t="shared" si="415"/>
        <v>3054.9339500000001</v>
      </c>
      <c r="DF127" s="64">
        <f t="shared" si="415"/>
        <v>3054.9339500000001</v>
      </c>
      <c r="DG127" s="64">
        <f t="shared" si="415"/>
        <v>0</v>
      </c>
      <c r="DH127" s="64">
        <f t="shared" si="415"/>
        <v>0</v>
      </c>
      <c r="DI127" s="64">
        <f t="shared" si="415"/>
        <v>0</v>
      </c>
      <c r="DJ127" s="64">
        <f t="shared" si="415"/>
        <v>0</v>
      </c>
      <c r="DK127" s="64">
        <f t="shared" si="401"/>
        <v>0</v>
      </c>
      <c r="DL127" s="64">
        <f t="shared" si="401"/>
        <v>0</v>
      </c>
      <c r="DM127" s="64">
        <f t="shared" si="401"/>
        <v>0</v>
      </c>
      <c r="DN127" s="64">
        <f t="shared" si="401"/>
        <v>0</v>
      </c>
      <c r="DO127" s="64">
        <f t="shared" si="401"/>
        <v>0</v>
      </c>
      <c r="DP127" s="64">
        <f t="shared" si="401"/>
        <v>0</v>
      </c>
      <c r="DQ127" s="245">
        <v>0</v>
      </c>
      <c r="DR127" s="245">
        <v>0</v>
      </c>
      <c r="DS127" s="245">
        <v>0</v>
      </c>
      <c r="DT127" s="245">
        <v>1</v>
      </c>
      <c r="DU127" s="245">
        <v>0</v>
      </c>
      <c r="DV127" s="245">
        <f t="shared" si="414"/>
        <v>1</v>
      </c>
      <c r="DW127" s="245"/>
      <c r="DX127" s="245"/>
      <c r="DY127" s="34">
        <v>585.54560000000004</v>
      </c>
      <c r="DZ127" s="34">
        <f>4293581.913608/1000</f>
        <v>4293.5819136079999</v>
      </c>
      <c r="EA127" s="34">
        <v>2.3199999999999998</v>
      </c>
      <c r="EB127" s="64">
        <f t="shared" si="468"/>
        <v>3054.9339500000001</v>
      </c>
      <c r="EC127" s="426">
        <f t="shared" si="468"/>
        <v>3054.9339500000001</v>
      </c>
      <c r="ED127" s="426">
        <f t="shared" si="469"/>
        <v>3054.9339500000001</v>
      </c>
      <c r="EE127" s="64">
        <f t="shared" si="470"/>
        <v>3054.9339500000001</v>
      </c>
      <c r="EF127" s="64">
        <f t="shared" si="418"/>
        <v>3054.9339500000001</v>
      </c>
      <c r="EG127" s="64">
        <f t="shared" si="471"/>
        <v>3054.9339500000001</v>
      </c>
      <c r="EH127" s="64">
        <f t="shared" si="419"/>
        <v>3054.9339500000001</v>
      </c>
      <c r="EI127" s="64">
        <f t="shared" si="419"/>
        <v>0</v>
      </c>
      <c r="EJ127" s="64">
        <f t="shared" si="472"/>
        <v>0</v>
      </c>
      <c r="EK127" s="64">
        <f t="shared" si="420"/>
        <v>0</v>
      </c>
      <c r="EL127" s="64">
        <f t="shared" si="420"/>
        <v>0</v>
      </c>
      <c r="EM127" s="64">
        <f t="shared" si="421"/>
        <v>0</v>
      </c>
      <c r="EN127" s="64">
        <f t="shared" si="422"/>
        <v>0</v>
      </c>
      <c r="EO127" s="64">
        <f t="shared" si="422"/>
        <v>0</v>
      </c>
      <c r="EP127" s="64">
        <f t="shared" si="423"/>
        <v>0</v>
      </c>
      <c r="EQ127" s="64">
        <f t="shared" si="424"/>
        <v>0</v>
      </c>
      <c r="ER127" s="64">
        <f t="shared" si="424"/>
        <v>0</v>
      </c>
      <c r="ES127" s="64"/>
      <c r="ET127" s="426">
        <f t="shared" si="425"/>
        <v>0</v>
      </c>
      <c r="EU127" s="64">
        <f t="shared" si="425"/>
        <v>0</v>
      </c>
      <c r="EV127" s="64"/>
      <c r="EW127" s="426">
        <f t="shared" si="426"/>
        <v>0</v>
      </c>
      <c r="EX127" s="64">
        <f t="shared" si="473"/>
        <v>0</v>
      </c>
      <c r="EY127" s="426">
        <f t="shared" si="473"/>
        <v>0</v>
      </c>
      <c r="EZ127" s="426">
        <f t="shared" si="474"/>
        <v>0</v>
      </c>
      <c r="FA127" s="64">
        <f t="shared" si="475"/>
        <v>0</v>
      </c>
      <c r="FB127" s="64">
        <f t="shared" si="427"/>
        <v>0</v>
      </c>
      <c r="FC127" s="64">
        <f t="shared" si="476"/>
        <v>0</v>
      </c>
      <c r="FD127" s="64">
        <f t="shared" si="428"/>
        <v>0</v>
      </c>
      <c r="FE127" s="64">
        <f t="shared" si="428"/>
        <v>0</v>
      </c>
      <c r="FF127" s="64">
        <f t="shared" si="477"/>
        <v>0</v>
      </c>
      <c r="FG127" s="64">
        <f t="shared" si="429"/>
        <v>0</v>
      </c>
      <c r="FH127" s="64">
        <f t="shared" si="429"/>
        <v>0</v>
      </c>
      <c r="FI127" s="64">
        <f t="shared" si="430"/>
        <v>0</v>
      </c>
      <c r="FJ127" s="64">
        <f t="shared" si="431"/>
        <v>0</v>
      </c>
      <c r="FK127" s="64">
        <f t="shared" si="431"/>
        <v>0</v>
      </c>
      <c r="FL127" s="64">
        <f t="shared" si="432"/>
        <v>0</v>
      </c>
      <c r="FM127" s="64">
        <f t="shared" si="433"/>
        <v>0</v>
      </c>
      <c r="FN127" s="64">
        <f t="shared" si="433"/>
        <v>0</v>
      </c>
      <c r="FO127" s="64"/>
      <c r="FP127" s="64">
        <f t="shared" si="434"/>
        <v>0</v>
      </c>
      <c r="FQ127" s="64">
        <f t="shared" si="434"/>
        <v>0</v>
      </c>
      <c r="FR127" s="64"/>
      <c r="FS127" s="64">
        <f t="shared" si="435"/>
        <v>0</v>
      </c>
      <c r="FT127" s="64">
        <f t="shared" si="436"/>
        <v>0</v>
      </c>
      <c r="FU127" s="426">
        <f t="shared" si="436"/>
        <v>0</v>
      </c>
      <c r="FV127" s="426">
        <f t="shared" si="478"/>
        <v>0</v>
      </c>
      <c r="FW127" s="64">
        <f t="shared" si="437"/>
        <v>0</v>
      </c>
      <c r="FX127" s="64">
        <f t="shared" si="438"/>
        <v>0</v>
      </c>
      <c r="FY127" s="64">
        <f t="shared" si="479"/>
        <v>0</v>
      </c>
      <c r="FZ127" s="64">
        <f t="shared" si="439"/>
        <v>0</v>
      </c>
      <c r="GA127" s="64">
        <f t="shared" si="439"/>
        <v>0</v>
      </c>
      <c r="GB127" s="64">
        <f t="shared" si="480"/>
        <v>0</v>
      </c>
      <c r="GC127" s="64">
        <f t="shared" si="440"/>
        <v>0</v>
      </c>
      <c r="GD127" s="64">
        <f t="shared" si="440"/>
        <v>0</v>
      </c>
      <c r="GE127" s="64">
        <f t="shared" si="441"/>
        <v>0</v>
      </c>
      <c r="GF127" s="64">
        <f t="shared" si="442"/>
        <v>0</v>
      </c>
      <c r="GG127" s="64">
        <f t="shared" si="442"/>
        <v>0</v>
      </c>
      <c r="GH127" s="64">
        <f t="shared" si="443"/>
        <v>0</v>
      </c>
      <c r="GI127" s="64">
        <f t="shared" si="444"/>
        <v>0</v>
      </c>
      <c r="GJ127" s="64">
        <f t="shared" si="444"/>
        <v>0</v>
      </c>
      <c r="GK127" s="64"/>
      <c r="GL127" s="64">
        <f t="shared" si="445"/>
        <v>0</v>
      </c>
      <c r="GM127" s="64">
        <f t="shared" si="445"/>
        <v>0</v>
      </c>
      <c r="GN127" s="64"/>
      <c r="GO127" s="64">
        <f t="shared" si="446"/>
        <v>0</v>
      </c>
      <c r="GP127" s="64">
        <f t="shared" si="447"/>
        <v>0</v>
      </c>
      <c r="GQ127" s="426">
        <f t="shared" si="447"/>
        <v>0</v>
      </c>
      <c r="GR127" s="426">
        <f t="shared" si="481"/>
        <v>0</v>
      </c>
      <c r="GS127" s="64">
        <f t="shared" si="448"/>
        <v>0</v>
      </c>
      <c r="GT127" s="64">
        <f t="shared" si="449"/>
        <v>0</v>
      </c>
      <c r="GU127" s="64">
        <f t="shared" si="482"/>
        <v>0</v>
      </c>
      <c r="GV127" s="64">
        <f t="shared" si="450"/>
        <v>0</v>
      </c>
      <c r="GW127" s="64">
        <f t="shared" si="450"/>
        <v>0</v>
      </c>
      <c r="GX127" s="64">
        <f t="shared" si="483"/>
        <v>0</v>
      </c>
      <c r="GY127" s="64">
        <f t="shared" si="451"/>
        <v>0</v>
      </c>
      <c r="GZ127" s="64">
        <f t="shared" si="451"/>
        <v>0</v>
      </c>
      <c r="HA127" s="64">
        <f t="shared" si="484"/>
        <v>0</v>
      </c>
      <c r="HB127" s="64">
        <f t="shared" si="452"/>
        <v>0</v>
      </c>
      <c r="HC127" s="64">
        <f t="shared" si="452"/>
        <v>0</v>
      </c>
      <c r="HD127" s="64">
        <f t="shared" si="485"/>
        <v>0</v>
      </c>
      <c r="HE127" s="64">
        <f t="shared" si="453"/>
        <v>0</v>
      </c>
      <c r="HF127" s="64">
        <f t="shared" si="453"/>
        <v>0</v>
      </c>
      <c r="HG127" s="64"/>
      <c r="HH127" s="64">
        <f t="shared" si="454"/>
        <v>0</v>
      </c>
      <c r="HI127" s="64">
        <f t="shared" si="454"/>
        <v>0</v>
      </c>
      <c r="HJ127" s="64"/>
      <c r="HK127" s="64">
        <f t="shared" si="455"/>
        <v>0</v>
      </c>
      <c r="HL127" s="382">
        <f t="shared" si="486"/>
        <v>3054.9339500000001</v>
      </c>
      <c r="HM127" s="398">
        <f t="shared" si="486"/>
        <v>3054.9339500000001</v>
      </c>
      <c r="HN127" s="398">
        <f t="shared" si="487"/>
        <v>3054.9339500000001</v>
      </c>
      <c r="HO127" s="382">
        <f t="shared" si="456"/>
        <v>3054.9339500000001</v>
      </c>
      <c r="HP127" s="382">
        <f t="shared" si="390"/>
        <v>3054.9339500000001</v>
      </c>
      <c r="HQ127" s="382">
        <f t="shared" si="390"/>
        <v>3054.9339500000001</v>
      </c>
      <c r="HR127" s="382">
        <f t="shared" si="390"/>
        <v>3054.9339500000001</v>
      </c>
      <c r="HS127" s="382">
        <f t="shared" si="390"/>
        <v>0</v>
      </c>
      <c r="HT127" s="382">
        <f t="shared" si="390"/>
        <v>0</v>
      </c>
      <c r="HU127" s="382">
        <f t="shared" si="416"/>
        <v>0</v>
      </c>
      <c r="HV127" s="382">
        <f t="shared" si="416"/>
        <v>0</v>
      </c>
      <c r="HW127" s="382">
        <f t="shared" si="416"/>
        <v>0</v>
      </c>
      <c r="HX127" s="382">
        <f t="shared" si="416"/>
        <v>0</v>
      </c>
      <c r="HY127" s="382">
        <f t="shared" si="416"/>
        <v>0</v>
      </c>
      <c r="HZ127" s="382">
        <f t="shared" si="416"/>
        <v>0</v>
      </c>
      <c r="IA127" s="382">
        <f t="shared" si="416"/>
        <v>0</v>
      </c>
      <c r="IB127" s="382">
        <f t="shared" si="416"/>
        <v>0</v>
      </c>
      <c r="IC127" s="382">
        <f t="shared" si="416"/>
        <v>0</v>
      </c>
      <c r="ID127" s="382">
        <f t="shared" si="416"/>
        <v>0</v>
      </c>
      <c r="IE127" s="382">
        <f t="shared" si="416"/>
        <v>0</v>
      </c>
      <c r="IF127" s="429">
        <f t="shared" si="328"/>
        <v>0</v>
      </c>
      <c r="IG127" s="382">
        <f t="shared" si="328"/>
        <v>0</v>
      </c>
      <c r="IK127" s="380">
        <f t="shared" si="365"/>
        <v>0</v>
      </c>
    </row>
    <row r="128" spans="1:245" s="59" customFormat="1" ht="25.5" outlineLevel="2">
      <c r="A128" s="57" t="s">
        <v>112</v>
      </c>
      <c r="B128" s="60" t="s">
        <v>504</v>
      </c>
      <c r="C128" s="282" t="s">
        <v>130</v>
      </c>
      <c r="D128" s="282" t="s">
        <v>177</v>
      </c>
      <c r="E128" s="406" t="s">
        <v>21</v>
      </c>
      <c r="F128" s="389" t="s">
        <v>606</v>
      </c>
      <c r="G128" s="245" t="s">
        <v>102</v>
      </c>
      <c r="H128" s="245"/>
      <c r="I128" s="245"/>
      <c r="J128" s="245">
        <v>2017</v>
      </c>
      <c r="K128" s="245">
        <v>2017</v>
      </c>
      <c r="L128" s="245"/>
      <c r="M128" s="34">
        <f t="shared" si="507"/>
        <v>4142.1255499999997</v>
      </c>
      <c r="N128" s="392" t="s">
        <v>606</v>
      </c>
      <c r="O128" s="34">
        <f t="shared" si="508"/>
        <v>4142.1255499999997</v>
      </c>
      <c r="P128" s="34">
        <f t="shared" si="509"/>
        <v>4142.1255499999997</v>
      </c>
      <c r="Q128" s="34">
        <f t="shared" si="509"/>
        <v>4142.1255499999997</v>
      </c>
      <c r="R128" s="34">
        <f t="shared" si="509"/>
        <v>0</v>
      </c>
      <c r="S128" s="34">
        <f t="shared" si="509"/>
        <v>0</v>
      </c>
      <c r="T128" s="34">
        <f t="shared" si="509"/>
        <v>0</v>
      </c>
      <c r="U128" s="34">
        <f t="shared" si="509"/>
        <v>0</v>
      </c>
      <c r="V128" s="66">
        <f t="shared" si="84"/>
        <v>0</v>
      </c>
      <c r="W128" s="34"/>
      <c r="X128" s="34"/>
      <c r="Y128" s="34"/>
      <c r="Z128" s="34"/>
      <c r="AA128" s="34"/>
      <c r="AB128" s="34"/>
      <c r="AC128" s="34"/>
      <c r="AD128" s="34"/>
      <c r="AE128" s="34"/>
      <c r="AF128" s="34"/>
      <c r="AG128" s="34">
        <f t="shared" si="512"/>
        <v>0</v>
      </c>
      <c r="AH128" s="34">
        <f t="shared" si="512"/>
        <v>0</v>
      </c>
      <c r="AI128" s="34">
        <f t="shared" si="500"/>
        <v>0</v>
      </c>
      <c r="AJ128" s="34"/>
      <c r="AK128" s="34"/>
      <c r="AL128" s="34"/>
      <c r="AM128" s="34"/>
      <c r="AN128" s="34"/>
      <c r="AO128" s="34"/>
      <c r="AP128" s="34"/>
      <c r="AQ128" s="34"/>
      <c r="AR128" s="34"/>
      <c r="AS128" s="34">
        <f t="shared" si="513"/>
        <v>0</v>
      </c>
      <c r="AT128" s="34">
        <f t="shared" si="513"/>
        <v>0</v>
      </c>
      <c r="AU128" s="66">
        <f t="shared" si="367"/>
        <v>0</v>
      </c>
      <c r="AV128" s="34">
        <f t="shared" si="510"/>
        <v>0</v>
      </c>
      <c r="AW128" s="34">
        <f t="shared" si="510"/>
        <v>0</v>
      </c>
      <c r="AX128" s="34">
        <f t="shared" si="368"/>
        <v>0</v>
      </c>
      <c r="AY128" s="34">
        <f t="shared" si="511"/>
        <v>4142.1255499999997</v>
      </c>
      <c r="AZ128" s="34">
        <f t="shared" si="511"/>
        <v>4142.1255499999997</v>
      </c>
      <c r="BA128" s="184">
        <v>4142.1255499999997</v>
      </c>
      <c r="BB128" s="184">
        <f>2677.91482+1464.21073</f>
        <v>4142.1255499999997</v>
      </c>
      <c r="BC128" s="184"/>
      <c r="BD128" s="184"/>
      <c r="BE128" s="245"/>
      <c r="BF128" s="245"/>
      <c r="BG128" s="34"/>
      <c r="BH128" s="34"/>
      <c r="BI128" s="245"/>
      <c r="BJ128" s="245"/>
      <c r="BK128" s="34"/>
      <c r="BL128" s="34"/>
      <c r="BM128" s="34">
        <f t="shared" si="514"/>
        <v>0</v>
      </c>
      <c r="BN128" s="34">
        <f t="shared" si="514"/>
        <v>0</v>
      </c>
      <c r="BO128" s="245"/>
      <c r="BP128" s="245"/>
      <c r="BQ128" s="245"/>
      <c r="BR128" s="245"/>
      <c r="BS128" s="245"/>
      <c r="BT128" s="245"/>
      <c r="BU128" s="245"/>
      <c r="BV128" s="245"/>
      <c r="BW128" s="245"/>
      <c r="BX128" s="245"/>
      <c r="BY128" s="245"/>
      <c r="BZ128" s="245"/>
      <c r="CA128" s="34">
        <f t="shared" si="412"/>
        <v>0</v>
      </c>
      <c r="CB128" s="34">
        <f t="shared" si="412"/>
        <v>0</v>
      </c>
      <c r="CC128" s="245"/>
      <c r="CD128" s="245"/>
      <c r="CE128" s="245"/>
      <c r="CF128" s="245"/>
      <c r="CG128" s="245"/>
      <c r="CH128" s="245"/>
      <c r="CI128" s="245"/>
      <c r="CJ128" s="245"/>
      <c r="CK128" s="245"/>
      <c r="CL128" s="245"/>
      <c r="CM128" s="245"/>
      <c r="CN128" s="245"/>
      <c r="CO128" s="34">
        <f t="shared" si="515"/>
        <v>0</v>
      </c>
      <c r="CP128" s="34">
        <f t="shared" si="515"/>
        <v>0</v>
      </c>
      <c r="CQ128" s="34"/>
      <c r="CR128" s="34"/>
      <c r="CS128" s="34"/>
      <c r="CT128" s="34"/>
      <c r="CU128" s="34"/>
      <c r="CV128" s="34"/>
      <c r="CW128" s="34"/>
      <c r="CX128" s="34"/>
      <c r="CY128" s="34"/>
      <c r="CZ128" s="58"/>
      <c r="DA128" s="58"/>
      <c r="DB128" s="58"/>
      <c r="DC128" s="380">
        <f t="shared" si="417"/>
        <v>4142.1255499999997</v>
      </c>
      <c r="DD128" s="380">
        <f t="shared" si="417"/>
        <v>4142.1255499999997</v>
      </c>
      <c r="DE128" s="64">
        <f t="shared" si="415"/>
        <v>4142.1255499999997</v>
      </c>
      <c r="DF128" s="64">
        <f t="shared" si="415"/>
        <v>4142.1255499999997</v>
      </c>
      <c r="DG128" s="64">
        <f t="shared" si="415"/>
        <v>0</v>
      </c>
      <c r="DH128" s="64">
        <f t="shared" si="415"/>
        <v>0</v>
      </c>
      <c r="DI128" s="64">
        <f t="shared" si="415"/>
        <v>0</v>
      </c>
      <c r="DJ128" s="64">
        <f t="shared" si="415"/>
        <v>0</v>
      </c>
      <c r="DK128" s="64">
        <f t="shared" si="401"/>
        <v>0</v>
      </c>
      <c r="DL128" s="64">
        <f t="shared" si="401"/>
        <v>0</v>
      </c>
      <c r="DM128" s="64">
        <f t="shared" si="401"/>
        <v>0</v>
      </c>
      <c r="DN128" s="64">
        <f t="shared" si="401"/>
        <v>0</v>
      </c>
      <c r="DO128" s="64">
        <f t="shared" si="401"/>
        <v>0</v>
      </c>
      <c r="DP128" s="64">
        <f t="shared" si="401"/>
        <v>0</v>
      </c>
      <c r="DQ128" s="245">
        <v>0</v>
      </c>
      <c r="DR128" s="245">
        <v>0</v>
      </c>
      <c r="DS128" s="245">
        <v>0</v>
      </c>
      <c r="DT128" s="245">
        <v>1</v>
      </c>
      <c r="DU128" s="245">
        <v>0</v>
      </c>
      <c r="DV128" s="245">
        <f t="shared" si="414"/>
        <v>1</v>
      </c>
      <c r="DW128" s="245"/>
      <c r="DX128" s="245"/>
      <c r="DY128" s="34">
        <v>1120.8872999999999</v>
      </c>
      <c r="DZ128" s="34">
        <f>8107622.75477505/1000</f>
        <v>8107.6227547750505</v>
      </c>
      <c r="EA128" s="34">
        <v>2.36</v>
      </c>
      <c r="EB128" s="64">
        <f t="shared" si="468"/>
        <v>4142.1255499999997</v>
      </c>
      <c r="EC128" s="426">
        <f t="shared" si="468"/>
        <v>4142.1255499999997</v>
      </c>
      <c r="ED128" s="426">
        <f t="shared" si="469"/>
        <v>4142.1255499999997</v>
      </c>
      <c r="EE128" s="64">
        <f t="shared" si="470"/>
        <v>4142.1255499999997</v>
      </c>
      <c r="EF128" s="64">
        <f t="shared" si="418"/>
        <v>4142.1255499999997</v>
      </c>
      <c r="EG128" s="64">
        <f t="shared" si="471"/>
        <v>4142.1255499999997</v>
      </c>
      <c r="EH128" s="64">
        <f t="shared" si="419"/>
        <v>4142.1255499999997</v>
      </c>
      <c r="EI128" s="64">
        <f t="shared" si="419"/>
        <v>0</v>
      </c>
      <c r="EJ128" s="64">
        <f t="shared" si="472"/>
        <v>0</v>
      </c>
      <c r="EK128" s="64">
        <f t="shared" si="420"/>
        <v>0</v>
      </c>
      <c r="EL128" s="64">
        <f t="shared" si="420"/>
        <v>0</v>
      </c>
      <c r="EM128" s="64">
        <f t="shared" si="421"/>
        <v>0</v>
      </c>
      <c r="EN128" s="64">
        <f t="shared" si="422"/>
        <v>0</v>
      </c>
      <c r="EO128" s="64">
        <f t="shared" si="422"/>
        <v>0</v>
      </c>
      <c r="EP128" s="64">
        <f t="shared" si="423"/>
        <v>0</v>
      </c>
      <c r="EQ128" s="64">
        <f t="shared" si="424"/>
        <v>0</v>
      </c>
      <c r="ER128" s="64">
        <f t="shared" si="424"/>
        <v>0</v>
      </c>
      <c r="ES128" s="64"/>
      <c r="ET128" s="426">
        <f t="shared" si="425"/>
        <v>0</v>
      </c>
      <c r="EU128" s="64">
        <f t="shared" si="425"/>
        <v>0</v>
      </c>
      <c r="EV128" s="64"/>
      <c r="EW128" s="426">
        <f t="shared" si="426"/>
        <v>0</v>
      </c>
      <c r="EX128" s="64">
        <f t="shared" si="473"/>
        <v>0</v>
      </c>
      <c r="EY128" s="426">
        <f t="shared" si="473"/>
        <v>0</v>
      </c>
      <c r="EZ128" s="426">
        <f t="shared" si="474"/>
        <v>0</v>
      </c>
      <c r="FA128" s="64">
        <f t="shared" si="475"/>
        <v>0</v>
      </c>
      <c r="FB128" s="64">
        <f t="shared" si="427"/>
        <v>0</v>
      </c>
      <c r="FC128" s="64">
        <f t="shared" si="476"/>
        <v>0</v>
      </c>
      <c r="FD128" s="64">
        <f t="shared" si="428"/>
        <v>0</v>
      </c>
      <c r="FE128" s="64">
        <f t="shared" si="428"/>
        <v>0</v>
      </c>
      <c r="FF128" s="64">
        <f t="shared" si="477"/>
        <v>0</v>
      </c>
      <c r="FG128" s="64">
        <f t="shared" si="429"/>
        <v>0</v>
      </c>
      <c r="FH128" s="64">
        <f t="shared" si="429"/>
        <v>0</v>
      </c>
      <c r="FI128" s="64">
        <f t="shared" si="430"/>
        <v>0</v>
      </c>
      <c r="FJ128" s="64">
        <f t="shared" si="431"/>
        <v>0</v>
      </c>
      <c r="FK128" s="64">
        <f t="shared" si="431"/>
        <v>0</v>
      </c>
      <c r="FL128" s="64">
        <f t="shared" si="432"/>
        <v>0</v>
      </c>
      <c r="FM128" s="64">
        <f t="shared" si="433"/>
        <v>0</v>
      </c>
      <c r="FN128" s="64">
        <f t="shared" si="433"/>
        <v>0</v>
      </c>
      <c r="FO128" s="64"/>
      <c r="FP128" s="64">
        <f t="shared" si="434"/>
        <v>0</v>
      </c>
      <c r="FQ128" s="64">
        <f t="shared" si="434"/>
        <v>0</v>
      </c>
      <c r="FR128" s="64"/>
      <c r="FS128" s="64">
        <f t="shared" si="435"/>
        <v>0</v>
      </c>
      <c r="FT128" s="64">
        <f t="shared" si="436"/>
        <v>0</v>
      </c>
      <c r="FU128" s="426">
        <f t="shared" si="436"/>
        <v>0</v>
      </c>
      <c r="FV128" s="426">
        <f t="shared" si="478"/>
        <v>0</v>
      </c>
      <c r="FW128" s="64">
        <f t="shared" si="437"/>
        <v>0</v>
      </c>
      <c r="FX128" s="64">
        <f t="shared" si="438"/>
        <v>0</v>
      </c>
      <c r="FY128" s="64">
        <f t="shared" si="479"/>
        <v>0</v>
      </c>
      <c r="FZ128" s="64">
        <f t="shared" si="439"/>
        <v>0</v>
      </c>
      <c r="GA128" s="64">
        <f t="shared" si="439"/>
        <v>0</v>
      </c>
      <c r="GB128" s="64">
        <f t="shared" si="480"/>
        <v>0</v>
      </c>
      <c r="GC128" s="64">
        <f t="shared" si="440"/>
        <v>0</v>
      </c>
      <c r="GD128" s="64">
        <f t="shared" si="440"/>
        <v>0</v>
      </c>
      <c r="GE128" s="64">
        <f t="shared" si="441"/>
        <v>0</v>
      </c>
      <c r="GF128" s="64">
        <f t="shared" si="442"/>
        <v>0</v>
      </c>
      <c r="GG128" s="64">
        <f t="shared" si="442"/>
        <v>0</v>
      </c>
      <c r="GH128" s="64">
        <f t="shared" si="443"/>
        <v>0</v>
      </c>
      <c r="GI128" s="64">
        <f t="shared" si="444"/>
        <v>0</v>
      </c>
      <c r="GJ128" s="64">
        <f t="shared" si="444"/>
        <v>0</v>
      </c>
      <c r="GK128" s="64"/>
      <c r="GL128" s="64">
        <f t="shared" si="445"/>
        <v>0</v>
      </c>
      <c r="GM128" s="64">
        <f t="shared" si="445"/>
        <v>0</v>
      </c>
      <c r="GN128" s="64"/>
      <c r="GO128" s="64">
        <f t="shared" si="446"/>
        <v>0</v>
      </c>
      <c r="GP128" s="64">
        <f t="shared" si="447"/>
        <v>0</v>
      </c>
      <c r="GQ128" s="426">
        <f t="shared" si="447"/>
        <v>0</v>
      </c>
      <c r="GR128" s="426">
        <f t="shared" si="481"/>
        <v>0</v>
      </c>
      <c r="GS128" s="64">
        <f t="shared" si="448"/>
        <v>0</v>
      </c>
      <c r="GT128" s="64">
        <f t="shared" si="449"/>
        <v>0</v>
      </c>
      <c r="GU128" s="64">
        <f t="shared" si="482"/>
        <v>0</v>
      </c>
      <c r="GV128" s="64">
        <f t="shared" si="450"/>
        <v>0</v>
      </c>
      <c r="GW128" s="64">
        <f t="shared" si="450"/>
        <v>0</v>
      </c>
      <c r="GX128" s="64">
        <f t="shared" si="483"/>
        <v>0</v>
      </c>
      <c r="GY128" s="64">
        <f t="shared" si="451"/>
        <v>0</v>
      </c>
      <c r="GZ128" s="64">
        <f t="shared" si="451"/>
        <v>0</v>
      </c>
      <c r="HA128" s="64">
        <f t="shared" si="484"/>
        <v>0</v>
      </c>
      <c r="HB128" s="64">
        <f t="shared" si="452"/>
        <v>0</v>
      </c>
      <c r="HC128" s="64">
        <f t="shared" si="452"/>
        <v>0</v>
      </c>
      <c r="HD128" s="64">
        <f t="shared" si="485"/>
        <v>0</v>
      </c>
      <c r="HE128" s="64">
        <f t="shared" si="453"/>
        <v>0</v>
      </c>
      <c r="HF128" s="64">
        <f t="shared" si="453"/>
        <v>0</v>
      </c>
      <c r="HG128" s="64"/>
      <c r="HH128" s="64">
        <f t="shared" si="454"/>
        <v>0</v>
      </c>
      <c r="HI128" s="64">
        <f t="shared" si="454"/>
        <v>0</v>
      </c>
      <c r="HJ128" s="64"/>
      <c r="HK128" s="64">
        <f t="shared" si="455"/>
        <v>0</v>
      </c>
      <c r="HL128" s="382">
        <f t="shared" si="486"/>
        <v>4142.1255499999997</v>
      </c>
      <c r="HM128" s="398">
        <f t="shared" si="486"/>
        <v>4142.1255499999997</v>
      </c>
      <c r="HN128" s="398">
        <f t="shared" si="487"/>
        <v>4142.1255499999997</v>
      </c>
      <c r="HO128" s="382">
        <f t="shared" si="456"/>
        <v>4142.1255499999997</v>
      </c>
      <c r="HP128" s="382">
        <f t="shared" si="390"/>
        <v>4142.1255499999997</v>
      </c>
      <c r="HQ128" s="382">
        <f t="shared" si="390"/>
        <v>4142.1255499999997</v>
      </c>
      <c r="HR128" s="382">
        <f t="shared" si="390"/>
        <v>4142.1255499999997</v>
      </c>
      <c r="HS128" s="382">
        <f t="shared" si="390"/>
        <v>0</v>
      </c>
      <c r="HT128" s="382">
        <f t="shared" si="390"/>
        <v>0</v>
      </c>
      <c r="HU128" s="382">
        <f t="shared" si="416"/>
        <v>0</v>
      </c>
      <c r="HV128" s="382">
        <f t="shared" si="416"/>
        <v>0</v>
      </c>
      <c r="HW128" s="382">
        <f t="shared" si="416"/>
        <v>0</v>
      </c>
      <c r="HX128" s="382">
        <f t="shared" si="416"/>
        <v>0</v>
      </c>
      <c r="HY128" s="382">
        <f t="shared" si="416"/>
        <v>0</v>
      </c>
      <c r="HZ128" s="382">
        <f t="shared" si="416"/>
        <v>0</v>
      </c>
      <c r="IA128" s="382">
        <f t="shared" si="416"/>
        <v>0</v>
      </c>
      <c r="IB128" s="382">
        <f t="shared" si="416"/>
        <v>0</v>
      </c>
      <c r="IC128" s="382">
        <f t="shared" si="416"/>
        <v>0</v>
      </c>
      <c r="ID128" s="382">
        <f t="shared" si="416"/>
        <v>0</v>
      </c>
      <c r="IE128" s="382">
        <f t="shared" si="416"/>
        <v>0</v>
      </c>
      <c r="IF128" s="429">
        <f t="shared" si="328"/>
        <v>0</v>
      </c>
      <c r="IG128" s="382">
        <f t="shared" si="328"/>
        <v>0</v>
      </c>
      <c r="IK128" s="380">
        <f t="shared" si="365"/>
        <v>0</v>
      </c>
    </row>
    <row r="129" spans="1:245" s="35" customFormat="1" ht="34.5" customHeight="1" outlineLevel="2">
      <c r="A129" s="57" t="s">
        <v>113</v>
      </c>
      <c r="B129" s="60" t="s">
        <v>505</v>
      </c>
      <c r="C129" s="282" t="s">
        <v>131</v>
      </c>
      <c r="D129" s="282" t="s">
        <v>198</v>
      </c>
      <c r="E129" s="406" t="s">
        <v>21</v>
      </c>
      <c r="F129" s="389" t="s">
        <v>606</v>
      </c>
      <c r="G129" s="245" t="s">
        <v>102</v>
      </c>
      <c r="H129" s="245"/>
      <c r="I129" s="245"/>
      <c r="J129" s="245">
        <v>2022</v>
      </c>
      <c r="K129" s="245">
        <v>2022</v>
      </c>
      <c r="L129" s="245"/>
      <c r="M129" s="34">
        <f t="shared" si="507"/>
        <v>11237.740704960001</v>
      </c>
      <c r="N129" s="392" t="s">
        <v>606</v>
      </c>
      <c r="O129" s="34">
        <f t="shared" si="508"/>
        <v>11237.740704960001</v>
      </c>
      <c r="P129" s="34">
        <f t="shared" si="509"/>
        <v>0</v>
      </c>
      <c r="Q129" s="34">
        <f t="shared" si="509"/>
        <v>0</v>
      </c>
      <c r="R129" s="34">
        <f t="shared" si="509"/>
        <v>0</v>
      </c>
      <c r="S129" s="34">
        <f t="shared" si="509"/>
        <v>0</v>
      </c>
      <c r="T129" s="34">
        <f t="shared" si="509"/>
        <v>0</v>
      </c>
      <c r="U129" s="34">
        <f t="shared" si="509"/>
        <v>0</v>
      </c>
      <c r="V129" s="66">
        <f t="shared" si="84"/>
        <v>0</v>
      </c>
      <c r="W129" s="34"/>
      <c r="X129" s="34"/>
      <c r="Y129" s="34"/>
      <c r="Z129" s="34"/>
      <c r="AA129" s="34"/>
      <c r="AB129" s="34"/>
      <c r="AC129" s="34"/>
      <c r="AD129" s="34"/>
      <c r="AE129" s="34"/>
      <c r="AF129" s="34"/>
      <c r="AG129" s="34">
        <f t="shared" si="512"/>
        <v>0</v>
      </c>
      <c r="AH129" s="34">
        <f t="shared" si="512"/>
        <v>0</v>
      </c>
      <c r="AI129" s="34">
        <f t="shared" si="500"/>
        <v>0</v>
      </c>
      <c r="AJ129" s="34"/>
      <c r="AK129" s="34"/>
      <c r="AL129" s="34"/>
      <c r="AM129" s="34"/>
      <c r="AN129" s="34"/>
      <c r="AO129" s="34"/>
      <c r="AP129" s="34"/>
      <c r="AQ129" s="34"/>
      <c r="AR129" s="34"/>
      <c r="AS129" s="34">
        <f t="shared" si="513"/>
        <v>0</v>
      </c>
      <c r="AT129" s="34">
        <f t="shared" si="513"/>
        <v>0</v>
      </c>
      <c r="AU129" s="66">
        <f t="shared" si="367"/>
        <v>0</v>
      </c>
      <c r="AV129" s="34">
        <f t="shared" si="510"/>
        <v>11237.740704960001</v>
      </c>
      <c r="AW129" s="34">
        <f t="shared" si="510"/>
        <v>11237.740704960001</v>
      </c>
      <c r="AX129" s="34">
        <f t="shared" si="368"/>
        <v>0</v>
      </c>
      <c r="AY129" s="34">
        <f t="shared" si="511"/>
        <v>11237.740704960001</v>
      </c>
      <c r="AZ129" s="34">
        <f t="shared" si="511"/>
        <v>11237.740704960001</v>
      </c>
      <c r="BA129" s="245"/>
      <c r="BB129" s="245"/>
      <c r="BC129" s="245"/>
      <c r="BD129" s="245"/>
      <c r="BE129" s="245"/>
      <c r="BF129" s="245"/>
      <c r="BG129" s="245"/>
      <c r="BH129" s="245"/>
      <c r="BI129" s="245"/>
      <c r="BJ129" s="245"/>
      <c r="BK129" s="184">
        <v>11237.740704960001</v>
      </c>
      <c r="BL129" s="184">
        <v>11237.740704960001</v>
      </c>
      <c r="BM129" s="34">
        <f t="shared" si="514"/>
        <v>0</v>
      </c>
      <c r="BN129" s="34">
        <f t="shared" si="514"/>
        <v>0</v>
      </c>
      <c r="BO129" s="245"/>
      <c r="BP129" s="245"/>
      <c r="BQ129" s="245"/>
      <c r="BR129" s="245"/>
      <c r="BS129" s="245"/>
      <c r="BT129" s="245"/>
      <c r="BU129" s="245"/>
      <c r="BV129" s="245"/>
      <c r="BW129" s="245"/>
      <c r="BX129" s="245"/>
      <c r="BY129" s="245"/>
      <c r="BZ129" s="245"/>
      <c r="CA129" s="34">
        <f t="shared" si="412"/>
        <v>0</v>
      </c>
      <c r="CB129" s="34">
        <f t="shared" si="412"/>
        <v>0</v>
      </c>
      <c r="CC129" s="245"/>
      <c r="CD129" s="245"/>
      <c r="CE129" s="245"/>
      <c r="CF129" s="245"/>
      <c r="CG129" s="245"/>
      <c r="CH129" s="245"/>
      <c r="CI129" s="245"/>
      <c r="CJ129" s="245"/>
      <c r="CK129" s="245"/>
      <c r="CL129" s="245"/>
      <c r="CM129" s="245"/>
      <c r="CN129" s="245"/>
      <c r="CO129" s="34">
        <f t="shared" si="515"/>
        <v>0</v>
      </c>
      <c r="CP129" s="34">
        <f t="shared" si="515"/>
        <v>0</v>
      </c>
      <c r="CQ129" s="34"/>
      <c r="CR129" s="34"/>
      <c r="CS129" s="34"/>
      <c r="CT129" s="34"/>
      <c r="CU129" s="34"/>
      <c r="CV129" s="34"/>
      <c r="CW129" s="34"/>
      <c r="CX129" s="34"/>
      <c r="CY129" s="34"/>
      <c r="CZ129" s="58"/>
      <c r="DA129" s="58"/>
      <c r="DB129" s="58"/>
      <c r="DC129" s="380">
        <f t="shared" si="417"/>
        <v>11237.740704960001</v>
      </c>
      <c r="DD129" s="380">
        <f t="shared" si="417"/>
        <v>11237.740704960001</v>
      </c>
      <c r="DE129" s="64">
        <f t="shared" si="415"/>
        <v>0</v>
      </c>
      <c r="DF129" s="64">
        <f t="shared" si="415"/>
        <v>0</v>
      </c>
      <c r="DG129" s="64">
        <f t="shared" si="415"/>
        <v>0</v>
      </c>
      <c r="DH129" s="64">
        <f t="shared" si="415"/>
        <v>0</v>
      </c>
      <c r="DI129" s="64">
        <f t="shared" si="415"/>
        <v>0</v>
      </c>
      <c r="DJ129" s="64">
        <f t="shared" si="415"/>
        <v>0</v>
      </c>
      <c r="DK129" s="64">
        <f t="shared" si="401"/>
        <v>0</v>
      </c>
      <c r="DL129" s="64">
        <f t="shared" si="401"/>
        <v>0</v>
      </c>
      <c r="DM129" s="64">
        <f t="shared" si="401"/>
        <v>0</v>
      </c>
      <c r="DN129" s="64">
        <f t="shared" si="401"/>
        <v>0</v>
      </c>
      <c r="DO129" s="64">
        <f t="shared" si="401"/>
        <v>11237.740704960001</v>
      </c>
      <c r="DP129" s="64">
        <f t="shared" si="401"/>
        <v>11237.740704960001</v>
      </c>
      <c r="DQ129" s="245">
        <v>0</v>
      </c>
      <c r="DR129" s="245">
        <v>1</v>
      </c>
      <c r="DS129" s="245">
        <v>1</v>
      </c>
      <c r="DT129" s="245"/>
      <c r="DU129" s="245">
        <v>0</v>
      </c>
      <c r="DV129" s="245">
        <f t="shared" si="414"/>
        <v>2</v>
      </c>
      <c r="DW129" s="245"/>
      <c r="DX129" s="245"/>
      <c r="DY129" s="34">
        <v>-271.87309999999997</v>
      </c>
      <c r="DZ129" s="34">
        <f>+-1966517.53657235/1000</f>
        <v>-1966.5175365723499</v>
      </c>
      <c r="EA129" s="34"/>
      <c r="EB129" s="64">
        <f t="shared" si="468"/>
        <v>11237.740704960001</v>
      </c>
      <c r="EC129" s="426">
        <f t="shared" si="468"/>
        <v>0</v>
      </c>
      <c r="ED129" s="426">
        <f t="shared" si="469"/>
        <v>0</v>
      </c>
      <c r="EE129" s="64">
        <f t="shared" si="470"/>
        <v>11237.740704960001</v>
      </c>
      <c r="EF129" s="64">
        <f t="shared" si="418"/>
        <v>0</v>
      </c>
      <c r="EG129" s="64">
        <f t="shared" si="471"/>
        <v>0</v>
      </c>
      <c r="EH129" s="64">
        <f t="shared" si="419"/>
        <v>0</v>
      </c>
      <c r="EI129" s="64">
        <f t="shared" si="419"/>
        <v>0</v>
      </c>
      <c r="EJ129" s="64">
        <f t="shared" si="472"/>
        <v>0</v>
      </c>
      <c r="EK129" s="64">
        <f t="shared" si="420"/>
        <v>0</v>
      </c>
      <c r="EL129" s="64">
        <f t="shared" si="420"/>
        <v>0</v>
      </c>
      <c r="EM129" s="64">
        <f t="shared" si="421"/>
        <v>0</v>
      </c>
      <c r="EN129" s="64">
        <f t="shared" si="422"/>
        <v>0</v>
      </c>
      <c r="EO129" s="64">
        <f t="shared" si="422"/>
        <v>0</v>
      </c>
      <c r="EP129" s="64">
        <f t="shared" si="423"/>
        <v>0</v>
      </c>
      <c r="EQ129" s="64">
        <f t="shared" si="424"/>
        <v>0</v>
      </c>
      <c r="ER129" s="64">
        <f t="shared" si="424"/>
        <v>0</v>
      </c>
      <c r="ES129" s="64"/>
      <c r="ET129" s="426">
        <f t="shared" si="425"/>
        <v>0</v>
      </c>
      <c r="EU129" s="64">
        <f t="shared" si="425"/>
        <v>11237.740704960001</v>
      </c>
      <c r="EV129" s="64"/>
      <c r="EW129" s="426">
        <f t="shared" si="426"/>
        <v>11237.740704960001</v>
      </c>
      <c r="EX129" s="64">
        <f t="shared" si="473"/>
        <v>0</v>
      </c>
      <c r="EY129" s="426">
        <f t="shared" si="473"/>
        <v>0</v>
      </c>
      <c r="EZ129" s="426">
        <f t="shared" si="474"/>
        <v>0</v>
      </c>
      <c r="FA129" s="64">
        <f t="shared" si="475"/>
        <v>0</v>
      </c>
      <c r="FB129" s="64">
        <f t="shared" si="427"/>
        <v>0</v>
      </c>
      <c r="FC129" s="64">
        <f t="shared" si="476"/>
        <v>0</v>
      </c>
      <c r="FD129" s="64">
        <f t="shared" si="428"/>
        <v>0</v>
      </c>
      <c r="FE129" s="64">
        <f t="shared" si="428"/>
        <v>0</v>
      </c>
      <c r="FF129" s="64">
        <f t="shared" si="477"/>
        <v>0</v>
      </c>
      <c r="FG129" s="64">
        <f t="shared" si="429"/>
        <v>0</v>
      </c>
      <c r="FH129" s="64">
        <f t="shared" si="429"/>
        <v>0</v>
      </c>
      <c r="FI129" s="64">
        <f t="shared" si="430"/>
        <v>0</v>
      </c>
      <c r="FJ129" s="64">
        <f t="shared" si="431"/>
        <v>0</v>
      </c>
      <c r="FK129" s="64">
        <f t="shared" si="431"/>
        <v>0</v>
      </c>
      <c r="FL129" s="64">
        <f t="shared" si="432"/>
        <v>0</v>
      </c>
      <c r="FM129" s="64">
        <f t="shared" si="433"/>
        <v>0</v>
      </c>
      <c r="FN129" s="64">
        <f t="shared" si="433"/>
        <v>0</v>
      </c>
      <c r="FO129" s="64"/>
      <c r="FP129" s="64">
        <f t="shared" si="434"/>
        <v>0</v>
      </c>
      <c r="FQ129" s="64">
        <f t="shared" si="434"/>
        <v>0</v>
      </c>
      <c r="FR129" s="64"/>
      <c r="FS129" s="64">
        <f t="shared" si="435"/>
        <v>0</v>
      </c>
      <c r="FT129" s="64">
        <f t="shared" si="436"/>
        <v>0</v>
      </c>
      <c r="FU129" s="426">
        <f t="shared" si="436"/>
        <v>0</v>
      </c>
      <c r="FV129" s="426">
        <f t="shared" si="478"/>
        <v>0</v>
      </c>
      <c r="FW129" s="64">
        <f t="shared" si="437"/>
        <v>0</v>
      </c>
      <c r="FX129" s="64">
        <f t="shared" si="438"/>
        <v>0</v>
      </c>
      <c r="FY129" s="64">
        <f t="shared" si="479"/>
        <v>0</v>
      </c>
      <c r="FZ129" s="64">
        <f t="shared" si="439"/>
        <v>0</v>
      </c>
      <c r="GA129" s="64">
        <f t="shared" si="439"/>
        <v>0</v>
      </c>
      <c r="GB129" s="64">
        <f t="shared" si="480"/>
        <v>0</v>
      </c>
      <c r="GC129" s="64">
        <f t="shared" si="440"/>
        <v>0</v>
      </c>
      <c r="GD129" s="64">
        <f t="shared" si="440"/>
        <v>0</v>
      </c>
      <c r="GE129" s="64">
        <f t="shared" si="441"/>
        <v>0</v>
      </c>
      <c r="GF129" s="64">
        <f t="shared" si="442"/>
        <v>0</v>
      </c>
      <c r="GG129" s="64">
        <f t="shared" si="442"/>
        <v>0</v>
      </c>
      <c r="GH129" s="64">
        <f t="shared" si="443"/>
        <v>0</v>
      </c>
      <c r="GI129" s="64">
        <f t="shared" si="444"/>
        <v>0</v>
      </c>
      <c r="GJ129" s="64">
        <f t="shared" si="444"/>
        <v>0</v>
      </c>
      <c r="GK129" s="64"/>
      <c r="GL129" s="64">
        <f t="shared" si="445"/>
        <v>0</v>
      </c>
      <c r="GM129" s="64">
        <f t="shared" si="445"/>
        <v>0</v>
      </c>
      <c r="GN129" s="64"/>
      <c r="GO129" s="64">
        <f t="shared" si="446"/>
        <v>0</v>
      </c>
      <c r="GP129" s="64">
        <f t="shared" si="447"/>
        <v>0</v>
      </c>
      <c r="GQ129" s="426">
        <f t="shared" si="447"/>
        <v>0</v>
      </c>
      <c r="GR129" s="426">
        <f t="shared" si="481"/>
        <v>0</v>
      </c>
      <c r="GS129" s="64">
        <f t="shared" si="448"/>
        <v>0</v>
      </c>
      <c r="GT129" s="64">
        <f t="shared" si="449"/>
        <v>0</v>
      </c>
      <c r="GU129" s="64">
        <f t="shared" si="482"/>
        <v>0</v>
      </c>
      <c r="GV129" s="64">
        <f t="shared" si="450"/>
        <v>0</v>
      </c>
      <c r="GW129" s="64">
        <f t="shared" si="450"/>
        <v>0</v>
      </c>
      <c r="GX129" s="64">
        <f t="shared" si="483"/>
        <v>0</v>
      </c>
      <c r="GY129" s="64">
        <f t="shared" si="451"/>
        <v>0</v>
      </c>
      <c r="GZ129" s="64">
        <f t="shared" si="451"/>
        <v>0</v>
      </c>
      <c r="HA129" s="64">
        <f t="shared" si="484"/>
        <v>0</v>
      </c>
      <c r="HB129" s="64">
        <f t="shared" si="452"/>
        <v>0</v>
      </c>
      <c r="HC129" s="64">
        <f t="shared" si="452"/>
        <v>0</v>
      </c>
      <c r="HD129" s="64">
        <f t="shared" si="485"/>
        <v>0</v>
      </c>
      <c r="HE129" s="64">
        <f t="shared" si="453"/>
        <v>0</v>
      </c>
      <c r="HF129" s="64">
        <f t="shared" si="453"/>
        <v>0</v>
      </c>
      <c r="HG129" s="64"/>
      <c r="HH129" s="64">
        <f t="shared" si="454"/>
        <v>0</v>
      </c>
      <c r="HI129" s="64">
        <f t="shared" si="454"/>
        <v>0</v>
      </c>
      <c r="HJ129" s="64"/>
      <c r="HK129" s="64">
        <f t="shared" si="455"/>
        <v>0</v>
      </c>
      <c r="HL129" s="382">
        <f t="shared" si="486"/>
        <v>11237.740704960001</v>
      </c>
      <c r="HM129" s="398">
        <f t="shared" si="486"/>
        <v>0</v>
      </c>
      <c r="HN129" s="398">
        <f t="shared" si="487"/>
        <v>0</v>
      </c>
      <c r="HO129" s="382">
        <f t="shared" si="456"/>
        <v>11237.740704960001</v>
      </c>
      <c r="HP129" s="382">
        <f t="shared" si="390"/>
        <v>0</v>
      </c>
      <c r="HQ129" s="382">
        <f t="shared" si="390"/>
        <v>0</v>
      </c>
      <c r="HR129" s="382">
        <f t="shared" si="390"/>
        <v>0</v>
      </c>
      <c r="HS129" s="382">
        <f t="shared" si="390"/>
        <v>0</v>
      </c>
      <c r="HT129" s="382">
        <f t="shared" si="390"/>
        <v>0</v>
      </c>
      <c r="HU129" s="382">
        <f t="shared" si="416"/>
        <v>0</v>
      </c>
      <c r="HV129" s="382">
        <f t="shared" si="416"/>
        <v>0</v>
      </c>
      <c r="HW129" s="382">
        <f t="shared" si="416"/>
        <v>0</v>
      </c>
      <c r="HX129" s="382">
        <f t="shared" si="416"/>
        <v>0</v>
      </c>
      <c r="HY129" s="382">
        <f t="shared" si="416"/>
        <v>0</v>
      </c>
      <c r="HZ129" s="382">
        <f t="shared" si="416"/>
        <v>0</v>
      </c>
      <c r="IA129" s="382">
        <f t="shared" si="416"/>
        <v>0</v>
      </c>
      <c r="IB129" s="382">
        <f t="shared" si="416"/>
        <v>0</v>
      </c>
      <c r="IC129" s="382">
        <f t="shared" si="416"/>
        <v>0</v>
      </c>
      <c r="ID129" s="382">
        <f t="shared" si="416"/>
        <v>0</v>
      </c>
      <c r="IE129" s="382">
        <f t="shared" si="416"/>
        <v>11237.740704960001</v>
      </c>
      <c r="IF129" s="429">
        <f t="shared" si="328"/>
        <v>0</v>
      </c>
      <c r="IG129" s="382">
        <f t="shared" si="328"/>
        <v>11237.740704960001</v>
      </c>
      <c r="IK129" s="380">
        <f t="shared" si="365"/>
        <v>0</v>
      </c>
    </row>
    <row r="130" spans="1:245" s="35" customFormat="1" ht="25.5" outlineLevel="2">
      <c r="A130" s="57" t="s">
        <v>114</v>
      </c>
      <c r="B130" s="60" t="s">
        <v>506</v>
      </c>
      <c r="C130" s="282" t="s">
        <v>130</v>
      </c>
      <c r="D130" s="282" t="s">
        <v>203</v>
      </c>
      <c r="E130" s="406" t="s">
        <v>21</v>
      </c>
      <c r="F130" s="389" t="s">
        <v>606</v>
      </c>
      <c r="G130" s="245" t="s">
        <v>102</v>
      </c>
      <c r="H130" s="245"/>
      <c r="I130" s="245"/>
      <c r="J130" s="245">
        <v>2022</v>
      </c>
      <c r="K130" s="245">
        <v>2022</v>
      </c>
      <c r="L130" s="245"/>
      <c r="M130" s="34">
        <f t="shared" si="507"/>
        <v>4891.3728679199994</v>
      </c>
      <c r="N130" s="392" t="s">
        <v>606</v>
      </c>
      <c r="O130" s="34">
        <f t="shared" si="508"/>
        <v>4891.3728679199994</v>
      </c>
      <c r="P130" s="34">
        <f t="shared" si="509"/>
        <v>0</v>
      </c>
      <c r="Q130" s="34">
        <f t="shared" si="509"/>
        <v>0</v>
      </c>
      <c r="R130" s="34">
        <f t="shared" si="509"/>
        <v>0</v>
      </c>
      <c r="S130" s="34">
        <f t="shared" si="509"/>
        <v>0</v>
      </c>
      <c r="T130" s="34">
        <f t="shared" si="509"/>
        <v>0</v>
      </c>
      <c r="U130" s="34">
        <f t="shared" si="509"/>
        <v>0</v>
      </c>
      <c r="V130" s="66">
        <f t="shared" si="84"/>
        <v>0</v>
      </c>
      <c r="W130" s="34"/>
      <c r="X130" s="34"/>
      <c r="Y130" s="34"/>
      <c r="Z130" s="34"/>
      <c r="AA130" s="34"/>
      <c r="AB130" s="34"/>
      <c r="AC130" s="34"/>
      <c r="AD130" s="34"/>
      <c r="AE130" s="34"/>
      <c r="AF130" s="34"/>
      <c r="AG130" s="34">
        <f t="shared" si="512"/>
        <v>0</v>
      </c>
      <c r="AH130" s="34">
        <f t="shared" si="512"/>
        <v>0</v>
      </c>
      <c r="AI130" s="34">
        <f t="shared" si="500"/>
        <v>0</v>
      </c>
      <c r="AJ130" s="34"/>
      <c r="AK130" s="34"/>
      <c r="AL130" s="34"/>
      <c r="AM130" s="34"/>
      <c r="AN130" s="34"/>
      <c r="AO130" s="34"/>
      <c r="AP130" s="34"/>
      <c r="AQ130" s="34"/>
      <c r="AR130" s="34"/>
      <c r="AS130" s="34">
        <f t="shared" si="513"/>
        <v>0</v>
      </c>
      <c r="AT130" s="34">
        <f t="shared" si="513"/>
        <v>0</v>
      </c>
      <c r="AU130" s="66">
        <f t="shared" si="367"/>
        <v>0</v>
      </c>
      <c r="AV130" s="34">
        <f t="shared" si="510"/>
        <v>4891.3728679199994</v>
      </c>
      <c r="AW130" s="34">
        <f t="shared" si="510"/>
        <v>4891.3728679199994</v>
      </c>
      <c r="AX130" s="34">
        <f t="shared" si="368"/>
        <v>3525.5</v>
      </c>
      <c r="AY130" s="34">
        <f t="shared" si="511"/>
        <v>4891.3728679199994</v>
      </c>
      <c r="AZ130" s="34">
        <f t="shared" si="511"/>
        <v>4891.3728679199994</v>
      </c>
      <c r="BA130" s="245"/>
      <c r="BB130" s="245"/>
      <c r="BC130" s="245"/>
      <c r="BD130" s="245"/>
      <c r="BE130" s="245"/>
      <c r="BF130" s="245"/>
      <c r="BG130" s="245"/>
      <c r="BH130" s="245"/>
      <c r="BI130" s="245"/>
      <c r="BJ130" s="245"/>
      <c r="BK130" s="184">
        <v>4891.3728679199994</v>
      </c>
      <c r="BL130" s="184">
        <v>4891.3728679199994</v>
      </c>
      <c r="BM130" s="34">
        <f t="shared" si="514"/>
        <v>0</v>
      </c>
      <c r="BN130" s="34">
        <f t="shared" si="514"/>
        <v>0</v>
      </c>
      <c r="BO130" s="245"/>
      <c r="BP130" s="245"/>
      <c r="BQ130" s="245"/>
      <c r="BR130" s="245"/>
      <c r="BS130" s="245"/>
      <c r="BT130" s="245"/>
      <c r="BU130" s="245"/>
      <c r="BV130" s="245"/>
      <c r="BW130" s="245"/>
      <c r="BX130" s="245"/>
      <c r="BY130" s="245"/>
      <c r="BZ130" s="245"/>
      <c r="CA130" s="34">
        <f t="shared" si="412"/>
        <v>0</v>
      </c>
      <c r="CB130" s="34">
        <f t="shared" si="412"/>
        <v>0</v>
      </c>
      <c r="CC130" s="245"/>
      <c r="CD130" s="245"/>
      <c r="CE130" s="245"/>
      <c r="CF130" s="245"/>
      <c r="CG130" s="245"/>
      <c r="CH130" s="245"/>
      <c r="CI130" s="245"/>
      <c r="CJ130" s="245"/>
      <c r="CK130" s="245"/>
      <c r="CL130" s="245"/>
      <c r="CM130" s="245"/>
      <c r="CN130" s="245"/>
      <c r="CO130" s="34">
        <f t="shared" si="515"/>
        <v>0</v>
      </c>
      <c r="CP130" s="34">
        <f t="shared" si="515"/>
        <v>0</v>
      </c>
      <c r="CQ130" s="34"/>
      <c r="CR130" s="34"/>
      <c r="CS130" s="34"/>
      <c r="CT130" s="34"/>
      <c r="CU130" s="34"/>
      <c r="CV130" s="34"/>
      <c r="CW130" s="34"/>
      <c r="CX130" s="34"/>
      <c r="CY130" s="34"/>
      <c r="CZ130" s="58"/>
      <c r="DA130" s="58"/>
      <c r="DB130" s="58"/>
      <c r="DC130" s="380">
        <f t="shared" si="417"/>
        <v>4891.3728679199994</v>
      </c>
      <c r="DD130" s="380">
        <f t="shared" si="417"/>
        <v>4891.3728679199994</v>
      </c>
      <c r="DE130" s="64">
        <f t="shared" si="415"/>
        <v>0</v>
      </c>
      <c r="DF130" s="64">
        <f t="shared" si="415"/>
        <v>0</v>
      </c>
      <c r="DG130" s="64">
        <f t="shared" si="415"/>
        <v>0</v>
      </c>
      <c r="DH130" s="64">
        <f t="shared" si="415"/>
        <v>0</v>
      </c>
      <c r="DI130" s="64">
        <f t="shared" si="415"/>
        <v>0</v>
      </c>
      <c r="DJ130" s="64">
        <f t="shared" si="415"/>
        <v>0</v>
      </c>
      <c r="DK130" s="64">
        <f t="shared" si="401"/>
        <v>0</v>
      </c>
      <c r="DL130" s="64">
        <f t="shared" si="401"/>
        <v>0</v>
      </c>
      <c r="DM130" s="64">
        <f t="shared" si="401"/>
        <v>0</v>
      </c>
      <c r="DN130" s="64">
        <f t="shared" si="401"/>
        <v>0</v>
      </c>
      <c r="DO130" s="64">
        <f t="shared" si="401"/>
        <v>4891.3728679199994</v>
      </c>
      <c r="DP130" s="64">
        <f t="shared" si="401"/>
        <v>4891.3728679199994</v>
      </c>
      <c r="DQ130" s="245">
        <v>0</v>
      </c>
      <c r="DR130" s="245">
        <v>0</v>
      </c>
      <c r="DS130" s="245">
        <v>0</v>
      </c>
      <c r="DT130" s="245">
        <v>1</v>
      </c>
      <c r="DU130" s="245">
        <v>0</v>
      </c>
      <c r="DV130" s="245">
        <f t="shared" si="414"/>
        <v>1</v>
      </c>
      <c r="DW130" s="245"/>
      <c r="DX130" s="245"/>
      <c r="DY130" s="34">
        <v>20.870899999999978</v>
      </c>
      <c r="DZ130" s="34">
        <f>162801.36836/1000</f>
        <v>162.80136836</v>
      </c>
      <c r="EA130" s="34">
        <v>30.045035353166018</v>
      </c>
      <c r="EB130" s="64">
        <f t="shared" si="468"/>
        <v>4891.3728679199994</v>
      </c>
      <c r="EC130" s="426">
        <f t="shared" si="468"/>
        <v>3525.5</v>
      </c>
      <c r="ED130" s="426">
        <f t="shared" si="469"/>
        <v>0</v>
      </c>
      <c r="EE130" s="64">
        <f t="shared" si="470"/>
        <v>4891.3728679199994</v>
      </c>
      <c r="EF130" s="64">
        <f t="shared" si="418"/>
        <v>0</v>
      </c>
      <c r="EG130" s="64">
        <f t="shared" si="471"/>
        <v>0</v>
      </c>
      <c r="EH130" s="64">
        <f t="shared" si="419"/>
        <v>0</v>
      </c>
      <c r="EI130" s="64">
        <f t="shared" si="419"/>
        <v>0</v>
      </c>
      <c r="EJ130" s="64">
        <f t="shared" si="472"/>
        <v>0</v>
      </c>
      <c r="EK130" s="64">
        <f t="shared" si="420"/>
        <v>0</v>
      </c>
      <c r="EL130" s="64">
        <f t="shared" si="420"/>
        <v>0</v>
      </c>
      <c r="EM130" s="64">
        <f t="shared" si="421"/>
        <v>0</v>
      </c>
      <c r="EN130" s="64">
        <f t="shared" si="422"/>
        <v>0</v>
      </c>
      <c r="EO130" s="64">
        <f t="shared" si="422"/>
        <v>0</v>
      </c>
      <c r="EP130" s="64">
        <f t="shared" si="423"/>
        <v>0</v>
      </c>
      <c r="EQ130" s="64">
        <f t="shared" si="424"/>
        <v>0</v>
      </c>
      <c r="ER130" s="64">
        <f t="shared" si="424"/>
        <v>0</v>
      </c>
      <c r="ES130" s="64"/>
      <c r="ET130" s="426">
        <f t="shared" si="425"/>
        <v>0</v>
      </c>
      <c r="EU130" s="64">
        <f t="shared" si="425"/>
        <v>4891.3728679199994</v>
      </c>
      <c r="EV130" s="64">
        <v>3525.5</v>
      </c>
      <c r="EW130" s="426">
        <f t="shared" si="426"/>
        <v>4891.3728679199994</v>
      </c>
      <c r="EX130" s="64">
        <f t="shared" si="473"/>
        <v>0</v>
      </c>
      <c r="EY130" s="426">
        <f t="shared" si="473"/>
        <v>0</v>
      </c>
      <c r="EZ130" s="426">
        <f t="shared" si="474"/>
        <v>0</v>
      </c>
      <c r="FA130" s="64">
        <f t="shared" si="475"/>
        <v>0</v>
      </c>
      <c r="FB130" s="64">
        <f t="shared" si="427"/>
        <v>0</v>
      </c>
      <c r="FC130" s="64">
        <f t="shared" si="476"/>
        <v>0</v>
      </c>
      <c r="FD130" s="64">
        <f t="shared" si="428"/>
        <v>0</v>
      </c>
      <c r="FE130" s="64">
        <f t="shared" si="428"/>
        <v>0</v>
      </c>
      <c r="FF130" s="64">
        <f t="shared" si="477"/>
        <v>0</v>
      </c>
      <c r="FG130" s="64">
        <f t="shared" si="429"/>
        <v>0</v>
      </c>
      <c r="FH130" s="64">
        <f t="shared" si="429"/>
        <v>0</v>
      </c>
      <c r="FI130" s="64">
        <f t="shared" si="430"/>
        <v>0</v>
      </c>
      <c r="FJ130" s="64">
        <f t="shared" si="431"/>
        <v>0</v>
      </c>
      <c r="FK130" s="64">
        <f t="shared" si="431"/>
        <v>0</v>
      </c>
      <c r="FL130" s="64">
        <f t="shared" si="432"/>
        <v>0</v>
      </c>
      <c r="FM130" s="64">
        <f t="shared" si="433"/>
        <v>0</v>
      </c>
      <c r="FN130" s="64">
        <f t="shared" si="433"/>
        <v>0</v>
      </c>
      <c r="FO130" s="64"/>
      <c r="FP130" s="64">
        <f t="shared" si="434"/>
        <v>0</v>
      </c>
      <c r="FQ130" s="64">
        <f t="shared" si="434"/>
        <v>0</v>
      </c>
      <c r="FR130" s="64"/>
      <c r="FS130" s="64">
        <f t="shared" si="435"/>
        <v>0</v>
      </c>
      <c r="FT130" s="64">
        <f t="shared" si="436"/>
        <v>0</v>
      </c>
      <c r="FU130" s="426">
        <f t="shared" si="436"/>
        <v>0</v>
      </c>
      <c r="FV130" s="426">
        <f t="shared" si="478"/>
        <v>0</v>
      </c>
      <c r="FW130" s="64">
        <f t="shared" si="437"/>
        <v>0</v>
      </c>
      <c r="FX130" s="64">
        <f t="shared" si="438"/>
        <v>0</v>
      </c>
      <c r="FY130" s="64">
        <f t="shared" si="479"/>
        <v>0</v>
      </c>
      <c r="FZ130" s="64">
        <f t="shared" si="439"/>
        <v>0</v>
      </c>
      <c r="GA130" s="64">
        <f t="shared" si="439"/>
        <v>0</v>
      </c>
      <c r="GB130" s="64">
        <f t="shared" si="480"/>
        <v>0</v>
      </c>
      <c r="GC130" s="64">
        <f t="shared" si="440"/>
        <v>0</v>
      </c>
      <c r="GD130" s="64">
        <f t="shared" si="440"/>
        <v>0</v>
      </c>
      <c r="GE130" s="64">
        <f t="shared" si="441"/>
        <v>0</v>
      </c>
      <c r="GF130" s="64">
        <f t="shared" si="442"/>
        <v>0</v>
      </c>
      <c r="GG130" s="64">
        <f t="shared" si="442"/>
        <v>0</v>
      </c>
      <c r="GH130" s="64">
        <f t="shared" si="443"/>
        <v>0</v>
      </c>
      <c r="GI130" s="64">
        <f t="shared" si="444"/>
        <v>0</v>
      </c>
      <c r="GJ130" s="64">
        <f t="shared" si="444"/>
        <v>0</v>
      </c>
      <c r="GK130" s="64"/>
      <c r="GL130" s="64">
        <f t="shared" si="445"/>
        <v>0</v>
      </c>
      <c r="GM130" s="64">
        <f t="shared" si="445"/>
        <v>0</v>
      </c>
      <c r="GN130" s="64"/>
      <c r="GO130" s="64">
        <f t="shared" si="446"/>
        <v>0</v>
      </c>
      <c r="GP130" s="64">
        <f t="shared" si="447"/>
        <v>0</v>
      </c>
      <c r="GQ130" s="426">
        <f t="shared" si="447"/>
        <v>0</v>
      </c>
      <c r="GR130" s="426">
        <f t="shared" si="481"/>
        <v>0</v>
      </c>
      <c r="GS130" s="64">
        <f t="shared" si="448"/>
        <v>0</v>
      </c>
      <c r="GT130" s="64">
        <f t="shared" si="449"/>
        <v>0</v>
      </c>
      <c r="GU130" s="64">
        <f t="shared" si="482"/>
        <v>0</v>
      </c>
      <c r="GV130" s="64">
        <f t="shared" si="450"/>
        <v>0</v>
      </c>
      <c r="GW130" s="64">
        <f t="shared" si="450"/>
        <v>0</v>
      </c>
      <c r="GX130" s="64">
        <f t="shared" si="483"/>
        <v>0</v>
      </c>
      <c r="GY130" s="64">
        <f t="shared" si="451"/>
        <v>0</v>
      </c>
      <c r="GZ130" s="64">
        <f t="shared" si="451"/>
        <v>0</v>
      </c>
      <c r="HA130" s="64">
        <f t="shared" si="484"/>
        <v>0</v>
      </c>
      <c r="HB130" s="64">
        <f t="shared" si="452"/>
        <v>0</v>
      </c>
      <c r="HC130" s="64">
        <f t="shared" si="452"/>
        <v>0</v>
      </c>
      <c r="HD130" s="64">
        <f t="shared" si="485"/>
        <v>0</v>
      </c>
      <c r="HE130" s="64">
        <f t="shared" si="453"/>
        <v>0</v>
      </c>
      <c r="HF130" s="64">
        <f t="shared" si="453"/>
        <v>0</v>
      </c>
      <c r="HG130" s="64"/>
      <c r="HH130" s="64">
        <f t="shared" si="454"/>
        <v>0</v>
      </c>
      <c r="HI130" s="64">
        <f t="shared" si="454"/>
        <v>0</v>
      </c>
      <c r="HJ130" s="64"/>
      <c r="HK130" s="64">
        <f t="shared" si="455"/>
        <v>0</v>
      </c>
      <c r="HL130" s="382">
        <f t="shared" si="486"/>
        <v>4891.3728679199994</v>
      </c>
      <c r="HM130" s="398">
        <f t="shared" si="486"/>
        <v>3525.5</v>
      </c>
      <c r="HN130" s="398">
        <f t="shared" si="487"/>
        <v>0</v>
      </c>
      <c r="HO130" s="382">
        <f t="shared" si="456"/>
        <v>4891.3728679199994</v>
      </c>
      <c r="HP130" s="382">
        <f t="shared" si="390"/>
        <v>0</v>
      </c>
      <c r="HQ130" s="382">
        <f t="shared" si="390"/>
        <v>0</v>
      </c>
      <c r="HR130" s="382">
        <f t="shared" si="390"/>
        <v>0</v>
      </c>
      <c r="HS130" s="382">
        <f t="shared" si="390"/>
        <v>0</v>
      </c>
      <c r="HT130" s="382">
        <f t="shared" si="390"/>
        <v>0</v>
      </c>
      <c r="HU130" s="382">
        <f t="shared" si="416"/>
        <v>0</v>
      </c>
      <c r="HV130" s="382">
        <f t="shared" si="416"/>
        <v>0</v>
      </c>
      <c r="HW130" s="382">
        <f t="shared" si="416"/>
        <v>0</v>
      </c>
      <c r="HX130" s="382">
        <f t="shared" si="416"/>
        <v>0</v>
      </c>
      <c r="HY130" s="382">
        <f t="shared" si="416"/>
        <v>0</v>
      </c>
      <c r="HZ130" s="382">
        <f t="shared" si="416"/>
        <v>0</v>
      </c>
      <c r="IA130" s="382">
        <f t="shared" si="416"/>
        <v>0</v>
      </c>
      <c r="IB130" s="382">
        <f t="shared" si="416"/>
        <v>0</v>
      </c>
      <c r="IC130" s="382">
        <f t="shared" si="416"/>
        <v>0</v>
      </c>
      <c r="ID130" s="382">
        <f t="shared" si="416"/>
        <v>0</v>
      </c>
      <c r="IE130" s="382">
        <f t="shared" si="416"/>
        <v>4891.3728679199994</v>
      </c>
      <c r="IF130" s="429">
        <f t="shared" si="328"/>
        <v>3525.5</v>
      </c>
      <c r="IG130" s="382">
        <f t="shared" si="328"/>
        <v>4891.3728679199994</v>
      </c>
      <c r="IK130" s="380">
        <f t="shared" si="365"/>
        <v>0</v>
      </c>
    </row>
    <row r="131" spans="1:245" s="79" customFormat="1" ht="24.75" customHeight="1" outlineLevel="2">
      <c r="A131" s="57" t="s">
        <v>115</v>
      </c>
      <c r="B131" s="60" t="s">
        <v>284</v>
      </c>
      <c r="C131" s="282" t="s">
        <v>130</v>
      </c>
      <c r="D131" s="411" t="s">
        <v>287</v>
      </c>
      <c r="E131" s="406" t="s">
        <v>21</v>
      </c>
      <c r="F131" s="389" t="s">
        <v>606</v>
      </c>
      <c r="G131" s="245" t="s">
        <v>102</v>
      </c>
      <c r="H131" s="245"/>
      <c r="I131" s="245"/>
      <c r="J131" s="245">
        <v>2022</v>
      </c>
      <c r="K131" s="245">
        <v>2022</v>
      </c>
      <c r="L131" s="245"/>
      <c r="M131" s="34">
        <f t="shared" si="507"/>
        <v>1897.4359219199998</v>
      </c>
      <c r="N131" s="392" t="s">
        <v>606</v>
      </c>
      <c r="O131" s="34">
        <f t="shared" si="508"/>
        <v>1897.4359219199998</v>
      </c>
      <c r="P131" s="34">
        <f t="shared" si="509"/>
        <v>0</v>
      </c>
      <c r="Q131" s="34">
        <f t="shared" si="509"/>
        <v>0</v>
      </c>
      <c r="R131" s="34">
        <f t="shared" si="509"/>
        <v>0</v>
      </c>
      <c r="S131" s="34">
        <f t="shared" si="509"/>
        <v>0</v>
      </c>
      <c r="T131" s="34">
        <f t="shared" si="509"/>
        <v>0</v>
      </c>
      <c r="U131" s="34">
        <f t="shared" si="509"/>
        <v>0</v>
      </c>
      <c r="V131" s="66">
        <f t="shared" si="84"/>
        <v>0</v>
      </c>
      <c r="W131" s="34"/>
      <c r="X131" s="34"/>
      <c r="Y131" s="34"/>
      <c r="Z131" s="34"/>
      <c r="AA131" s="34"/>
      <c r="AB131" s="34"/>
      <c r="AC131" s="34"/>
      <c r="AD131" s="34"/>
      <c r="AE131" s="34"/>
      <c r="AF131" s="34"/>
      <c r="AG131" s="34">
        <f t="shared" si="512"/>
        <v>0</v>
      </c>
      <c r="AH131" s="34">
        <f t="shared" si="512"/>
        <v>0</v>
      </c>
      <c r="AI131" s="34">
        <f t="shared" si="500"/>
        <v>0</v>
      </c>
      <c r="AJ131" s="34"/>
      <c r="AK131" s="34"/>
      <c r="AL131" s="34"/>
      <c r="AM131" s="34"/>
      <c r="AN131" s="34"/>
      <c r="AO131" s="34"/>
      <c r="AP131" s="34"/>
      <c r="AQ131" s="34"/>
      <c r="AR131" s="34"/>
      <c r="AS131" s="34">
        <f t="shared" si="513"/>
        <v>0</v>
      </c>
      <c r="AT131" s="34">
        <f t="shared" si="513"/>
        <v>0</v>
      </c>
      <c r="AU131" s="66">
        <f t="shared" si="367"/>
        <v>937.8</v>
      </c>
      <c r="AV131" s="34">
        <f t="shared" si="510"/>
        <v>1897.4359219199998</v>
      </c>
      <c r="AW131" s="34">
        <f t="shared" si="510"/>
        <v>1897.4359219199998</v>
      </c>
      <c r="AX131" s="34">
        <f t="shared" si="368"/>
        <v>0</v>
      </c>
      <c r="AY131" s="34">
        <f t="shared" si="511"/>
        <v>1897.4359219199998</v>
      </c>
      <c r="AZ131" s="34">
        <f t="shared" si="511"/>
        <v>1897.4359219199998</v>
      </c>
      <c r="BA131" s="245"/>
      <c r="BB131" s="245"/>
      <c r="BC131" s="245"/>
      <c r="BD131" s="245"/>
      <c r="BE131" s="245"/>
      <c r="BF131" s="245"/>
      <c r="BG131" s="245"/>
      <c r="BH131" s="245"/>
      <c r="BI131" s="245"/>
      <c r="BJ131" s="245"/>
      <c r="BK131" s="184">
        <v>1897.4359219199998</v>
      </c>
      <c r="BL131" s="184">
        <v>1897.4359219199998</v>
      </c>
      <c r="BM131" s="34">
        <f t="shared" si="514"/>
        <v>0</v>
      </c>
      <c r="BN131" s="34">
        <f t="shared" si="514"/>
        <v>0</v>
      </c>
      <c r="BO131" s="245"/>
      <c r="BP131" s="245"/>
      <c r="BQ131" s="245"/>
      <c r="BR131" s="245"/>
      <c r="BS131" s="245"/>
      <c r="BT131" s="245"/>
      <c r="BU131" s="245"/>
      <c r="BV131" s="245"/>
      <c r="BW131" s="245"/>
      <c r="BX131" s="245"/>
      <c r="BY131" s="245"/>
      <c r="BZ131" s="245"/>
      <c r="CA131" s="34">
        <f t="shared" si="412"/>
        <v>0</v>
      </c>
      <c r="CB131" s="34">
        <f t="shared" si="412"/>
        <v>0</v>
      </c>
      <c r="CC131" s="245"/>
      <c r="CD131" s="245"/>
      <c r="CE131" s="245"/>
      <c r="CF131" s="245"/>
      <c r="CG131" s="245"/>
      <c r="CH131" s="245"/>
      <c r="CI131" s="245"/>
      <c r="CJ131" s="245"/>
      <c r="CK131" s="245"/>
      <c r="CL131" s="245"/>
      <c r="CM131" s="245"/>
      <c r="CN131" s="245"/>
      <c r="CO131" s="34">
        <f t="shared" si="515"/>
        <v>0</v>
      </c>
      <c r="CP131" s="34">
        <f t="shared" si="515"/>
        <v>0</v>
      </c>
      <c r="CQ131" s="34"/>
      <c r="CR131" s="34"/>
      <c r="CS131" s="34"/>
      <c r="CT131" s="34"/>
      <c r="CU131" s="34"/>
      <c r="CV131" s="34"/>
      <c r="CW131" s="34"/>
      <c r="CX131" s="34"/>
      <c r="CY131" s="34"/>
      <c r="CZ131" s="58"/>
      <c r="DA131" s="58"/>
      <c r="DB131" s="58"/>
      <c r="DC131" s="380">
        <f t="shared" si="417"/>
        <v>1897.4359219199998</v>
      </c>
      <c r="DD131" s="380">
        <f t="shared" si="417"/>
        <v>1897.4359219199998</v>
      </c>
      <c r="DE131" s="64">
        <f t="shared" si="415"/>
        <v>0</v>
      </c>
      <c r="DF131" s="64">
        <f t="shared" si="415"/>
        <v>0</v>
      </c>
      <c r="DG131" s="64">
        <f t="shared" si="415"/>
        <v>0</v>
      </c>
      <c r="DH131" s="64">
        <f t="shared" si="415"/>
        <v>0</v>
      </c>
      <c r="DI131" s="64">
        <f t="shared" si="415"/>
        <v>0</v>
      </c>
      <c r="DJ131" s="64">
        <f t="shared" si="415"/>
        <v>0</v>
      </c>
      <c r="DK131" s="64">
        <f t="shared" si="401"/>
        <v>0</v>
      </c>
      <c r="DL131" s="64">
        <f t="shared" si="401"/>
        <v>0</v>
      </c>
      <c r="DM131" s="64">
        <f t="shared" si="401"/>
        <v>0</v>
      </c>
      <c r="DN131" s="64">
        <f t="shared" si="401"/>
        <v>0</v>
      </c>
      <c r="DO131" s="64">
        <f t="shared" si="401"/>
        <v>1897.4359219199998</v>
      </c>
      <c r="DP131" s="64">
        <f t="shared" si="401"/>
        <v>1897.4359219199998</v>
      </c>
      <c r="DQ131" s="245">
        <v>0</v>
      </c>
      <c r="DR131" s="245">
        <v>0</v>
      </c>
      <c r="DS131" s="245">
        <v>0</v>
      </c>
      <c r="DT131" s="245">
        <v>1</v>
      </c>
      <c r="DU131" s="245">
        <v>0</v>
      </c>
      <c r="DV131" s="245">
        <f t="shared" si="414"/>
        <v>1</v>
      </c>
      <c r="DW131" s="245"/>
      <c r="DX131" s="245"/>
      <c r="DY131" s="34">
        <v>18.95770000000001</v>
      </c>
      <c r="DZ131" s="34">
        <f>147877.64308/1000</f>
        <v>147.87764308000001</v>
      </c>
      <c r="EA131" s="34">
        <v>12.831120934849556</v>
      </c>
      <c r="EB131" s="64">
        <f t="shared" si="468"/>
        <v>1897.4359219199998</v>
      </c>
      <c r="EC131" s="426">
        <f t="shared" si="468"/>
        <v>937.8</v>
      </c>
      <c r="ED131" s="426">
        <f t="shared" si="469"/>
        <v>0</v>
      </c>
      <c r="EE131" s="64">
        <f t="shared" si="470"/>
        <v>1897.4359219199998</v>
      </c>
      <c r="EF131" s="64">
        <f t="shared" si="418"/>
        <v>0</v>
      </c>
      <c r="EG131" s="64">
        <f t="shared" si="471"/>
        <v>0</v>
      </c>
      <c r="EH131" s="64">
        <f t="shared" si="419"/>
        <v>0</v>
      </c>
      <c r="EI131" s="64">
        <f t="shared" si="419"/>
        <v>0</v>
      </c>
      <c r="EJ131" s="64">
        <f t="shared" si="472"/>
        <v>0</v>
      </c>
      <c r="EK131" s="64">
        <f t="shared" si="420"/>
        <v>0</v>
      </c>
      <c r="EL131" s="64">
        <f t="shared" si="420"/>
        <v>0</v>
      </c>
      <c r="EM131" s="64">
        <f t="shared" si="421"/>
        <v>0</v>
      </c>
      <c r="EN131" s="64">
        <f t="shared" si="422"/>
        <v>0</v>
      </c>
      <c r="EO131" s="64">
        <f t="shared" si="422"/>
        <v>0</v>
      </c>
      <c r="EP131" s="64">
        <f t="shared" si="423"/>
        <v>0</v>
      </c>
      <c r="EQ131" s="64">
        <f t="shared" si="424"/>
        <v>0</v>
      </c>
      <c r="ER131" s="64">
        <f t="shared" si="424"/>
        <v>0</v>
      </c>
      <c r="ES131" s="64">
        <v>937.8</v>
      </c>
      <c r="ET131" s="426">
        <f t="shared" si="425"/>
        <v>0</v>
      </c>
      <c r="EU131" s="64">
        <f t="shared" si="425"/>
        <v>1897.4359219199998</v>
      </c>
      <c r="EV131" s="64"/>
      <c r="EW131" s="426">
        <f t="shared" si="426"/>
        <v>1897.4359219199998</v>
      </c>
      <c r="EX131" s="64">
        <f t="shared" si="473"/>
        <v>0</v>
      </c>
      <c r="EY131" s="426">
        <f t="shared" si="473"/>
        <v>0</v>
      </c>
      <c r="EZ131" s="426">
        <f t="shared" si="474"/>
        <v>0</v>
      </c>
      <c r="FA131" s="64">
        <f t="shared" si="475"/>
        <v>0</v>
      </c>
      <c r="FB131" s="64">
        <f t="shared" si="427"/>
        <v>0</v>
      </c>
      <c r="FC131" s="64">
        <f t="shared" si="476"/>
        <v>0</v>
      </c>
      <c r="FD131" s="64">
        <f t="shared" si="428"/>
        <v>0</v>
      </c>
      <c r="FE131" s="64">
        <f t="shared" si="428"/>
        <v>0</v>
      </c>
      <c r="FF131" s="64">
        <f t="shared" si="477"/>
        <v>0</v>
      </c>
      <c r="FG131" s="64">
        <f t="shared" si="429"/>
        <v>0</v>
      </c>
      <c r="FH131" s="64">
        <f t="shared" si="429"/>
        <v>0</v>
      </c>
      <c r="FI131" s="64">
        <f t="shared" si="430"/>
        <v>0</v>
      </c>
      <c r="FJ131" s="64">
        <f t="shared" si="431"/>
        <v>0</v>
      </c>
      <c r="FK131" s="64">
        <f t="shared" si="431"/>
        <v>0</v>
      </c>
      <c r="FL131" s="64">
        <f t="shared" si="432"/>
        <v>0</v>
      </c>
      <c r="FM131" s="64">
        <f t="shared" si="433"/>
        <v>0</v>
      </c>
      <c r="FN131" s="64">
        <f t="shared" si="433"/>
        <v>0</v>
      </c>
      <c r="FO131" s="64"/>
      <c r="FP131" s="64">
        <f t="shared" si="434"/>
        <v>0</v>
      </c>
      <c r="FQ131" s="64">
        <f t="shared" si="434"/>
        <v>0</v>
      </c>
      <c r="FR131" s="64"/>
      <c r="FS131" s="64">
        <f t="shared" si="435"/>
        <v>0</v>
      </c>
      <c r="FT131" s="64">
        <f t="shared" si="436"/>
        <v>0</v>
      </c>
      <c r="FU131" s="426">
        <f t="shared" si="436"/>
        <v>0</v>
      </c>
      <c r="FV131" s="426">
        <f t="shared" si="478"/>
        <v>0</v>
      </c>
      <c r="FW131" s="64">
        <f t="shared" si="437"/>
        <v>0</v>
      </c>
      <c r="FX131" s="64">
        <f t="shared" si="438"/>
        <v>0</v>
      </c>
      <c r="FY131" s="64">
        <f t="shared" si="479"/>
        <v>0</v>
      </c>
      <c r="FZ131" s="64">
        <f t="shared" si="439"/>
        <v>0</v>
      </c>
      <c r="GA131" s="64">
        <f t="shared" si="439"/>
        <v>0</v>
      </c>
      <c r="GB131" s="64">
        <f t="shared" si="480"/>
        <v>0</v>
      </c>
      <c r="GC131" s="64">
        <f t="shared" si="440"/>
        <v>0</v>
      </c>
      <c r="GD131" s="64">
        <f t="shared" si="440"/>
        <v>0</v>
      </c>
      <c r="GE131" s="64">
        <f t="shared" si="441"/>
        <v>0</v>
      </c>
      <c r="GF131" s="64">
        <f t="shared" si="442"/>
        <v>0</v>
      </c>
      <c r="GG131" s="64">
        <f t="shared" si="442"/>
        <v>0</v>
      </c>
      <c r="GH131" s="64">
        <f t="shared" si="443"/>
        <v>0</v>
      </c>
      <c r="GI131" s="64">
        <f t="shared" si="444"/>
        <v>0</v>
      </c>
      <c r="GJ131" s="64">
        <f t="shared" si="444"/>
        <v>0</v>
      </c>
      <c r="GK131" s="64"/>
      <c r="GL131" s="64">
        <f t="shared" si="445"/>
        <v>0</v>
      </c>
      <c r="GM131" s="64">
        <f t="shared" si="445"/>
        <v>0</v>
      </c>
      <c r="GN131" s="64"/>
      <c r="GO131" s="64">
        <f t="shared" si="446"/>
        <v>0</v>
      </c>
      <c r="GP131" s="64">
        <f t="shared" si="447"/>
        <v>0</v>
      </c>
      <c r="GQ131" s="426">
        <f t="shared" si="447"/>
        <v>0</v>
      </c>
      <c r="GR131" s="426">
        <f t="shared" si="481"/>
        <v>0</v>
      </c>
      <c r="GS131" s="64">
        <f t="shared" si="448"/>
        <v>0</v>
      </c>
      <c r="GT131" s="64">
        <f t="shared" si="449"/>
        <v>0</v>
      </c>
      <c r="GU131" s="64">
        <f t="shared" si="482"/>
        <v>0</v>
      </c>
      <c r="GV131" s="64">
        <f t="shared" si="450"/>
        <v>0</v>
      </c>
      <c r="GW131" s="64">
        <f t="shared" si="450"/>
        <v>0</v>
      </c>
      <c r="GX131" s="64">
        <f t="shared" si="483"/>
        <v>0</v>
      </c>
      <c r="GY131" s="64">
        <f t="shared" si="451"/>
        <v>0</v>
      </c>
      <c r="GZ131" s="64">
        <f t="shared" si="451"/>
        <v>0</v>
      </c>
      <c r="HA131" s="64">
        <f t="shared" si="484"/>
        <v>0</v>
      </c>
      <c r="HB131" s="64">
        <f t="shared" si="452"/>
        <v>0</v>
      </c>
      <c r="HC131" s="64">
        <f t="shared" si="452"/>
        <v>0</v>
      </c>
      <c r="HD131" s="64">
        <f t="shared" si="485"/>
        <v>0</v>
      </c>
      <c r="HE131" s="64">
        <f t="shared" si="453"/>
        <v>0</v>
      </c>
      <c r="HF131" s="64">
        <f t="shared" si="453"/>
        <v>0</v>
      </c>
      <c r="HG131" s="64"/>
      <c r="HH131" s="64">
        <f t="shared" si="454"/>
        <v>0</v>
      </c>
      <c r="HI131" s="64">
        <f t="shared" si="454"/>
        <v>0</v>
      </c>
      <c r="HJ131" s="64"/>
      <c r="HK131" s="64">
        <f t="shared" si="455"/>
        <v>0</v>
      </c>
      <c r="HL131" s="382">
        <f t="shared" si="486"/>
        <v>1897.4359219199998</v>
      </c>
      <c r="HM131" s="398">
        <f t="shared" si="486"/>
        <v>937.8</v>
      </c>
      <c r="HN131" s="398">
        <f t="shared" si="487"/>
        <v>0</v>
      </c>
      <c r="HO131" s="382">
        <f t="shared" si="456"/>
        <v>1897.4359219199998</v>
      </c>
      <c r="HP131" s="382">
        <f t="shared" si="390"/>
        <v>0</v>
      </c>
      <c r="HQ131" s="382">
        <f t="shared" si="390"/>
        <v>0</v>
      </c>
      <c r="HR131" s="382">
        <f t="shared" si="390"/>
        <v>0</v>
      </c>
      <c r="HS131" s="382">
        <f t="shared" si="390"/>
        <v>0</v>
      </c>
      <c r="HT131" s="382">
        <f t="shared" si="390"/>
        <v>0</v>
      </c>
      <c r="HU131" s="382">
        <f t="shared" si="416"/>
        <v>0</v>
      </c>
      <c r="HV131" s="382">
        <f t="shared" si="416"/>
        <v>0</v>
      </c>
      <c r="HW131" s="382">
        <f t="shared" si="416"/>
        <v>0</v>
      </c>
      <c r="HX131" s="382">
        <f t="shared" si="416"/>
        <v>0</v>
      </c>
      <c r="HY131" s="382">
        <f t="shared" si="416"/>
        <v>0</v>
      </c>
      <c r="HZ131" s="382">
        <f t="shared" si="416"/>
        <v>0</v>
      </c>
      <c r="IA131" s="382">
        <f t="shared" si="416"/>
        <v>0</v>
      </c>
      <c r="IB131" s="382">
        <f t="shared" si="416"/>
        <v>0</v>
      </c>
      <c r="IC131" s="382">
        <f t="shared" si="416"/>
        <v>937.8</v>
      </c>
      <c r="ID131" s="382">
        <f t="shared" si="416"/>
        <v>0</v>
      </c>
      <c r="IE131" s="382">
        <f t="shared" si="416"/>
        <v>1897.4359219199998</v>
      </c>
      <c r="IF131" s="429">
        <f t="shared" si="328"/>
        <v>0</v>
      </c>
      <c r="IG131" s="382">
        <f t="shared" si="328"/>
        <v>1897.4359219199998</v>
      </c>
      <c r="IK131" s="380">
        <f t="shared" si="365"/>
        <v>0</v>
      </c>
    </row>
    <row r="132" spans="1:245" s="79" customFormat="1" ht="24.75" customHeight="1" outlineLevel="2">
      <c r="A132" s="57"/>
      <c r="B132" s="60" t="s">
        <v>652</v>
      </c>
      <c r="C132" s="282" t="s">
        <v>130</v>
      </c>
      <c r="D132" s="437"/>
      <c r="E132" s="435"/>
      <c r="F132" s="389"/>
      <c r="G132" s="245"/>
      <c r="H132" s="245"/>
      <c r="I132" s="245"/>
      <c r="J132" s="245"/>
      <c r="K132" s="245"/>
      <c r="L132" s="245"/>
      <c r="M132" s="34">
        <f t="shared" si="507"/>
        <v>0</v>
      </c>
      <c r="N132" s="392"/>
      <c r="O132" s="34">
        <f t="shared" si="508"/>
        <v>0</v>
      </c>
      <c r="P132" s="34"/>
      <c r="Q132" s="34"/>
      <c r="R132" s="34"/>
      <c r="S132" s="34"/>
      <c r="T132" s="34"/>
      <c r="U132" s="34"/>
      <c r="V132" s="66"/>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66">
        <f t="shared" si="367"/>
        <v>954.95999999999992</v>
      </c>
      <c r="AV132" s="34"/>
      <c r="AW132" s="34"/>
      <c r="AX132" s="34">
        <f t="shared" si="368"/>
        <v>0</v>
      </c>
      <c r="AY132" s="34"/>
      <c r="AZ132" s="34"/>
      <c r="BA132" s="245"/>
      <c r="BB132" s="245"/>
      <c r="BC132" s="245"/>
      <c r="BD132" s="245"/>
      <c r="BE132" s="245"/>
      <c r="BF132" s="245"/>
      <c r="BG132" s="245"/>
      <c r="BH132" s="245"/>
      <c r="BI132" s="245"/>
      <c r="BJ132" s="245"/>
      <c r="BK132" s="184"/>
      <c r="BL132" s="184"/>
      <c r="BM132" s="34"/>
      <c r="BN132" s="34"/>
      <c r="BO132" s="245"/>
      <c r="BP132" s="245"/>
      <c r="BQ132" s="245"/>
      <c r="BR132" s="245"/>
      <c r="BS132" s="245"/>
      <c r="BT132" s="245"/>
      <c r="BU132" s="245"/>
      <c r="BV132" s="245"/>
      <c r="BW132" s="245"/>
      <c r="BX132" s="245"/>
      <c r="BY132" s="245"/>
      <c r="BZ132" s="245"/>
      <c r="CA132" s="34"/>
      <c r="CB132" s="34"/>
      <c r="CC132" s="245"/>
      <c r="CD132" s="245"/>
      <c r="CE132" s="245"/>
      <c r="CF132" s="245"/>
      <c r="CG132" s="245"/>
      <c r="CH132" s="245"/>
      <c r="CI132" s="245"/>
      <c r="CJ132" s="245"/>
      <c r="CK132" s="245"/>
      <c r="CL132" s="245"/>
      <c r="CM132" s="245"/>
      <c r="CN132" s="245"/>
      <c r="CO132" s="34"/>
      <c r="CP132" s="34"/>
      <c r="CQ132" s="34"/>
      <c r="CR132" s="34"/>
      <c r="CS132" s="34"/>
      <c r="CT132" s="34"/>
      <c r="CU132" s="34"/>
      <c r="CV132" s="34"/>
      <c r="CW132" s="34"/>
      <c r="CX132" s="34"/>
      <c r="CY132" s="34"/>
      <c r="CZ132" s="58"/>
      <c r="DA132" s="58"/>
      <c r="DB132" s="58"/>
      <c r="DC132" s="380"/>
      <c r="DD132" s="380"/>
      <c r="DE132" s="64"/>
      <c r="DF132" s="64"/>
      <c r="DG132" s="64"/>
      <c r="DH132" s="64"/>
      <c r="DI132" s="64"/>
      <c r="DJ132" s="64"/>
      <c r="DK132" s="64"/>
      <c r="DL132" s="64"/>
      <c r="DM132" s="64"/>
      <c r="DN132" s="64"/>
      <c r="DO132" s="64"/>
      <c r="DP132" s="64"/>
      <c r="DQ132" s="245"/>
      <c r="DR132" s="245"/>
      <c r="DS132" s="245"/>
      <c r="DT132" s="245"/>
      <c r="DU132" s="245"/>
      <c r="DV132" s="245"/>
      <c r="DW132" s="245"/>
      <c r="DX132" s="245"/>
      <c r="DY132" s="34"/>
      <c r="DZ132" s="34"/>
      <c r="EA132" s="34"/>
      <c r="EB132" s="64">
        <f t="shared" ref="EB132:EB133" si="516">EF132+EI132+EL132+EO132+ER132+EU132</f>
        <v>0</v>
      </c>
      <c r="EC132" s="426">
        <f t="shared" ref="EC132:EC133" si="517">EG132+EJ132+EM132+EP132+ES132+EV132</f>
        <v>954.95999999999992</v>
      </c>
      <c r="ED132" s="426">
        <f t="shared" ref="ED132:ED133" si="518">EH132+EK132+EN132+EQ132</f>
        <v>0</v>
      </c>
      <c r="EE132" s="64"/>
      <c r="EF132" s="64"/>
      <c r="EG132" s="64"/>
      <c r="EH132" s="64"/>
      <c r="EI132" s="64"/>
      <c r="EJ132" s="64"/>
      <c r="EK132" s="64"/>
      <c r="EL132" s="64"/>
      <c r="EM132" s="64"/>
      <c r="EN132" s="64"/>
      <c r="EO132" s="64"/>
      <c r="EP132" s="64"/>
      <c r="EQ132" s="64"/>
      <c r="ER132" s="64"/>
      <c r="ES132" s="64">
        <v>954.95999999999992</v>
      </c>
      <c r="ET132" s="426"/>
      <c r="EU132" s="64"/>
      <c r="EV132" s="64"/>
      <c r="EW132" s="426"/>
      <c r="EX132" s="64"/>
      <c r="EY132" s="426"/>
      <c r="EZ132" s="426"/>
      <c r="FA132" s="64"/>
      <c r="FB132" s="64"/>
      <c r="FC132" s="64"/>
      <c r="FD132" s="64"/>
      <c r="FE132" s="64"/>
      <c r="FF132" s="64"/>
      <c r="FG132" s="64"/>
      <c r="FH132" s="64"/>
      <c r="FI132" s="64"/>
      <c r="FJ132" s="64"/>
      <c r="FK132" s="64"/>
      <c r="FL132" s="64"/>
      <c r="FM132" s="64"/>
      <c r="FN132" s="64"/>
      <c r="FO132" s="64"/>
      <c r="FP132" s="64"/>
      <c r="FQ132" s="64"/>
      <c r="FR132" s="64"/>
      <c r="FS132" s="64"/>
      <c r="FT132" s="64"/>
      <c r="FU132" s="426"/>
      <c r="FV132" s="426"/>
      <c r="FW132" s="64"/>
      <c r="FX132" s="64"/>
      <c r="FY132" s="64"/>
      <c r="FZ132" s="64"/>
      <c r="GA132" s="64"/>
      <c r="GB132" s="64"/>
      <c r="GC132" s="64"/>
      <c r="GD132" s="64"/>
      <c r="GE132" s="64"/>
      <c r="GF132" s="64"/>
      <c r="GG132" s="64"/>
      <c r="GH132" s="64"/>
      <c r="GI132" s="64"/>
      <c r="GJ132" s="64"/>
      <c r="GK132" s="64"/>
      <c r="GL132" s="64"/>
      <c r="GM132" s="64"/>
      <c r="GN132" s="64"/>
      <c r="GO132" s="64"/>
      <c r="GP132" s="64"/>
      <c r="GQ132" s="426"/>
      <c r="GR132" s="426"/>
      <c r="GS132" s="64"/>
      <c r="GT132" s="64"/>
      <c r="GU132" s="64"/>
      <c r="GV132" s="64"/>
      <c r="GW132" s="64"/>
      <c r="GX132" s="64"/>
      <c r="GY132" s="64"/>
      <c r="GZ132" s="64"/>
      <c r="HA132" s="64"/>
      <c r="HB132" s="64"/>
      <c r="HC132" s="64"/>
      <c r="HD132" s="64"/>
      <c r="HE132" s="64"/>
      <c r="HF132" s="64"/>
      <c r="HG132" s="64"/>
      <c r="HH132" s="64"/>
      <c r="HI132" s="64"/>
      <c r="HJ132" s="64"/>
      <c r="HK132" s="64"/>
      <c r="HL132" s="382">
        <f t="shared" ref="HL132:HL133" si="519">HP132+HS132+HV132+HY132+IB132+IE132</f>
        <v>0</v>
      </c>
      <c r="HM132" s="398">
        <f t="shared" ref="HM132:HM133" si="520">HQ132+HT132+HW132+HZ132+IC132+IF132</f>
        <v>954.95999999999992</v>
      </c>
      <c r="HN132" s="398">
        <f t="shared" ref="HN132:HN133" si="521">HR132+HU132+HX132+IA132</f>
        <v>0</v>
      </c>
      <c r="HO132" s="382"/>
      <c r="HP132" s="382"/>
      <c r="HQ132" s="382"/>
      <c r="HR132" s="382"/>
      <c r="HS132" s="382"/>
      <c r="HT132" s="382"/>
      <c r="HU132" s="382"/>
      <c r="HV132" s="382"/>
      <c r="HW132" s="382"/>
      <c r="HX132" s="382"/>
      <c r="HY132" s="382"/>
      <c r="HZ132" s="382"/>
      <c r="IA132" s="382"/>
      <c r="IB132" s="382"/>
      <c r="IC132" s="382">
        <f t="shared" ref="IC132:IC133" si="522">ES132+FO132+GK132+HG132</f>
        <v>954.95999999999992</v>
      </c>
      <c r="ID132" s="382"/>
      <c r="IE132" s="382"/>
      <c r="IF132" s="429">
        <f t="shared" si="328"/>
        <v>0</v>
      </c>
      <c r="IG132" s="382"/>
      <c r="IK132" s="380">
        <f t="shared" si="365"/>
        <v>0</v>
      </c>
    </row>
    <row r="133" spans="1:245" s="79" customFormat="1" ht="24.75" customHeight="1" outlineLevel="2">
      <c r="A133" s="57"/>
      <c r="B133" s="60" t="s">
        <v>653</v>
      </c>
      <c r="C133" s="282" t="s">
        <v>130</v>
      </c>
      <c r="D133" s="437"/>
      <c r="E133" s="435"/>
      <c r="F133" s="389"/>
      <c r="G133" s="245"/>
      <c r="H133" s="245"/>
      <c r="I133" s="245"/>
      <c r="J133" s="245"/>
      <c r="K133" s="245"/>
      <c r="L133" s="245"/>
      <c r="M133" s="34">
        <f t="shared" si="507"/>
        <v>0</v>
      </c>
      <c r="N133" s="392"/>
      <c r="O133" s="34">
        <f t="shared" si="508"/>
        <v>0</v>
      </c>
      <c r="P133" s="34"/>
      <c r="Q133" s="34"/>
      <c r="R133" s="34"/>
      <c r="S133" s="34"/>
      <c r="T133" s="34"/>
      <c r="U133" s="34"/>
      <c r="V133" s="66"/>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66">
        <f t="shared" si="367"/>
        <v>920.64</v>
      </c>
      <c r="AV133" s="34"/>
      <c r="AW133" s="34"/>
      <c r="AX133" s="34">
        <f t="shared" si="368"/>
        <v>0</v>
      </c>
      <c r="AY133" s="34"/>
      <c r="AZ133" s="34"/>
      <c r="BA133" s="245"/>
      <c r="BB133" s="245"/>
      <c r="BC133" s="245"/>
      <c r="BD133" s="245"/>
      <c r="BE133" s="245"/>
      <c r="BF133" s="245"/>
      <c r="BG133" s="245"/>
      <c r="BH133" s="245"/>
      <c r="BI133" s="245"/>
      <c r="BJ133" s="245"/>
      <c r="BK133" s="184"/>
      <c r="BL133" s="184"/>
      <c r="BM133" s="34"/>
      <c r="BN133" s="34"/>
      <c r="BO133" s="245"/>
      <c r="BP133" s="245"/>
      <c r="BQ133" s="245"/>
      <c r="BR133" s="245"/>
      <c r="BS133" s="245"/>
      <c r="BT133" s="245"/>
      <c r="BU133" s="245"/>
      <c r="BV133" s="245"/>
      <c r="BW133" s="245"/>
      <c r="BX133" s="245"/>
      <c r="BY133" s="245"/>
      <c r="BZ133" s="245"/>
      <c r="CA133" s="34"/>
      <c r="CB133" s="34"/>
      <c r="CC133" s="245"/>
      <c r="CD133" s="245"/>
      <c r="CE133" s="245"/>
      <c r="CF133" s="245"/>
      <c r="CG133" s="245"/>
      <c r="CH133" s="245"/>
      <c r="CI133" s="245"/>
      <c r="CJ133" s="245"/>
      <c r="CK133" s="245"/>
      <c r="CL133" s="245"/>
      <c r="CM133" s="245"/>
      <c r="CN133" s="245"/>
      <c r="CO133" s="34"/>
      <c r="CP133" s="34"/>
      <c r="CQ133" s="34"/>
      <c r="CR133" s="34"/>
      <c r="CS133" s="34"/>
      <c r="CT133" s="34"/>
      <c r="CU133" s="34"/>
      <c r="CV133" s="34"/>
      <c r="CW133" s="34"/>
      <c r="CX133" s="34"/>
      <c r="CY133" s="34"/>
      <c r="CZ133" s="58"/>
      <c r="DA133" s="58"/>
      <c r="DB133" s="58"/>
      <c r="DC133" s="380"/>
      <c r="DD133" s="380"/>
      <c r="DE133" s="64"/>
      <c r="DF133" s="64"/>
      <c r="DG133" s="64"/>
      <c r="DH133" s="64"/>
      <c r="DI133" s="64"/>
      <c r="DJ133" s="64"/>
      <c r="DK133" s="64"/>
      <c r="DL133" s="64"/>
      <c r="DM133" s="64"/>
      <c r="DN133" s="64"/>
      <c r="DO133" s="64"/>
      <c r="DP133" s="64"/>
      <c r="DQ133" s="245"/>
      <c r="DR133" s="245"/>
      <c r="DS133" s="245"/>
      <c r="DT133" s="245"/>
      <c r="DU133" s="245"/>
      <c r="DV133" s="245"/>
      <c r="DW133" s="245"/>
      <c r="DX133" s="245"/>
      <c r="DY133" s="34"/>
      <c r="DZ133" s="34"/>
      <c r="EA133" s="34"/>
      <c r="EB133" s="64">
        <f t="shared" si="516"/>
        <v>0</v>
      </c>
      <c r="EC133" s="426">
        <f t="shared" si="517"/>
        <v>920.64</v>
      </c>
      <c r="ED133" s="426">
        <f t="shared" si="518"/>
        <v>0</v>
      </c>
      <c r="EE133" s="64"/>
      <c r="EF133" s="64"/>
      <c r="EG133" s="64"/>
      <c r="EH133" s="64"/>
      <c r="EI133" s="64"/>
      <c r="EJ133" s="64"/>
      <c r="EK133" s="64"/>
      <c r="EL133" s="64"/>
      <c r="EM133" s="64"/>
      <c r="EN133" s="64"/>
      <c r="EO133" s="64"/>
      <c r="EP133" s="64"/>
      <c r="EQ133" s="64"/>
      <c r="ER133" s="64"/>
      <c r="ES133" s="64">
        <v>920.64</v>
      </c>
      <c r="ET133" s="426"/>
      <c r="EU133" s="64"/>
      <c r="EV133" s="64"/>
      <c r="EW133" s="426"/>
      <c r="EX133" s="64"/>
      <c r="EY133" s="426"/>
      <c r="EZ133" s="426"/>
      <c r="FA133" s="64"/>
      <c r="FB133" s="64"/>
      <c r="FC133" s="64"/>
      <c r="FD133" s="64"/>
      <c r="FE133" s="64"/>
      <c r="FF133" s="64"/>
      <c r="FG133" s="64"/>
      <c r="FH133" s="64"/>
      <c r="FI133" s="64"/>
      <c r="FJ133" s="64"/>
      <c r="FK133" s="64"/>
      <c r="FL133" s="64"/>
      <c r="FM133" s="64"/>
      <c r="FN133" s="64"/>
      <c r="FO133" s="64"/>
      <c r="FP133" s="64"/>
      <c r="FQ133" s="64"/>
      <c r="FR133" s="64"/>
      <c r="FS133" s="64"/>
      <c r="FT133" s="64"/>
      <c r="FU133" s="426"/>
      <c r="FV133" s="426"/>
      <c r="FW133" s="64"/>
      <c r="FX133" s="64"/>
      <c r="FY133" s="64"/>
      <c r="FZ133" s="64"/>
      <c r="GA133" s="64"/>
      <c r="GB133" s="64"/>
      <c r="GC133" s="64"/>
      <c r="GD133" s="64"/>
      <c r="GE133" s="64"/>
      <c r="GF133" s="64"/>
      <c r="GG133" s="64"/>
      <c r="GH133" s="64"/>
      <c r="GI133" s="64"/>
      <c r="GJ133" s="64"/>
      <c r="GK133" s="64"/>
      <c r="GL133" s="64"/>
      <c r="GM133" s="64"/>
      <c r="GN133" s="64"/>
      <c r="GO133" s="64"/>
      <c r="GP133" s="64"/>
      <c r="GQ133" s="426"/>
      <c r="GR133" s="426"/>
      <c r="GS133" s="64"/>
      <c r="GT133" s="64"/>
      <c r="GU133" s="64"/>
      <c r="GV133" s="64"/>
      <c r="GW133" s="64"/>
      <c r="GX133" s="64"/>
      <c r="GY133" s="64"/>
      <c r="GZ133" s="64"/>
      <c r="HA133" s="64"/>
      <c r="HB133" s="64"/>
      <c r="HC133" s="64"/>
      <c r="HD133" s="64"/>
      <c r="HE133" s="64"/>
      <c r="HF133" s="64"/>
      <c r="HG133" s="64"/>
      <c r="HH133" s="64"/>
      <c r="HI133" s="64"/>
      <c r="HJ133" s="64"/>
      <c r="HK133" s="64"/>
      <c r="HL133" s="382">
        <f t="shared" si="519"/>
        <v>0</v>
      </c>
      <c r="HM133" s="398">
        <f t="shared" si="520"/>
        <v>920.64</v>
      </c>
      <c r="HN133" s="398">
        <f t="shared" si="521"/>
        <v>0</v>
      </c>
      <c r="HO133" s="382"/>
      <c r="HP133" s="382"/>
      <c r="HQ133" s="382"/>
      <c r="HR133" s="382"/>
      <c r="HS133" s="382"/>
      <c r="HT133" s="382"/>
      <c r="HU133" s="382"/>
      <c r="HV133" s="382"/>
      <c r="HW133" s="382"/>
      <c r="HX133" s="382"/>
      <c r="HY133" s="382"/>
      <c r="HZ133" s="382"/>
      <c r="IA133" s="382"/>
      <c r="IB133" s="382"/>
      <c r="IC133" s="382">
        <f t="shared" si="522"/>
        <v>920.64</v>
      </c>
      <c r="ID133" s="382"/>
      <c r="IE133" s="382"/>
      <c r="IF133" s="429">
        <f t="shared" si="328"/>
        <v>0</v>
      </c>
      <c r="IG133" s="382"/>
      <c r="IK133" s="380">
        <f t="shared" si="365"/>
        <v>0</v>
      </c>
    </row>
    <row r="134" spans="1:245" s="79" customFormat="1" ht="24.75" customHeight="1" outlineLevel="2">
      <c r="A134" s="57" t="s">
        <v>116</v>
      </c>
      <c r="B134" s="72" t="s">
        <v>286</v>
      </c>
      <c r="C134" s="282" t="s">
        <v>130</v>
      </c>
      <c r="D134" s="411" t="s">
        <v>288</v>
      </c>
      <c r="E134" s="406" t="s">
        <v>21</v>
      </c>
      <c r="F134" s="389" t="s">
        <v>606</v>
      </c>
      <c r="G134" s="245" t="s">
        <v>102</v>
      </c>
      <c r="H134" s="245"/>
      <c r="I134" s="245"/>
      <c r="J134" s="245">
        <v>2022</v>
      </c>
      <c r="K134" s="245">
        <v>2022</v>
      </c>
      <c r="L134" s="245"/>
      <c r="M134" s="34">
        <f t="shared" si="507"/>
        <v>3876.6131342399999</v>
      </c>
      <c r="N134" s="392" t="s">
        <v>606</v>
      </c>
      <c r="O134" s="34">
        <f t="shared" si="508"/>
        <v>3876.6131342399999</v>
      </c>
      <c r="P134" s="34">
        <f t="shared" si="509"/>
        <v>0</v>
      </c>
      <c r="Q134" s="34">
        <f t="shared" si="509"/>
        <v>0</v>
      </c>
      <c r="R134" s="34">
        <f t="shared" si="509"/>
        <v>0</v>
      </c>
      <c r="S134" s="34">
        <f t="shared" si="509"/>
        <v>0</v>
      </c>
      <c r="T134" s="34">
        <f t="shared" si="509"/>
        <v>0</v>
      </c>
      <c r="U134" s="34">
        <f t="shared" si="509"/>
        <v>0</v>
      </c>
      <c r="V134" s="66">
        <f t="shared" si="84"/>
        <v>0</v>
      </c>
      <c r="W134" s="34"/>
      <c r="X134" s="34"/>
      <c r="Y134" s="34"/>
      <c r="Z134" s="34"/>
      <c r="AA134" s="34"/>
      <c r="AB134" s="34"/>
      <c r="AC134" s="34"/>
      <c r="AD134" s="34"/>
      <c r="AE134" s="34"/>
      <c r="AF134" s="34"/>
      <c r="AG134" s="34">
        <f t="shared" si="512"/>
        <v>0</v>
      </c>
      <c r="AH134" s="34">
        <f t="shared" si="512"/>
        <v>0</v>
      </c>
      <c r="AI134" s="34">
        <f t="shared" si="500"/>
        <v>0</v>
      </c>
      <c r="AJ134" s="34"/>
      <c r="AK134" s="34"/>
      <c r="AL134" s="34"/>
      <c r="AM134" s="34"/>
      <c r="AN134" s="34"/>
      <c r="AO134" s="34"/>
      <c r="AP134" s="34"/>
      <c r="AQ134" s="34"/>
      <c r="AR134" s="34"/>
      <c r="AS134" s="34">
        <f t="shared" si="513"/>
        <v>0</v>
      </c>
      <c r="AT134" s="34">
        <f t="shared" si="513"/>
        <v>0</v>
      </c>
      <c r="AU134" s="66">
        <f t="shared" si="367"/>
        <v>0</v>
      </c>
      <c r="AV134" s="34">
        <f t="shared" si="510"/>
        <v>3876.6131342399999</v>
      </c>
      <c r="AW134" s="34">
        <f t="shared" si="510"/>
        <v>3876.6131342399999</v>
      </c>
      <c r="AX134" s="34">
        <f t="shared" si="368"/>
        <v>0</v>
      </c>
      <c r="AY134" s="34">
        <f t="shared" si="511"/>
        <v>3876.6131342399999</v>
      </c>
      <c r="AZ134" s="34">
        <f t="shared" si="511"/>
        <v>3876.6131342399999</v>
      </c>
      <c r="BA134" s="245"/>
      <c r="BB134" s="245"/>
      <c r="BC134" s="245"/>
      <c r="BD134" s="245"/>
      <c r="BE134" s="245"/>
      <c r="BF134" s="245"/>
      <c r="BG134" s="245"/>
      <c r="BH134" s="245"/>
      <c r="BI134" s="245"/>
      <c r="BJ134" s="245"/>
      <c r="BK134" s="184">
        <v>3876.6131342399999</v>
      </c>
      <c r="BL134" s="184">
        <v>3876.6131342399999</v>
      </c>
      <c r="BM134" s="34">
        <f t="shared" si="514"/>
        <v>0</v>
      </c>
      <c r="BN134" s="34">
        <f t="shared" si="514"/>
        <v>0</v>
      </c>
      <c r="BO134" s="245"/>
      <c r="BP134" s="245"/>
      <c r="BQ134" s="245"/>
      <c r="BR134" s="245"/>
      <c r="BS134" s="245"/>
      <c r="BT134" s="245"/>
      <c r="BU134" s="245"/>
      <c r="BV134" s="245"/>
      <c r="BW134" s="245"/>
      <c r="BX134" s="245"/>
      <c r="BY134" s="245"/>
      <c r="BZ134" s="245"/>
      <c r="CA134" s="34">
        <f>+CC134+CE134+CG134+CI134+CK134+CM134</f>
        <v>0</v>
      </c>
      <c r="CB134" s="34">
        <f>+CD134+CF134+CH134+CJ134+CL134+CN134</f>
        <v>0</v>
      </c>
      <c r="CC134" s="245"/>
      <c r="CD134" s="245"/>
      <c r="CE134" s="245"/>
      <c r="CF134" s="245"/>
      <c r="CG134" s="245"/>
      <c r="CH134" s="245"/>
      <c r="CI134" s="245"/>
      <c r="CJ134" s="245"/>
      <c r="CK134" s="245"/>
      <c r="CL134" s="245"/>
      <c r="CM134" s="245"/>
      <c r="CN134" s="245"/>
      <c r="CO134" s="34">
        <f t="shared" si="515"/>
        <v>0</v>
      </c>
      <c r="CP134" s="34">
        <f t="shared" si="515"/>
        <v>0</v>
      </c>
      <c r="CQ134" s="34"/>
      <c r="CR134" s="34"/>
      <c r="CS134" s="34"/>
      <c r="CT134" s="34"/>
      <c r="CU134" s="34"/>
      <c r="CV134" s="34"/>
      <c r="CW134" s="34"/>
      <c r="CX134" s="34"/>
      <c r="CY134" s="34"/>
      <c r="CZ134" s="58"/>
      <c r="DA134" s="58"/>
      <c r="DB134" s="58"/>
      <c r="DC134" s="380">
        <f t="shared" si="417"/>
        <v>3876.6131342399999</v>
      </c>
      <c r="DD134" s="380">
        <f t="shared" si="417"/>
        <v>3876.6131342399999</v>
      </c>
      <c r="DE134" s="64">
        <f t="shared" si="415"/>
        <v>0</v>
      </c>
      <c r="DF134" s="64">
        <f t="shared" si="415"/>
        <v>0</v>
      </c>
      <c r="DG134" s="64">
        <f t="shared" si="415"/>
        <v>0</v>
      </c>
      <c r="DH134" s="64">
        <f t="shared" si="415"/>
        <v>0</v>
      </c>
      <c r="DI134" s="64">
        <f t="shared" si="415"/>
        <v>0</v>
      </c>
      <c r="DJ134" s="64">
        <f t="shared" si="415"/>
        <v>0</v>
      </c>
      <c r="DK134" s="64">
        <f t="shared" si="401"/>
        <v>0</v>
      </c>
      <c r="DL134" s="64">
        <f t="shared" si="401"/>
        <v>0</v>
      </c>
      <c r="DM134" s="64">
        <f t="shared" si="401"/>
        <v>0</v>
      </c>
      <c r="DN134" s="64">
        <f t="shared" si="401"/>
        <v>0</v>
      </c>
      <c r="DO134" s="64">
        <f t="shared" si="401"/>
        <v>3876.6131342399999</v>
      </c>
      <c r="DP134" s="64">
        <f t="shared" si="401"/>
        <v>3876.6131342399999</v>
      </c>
      <c r="DQ134" s="245">
        <v>0</v>
      </c>
      <c r="DR134" s="245">
        <v>0</v>
      </c>
      <c r="DS134" s="245">
        <v>0</v>
      </c>
      <c r="DT134" s="245">
        <v>1</v>
      </c>
      <c r="DU134" s="245">
        <v>0</v>
      </c>
      <c r="DV134" s="245">
        <f t="shared" si="414"/>
        <v>1</v>
      </c>
      <c r="DW134" s="245"/>
      <c r="DX134" s="245"/>
      <c r="DY134" s="34">
        <v>19.391100000000002</v>
      </c>
      <c r="DZ134" s="34">
        <f>142187.51920425/1000</f>
        <v>142.18751920425001</v>
      </c>
      <c r="EA134" s="34">
        <v>27.264088690311205</v>
      </c>
      <c r="EB134" s="64">
        <f t="shared" si="468"/>
        <v>3876.6131342399999</v>
      </c>
      <c r="EC134" s="426">
        <f t="shared" si="468"/>
        <v>0</v>
      </c>
      <c r="ED134" s="426">
        <f t="shared" si="469"/>
        <v>0</v>
      </c>
      <c r="EE134" s="64">
        <f t="shared" si="470"/>
        <v>3876.6131342399999</v>
      </c>
      <c r="EF134" s="64">
        <f t="shared" si="418"/>
        <v>0</v>
      </c>
      <c r="EG134" s="64">
        <f t="shared" si="471"/>
        <v>0</v>
      </c>
      <c r="EH134" s="64">
        <f t="shared" si="419"/>
        <v>0</v>
      </c>
      <c r="EI134" s="64">
        <f t="shared" si="419"/>
        <v>0</v>
      </c>
      <c r="EJ134" s="64">
        <f t="shared" si="472"/>
        <v>0</v>
      </c>
      <c r="EK134" s="64">
        <f t="shared" si="420"/>
        <v>0</v>
      </c>
      <c r="EL134" s="64">
        <f t="shared" si="420"/>
        <v>0</v>
      </c>
      <c r="EM134" s="64">
        <f t="shared" si="421"/>
        <v>0</v>
      </c>
      <c r="EN134" s="64">
        <f t="shared" si="422"/>
        <v>0</v>
      </c>
      <c r="EO134" s="64">
        <f t="shared" si="422"/>
        <v>0</v>
      </c>
      <c r="EP134" s="64">
        <f t="shared" si="423"/>
        <v>0</v>
      </c>
      <c r="EQ134" s="64">
        <f t="shared" si="424"/>
        <v>0</v>
      </c>
      <c r="ER134" s="64">
        <f t="shared" si="424"/>
        <v>0</v>
      </c>
      <c r="ES134" s="64"/>
      <c r="ET134" s="426">
        <f t="shared" si="425"/>
        <v>0</v>
      </c>
      <c r="EU134" s="64">
        <f t="shared" si="425"/>
        <v>3876.6131342399999</v>
      </c>
      <c r="EV134" s="64"/>
      <c r="EW134" s="426">
        <f t="shared" si="426"/>
        <v>3876.6131342399999</v>
      </c>
      <c r="EX134" s="64">
        <f t="shared" si="473"/>
        <v>0</v>
      </c>
      <c r="EY134" s="426">
        <f t="shared" si="473"/>
        <v>0</v>
      </c>
      <c r="EZ134" s="426">
        <f t="shared" si="474"/>
        <v>0</v>
      </c>
      <c r="FA134" s="64">
        <f t="shared" si="475"/>
        <v>0</v>
      </c>
      <c r="FB134" s="64">
        <f t="shared" si="427"/>
        <v>0</v>
      </c>
      <c r="FC134" s="64">
        <f t="shared" si="476"/>
        <v>0</v>
      </c>
      <c r="FD134" s="64">
        <f t="shared" si="428"/>
        <v>0</v>
      </c>
      <c r="FE134" s="64">
        <f t="shared" si="428"/>
        <v>0</v>
      </c>
      <c r="FF134" s="64">
        <f t="shared" si="477"/>
        <v>0</v>
      </c>
      <c r="FG134" s="64">
        <f t="shared" si="429"/>
        <v>0</v>
      </c>
      <c r="FH134" s="64">
        <f t="shared" si="429"/>
        <v>0</v>
      </c>
      <c r="FI134" s="64">
        <f t="shared" si="430"/>
        <v>0</v>
      </c>
      <c r="FJ134" s="64">
        <f t="shared" si="431"/>
        <v>0</v>
      </c>
      <c r="FK134" s="64">
        <f t="shared" si="431"/>
        <v>0</v>
      </c>
      <c r="FL134" s="64">
        <f t="shared" si="432"/>
        <v>0</v>
      </c>
      <c r="FM134" s="64">
        <f t="shared" si="433"/>
        <v>0</v>
      </c>
      <c r="FN134" s="64">
        <f t="shared" si="433"/>
        <v>0</v>
      </c>
      <c r="FO134" s="64"/>
      <c r="FP134" s="64">
        <f t="shared" si="434"/>
        <v>0</v>
      </c>
      <c r="FQ134" s="64">
        <f t="shared" si="434"/>
        <v>0</v>
      </c>
      <c r="FR134" s="64"/>
      <c r="FS134" s="64">
        <f t="shared" si="435"/>
        <v>0</v>
      </c>
      <c r="FT134" s="64">
        <f t="shared" si="436"/>
        <v>0</v>
      </c>
      <c r="FU134" s="426">
        <f t="shared" si="436"/>
        <v>0</v>
      </c>
      <c r="FV134" s="426">
        <f t="shared" si="478"/>
        <v>0</v>
      </c>
      <c r="FW134" s="64">
        <f t="shared" si="437"/>
        <v>0</v>
      </c>
      <c r="FX134" s="64">
        <f t="shared" si="438"/>
        <v>0</v>
      </c>
      <c r="FY134" s="64">
        <f t="shared" si="479"/>
        <v>0</v>
      </c>
      <c r="FZ134" s="64">
        <f t="shared" si="439"/>
        <v>0</v>
      </c>
      <c r="GA134" s="64">
        <f t="shared" si="439"/>
        <v>0</v>
      </c>
      <c r="GB134" s="64">
        <f t="shared" si="480"/>
        <v>0</v>
      </c>
      <c r="GC134" s="64">
        <f t="shared" si="440"/>
        <v>0</v>
      </c>
      <c r="GD134" s="64">
        <f t="shared" si="440"/>
        <v>0</v>
      </c>
      <c r="GE134" s="64">
        <f t="shared" si="441"/>
        <v>0</v>
      </c>
      <c r="GF134" s="64">
        <f t="shared" si="442"/>
        <v>0</v>
      </c>
      <c r="GG134" s="64">
        <f t="shared" si="442"/>
        <v>0</v>
      </c>
      <c r="GH134" s="64">
        <f t="shared" si="443"/>
        <v>0</v>
      </c>
      <c r="GI134" s="64">
        <f t="shared" si="444"/>
        <v>0</v>
      </c>
      <c r="GJ134" s="64">
        <f t="shared" si="444"/>
        <v>0</v>
      </c>
      <c r="GK134" s="64"/>
      <c r="GL134" s="64">
        <f t="shared" si="445"/>
        <v>0</v>
      </c>
      <c r="GM134" s="64">
        <f t="shared" si="445"/>
        <v>0</v>
      </c>
      <c r="GN134" s="64"/>
      <c r="GO134" s="64">
        <f t="shared" si="446"/>
        <v>0</v>
      </c>
      <c r="GP134" s="64">
        <f t="shared" si="447"/>
        <v>0</v>
      </c>
      <c r="GQ134" s="426">
        <f t="shared" si="447"/>
        <v>0</v>
      </c>
      <c r="GR134" s="426">
        <f t="shared" si="481"/>
        <v>0</v>
      </c>
      <c r="GS134" s="64">
        <f t="shared" si="448"/>
        <v>0</v>
      </c>
      <c r="GT134" s="64">
        <f t="shared" si="449"/>
        <v>0</v>
      </c>
      <c r="GU134" s="64">
        <f t="shared" si="482"/>
        <v>0</v>
      </c>
      <c r="GV134" s="64">
        <f t="shared" si="450"/>
        <v>0</v>
      </c>
      <c r="GW134" s="64">
        <f t="shared" si="450"/>
        <v>0</v>
      </c>
      <c r="GX134" s="64">
        <f t="shared" si="483"/>
        <v>0</v>
      </c>
      <c r="GY134" s="64">
        <f t="shared" si="451"/>
        <v>0</v>
      </c>
      <c r="GZ134" s="64">
        <f t="shared" si="451"/>
        <v>0</v>
      </c>
      <c r="HA134" s="64">
        <f t="shared" si="484"/>
        <v>0</v>
      </c>
      <c r="HB134" s="64">
        <f t="shared" si="452"/>
        <v>0</v>
      </c>
      <c r="HC134" s="64">
        <f t="shared" si="452"/>
        <v>0</v>
      </c>
      <c r="HD134" s="64">
        <f t="shared" si="485"/>
        <v>0</v>
      </c>
      <c r="HE134" s="64">
        <f t="shared" si="453"/>
        <v>0</v>
      </c>
      <c r="HF134" s="64">
        <f t="shared" si="453"/>
        <v>0</v>
      </c>
      <c r="HG134" s="64"/>
      <c r="HH134" s="64">
        <f t="shared" si="454"/>
        <v>0</v>
      </c>
      <c r="HI134" s="64">
        <f t="shared" si="454"/>
        <v>0</v>
      </c>
      <c r="HJ134" s="64"/>
      <c r="HK134" s="64">
        <f t="shared" si="455"/>
        <v>0</v>
      </c>
      <c r="HL134" s="382">
        <f t="shared" si="486"/>
        <v>3876.6131342399999</v>
      </c>
      <c r="HM134" s="398">
        <f t="shared" si="486"/>
        <v>0</v>
      </c>
      <c r="HN134" s="398">
        <f t="shared" si="487"/>
        <v>0</v>
      </c>
      <c r="HO134" s="382">
        <f t="shared" si="456"/>
        <v>3876.6131342399999</v>
      </c>
      <c r="HP134" s="382">
        <f t="shared" si="390"/>
        <v>0</v>
      </c>
      <c r="HQ134" s="382">
        <f t="shared" si="390"/>
        <v>0</v>
      </c>
      <c r="HR134" s="382">
        <f t="shared" si="390"/>
        <v>0</v>
      </c>
      <c r="HS134" s="382">
        <f t="shared" si="390"/>
        <v>0</v>
      </c>
      <c r="HT134" s="382">
        <f t="shared" si="390"/>
        <v>0</v>
      </c>
      <c r="HU134" s="382">
        <f t="shared" si="416"/>
        <v>0</v>
      </c>
      <c r="HV134" s="382">
        <f t="shared" si="416"/>
        <v>0</v>
      </c>
      <c r="HW134" s="382">
        <f t="shared" si="416"/>
        <v>0</v>
      </c>
      <c r="HX134" s="382">
        <f t="shared" si="416"/>
        <v>0</v>
      </c>
      <c r="HY134" s="382">
        <f t="shared" si="416"/>
        <v>0</v>
      </c>
      <c r="HZ134" s="382">
        <f t="shared" si="416"/>
        <v>0</v>
      </c>
      <c r="IA134" s="382">
        <f t="shared" si="416"/>
        <v>0</v>
      </c>
      <c r="IB134" s="382">
        <f t="shared" si="416"/>
        <v>0</v>
      </c>
      <c r="IC134" s="382">
        <f t="shared" si="416"/>
        <v>0</v>
      </c>
      <c r="ID134" s="382">
        <f t="shared" si="416"/>
        <v>0</v>
      </c>
      <c r="IE134" s="382">
        <f t="shared" si="416"/>
        <v>3876.6131342399999</v>
      </c>
      <c r="IF134" s="429">
        <f t="shared" si="328"/>
        <v>0</v>
      </c>
      <c r="IG134" s="382">
        <f t="shared" si="328"/>
        <v>3876.6131342399999</v>
      </c>
      <c r="IK134" s="380">
        <f t="shared" si="365"/>
        <v>0</v>
      </c>
    </row>
    <row r="135" spans="1:245" s="79" customFormat="1" ht="24.75" customHeight="1" outlineLevel="2">
      <c r="A135" s="57" t="s">
        <v>117</v>
      </c>
      <c r="B135" s="60" t="s">
        <v>565</v>
      </c>
      <c r="C135" s="282" t="s">
        <v>130</v>
      </c>
      <c r="D135" s="282" t="s">
        <v>198</v>
      </c>
      <c r="E135" s="406" t="s">
        <v>21</v>
      </c>
      <c r="F135" s="389" t="s">
        <v>606</v>
      </c>
      <c r="G135" s="245" t="s">
        <v>102</v>
      </c>
      <c r="H135" s="245">
        <v>23.59</v>
      </c>
      <c r="I135" s="245">
        <v>22.18</v>
      </c>
      <c r="J135" s="245">
        <v>2019</v>
      </c>
      <c r="K135" s="245">
        <v>2019</v>
      </c>
      <c r="L135" s="245"/>
      <c r="M135" s="34">
        <f t="shared" si="507"/>
        <v>0</v>
      </c>
      <c r="N135" s="392" t="s">
        <v>606</v>
      </c>
      <c r="O135" s="34">
        <f t="shared" si="508"/>
        <v>2575.5219120000002</v>
      </c>
      <c r="P135" s="34">
        <f t="shared" si="509"/>
        <v>0</v>
      </c>
      <c r="Q135" s="34">
        <f t="shared" si="509"/>
        <v>0</v>
      </c>
      <c r="R135" s="34">
        <f t="shared" si="509"/>
        <v>0</v>
      </c>
      <c r="S135" s="34">
        <f t="shared" si="509"/>
        <v>0</v>
      </c>
      <c r="T135" s="34">
        <f t="shared" si="509"/>
        <v>0</v>
      </c>
      <c r="U135" s="34">
        <f t="shared" si="509"/>
        <v>2575.5219120000002</v>
      </c>
      <c r="V135" s="66">
        <f t="shared" si="84"/>
        <v>2364.0127600000001</v>
      </c>
      <c r="W135" s="34">
        <v>2364.0127600000001</v>
      </c>
      <c r="X135" s="34"/>
      <c r="Y135" s="34"/>
      <c r="Z135" s="34"/>
      <c r="AA135" s="34"/>
      <c r="AB135" s="34"/>
      <c r="AC135" s="34"/>
      <c r="AD135" s="34"/>
      <c r="AE135" s="34"/>
      <c r="AF135" s="34"/>
      <c r="AG135" s="34">
        <f t="shared" si="512"/>
        <v>0</v>
      </c>
      <c r="AH135" s="34">
        <f t="shared" si="512"/>
        <v>0</v>
      </c>
      <c r="AI135" s="34">
        <f t="shared" si="500"/>
        <v>0</v>
      </c>
      <c r="AJ135" s="34"/>
      <c r="AK135" s="34"/>
      <c r="AL135" s="34"/>
      <c r="AM135" s="34"/>
      <c r="AN135" s="34"/>
      <c r="AO135" s="34"/>
      <c r="AP135" s="34"/>
      <c r="AQ135" s="34"/>
      <c r="AR135" s="34"/>
      <c r="AS135" s="34">
        <f t="shared" si="513"/>
        <v>0</v>
      </c>
      <c r="AT135" s="34">
        <f t="shared" si="513"/>
        <v>0</v>
      </c>
      <c r="AU135" s="66">
        <f t="shared" si="367"/>
        <v>0</v>
      </c>
      <c r="AV135" s="34">
        <f t="shared" si="510"/>
        <v>0</v>
      </c>
      <c r="AW135" s="34">
        <f t="shared" si="510"/>
        <v>0</v>
      </c>
      <c r="AX135" s="34">
        <f t="shared" si="368"/>
        <v>0</v>
      </c>
      <c r="AY135" s="34">
        <f t="shared" si="511"/>
        <v>0</v>
      </c>
      <c r="AZ135" s="34">
        <f t="shared" si="511"/>
        <v>1306.4670000000001</v>
      </c>
      <c r="BA135" s="245"/>
      <c r="BB135" s="245"/>
      <c r="BC135" s="245"/>
      <c r="BD135" s="245"/>
      <c r="BE135" s="245"/>
      <c r="BF135" s="34">
        <v>1306.4670000000001</v>
      </c>
      <c r="BG135" s="245"/>
      <c r="BH135" s="245"/>
      <c r="BI135" s="245"/>
      <c r="BJ135" s="245"/>
      <c r="BK135" s="34"/>
      <c r="BL135" s="34"/>
      <c r="BM135" s="34">
        <f t="shared" si="514"/>
        <v>0</v>
      </c>
      <c r="BN135" s="34">
        <f t="shared" si="514"/>
        <v>0</v>
      </c>
      <c r="BO135" s="245"/>
      <c r="BP135" s="245"/>
      <c r="BQ135" s="245"/>
      <c r="BR135" s="245"/>
      <c r="BS135" s="245"/>
      <c r="BT135" s="245"/>
      <c r="BU135" s="245"/>
      <c r="BV135" s="245"/>
      <c r="BW135" s="245"/>
      <c r="BX135" s="245"/>
      <c r="BY135" s="245"/>
      <c r="BZ135" s="245"/>
      <c r="CA135" s="34">
        <f t="shared" ref="CA135:CB138" si="523">+CC135+CE135+CG135+CI135+CK135+CM135</f>
        <v>0</v>
      </c>
      <c r="CB135" s="34">
        <f t="shared" si="523"/>
        <v>1269.0549120000001</v>
      </c>
      <c r="CC135" s="245"/>
      <c r="CD135" s="245"/>
      <c r="CE135" s="245"/>
      <c r="CF135" s="245"/>
      <c r="CG135" s="34"/>
      <c r="CH135" s="34">
        <v>1269.0549120000001</v>
      </c>
      <c r="CI135" s="245"/>
      <c r="CJ135" s="245"/>
      <c r="CK135" s="245"/>
      <c r="CL135" s="245"/>
      <c r="CM135" s="245"/>
      <c r="CN135" s="245"/>
      <c r="CO135" s="34">
        <f t="shared" si="515"/>
        <v>0</v>
      </c>
      <c r="CP135" s="34">
        <f t="shared" si="515"/>
        <v>0</v>
      </c>
      <c r="CQ135" s="34"/>
      <c r="CR135" s="34"/>
      <c r="CS135" s="34"/>
      <c r="CT135" s="34"/>
      <c r="CU135" s="34"/>
      <c r="CV135" s="34"/>
      <c r="CW135" s="34"/>
      <c r="CX135" s="34"/>
      <c r="CY135" s="34"/>
      <c r="CZ135" s="58"/>
      <c r="DA135" s="58"/>
      <c r="DB135" s="58"/>
      <c r="DC135" s="380">
        <f t="shared" si="417"/>
        <v>0</v>
      </c>
      <c r="DD135" s="380">
        <f t="shared" si="417"/>
        <v>2575.5219120000002</v>
      </c>
      <c r="DE135" s="64">
        <f t="shared" si="415"/>
        <v>0</v>
      </c>
      <c r="DF135" s="64">
        <f t="shared" si="415"/>
        <v>0</v>
      </c>
      <c r="DG135" s="64">
        <f t="shared" si="415"/>
        <v>0</v>
      </c>
      <c r="DH135" s="64">
        <f t="shared" si="415"/>
        <v>0</v>
      </c>
      <c r="DI135" s="64">
        <f t="shared" si="415"/>
        <v>0</v>
      </c>
      <c r="DJ135" s="64">
        <f t="shared" si="415"/>
        <v>2575.5219120000002</v>
      </c>
      <c r="DK135" s="64">
        <f t="shared" si="401"/>
        <v>0</v>
      </c>
      <c r="DL135" s="64">
        <f t="shared" si="401"/>
        <v>0</v>
      </c>
      <c r="DM135" s="64">
        <f t="shared" si="401"/>
        <v>0</v>
      </c>
      <c r="DN135" s="64">
        <f t="shared" si="401"/>
        <v>0</v>
      </c>
      <c r="DO135" s="64">
        <f t="shared" si="401"/>
        <v>0</v>
      </c>
      <c r="DP135" s="64">
        <f t="shared" si="401"/>
        <v>0</v>
      </c>
      <c r="DQ135" s="245">
        <v>0</v>
      </c>
      <c r="DR135" s="245">
        <v>0</v>
      </c>
      <c r="DS135" s="245">
        <v>0</v>
      </c>
      <c r="DT135" s="245">
        <v>1</v>
      </c>
      <c r="DU135" s="245">
        <v>0</v>
      </c>
      <c r="DV135" s="245">
        <f t="shared" ref="DV135:DV138" si="524">SUM(DQ135:DU135)</f>
        <v>1</v>
      </c>
      <c r="DW135" s="245"/>
      <c r="DX135" s="245"/>
      <c r="DY135" s="34">
        <v>1009.8332999999997</v>
      </c>
      <c r="DZ135" s="34">
        <f t="shared" ref="DZ135:DZ138" si="525">7304344.90747605/1000</f>
        <v>7304.3449074760501</v>
      </c>
      <c r="EA135" s="34">
        <v>2.27</v>
      </c>
      <c r="EB135" s="64">
        <f t="shared" si="468"/>
        <v>0</v>
      </c>
      <c r="EC135" s="426">
        <f t="shared" si="468"/>
        <v>2364.0127600000001</v>
      </c>
      <c r="ED135" s="426">
        <f t="shared" si="469"/>
        <v>1306.4670000000001</v>
      </c>
      <c r="EE135" s="64">
        <f t="shared" si="470"/>
        <v>1306.4670000000001</v>
      </c>
      <c r="EF135" s="64">
        <f t="shared" si="418"/>
        <v>0</v>
      </c>
      <c r="EG135" s="64">
        <f t="shared" si="471"/>
        <v>0</v>
      </c>
      <c r="EH135" s="64">
        <f t="shared" si="419"/>
        <v>0</v>
      </c>
      <c r="EI135" s="64">
        <f t="shared" si="419"/>
        <v>0</v>
      </c>
      <c r="EJ135" s="64">
        <f t="shared" si="472"/>
        <v>0</v>
      </c>
      <c r="EK135" s="64">
        <f t="shared" si="420"/>
        <v>0</v>
      </c>
      <c r="EL135" s="64">
        <f t="shared" si="420"/>
        <v>0</v>
      </c>
      <c r="EM135" s="64">
        <f t="shared" si="421"/>
        <v>2364.0127600000001</v>
      </c>
      <c r="EN135" s="64">
        <f t="shared" si="422"/>
        <v>1306.4670000000001</v>
      </c>
      <c r="EO135" s="64">
        <f t="shared" si="422"/>
        <v>0</v>
      </c>
      <c r="EP135" s="64">
        <f t="shared" si="423"/>
        <v>0</v>
      </c>
      <c r="EQ135" s="64">
        <f t="shared" si="424"/>
        <v>0</v>
      </c>
      <c r="ER135" s="64">
        <f t="shared" si="424"/>
        <v>0</v>
      </c>
      <c r="ES135" s="64"/>
      <c r="ET135" s="426">
        <f t="shared" si="425"/>
        <v>0</v>
      </c>
      <c r="EU135" s="64">
        <f t="shared" si="425"/>
        <v>0</v>
      </c>
      <c r="EV135" s="64"/>
      <c r="EW135" s="426">
        <f t="shared" si="426"/>
        <v>0</v>
      </c>
      <c r="EX135" s="64">
        <f t="shared" si="473"/>
        <v>0</v>
      </c>
      <c r="EY135" s="426">
        <f t="shared" si="473"/>
        <v>0</v>
      </c>
      <c r="EZ135" s="426">
        <f t="shared" si="474"/>
        <v>0</v>
      </c>
      <c r="FA135" s="64">
        <f t="shared" si="475"/>
        <v>0</v>
      </c>
      <c r="FB135" s="64">
        <f t="shared" si="427"/>
        <v>0</v>
      </c>
      <c r="FC135" s="64">
        <f t="shared" si="476"/>
        <v>0</v>
      </c>
      <c r="FD135" s="64">
        <f t="shared" si="428"/>
        <v>0</v>
      </c>
      <c r="FE135" s="64">
        <f t="shared" si="428"/>
        <v>0</v>
      </c>
      <c r="FF135" s="64">
        <f t="shared" si="477"/>
        <v>0</v>
      </c>
      <c r="FG135" s="64">
        <f t="shared" si="429"/>
        <v>0</v>
      </c>
      <c r="FH135" s="64">
        <f t="shared" si="429"/>
        <v>0</v>
      </c>
      <c r="FI135" s="64">
        <f t="shared" si="430"/>
        <v>0</v>
      </c>
      <c r="FJ135" s="64">
        <f t="shared" si="431"/>
        <v>0</v>
      </c>
      <c r="FK135" s="64">
        <f t="shared" si="431"/>
        <v>0</v>
      </c>
      <c r="FL135" s="64">
        <f t="shared" si="432"/>
        <v>0</v>
      </c>
      <c r="FM135" s="64">
        <f t="shared" si="433"/>
        <v>0</v>
      </c>
      <c r="FN135" s="64">
        <f t="shared" si="433"/>
        <v>0</v>
      </c>
      <c r="FO135" s="64"/>
      <c r="FP135" s="64">
        <f t="shared" si="434"/>
        <v>0</v>
      </c>
      <c r="FQ135" s="64">
        <f t="shared" si="434"/>
        <v>0</v>
      </c>
      <c r="FR135" s="64"/>
      <c r="FS135" s="64">
        <f t="shared" si="435"/>
        <v>0</v>
      </c>
      <c r="FT135" s="64">
        <f t="shared" si="436"/>
        <v>0</v>
      </c>
      <c r="FU135" s="426">
        <f t="shared" si="436"/>
        <v>0</v>
      </c>
      <c r="FV135" s="426">
        <f t="shared" si="478"/>
        <v>1269.0549120000001</v>
      </c>
      <c r="FW135" s="64">
        <f t="shared" si="437"/>
        <v>1269.0549120000001</v>
      </c>
      <c r="FX135" s="64">
        <f t="shared" si="438"/>
        <v>0</v>
      </c>
      <c r="FY135" s="64">
        <f t="shared" si="479"/>
        <v>0</v>
      </c>
      <c r="FZ135" s="64">
        <f t="shared" si="439"/>
        <v>0</v>
      </c>
      <c r="GA135" s="64">
        <f t="shared" si="439"/>
        <v>0</v>
      </c>
      <c r="GB135" s="64">
        <f t="shared" si="480"/>
        <v>0</v>
      </c>
      <c r="GC135" s="64">
        <f t="shared" si="440"/>
        <v>0</v>
      </c>
      <c r="GD135" s="64">
        <f t="shared" si="440"/>
        <v>0</v>
      </c>
      <c r="GE135" s="64">
        <f t="shared" si="441"/>
        <v>0</v>
      </c>
      <c r="GF135" s="64">
        <f t="shared" si="442"/>
        <v>1269.0549120000001</v>
      </c>
      <c r="GG135" s="64">
        <f t="shared" si="442"/>
        <v>0</v>
      </c>
      <c r="GH135" s="64">
        <f t="shared" si="443"/>
        <v>0</v>
      </c>
      <c r="GI135" s="64">
        <f t="shared" si="444"/>
        <v>0</v>
      </c>
      <c r="GJ135" s="64">
        <f t="shared" si="444"/>
        <v>0</v>
      </c>
      <c r="GK135" s="64"/>
      <c r="GL135" s="64">
        <f t="shared" si="445"/>
        <v>0</v>
      </c>
      <c r="GM135" s="64">
        <f t="shared" si="445"/>
        <v>0</v>
      </c>
      <c r="GN135" s="64"/>
      <c r="GO135" s="64">
        <f t="shared" si="446"/>
        <v>0</v>
      </c>
      <c r="GP135" s="64">
        <f t="shared" si="447"/>
        <v>0</v>
      </c>
      <c r="GQ135" s="426">
        <f t="shared" si="447"/>
        <v>0</v>
      </c>
      <c r="GR135" s="426">
        <f t="shared" si="481"/>
        <v>0</v>
      </c>
      <c r="GS135" s="64">
        <f t="shared" si="448"/>
        <v>0</v>
      </c>
      <c r="GT135" s="64">
        <f t="shared" si="449"/>
        <v>0</v>
      </c>
      <c r="GU135" s="64">
        <f t="shared" si="482"/>
        <v>0</v>
      </c>
      <c r="GV135" s="64">
        <f t="shared" si="450"/>
        <v>0</v>
      </c>
      <c r="GW135" s="64">
        <f t="shared" si="450"/>
        <v>0</v>
      </c>
      <c r="GX135" s="64">
        <f t="shared" si="483"/>
        <v>0</v>
      </c>
      <c r="GY135" s="64">
        <f t="shared" si="451"/>
        <v>0</v>
      </c>
      <c r="GZ135" s="64">
        <f t="shared" si="451"/>
        <v>0</v>
      </c>
      <c r="HA135" s="64">
        <f t="shared" si="484"/>
        <v>0</v>
      </c>
      <c r="HB135" s="64">
        <f t="shared" si="452"/>
        <v>0</v>
      </c>
      <c r="HC135" s="64">
        <f t="shared" si="452"/>
        <v>0</v>
      </c>
      <c r="HD135" s="64">
        <f t="shared" si="485"/>
        <v>0</v>
      </c>
      <c r="HE135" s="64">
        <f t="shared" si="453"/>
        <v>0</v>
      </c>
      <c r="HF135" s="64">
        <f t="shared" si="453"/>
        <v>0</v>
      </c>
      <c r="HG135" s="64"/>
      <c r="HH135" s="64">
        <f t="shared" si="454"/>
        <v>0</v>
      </c>
      <c r="HI135" s="64">
        <f t="shared" si="454"/>
        <v>0</v>
      </c>
      <c r="HJ135" s="64"/>
      <c r="HK135" s="64">
        <f t="shared" si="455"/>
        <v>0</v>
      </c>
      <c r="HL135" s="382">
        <f t="shared" si="486"/>
        <v>0</v>
      </c>
      <c r="HM135" s="398">
        <f t="shared" si="486"/>
        <v>2364.0127600000001</v>
      </c>
      <c r="HN135" s="398">
        <f t="shared" si="487"/>
        <v>2575.5219120000002</v>
      </c>
      <c r="HO135" s="382">
        <f t="shared" si="456"/>
        <v>2575.5219120000002</v>
      </c>
      <c r="HP135" s="382">
        <f t="shared" si="390"/>
        <v>0</v>
      </c>
      <c r="HQ135" s="382">
        <f t="shared" si="390"/>
        <v>0</v>
      </c>
      <c r="HR135" s="382">
        <f t="shared" si="390"/>
        <v>0</v>
      </c>
      <c r="HS135" s="382">
        <f t="shared" si="390"/>
        <v>0</v>
      </c>
      <c r="HT135" s="382">
        <f t="shared" si="390"/>
        <v>0</v>
      </c>
      <c r="HU135" s="382">
        <f t="shared" si="416"/>
        <v>0</v>
      </c>
      <c r="HV135" s="382">
        <f t="shared" si="416"/>
        <v>0</v>
      </c>
      <c r="HW135" s="382">
        <f t="shared" si="416"/>
        <v>2364.0127600000001</v>
      </c>
      <c r="HX135" s="382">
        <f t="shared" si="416"/>
        <v>2575.5219120000002</v>
      </c>
      <c r="HY135" s="382">
        <f t="shared" si="416"/>
        <v>0</v>
      </c>
      <c r="HZ135" s="382">
        <f t="shared" si="416"/>
        <v>0</v>
      </c>
      <c r="IA135" s="382">
        <f t="shared" si="416"/>
        <v>0</v>
      </c>
      <c r="IB135" s="382">
        <f t="shared" si="416"/>
        <v>0</v>
      </c>
      <c r="IC135" s="382">
        <f t="shared" si="416"/>
        <v>0</v>
      </c>
      <c r="ID135" s="382">
        <f t="shared" si="416"/>
        <v>0</v>
      </c>
      <c r="IE135" s="382">
        <f t="shared" si="416"/>
        <v>0</v>
      </c>
      <c r="IF135" s="429">
        <f t="shared" si="328"/>
        <v>0</v>
      </c>
      <c r="IG135" s="382">
        <f t="shared" si="328"/>
        <v>0</v>
      </c>
      <c r="IK135" s="380">
        <f t="shared" si="365"/>
        <v>0</v>
      </c>
    </row>
    <row r="136" spans="1:245" s="79" customFormat="1" ht="24.75" customHeight="1" outlineLevel="2">
      <c r="A136" s="57" t="s">
        <v>118</v>
      </c>
      <c r="B136" s="60" t="s">
        <v>566</v>
      </c>
      <c r="C136" s="282" t="s">
        <v>130</v>
      </c>
      <c r="D136" s="282" t="s">
        <v>198</v>
      </c>
      <c r="E136" s="406" t="s">
        <v>21</v>
      </c>
      <c r="F136" s="389" t="s">
        <v>606</v>
      </c>
      <c r="G136" s="245" t="s">
        <v>102</v>
      </c>
      <c r="H136" s="245">
        <v>23.59</v>
      </c>
      <c r="I136" s="245">
        <v>22.18</v>
      </c>
      <c r="J136" s="245">
        <v>2019</v>
      </c>
      <c r="K136" s="245">
        <v>2019</v>
      </c>
      <c r="L136" s="245"/>
      <c r="M136" s="34">
        <f t="shared" si="507"/>
        <v>0</v>
      </c>
      <c r="N136" s="392" t="s">
        <v>606</v>
      </c>
      <c r="O136" s="34">
        <f t="shared" si="508"/>
        <v>1811.6853119999998</v>
      </c>
      <c r="P136" s="34">
        <f t="shared" si="509"/>
        <v>0</v>
      </c>
      <c r="Q136" s="34">
        <f t="shared" si="509"/>
        <v>0</v>
      </c>
      <c r="R136" s="34">
        <f t="shared" si="509"/>
        <v>0</v>
      </c>
      <c r="S136" s="34">
        <f t="shared" si="509"/>
        <v>0</v>
      </c>
      <c r="T136" s="34">
        <f t="shared" si="509"/>
        <v>0</v>
      </c>
      <c r="U136" s="34">
        <f t="shared" si="509"/>
        <v>1811.6853119999998</v>
      </c>
      <c r="V136" s="66">
        <f t="shared" si="84"/>
        <v>1552.23776</v>
      </c>
      <c r="W136" s="34">
        <v>1552.23776</v>
      </c>
      <c r="X136" s="34"/>
      <c r="Y136" s="34"/>
      <c r="Z136" s="34"/>
      <c r="AA136" s="34"/>
      <c r="AB136" s="34"/>
      <c r="AC136" s="34"/>
      <c r="AD136" s="34"/>
      <c r="AE136" s="34"/>
      <c r="AF136" s="34"/>
      <c r="AG136" s="34">
        <f t="shared" si="512"/>
        <v>0</v>
      </c>
      <c r="AH136" s="34">
        <f t="shared" si="512"/>
        <v>0</v>
      </c>
      <c r="AI136" s="34">
        <f t="shared" si="500"/>
        <v>0</v>
      </c>
      <c r="AJ136" s="34"/>
      <c r="AK136" s="34"/>
      <c r="AL136" s="34"/>
      <c r="AM136" s="34"/>
      <c r="AN136" s="34"/>
      <c r="AO136" s="34"/>
      <c r="AP136" s="34"/>
      <c r="AQ136" s="34"/>
      <c r="AR136" s="34"/>
      <c r="AS136" s="34">
        <f t="shared" si="513"/>
        <v>0</v>
      </c>
      <c r="AT136" s="34">
        <f t="shared" si="513"/>
        <v>0</v>
      </c>
      <c r="AU136" s="66">
        <f t="shared" si="367"/>
        <v>0</v>
      </c>
      <c r="AV136" s="34">
        <f t="shared" si="510"/>
        <v>0</v>
      </c>
      <c r="AW136" s="34">
        <f t="shared" si="510"/>
        <v>0</v>
      </c>
      <c r="AX136" s="34">
        <f t="shared" si="368"/>
        <v>0</v>
      </c>
      <c r="AY136" s="34">
        <f t="shared" si="511"/>
        <v>0</v>
      </c>
      <c r="AZ136" s="34">
        <f t="shared" si="511"/>
        <v>771</v>
      </c>
      <c r="BA136" s="245"/>
      <c r="BB136" s="245"/>
      <c r="BC136" s="245"/>
      <c r="BD136" s="245"/>
      <c r="BE136" s="245"/>
      <c r="BF136" s="34">
        <v>771</v>
      </c>
      <c r="BG136" s="245"/>
      <c r="BH136" s="245"/>
      <c r="BI136" s="245"/>
      <c r="BJ136" s="245"/>
      <c r="BK136" s="34"/>
      <c r="BL136" s="34"/>
      <c r="BM136" s="34">
        <f t="shared" si="514"/>
        <v>0</v>
      </c>
      <c r="BN136" s="34">
        <f t="shared" si="514"/>
        <v>0</v>
      </c>
      <c r="BO136" s="245"/>
      <c r="BP136" s="245"/>
      <c r="BQ136" s="245"/>
      <c r="BR136" s="245"/>
      <c r="BS136" s="245"/>
      <c r="BT136" s="245"/>
      <c r="BU136" s="245"/>
      <c r="BV136" s="245"/>
      <c r="BW136" s="245"/>
      <c r="BX136" s="245"/>
      <c r="BY136" s="245"/>
      <c r="BZ136" s="245"/>
      <c r="CA136" s="34">
        <f t="shared" si="523"/>
        <v>0</v>
      </c>
      <c r="CB136" s="34">
        <f t="shared" si="523"/>
        <v>1040.6853119999998</v>
      </c>
      <c r="CC136" s="245"/>
      <c r="CD136" s="245"/>
      <c r="CE136" s="245"/>
      <c r="CF136" s="245"/>
      <c r="CG136" s="34"/>
      <c r="CH136" s="34">
        <v>1040.6853119999998</v>
      </c>
      <c r="CI136" s="245"/>
      <c r="CJ136" s="245"/>
      <c r="CK136" s="245"/>
      <c r="CL136" s="245"/>
      <c r="CM136" s="245"/>
      <c r="CN136" s="245"/>
      <c r="CO136" s="34">
        <f t="shared" si="515"/>
        <v>0</v>
      </c>
      <c r="CP136" s="34">
        <f t="shared" si="515"/>
        <v>0</v>
      </c>
      <c r="CQ136" s="34"/>
      <c r="CR136" s="34"/>
      <c r="CS136" s="34"/>
      <c r="CT136" s="34"/>
      <c r="CU136" s="34"/>
      <c r="CV136" s="34"/>
      <c r="CW136" s="34"/>
      <c r="CX136" s="34"/>
      <c r="CY136" s="34"/>
      <c r="CZ136" s="58"/>
      <c r="DA136" s="58"/>
      <c r="DB136" s="58"/>
      <c r="DC136" s="380">
        <f t="shared" si="417"/>
        <v>0</v>
      </c>
      <c r="DD136" s="380">
        <f t="shared" si="417"/>
        <v>1811.6853119999998</v>
      </c>
      <c r="DE136" s="64">
        <f t="shared" si="415"/>
        <v>0</v>
      </c>
      <c r="DF136" s="64">
        <f t="shared" si="415"/>
        <v>0</v>
      </c>
      <c r="DG136" s="64">
        <f t="shared" si="415"/>
        <v>0</v>
      </c>
      <c r="DH136" s="64">
        <f t="shared" si="415"/>
        <v>0</v>
      </c>
      <c r="DI136" s="64">
        <f t="shared" si="415"/>
        <v>0</v>
      </c>
      <c r="DJ136" s="64">
        <f t="shared" si="415"/>
        <v>1811.6853119999998</v>
      </c>
      <c r="DK136" s="64">
        <f t="shared" si="415"/>
        <v>0</v>
      </c>
      <c r="DL136" s="64">
        <f t="shared" si="415"/>
        <v>0</v>
      </c>
      <c r="DM136" s="64">
        <f t="shared" si="415"/>
        <v>0</v>
      </c>
      <c r="DN136" s="64">
        <f t="shared" si="415"/>
        <v>0</v>
      </c>
      <c r="DO136" s="64">
        <f t="shared" si="415"/>
        <v>0</v>
      </c>
      <c r="DP136" s="64">
        <f t="shared" si="415"/>
        <v>0</v>
      </c>
      <c r="DQ136" s="245">
        <v>0</v>
      </c>
      <c r="DR136" s="245">
        <v>0</v>
      </c>
      <c r="DS136" s="245">
        <v>0</v>
      </c>
      <c r="DT136" s="245">
        <v>1</v>
      </c>
      <c r="DU136" s="245">
        <v>0</v>
      </c>
      <c r="DV136" s="245">
        <f t="shared" si="524"/>
        <v>1</v>
      </c>
      <c r="DW136" s="245"/>
      <c r="DX136" s="245"/>
      <c r="DY136" s="34">
        <v>1009.8332999999997</v>
      </c>
      <c r="DZ136" s="34">
        <f t="shared" si="525"/>
        <v>7304.3449074760501</v>
      </c>
      <c r="EA136" s="34">
        <v>2.27</v>
      </c>
      <c r="EB136" s="64">
        <f t="shared" si="468"/>
        <v>0</v>
      </c>
      <c r="EC136" s="426">
        <f t="shared" si="468"/>
        <v>1552.23776</v>
      </c>
      <c r="ED136" s="426">
        <f t="shared" si="469"/>
        <v>771</v>
      </c>
      <c r="EE136" s="64">
        <f t="shared" si="470"/>
        <v>771</v>
      </c>
      <c r="EF136" s="64">
        <f t="shared" si="418"/>
        <v>0</v>
      </c>
      <c r="EG136" s="64">
        <f t="shared" si="471"/>
        <v>0</v>
      </c>
      <c r="EH136" s="64">
        <f t="shared" si="419"/>
        <v>0</v>
      </c>
      <c r="EI136" s="64">
        <f t="shared" si="419"/>
        <v>0</v>
      </c>
      <c r="EJ136" s="64">
        <f t="shared" si="472"/>
        <v>0</v>
      </c>
      <c r="EK136" s="64">
        <f t="shared" si="420"/>
        <v>0</v>
      </c>
      <c r="EL136" s="64">
        <f t="shared" si="420"/>
        <v>0</v>
      </c>
      <c r="EM136" s="64">
        <f t="shared" si="421"/>
        <v>1552.23776</v>
      </c>
      <c r="EN136" s="64">
        <f t="shared" si="422"/>
        <v>771</v>
      </c>
      <c r="EO136" s="64">
        <f t="shared" si="422"/>
        <v>0</v>
      </c>
      <c r="EP136" s="64">
        <f t="shared" si="423"/>
        <v>0</v>
      </c>
      <c r="EQ136" s="64">
        <f t="shared" si="424"/>
        <v>0</v>
      </c>
      <c r="ER136" s="64">
        <f t="shared" si="424"/>
        <v>0</v>
      </c>
      <c r="ES136" s="64"/>
      <c r="ET136" s="426">
        <f t="shared" si="425"/>
        <v>0</v>
      </c>
      <c r="EU136" s="64">
        <f t="shared" si="425"/>
        <v>0</v>
      </c>
      <c r="EV136" s="64"/>
      <c r="EW136" s="426">
        <f t="shared" si="426"/>
        <v>0</v>
      </c>
      <c r="EX136" s="64">
        <f t="shared" si="473"/>
        <v>0</v>
      </c>
      <c r="EY136" s="426">
        <f t="shared" si="473"/>
        <v>0</v>
      </c>
      <c r="EZ136" s="426">
        <f t="shared" si="474"/>
        <v>0</v>
      </c>
      <c r="FA136" s="64">
        <f t="shared" si="475"/>
        <v>0</v>
      </c>
      <c r="FB136" s="64">
        <f t="shared" si="427"/>
        <v>0</v>
      </c>
      <c r="FC136" s="64">
        <f t="shared" si="476"/>
        <v>0</v>
      </c>
      <c r="FD136" s="64">
        <f t="shared" si="428"/>
        <v>0</v>
      </c>
      <c r="FE136" s="64">
        <f t="shared" si="428"/>
        <v>0</v>
      </c>
      <c r="FF136" s="64">
        <f t="shared" si="477"/>
        <v>0</v>
      </c>
      <c r="FG136" s="64">
        <f t="shared" si="429"/>
        <v>0</v>
      </c>
      <c r="FH136" s="64">
        <f t="shared" si="429"/>
        <v>0</v>
      </c>
      <c r="FI136" s="64">
        <f t="shared" si="430"/>
        <v>0</v>
      </c>
      <c r="FJ136" s="64">
        <f t="shared" si="431"/>
        <v>0</v>
      </c>
      <c r="FK136" s="64">
        <f t="shared" si="431"/>
        <v>0</v>
      </c>
      <c r="FL136" s="64">
        <f t="shared" si="432"/>
        <v>0</v>
      </c>
      <c r="FM136" s="64">
        <f t="shared" si="433"/>
        <v>0</v>
      </c>
      <c r="FN136" s="64">
        <f t="shared" si="433"/>
        <v>0</v>
      </c>
      <c r="FO136" s="64"/>
      <c r="FP136" s="64">
        <f t="shared" si="434"/>
        <v>0</v>
      </c>
      <c r="FQ136" s="64">
        <f t="shared" si="434"/>
        <v>0</v>
      </c>
      <c r="FR136" s="64"/>
      <c r="FS136" s="64">
        <f t="shared" si="435"/>
        <v>0</v>
      </c>
      <c r="FT136" s="64">
        <f t="shared" si="436"/>
        <v>0</v>
      </c>
      <c r="FU136" s="426">
        <f t="shared" si="436"/>
        <v>0</v>
      </c>
      <c r="FV136" s="426">
        <f t="shared" si="478"/>
        <v>1040.6853119999998</v>
      </c>
      <c r="FW136" s="64">
        <f t="shared" si="437"/>
        <v>1040.6853119999998</v>
      </c>
      <c r="FX136" s="64">
        <f t="shared" si="438"/>
        <v>0</v>
      </c>
      <c r="FY136" s="64">
        <f t="shared" si="479"/>
        <v>0</v>
      </c>
      <c r="FZ136" s="64">
        <f t="shared" si="439"/>
        <v>0</v>
      </c>
      <c r="GA136" s="64">
        <f t="shared" si="439"/>
        <v>0</v>
      </c>
      <c r="GB136" s="64">
        <f t="shared" si="480"/>
        <v>0</v>
      </c>
      <c r="GC136" s="64">
        <f t="shared" si="440"/>
        <v>0</v>
      </c>
      <c r="GD136" s="64">
        <f t="shared" si="440"/>
        <v>0</v>
      </c>
      <c r="GE136" s="64">
        <f t="shared" si="441"/>
        <v>0</v>
      </c>
      <c r="GF136" s="64">
        <f t="shared" si="442"/>
        <v>1040.6853119999998</v>
      </c>
      <c r="GG136" s="64">
        <f t="shared" si="442"/>
        <v>0</v>
      </c>
      <c r="GH136" s="64">
        <f t="shared" si="443"/>
        <v>0</v>
      </c>
      <c r="GI136" s="64">
        <f t="shared" si="444"/>
        <v>0</v>
      </c>
      <c r="GJ136" s="64">
        <f t="shared" si="444"/>
        <v>0</v>
      </c>
      <c r="GK136" s="64"/>
      <c r="GL136" s="64">
        <f t="shared" si="445"/>
        <v>0</v>
      </c>
      <c r="GM136" s="64">
        <f t="shared" si="445"/>
        <v>0</v>
      </c>
      <c r="GN136" s="64"/>
      <c r="GO136" s="64">
        <f t="shared" si="446"/>
        <v>0</v>
      </c>
      <c r="GP136" s="64">
        <f t="shared" si="447"/>
        <v>0</v>
      </c>
      <c r="GQ136" s="426">
        <f t="shared" si="447"/>
        <v>0</v>
      </c>
      <c r="GR136" s="426">
        <f t="shared" si="481"/>
        <v>0</v>
      </c>
      <c r="GS136" s="64">
        <f t="shared" si="448"/>
        <v>0</v>
      </c>
      <c r="GT136" s="64">
        <f t="shared" si="449"/>
        <v>0</v>
      </c>
      <c r="GU136" s="64">
        <f t="shared" si="482"/>
        <v>0</v>
      </c>
      <c r="GV136" s="64">
        <f t="shared" si="450"/>
        <v>0</v>
      </c>
      <c r="GW136" s="64">
        <f t="shared" si="450"/>
        <v>0</v>
      </c>
      <c r="GX136" s="64">
        <f t="shared" si="483"/>
        <v>0</v>
      </c>
      <c r="GY136" s="64">
        <f t="shared" si="451"/>
        <v>0</v>
      </c>
      <c r="GZ136" s="64">
        <f t="shared" si="451"/>
        <v>0</v>
      </c>
      <c r="HA136" s="64">
        <f t="shared" si="484"/>
        <v>0</v>
      </c>
      <c r="HB136" s="64">
        <f t="shared" si="452"/>
        <v>0</v>
      </c>
      <c r="HC136" s="64">
        <f t="shared" si="452"/>
        <v>0</v>
      </c>
      <c r="HD136" s="64">
        <f t="shared" si="485"/>
        <v>0</v>
      </c>
      <c r="HE136" s="64">
        <f t="shared" si="453"/>
        <v>0</v>
      </c>
      <c r="HF136" s="64">
        <f t="shared" si="453"/>
        <v>0</v>
      </c>
      <c r="HG136" s="64"/>
      <c r="HH136" s="64">
        <f t="shared" si="454"/>
        <v>0</v>
      </c>
      <c r="HI136" s="64">
        <f t="shared" si="454"/>
        <v>0</v>
      </c>
      <c r="HJ136" s="64"/>
      <c r="HK136" s="64">
        <f t="shared" si="455"/>
        <v>0</v>
      </c>
      <c r="HL136" s="382">
        <f t="shared" si="486"/>
        <v>0</v>
      </c>
      <c r="HM136" s="398">
        <f t="shared" si="486"/>
        <v>1552.23776</v>
      </c>
      <c r="HN136" s="398">
        <f t="shared" si="487"/>
        <v>1811.6853119999998</v>
      </c>
      <c r="HO136" s="382">
        <f t="shared" si="456"/>
        <v>1811.6853119999998</v>
      </c>
      <c r="HP136" s="382">
        <f t="shared" si="390"/>
        <v>0</v>
      </c>
      <c r="HQ136" s="382">
        <f t="shared" si="390"/>
        <v>0</v>
      </c>
      <c r="HR136" s="382">
        <f t="shared" si="390"/>
        <v>0</v>
      </c>
      <c r="HS136" s="382">
        <f t="shared" si="390"/>
        <v>0</v>
      </c>
      <c r="HT136" s="382">
        <f t="shared" si="390"/>
        <v>0</v>
      </c>
      <c r="HU136" s="382">
        <f t="shared" si="416"/>
        <v>0</v>
      </c>
      <c r="HV136" s="382">
        <f t="shared" si="416"/>
        <v>0</v>
      </c>
      <c r="HW136" s="382">
        <f t="shared" si="416"/>
        <v>1552.23776</v>
      </c>
      <c r="HX136" s="382">
        <f t="shared" si="416"/>
        <v>1811.6853119999998</v>
      </c>
      <c r="HY136" s="382">
        <f t="shared" si="416"/>
        <v>0</v>
      </c>
      <c r="HZ136" s="382">
        <f t="shared" si="416"/>
        <v>0</v>
      </c>
      <c r="IA136" s="382">
        <f t="shared" si="416"/>
        <v>0</v>
      </c>
      <c r="IB136" s="382">
        <f t="shared" si="416"/>
        <v>0</v>
      </c>
      <c r="IC136" s="382">
        <f t="shared" si="416"/>
        <v>0</v>
      </c>
      <c r="ID136" s="382">
        <f t="shared" si="416"/>
        <v>0</v>
      </c>
      <c r="IE136" s="382">
        <f t="shared" si="416"/>
        <v>0</v>
      </c>
      <c r="IF136" s="429">
        <f t="shared" si="328"/>
        <v>0</v>
      </c>
      <c r="IG136" s="382">
        <f t="shared" si="328"/>
        <v>0</v>
      </c>
      <c r="IK136" s="380">
        <f t="shared" si="365"/>
        <v>0</v>
      </c>
    </row>
    <row r="137" spans="1:245" s="79" customFormat="1" ht="24.75" customHeight="1" outlineLevel="2">
      <c r="A137" s="57"/>
      <c r="B137" s="60" t="s">
        <v>626</v>
      </c>
      <c r="C137" s="282"/>
      <c r="D137" s="282"/>
      <c r="E137" s="406"/>
      <c r="F137" s="389" t="s">
        <v>606</v>
      </c>
      <c r="G137" s="245"/>
      <c r="H137" s="245"/>
      <c r="I137" s="245"/>
      <c r="J137" s="245"/>
      <c r="K137" s="245"/>
      <c r="L137" s="245"/>
      <c r="M137" s="34"/>
      <c r="N137" s="392" t="s">
        <v>606</v>
      </c>
      <c r="O137" s="34"/>
      <c r="P137" s="34"/>
      <c r="Q137" s="34"/>
      <c r="R137" s="34"/>
      <c r="S137" s="34"/>
      <c r="T137" s="34"/>
      <c r="U137" s="34"/>
      <c r="V137" s="66">
        <f t="shared" si="84"/>
        <v>636.78601000000003</v>
      </c>
      <c r="W137" s="34">
        <v>636.78601000000003</v>
      </c>
      <c r="X137" s="34"/>
      <c r="Y137" s="34"/>
      <c r="Z137" s="34"/>
      <c r="AA137" s="34"/>
      <c r="AB137" s="34"/>
      <c r="AC137" s="34"/>
      <c r="AD137" s="34"/>
      <c r="AE137" s="34"/>
      <c r="AF137" s="34"/>
      <c r="AG137" s="34"/>
      <c r="AH137" s="34"/>
      <c r="AI137" s="34">
        <f t="shared" si="500"/>
        <v>0</v>
      </c>
      <c r="AJ137" s="34"/>
      <c r="AK137" s="34"/>
      <c r="AL137" s="34"/>
      <c r="AM137" s="34"/>
      <c r="AN137" s="34"/>
      <c r="AO137" s="34"/>
      <c r="AP137" s="34"/>
      <c r="AQ137" s="34"/>
      <c r="AR137" s="34"/>
      <c r="AS137" s="34"/>
      <c r="AT137" s="34"/>
      <c r="AU137" s="66">
        <f t="shared" si="367"/>
        <v>0</v>
      </c>
      <c r="AV137" s="34"/>
      <c r="AW137" s="34"/>
      <c r="AX137" s="34">
        <f t="shared" si="368"/>
        <v>0</v>
      </c>
      <c r="AY137" s="34"/>
      <c r="AZ137" s="34"/>
      <c r="BA137" s="245"/>
      <c r="BB137" s="245"/>
      <c r="BC137" s="245"/>
      <c r="BD137" s="245"/>
      <c r="BE137" s="245"/>
      <c r="BF137" s="34"/>
      <c r="BG137" s="245"/>
      <c r="BH137" s="245"/>
      <c r="BI137" s="245"/>
      <c r="BJ137" s="245"/>
      <c r="BK137" s="34"/>
      <c r="BL137" s="34"/>
      <c r="BM137" s="34"/>
      <c r="BN137" s="34"/>
      <c r="BO137" s="245"/>
      <c r="BP137" s="245"/>
      <c r="BQ137" s="245"/>
      <c r="BR137" s="245"/>
      <c r="BS137" s="245"/>
      <c r="BT137" s="245"/>
      <c r="BU137" s="245"/>
      <c r="BV137" s="245"/>
      <c r="BW137" s="245"/>
      <c r="BX137" s="245"/>
      <c r="BY137" s="245"/>
      <c r="BZ137" s="245"/>
      <c r="CA137" s="34"/>
      <c r="CB137" s="34"/>
      <c r="CC137" s="245"/>
      <c r="CD137" s="245"/>
      <c r="CE137" s="245"/>
      <c r="CF137" s="245"/>
      <c r="CG137" s="34"/>
      <c r="CH137" s="34"/>
      <c r="CI137" s="245"/>
      <c r="CJ137" s="245"/>
      <c r="CK137" s="245"/>
      <c r="CL137" s="245"/>
      <c r="CM137" s="245"/>
      <c r="CN137" s="245"/>
      <c r="CO137" s="34"/>
      <c r="CP137" s="34"/>
      <c r="CQ137" s="34"/>
      <c r="CR137" s="34"/>
      <c r="CS137" s="34"/>
      <c r="CT137" s="34"/>
      <c r="CU137" s="34"/>
      <c r="CV137" s="34"/>
      <c r="CW137" s="34"/>
      <c r="CX137" s="34"/>
      <c r="CY137" s="34"/>
      <c r="CZ137" s="58"/>
      <c r="DA137" s="58"/>
      <c r="DB137" s="58"/>
      <c r="DC137" s="380">
        <f t="shared" si="417"/>
        <v>0</v>
      </c>
      <c r="DD137" s="380">
        <f t="shared" si="417"/>
        <v>0</v>
      </c>
      <c r="DE137" s="64">
        <f t="shared" si="415"/>
        <v>0</v>
      </c>
      <c r="DF137" s="64">
        <f t="shared" si="415"/>
        <v>0</v>
      </c>
      <c r="DG137" s="64">
        <f t="shared" si="415"/>
        <v>0</v>
      </c>
      <c r="DH137" s="64">
        <f t="shared" si="415"/>
        <v>0</v>
      </c>
      <c r="DI137" s="64">
        <f t="shared" si="415"/>
        <v>0</v>
      </c>
      <c r="DJ137" s="64">
        <f t="shared" si="415"/>
        <v>0</v>
      </c>
      <c r="DK137" s="64">
        <f t="shared" si="415"/>
        <v>0</v>
      </c>
      <c r="DL137" s="64">
        <f t="shared" si="415"/>
        <v>0</v>
      </c>
      <c r="DM137" s="64">
        <f t="shared" si="415"/>
        <v>0</v>
      </c>
      <c r="DN137" s="64">
        <f t="shared" si="415"/>
        <v>0</v>
      </c>
      <c r="DO137" s="64">
        <f t="shared" si="415"/>
        <v>0</v>
      </c>
      <c r="DP137" s="64">
        <f t="shared" si="415"/>
        <v>0</v>
      </c>
      <c r="DQ137" s="245"/>
      <c r="DR137" s="245"/>
      <c r="DS137" s="245"/>
      <c r="DT137" s="245"/>
      <c r="DU137" s="245"/>
      <c r="DV137" s="245"/>
      <c r="DW137" s="245"/>
      <c r="DX137" s="245"/>
      <c r="DY137" s="34"/>
      <c r="DZ137" s="34"/>
      <c r="EA137" s="34"/>
      <c r="EB137" s="64">
        <f t="shared" si="468"/>
        <v>0</v>
      </c>
      <c r="EC137" s="426">
        <f t="shared" si="468"/>
        <v>636.78601000000003</v>
      </c>
      <c r="ED137" s="426">
        <f t="shared" si="469"/>
        <v>0</v>
      </c>
      <c r="EE137" s="64">
        <f t="shared" si="470"/>
        <v>0</v>
      </c>
      <c r="EF137" s="64">
        <f t="shared" si="418"/>
        <v>0</v>
      </c>
      <c r="EG137" s="64">
        <f t="shared" si="471"/>
        <v>0</v>
      </c>
      <c r="EH137" s="64">
        <f t="shared" si="419"/>
        <v>0</v>
      </c>
      <c r="EI137" s="64">
        <f t="shared" si="419"/>
        <v>0</v>
      </c>
      <c r="EJ137" s="64">
        <f t="shared" si="472"/>
        <v>0</v>
      </c>
      <c r="EK137" s="64">
        <f t="shared" si="420"/>
        <v>0</v>
      </c>
      <c r="EL137" s="64">
        <f t="shared" si="420"/>
        <v>0</v>
      </c>
      <c r="EM137" s="64">
        <f t="shared" si="421"/>
        <v>636.78601000000003</v>
      </c>
      <c r="EN137" s="64">
        <f t="shared" si="422"/>
        <v>0</v>
      </c>
      <c r="EO137" s="64">
        <f t="shared" si="422"/>
        <v>0</v>
      </c>
      <c r="EP137" s="64">
        <f t="shared" si="423"/>
        <v>0</v>
      </c>
      <c r="EQ137" s="64">
        <f t="shared" si="424"/>
        <v>0</v>
      </c>
      <c r="ER137" s="64">
        <f t="shared" si="424"/>
        <v>0</v>
      </c>
      <c r="ES137" s="64"/>
      <c r="ET137" s="426">
        <f t="shared" si="425"/>
        <v>0</v>
      </c>
      <c r="EU137" s="64">
        <f t="shared" si="425"/>
        <v>0</v>
      </c>
      <c r="EV137" s="64"/>
      <c r="EW137" s="426">
        <f t="shared" si="426"/>
        <v>0</v>
      </c>
      <c r="EX137" s="64">
        <f t="shared" si="473"/>
        <v>0</v>
      </c>
      <c r="EY137" s="426">
        <f t="shared" si="473"/>
        <v>0</v>
      </c>
      <c r="EZ137" s="426">
        <f t="shared" si="474"/>
        <v>0</v>
      </c>
      <c r="FA137" s="64">
        <f t="shared" si="475"/>
        <v>0</v>
      </c>
      <c r="FB137" s="64">
        <f t="shared" si="427"/>
        <v>0</v>
      </c>
      <c r="FC137" s="64">
        <f t="shared" si="476"/>
        <v>0</v>
      </c>
      <c r="FD137" s="64">
        <f t="shared" si="428"/>
        <v>0</v>
      </c>
      <c r="FE137" s="64">
        <f t="shared" si="428"/>
        <v>0</v>
      </c>
      <c r="FF137" s="64">
        <f t="shared" si="477"/>
        <v>0</v>
      </c>
      <c r="FG137" s="64">
        <f t="shared" si="429"/>
        <v>0</v>
      </c>
      <c r="FH137" s="64">
        <f t="shared" si="429"/>
        <v>0</v>
      </c>
      <c r="FI137" s="64">
        <f t="shared" si="430"/>
        <v>0</v>
      </c>
      <c r="FJ137" s="64">
        <f t="shared" si="431"/>
        <v>0</v>
      </c>
      <c r="FK137" s="64">
        <f t="shared" si="431"/>
        <v>0</v>
      </c>
      <c r="FL137" s="64">
        <f t="shared" si="432"/>
        <v>0</v>
      </c>
      <c r="FM137" s="64">
        <f t="shared" si="433"/>
        <v>0</v>
      </c>
      <c r="FN137" s="64">
        <f t="shared" si="433"/>
        <v>0</v>
      </c>
      <c r="FO137" s="64"/>
      <c r="FP137" s="64">
        <f t="shared" si="434"/>
        <v>0</v>
      </c>
      <c r="FQ137" s="64">
        <f t="shared" si="434"/>
        <v>0</v>
      </c>
      <c r="FR137" s="64"/>
      <c r="FS137" s="64">
        <f t="shared" si="435"/>
        <v>0</v>
      </c>
      <c r="FT137" s="64">
        <f t="shared" si="436"/>
        <v>0</v>
      </c>
      <c r="FU137" s="426">
        <f t="shared" si="436"/>
        <v>0</v>
      </c>
      <c r="FV137" s="426">
        <f t="shared" si="478"/>
        <v>0</v>
      </c>
      <c r="FW137" s="64">
        <f t="shared" si="437"/>
        <v>0</v>
      </c>
      <c r="FX137" s="64">
        <f t="shared" si="438"/>
        <v>0</v>
      </c>
      <c r="FY137" s="64">
        <f t="shared" si="479"/>
        <v>0</v>
      </c>
      <c r="FZ137" s="64">
        <f t="shared" si="439"/>
        <v>0</v>
      </c>
      <c r="GA137" s="64">
        <f t="shared" si="439"/>
        <v>0</v>
      </c>
      <c r="GB137" s="64">
        <f t="shared" si="480"/>
        <v>0</v>
      </c>
      <c r="GC137" s="64">
        <f t="shared" si="440"/>
        <v>0</v>
      </c>
      <c r="GD137" s="64">
        <f t="shared" si="440"/>
        <v>0</v>
      </c>
      <c r="GE137" s="64">
        <f t="shared" si="441"/>
        <v>0</v>
      </c>
      <c r="GF137" s="64">
        <f t="shared" si="442"/>
        <v>0</v>
      </c>
      <c r="GG137" s="64">
        <f t="shared" si="442"/>
        <v>0</v>
      </c>
      <c r="GH137" s="64">
        <f t="shared" si="443"/>
        <v>0</v>
      </c>
      <c r="GI137" s="64">
        <f t="shared" si="444"/>
        <v>0</v>
      </c>
      <c r="GJ137" s="64">
        <f t="shared" si="444"/>
        <v>0</v>
      </c>
      <c r="GK137" s="64"/>
      <c r="GL137" s="64">
        <f t="shared" si="445"/>
        <v>0</v>
      </c>
      <c r="GM137" s="64">
        <f t="shared" si="445"/>
        <v>0</v>
      </c>
      <c r="GN137" s="64"/>
      <c r="GO137" s="64">
        <f t="shared" si="446"/>
        <v>0</v>
      </c>
      <c r="GP137" s="64">
        <f t="shared" si="447"/>
        <v>0</v>
      </c>
      <c r="GQ137" s="426">
        <f t="shared" si="447"/>
        <v>0</v>
      </c>
      <c r="GR137" s="426">
        <f t="shared" si="481"/>
        <v>0</v>
      </c>
      <c r="GS137" s="64">
        <f t="shared" si="448"/>
        <v>0</v>
      </c>
      <c r="GT137" s="64">
        <f t="shared" si="449"/>
        <v>0</v>
      </c>
      <c r="GU137" s="64">
        <f t="shared" si="482"/>
        <v>0</v>
      </c>
      <c r="GV137" s="64">
        <f t="shared" si="450"/>
        <v>0</v>
      </c>
      <c r="GW137" s="64">
        <f t="shared" si="450"/>
        <v>0</v>
      </c>
      <c r="GX137" s="64">
        <f t="shared" si="483"/>
        <v>0</v>
      </c>
      <c r="GY137" s="64">
        <f t="shared" si="451"/>
        <v>0</v>
      </c>
      <c r="GZ137" s="64">
        <f t="shared" si="451"/>
        <v>0</v>
      </c>
      <c r="HA137" s="64">
        <f t="shared" si="484"/>
        <v>0</v>
      </c>
      <c r="HB137" s="64">
        <f t="shared" si="452"/>
        <v>0</v>
      </c>
      <c r="HC137" s="64">
        <f t="shared" si="452"/>
        <v>0</v>
      </c>
      <c r="HD137" s="64">
        <f t="shared" si="485"/>
        <v>0</v>
      </c>
      <c r="HE137" s="64">
        <f t="shared" si="453"/>
        <v>0</v>
      </c>
      <c r="HF137" s="64">
        <f t="shared" si="453"/>
        <v>0</v>
      </c>
      <c r="HG137" s="64"/>
      <c r="HH137" s="64">
        <f t="shared" si="454"/>
        <v>0</v>
      </c>
      <c r="HI137" s="64">
        <f t="shared" si="454"/>
        <v>0</v>
      </c>
      <c r="HJ137" s="64"/>
      <c r="HK137" s="64">
        <f t="shared" si="455"/>
        <v>0</v>
      </c>
      <c r="HL137" s="382">
        <f t="shared" si="486"/>
        <v>0</v>
      </c>
      <c r="HM137" s="398">
        <f t="shared" si="486"/>
        <v>636.78601000000003</v>
      </c>
      <c r="HN137" s="398">
        <f t="shared" si="487"/>
        <v>0</v>
      </c>
      <c r="HO137" s="382">
        <f t="shared" si="456"/>
        <v>0</v>
      </c>
      <c r="HP137" s="382">
        <f t="shared" si="390"/>
        <v>0</v>
      </c>
      <c r="HQ137" s="382">
        <f t="shared" si="390"/>
        <v>0</v>
      </c>
      <c r="HR137" s="382">
        <f t="shared" si="390"/>
        <v>0</v>
      </c>
      <c r="HS137" s="382">
        <f t="shared" si="390"/>
        <v>0</v>
      </c>
      <c r="HT137" s="382">
        <f t="shared" si="390"/>
        <v>0</v>
      </c>
      <c r="HU137" s="382">
        <f t="shared" si="416"/>
        <v>0</v>
      </c>
      <c r="HV137" s="382">
        <f t="shared" si="416"/>
        <v>0</v>
      </c>
      <c r="HW137" s="382">
        <f t="shared" si="416"/>
        <v>636.78601000000003</v>
      </c>
      <c r="HX137" s="382">
        <f t="shared" si="416"/>
        <v>0</v>
      </c>
      <c r="HY137" s="382">
        <f t="shared" si="416"/>
        <v>0</v>
      </c>
      <c r="HZ137" s="382">
        <f t="shared" si="416"/>
        <v>0</v>
      </c>
      <c r="IA137" s="382">
        <f t="shared" si="416"/>
        <v>0</v>
      </c>
      <c r="IB137" s="382">
        <f t="shared" si="416"/>
        <v>0</v>
      </c>
      <c r="IC137" s="382">
        <f t="shared" si="416"/>
        <v>0</v>
      </c>
      <c r="ID137" s="382">
        <f t="shared" si="416"/>
        <v>0</v>
      </c>
      <c r="IE137" s="382">
        <f t="shared" si="416"/>
        <v>0</v>
      </c>
      <c r="IF137" s="429">
        <f t="shared" si="328"/>
        <v>0</v>
      </c>
      <c r="IG137" s="382">
        <f t="shared" si="328"/>
        <v>0</v>
      </c>
      <c r="IK137" s="380">
        <f t="shared" si="365"/>
        <v>0</v>
      </c>
    </row>
    <row r="138" spans="1:245" s="79" customFormat="1" ht="24.75" customHeight="1" outlineLevel="2">
      <c r="A138" s="57" t="s">
        <v>119</v>
      </c>
      <c r="B138" s="60" t="s">
        <v>567</v>
      </c>
      <c r="C138" s="282" t="s">
        <v>130</v>
      </c>
      <c r="D138" s="282" t="s">
        <v>198</v>
      </c>
      <c r="E138" s="406" t="s">
        <v>21</v>
      </c>
      <c r="F138" s="389" t="s">
        <v>606</v>
      </c>
      <c r="G138" s="245" t="s">
        <v>102</v>
      </c>
      <c r="H138" s="245">
        <v>23.59</v>
      </c>
      <c r="I138" s="245">
        <v>22.18</v>
      </c>
      <c r="J138" s="245">
        <v>2019</v>
      </c>
      <c r="K138" s="245">
        <v>2019</v>
      </c>
      <c r="L138" s="245"/>
      <c r="M138" s="34">
        <f t="shared" si="507"/>
        <v>0</v>
      </c>
      <c r="N138" s="392" t="s">
        <v>606</v>
      </c>
      <c r="O138" s="34">
        <f t="shared" si="508"/>
        <v>1517.492992</v>
      </c>
      <c r="P138" s="34">
        <f t="shared" si="509"/>
        <v>0</v>
      </c>
      <c r="Q138" s="34">
        <f t="shared" si="509"/>
        <v>0</v>
      </c>
      <c r="R138" s="34">
        <f t="shared" si="509"/>
        <v>0</v>
      </c>
      <c r="S138" s="34">
        <f t="shared" si="509"/>
        <v>0</v>
      </c>
      <c r="T138" s="34">
        <f t="shared" si="509"/>
        <v>0</v>
      </c>
      <c r="U138" s="34">
        <f t="shared" si="509"/>
        <v>1517.492992</v>
      </c>
      <c r="V138" s="66">
        <f t="shared" ref="V138:V200" si="526">SUBTOTAL(9,W138:AE138)</f>
        <v>1464.7441600000002</v>
      </c>
      <c r="W138" s="34">
        <v>1464.7441600000002</v>
      </c>
      <c r="X138" s="34"/>
      <c r="Y138" s="34"/>
      <c r="Z138" s="34"/>
      <c r="AA138" s="34"/>
      <c r="AB138" s="34"/>
      <c r="AC138" s="34"/>
      <c r="AD138" s="34"/>
      <c r="AE138" s="34"/>
      <c r="AF138" s="34"/>
      <c r="AG138" s="34">
        <f t="shared" si="512"/>
        <v>0</v>
      </c>
      <c r="AH138" s="34">
        <f t="shared" si="512"/>
        <v>0</v>
      </c>
      <c r="AI138" s="34">
        <f t="shared" si="500"/>
        <v>0</v>
      </c>
      <c r="AJ138" s="34"/>
      <c r="AK138" s="34"/>
      <c r="AL138" s="34"/>
      <c r="AM138" s="34"/>
      <c r="AN138" s="34"/>
      <c r="AO138" s="34"/>
      <c r="AP138" s="34"/>
      <c r="AQ138" s="34"/>
      <c r="AR138" s="34"/>
      <c r="AS138" s="34">
        <f t="shared" si="513"/>
        <v>0</v>
      </c>
      <c r="AT138" s="34">
        <f t="shared" si="513"/>
        <v>0</v>
      </c>
      <c r="AU138" s="66">
        <f t="shared" si="367"/>
        <v>0</v>
      </c>
      <c r="AV138" s="34">
        <f t="shared" si="510"/>
        <v>0</v>
      </c>
      <c r="AW138" s="34">
        <f t="shared" si="510"/>
        <v>0</v>
      </c>
      <c r="AX138" s="34">
        <f t="shared" si="368"/>
        <v>0</v>
      </c>
      <c r="AY138" s="34">
        <f t="shared" si="511"/>
        <v>0</v>
      </c>
      <c r="AZ138" s="34">
        <f t="shared" si="511"/>
        <v>685</v>
      </c>
      <c r="BA138" s="245"/>
      <c r="BB138" s="245"/>
      <c r="BC138" s="245"/>
      <c r="BD138" s="245"/>
      <c r="BE138" s="245"/>
      <c r="BF138" s="34">
        <v>685</v>
      </c>
      <c r="BG138" s="245"/>
      <c r="BH138" s="245"/>
      <c r="BI138" s="245"/>
      <c r="BJ138" s="245"/>
      <c r="BK138" s="34"/>
      <c r="BL138" s="34"/>
      <c r="BM138" s="34">
        <f t="shared" si="514"/>
        <v>0</v>
      </c>
      <c r="BN138" s="34">
        <f t="shared" si="514"/>
        <v>0</v>
      </c>
      <c r="BO138" s="245"/>
      <c r="BP138" s="245"/>
      <c r="BQ138" s="245"/>
      <c r="BR138" s="245"/>
      <c r="BS138" s="245"/>
      <c r="BT138" s="245"/>
      <c r="BU138" s="245"/>
      <c r="BV138" s="245"/>
      <c r="BW138" s="245"/>
      <c r="BX138" s="245"/>
      <c r="BY138" s="245"/>
      <c r="BZ138" s="245"/>
      <c r="CA138" s="34">
        <f t="shared" si="523"/>
        <v>0</v>
      </c>
      <c r="CB138" s="34">
        <f t="shared" si="523"/>
        <v>832.49299199999996</v>
      </c>
      <c r="CC138" s="245"/>
      <c r="CD138" s="245"/>
      <c r="CE138" s="245"/>
      <c r="CF138" s="245"/>
      <c r="CG138" s="34"/>
      <c r="CH138" s="34">
        <v>832.49299199999996</v>
      </c>
      <c r="CI138" s="245"/>
      <c r="CJ138" s="245"/>
      <c r="CK138" s="245"/>
      <c r="CL138" s="245"/>
      <c r="CM138" s="245"/>
      <c r="CN138" s="245"/>
      <c r="CO138" s="34">
        <f t="shared" si="515"/>
        <v>0</v>
      </c>
      <c r="CP138" s="34">
        <f t="shared" si="515"/>
        <v>0</v>
      </c>
      <c r="CQ138" s="34"/>
      <c r="CR138" s="34"/>
      <c r="CS138" s="34"/>
      <c r="CT138" s="34"/>
      <c r="CU138" s="34"/>
      <c r="CV138" s="34"/>
      <c r="CW138" s="34"/>
      <c r="CX138" s="34"/>
      <c r="CY138" s="34"/>
      <c r="CZ138" s="58"/>
      <c r="DA138" s="58"/>
      <c r="DB138" s="58"/>
      <c r="DC138" s="380">
        <f t="shared" si="417"/>
        <v>0</v>
      </c>
      <c r="DD138" s="380">
        <f t="shared" si="417"/>
        <v>1517.492992</v>
      </c>
      <c r="DE138" s="64">
        <f t="shared" si="415"/>
        <v>0</v>
      </c>
      <c r="DF138" s="64">
        <f t="shared" si="415"/>
        <v>0</v>
      </c>
      <c r="DG138" s="64">
        <f t="shared" si="415"/>
        <v>0</v>
      </c>
      <c r="DH138" s="64">
        <f t="shared" si="415"/>
        <v>0</v>
      </c>
      <c r="DI138" s="64">
        <f t="shared" si="415"/>
        <v>0</v>
      </c>
      <c r="DJ138" s="64">
        <f t="shared" si="415"/>
        <v>1517.492992</v>
      </c>
      <c r="DK138" s="64">
        <f t="shared" si="415"/>
        <v>0</v>
      </c>
      <c r="DL138" s="64">
        <f t="shared" si="415"/>
        <v>0</v>
      </c>
      <c r="DM138" s="64">
        <f t="shared" si="415"/>
        <v>0</v>
      </c>
      <c r="DN138" s="64">
        <f t="shared" si="415"/>
        <v>0</v>
      </c>
      <c r="DO138" s="64">
        <f t="shared" si="415"/>
        <v>0</v>
      </c>
      <c r="DP138" s="64">
        <f t="shared" si="415"/>
        <v>0</v>
      </c>
      <c r="DQ138" s="245">
        <v>0</v>
      </c>
      <c r="DR138" s="245">
        <v>0</v>
      </c>
      <c r="DS138" s="245">
        <v>0</v>
      </c>
      <c r="DT138" s="245">
        <v>1</v>
      </c>
      <c r="DU138" s="245">
        <v>0</v>
      </c>
      <c r="DV138" s="245">
        <f t="shared" si="524"/>
        <v>1</v>
      </c>
      <c r="DW138" s="245"/>
      <c r="DX138" s="245"/>
      <c r="DY138" s="34">
        <v>1009.8332999999997</v>
      </c>
      <c r="DZ138" s="34">
        <f t="shared" si="525"/>
        <v>7304.3449074760501</v>
      </c>
      <c r="EA138" s="34">
        <v>2.27</v>
      </c>
      <c r="EB138" s="64">
        <f t="shared" si="468"/>
        <v>0</v>
      </c>
      <c r="EC138" s="426">
        <f t="shared" si="468"/>
        <v>1464.7441600000002</v>
      </c>
      <c r="ED138" s="426">
        <f t="shared" si="469"/>
        <v>685</v>
      </c>
      <c r="EE138" s="64">
        <f t="shared" si="470"/>
        <v>685</v>
      </c>
      <c r="EF138" s="64">
        <f t="shared" si="418"/>
        <v>0</v>
      </c>
      <c r="EG138" s="64">
        <f t="shared" si="471"/>
        <v>0</v>
      </c>
      <c r="EH138" s="64">
        <f t="shared" si="419"/>
        <v>0</v>
      </c>
      <c r="EI138" s="64">
        <f t="shared" si="419"/>
        <v>0</v>
      </c>
      <c r="EJ138" s="64">
        <f t="shared" si="472"/>
        <v>0</v>
      </c>
      <c r="EK138" s="64">
        <f t="shared" si="420"/>
        <v>0</v>
      </c>
      <c r="EL138" s="64">
        <f t="shared" si="420"/>
        <v>0</v>
      </c>
      <c r="EM138" s="64">
        <f t="shared" si="421"/>
        <v>1464.7441600000002</v>
      </c>
      <c r="EN138" s="64">
        <f t="shared" si="422"/>
        <v>685</v>
      </c>
      <c r="EO138" s="64">
        <f t="shared" si="422"/>
        <v>0</v>
      </c>
      <c r="EP138" s="64">
        <f t="shared" si="423"/>
        <v>0</v>
      </c>
      <c r="EQ138" s="64">
        <f t="shared" si="424"/>
        <v>0</v>
      </c>
      <c r="ER138" s="64">
        <f t="shared" si="424"/>
        <v>0</v>
      </c>
      <c r="ES138" s="64"/>
      <c r="ET138" s="426">
        <f t="shared" si="425"/>
        <v>0</v>
      </c>
      <c r="EU138" s="64">
        <f t="shared" si="425"/>
        <v>0</v>
      </c>
      <c r="EV138" s="64"/>
      <c r="EW138" s="426">
        <f t="shared" si="426"/>
        <v>0</v>
      </c>
      <c r="EX138" s="64">
        <f t="shared" si="473"/>
        <v>0</v>
      </c>
      <c r="EY138" s="426">
        <f t="shared" si="473"/>
        <v>0</v>
      </c>
      <c r="EZ138" s="426">
        <f t="shared" si="474"/>
        <v>0</v>
      </c>
      <c r="FA138" s="64">
        <f t="shared" si="475"/>
        <v>0</v>
      </c>
      <c r="FB138" s="64">
        <f t="shared" si="427"/>
        <v>0</v>
      </c>
      <c r="FC138" s="64">
        <f t="shared" si="476"/>
        <v>0</v>
      </c>
      <c r="FD138" s="64">
        <f t="shared" si="428"/>
        <v>0</v>
      </c>
      <c r="FE138" s="64">
        <f t="shared" si="428"/>
        <v>0</v>
      </c>
      <c r="FF138" s="64">
        <f t="shared" si="477"/>
        <v>0</v>
      </c>
      <c r="FG138" s="64">
        <f t="shared" si="429"/>
        <v>0</v>
      </c>
      <c r="FH138" s="64">
        <f t="shared" si="429"/>
        <v>0</v>
      </c>
      <c r="FI138" s="64">
        <f t="shared" si="430"/>
        <v>0</v>
      </c>
      <c r="FJ138" s="64">
        <f t="shared" si="431"/>
        <v>0</v>
      </c>
      <c r="FK138" s="64">
        <f t="shared" si="431"/>
        <v>0</v>
      </c>
      <c r="FL138" s="64">
        <f t="shared" si="432"/>
        <v>0</v>
      </c>
      <c r="FM138" s="64">
        <f t="shared" si="433"/>
        <v>0</v>
      </c>
      <c r="FN138" s="64">
        <f t="shared" si="433"/>
        <v>0</v>
      </c>
      <c r="FO138" s="64"/>
      <c r="FP138" s="64">
        <f t="shared" si="434"/>
        <v>0</v>
      </c>
      <c r="FQ138" s="64">
        <f t="shared" si="434"/>
        <v>0</v>
      </c>
      <c r="FR138" s="64"/>
      <c r="FS138" s="64">
        <f t="shared" si="435"/>
        <v>0</v>
      </c>
      <c r="FT138" s="64">
        <f t="shared" si="436"/>
        <v>0</v>
      </c>
      <c r="FU138" s="426">
        <f t="shared" si="436"/>
        <v>0</v>
      </c>
      <c r="FV138" s="426">
        <f t="shared" si="478"/>
        <v>832.49299199999996</v>
      </c>
      <c r="FW138" s="64">
        <f t="shared" si="437"/>
        <v>832.49299199999996</v>
      </c>
      <c r="FX138" s="64">
        <f t="shared" si="438"/>
        <v>0</v>
      </c>
      <c r="FY138" s="64">
        <f t="shared" si="479"/>
        <v>0</v>
      </c>
      <c r="FZ138" s="64">
        <f t="shared" si="439"/>
        <v>0</v>
      </c>
      <c r="GA138" s="64">
        <f t="shared" si="439"/>
        <v>0</v>
      </c>
      <c r="GB138" s="64">
        <f t="shared" si="480"/>
        <v>0</v>
      </c>
      <c r="GC138" s="64">
        <f t="shared" si="440"/>
        <v>0</v>
      </c>
      <c r="GD138" s="64">
        <f t="shared" si="440"/>
        <v>0</v>
      </c>
      <c r="GE138" s="64">
        <f t="shared" si="441"/>
        <v>0</v>
      </c>
      <c r="GF138" s="64">
        <f t="shared" si="442"/>
        <v>832.49299199999996</v>
      </c>
      <c r="GG138" s="64">
        <f t="shared" si="442"/>
        <v>0</v>
      </c>
      <c r="GH138" s="64">
        <f t="shared" si="443"/>
        <v>0</v>
      </c>
      <c r="GI138" s="64">
        <f t="shared" si="444"/>
        <v>0</v>
      </c>
      <c r="GJ138" s="64">
        <f t="shared" si="444"/>
        <v>0</v>
      </c>
      <c r="GK138" s="64"/>
      <c r="GL138" s="64">
        <f t="shared" si="445"/>
        <v>0</v>
      </c>
      <c r="GM138" s="64">
        <f t="shared" si="445"/>
        <v>0</v>
      </c>
      <c r="GN138" s="64"/>
      <c r="GO138" s="64">
        <f t="shared" si="446"/>
        <v>0</v>
      </c>
      <c r="GP138" s="64">
        <f t="shared" si="447"/>
        <v>0</v>
      </c>
      <c r="GQ138" s="426">
        <f t="shared" si="447"/>
        <v>0</v>
      </c>
      <c r="GR138" s="426">
        <f t="shared" si="481"/>
        <v>0</v>
      </c>
      <c r="GS138" s="64">
        <f t="shared" si="448"/>
        <v>0</v>
      </c>
      <c r="GT138" s="64">
        <f t="shared" si="449"/>
        <v>0</v>
      </c>
      <c r="GU138" s="64">
        <f t="shared" si="482"/>
        <v>0</v>
      </c>
      <c r="GV138" s="64">
        <f t="shared" si="450"/>
        <v>0</v>
      </c>
      <c r="GW138" s="64">
        <f t="shared" si="450"/>
        <v>0</v>
      </c>
      <c r="GX138" s="64">
        <f t="shared" si="483"/>
        <v>0</v>
      </c>
      <c r="GY138" s="64">
        <f t="shared" si="451"/>
        <v>0</v>
      </c>
      <c r="GZ138" s="64">
        <f t="shared" si="451"/>
        <v>0</v>
      </c>
      <c r="HA138" s="64">
        <f t="shared" si="484"/>
        <v>0</v>
      </c>
      <c r="HB138" s="64">
        <f t="shared" si="452"/>
        <v>0</v>
      </c>
      <c r="HC138" s="64">
        <f t="shared" si="452"/>
        <v>0</v>
      </c>
      <c r="HD138" s="64">
        <f t="shared" si="485"/>
        <v>0</v>
      </c>
      <c r="HE138" s="64">
        <f t="shared" si="453"/>
        <v>0</v>
      </c>
      <c r="HF138" s="64">
        <f t="shared" si="453"/>
        <v>0</v>
      </c>
      <c r="HG138" s="64"/>
      <c r="HH138" s="64">
        <f t="shared" si="454"/>
        <v>0</v>
      </c>
      <c r="HI138" s="64">
        <f t="shared" si="454"/>
        <v>0</v>
      </c>
      <c r="HJ138" s="64"/>
      <c r="HK138" s="64">
        <f t="shared" si="455"/>
        <v>0</v>
      </c>
      <c r="HL138" s="382">
        <f t="shared" si="486"/>
        <v>0</v>
      </c>
      <c r="HM138" s="398">
        <f t="shared" si="486"/>
        <v>1464.7441600000002</v>
      </c>
      <c r="HN138" s="398">
        <f t="shared" si="487"/>
        <v>1517.492992</v>
      </c>
      <c r="HO138" s="382">
        <f t="shared" si="456"/>
        <v>1517.492992</v>
      </c>
      <c r="HP138" s="382">
        <f t="shared" si="390"/>
        <v>0</v>
      </c>
      <c r="HQ138" s="382">
        <f t="shared" si="390"/>
        <v>0</v>
      </c>
      <c r="HR138" s="382">
        <f t="shared" si="390"/>
        <v>0</v>
      </c>
      <c r="HS138" s="382">
        <f t="shared" si="390"/>
        <v>0</v>
      </c>
      <c r="HT138" s="382">
        <f t="shared" si="390"/>
        <v>0</v>
      </c>
      <c r="HU138" s="382">
        <f t="shared" si="416"/>
        <v>0</v>
      </c>
      <c r="HV138" s="382">
        <f t="shared" si="416"/>
        <v>0</v>
      </c>
      <c r="HW138" s="382">
        <f t="shared" si="416"/>
        <v>1464.7441600000002</v>
      </c>
      <c r="HX138" s="382">
        <f t="shared" si="416"/>
        <v>1517.492992</v>
      </c>
      <c r="HY138" s="382">
        <f t="shared" si="416"/>
        <v>0</v>
      </c>
      <c r="HZ138" s="382">
        <f t="shared" si="416"/>
        <v>0</v>
      </c>
      <c r="IA138" s="382">
        <f t="shared" si="416"/>
        <v>0</v>
      </c>
      <c r="IB138" s="382">
        <f t="shared" si="416"/>
        <v>0</v>
      </c>
      <c r="IC138" s="382">
        <f t="shared" si="416"/>
        <v>0</v>
      </c>
      <c r="ID138" s="382">
        <f t="shared" si="416"/>
        <v>0</v>
      </c>
      <c r="IE138" s="382">
        <f t="shared" si="416"/>
        <v>0</v>
      </c>
      <c r="IF138" s="429">
        <f t="shared" si="328"/>
        <v>0</v>
      </c>
      <c r="IG138" s="382">
        <f t="shared" si="328"/>
        <v>0</v>
      </c>
      <c r="IK138" s="380">
        <f t="shared" si="365"/>
        <v>0</v>
      </c>
    </row>
    <row r="139" spans="1:245" s="52" customFormat="1" ht="27" customHeight="1">
      <c r="A139" s="49" t="s">
        <v>132</v>
      </c>
      <c r="B139" s="69" t="s">
        <v>58</v>
      </c>
      <c r="C139" s="530" t="s">
        <v>365</v>
      </c>
      <c r="D139" s="531"/>
      <c r="E139" s="49" t="s">
        <v>43</v>
      </c>
      <c r="F139" s="49"/>
      <c r="G139" s="50"/>
      <c r="H139" s="27"/>
      <c r="I139" s="27"/>
      <c r="J139" s="50">
        <v>2017</v>
      </c>
      <c r="K139" s="50">
        <v>2018</v>
      </c>
      <c r="L139" s="50"/>
      <c r="M139" s="27">
        <f t="shared" ref="M139:AT139" si="527">SUM(M140:M154)</f>
        <v>2955.3719999999998</v>
      </c>
      <c r="N139" s="27"/>
      <c r="O139" s="27">
        <f t="shared" si="527"/>
        <v>2558.0879999999997</v>
      </c>
      <c r="P139" s="27">
        <f t="shared" si="527"/>
        <v>272.41200000000003</v>
      </c>
      <c r="Q139" s="27">
        <f t="shared" si="527"/>
        <v>272.41200000000003</v>
      </c>
      <c r="R139" s="27">
        <f t="shared" si="527"/>
        <v>680</v>
      </c>
      <c r="S139" s="27">
        <f t="shared" si="527"/>
        <v>680</v>
      </c>
      <c r="T139" s="27">
        <f t="shared" si="527"/>
        <v>751.11</v>
      </c>
      <c r="U139" s="27">
        <f t="shared" si="527"/>
        <v>353.82599999999996</v>
      </c>
      <c r="V139" s="27">
        <f t="shared" si="527"/>
        <v>353.82600000000002</v>
      </c>
      <c r="W139" s="27">
        <f>SUM(W140:W154)</f>
        <v>353.82600000000002</v>
      </c>
      <c r="X139" s="27">
        <f t="shared" si="527"/>
        <v>0</v>
      </c>
      <c r="Y139" s="27">
        <f t="shared" si="527"/>
        <v>0</v>
      </c>
      <c r="Z139" s="27">
        <f t="shared" si="527"/>
        <v>0</v>
      </c>
      <c r="AA139" s="27">
        <f t="shared" si="527"/>
        <v>0</v>
      </c>
      <c r="AB139" s="27">
        <f t="shared" si="527"/>
        <v>0</v>
      </c>
      <c r="AC139" s="27">
        <f t="shared" si="527"/>
        <v>0</v>
      </c>
      <c r="AD139" s="27">
        <f t="shared" si="527"/>
        <v>0</v>
      </c>
      <c r="AE139" s="27">
        <f t="shared" si="527"/>
        <v>0</v>
      </c>
      <c r="AF139" s="27"/>
      <c r="AG139" s="27">
        <f t="shared" si="527"/>
        <v>751.11</v>
      </c>
      <c r="AH139" s="27">
        <f>SUM(AH140:AH154)</f>
        <v>751.11</v>
      </c>
      <c r="AI139" s="27">
        <f t="shared" si="500"/>
        <v>0</v>
      </c>
      <c r="AJ139" s="27">
        <f t="shared" si="527"/>
        <v>0</v>
      </c>
      <c r="AK139" s="27">
        <f t="shared" si="527"/>
        <v>0</v>
      </c>
      <c r="AL139" s="27">
        <f t="shared" si="527"/>
        <v>0</v>
      </c>
      <c r="AM139" s="27">
        <f t="shared" si="527"/>
        <v>0</v>
      </c>
      <c r="AN139" s="27">
        <f t="shared" si="527"/>
        <v>0</v>
      </c>
      <c r="AO139" s="27">
        <f t="shared" si="527"/>
        <v>0</v>
      </c>
      <c r="AP139" s="27">
        <f t="shared" si="527"/>
        <v>0</v>
      </c>
      <c r="AQ139" s="27">
        <f t="shared" si="527"/>
        <v>0</v>
      </c>
      <c r="AR139" s="27">
        <f t="shared" si="527"/>
        <v>0</v>
      </c>
      <c r="AS139" s="27">
        <f t="shared" si="527"/>
        <v>500.74</v>
      </c>
      <c r="AT139" s="27">
        <f t="shared" si="527"/>
        <v>500.74</v>
      </c>
      <c r="AU139" s="66">
        <f t="shared" si="367"/>
        <v>0</v>
      </c>
      <c r="AV139" s="27">
        <f>SUM(AV140:AV154)</f>
        <v>0</v>
      </c>
      <c r="AW139" s="27">
        <f t="shared" ref="AW139:DH139" si="528">SUM(AW140:AW154)</f>
        <v>0</v>
      </c>
      <c r="AX139" s="27">
        <f t="shared" si="368"/>
        <v>0</v>
      </c>
      <c r="AY139" s="27">
        <f t="shared" si="528"/>
        <v>2955.3719999999998</v>
      </c>
      <c r="AZ139" s="27">
        <f t="shared" si="528"/>
        <v>2558.0879999999997</v>
      </c>
      <c r="BA139" s="27">
        <f t="shared" si="528"/>
        <v>272.41200000000003</v>
      </c>
      <c r="BB139" s="27">
        <f t="shared" si="528"/>
        <v>272.41200000000003</v>
      </c>
      <c r="BC139" s="27">
        <f t="shared" si="528"/>
        <v>680</v>
      </c>
      <c r="BD139" s="27">
        <f t="shared" si="528"/>
        <v>680</v>
      </c>
      <c r="BE139" s="27">
        <f t="shared" si="528"/>
        <v>751.11</v>
      </c>
      <c r="BF139" s="27">
        <f t="shared" si="528"/>
        <v>353.82599999999996</v>
      </c>
      <c r="BG139" s="27">
        <f t="shared" si="528"/>
        <v>751.11</v>
      </c>
      <c r="BH139" s="27">
        <f t="shared" si="528"/>
        <v>751.11</v>
      </c>
      <c r="BI139" s="27">
        <f t="shared" si="528"/>
        <v>500.74</v>
      </c>
      <c r="BJ139" s="27">
        <f t="shared" si="528"/>
        <v>500.74</v>
      </c>
      <c r="BK139" s="27">
        <f t="shared" si="528"/>
        <v>0</v>
      </c>
      <c r="BL139" s="27">
        <f t="shared" si="528"/>
        <v>0</v>
      </c>
      <c r="BM139" s="27">
        <f t="shared" si="528"/>
        <v>0</v>
      </c>
      <c r="BN139" s="27">
        <f t="shared" si="528"/>
        <v>0</v>
      </c>
      <c r="BO139" s="27">
        <f t="shared" si="528"/>
        <v>0</v>
      </c>
      <c r="BP139" s="27">
        <f t="shared" si="528"/>
        <v>0</v>
      </c>
      <c r="BQ139" s="27">
        <f t="shared" si="528"/>
        <v>0</v>
      </c>
      <c r="BR139" s="27">
        <f t="shared" si="528"/>
        <v>0</v>
      </c>
      <c r="BS139" s="27">
        <f t="shared" si="528"/>
        <v>0</v>
      </c>
      <c r="BT139" s="27">
        <f t="shared" si="528"/>
        <v>0</v>
      </c>
      <c r="BU139" s="27">
        <f t="shared" si="528"/>
        <v>0</v>
      </c>
      <c r="BV139" s="27">
        <f t="shared" si="528"/>
        <v>0</v>
      </c>
      <c r="BW139" s="27">
        <f t="shared" si="528"/>
        <v>0</v>
      </c>
      <c r="BX139" s="27">
        <f t="shared" si="528"/>
        <v>0</v>
      </c>
      <c r="BY139" s="27">
        <f t="shared" si="528"/>
        <v>0</v>
      </c>
      <c r="BZ139" s="27">
        <f t="shared" si="528"/>
        <v>0</v>
      </c>
      <c r="CA139" s="27">
        <f t="shared" si="528"/>
        <v>0</v>
      </c>
      <c r="CB139" s="27">
        <f t="shared" si="528"/>
        <v>0</v>
      </c>
      <c r="CC139" s="27">
        <f t="shared" si="528"/>
        <v>0</v>
      </c>
      <c r="CD139" s="27">
        <f t="shared" si="528"/>
        <v>0</v>
      </c>
      <c r="CE139" s="27">
        <f t="shared" si="528"/>
        <v>0</v>
      </c>
      <c r="CF139" s="27">
        <f t="shared" si="528"/>
        <v>0</v>
      </c>
      <c r="CG139" s="27">
        <f t="shared" si="528"/>
        <v>0</v>
      </c>
      <c r="CH139" s="27">
        <f t="shared" si="528"/>
        <v>0</v>
      </c>
      <c r="CI139" s="27">
        <f t="shared" si="528"/>
        <v>0</v>
      </c>
      <c r="CJ139" s="27">
        <f t="shared" si="528"/>
        <v>0</v>
      </c>
      <c r="CK139" s="27">
        <f t="shared" si="528"/>
        <v>0</v>
      </c>
      <c r="CL139" s="27">
        <f t="shared" si="528"/>
        <v>0</v>
      </c>
      <c r="CM139" s="27">
        <f t="shared" si="528"/>
        <v>0</v>
      </c>
      <c r="CN139" s="27">
        <f t="shared" si="528"/>
        <v>0</v>
      </c>
      <c r="CO139" s="27">
        <f t="shared" si="528"/>
        <v>0</v>
      </c>
      <c r="CP139" s="27">
        <f t="shared" si="528"/>
        <v>0</v>
      </c>
      <c r="CQ139" s="27">
        <f t="shared" si="528"/>
        <v>0</v>
      </c>
      <c r="CR139" s="27">
        <f t="shared" si="528"/>
        <v>0</v>
      </c>
      <c r="CS139" s="27">
        <f t="shared" si="528"/>
        <v>0</v>
      </c>
      <c r="CT139" s="27">
        <f t="shared" si="528"/>
        <v>0</v>
      </c>
      <c r="CU139" s="27">
        <f t="shared" si="528"/>
        <v>0</v>
      </c>
      <c r="CV139" s="27">
        <f t="shared" si="528"/>
        <v>0</v>
      </c>
      <c r="CW139" s="27">
        <f t="shared" si="528"/>
        <v>0</v>
      </c>
      <c r="CX139" s="27">
        <f t="shared" si="528"/>
        <v>0</v>
      </c>
      <c r="CY139" s="27">
        <f t="shared" si="528"/>
        <v>0</v>
      </c>
      <c r="CZ139" s="27">
        <f t="shared" si="528"/>
        <v>0</v>
      </c>
      <c r="DA139" s="27">
        <f t="shared" si="528"/>
        <v>0</v>
      </c>
      <c r="DB139" s="27">
        <f t="shared" si="528"/>
        <v>0</v>
      </c>
      <c r="DC139" s="380">
        <f t="shared" si="528"/>
        <v>2955.3719999999998</v>
      </c>
      <c r="DD139" s="380">
        <f t="shared" si="528"/>
        <v>2558.0879999999997</v>
      </c>
      <c r="DE139" s="64">
        <f t="shared" si="528"/>
        <v>272.41200000000003</v>
      </c>
      <c r="DF139" s="64">
        <f t="shared" si="528"/>
        <v>272.41200000000003</v>
      </c>
      <c r="DG139" s="64">
        <f t="shared" si="528"/>
        <v>680</v>
      </c>
      <c r="DH139" s="64">
        <f t="shared" si="528"/>
        <v>680</v>
      </c>
      <c r="DI139" s="64">
        <f t="shared" ref="DI139:FT139" si="529">SUM(DI140:DI154)</f>
        <v>751.11</v>
      </c>
      <c r="DJ139" s="64">
        <f t="shared" si="529"/>
        <v>353.82599999999996</v>
      </c>
      <c r="DK139" s="64">
        <f t="shared" si="529"/>
        <v>751.11</v>
      </c>
      <c r="DL139" s="64">
        <f t="shared" si="529"/>
        <v>751.11</v>
      </c>
      <c r="DM139" s="64">
        <f t="shared" si="529"/>
        <v>500.74</v>
      </c>
      <c r="DN139" s="64">
        <f t="shared" si="529"/>
        <v>500.74</v>
      </c>
      <c r="DO139" s="64">
        <f t="shared" si="529"/>
        <v>0</v>
      </c>
      <c r="DP139" s="64">
        <f t="shared" si="529"/>
        <v>0</v>
      </c>
      <c r="DQ139" s="51">
        <f t="shared" si="529"/>
        <v>0</v>
      </c>
      <c r="DR139" s="51">
        <f t="shared" si="529"/>
        <v>2</v>
      </c>
      <c r="DS139" s="51">
        <f t="shared" si="529"/>
        <v>0</v>
      </c>
      <c r="DT139" s="51">
        <f t="shared" si="529"/>
        <v>2</v>
      </c>
      <c r="DU139" s="51">
        <f t="shared" si="529"/>
        <v>0</v>
      </c>
      <c r="DV139" s="51">
        <f t="shared" si="529"/>
        <v>4</v>
      </c>
      <c r="DW139" s="27">
        <f t="shared" si="529"/>
        <v>0</v>
      </c>
      <c r="DX139" s="27">
        <f t="shared" si="529"/>
        <v>0</v>
      </c>
      <c r="DY139" s="27">
        <f t="shared" si="529"/>
        <v>2</v>
      </c>
      <c r="DZ139" s="27">
        <f t="shared" si="529"/>
        <v>892.75086809999993</v>
      </c>
      <c r="EA139" s="27">
        <f t="shared" si="529"/>
        <v>5.1984186919660944</v>
      </c>
      <c r="EB139" s="64">
        <f t="shared" si="529"/>
        <v>2955.3719999999998</v>
      </c>
      <c r="EC139" s="426">
        <f t="shared" si="529"/>
        <v>1306.2380000000001</v>
      </c>
      <c r="ED139" s="426">
        <f t="shared" si="529"/>
        <v>2057.348</v>
      </c>
      <c r="EE139" s="64">
        <f t="shared" si="529"/>
        <v>2558.0879999999997</v>
      </c>
      <c r="EF139" s="64">
        <f t="shared" si="529"/>
        <v>272.41200000000003</v>
      </c>
      <c r="EG139" s="64">
        <f t="shared" si="529"/>
        <v>272.41200000000003</v>
      </c>
      <c r="EH139" s="64">
        <f t="shared" si="529"/>
        <v>272.41200000000003</v>
      </c>
      <c r="EI139" s="64">
        <f t="shared" si="529"/>
        <v>680</v>
      </c>
      <c r="EJ139" s="64">
        <f t="shared" si="529"/>
        <v>680</v>
      </c>
      <c r="EK139" s="64">
        <f t="shared" si="529"/>
        <v>680</v>
      </c>
      <c r="EL139" s="64">
        <f t="shared" si="529"/>
        <v>751.11</v>
      </c>
      <c r="EM139" s="64">
        <f t="shared" si="529"/>
        <v>353.82600000000002</v>
      </c>
      <c r="EN139" s="64">
        <f t="shared" si="529"/>
        <v>353.82599999999996</v>
      </c>
      <c r="EO139" s="64">
        <f t="shared" si="529"/>
        <v>751.11</v>
      </c>
      <c r="EP139" s="64">
        <f t="shared" si="529"/>
        <v>0</v>
      </c>
      <c r="EQ139" s="64">
        <f t="shared" si="529"/>
        <v>751.11</v>
      </c>
      <c r="ER139" s="64">
        <f t="shared" si="529"/>
        <v>500.74</v>
      </c>
      <c r="ES139" s="64">
        <f t="shared" si="529"/>
        <v>0</v>
      </c>
      <c r="ET139" s="426">
        <f t="shared" si="529"/>
        <v>500.74</v>
      </c>
      <c r="EU139" s="64">
        <f t="shared" si="529"/>
        <v>0</v>
      </c>
      <c r="EV139" s="64">
        <f t="shared" si="529"/>
        <v>0</v>
      </c>
      <c r="EW139" s="426">
        <f t="shared" si="529"/>
        <v>0</v>
      </c>
      <c r="EX139" s="64">
        <f t="shared" si="529"/>
        <v>0</v>
      </c>
      <c r="EY139" s="426">
        <f t="shared" si="529"/>
        <v>0</v>
      </c>
      <c r="EZ139" s="426">
        <f t="shared" si="529"/>
        <v>0</v>
      </c>
      <c r="FA139" s="64">
        <f t="shared" si="529"/>
        <v>0</v>
      </c>
      <c r="FB139" s="64">
        <f t="shared" si="529"/>
        <v>0</v>
      </c>
      <c r="FC139" s="64">
        <f t="shared" si="529"/>
        <v>0</v>
      </c>
      <c r="FD139" s="64">
        <f t="shared" si="529"/>
        <v>0</v>
      </c>
      <c r="FE139" s="64">
        <f t="shared" si="529"/>
        <v>0</v>
      </c>
      <c r="FF139" s="64">
        <f t="shared" si="529"/>
        <v>0</v>
      </c>
      <c r="FG139" s="64">
        <f t="shared" si="529"/>
        <v>0</v>
      </c>
      <c r="FH139" s="64">
        <f t="shared" si="529"/>
        <v>0</v>
      </c>
      <c r="FI139" s="64">
        <f t="shared" si="529"/>
        <v>0</v>
      </c>
      <c r="FJ139" s="64">
        <f t="shared" si="529"/>
        <v>0</v>
      </c>
      <c r="FK139" s="64">
        <f t="shared" si="529"/>
        <v>0</v>
      </c>
      <c r="FL139" s="64">
        <f t="shared" si="529"/>
        <v>0</v>
      </c>
      <c r="FM139" s="64">
        <f t="shared" si="529"/>
        <v>0</v>
      </c>
      <c r="FN139" s="64">
        <f t="shared" si="529"/>
        <v>0</v>
      </c>
      <c r="FO139" s="64">
        <f t="shared" si="529"/>
        <v>0</v>
      </c>
      <c r="FP139" s="64">
        <f t="shared" si="529"/>
        <v>0</v>
      </c>
      <c r="FQ139" s="64">
        <f t="shared" si="529"/>
        <v>0</v>
      </c>
      <c r="FR139" s="64">
        <f t="shared" si="529"/>
        <v>0</v>
      </c>
      <c r="FS139" s="64">
        <f t="shared" si="529"/>
        <v>0</v>
      </c>
      <c r="FT139" s="64">
        <f t="shared" si="529"/>
        <v>0</v>
      </c>
      <c r="FU139" s="426">
        <f t="shared" ref="FU139:IF139" si="530">SUM(FU140:FU154)</f>
        <v>0</v>
      </c>
      <c r="FV139" s="426">
        <f t="shared" si="530"/>
        <v>0</v>
      </c>
      <c r="FW139" s="64">
        <f t="shared" si="530"/>
        <v>0</v>
      </c>
      <c r="FX139" s="64">
        <f t="shared" si="530"/>
        <v>0</v>
      </c>
      <c r="FY139" s="64">
        <f t="shared" si="530"/>
        <v>0</v>
      </c>
      <c r="FZ139" s="64">
        <f t="shared" si="530"/>
        <v>0</v>
      </c>
      <c r="GA139" s="64">
        <f t="shared" si="530"/>
        <v>0</v>
      </c>
      <c r="GB139" s="64">
        <f t="shared" si="530"/>
        <v>0</v>
      </c>
      <c r="GC139" s="64">
        <f t="shared" si="530"/>
        <v>0</v>
      </c>
      <c r="GD139" s="64">
        <f t="shared" si="530"/>
        <v>0</v>
      </c>
      <c r="GE139" s="64">
        <f t="shared" si="530"/>
        <v>0</v>
      </c>
      <c r="GF139" s="64">
        <f t="shared" si="530"/>
        <v>0</v>
      </c>
      <c r="GG139" s="64">
        <f t="shared" si="530"/>
        <v>0</v>
      </c>
      <c r="GH139" s="64">
        <f t="shared" si="530"/>
        <v>0</v>
      </c>
      <c r="GI139" s="64">
        <f t="shared" si="530"/>
        <v>0</v>
      </c>
      <c r="GJ139" s="64">
        <f t="shared" si="530"/>
        <v>0</v>
      </c>
      <c r="GK139" s="64">
        <f t="shared" si="530"/>
        <v>0</v>
      </c>
      <c r="GL139" s="64">
        <f t="shared" si="530"/>
        <v>0</v>
      </c>
      <c r="GM139" s="64">
        <f t="shared" si="530"/>
        <v>0</v>
      </c>
      <c r="GN139" s="64">
        <f t="shared" si="530"/>
        <v>0</v>
      </c>
      <c r="GO139" s="64">
        <f t="shared" si="530"/>
        <v>0</v>
      </c>
      <c r="GP139" s="64">
        <f t="shared" si="530"/>
        <v>0</v>
      </c>
      <c r="GQ139" s="426">
        <f t="shared" si="530"/>
        <v>0</v>
      </c>
      <c r="GR139" s="426">
        <f t="shared" si="530"/>
        <v>0</v>
      </c>
      <c r="GS139" s="64">
        <f t="shared" si="530"/>
        <v>0</v>
      </c>
      <c r="GT139" s="64">
        <f t="shared" si="530"/>
        <v>0</v>
      </c>
      <c r="GU139" s="64">
        <f t="shared" si="530"/>
        <v>0</v>
      </c>
      <c r="GV139" s="64">
        <f t="shared" si="530"/>
        <v>0</v>
      </c>
      <c r="GW139" s="64">
        <f t="shared" si="530"/>
        <v>0</v>
      </c>
      <c r="GX139" s="64">
        <f t="shared" si="530"/>
        <v>0</v>
      </c>
      <c r="GY139" s="64">
        <f t="shared" si="530"/>
        <v>0</v>
      </c>
      <c r="GZ139" s="64">
        <f t="shared" si="530"/>
        <v>0</v>
      </c>
      <c r="HA139" s="64">
        <f t="shared" si="530"/>
        <v>0</v>
      </c>
      <c r="HB139" s="64">
        <f t="shared" si="530"/>
        <v>0</v>
      </c>
      <c r="HC139" s="64">
        <f t="shared" si="530"/>
        <v>0</v>
      </c>
      <c r="HD139" s="64">
        <f t="shared" si="530"/>
        <v>0</v>
      </c>
      <c r="HE139" s="64">
        <f t="shared" si="530"/>
        <v>0</v>
      </c>
      <c r="HF139" s="64">
        <f t="shared" si="530"/>
        <v>0</v>
      </c>
      <c r="HG139" s="64">
        <f t="shared" si="530"/>
        <v>0</v>
      </c>
      <c r="HH139" s="64">
        <f t="shared" si="530"/>
        <v>0</v>
      </c>
      <c r="HI139" s="64">
        <f t="shared" si="530"/>
        <v>0</v>
      </c>
      <c r="HJ139" s="64">
        <f t="shared" si="530"/>
        <v>0</v>
      </c>
      <c r="HK139" s="64">
        <f t="shared" si="530"/>
        <v>0</v>
      </c>
      <c r="HL139" s="382">
        <f t="shared" si="530"/>
        <v>2955.3719999999998</v>
      </c>
      <c r="HM139" s="398">
        <f t="shared" si="530"/>
        <v>1306.2380000000001</v>
      </c>
      <c r="HN139" s="398">
        <f t="shared" si="530"/>
        <v>2057.348</v>
      </c>
      <c r="HO139" s="382">
        <f t="shared" si="530"/>
        <v>2558.0879999999997</v>
      </c>
      <c r="HP139" s="382">
        <f t="shared" si="530"/>
        <v>272.41200000000003</v>
      </c>
      <c r="HQ139" s="382">
        <f t="shared" si="530"/>
        <v>272.41200000000003</v>
      </c>
      <c r="HR139" s="382">
        <f t="shared" si="530"/>
        <v>272.41200000000003</v>
      </c>
      <c r="HS139" s="382">
        <f t="shared" si="530"/>
        <v>680</v>
      </c>
      <c r="HT139" s="382">
        <f t="shared" si="530"/>
        <v>680</v>
      </c>
      <c r="HU139" s="382">
        <f t="shared" si="530"/>
        <v>680</v>
      </c>
      <c r="HV139" s="382">
        <f t="shared" si="530"/>
        <v>751.11</v>
      </c>
      <c r="HW139" s="382">
        <f t="shared" si="530"/>
        <v>353.82600000000002</v>
      </c>
      <c r="HX139" s="382">
        <f t="shared" si="530"/>
        <v>353.82599999999996</v>
      </c>
      <c r="HY139" s="382">
        <f t="shared" si="530"/>
        <v>751.11</v>
      </c>
      <c r="HZ139" s="382">
        <f t="shared" si="530"/>
        <v>0</v>
      </c>
      <c r="IA139" s="382">
        <f t="shared" si="530"/>
        <v>751.11</v>
      </c>
      <c r="IB139" s="382">
        <f t="shared" si="530"/>
        <v>500.74</v>
      </c>
      <c r="IC139" s="382">
        <f t="shared" si="530"/>
        <v>0</v>
      </c>
      <c r="ID139" s="382">
        <f t="shared" si="530"/>
        <v>500.74</v>
      </c>
      <c r="IE139" s="382">
        <f t="shared" si="530"/>
        <v>0</v>
      </c>
      <c r="IF139" s="429">
        <f t="shared" si="530"/>
        <v>0</v>
      </c>
      <c r="IG139" s="382">
        <f t="shared" ref="IG139" si="531">SUM(IG140:IG154)</f>
        <v>0</v>
      </c>
      <c r="IK139" s="380">
        <f t="shared" si="365"/>
        <v>0</v>
      </c>
    </row>
    <row r="140" spans="1:245" s="59" customFormat="1" ht="27" customHeight="1" outlineLevel="2">
      <c r="A140" s="57" t="s">
        <v>128</v>
      </c>
      <c r="B140" s="60" t="s">
        <v>223</v>
      </c>
      <c r="C140" s="528" t="s">
        <v>129</v>
      </c>
      <c r="D140" s="60" t="s">
        <v>182</v>
      </c>
      <c r="E140" s="406" t="s">
        <v>21</v>
      </c>
      <c r="F140" s="414"/>
      <c r="G140" s="55"/>
      <c r="H140" s="55"/>
      <c r="I140" s="55"/>
      <c r="J140" s="55">
        <v>2017</v>
      </c>
      <c r="K140" s="55">
        <v>2017</v>
      </c>
      <c r="L140" s="55"/>
      <c r="M140" s="34">
        <f t="shared" ref="M140:M152" si="532">+P140+R140+T140+AG140+AS140+AV140</f>
        <v>136.20600000000002</v>
      </c>
      <c r="N140" s="341" t="s">
        <v>606</v>
      </c>
      <c r="O140" s="34">
        <f t="shared" ref="O140:O154" si="533">+Q140+S140+U140+AH140+AT140+AW140</f>
        <v>136.20600000000002</v>
      </c>
      <c r="P140" s="34">
        <f t="shared" ref="P140:U154" si="534">BA140+BO140+CC140+CQ140</f>
        <v>136.20600000000002</v>
      </c>
      <c r="Q140" s="34">
        <f t="shared" si="534"/>
        <v>136.20600000000002</v>
      </c>
      <c r="R140" s="34">
        <f t="shared" si="534"/>
        <v>0</v>
      </c>
      <c r="S140" s="34">
        <f t="shared" si="534"/>
        <v>0</v>
      </c>
      <c r="T140" s="34">
        <f t="shared" si="534"/>
        <v>0</v>
      </c>
      <c r="U140" s="34">
        <f t="shared" si="534"/>
        <v>0</v>
      </c>
      <c r="V140" s="66">
        <f t="shared" si="526"/>
        <v>0</v>
      </c>
      <c r="W140" s="34"/>
      <c r="X140" s="34"/>
      <c r="Y140" s="34"/>
      <c r="Z140" s="34"/>
      <c r="AA140" s="34"/>
      <c r="AB140" s="34"/>
      <c r="AC140" s="34"/>
      <c r="AD140" s="34"/>
      <c r="AE140" s="34"/>
      <c r="AF140" s="34"/>
      <c r="AG140" s="34">
        <f>BG140+BU140+CI140+CW140</f>
        <v>0</v>
      </c>
      <c r="AH140" s="34">
        <f>BH140+BV140+CJ140+CX140</f>
        <v>0</v>
      </c>
      <c r="AI140" s="34">
        <f t="shared" si="500"/>
        <v>0</v>
      </c>
      <c r="AJ140" s="34"/>
      <c r="AK140" s="34"/>
      <c r="AL140" s="34"/>
      <c r="AM140" s="34"/>
      <c r="AN140" s="34"/>
      <c r="AO140" s="34"/>
      <c r="AP140" s="34"/>
      <c r="AQ140" s="34"/>
      <c r="AR140" s="34"/>
      <c r="AS140" s="34">
        <f>BI140+BW140+CK140+CY140</f>
        <v>0</v>
      </c>
      <c r="AT140" s="34">
        <f>BJ140+BX140+CL140+CZ140</f>
        <v>0</v>
      </c>
      <c r="AU140" s="66">
        <f t="shared" si="367"/>
        <v>0</v>
      </c>
      <c r="AV140" s="34">
        <f t="shared" ref="AV140:AW154" si="535">BK140+BY140+CM140+DA140</f>
        <v>0</v>
      </c>
      <c r="AW140" s="34">
        <f t="shared" si="535"/>
        <v>0</v>
      </c>
      <c r="AX140" s="34">
        <f t="shared" si="368"/>
        <v>0</v>
      </c>
      <c r="AY140" s="34">
        <f t="shared" ref="AY140:AZ154" si="536">+BA140+BC140+BE140+BG140+BI140+BK140</f>
        <v>136.20600000000002</v>
      </c>
      <c r="AZ140" s="34">
        <f t="shared" si="536"/>
        <v>136.20600000000002</v>
      </c>
      <c r="BA140" s="184">
        <v>136.20600000000002</v>
      </c>
      <c r="BB140" s="184">
        <f>96.406+39.8</f>
        <v>136.20600000000002</v>
      </c>
      <c r="BC140" s="34"/>
      <c r="BD140" s="34"/>
      <c r="BE140" s="34"/>
      <c r="BF140" s="34"/>
      <c r="BG140" s="34"/>
      <c r="BH140" s="34"/>
      <c r="BI140" s="34"/>
      <c r="BJ140" s="34"/>
      <c r="BK140" s="34"/>
      <c r="BL140" s="34"/>
      <c r="BM140" s="34">
        <f t="shared" ref="BM140:BN154" si="537">+BO140+BQ140+BS140+BU140+BW140+BY140</f>
        <v>0</v>
      </c>
      <c r="BN140" s="34">
        <f t="shared" si="537"/>
        <v>0</v>
      </c>
      <c r="BO140" s="245"/>
      <c r="BP140" s="245"/>
      <c r="BQ140" s="245"/>
      <c r="BR140" s="245"/>
      <c r="BS140" s="245"/>
      <c r="BT140" s="245"/>
      <c r="BU140" s="245"/>
      <c r="BV140" s="245"/>
      <c r="BW140" s="245"/>
      <c r="BX140" s="245"/>
      <c r="BY140" s="245"/>
      <c r="BZ140" s="245"/>
      <c r="CA140" s="34">
        <f t="shared" ref="CA140:CB172" si="538">+CC140+CE140+CG140+CI140+CK140+CM140</f>
        <v>0</v>
      </c>
      <c r="CB140" s="34">
        <f t="shared" si="538"/>
        <v>0</v>
      </c>
      <c r="CC140" s="245"/>
      <c r="CD140" s="245"/>
      <c r="CE140" s="245"/>
      <c r="CF140" s="245"/>
      <c r="CG140" s="245"/>
      <c r="CH140" s="245"/>
      <c r="CI140" s="245"/>
      <c r="CJ140" s="245"/>
      <c r="CK140" s="245"/>
      <c r="CL140" s="245"/>
      <c r="CM140" s="245"/>
      <c r="CN140" s="245"/>
      <c r="CO140" s="34">
        <f t="shared" ref="CO140:CP154" si="539">+CQ140+CS140+CU140+CW140+CY140+DA140</f>
        <v>0</v>
      </c>
      <c r="CP140" s="34">
        <f t="shared" si="539"/>
        <v>0</v>
      </c>
      <c r="CQ140" s="34"/>
      <c r="CR140" s="34"/>
      <c r="CS140" s="34"/>
      <c r="CT140" s="34"/>
      <c r="CU140" s="34"/>
      <c r="CV140" s="34"/>
      <c r="CW140" s="34"/>
      <c r="CX140" s="34"/>
      <c r="CY140" s="34"/>
      <c r="CZ140" s="58"/>
      <c r="DA140" s="58"/>
      <c r="DB140" s="58"/>
      <c r="DC140" s="380">
        <f t="shared" si="417"/>
        <v>136.20600000000002</v>
      </c>
      <c r="DD140" s="380">
        <f t="shared" si="417"/>
        <v>136.20600000000002</v>
      </c>
      <c r="DE140" s="64">
        <f t="shared" si="415"/>
        <v>136.20600000000002</v>
      </c>
      <c r="DF140" s="64">
        <f t="shared" si="415"/>
        <v>136.20600000000002</v>
      </c>
      <c r="DG140" s="64">
        <f t="shared" si="415"/>
        <v>0</v>
      </c>
      <c r="DH140" s="64">
        <f t="shared" si="415"/>
        <v>0</v>
      </c>
      <c r="DI140" s="64">
        <f t="shared" si="415"/>
        <v>0</v>
      </c>
      <c r="DJ140" s="64">
        <f t="shared" si="415"/>
        <v>0</v>
      </c>
      <c r="DK140" s="64">
        <f t="shared" si="415"/>
        <v>0</v>
      </c>
      <c r="DL140" s="64">
        <f t="shared" si="415"/>
        <v>0</v>
      </c>
      <c r="DM140" s="64">
        <f t="shared" si="415"/>
        <v>0</v>
      </c>
      <c r="DN140" s="64">
        <f t="shared" si="415"/>
        <v>0</v>
      </c>
      <c r="DO140" s="64">
        <f t="shared" si="415"/>
        <v>0</v>
      </c>
      <c r="DP140" s="64">
        <f t="shared" si="415"/>
        <v>0</v>
      </c>
      <c r="DQ140" s="245">
        <v>0</v>
      </c>
      <c r="DR140" s="245">
        <v>1</v>
      </c>
      <c r="DS140" s="245">
        <v>0</v>
      </c>
      <c r="DT140" s="245">
        <v>1</v>
      </c>
      <c r="DU140" s="245">
        <v>0</v>
      </c>
      <c r="DV140" s="245">
        <f>SUM(DQ140:DU140)</f>
        <v>2</v>
      </c>
      <c r="DW140" s="245"/>
      <c r="DX140" s="245"/>
      <c r="DY140" s="34">
        <v>1</v>
      </c>
      <c r="DZ140" s="34">
        <f>446375.43405/1000</f>
        <v>446.37543404999997</v>
      </c>
      <c r="EA140" s="34">
        <v>2.5992093459830472</v>
      </c>
      <c r="EB140" s="64">
        <f t="shared" si="468"/>
        <v>136.20600000000002</v>
      </c>
      <c r="EC140" s="426">
        <f t="shared" si="468"/>
        <v>136.20600000000002</v>
      </c>
      <c r="ED140" s="426">
        <f t="shared" si="469"/>
        <v>136.20600000000002</v>
      </c>
      <c r="EE140" s="64">
        <f t="shared" si="470"/>
        <v>136.20600000000002</v>
      </c>
      <c r="EF140" s="64">
        <f t="shared" si="418"/>
        <v>136.20600000000002</v>
      </c>
      <c r="EG140" s="64">
        <f t="shared" si="471"/>
        <v>136.20600000000002</v>
      </c>
      <c r="EH140" s="64">
        <f t="shared" si="419"/>
        <v>136.20600000000002</v>
      </c>
      <c r="EI140" s="64">
        <f t="shared" si="419"/>
        <v>0</v>
      </c>
      <c r="EJ140" s="64">
        <f t="shared" si="472"/>
        <v>0</v>
      </c>
      <c r="EK140" s="64">
        <f t="shared" si="420"/>
        <v>0</v>
      </c>
      <c r="EL140" s="64">
        <f t="shared" si="420"/>
        <v>0</v>
      </c>
      <c r="EM140" s="64">
        <f t="shared" si="421"/>
        <v>0</v>
      </c>
      <c r="EN140" s="64">
        <f t="shared" si="422"/>
        <v>0</v>
      </c>
      <c r="EO140" s="64">
        <f t="shared" si="422"/>
        <v>0</v>
      </c>
      <c r="EP140" s="64">
        <f t="shared" si="423"/>
        <v>0</v>
      </c>
      <c r="EQ140" s="64">
        <f t="shared" si="424"/>
        <v>0</v>
      </c>
      <c r="ER140" s="64">
        <f t="shared" si="424"/>
        <v>0</v>
      </c>
      <c r="ES140" s="64"/>
      <c r="ET140" s="426">
        <f t="shared" si="425"/>
        <v>0</v>
      </c>
      <c r="EU140" s="64">
        <f t="shared" si="425"/>
        <v>0</v>
      </c>
      <c r="EV140" s="64"/>
      <c r="EW140" s="426">
        <f t="shared" si="426"/>
        <v>0</v>
      </c>
      <c r="EX140" s="64">
        <f t="shared" si="473"/>
        <v>0</v>
      </c>
      <c r="EY140" s="426">
        <f t="shared" si="473"/>
        <v>0</v>
      </c>
      <c r="EZ140" s="426">
        <f t="shared" si="474"/>
        <v>0</v>
      </c>
      <c r="FA140" s="64">
        <f t="shared" si="475"/>
        <v>0</v>
      </c>
      <c r="FB140" s="64">
        <f t="shared" si="427"/>
        <v>0</v>
      </c>
      <c r="FC140" s="64">
        <f t="shared" si="476"/>
        <v>0</v>
      </c>
      <c r="FD140" s="64">
        <f t="shared" si="428"/>
        <v>0</v>
      </c>
      <c r="FE140" s="64">
        <f t="shared" si="428"/>
        <v>0</v>
      </c>
      <c r="FF140" s="64">
        <f t="shared" si="477"/>
        <v>0</v>
      </c>
      <c r="FG140" s="64">
        <f t="shared" si="429"/>
        <v>0</v>
      </c>
      <c r="FH140" s="64">
        <f t="shared" si="429"/>
        <v>0</v>
      </c>
      <c r="FI140" s="64">
        <f t="shared" si="430"/>
        <v>0</v>
      </c>
      <c r="FJ140" s="64">
        <f t="shared" si="431"/>
        <v>0</v>
      </c>
      <c r="FK140" s="64">
        <f t="shared" si="431"/>
        <v>0</v>
      </c>
      <c r="FL140" s="64">
        <f t="shared" si="432"/>
        <v>0</v>
      </c>
      <c r="FM140" s="64">
        <f t="shared" si="433"/>
        <v>0</v>
      </c>
      <c r="FN140" s="64">
        <f t="shared" si="433"/>
        <v>0</v>
      </c>
      <c r="FO140" s="64"/>
      <c r="FP140" s="64">
        <f t="shared" si="434"/>
        <v>0</v>
      </c>
      <c r="FQ140" s="64">
        <f t="shared" si="434"/>
        <v>0</v>
      </c>
      <c r="FR140" s="64"/>
      <c r="FS140" s="64">
        <f t="shared" si="435"/>
        <v>0</v>
      </c>
      <c r="FT140" s="64">
        <f t="shared" si="436"/>
        <v>0</v>
      </c>
      <c r="FU140" s="426">
        <f t="shared" si="436"/>
        <v>0</v>
      </c>
      <c r="FV140" s="426">
        <f t="shared" si="478"/>
        <v>0</v>
      </c>
      <c r="FW140" s="64">
        <f t="shared" si="437"/>
        <v>0</v>
      </c>
      <c r="FX140" s="64">
        <f t="shared" si="438"/>
        <v>0</v>
      </c>
      <c r="FY140" s="64">
        <f t="shared" si="479"/>
        <v>0</v>
      </c>
      <c r="FZ140" s="64">
        <f t="shared" si="439"/>
        <v>0</v>
      </c>
      <c r="GA140" s="64">
        <f t="shared" si="439"/>
        <v>0</v>
      </c>
      <c r="GB140" s="64">
        <f t="shared" si="480"/>
        <v>0</v>
      </c>
      <c r="GC140" s="64">
        <f t="shared" si="440"/>
        <v>0</v>
      </c>
      <c r="GD140" s="64">
        <f t="shared" si="440"/>
        <v>0</v>
      </c>
      <c r="GE140" s="64">
        <f t="shared" si="441"/>
        <v>0</v>
      </c>
      <c r="GF140" s="64">
        <f t="shared" si="442"/>
        <v>0</v>
      </c>
      <c r="GG140" s="64">
        <f t="shared" si="442"/>
        <v>0</v>
      </c>
      <c r="GH140" s="64">
        <f t="shared" si="443"/>
        <v>0</v>
      </c>
      <c r="GI140" s="64">
        <f t="shared" si="444"/>
        <v>0</v>
      </c>
      <c r="GJ140" s="64">
        <f t="shared" si="444"/>
        <v>0</v>
      </c>
      <c r="GK140" s="64"/>
      <c r="GL140" s="64">
        <f t="shared" si="445"/>
        <v>0</v>
      </c>
      <c r="GM140" s="64">
        <f t="shared" si="445"/>
        <v>0</v>
      </c>
      <c r="GN140" s="64"/>
      <c r="GO140" s="64">
        <f t="shared" si="446"/>
        <v>0</v>
      </c>
      <c r="GP140" s="64">
        <f t="shared" si="447"/>
        <v>0</v>
      </c>
      <c r="GQ140" s="426">
        <f t="shared" si="447"/>
        <v>0</v>
      </c>
      <c r="GR140" s="426">
        <f t="shared" si="481"/>
        <v>0</v>
      </c>
      <c r="GS140" s="64">
        <f t="shared" si="448"/>
        <v>0</v>
      </c>
      <c r="GT140" s="64">
        <f t="shared" si="449"/>
        <v>0</v>
      </c>
      <c r="GU140" s="64">
        <f t="shared" si="482"/>
        <v>0</v>
      </c>
      <c r="GV140" s="64">
        <f t="shared" si="450"/>
        <v>0</v>
      </c>
      <c r="GW140" s="64">
        <f t="shared" si="450"/>
        <v>0</v>
      </c>
      <c r="GX140" s="64">
        <f t="shared" si="483"/>
        <v>0</v>
      </c>
      <c r="GY140" s="64">
        <f t="shared" si="451"/>
        <v>0</v>
      </c>
      <c r="GZ140" s="64">
        <f t="shared" si="451"/>
        <v>0</v>
      </c>
      <c r="HA140" s="64">
        <f t="shared" si="484"/>
        <v>0</v>
      </c>
      <c r="HB140" s="64">
        <f t="shared" si="452"/>
        <v>0</v>
      </c>
      <c r="HC140" s="64">
        <f t="shared" si="452"/>
        <v>0</v>
      </c>
      <c r="HD140" s="64">
        <f t="shared" si="485"/>
        <v>0</v>
      </c>
      <c r="HE140" s="64">
        <f t="shared" si="453"/>
        <v>0</v>
      </c>
      <c r="HF140" s="64">
        <f t="shared" si="453"/>
        <v>0</v>
      </c>
      <c r="HG140" s="64"/>
      <c r="HH140" s="64">
        <f t="shared" si="454"/>
        <v>0</v>
      </c>
      <c r="HI140" s="64">
        <f t="shared" si="454"/>
        <v>0</v>
      </c>
      <c r="HJ140" s="64"/>
      <c r="HK140" s="64">
        <f t="shared" si="455"/>
        <v>0</v>
      </c>
      <c r="HL140" s="382">
        <f t="shared" si="486"/>
        <v>136.20600000000002</v>
      </c>
      <c r="HM140" s="398">
        <f t="shared" si="486"/>
        <v>136.20600000000002</v>
      </c>
      <c r="HN140" s="398">
        <f t="shared" si="487"/>
        <v>136.20600000000002</v>
      </c>
      <c r="HO140" s="382">
        <f t="shared" si="456"/>
        <v>136.20600000000002</v>
      </c>
      <c r="HP140" s="382">
        <f t="shared" si="390"/>
        <v>136.20600000000002</v>
      </c>
      <c r="HQ140" s="382">
        <f t="shared" si="390"/>
        <v>136.20600000000002</v>
      </c>
      <c r="HR140" s="382">
        <f t="shared" si="390"/>
        <v>136.20600000000002</v>
      </c>
      <c r="HS140" s="382">
        <f t="shared" si="390"/>
        <v>0</v>
      </c>
      <c r="HT140" s="382">
        <f t="shared" si="390"/>
        <v>0</v>
      </c>
      <c r="HU140" s="382">
        <f t="shared" si="390"/>
        <v>0</v>
      </c>
      <c r="HV140" s="382">
        <f t="shared" si="390"/>
        <v>0</v>
      </c>
      <c r="HW140" s="382">
        <f t="shared" ref="HW140:IG165" si="540">EM140+FI140+GE140+HA140</f>
        <v>0</v>
      </c>
      <c r="HX140" s="382">
        <f t="shared" si="540"/>
        <v>0</v>
      </c>
      <c r="HY140" s="382">
        <f t="shared" si="540"/>
        <v>0</v>
      </c>
      <c r="HZ140" s="382">
        <f t="shared" si="540"/>
        <v>0</v>
      </c>
      <c r="IA140" s="382">
        <f t="shared" si="540"/>
        <v>0</v>
      </c>
      <c r="IB140" s="382">
        <f t="shared" si="540"/>
        <v>0</v>
      </c>
      <c r="IC140" s="382">
        <f t="shared" si="540"/>
        <v>0</v>
      </c>
      <c r="ID140" s="382">
        <f t="shared" si="540"/>
        <v>0</v>
      </c>
      <c r="IE140" s="382">
        <f t="shared" si="540"/>
        <v>0</v>
      </c>
      <c r="IF140" s="429">
        <f t="shared" si="328"/>
        <v>0</v>
      </c>
      <c r="IG140" s="382">
        <f t="shared" si="328"/>
        <v>0</v>
      </c>
      <c r="IK140" s="380">
        <f t="shared" ref="IK140:IK202" si="541">IC140-HG140-GK140-FO140-ES140</f>
        <v>0</v>
      </c>
    </row>
    <row r="141" spans="1:245" s="59" customFormat="1" ht="27" customHeight="1" outlineLevel="2">
      <c r="A141" s="57" t="s">
        <v>225</v>
      </c>
      <c r="B141" s="60" t="s">
        <v>224</v>
      </c>
      <c r="C141" s="529"/>
      <c r="D141" s="60" t="s">
        <v>191</v>
      </c>
      <c r="E141" s="406" t="s">
        <v>59</v>
      </c>
      <c r="F141" s="414"/>
      <c r="G141" s="55"/>
      <c r="H141" s="55"/>
      <c r="I141" s="55"/>
      <c r="J141" s="55">
        <v>2017</v>
      </c>
      <c r="K141" s="55">
        <v>2017</v>
      </c>
      <c r="L141" s="55"/>
      <c r="M141" s="34">
        <f t="shared" si="532"/>
        <v>136.20600000000002</v>
      </c>
      <c r="N141" s="341" t="s">
        <v>606</v>
      </c>
      <c r="O141" s="34">
        <f t="shared" si="533"/>
        <v>136.20600000000002</v>
      </c>
      <c r="P141" s="34">
        <f t="shared" si="534"/>
        <v>136.20600000000002</v>
      </c>
      <c r="Q141" s="34">
        <f t="shared" si="534"/>
        <v>136.20600000000002</v>
      </c>
      <c r="R141" s="34">
        <f t="shared" si="534"/>
        <v>0</v>
      </c>
      <c r="S141" s="34">
        <f t="shared" si="534"/>
        <v>0</v>
      </c>
      <c r="T141" s="34">
        <f t="shared" si="534"/>
        <v>0</v>
      </c>
      <c r="U141" s="34">
        <f t="shared" si="534"/>
        <v>0</v>
      </c>
      <c r="V141" s="66">
        <f t="shared" si="526"/>
        <v>0</v>
      </c>
      <c r="W141" s="34"/>
      <c r="X141" s="34"/>
      <c r="Y141" s="34"/>
      <c r="Z141" s="34"/>
      <c r="AA141" s="34"/>
      <c r="AB141" s="34"/>
      <c r="AC141" s="34"/>
      <c r="AD141" s="34"/>
      <c r="AE141" s="34"/>
      <c r="AF141" s="34"/>
      <c r="AG141" s="34">
        <f t="shared" ref="AG141:AH154" si="542">BG141+BU141+CI141+CW141</f>
        <v>0</v>
      </c>
      <c r="AH141" s="34">
        <f t="shared" si="542"/>
        <v>0</v>
      </c>
      <c r="AI141" s="34">
        <f t="shared" si="500"/>
        <v>0</v>
      </c>
      <c r="AJ141" s="34"/>
      <c r="AK141" s="34"/>
      <c r="AL141" s="34"/>
      <c r="AM141" s="34"/>
      <c r="AN141" s="34"/>
      <c r="AO141" s="34"/>
      <c r="AP141" s="34"/>
      <c r="AQ141" s="34"/>
      <c r="AR141" s="34"/>
      <c r="AS141" s="34">
        <f t="shared" ref="AS141:AT154" si="543">BI141+BW141+CK141+CY141</f>
        <v>0</v>
      </c>
      <c r="AT141" s="34">
        <f t="shared" si="543"/>
        <v>0</v>
      </c>
      <c r="AU141" s="66">
        <f t="shared" si="367"/>
        <v>0</v>
      </c>
      <c r="AV141" s="34">
        <f t="shared" si="535"/>
        <v>0</v>
      </c>
      <c r="AW141" s="34">
        <f t="shared" si="535"/>
        <v>0</v>
      </c>
      <c r="AX141" s="34">
        <f t="shared" si="368"/>
        <v>0</v>
      </c>
      <c r="AY141" s="34">
        <f t="shared" si="536"/>
        <v>136.20600000000002</v>
      </c>
      <c r="AZ141" s="34">
        <f t="shared" si="536"/>
        <v>136.20600000000002</v>
      </c>
      <c r="BA141" s="184">
        <v>136.20600000000002</v>
      </c>
      <c r="BB141" s="184">
        <f>96.406+39.8</f>
        <v>136.20600000000002</v>
      </c>
      <c r="BC141" s="34"/>
      <c r="BD141" s="34"/>
      <c r="BE141" s="34"/>
      <c r="BF141" s="34"/>
      <c r="BG141" s="34"/>
      <c r="BH141" s="34"/>
      <c r="BI141" s="34"/>
      <c r="BJ141" s="34"/>
      <c r="BK141" s="34"/>
      <c r="BL141" s="34"/>
      <c r="BM141" s="34">
        <f t="shared" si="537"/>
        <v>0</v>
      </c>
      <c r="BN141" s="34">
        <f t="shared" si="537"/>
        <v>0</v>
      </c>
      <c r="BO141" s="245"/>
      <c r="BP141" s="245"/>
      <c r="BQ141" s="245"/>
      <c r="BR141" s="245"/>
      <c r="BS141" s="245"/>
      <c r="BT141" s="245"/>
      <c r="BU141" s="245"/>
      <c r="BV141" s="245"/>
      <c r="BW141" s="245"/>
      <c r="BX141" s="245"/>
      <c r="BY141" s="245"/>
      <c r="BZ141" s="245"/>
      <c r="CA141" s="34">
        <f t="shared" si="538"/>
        <v>0</v>
      </c>
      <c r="CB141" s="34">
        <f t="shared" si="538"/>
        <v>0</v>
      </c>
      <c r="CC141" s="245"/>
      <c r="CD141" s="245"/>
      <c r="CE141" s="245"/>
      <c r="CF141" s="245"/>
      <c r="CG141" s="245"/>
      <c r="CH141" s="245"/>
      <c r="CI141" s="245"/>
      <c r="CJ141" s="245"/>
      <c r="CK141" s="245"/>
      <c r="CL141" s="245"/>
      <c r="CM141" s="245"/>
      <c r="CN141" s="245"/>
      <c r="CO141" s="34">
        <f t="shared" si="539"/>
        <v>0</v>
      </c>
      <c r="CP141" s="34">
        <f t="shared" si="539"/>
        <v>0</v>
      </c>
      <c r="CQ141" s="34"/>
      <c r="CR141" s="34"/>
      <c r="CS141" s="34"/>
      <c r="CT141" s="34"/>
      <c r="CU141" s="34"/>
      <c r="CV141" s="34"/>
      <c r="CW141" s="34"/>
      <c r="CX141" s="34"/>
      <c r="CY141" s="34"/>
      <c r="CZ141" s="58"/>
      <c r="DA141" s="58"/>
      <c r="DB141" s="58"/>
      <c r="DC141" s="380">
        <f t="shared" si="417"/>
        <v>136.20600000000002</v>
      </c>
      <c r="DD141" s="380">
        <f t="shared" si="417"/>
        <v>136.20600000000002</v>
      </c>
      <c r="DE141" s="64">
        <f t="shared" ref="DE141:DP162" si="544">BA141+BO141+CC141+CQ141</f>
        <v>136.20600000000002</v>
      </c>
      <c r="DF141" s="64">
        <f t="shared" si="544"/>
        <v>136.20600000000002</v>
      </c>
      <c r="DG141" s="64">
        <f t="shared" si="544"/>
        <v>0</v>
      </c>
      <c r="DH141" s="64">
        <f t="shared" si="544"/>
        <v>0</v>
      </c>
      <c r="DI141" s="64">
        <f t="shared" si="544"/>
        <v>0</v>
      </c>
      <c r="DJ141" s="64">
        <f t="shared" si="544"/>
        <v>0</v>
      </c>
      <c r="DK141" s="64">
        <f t="shared" si="544"/>
        <v>0</v>
      </c>
      <c r="DL141" s="64">
        <f t="shared" si="544"/>
        <v>0</v>
      </c>
      <c r="DM141" s="64">
        <f t="shared" si="544"/>
        <v>0</v>
      </c>
      <c r="DN141" s="64">
        <f t="shared" si="544"/>
        <v>0</v>
      </c>
      <c r="DO141" s="64">
        <f t="shared" si="544"/>
        <v>0</v>
      </c>
      <c r="DP141" s="64">
        <f t="shared" si="544"/>
        <v>0</v>
      </c>
      <c r="DQ141" s="245">
        <v>0</v>
      </c>
      <c r="DR141" s="245">
        <v>1</v>
      </c>
      <c r="DS141" s="245">
        <v>0</v>
      </c>
      <c r="DT141" s="245">
        <v>1</v>
      </c>
      <c r="DU141" s="245">
        <v>0</v>
      </c>
      <c r="DV141" s="245">
        <f>SUM(DQ141:DU141)</f>
        <v>2</v>
      </c>
      <c r="DW141" s="245"/>
      <c r="DX141" s="245"/>
      <c r="DY141" s="34">
        <v>1</v>
      </c>
      <c r="DZ141" s="34">
        <f>446375.43405/1000</f>
        <v>446.37543404999997</v>
      </c>
      <c r="EA141" s="34">
        <v>2.5992093459830472</v>
      </c>
      <c r="EB141" s="64">
        <f t="shared" si="468"/>
        <v>136.20600000000002</v>
      </c>
      <c r="EC141" s="426">
        <f t="shared" si="468"/>
        <v>136.20600000000002</v>
      </c>
      <c r="ED141" s="426">
        <f t="shared" si="469"/>
        <v>136.20600000000002</v>
      </c>
      <c r="EE141" s="64">
        <f t="shared" si="470"/>
        <v>136.20600000000002</v>
      </c>
      <c r="EF141" s="64">
        <f t="shared" si="418"/>
        <v>136.20600000000002</v>
      </c>
      <c r="EG141" s="64">
        <f t="shared" si="471"/>
        <v>136.20600000000002</v>
      </c>
      <c r="EH141" s="64">
        <f t="shared" si="419"/>
        <v>136.20600000000002</v>
      </c>
      <c r="EI141" s="64">
        <f t="shared" si="419"/>
        <v>0</v>
      </c>
      <c r="EJ141" s="64">
        <f t="shared" si="472"/>
        <v>0</v>
      </c>
      <c r="EK141" s="64">
        <f t="shared" si="420"/>
        <v>0</v>
      </c>
      <c r="EL141" s="64">
        <f t="shared" si="420"/>
        <v>0</v>
      </c>
      <c r="EM141" s="64">
        <f t="shared" si="421"/>
        <v>0</v>
      </c>
      <c r="EN141" s="64">
        <f t="shared" si="422"/>
        <v>0</v>
      </c>
      <c r="EO141" s="64">
        <f t="shared" si="422"/>
        <v>0</v>
      </c>
      <c r="EP141" s="64">
        <f t="shared" si="423"/>
        <v>0</v>
      </c>
      <c r="EQ141" s="64">
        <f t="shared" si="424"/>
        <v>0</v>
      </c>
      <c r="ER141" s="64">
        <f t="shared" si="424"/>
        <v>0</v>
      </c>
      <c r="ES141" s="64"/>
      <c r="ET141" s="426">
        <f t="shared" si="425"/>
        <v>0</v>
      </c>
      <c r="EU141" s="64">
        <f t="shared" si="425"/>
        <v>0</v>
      </c>
      <c r="EV141" s="64"/>
      <c r="EW141" s="426">
        <f t="shared" si="426"/>
        <v>0</v>
      </c>
      <c r="EX141" s="64">
        <f t="shared" si="473"/>
        <v>0</v>
      </c>
      <c r="EY141" s="426">
        <f t="shared" si="473"/>
        <v>0</v>
      </c>
      <c r="EZ141" s="426">
        <f t="shared" si="474"/>
        <v>0</v>
      </c>
      <c r="FA141" s="64">
        <f t="shared" si="475"/>
        <v>0</v>
      </c>
      <c r="FB141" s="64">
        <f t="shared" si="427"/>
        <v>0</v>
      </c>
      <c r="FC141" s="64">
        <f t="shared" si="476"/>
        <v>0</v>
      </c>
      <c r="FD141" s="64">
        <f t="shared" si="428"/>
        <v>0</v>
      </c>
      <c r="FE141" s="64">
        <f t="shared" si="428"/>
        <v>0</v>
      </c>
      <c r="FF141" s="64">
        <f t="shared" si="477"/>
        <v>0</v>
      </c>
      <c r="FG141" s="64">
        <f t="shared" si="429"/>
        <v>0</v>
      </c>
      <c r="FH141" s="64">
        <f t="shared" si="429"/>
        <v>0</v>
      </c>
      <c r="FI141" s="64">
        <f t="shared" si="430"/>
        <v>0</v>
      </c>
      <c r="FJ141" s="64">
        <f t="shared" si="431"/>
        <v>0</v>
      </c>
      <c r="FK141" s="64">
        <f t="shared" si="431"/>
        <v>0</v>
      </c>
      <c r="FL141" s="64">
        <f t="shared" si="432"/>
        <v>0</v>
      </c>
      <c r="FM141" s="64">
        <f t="shared" si="433"/>
        <v>0</v>
      </c>
      <c r="FN141" s="64">
        <f t="shared" si="433"/>
        <v>0</v>
      </c>
      <c r="FO141" s="64"/>
      <c r="FP141" s="64">
        <f t="shared" si="434"/>
        <v>0</v>
      </c>
      <c r="FQ141" s="64">
        <f t="shared" si="434"/>
        <v>0</v>
      </c>
      <c r="FR141" s="64"/>
      <c r="FS141" s="64">
        <f t="shared" si="435"/>
        <v>0</v>
      </c>
      <c r="FT141" s="64">
        <f t="shared" si="436"/>
        <v>0</v>
      </c>
      <c r="FU141" s="426">
        <f t="shared" si="436"/>
        <v>0</v>
      </c>
      <c r="FV141" s="426">
        <f t="shared" si="478"/>
        <v>0</v>
      </c>
      <c r="FW141" s="64">
        <f t="shared" si="437"/>
        <v>0</v>
      </c>
      <c r="FX141" s="64">
        <f t="shared" si="438"/>
        <v>0</v>
      </c>
      <c r="FY141" s="64">
        <f t="shared" si="479"/>
        <v>0</v>
      </c>
      <c r="FZ141" s="64">
        <f t="shared" si="439"/>
        <v>0</v>
      </c>
      <c r="GA141" s="64">
        <f t="shared" si="439"/>
        <v>0</v>
      </c>
      <c r="GB141" s="64">
        <f t="shared" si="480"/>
        <v>0</v>
      </c>
      <c r="GC141" s="64">
        <f t="shared" si="440"/>
        <v>0</v>
      </c>
      <c r="GD141" s="64">
        <f t="shared" si="440"/>
        <v>0</v>
      </c>
      <c r="GE141" s="64">
        <f t="shared" si="441"/>
        <v>0</v>
      </c>
      <c r="GF141" s="64">
        <f t="shared" si="442"/>
        <v>0</v>
      </c>
      <c r="GG141" s="64">
        <f t="shared" si="442"/>
        <v>0</v>
      </c>
      <c r="GH141" s="64">
        <f t="shared" si="443"/>
        <v>0</v>
      </c>
      <c r="GI141" s="64">
        <f t="shared" si="444"/>
        <v>0</v>
      </c>
      <c r="GJ141" s="64">
        <f t="shared" si="444"/>
        <v>0</v>
      </c>
      <c r="GK141" s="64"/>
      <c r="GL141" s="64">
        <f t="shared" si="445"/>
        <v>0</v>
      </c>
      <c r="GM141" s="64">
        <f t="shared" si="445"/>
        <v>0</v>
      </c>
      <c r="GN141" s="64"/>
      <c r="GO141" s="64">
        <f t="shared" si="446"/>
        <v>0</v>
      </c>
      <c r="GP141" s="64">
        <f t="shared" si="447"/>
        <v>0</v>
      </c>
      <c r="GQ141" s="426">
        <f t="shared" si="447"/>
        <v>0</v>
      </c>
      <c r="GR141" s="426">
        <f t="shared" si="481"/>
        <v>0</v>
      </c>
      <c r="GS141" s="64">
        <f t="shared" si="448"/>
        <v>0</v>
      </c>
      <c r="GT141" s="64">
        <f t="shared" si="449"/>
        <v>0</v>
      </c>
      <c r="GU141" s="64">
        <f t="shared" si="482"/>
        <v>0</v>
      </c>
      <c r="GV141" s="64">
        <f t="shared" si="450"/>
        <v>0</v>
      </c>
      <c r="GW141" s="64">
        <f t="shared" si="450"/>
        <v>0</v>
      </c>
      <c r="GX141" s="64">
        <f t="shared" si="483"/>
        <v>0</v>
      </c>
      <c r="GY141" s="64">
        <f t="shared" si="451"/>
        <v>0</v>
      </c>
      <c r="GZ141" s="64">
        <f t="shared" si="451"/>
        <v>0</v>
      </c>
      <c r="HA141" s="64">
        <f t="shared" si="484"/>
        <v>0</v>
      </c>
      <c r="HB141" s="64">
        <f t="shared" si="452"/>
        <v>0</v>
      </c>
      <c r="HC141" s="64">
        <f t="shared" si="452"/>
        <v>0</v>
      </c>
      <c r="HD141" s="64">
        <f t="shared" si="485"/>
        <v>0</v>
      </c>
      <c r="HE141" s="64">
        <f t="shared" si="453"/>
        <v>0</v>
      </c>
      <c r="HF141" s="64">
        <f t="shared" si="453"/>
        <v>0</v>
      </c>
      <c r="HG141" s="64"/>
      <c r="HH141" s="64">
        <f t="shared" si="454"/>
        <v>0</v>
      </c>
      <c r="HI141" s="64">
        <f t="shared" si="454"/>
        <v>0</v>
      </c>
      <c r="HJ141" s="64"/>
      <c r="HK141" s="64">
        <f t="shared" si="455"/>
        <v>0</v>
      </c>
      <c r="HL141" s="382">
        <f t="shared" si="486"/>
        <v>136.20600000000002</v>
      </c>
      <c r="HM141" s="398">
        <f t="shared" si="486"/>
        <v>136.20600000000002</v>
      </c>
      <c r="HN141" s="398">
        <f t="shared" si="487"/>
        <v>136.20600000000002</v>
      </c>
      <c r="HO141" s="382">
        <f t="shared" si="456"/>
        <v>136.20600000000002</v>
      </c>
      <c r="HP141" s="382">
        <f t="shared" si="390"/>
        <v>136.20600000000002</v>
      </c>
      <c r="HQ141" s="382">
        <f t="shared" si="390"/>
        <v>136.20600000000002</v>
      </c>
      <c r="HR141" s="382">
        <f t="shared" si="390"/>
        <v>136.20600000000002</v>
      </c>
      <c r="HS141" s="382">
        <f t="shared" si="390"/>
        <v>0</v>
      </c>
      <c r="HT141" s="382">
        <f t="shared" si="390"/>
        <v>0</v>
      </c>
      <c r="HU141" s="382">
        <f t="shared" si="390"/>
        <v>0</v>
      </c>
      <c r="HV141" s="382">
        <f t="shared" si="390"/>
        <v>0</v>
      </c>
      <c r="HW141" s="382">
        <f t="shared" si="540"/>
        <v>0</v>
      </c>
      <c r="HX141" s="382">
        <f t="shared" si="540"/>
        <v>0</v>
      </c>
      <c r="HY141" s="382">
        <f t="shared" si="540"/>
        <v>0</v>
      </c>
      <c r="HZ141" s="382">
        <f t="shared" si="540"/>
        <v>0</v>
      </c>
      <c r="IA141" s="382">
        <f t="shared" si="540"/>
        <v>0</v>
      </c>
      <c r="IB141" s="382">
        <f t="shared" si="540"/>
        <v>0</v>
      </c>
      <c r="IC141" s="382">
        <f t="shared" si="540"/>
        <v>0</v>
      </c>
      <c r="ID141" s="382">
        <f t="shared" si="540"/>
        <v>0</v>
      </c>
      <c r="IE141" s="382">
        <f t="shared" si="540"/>
        <v>0</v>
      </c>
      <c r="IF141" s="429">
        <f t="shared" si="328"/>
        <v>0</v>
      </c>
      <c r="IG141" s="382">
        <f t="shared" si="328"/>
        <v>0</v>
      </c>
      <c r="IK141" s="380">
        <f t="shared" si="541"/>
        <v>0</v>
      </c>
    </row>
    <row r="142" spans="1:245" s="59" customFormat="1" ht="27" customHeight="1" outlineLevel="2">
      <c r="A142" s="57" t="s">
        <v>226</v>
      </c>
      <c r="B142" s="60" t="s">
        <v>257</v>
      </c>
      <c r="C142" s="529"/>
      <c r="D142" s="60" t="s">
        <v>204</v>
      </c>
      <c r="E142" s="406" t="s">
        <v>21</v>
      </c>
      <c r="F142" s="414"/>
      <c r="G142" s="55"/>
      <c r="H142" s="55"/>
      <c r="I142" s="55"/>
      <c r="J142" s="55">
        <v>2020</v>
      </c>
      <c r="K142" s="55">
        <v>2020</v>
      </c>
      <c r="L142" s="55"/>
      <c r="M142" s="34">
        <f t="shared" si="532"/>
        <v>250.37</v>
      </c>
      <c r="N142" s="341" t="s">
        <v>606</v>
      </c>
      <c r="O142" s="34">
        <f t="shared" si="533"/>
        <v>250.37</v>
      </c>
      <c r="P142" s="34">
        <f t="shared" si="534"/>
        <v>0</v>
      </c>
      <c r="Q142" s="34">
        <f t="shared" si="534"/>
        <v>0</v>
      </c>
      <c r="R142" s="34">
        <f t="shared" si="534"/>
        <v>0</v>
      </c>
      <c r="S142" s="34">
        <f t="shared" si="534"/>
        <v>0</v>
      </c>
      <c r="T142" s="34">
        <f t="shared" si="534"/>
        <v>0</v>
      </c>
      <c r="U142" s="34">
        <f t="shared" si="534"/>
        <v>0</v>
      </c>
      <c r="V142" s="66">
        <f t="shared" si="526"/>
        <v>0</v>
      </c>
      <c r="W142" s="34"/>
      <c r="X142" s="34"/>
      <c r="Y142" s="34"/>
      <c r="Z142" s="34"/>
      <c r="AA142" s="34"/>
      <c r="AB142" s="34"/>
      <c r="AC142" s="34"/>
      <c r="AD142" s="34"/>
      <c r="AE142" s="34"/>
      <c r="AF142" s="34"/>
      <c r="AG142" s="34">
        <f t="shared" si="542"/>
        <v>250.37</v>
      </c>
      <c r="AH142" s="34">
        <f t="shared" si="542"/>
        <v>250.37</v>
      </c>
      <c r="AI142" s="34">
        <f t="shared" si="500"/>
        <v>0</v>
      </c>
      <c r="AJ142" s="34"/>
      <c r="AK142" s="34"/>
      <c r="AL142" s="34"/>
      <c r="AM142" s="34"/>
      <c r="AN142" s="34"/>
      <c r="AO142" s="34"/>
      <c r="AP142" s="34"/>
      <c r="AQ142" s="34"/>
      <c r="AR142" s="34"/>
      <c r="AS142" s="34">
        <f t="shared" si="543"/>
        <v>0</v>
      </c>
      <c r="AT142" s="34">
        <f t="shared" si="543"/>
        <v>0</v>
      </c>
      <c r="AU142" s="66">
        <f t="shared" ref="AU142:AU203" si="545">IC142</f>
        <v>0</v>
      </c>
      <c r="AV142" s="34">
        <f t="shared" si="535"/>
        <v>0</v>
      </c>
      <c r="AW142" s="34">
        <f t="shared" si="535"/>
        <v>0</v>
      </c>
      <c r="AX142" s="34">
        <f t="shared" ref="AX142:AX203" si="546">IF142</f>
        <v>0</v>
      </c>
      <c r="AY142" s="34">
        <f t="shared" si="536"/>
        <v>250.37</v>
      </c>
      <c r="AZ142" s="34">
        <f t="shared" si="536"/>
        <v>250.37</v>
      </c>
      <c r="BA142" s="34"/>
      <c r="BB142" s="34"/>
      <c r="BC142" s="245"/>
      <c r="BD142" s="245"/>
      <c r="BE142" s="245"/>
      <c r="BF142" s="245"/>
      <c r="BG142" s="185">
        <v>250.37</v>
      </c>
      <c r="BH142" s="185">
        <v>250.37</v>
      </c>
      <c r="BI142" s="245"/>
      <c r="BJ142" s="245"/>
      <c r="BK142" s="34"/>
      <c r="BL142" s="34"/>
      <c r="BM142" s="34">
        <f t="shared" si="537"/>
        <v>0</v>
      </c>
      <c r="BN142" s="34">
        <f t="shared" si="537"/>
        <v>0</v>
      </c>
      <c r="BO142" s="245"/>
      <c r="BP142" s="245"/>
      <c r="BQ142" s="245"/>
      <c r="BR142" s="245"/>
      <c r="BS142" s="245"/>
      <c r="BT142" s="245"/>
      <c r="BU142" s="245"/>
      <c r="BV142" s="245"/>
      <c r="BW142" s="245"/>
      <c r="BX142" s="245"/>
      <c r="BY142" s="245"/>
      <c r="BZ142" s="245"/>
      <c r="CA142" s="34">
        <f t="shared" si="538"/>
        <v>0</v>
      </c>
      <c r="CB142" s="34">
        <f t="shared" si="538"/>
        <v>0</v>
      </c>
      <c r="CC142" s="245"/>
      <c r="CD142" s="245"/>
      <c r="CE142" s="245"/>
      <c r="CF142" s="245"/>
      <c r="CG142" s="245"/>
      <c r="CH142" s="245"/>
      <c r="CI142" s="245"/>
      <c r="CJ142" s="245"/>
      <c r="CK142" s="245"/>
      <c r="CL142" s="245"/>
      <c r="CM142" s="245"/>
      <c r="CN142" s="245"/>
      <c r="CO142" s="34">
        <f t="shared" si="539"/>
        <v>0</v>
      </c>
      <c r="CP142" s="34">
        <f t="shared" si="539"/>
        <v>0</v>
      </c>
      <c r="CQ142" s="34"/>
      <c r="CR142" s="34"/>
      <c r="CS142" s="34"/>
      <c r="CT142" s="34"/>
      <c r="CU142" s="34"/>
      <c r="CV142" s="34"/>
      <c r="CW142" s="34"/>
      <c r="CX142" s="34"/>
      <c r="CY142" s="34"/>
      <c r="CZ142" s="58"/>
      <c r="DA142" s="58"/>
      <c r="DB142" s="58"/>
      <c r="DC142" s="380">
        <f t="shared" si="417"/>
        <v>250.37</v>
      </c>
      <c r="DD142" s="380">
        <f t="shared" si="417"/>
        <v>250.37</v>
      </c>
      <c r="DE142" s="64">
        <f t="shared" si="544"/>
        <v>0</v>
      </c>
      <c r="DF142" s="64">
        <f t="shared" si="544"/>
        <v>0</v>
      </c>
      <c r="DG142" s="64">
        <f t="shared" si="544"/>
        <v>0</v>
      </c>
      <c r="DH142" s="64">
        <f t="shared" si="544"/>
        <v>0</v>
      </c>
      <c r="DI142" s="64">
        <f t="shared" si="544"/>
        <v>0</v>
      </c>
      <c r="DJ142" s="64">
        <f t="shared" si="544"/>
        <v>0</v>
      </c>
      <c r="DK142" s="64">
        <f t="shared" si="544"/>
        <v>250.37</v>
      </c>
      <c r="DL142" s="64">
        <f t="shared" si="544"/>
        <v>250.37</v>
      </c>
      <c r="DM142" s="64">
        <f t="shared" si="544"/>
        <v>0</v>
      </c>
      <c r="DN142" s="64">
        <f t="shared" si="544"/>
        <v>0</v>
      </c>
      <c r="DO142" s="64">
        <f t="shared" si="544"/>
        <v>0</v>
      </c>
      <c r="DP142" s="64">
        <f t="shared" si="544"/>
        <v>0</v>
      </c>
      <c r="DQ142" s="245"/>
      <c r="DR142" s="245"/>
      <c r="DS142" s="245"/>
      <c r="DT142" s="245"/>
      <c r="DU142" s="245"/>
      <c r="DV142" s="245"/>
      <c r="DW142" s="245"/>
      <c r="DX142" s="245"/>
      <c r="DY142" s="34"/>
      <c r="DZ142" s="34"/>
      <c r="EA142" s="34"/>
      <c r="EB142" s="64">
        <f t="shared" si="468"/>
        <v>250.37</v>
      </c>
      <c r="EC142" s="426">
        <f t="shared" si="468"/>
        <v>0</v>
      </c>
      <c r="ED142" s="426">
        <f t="shared" si="469"/>
        <v>250.37</v>
      </c>
      <c r="EE142" s="64">
        <f t="shared" si="470"/>
        <v>250.37</v>
      </c>
      <c r="EF142" s="64">
        <f t="shared" si="418"/>
        <v>0</v>
      </c>
      <c r="EG142" s="64">
        <f t="shared" si="471"/>
        <v>0</v>
      </c>
      <c r="EH142" s="64">
        <f t="shared" si="419"/>
        <v>0</v>
      </c>
      <c r="EI142" s="64">
        <f t="shared" si="419"/>
        <v>0</v>
      </c>
      <c r="EJ142" s="64">
        <f t="shared" si="472"/>
        <v>0</v>
      </c>
      <c r="EK142" s="64">
        <f t="shared" si="420"/>
        <v>0</v>
      </c>
      <c r="EL142" s="64">
        <f t="shared" si="420"/>
        <v>0</v>
      </c>
      <c r="EM142" s="64">
        <f t="shared" si="421"/>
        <v>0</v>
      </c>
      <c r="EN142" s="64">
        <f t="shared" si="422"/>
        <v>0</v>
      </c>
      <c r="EO142" s="64">
        <f t="shared" si="422"/>
        <v>250.37</v>
      </c>
      <c r="EP142" s="64">
        <f t="shared" si="423"/>
        <v>0</v>
      </c>
      <c r="EQ142" s="64">
        <f t="shared" si="424"/>
        <v>250.37</v>
      </c>
      <c r="ER142" s="64">
        <f t="shared" si="424"/>
        <v>0</v>
      </c>
      <c r="ES142" s="64"/>
      <c r="ET142" s="426">
        <f t="shared" si="425"/>
        <v>0</v>
      </c>
      <c r="EU142" s="64">
        <f t="shared" si="425"/>
        <v>0</v>
      </c>
      <c r="EV142" s="64"/>
      <c r="EW142" s="426">
        <f t="shared" si="426"/>
        <v>0</v>
      </c>
      <c r="EX142" s="64">
        <f t="shared" si="473"/>
        <v>0</v>
      </c>
      <c r="EY142" s="426">
        <f t="shared" si="473"/>
        <v>0</v>
      </c>
      <c r="EZ142" s="426">
        <f t="shared" si="474"/>
        <v>0</v>
      </c>
      <c r="FA142" s="64">
        <f t="shared" si="475"/>
        <v>0</v>
      </c>
      <c r="FB142" s="64">
        <f t="shared" si="427"/>
        <v>0</v>
      </c>
      <c r="FC142" s="64">
        <f t="shared" si="476"/>
        <v>0</v>
      </c>
      <c r="FD142" s="64">
        <f t="shared" si="428"/>
        <v>0</v>
      </c>
      <c r="FE142" s="64">
        <f t="shared" si="428"/>
        <v>0</v>
      </c>
      <c r="FF142" s="64">
        <f t="shared" si="477"/>
        <v>0</v>
      </c>
      <c r="FG142" s="64">
        <f t="shared" si="429"/>
        <v>0</v>
      </c>
      <c r="FH142" s="64">
        <f t="shared" si="429"/>
        <v>0</v>
      </c>
      <c r="FI142" s="64">
        <f t="shared" si="430"/>
        <v>0</v>
      </c>
      <c r="FJ142" s="64">
        <f t="shared" si="431"/>
        <v>0</v>
      </c>
      <c r="FK142" s="64">
        <f t="shared" si="431"/>
        <v>0</v>
      </c>
      <c r="FL142" s="64">
        <f t="shared" si="432"/>
        <v>0</v>
      </c>
      <c r="FM142" s="64">
        <f t="shared" si="433"/>
        <v>0</v>
      </c>
      <c r="FN142" s="64">
        <f t="shared" si="433"/>
        <v>0</v>
      </c>
      <c r="FO142" s="64"/>
      <c r="FP142" s="64">
        <f t="shared" si="434"/>
        <v>0</v>
      </c>
      <c r="FQ142" s="64">
        <f t="shared" si="434"/>
        <v>0</v>
      </c>
      <c r="FR142" s="64"/>
      <c r="FS142" s="64">
        <f t="shared" si="435"/>
        <v>0</v>
      </c>
      <c r="FT142" s="64">
        <f t="shared" si="436"/>
        <v>0</v>
      </c>
      <c r="FU142" s="426">
        <f t="shared" si="436"/>
        <v>0</v>
      </c>
      <c r="FV142" s="426">
        <f t="shared" si="478"/>
        <v>0</v>
      </c>
      <c r="FW142" s="64">
        <f t="shared" si="437"/>
        <v>0</v>
      </c>
      <c r="FX142" s="64">
        <f t="shared" si="438"/>
        <v>0</v>
      </c>
      <c r="FY142" s="64">
        <f t="shared" si="479"/>
        <v>0</v>
      </c>
      <c r="FZ142" s="64">
        <f t="shared" si="439"/>
        <v>0</v>
      </c>
      <c r="GA142" s="64">
        <f t="shared" si="439"/>
        <v>0</v>
      </c>
      <c r="GB142" s="64">
        <f t="shared" si="480"/>
        <v>0</v>
      </c>
      <c r="GC142" s="64">
        <f t="shared" si="440"/>
        <v>0</v>
      </c>
      <c r="GD142" s="64">
        <f t="shared" si="440"/>
        <v>0</v>
      </c>
      <c r="GE142" s="64">
        <f t="shared" si="441"/>
        <v>0</v>
      </c>
      <c r="GF142" s="64">
        <f t="shared" si="442"/>
        <v>0</v>
      </c>
      <c r="GG142" s="64">
        <f t="shared" si="442"/>
        <v>0</v>
      </c>
      <c r="GH142" s="64">
        <f t="shared" si="443"/>
        <v>0</v>
      </c>
      <c r="GI142" s="64">
        <f t="shared" si="444"/>
        <v>0</v>
      </c>
      <c r="GJ142" s="64">
        <f t="shared" si="444"/>
        <v>0</v>
      </c>
      <c r="GK142" s="64"/>
      <c r="GL142" s="64">
        <f t="shared" si="445"/>
        <v>0</v>
      </c>
      <c r="GM142" s="64">
        <f t="shared" si="445"/>
        <v>0</v>
      </c>
      <c r="GN142" s="64"/>
      <c r="GO142" s="64">
        <f t="shared" si="446"/>
        <v>0</v>
      </c>
      <c r="GP142" s="64">
        <f t="shared" si="447"/>
        <v>0</v>
      </c>
      <c r="GQ142" s="426">
        <f t="shared" si="447"/>
        <v>0</v>
      </c>
      <c r="GR142" s="426">
        <f t="shared" si="481"/>
        <v>0</v>
      </c>
      <c r="GS142" s="64">
        <f t="shared" si="448"/>
        <v>0</v>
      </c>
      <c r="GT142" s="64">
        <f t="shared" si="449"/>
        <v>0</v>
      </c>
      <c r="GU142" s="64">
        <f t="shared" si="482"/>
        <v>0</v>
      </c>
      <c r="GV142" s="64">
        <f t="shared" si="450"/>
        <v>0</v>
      </c>
      <c r="GW142" s="64">
        <f t="shared" si="450"/>
        <v>0</v>
      </c>
      <c r="GX142" s="64">
        <f t="shared" si="483"/>
        <v>0</v>
      </c>
      <c r="GY142" s="64">
        <f t="shared" si="451"/>
        <v>0</v>
      </c>
      <c r="GZ142" s="64">
        <f t="shared" si="451"/>
        <v>0</v>
      </c>
      <c r="HA142" s="64">
        <f t="shared" si="484"/>
        <v>0</v>
      </c>
      <c r="HB142" s="64">
        <f t="shared" si="452"/>
        <v>0</v>
      </c>
      <c r="HC142" s="64">
        <f t="shared" si="452"/>
        <v>0</v>
      </c>
      <c r="HD142" s="64">
        <f t="shared" si="485"/>
        <v>0</v>
      </c>
      <c r="HE142" s="64">
        <f t="shared" si="453"/>
        <v>0</v>
      </c>
      <c r="HF142" s="64">
        <f t="shared" si="453"/>
        <v>0</v>
      </c>
      <c r="HG142" s="64"/>
      <c r="HH142" s="64">
        <f t="shared" si="454"/>
        <v>0</v>
      </c>
      <c r="HI142" s="64">
        <f t="shared" si="454"/>
        <v>0</v>
      </c>
      <c r="HJ142" s="64"/>
      <c r="HK142" s="64">
        <f t="shared" si="455"/>
        <v>0</v>
      </c>
      <c r="HL142" s="382">
        <f t="shared" si="486"/>
        <v>250.37</v>
      </c>
      <c r="HM142" s="398">
        <f t="shared" si="486"/>
        <v>0</v>
      </c>
      <c r="HN142" s="398">
        <f t="shared" si="487"/>
        <v>250.37</v>
      </c>
      <c r="HO142" s="382">
        <f t="shared" si="456"/>
        <v>250.37</v>
      </c>
      <c r="HP142" s="382">
        <f t="shared" si="390"/>
        <v>0</v>
      </c>
      <c r="HQ142" s="382">
        <f t="shared" si="390"/>
        <v>0</v>
      </c>
      <c r="HR142" s="382">
        <f t="shared" si="390"/>
        <v>0</v>
      </c>
      <c r="HS142" s="382">
        <f t="shared" si="390"/>
        <v>0</v>
      </c>
      <c r="HT142" s="382">
        <f t="shared" si="390"/>
        <v>0</v>
      </c>
      <c r="HU142" s="382">
        <f t="shared" si="390"/>
        <v>0</v>
      </c>
      <c r="HV142" s="382">
        <f t="shared" si="390"/>
        <v>0</v>
      </c>
      <c r="HW142" s="382">
        <f t="shared" si="540"/>
        <v>0</v>
      </c>
      <c r="HX142" s="382">
        <f t="shared" si="540"/>
        <v>0</v>
      </c>
      <c r="HY142" s="382">
        <f t="shared" si="540"/>
        <v>250.37</v>
      </c>
      <c r="HZ142" s="382">
        <f t="shared" si="540"/>
        <v>0</v>
      </c>
      <c r="IA142" s="382">
        <f t="shared" si="540"/>
        <v>250.37</v>
      </c>
      <c r="IB142" s="382">
        <f t="shared" si="540"/>
        <v>0</v>
      </c>
      <c r="IC142" s="382">
        <f t="shared" si="540"/>
        <v>0</v>
      </c>
      <c r="ID142" s="382">
        <f t="shared" si="540"/>
        <v>0</v>
      </c>
      <c r="IE142" s="382">
        <f t="shared" si="540"/>
        <v>0</v>
      </c>
      <c r="IF142" s="429">
        <f t="shared" si="328"/>
        <v>0</v>
      </c>
      <c r="IG142" s="382">
        <f t="shared" si="328"/>
        <v>0</v>
      </c>
      <c r="IK142" s="380">
        <f t="shared" si="541"/>
        <v>0</v>
      </c>
    </row>
    <row r="143" spans="1:245" s="59" customFormat="1" ht="27" customHeight="1" outlineLevel="2">
      <c r="A143" s="57" t="s">
        <v>260</v>
      </c>
      <c r="B143" s="60" t="s">
        <v>258</v>
      </c>
      <c r="C143" s="529"/>
      <c r="D143" s="60" t="s">
        <v>193</v>
      </c>
      <c r="E143" s="406" t="s">
        <v>21</v>
      </c>
      <c r="F143" s="414"/>
      <c r="G143" s="55"/>
      <c r="H143" s="55"/>
      <c r="I143" s="55"/>
      <c r="J143" s="55">
        <v>2019</v>
      </c>
      <c r="K143" s="55">
        <v>2019</v>
      </c>
      <c r="L143" s="55"/>
      <c r="M143" s="34">
        <f t="shared" si="532"/>
        <v>250.37</v>
      </c>
      <c r="N143" s="341" t="s">
        <v>606</v>
      </c>
      <c r="O143" s="34">
        <f t="shared" si="533"/>
        <v>117.94199999999999</v>
      </c>
      <c r="P143" s="34">
        <f t="shared" si="534"/>
        <v>0</v>
      </c>
      <c r="Q143" s="34">
        <f t="shared" si="534"/>
        <v>0</v>
      </c>
      <c r="R143" s="34">
        <f t="shared" si="534"/>
        <v>0</v>
      </c>
      <c r="S143" s="34">
        <f t="shared" si="534"/>
        <v>0</v>
      </c>
      <c r="T143" s="34">
        <f t="shared" si="534"/>
        <v>0</v>
      </c>
      <c r="U143" s="34">
        <f t="shared" si="534"/>
        <v>117.94199999999999</v>
      </c>
      <c r="V143" s="66">
        <f t="shared" si="526"/>
        <v>117.94200000000001</v>
      </c>
      <c r="W143" s="34">
        <v>117.94200000000001</v>
      </c>
      <c r="X143" s="34"/>
      <c r="Y143" s="34"/>
      <c r="Z143" s="34"/>
      <c r="AA143" s="34"/>
      <c r="AB143" s="34"/>
      <c r="AC143" s="34"/>
      <c r="AD143" s="34"/>
      <c r="AE143" s="34"/>
      <c r="AF143" s="34"/>
      <c r="AG143" s="34">
        <f t="shared" si="542"/>
        <v>250.37</v>
      </c>
      <c r="AH143" s="34">
        <f t="shared" si="542"/>
        <v>0</v>
      </c>
      <c r="AI143" s="34">
        <f t="shared" si="500"/>
        <v>0</v>
      </c>
      <c r="AJ143" s="34"/>
      <c r="AK143" s="34"/>
      <c r="AL143" s="34"/>
      <c r="AM143" s="34"/>
      <c r="AN143" s="34"/>
      <c r="AO143" s="34"/>
      <c r="AP143" s="34"/>
      <c r="AQ143" s="34"/>
      <c r="AR143" s="34"/>
      <c r="AS143" s="34">
        <f t="shared" si="543"/>
        <v>0</v>
      </c>
      <c r="AT143" s="34">
        <f t="shared" si="543"/>
        <v>0</v>
      </c>
      <c r="AU143" s="66">
        <f t="shared" si="545"/>
        <v>0</v>
      </c>
      <c r="AV143" s="34">
        <f t="shared" si="535"/>
        <v>0</v>
      </c>
      <c r="AW143" s="34">
        <f t="shared" si="535"/>
        <v>0</v>
      </c>
      <c r="AX143" s="34">
        <f t="shared" si="546"/>
        <v>0</v>
      </c>
      <c r="AY143" s="34">
        <f t="shared" si="536"/>
        <v>250.37</v>
      </c>
      <c r="AZ143" s="34">
        <f t="shared" si="536"/>
        <v>117.94199999999999</v>
      </c>
      <c r="BA143" s="34"/>
      <c r="BB143" s="34"/>
      <c r="BC143" s="245"/>
      <c r="BD143" s="245"/>
      <c r="BE143" s="245"/>
      <c r="BF143" s="289">
        <v>117.94199999999999</v>
      </c>
      <c r="BG143" s="185">
        <v>250.37</v>
      </c>
      <c r="BH143" s="185">
        <v>0</v>
      </c>
      <c r="BI143" s="245"/>
      <c r="BJ143" s="245"/>
      <c r="BK143" s="34"/>
      <c r="BL143" s="34"/>
      <c r="BM143" s="34">
        <f t="shared" si="537"/>
        <v>0</v>
      </c>
      <c r="BN143" s="34">
        <f t="shared" si="537"/>
        <v>0</v>
      </c>
      <c r="BO143" s="245"/>
      <c r="BP143" s="245"/>
      <c r="BQ143" s="245"/>
      <c r="BR143" s="245"/>
      <c r="BS143" s="245"/>
      <c r="BT143" s="245"/>
      <c r="BU143" s="245"/>
      <c r="BV143" s="245"/>
      <c r="BW143" s="245"/>
      <c r="BX143" s="245"/>
      <c r="BY143" s="245"/>
      <c r="BZ143" s="245"/>
      <c r="CA143" s="34">
        <f t="shared" si="538"/>
        <v>0</v>
      </c>
      <c r="CB143" s="34">
        <f t="shared" si="538"/>
        <v>0</v>
      </c>
      <c r="CC143" s="245"/>
      <c r="CD143" s="245"/>
      <c r="CE143" s="245"/>
      <c r="CF143" s="245"/>
      <c r="CG143" s="245"/>
      <c r="CH143" s="245"/>
      <c r="CI143" s="245"/>
      <c r="CJ143" s="245"/>
      <c r="CK143" s="245"/>
      <c r="CL143" s="245"/>
      <c r="CM143" s="245"/>
      <c r="CN143" s="245"/>
      <c r="CO143" s="34">
        <f t="shared" si="539"/>
        <v>0</v>
      </c>
      <c r="CP143" s="34">
        <f t="shared" si="539"/>
        <v>0</v>
      </c>
      <c r="CQ143" s="34"/>
      <c r="CR143" s="34"/>
      <c r="CS143" s="34"/>
      <c r="CT143" s="34"/>
      <c r="CU143" s="34"/>
      <c r="CV143" s="34"/>
      <c r="CW143" s="34"/>
      <c r="CX143" s="34"/>
      <c r="CY143" s="34"/>
      <c r="CZ143" s="58"/>
      <c r="DA143" s="58"/>
      <c r="DB143" s="58"/>
      <c r="DC143" s="380">
        <f t="shared" si="417"/>
        <v>250.37</v>
      </c>
      <c r="DD143" s="380">
        <f t="shared" si="417"/>
        <v>117.94199999999999</v>
      </c>
      <c r="DE143" s="64">
        <f t="shared" si="544"/>
        <v>0</v>
      </c>
      <c r="DF143" s="64">
        <f t="shared" si="544"/>
        <v>0</v>
      </c>
      <c r="DG143" s="64">
        <f t="shared" si="544"/>
        <v>0</v>
      </c>
      <c r="DH143" s="64">
        <f t="shared" si="544"/>
        <v>0</v>
      </c>
      <c r="DI143" s="64">
        <f t="shared" si="544"/>
        <v>0</v>
      </c>
      <c r="DJ143" s="64">
        <f t="shared" si="544"/>
        <v>117.94199999999999</v>
      </c>
      <c r="DK143" s="64">
        <f t="shared" si="544"/>
        <v>250.37</v>
      </c>
      <c r="DL143" s="64">
        <f t="shared" si="544"/>
        <v>0</v>
      </c>
      <c r="DM143" s="64">
        <f t="shared" si="544"/>
        <v>0</v>
      </c>
      <c r="DN143" s="64">
        <f t="shared" si="544"/>
        <v>0</v>
      </c>
      <c r="DO143" s="64">
        <f t="shared" si="544"/>
        <v>0</v>
      </c>
      <c r="DP143" s="64">
        <f t="shared" si="544"/>
        <v>0</v>
      </c>
      <c r="DQ143" s="245"/>
      <c r="DR143" s="245"/>
      <c r="DS143" s="245"/>
      <c r="DT143" s="245"/>
      <c r="DU143" s="245"/>
      <c r="DV143" s="245"/>
      <c r="DW143" s="245"/>
      <c r="DX143" s="245"/>
      <c r="DY143" s="34"/>
      <c r="DZ143" s="34"/>
      <c r="EA143" s="34"/>
      <c r="EB143" s="64">
        <f t="shared" si="468"/>
        <v>250.37</v>
      </c>
      <c r="EC143" s="426">
        <f t="shared" si="468"/>
        <v>117.94200000000001</v>
      </c>
      <c r="ED143" s="426">
        <f t="shared" si="469"/>
        <v>117.94199999999999</v>
      </c>
      <c r="EE143" s="64">
        <f t="shared" si="470"/>
        <v>117.94199999999999</v>
      </c>
      <c r="EF143" s="64">
        <f t="shared" si="418"/>
        <v>0</v>
      </c>
      <c r="EG143" s="64">
        <f t="shared" si="471"/>
        <v>0</v>
      </c>
      <c r="EH143" s="64">
        <f t="shared" si="419"/>
        <v>0</v>
      </c>
      <c r="EI143" s="64">
        <f t="shared" si="419"/>
        <v>0</v>
      </c>
      <c r="EJ143" s="64">
        <f t="shared" si="472"/>
        <v>0</v>
      </c>
      <c r="EK143" s="64">
        <f t="shared" si="420"/>
        <v>0</v>
      </c>
      <c r="EL143" s="64">
        <f t="shared" si="420"/>
        <v>0</v>
      </c>
      <c r="EM143" s="64">
        <f t="shared" si="421"/>
        <v>117.94200000000001</v>
      </c>
      <c r="EN143" s="64">
        <f t="shared" si="422"/>
        <v>117.94199999999999</v>
      </c>
      <c r="EO143" s="64">
        <f t="shared" si="422"/>
        <v>250.37</v>
      </c>
      <c r="EP143" s="64">
        <f t="shared" si="423"/>
        <v>0</v>
      </c>
      <c r="EQ143" s="64">
        <f t="shared" si="424"/>
        <v>0</v>
      </c>
      <c r="ER143" s="64">
        <f t="shared" si="424"/>
        <v>0</v>
      </c>
      <c r="ES143" s="64"/>
      <c r="ET143" s="426">
        <f t="shared" si="425"/>
        <v>0</v>
      </c>
      <c r="EU143" s="64">
        <f t="shared" si="425"/>
        <v>0</v>
      </c>
      <c r="EV143" s="64"/>
      <c r="EW143" s="426">
        <f t="shared" si="426"/>
        <v>0</v>
      </c>
      <c r="EX143" s="64">
        <f t="shared" si="473"/>
        <v>0</v>
      </c>
      <c r="EY143" s="426">
        <f t="shared" si="473"/>
        <v>0</v>
      </c>
      <c r="EZ143" s="426">
        <f t="shared" si="474"/>
        <v>0</v>
      </c>
      <c r="FA143" s="64">
        <f t="shared" si="475"/>
        <v>0</v>
      </c>
      <c r="FB143" s="64">
        <f t="shared" si="427"/>
        <v>0</v>
      </c>
      <c r="FC143" s="64">
        <f t="shared" si="476"/>
        <v>0</v>
      </c>
      <c r="FD143" s="64">
        <f t="shared" si="428"/>
        <v>0</v>
      </c>
      <c r="FE143" s="64">
        <f t="shared" si="428"/>
        <v>0</v>
      </c>
      <c r="FF143" s="64">
        <f t="shared" si="477"/>
        <v>0</v>
      </c>
      <c r="FG143" s="64">
        <f t="shared" si="429"/>
        <v>0</v>
      </c>
      <c r="FH143" s="64">
        <f t="shared" si="429"/>
        <v>0</v>
      </c>
      <c r="FI143" s="64">
        <f t="shared" si="430"/>
        <v>0</v>
      </c>
      <c r="FJ143" s="64">
        <f t="shared" si="431"/>
        <v>0</v>
      </c>
      <c r="FK143" s="64">
        <f t="shared" si="431"/>
        <v>0</v>
      </c>
      <c r="FL143" s="64">
        <f t="shared" si="432"/>
        <v>0</v>
      </c>
      <c r="FM143" s="64">
        <f t="shared" si="433"/>
        <v>0</v>
      </c>
      <c r="FN143" s="64">
        <f t="shared" si="433"/>
        <v>0</v>
      </c>
      <c r="FO143" s="64"/>
      <c r="FP143" s="64">
        <f t="shared" si="434"/>
        <v>0</v>
      </c>
      <c r="FQ143" s="64">
        <f t="shared" si="434"/>
        <v>0</v>
      </c>
      <c r="FR143" s="64"/>
      <c r="FS143" s="64">
        <f t="shared" si="435"/>
        <v>0</v>
      </c>
      <c r="FT143" s="64">
        <f t="shared" si="436"/>
        <v>0</v>
      </c>
      <c r="FU143" s="426">
        <f t="shared" si="436"/>
        <v>0</v>
      </c>
      <c r="FV143" s="426">
        <f t="shared" si="478"/>
        <v>0</v>
      </c>
      <c r="FW143" s="64">
        <f t="shared" si="437"/>
        <v>0</v>
      </c>
      <c r="FX143" s="64">
        <f t="shared" si="438"/>
        <v>0</v>
      </c>
      <c r="FY143" s="64">
        <f t="shared" si="479"/>
        <v>0</v>
      </c>
      <c r="FZ143" s="64">
        <f t="shared" si="439"/>
        <v>0</v>
      </c>
      <c r="GA143" s="64">
        <f t="shared" si="439"/>
        <v>0</v>
      </c>
      <c r="GB143" s="64">
        <f t="shared" si="480"/>
        <v>0</v>
      </c>
      <c r="GC143" s="64">
        <f t="shared" si="440"/>
        <v>0</v>
      </c>
      <c r="GD143" s="64">
        <f t="shared" si="440"/>
        <v>0</v>
      </c>
      <c r="GE143" s="64">
        <f t="shared" si="441"/>
        <v>0</v>
      </c>
      <c r="GF143" s="64">
        <f t="shared" si="442"/>
        <v>0</v>
      </c>
      <c r="GG143" s="64">
        <f t="shared" si="442"/>
        <v>0</v>
      </c>
      <c r="GH143" s="64">
        <f t="shared" si="443"/>
        <v>0</v>
      </c>
      <c r="GI143" s="64">
        <f t="shared" si="444"/>
        <v>0</v>
      </c>
      <c r="GJ143" s="64">
        <f t="shared" si="444"/>
        <v>0</v>
      </c>
      <c r="GK143" s="64"/>
      <c r="GL143" s="64">
        <f t="shared" si="445"/>
        <v>0</v>
      </c>
      <c r="GM143" s="64">
        <f t="shared" si="445"/>
        <v>0</v>
      </c>
      <c r="GN143" s="64"/>
      <c r="GO143" s="64">
        <f t="shared" si="446"/>
        <v>0</v>
      </c>
      <c r="GP143" s="64">
        <f t="shared" si="447"/>
        <v>0</v>
      </c>
      <c r="GQ143" s="426">
        <f t="shared" si="447"/>
        <v>0</v>
      </c>
      <c r="GR143" s="426">
        <f t="shared" si="481"/>
        <v>0</v>
      </c>
      <c r="GS143" s="64">
        <f t="shared" si="448"/>
        <v>0</v>
      </c>
      <c r="GT143" s="64">
        <f t="shared" si="449"/>
        <v>0</v>
      </c>
      <c r="GU143" s="64">
        <f t="shared" si="482"/>
        <v>0</v>
      </c>
      <c r="GV143" s="64">
        <f t="shared" si="450"/>
        <v>0</v>
      </c>
      <c r="GW143" s="64">
        <f t="shared" si="450"/>
        <v>0</v>
      </c>
      <c r="GX143" s="64">
        <f t="shared" si="483"/>
        <v>0</v>
      </c>
      <c r="GY143" s="64">
        <f t="shared" si="451"/>
        <v>0</v>
      </c>
      <c r="GZ143" s="64">
        <f t="shared" si="451"/>
        <v>0</v>
      </c>
      <c r="HA143" s="64">
        <f t="shared" si="484"/>
        <v>0</v>
      </c>
      <c r="HB143" s="64">
        <f t="shared" si="452"/>
        <v>0</v>
      </c>
      <c r="HC143" s="64">
        <f t="shared" si="452"/>
        <v>0</v>
      </c>
      <c r="HD143" s="64">
        <f t="shared" si="485"/>
        <v>0</v>
      </c>
      <c r="HE143" s="64">
        <f t="shared" si="453"/>
        <v>0</v>
      </c>
      <c r="HF143" s="64">
        <f t="shared" si="453"/>
        <v>0</v>
      </c>
      <c r="HG143" s="64"/>
      <c r="HH143" s="64">
        <f t="shared" si="454"/>
        <v>0</v>
      </c>
      <c r="HI143" s="64">
        <f t="shared" si="454"/>
        <v>0</v>
      </c>
      <c r="HJ143" s="64"/>
      <c r="HK143" s="64">
        <f t="shared" si="455"/>
        <v>0</v>
      </c>
      <c r="HL143" s="382">
        <f t="shared" si="486"/>
        <v>250.37</v>
      </c>
      <c r="HM143" s="398">
        <f t="shared" si="486"/>
        <v>117.94200000000001</v>
      </c>
      <c r="HN143" s="398">
        <f t="shared" si="487"/>
        <v>117.94199999999999</v>
      </c>
      <c r="HO143" s="382">
        <f t="shared" si="456"/>
        <v>117.94199999999999</v>
      </c>
      <c r="HP143" s="382">
        <f t="shared" si="390"/>
        <v>0</v>
      </c>
      <c r="HQ143" s="382">
        <f t="shared" si="390"/>
        <v>0</v>
      </c>
      <c r="HR143" s="382">
        <f t="shared" si="390"/>
        <v>0</v>
      </c>
      <c r="HS143" s="382">
        <f t="shared" si="390"/>
        <v>0</v>
      </c>
      <c r="HT143" s="382">
        <f t="shared" si="390"/>
        <v>0</v>
      </c>
      <c r="HU143" s="382">
        <f t="shared" si="390"/>
        <v>0</v>
      </c>
      <c r="HV143" s="382">
        <f t="shared" si="390"/>
        <v>0</v>
      </c>
      <c r="HW143" s="382">
        <f t="shared" si="540"/>
        <v>117.94200000000001</v>
      </c>
      <c r="HX143" s="382">
        <f t="shared" si="540"/>
        <v>117.94199999999999</v>
      </c>
      <c r="HY143" s="382">
        <f t="shared" si="540"/>
        <v>250.37</v>
      </c>
      <c r="HZ143" s="382">
        <f t="shared" si="540"/>
        <v>0</v>
      </c>
      <c r="IA143" s="382">
        <f t="shared" si="540"/>
        <v>0</v>
      </c>
      <c r="IB143" s="382">
        <f t="shared" si="540"/>
        <v>0</v>
      </c>
      <c r="IC143" s="382">
        <f t="shared" si="540"/>
        <v>0</v>
      </c>
      <c r="ID143" s="382">
        <f t="shared" si="540"/>
        <v>0</v>
      </c>
      <c r="IE143" s="382">
        <f t="shared" si="540"/>
        <v>0</v>
      </c>
      <c r="IF143" s="429">
        <f t="shared" si="328"/>
        <v>0</v>
      </c>
      <c r="IG143" s="382">
        <f t="shared" si="328"/>
        <v>0</v>
      </c>
      <c r="IK143" s="380">
        <f t="shared" si="541"/>
        <v>0</v>
      </c>
    </row>
    <row r="144" spans="1:245" s="59" customFormat="1" ht="27" customHeight="1" outlineLevel="2">
      <c r="A144" s="57" t="s">
        <v>261</v>
      </c>
      <c r="B144" s="60" t="s">
        <v>259</v>
      </c>
      <c r="C144" s="529"/>
      <c r="D144" s="60" t="s">
        <v>192</v>
      </c>
      <c r="E144" s="406" t="s">
        <v>21</v>
      </c>
      <c r="F144" s="414"/>
      <c r="G144" s="55"/>
      <c r="H144" s="55"/>
      <c r="I144" s="55"/>
      <c r="J144" s="55">
        <v>2020</v>
      </c>
      <c r="K144" s="55">
        <v>2020</v>
      </c>
      <c r="L144" s="55"/>
      <c r="M144" s="34">
        <f t="shared" si="532"/>
        <v>250.37</v>
      </c>
      <c r="N144" s="341" t="s">
        <v>606</v>
      </c>
      <c r="O144" s="34">
        <f t="shared" si="533"/>
        <v>250.37</v>
      </c>
      <c r="P144" s="34">
        <f t="shared" si="534"/>
        <v>0</v>
      </c>
      <c r="Q144" s="34">
        <f t="shared" si="534"/>
        <v>0</v>
      </c>
      <c r="R144" s="34">
        <f t="shared" si="534"/>
        <v>0</v>
      </c>
      <c r="S144" s="34">
        <f t="shared" si="534"/>
        <v>0</v>
      </c>
      <c r="T144" s="34">
        <f t="shared" si="534"/>
        <v>0</v>
      </c>
      <c r="U144" s="34">
        <f t="shared" si="534"/>
        <v>0</v>
      </c>
      <c r="V144" s="66">
        <f>SUBTOTAL(9,W144:AE144)</f>
        <v>0</v>
      </c>
      <c r="W144" s="34"/>
      <c r="X144" s="34"/>
      <c r="Y144" s="34"/>
      <c r="Z144" s="34"/>
      <c r="AA144" s="34"/>
      <c r="AB144" s="34"/>
      <c r="AC144" s="34"/>
      <c r="AD144" s="34"/>
      <c r="AE144" s="34"/>
      <c r="AF144" s="34"/>
      <c r="AG144" s="34">
        <f t="shared" si="542"/>
        <v>250.37</v>
      </c>
      <c r="AH144" s="34">
        <f t="shared" si="542"/>
        <v>250.37</v>
      </c>
      <c r="AI144" s="34">
        <f t="shared" si="500"/>
        <v>0</v>
      </c>
      <c r="AJ144" s="34"/>
      <c r="AK144" s="34"/>
      <c r="AL144" s="34"/>
      <c r="AM144" s="34"/>
      <c r="AN144" s="34"/>
      <c r="AO144" s="34"/>
      <c r="AP144" s="34"/>
      <c r="AQ144" s="34"/>
      <c r="AR144" s="34"/>
      <c r="AS144" s="34">
        <f t="shared" si="543"/>
        <v>0</v>
      </c>
      <c r="AT144" s="34">
        <f t="shared" si="543"/>
        <v>0</v>
      </c>
      <c r="AU144" s="66">
        <f t="shared" si="545"/>
        <v>0</v>
      </c>
      <c r="AV144" s="34">
        <f t="shared" si="535"/>
        <v>0</v>
      </c>
      <c r="AW144" s="34">
        <f t="shared" si="535"/>
        <v>0</v>
      </c>
      <c r="AX144" s="34">
        <f t="shared" si="546"/>
        <v>0</v>
      </c>
      <c r="AY144" s="34">
        <f t="shared" si="536"/>
        <v>250.37</v>
      </c>
      <c r="AZ144" s="34">
        <f t="shared" si="536"/>
        <v>250.37</v>
      </c>
      <c r="BA144" s="34"/>
      <c r="BB144" s="34"/>
      <c r="BC144" s="245"/>
      <c r="BD144" s="245"/>
      <c r="BE144" s="245"/>
      <c r="BF144" s="245"/>
      <c r="BG144" s="185">
        <v>250.37</v>
      </c>
      <c r="BH144" s="185">
        <v>250.37</v>
      </c>
      <c r="BI144" s="245"/>
      <c r="BJ144" s="245"/>
      <c r="BK144" s="34"/>
      <c r="BL144" s="34"/>
      <c r="BM144" s="34">
        <f t="shared" si="537"/>
        <v>0</v>
      </c>
      <c r="BN144" s="34">
        <f t="shared" si="537"/>
        <v>0</v>
      </c>
      <c r="BO144" s="245"/>
      <c r="BP144" s="245"/>
      <c r="BQ144" s="245"/>
      <c r="BR144" s="245"/>
      <c r="BS144" s="245"/>
      <c r="BT144" s="245"/>
      <c r="BU144" s="245"/>
      <c r="BV144" s="245"/>
      <c r="BW144" s="245"/>
      <c r="BX144" s="245"/>
      <c r="BY144" s="245"/>
      <c r="BZ144" s="245"/>
      <c r="CA144" s="34">
        <f t="shared" si="538"/>
        <v>0</v>
      </c>
      <c r="CB144" s="34">
        <f t="shared" si="538"/>
        <v>0</v>
      </c>
      <c r="CC144" s="245"/>
      <c r="CD144" s="245"/>
      <c r="CE144" s="245"/>
      <c r="CF144" s="245"/>
      <c r="CG144" s="245"/>
      <c r="CH144" s="245"/>
      <c r="CI144" s="245"/>
      <c r="CJ144" s="245"/>
      <c r="CK144" s="245"/>
      <c r="CL144" s="245"/>
      <c r="CM144" s="245"/>
      <c r="CN144" s="245"/>
      <c r="CO144" s="34">
        <f t="shared" si="539"/>
        <v>0</v>
      </c>
      <c r="CP144" s="34">
        <f t="shared" si="539"/>
        <v>0</v>
      </c>
      <c r="CQ144" s="34"/>
      <c r="CR144" s="34"/>
      <c r="CS144" s="34"/>
      <c r="CT144" s="34"/>
      <c r="CU144" s="34"/>
      <c r="CV144" s="34"/>
      <c r="CW144" s="34"/>
      <c r="CX144" s="34"/>
      <c r="CY144" s="34"/>
      <c r="CZ144" s="58"/>
      <c r="DA144" s="58"/>
      <c r="DB144" s="58"/>
      <c r="DC144" s="380">
        <f t="shared" si="417"/>
        <v>250.37</v>
      </c>
      <c r="DD144" s="380">
        <f t="shared" si="417"/>
        <v>250.37</v>
      </c>
      <c r="DE144" s="64">
        <f t="shared" si="544"/>
        <v>0</v>
      </c>
      <c r="DF144" s="64">
        <f t="shared" si="544"/>
        <v>0</v>
      </c>
      <c r="DG144" s="64">
        <f t="shared" si="544"/>
        <v>0</v>
      </c>
      <c r="DH144" s="64">
        <f t="shared" si="544"/>
        <v>0</v>
      </c>
      <c r="DI144" s="64">
        <f t="shared" si="544"/>
        <v>0</v>
      </c>
      <c r="DJ144" s="64">
        <f t="shared" si="544"/>
        <v>0</v>
      </c>
      <c r="DK144" s="64">
        <f t="shared" si="544"/>
        <v>250.37</v>
      </c>
      <c r="DL144" s="64">
        <f t="shared" si="544"/>
        <v>250.37</v>
      </c>
      <c r="DM144" s="64">
        <f t="shared" si="544"/>
        <v>0</v>
      </c>
      <c r="DN144" s="64">
        <f t="shared" si="544"/>
        <v>0</v>
      </c>
      <c r="DO144" s="64">
        <f t="shared" si="544"/>
        <v>0</v>
      </c>
      <c r="DP144" s="64">
        <f t="shared" si="544"/>
        <v>0</v>
      </c>
      <c r="DQ144" s="245"/>
      <c r="DR144" s="245"/>
      <c r="DS144" s="245"/>
      <c r="DT144" s="245"/>
      <c r="DU144" s="245"/>
      <c r="DV144" s="245"/>
      <c r="DW144" s="245"/>
      <c r="DX144" s="245"/>
      <c r="DY144" s="34"/>
      <c r="DZ144" s="34"/>
      <c r="EA144" s="34"/>
      <c r="EB144" s="64">
        <f t="shared" si="468"/>
        <v>250.37</v>
      </c>
      <c r="EC144" s="426">
        <f t="shared" si="468"/>
        <v>0</v>
      </c>
      <c r="ED144" s="426">
        <f t="shared" si="469"/>
        <v>250.37</v>
      </c>
      <c r="EE144" s="64">
        <f t="shared" si="470"/>
        <v>250.37</v>
      </c>
      <c r="EF144" s="64">
        <f t="shared" si="418"/>
        <v>0</v>
      </c>
      <c r="EG144" s="64">
        <f t="shared" si="471"/>
        <v>0</v>
      </c>
      <c r="EH144" s="64">
        <f t="shared" si="419"/>
        <v>0</v>
      </c>
      <c r="EI144" s="64">
        <f t="shared" si="419"/>
        <v>0</v>
      </c>
      <c r="EJ144" s="64">
        <f t="shared" si="472"/>
        <v>0</v>
      </c>
      <c r="EK144" s="64">
        <f t="shared" si="420"/>
        <v>0</v>
      </c>
      <c r="EL144" s="64">
        <f t="shared" si="420"/>
        <v>0</v>
      </c>
      <c r="EM144" s="64">
        <f t="shared" si="421"/>
        <v>0</v>
      </c>
      <c r="EN144" s="64">
        <f t="shared" si="422"/>
        <v>0</v>
      </c>
      <c r="EO144" s="64">
        <f t="shared" si="422"/>
        <v>250.37</v>
      </c>
      <c r="EP144" s="64">
        <f t="shared" si="423"/>
        <v>0</v>
      </c>
      <c r="EQ144" s="64">
        <f t="shared" si="424"/>
        <v>250.37</v>
      </c>
      <c r="ER144" s="64">
        <f t="shared" si="424"/>
        <v>0</v>
      </c>
      <c r="ES144" s="64"/>
      <c r="ET144" s="426">
        <f t="shared" si="425"/>
        <v>0</v>
      </c>
      <c r="EU144" s="64">
        <f t="shared" si="425"/>
        <v>0</v>
      </c>
      <c r="EV144" s="64"/>
      <c r="EW144" s="426">
        <f t="shared" si="426"/>
        <v>0</v>
      </c>
      <c r="EX144" s="64">
        <f t="shared" si="473"/>
        <v>0</v>
      </c>
      <c r="EY144" s="426">
        <f t="shared" si="473"/>
        <v>0</v>
      </c>
      <c r="EZ144" s="426">
        <f t="shared" si="474"/>
        <v>0</v>
      </c>
      <c r="FA144" s="64">
        <f t="shared" si="475"/>
        <v>0</v>
      </c>
      <c r="FB144" s="64">
        <f t="shared" si="427"/>
        <v>0</v>
      </c>
      <c r="FC144" s="64">
        <f t="shared" si="476"/>
        <v>0</v>
      </c>
      <c r="FD144" s="64">
        <f t="shared" si="428"/>
        <v>0</v>
      </c>
      <c r="FE144" s="64">
        <f t="shared" si="428"/>
        <v>0</v>
      </c>
      <c r="FF144" s="64">
        <f t="shared" si="477"/>
        <v>0</v>
      </c>
      <c r="FG144" s="64">
        <f t="shared" si="429"/>
        <v>0</v>
      </c>
      <c r="FH144" s="64">
        <f t="shared" si="429"/>
        <v>0</v>
      </c>
      <c r="FI144" s="64">
        <f t="shared" si="430"/>
        <v>0</v>
      </c>
      <c r="FJ144" s="64">
        <f t="shared" si="431"/>
        <v>0</v>
      </c>
      <c r="FK144" s="64">
        <f t="shared" si="431"/>
        <v>0</v>
      </c>
      <c r="FL144" s="64">
        <f t="shared" si="432"/>
        <v>0</v>
      </c>
      <c r="FM144" s="64">
        <f t="shared" si="433"/>
        <v>0</v>
      </c>
      <c r="FN144" s="64">
        <f t="shared" si="433"/>
        <v>0</v>
      </c>
      <c r="FO144" s="64"/>
      <c r="FP144" s="64">
        <f t="shared" si="434"/>
        <v>0</v>
      </c>
      <c r="FQ144" s="64">
        <f t="shared" si="434"/>
        <v>0</v>
      </c>
      <c r="FR144" s="64"/>
      <c r="FS144" s="64">
        <f t="shared" si="435"/>
        <v>0</v>
      </c>
      <c r="FT144" s="64">
        <f t="shared" si="436"/>
        <v>0</v>
      </c>
      <c r="FU144" s="426">
        <f t="shared" si="436"/>
        <v>0</v>
      </c>
      <c r="FV144" s="426">
        <f t="shared" si="478"/>
        <v>0</v>
      </c>
      <c r="FW144" s="64">
        <f t="shared" si="437"/>
        <v>0</v>
      </c>
      <c r="FX144" s="64">
        <f t="shared" si="438"/>
        <v>0</v>
      </c>
      <c r="FY144" s="64">
        <f t="shared" si="479"/>
        <v>0</v>
      </c>
      <c r="FZ144" s="64">
        <f t="shared" si="439"/>
        <v>0</v>
      </c>
      <c r="GA144" s="64">
        <f t="shared" si="439"/>
        <v>0</v>
      </c>
      <c r="GB144" s="64">
        <f t="shared" si="480"/>
        <v>0</v>
      </c>
      <c r="GC144" s="64">
        <f t="shared" si="440"/>
        <v>0</v>
      </c>
      <c r="GD144" s="64">
        <f t="shared" si="440"/>
        <v>0</v>
      </c>
      <c r="GE144" s="64">
        <f t="shared" si="441"/>
        <v>0</v>
      </c>
      <c r="GF144" s="64">
        <f t="shared" si="442"/>
        <v>0</v>
      </c>
      <c r="GG144" s="64">
        <f t="shared" si="442"/>
        <v>0</v>
      </c>
      <c r="GH144" s="64">
        <f t="shared" si="443"/>
        <v>0</v>
      </c>
      <c r="GI144" s="64">
        <f t="shared" si="444"/>
        <v>0</v>
      </c>
      <c r="GJ144" s="64">
        <f t="shared" si="444"/>
        <v>0</v>
      </c>
      <c r="GK144" s="64"/>
      <c r="GL144" s="64">
        <f t="shared" si="445"/>
        <v>0</v>
      </c>
      <c r="GM144" s="64">
        <f t="shared" si="445"/>
        <v>0</v>
      </c>
      <c r="GN144" s="64"/>
      <c r="GO144" s="64">
        <f t="shared" si="446"/>
        <v>0</v>
      </c>
      <c r="GP144" s="64">
        <f t="shared" si="447"/>
        <v>0</v>
      </c>
      <c r="GQ144" s="426">
        <f t="shared" si="447"/>
        <v>0</v>
      </c>
      <c r="GR144" s="426">
        <f t="shared" si="481"/>
        <v>0</v>
      </c>
      <c r="GS144" s="64">
        <f t="shared" si="448"/>
        <v>0</v>
      </c>
      <c r="GT144" s="64">
        <f t="shared" si="449"/>
        <v>0</v>
      </c>
      <c r="GU144" s="64">
        <f t="shared" si="482"/>
        <v>0</v>
      </c>
      <c r="GV144" s="64">
        <f t="shared" si="450"/>
        <v>0</v>
      </c>
      <c r="GW144" s="64">
        <f t="shared" si="450"/>
        <v>0</v>
      </c>
      <c r="GX144" s="64">
        <f t="shared" si="483"/>
        <v>0</v>
      </c>
      <c r="GY144" s="64">
        <f t="shared" si="451"/>
        <v>0</v>
      </c>
      <c r="GZ144" s="64">
        <f t="shared" si="451"/>
        <v>0</v>
      </c>
      <c r="HA144" s="64">
        <f t="shared" si="484"/>
        <v>0</v>
      </c>
      <c r="HB144" s="64">
        <f t="shared" si="452"/>
        <v>0</v>
      </c>
      <c r="HC144" s="64">
        <f t="shared" si="452"/>
        <v>0</v>
      </c>
      <c r="HD144" s="64">
        <f t="shared" si="485"/>
        <v>0</v>
      </c>
      <c r="HE144" s="64">
        <f t="shared" si="453"/>
        <v>0</v>
      </c>
      <c r="HF144" s="64">
        <f t="shared" si="453"/>
        <v>0</v>
      </c>
      <c r="HG144" s="64"/>
      <c r="HH144" s="64">
        <f t="shared" si="454"/>
        <v>0</v>
      </c>
      <c r="HI144" s="64">
        <f t="shared" si="454"/>
        <v>0</v>
      </c>
      <c r="HJ144" s="64"/>
      <c r="HK144" s="64">
        <f t="shared" si="455"/>
        <v>0</v>
      </c>
      <c r="HL144" s="382">
        <f t="shared" si="486"/>
        <v>250.37</v>
      </c>
      <c r="HM144" s="398">
        <f t="shared" si="486"/>
        <v>0</v>
      </c>
      <c r="HN144" s="398">
        <f t="shared" si="487"/>
        <v>250.37</v>
      </c>
      <c r="HO144" s="382">
        <f t="shared" si="456"/>
        <v>250.37</v>
      </c>
      <c r="HP144" s="382">
        <f t="shared" si="390"/>
        <v>0</v>
      </c>
      <c r="HQ144" s="382">
        <f t="shared" si="390"/>
        <v>0</v>
      </c>
      <c r="HR144" s="382">
        <f t="shared" si="390"/>
        <v>0</v>
      </c>
      <c r="HS144" s="382">
        <f t="shared" si="390"/>
        <v>0</v>
      </c>
      <c r="HT144" s="382">
        <f t="shared" si="390"/>
        <v>0</v>
      </c>
      <c r="HU144" s="382">
        <f t="shared" si="390"/>
        <v>0</v>
      </c>
      <c r="HV144" s="382">
        <f t="shared" si="390"/>
        <v>0</v>
      </c>
      <c r="HW144" s="382">
        <f t="shared" si="540"/>
        <v>0</v>
      </c>
      <c r="HX144" s="382">
        <f t="shared" si="540"/>
        <v>0</v>
      </c>
      <c r="HY144" s="382">
        <f t="shared" si="540"/>
        <v>250.37</v>
      </c>
      <c r="HZ144" s="382">
        <f t="shared" si="540"/>
        <v>0</v>
      </c>
      <c r="IA144" s="382">
        <f t="shared" si="540"/>
        <v>250.37</v>
      </c>
      <c r="IB144" s="382">
        <f t="shared" si="540"/>
        <v>0</v>
      </c>
      <c r="IC144" s="382">
        <f t="shared" si="540"/>
        <v>0</v>
      </c>
      <c r="ID144" s="382">
        <f t="shared" si="540"/>
        <v>0</v>
      </c>
      <c r="IE144" s="382">
        <f t="shared" si="540"/>
        <v>0</v>
      </c>
      <c r="IF144" s="429">
        <f t="shared" si="328"/>
        <v>0</v>
      </c>
      <c r="IG144" s="382">
        <f t="shared" si="328"/>
        <v>0</v>
      </c>
      <c r="IK144" s="380">
        <f t="shared" si="541"/>
        <v>0</v>
      </c>
    </row>
    <row r="145" spans="1:245" s="59" customFormat="1" ht="27" customHeight="1" outlineLevel="2">
      <c r="A145" s="57" t="s">
        <v>262</v>
      </c>
      <c r="B145" s="60" t="s">
        <v>263</v>
      </c>
      <c r="C145" s="529"/>
      <c r="D145" s="60" t="s">
        <v>197</v>
      </c>
      <c r="E145" s="406" t="s">
        <v>21</v>
      </c>
      <c r="F145" s="414"/>
      <c r="G145" s="55"/>
      <c r="H145" s="55"/>
      <c r="I145" s="55"/>
      <c r="J145" s="55">
        <v>2020</v>
      </c>
      <c r="K145" s="55">
        <v>2020</v>
      </c>
      <c r="L145" s="55"/>
      <c r="M145" s="34">
        <f t="shared" si="532"/>
        <v>250.37</v>
      </c>
      <c r="N145" s="341" t="s">
        <v>606</v>
      </c>
      <c r="O145" s="34">
        <f t="shared" si="533"/>
        <v>250.37</v>
      </c>
      <c r="P145" s="34">
        <f t="shared" si="534"/>
        <v>0</v>
      </c>
      <c r="Q145" s="34">
        <f t="shared" si="534"/>
        <v>0</v>
      </c>
      <c r="R145" s="34">
        <f t="shared" si="534"/>
        <v>0</v>
      </c>
      <c r="S145" s="34">
        <f t="shared" si="534"/>
        <v>0</v>
      </c>
      <c r="T145" s="34">
        <f t="shared" si="534"/>
        <v>250.37</v>
      </c>
      <c r="U145" s="34">
        <f t="shared" si="534"/>
        <v>0</v>
      </c>
      <c r="V145" s="66">
        <f t="shared" si="526"/>
        <v>0</v>
      </c>
      <c r="W145" s="34"/>
      <c r="X145" s="34"/>
      <c r="Y145" s="34"/>
      <c r="Z145" s="34"/>
      <c r="AA145" s="34"/>
      <c r="AB145" s="34"/>
      <c r="AC145" s="34"/>
      <c r="AD145" s="34"/>
      <c r="AE145" s="34"/>
      <c r="AF145" s="34"/>
      <c r="AG145" s="34">
        <f t="shared" si="542"/>
        <v>0</v>
      </c>
      <c r="AH145" s="34">
        <f t="shared" si="542"/>
        <v>250.37</v>
      </c>
      <c r="AI145" s="34">
        <f t="shared" si="500"/>
        <v>0</v>
      </c>
      <c r="AJ145" s="34"/>
      <c r="AK145" s="34"/>
      <c r="AL145" s="34"/>
      <c r="AM145" s="34"/>
      <c r="AN145" s="34"/>
      <c r="AO145" s="34"/>
      <c r="AP145" s="34"/>
      <c r="AQ145" s="34"/>
      <c r="AR145" s="34"/>
      <c r="AS145" s="34">
        <f t="shared" si="543"/>
        <v>0</v>
      </c>
      <c r="AT145" s="34">
        <f t="shared" si="543"/>
        <v>0</v>
      </c>
      <c r="AU145" s="66">
        <f t="shared" si="545"/>
        <v>0</v>
      </c>
      <c r="AV145" s="34">
        <f t="shared" si="535"/>
        <v>0</v>
      </c>
      <c r="AW145" s="34">
        <f t="shared" si="535"/>
        <v>0</v>
      </c>
      <c r="AX145" s="34">
        <f t="shared" si="546"/>
        <v>0</v>
      </c>
      <c r="AY145" s="34">
        <f t="shared" si="536"/>
        <v>250.37</v>
      </c>
      <c r="AZ145" s="34">
        <f t="shared" si="536"/>
        <v>250.37</v>
      </c>
      <c r="BA145" s="34"/>
      <c r="BB145" s="34"/>
      <c r="BC145" s="185"/>
      <c r="BD145" s="185"/>
      <c r="BE145" s="185">
        <v>250.37</v>
      </c>
      <c r="BF145" s="185">
        <v>0</v>
      </c>
      <c r="BG145" s="245"/>
      <c r="BH145" s="245">
        <v>250.37</v>
      </c>
      <c r="BI145" s="245"/>
      <c r="BJ145" s="245"/>
      <c r="BK145" s="34"/>
      <c r="BL145" s="34"/>
      <c r="BM145" s="34">
        <f t="shared" si="537"/>
        <v>0</v>
      </c>
      <c r="BN145" s="34">
        <f t="shared" si="537"/>
        <v>0</v>
      </c>
      <c r="BO145" s="245"/>
      <c r="BP145" s="245"/>
      <c r="BQ145" s="245"/>
      <c r="BR145" s="245"/>
      <c r="BS145" s="245"/>
      <c r="BT145" s="245"/>
      <c r="BU145" s="245"/>
      <c r="BV145" s="245"/>
      <c r="BW145" s="245"/>
      <c r="BX145" s="245"/>
      <c r="BY145" s="245"/>
      <c r="BZ145" s="245"/>
      <c r="CA145" s="34">
        <f t="shared" si="538"/>
        <v>0</v>
      </c>
      <c r="CB145" s="34">
        <f t="shared" si="538"/>
        <v>0</v>
      </c>
      <c r="CC145" s="245"/>
      <c r="CD145" s="245"/>
      <c r="CE145" s="245"/>
      <c r="CF145" s="245"/>
      <c r="CG145" s="245"/>
      <c r="CH145" s="245"/>
      <c r="CI145" s="245"/>
      <c r="CJ145" s="245"/>
      <c r="CK145" s="245"/>
      <c r="CL145" s="245"/>
      <c r="CM145" s="245"/>
      <c r="CN145" s="245"/>
      <c r="CO145" s="34">
        <f t="shared" si="539"/>
        <v>0</v>
      </c>
      <c r="CP145" s="34">
        <f t="shared" si="539"/>
        <v>0</v>
      </c>
      <c r="CQ145" s="34"/>
      <c r="CR145" s="34"/>
      <c r="CS145" s="34"/>
      <c r="CT145" s="34"/>
      <c r="CU145" s="34"/>
      <c r="CV145" s="34"/>
      <c r="CW145" s="34"/>
      <c r="CX145" s="34"/>
      <c r="CY145" s="34"/>
      <c r="CZ145" s="58"/>
      <c r="DA145" s="58"/>
      <c r="DB145" s="58"/>
      <c r="DC145" s="380">
        <f t="shared" si="417"/>
        <v>250.37</v>
      </c>
      <c r="DD145" s="380">
        <f t="shared" si="417"/>
        <v>250.37</v>
      </c>
      <c r="DE145" s="64">
        <f t="shared" si="544"/>
        <v>0</v>
      </c>
      <c r="DF145" s="64">
        <f t="shared" si="544"/>
        <v>0</v>
      </c>
      <c r="DG145" s="64">
        <f t="shared" si="544"/>
        <v>0</v>
      </c>
      <c r="DH145" s="64">
        <f t="shared" si="544"/>
        <v>0</v>
      </c>
      <c r="DI145" s="64">
        <f t="shared" si="544"/>
        <v>250.37</v>
      </c>
      <c r="DJ145" s="64">
        <f t="shared" si="544"/>
        <v>0</v>
      </c>
      <c r="DK145" s="64">
        <f t="shared" si="544"/>
        <v>0</v>
      </c>
      <c r="DL145" s="64">
        <f t="shared" si="544"/>
        <v>250.37</v>
      </c>
      <c r="DM145" s="64">
        <f t="shared" si="544"/>
        <v>0</v>
      </c>
      <c r="DN145" s="64">
        <f t="shared" si="544"/>
        <v>0</v>
      </c>
      <c r="DO145" s="64">
        <f t="shared" si="544"/>
        <v>0</v>
      </c>
      <c r="DP145" s="64">
        <f t="shared" si="544"/>
        <v>0</v>
      </c>
      <c r="DQ145" s="245"/>
      <c r="DR145" s="245"/>
      <c r="DS145" s="245"/>
      <c r="DT145" s="245"/>
      <c r="DU145" s="245"/>
      <c r="DV145" s="245"/>
      <c r="DW145" s="245"/>
      <c r="DX145" s="245"/>
      <c r="DY145" s="34"/>
      <c r="DZ145" s="34"/>
      <c r="EA145" s="34"/>
      <c r="EB145" s="64">
        <f t="shared" si="468"/>
        <v>250.37</v>
      </c>
      <c r="EC145" s="426">
        <f t="shared" si="468"/>
        <v>0</v>
      </c>
      <c r="ED145" s="426">
        <f t="shared" si="469"/>
        <v>250.37</v>
      </c>
      <c r="EE145" s="64">
        <f t="shared" si="470"/>
        <v>250.37</v>
      </c>
      <c r="EF145" s="64">
        <f t="shared" si="418"/>
        <v>0</v>
      </c>
      <c r="EG145" s="64">
        <f t="shared" si="471"/>
        <v>0</v>
      </c>
      <c r="EH145" s="64">
        <f t="shared" si="419"/>
        <v>0</v>
      </c>
      <c r="EI145" s="64">
        <f t="shared" si="419"/>
        <v>0</v>
      </c>
      <c r="EJ145" s="64">
        <f t="shared" si="472"/>
        <v>0</v>
      </c>
      <c r="EK145" s="64">
        <f t="shared" si="420"/>
        <v>0</v>
      </c>
      <c r="EL145" s="64">
        <f t="shared" si="420"/>
        <v>250.37</v>
      </c>
      <c r="EM145" s="64">
        <f t="shared" si="421"/>
        <v>0</v>
      </c>
      <c r="EN145" s="64">
        <f t="shared" si="422"/>
        <v>0</v>
      </c>
      <c r="EO145" s="64">
        <f t="shared" si="422"/>
        <v>0</v>
      </c>
      <c r="EP145" s="64">
        <f t="shared" si="423"/>
        <v>0</v>
      </c>
      <c r="EQ145" s="64">
        <f t="shared" si="424"/>
        <v>250.37</v>
      </c>
      <c r="ER145" s="64">
        <f t="shared" si="424"/>
        <v>0</v>
      </c>
      <c r="ES145" s="64"/>
      <c r="ET145" s="426">
        <f t="shared" si="425"/>
        <v>0</v>
      </c>
      <c r="EU145" s="64">
        <f t="shared" si="425"/>
        <v>0</v>
      </c>
      <c r="EV145" s="64"/>
      <c r="EW145" s="426">
        <f t="shared" si="426"/>
        <v>0</v>
      </c>
      <c r="EX145" s="64">
        <f t="shared" si="473"/>
        <v>0</v>
      </c>
      <c r="EY145" s="426">
        <f t="shared" si="473"/>
        <v>0</v>
      </c>
      <c r="EZ145" s="426">
        <f t="shared" si="474"/>
        <v>0</v>
      </c>
      <c r="FA145" s="64">
        <f t="shared" si="475"/>
        <v>0</v>
      </c>
      <c r="FB145" s="64">
        <f t="shared" si="427"/>
        <v>0</v>
      </c>
      <c r="FC145" s="64">
        <f t="shared" si="476"/>
        <v>0</v>
      </c>
      <c r="FD145" s="64">
        <f t="shared" si="428"/>
        <v>0</v>
      </c>
      <c r="FE145" s="64">
        <f t="shared" si="428"/>
        <v>0</v>
      </c>
      <c r="FF145" s="64">
        <f t="shared" si="477"/>
        <v>0</v>
      </c>
      <c r="FG145" s="64">
        <f t="shared" si="429"/>
        <v>0</v>
      </c>
      <c r="FH145" s="64">
        <f t="shared" si="429"/>
        <v>0</v>
      </c>
      <c r="FI145" s="64">
        <f t="shared" si="430"/>
        <v>0</v>
      </c>
      <c r="FJ145" s="64">
        <f t="shared" si="431"/>
        <v>0</v>
      </c>
      <c r="FK145" s="64">
        <f t="shared" si="431"/>
        <v>0</v>
      </c>
      <c r="FL145" s="64">
        <f t="shared" si="432"/>
        <v>0</v>
      </c>
      <c r="FM145" s="64">
        <f t="shared" si="433"/>
        <v>0</v>
      </c>
      <c r="FN145" s="64">
        <f t="shared" si="433"/>
        <v>0</v>
      </c>
      <c r="FO145" s="64"/>
      <c r="FP145" s="64">
        <f t="shared" si="434"/>
        <v>0</v>
      </c>
      <c r="FQ145" s="64">
        <f t="shared" si="434"/>
        <v>0</v>
      </c>
      <c r="FR145" s="64"/>
      <c r="FS145" s="64">
        <f t="shared" si="435"/>
        <v>0</v>
      </c>
      <c r="FT145" s="64">
        <f t="shared" si="436"/>
        <v>0</v>
      </c>
      <c r="FU145" s="426">
        <f t="shared" si="436"/>
        <v>0</v>
      </c>
      <c r="FV145" s="426">
        <f t="shared" si="478"/>
        <v>0</v>
      </c>
      <c r="FW145" s="64">
        <f t="shared" si="437"/>
        <v>0</v>
      </c>
      <c r="FX145" s="64">
        <f t="shared" si="438"/>
        <v>0</v>
      </c>
      <c r="FY145" s="64">
        <f t="shared" si="479"/>
        <v>0</v>
      </c>
      <c r="FZ145" s="64">
        <f t="shared" si="439"/>
        <v>0</v>
      </c>
      <c r="GA145" s="64">
        <f t="shared" si="439"/>
        <v>0</v>
      </c>
      <c r="GB145" s="64">
        <f t="shared" si="480"/>
        <v>0</v>
      </c>
      <c r="GC145" s="64">
        <f t="shared" si="440"/>
        <v>0</v>
      </c>
      <c r="GD145" s="64">
        <f t="shared" si="440"/>
        <v>0</v>
      </c>
      <c r="GE145" s="64">
        <f t="shared" si="441"/>
        <v>0</v>
      </c>
      <c r="GF145" s="64">
        <f t="shared" si="442"/>
        <v>0</v>
      </c>
      <c r="GG145" s="64">
        <f t="shared" si="442"/>
        <v>0</v>
      </c>
      <c r="GH145" s="64">
        <f t="shared" si="443"/>
        <v>0</v>
      </c>
      <c r="GI145" s="64">
        <f t="shared" si="444"/>
        <v>0</v>
      </c>
      <c r="GJ145" s="64">
        <f t="shared" si="444"/>
        <v>0</v>
      </c>
      <c r="GK145" s="64"/>
      <c r="GL145" s="64">
        <f t="shared" si="445"/>
        <v>0</v>
      </c>
      <c r="GM145" s="64">
        <f t="shared" si="445"/>
        <v>0</v>
      </c>
      <c r="GN145" s="64"/>
      <c r="GO145" s="64">
        <f t="shared" si="446"/>
        <v>0</v>
      </c>
      <c r="GP145" s="64">
        <f t="shared" si="447"/>
        <v>0</v>
      </c>
      <c r="GQ145" s="426">
        <f t="shared" si="447"/>
        <v>0</v>
      </c>
      <c r="GR145" s="426">
        <f t="shared" si="481"/>
        <v>0</v>
      </c>
      <c r="GS145" s="64">
        <f t="shared" si="448"/>
        <v>0</v>
      </c>
      <c r="GT145" s="64">
        <f t="shared" si="449"/>
        <v>0</v>
      </c>
      <c r="GU145" s="64">
        <f t="shared" si="482"/>
        <v>0</v>
      </c>
      <c r="GV145" s="64">
        <f t="shared" si="450"/>
        <v>0</v>
      </c>
      <c r="GW145" s="64">
        <f t="shared" si="450"/>
        <v>0</v>
      </c>
      <c r="GX145" s="64">
        <f t="shared" si="483"/>
        <v>0</v>
      </c>
      <c r="GY145" s="64">
        <f t="shared" si="451"/>
        <v>0</v>
      </c>
      <c r="GZ145" s="64">
        <f t="shared" si="451"/>
        <v>0</v>
      </c>
      <c r="HA145" s="64">
        <f t="shared" si="484"/>
        <v>0</v>
      </c>
      <c r="HB145" s="64">
        <f t="shared" si="452"/>
        <v>0</v>
      </c>
      <c r="HC145" s="64">
        <f t="shared" si="452"/>
        <v>0</v>
      </c>
      <c r="HD145" s="64">
        <f t="shared" si="485"/>
        <v>0</v>
      </c>
      <c r="HE145" s="64">
        <f t="shared" si="453"/>
        <v>0</v>
      </c>
      <c r="HF145" s="64">
        <f t="shared" si="453"/>
        <v>0</v>
      </c>
      <c r="HG145" s="64"/>
      <c r="HH145" s="64">
        <f t="shared" si="454"/>
        <v>0</v>
      </c>
      <c r="HI145" s="64">
        <f t="shared" si="454"/>
        <v>0</v>
      </c>
      <c r="HJ145" s="64"/>
      <c r="HK145" s="64">
        <f t="shared" si="455"/>
        <v>0</v>
      </c>
      <c r="HL145" s="382">
        <f t="shared" si="486"/>
        <v>250.37</v>
      </c>
      <c r="HM145" s="398">
        <f t="shared" si="486"/>
        <v>0</v>
      </c>
      <c r="HN145" s="398">
        <f t="shared" si="487"/>
        <v>250.37</v>
      </c>
      <c r="HO145" s="382">
        <f t="shared" si="456"/>
        <v>250.37</v>
      </c>
      <c r="HP145" s="382">
        <f t="shared" si="390"/>
        <v>0</v>
      </c>
      <c r="HQ145" s="382">
        <f t="shared" si="390"/>
        <v>0</v>
      </c>
      <c r="HR145" s="382">
        <f t="shared" si="390"/>
        <v>0</v>
      </c>
      <c r="HS145" s="382">
        <f t="shared" si="390"/>
        <v>0</v>
      </c>
      <c r="HT145" s="382">
        <f t="shared" si="390"/>
        <v>0</v>
      </c>
      <c r="HU145" s="382">
        <f t="shared" si="390"/>
        <v>0</v>
      </c>
      <c r="HV145" s="382">
        <f t="shared" si="390"/>
        <v>250.37</v>
      </c>
      <c r="HW145" s="382">
        <f t="shared" si="540"/>
        <v>0</v>
      </c>
      <c r="HX145" s="382">
        <f t="shared" si="540"/>
        <v>0</v>
      </c>
      <c r="HY145" s="382">
        <f t="shared" si="540"/>
        <v>0</v>
      </c>
      <c r="HZ145" s="382">
        <f t="shared" si="540"/>
        <v>0</v>
      </c>
      <c r="IA145" s="382">
        <f t="shared" si="540"/>
        <v>250.37</v>
      </c>
      <c r="IB145" s="382">
        <f t="shared" si="540"/>
        <v>0</v>
      </c>
      <c r="IC145" s="382">
        <f t="shared" si="540"/>
        <v>0</v>
      </c>
      <c r="ID145" s="382">
        <f t="shared" si="540"/>
        <v>0</v>
      </c>
      <c r="IE145" s="382">
        <f t="shared" si="540"/>
        <v>0</v>
      </c>
      <c r="IF145" s="429">
        <f t="shared" si="328"/>
        <v>0</v>
      </c>
      <c r="IG145" s="382">
        <f t="shared" si="328"/>
        <v>0</v>
      </c>
      <c r="IK145" s="380">
        <f t="shared" si="541"/>
        <v>0</v>
      </c>
    </row>
    <row r="146" spans="1:245" s="59" customFormat="1" ht="27" customHeight="1" outlineLevel="2">
      <c r="A146" s="57" t="s">
        <v>264</v>
      </c>
      <c r="B146" s="60" t="s">
        <v>589</v>
      </c>
      <c r="C146" s="529"/>
      <c r="D146" s="60" t="s">
        <v>363</v>
      </c>
      <c r="E146" s="406" t="s">
        <v>21</v>
      </c>
      <c r="F146" s="414"/>
      <c r="G146" s="55"/>
      <c r="H146" s="55"/>
      <c r="I146" s="55"/>
      <c r="J146" s="55">
        <v>2019</v>
      </c>
      <c r="K146" s="55">
        <v>2019</v>
      </c>
      <c r="L146" s="410" t="s">
        <v>605</v>
      </c>
      <c r="M146" s="34">
        <f t="shared" si="532"/>
        <v>250.37</v>
      </c>
      <c r="N146" s="341" t="s">
        <v>606</v>
      </c>
      <c r="O146" s="342">
        <f t="shared" si="533"/>
        <v>117.94199999999999</v>
      </c>
      <c r="P146" s="34">
        <f t="shared" si="534"/>
        <v>0</v>
      </c>
      <c r="Q146" s="34">
        <f t="shared" si="534"/>
        <v>0</v>
      </c>
      <c r="R146" s="34">
        <f t="shared" si="534"/>
        <v>0</v>
      </c>
      <c r="S146" s="34">
        <f t="shared" si="534"/>
        <v>0</v>
      </c>
      <c r="T146" s="34">
        <f t="shared" si="534"/>
        <v>250.37</v>
      </c>
      <c r="U146" s="34">
        <f t="shared" si="534"/>
        <v>117.94199999999999</v>
      </c>
      <c r="V146" s="66">
        <f t="shared" si="526"/>
        <v>0</v>
      </c>
      <c r="W146" s="34"/>
      <c r="X146" s="34"/>
      <c r="Y146" s="34"/>
      <c r="Z146" s="34"/>
      <c r="AA146" s="34"/>
      <c r="AB146" s="34"/>
      <c r="AC146" s="34"/>
      <c r="AD146" s="34"/>
      <c r="AE146" s="34"/>
      <c r="AF146" s="34"/>
      <c r="AG146" s="34">
        <f t="shared" si="542"/>
        <v>0</v>
      </c>
      <c r="AH146" s="34">
        <f t="shared" si="542"/>
        <v>0</v>
      </c>
      <c r="AI146" s="34">
        <f t="shared" si="500"/>
        <v>0</v>
      </c>
      <c r="AJ146" s="34"/>
      <c r="AK146" s="34"/>
      <c r="AL146" s="34"/>
      <c r="AM146" s="34"/>
      <c r="AN146" s="34"/>
      <c r="AO146" s="34"/>
      <c r="AP146" s="34"/>
      <c r="AQ146" s="34"/>
      <c r="AR146" s="34"/>
      <c r="AS146" s="34">
        <f t="shared" si="543"/>
        <v>0</v>
      </c>
      <c r="AT146" s="34">
        <f t="shared" si="543"/>
        <v>0</v>
      </c>
      <c r="AU146" s="66">
        <f t="shared" si="545"/>
        <v>0</v>
      </c>
      <c r="AV146" s="34">
        <f t="shared" si="535"/>
        <v>0</v>
      </c>
      <c r="AW146" s="34">
        <f t="shared" si="535"/>
        <v>0</v>
      </c>
      <c r="AX146" s="34">
        <f t="shared" si="546"/>
        <v>0</v>
      </c>
      <c r="AY146" s="34">
        <f t="shared" si="536"/>
        <v>250.37</v>
      </c>
      <c r="AZ146" s="34">
        <f t="shared" si="536"/>
        <v>117.94199999999999</v>
      </c>
      <c r="BA146" s="34"/>
      <c r="BB146" s="34"/>
      <c r="BC146" s="185"/>
      <c r="BD146" s="185"/>
      <c r="BE146" s="185">
        <v>250.37</v>
      </c>
      <c r="BF146" s="289">
        <v>117.94199999999999</v>
      </c>
      <c r="BG146" s="245"/>
      <c r="BH146" s="245"/>
      <c r="BI146" s="245"/>
      <c r="BJ146" s="245"/>
      <c r="BK146" s="34"/>
      <c r="BL146" s="34"/>
      <c r="BM146" s="34">
        <f t="shared" si="537"/>
        <v>0</v>
      </c>
      <c r="BN146" s="34">
        <f t="shared" si="537"/>
        <v>0</v>
      </c>
      <c r="BO146" s="245"/>
      <c r="BP146" s="245"/>
      <c r="BQ146" s="245"/>
      <c r="BR146" s="245"/>
      <c r="BS146" s="245"/>
      <c r="BT146" s="245"/>
      <c r="BU146" s="245"/>
      <c r="BV146" s="245"/>
      <c r="BW146" s="245"/>
      <c r="BX146" s="245"/>
      <c r="BY146" s="245"/>
      <c r="BZ146" s="245"/>
      <c r="CA146" s="34">
        <f t="shared" si="538"/>
        <v>0</v>
      </c>
      <c r="CB146" s="34">
        <f t="shared" si="538"/>
        <v>0</v>
      </c>
      <c r="CC146" s="245"/>
      <c r="CD146" s="245"/>
      <c r="CE146" s="245"/>
      <c r="CF146" s="245"/>
      <c r="CG146" s="245"/>
      <c r="CH146" s="245"/>
      <c r="CI146" s="245"/>
      <c r="CJ146" s="245"/>
      <c r="CK146" s="245"/>
      <c r="CL146" s="245"/>
      <c r="CM146" s="245"/>
      <c r="CN146" s="245"/>
      <c r="CO146" s="34">
        <f t="shared" si="539"/>
        <v>0</v>
      </c>
      <c r="CP146" s="34">
        <f t="shared" si="539"/>
        <v>0</v>
      </c>
      <c r="CQ146" s="34"/>
      <c r="CR146" s="34"/>
      <c r="CS146" s="34"/>
      <c r="CT146" s="34"/>
      <c r="CU146" s="34"/>
      <c r="CV146" s="34"/>
      <c r="CW146" s="34"/>
      <c r="CX146" s="34"/>
      <c r="CY146" s="34"/>
      <c r="CZ146" s="58"/>
      <c r="DA146" s="58"/>
      <c r="DB146" s="58"/>
      <c r="DC146" s="380">
        <f t="shared" si="417"/>
        <v>250.37</v>
      </c>
      <c r="DD146" s="380">
        <f t="shared" si="417"/>
        <v>117.94199999999999</v>
      </c>
      <c r="DE146" s="64">
        <f t="shared" si="544"/>
        <v>0</v>
      </c>
      <c r="DF146" s="64">
        <f t="shared" si="544"/>
        <v>0</v>
      </c>
      <c r="DG146" s="64">
        <f t="shared" si="544"/>
        <v>0</v>
      </c>
      <c r="DH146" s="64">
        <f t="shared" si="544"/>
        <v>0</v>
      </c>
      <c r="DI146" s="64">
        <f t="shared" si="544"/>
        <v>250.37</v>
      </c>
      <c r="DJ146" s="64">
        <f t="shared" si="544"/>
        <v>117.94199999999999</v>
      </c>
      <c r="DK146" s="64">
        <f t="shared" si="544"/>
        <v>0</v>
      </c>
      <c r="DL146" s="64">
        <f t="shared" si="544"/>
        <v>0</v>
      </c>
      <c r="DM146" s="64">
        <f t="shared" si="544"/>
        <v>0</v>
      </c>
      <c r="DN146" s="64">
        <f t="shared" si="544"/>
        <v>0</v>
      </c>
      <c r="DO146" s="64">
        <f t="shared" si="544"/>
        <v>0</v>
      </c>
      <c r="DP146" s="64">
        <f t="shared" si="544"/>
        <v>0</v>
      </c>
      <c r="DQ146" s="245"/>
      <c r="DR146" s="245"/>
      <c r="DS146" s="245"/>
      <c r="DT146" s="245"/>
      <c r="DU146" s="245"/>
      <c r="DV146" s="245"/>
      <c r="DW146" s="245"/>
      <c r="DX146" s="245"/>
      <c r="DY146" s="34"/>
      <c r="DZ146" s="34"/>
      <c r="EA146" s="34"/>
      <c r="EB146" s="64">
        <f t="shared" si="468"/>
        <v>250.37</v>
      </c>
      <c r="EC146" s="426">
        <f t="shared" si="468"/>
        <v>0</v>
      </c>
      <c r="ED146" s="426">
        <f t="shared" si="469"/>
        <v>117.94199999999999</v>
      </c>
      <c r="EE146" s="64">
        <f t="shared" si="470"/>
        <v>117.94199999999999</v>
      </c>
      <c r="EF146" s="64">
        <f t="shared" si="418"/>
        <v>0</v>
      </c>
      <c r="EG146" s="64">
        <f t="shared" si="471"/>
        <v>0</v>
      </c>
      <c r="EH146" s="64">
        <f t="shared" si="419"/>
        <v>0</v>
      </c>
      <c r="EI146" s="64">
        <f t="shared" si="419"/>
        <v>0</v>
      </c>
      <c r="EJ146" s="64">
        <f t="shared" si="472"/>
        <v>0</v>
      </c>
      <c r="EK146" s="64">
        <f t="shared" si="420"/>
        <v>0</v>
      </c>
      <c r="EL146" s="64">
        <f t="shared" si="420"/>
        <v>250.37</v>
      </c>
      <c r="EM146" s="64">
        <f t="shared" si="421"/>
        <v>0</v>
      </c>
      <c r="EN146" s="64">
        <f t="shared" si="422"/>
        <v>117.94199999999999</v>
      </c>
      <c r="EO146" s="64">
        <f t="shared" si="422"/>
        <v>0</v>
      </c>
      <c r="EP146" s="64">
        <f t="shared" si="423"/>
        <v>0</v>
      </c>
      <c r="EQ146" s="64">
        <f t="shared" si="424"/>
        <v>0</v>
      </c>
      <c r="ER146" s="64">
        <f t="shared" si="424"/>
        <v>0</v>
      </c>
      <c r="ES146" s="64"/>
      <c r="ET146" s="426">
        <f t="shared" si="425"/>
        <v>0</v>
      </c>
      <c r="EU146" s="64">
        <f t="shared" si="425"/>
        <v>0</v>
      </c>
      <c r="EV146" s="64"/>
      <c r="EW146" s="426">
        <f t="shared" si="426"/>
        <v>0</v>
      </c>
      <c r="EX146" s="64">
        <f t="shared" si="473"/>
        <v>0</v>
      </c>
      <c r="EY146" s="426">
        <f t="shared" si="473"/>
        <v>0</v>
      </c>
      <c r="EZ146" s="426">
        <f t="shared" si="474"/>
        <v>0</v>
      </c>
      <c r="FA146" s="64">
        <f t="shared" si="475"/>
        <v>0</v>
      </c>
      <c r="FB146" s="64">
        <f t="shared" si="427"/>
        <v>0</v>
      </c>
      <c r="FC146" s="64">
        <f t="shared" si="476"/>
        <v>0</v>
      </c>
      <c r="FD146" s="64">
        <f t="shared" si="428"/>
        <v>0</v>
      </c>
      <c r="FE146" s="64">
        <f t="shared" si="428"/>
        <v>0</v>
      </c>
      <c r="FF146" s="64">
        <f t="shared" si="477"/>
        <v>0</v>
      </c>
      <c r="FG146" s="64">
        <f t="shared" si="429"/>
        <v>0</v>
      </c>
      <c r="FH146" s="64">
        <f t="shared" si="429"/>
        <v>0</v>
      </c>
      <c r="FI146" s="64">
        <f t="shared" si="430"/>
        <v>0</v>
      </c>
      <c r="FJ146" s="64">
        <f t="shared" si="431"/>
        <v>0</v>
      </c>
      <c r="FK146" s="64">
        <f t="shared" si="431"/>
        <v>0</v>
      </c>
      <c r="FL146" s="64">
        <f t="shared" si="432"/>
        <v>0</v>
      </c>
      <c r="FM146" s="64">
        <f t="shared" si="433"/>
        <v>0</v>
      </c>
      <c r="FN146" s="64">
        <f t="shared" si="433"/>
        <v>0</v>
      </c>
      <c r="FO146" s="64"/>
      <c r="FP146" s="64">
        <f t="shared" si="434"/>
        <v>0</v>
      </c>
      <c r="FQ146" s="64">
        <f t="shared" si="434"/>
        <v>0</v>
      </c>
      <c r="FR146" s="64"/>
      <c r="FS146" s="64">
        <f t="shared" si="435"/>
        <v>0</v>
      </c>
      <c r="FT146" s="64">
        <f t="shared" si="436"/>
        <v>0</v>
      </c>
      <c r="FU146" s="426">
        <f t="shared" si="436"/>
        <v>0</v>
      </c>
      <c r="FV146" s="426">
        <f t="shared" si="478"/>
        <v>0</v>
      </c>
      <c r="FW146" s="64">
        <f t="shared" si="437"/>
        <v>0</v>
      </c>
      <c r="FX146" s="64">
        <f t="shared" si="438"/>
        <v>0</v>
      </c>
      <c r="FY146" s="64">
        <f t="shared" si="479"/>
        <v>0</v>
      </c>
      <c r="FZ146" s="64">
        <f t="shared" si="439"/>
        <v>0</v>
      </c>
      <c r="GA146" s="64">
        <f t="shared" si="439"/>
        <v>0</v>
      </c>
      <c r="GB146" s="64">
        <f t="shared" si="480"/>
        <v>0</v>
      </c>
      <c r="GC146" s="64">
        <f t="shared" si="440"/>
        <v>0</v>
      </c>
      <c r="GD146" s="64">
        <f t="shared" si="440"/>
        <v>0</v>
      </c>
      <c r="GE146" s="64">
        <f t="shared" si="441"/>
        <v>0</v>
      </c>
      <c r="GF146" s="64">
        <f t="shared" si="442"/>
        <v>0</v>
      </c>
      <c r="GG146" s="64">
        <f t="shared" si="442"/>
        <v>0</v>
      </c>
      <c r="GH146" s="64">
        <f t="shared" si="443"/>
        <v>0</v>
      </c>
      <c r="GI146" s="64">
        <f t="shared" si="444"/>
        <v>0</v>
      </c>
      <c r="GJ146" s="64">
        <f t="shared" si="444"/>
        <v>0</v>
      </c>
      <c r="GK146" s="64"/>
      <c r="GL146" s="64">
        <f t="shared" si="445"/>
        <v>0</v>
      </c>
      <c r="GM146" s="64">
        <f t="shared" si="445"/>
        <v>0</v>
      </c>
      <c r="GN146" s="64"/>
      <c r="GO146" s="64">
        <f t="shared" si="446"/>
        <v>0</v>
      </c>
      <c r="GP146" s="64">
        <f t="shared" si="447"/>
        <v>0</v>
      </c>
      <c r="GQ146" s="426">
        <f t="shared" si="447"/>
        <v>0</v>
      </c>
      <c r="GR146" s="426">
        <f t="shared" si="481"/>
        <v>0</v>
      </c>
      <c r="GS146" s="64">
        <f t="shared" si="448"/>
        <v>0</v>
      </c>
      <c r="GT146" s="64">
        <f t="shared" si="449"/>
        <v>0</v>
      </c>
      <c r="GU146" s="64">
        <f t="shared" si="482"/>
        <v>0</v>
      </c>
      <c r="GV146" s="64">
        <f t="shared" si="450"/>
        <v>0</v>
      </c>
      <c r="GW146" s="64">
        <f t="shared" si="450"/>
        <v>0</v>
      </c>
      <c r="GX146" s="64">
        <f t="shared" si="483"/>
        <v>0</v>
      </c>
      <c r="GY146" s="64">
        <f t="shared" si="451"/>
        <v>0</v>
      </c>
      <c r="GZ146" s="64">
        <f t="shared" si="451"/>
        <v>0</v>
      </c>
      <c r="HA146" s="64">
        <f t="shared" si="484"/>
        <v>0</v>
      </c>
      <c r="HB146" s="64">
        <f t="shared" si="452"/>
        <v>0</v>
      </c>
      <c r="HC146" s="64">
        <f t="shared" si="452"/>
        <v>0</v>
      </c>
      <c r="HD146" s="64">
        <f t="shared" si="485"/>
        <v>0</v>
      </c>
      <c r="HE146" s="64">
        <f t="shared" si="453"/>
        <v>0</v>
      </c>
      <c r="HF146" s="64">
        <f t="shared" si="453"/>
        <v>0</v>
      </c>
      <c r="HG146" s="64"/>
      <c r="HH146" s="64">
        <f t="shared" si="454"/>
        <v>0</v>
      </c>
      <c r="HI146" s="64">
        <f t="shared" si="454"/>
        <v>0</v>
      </c>
      <c r="HJ146" s="64"/>
      <c r="HK146" s="64">
        <f t="shared" si="455"/>
        <v>0</v>
      </c>
      <c r="HL146" s="382">
        <f t="shared" si="486"/>
        <v>250.37</v>
      </c>
      <c r="HM146" s="398">
        <f t="shared" si="486"/>
        <v>0</v>
      </c>
      <c r="HN146" s="398">
        <f t="shared" si="487"/>
        <v>117.94199999999999</v>
      </c>
      <c r="HO146" s="382">
        <f t="shared" si="456"/>
        <v>117.94199999999999</v>
      </c>
      <c r="HP146" s="382">
        <f t="shared" si="390"/>
        <v>0</v>
      </c>
      <c r="HQ146" s="382">
        <f t="shared" si="390"/>
        <v>0</v>
      </c>
      <c r="HR146" s="382">
        <f t="shared" si="390"/>
        <v>0</v>
      </c>
      <c r="HS146" s="382">
        <f t="shared" si="390"/>
        <v>0</v>
      </c>
      <c r="HT146" s="382">
        <f t="shared" si="390"/>
        <v>0</v>
      </c>
      <c r="HU146" s="382">
        <f t="shared" si="390"/>
        <v>0</v>
      </c>
      <c r="HV146" s="382">
        <f t="shared" si="390"/>
        <v>250.37</v>
      </c>
      <c r="HW146" s="382">
        <f t="shared" si="540"/>
        <v>0</v>
      </c>
      <c r="HX146" s="382">
        <f t="shared" si="540"/>
        <v>117.94199999999999</v>
      </c>
      <c r="HY146" s="382">
        <f t="shared" si="540"/>
        <v>0</v>
      </c>
      <c r="HZ146" s="382">
        <f t="shared" si="540"/>
        <v>0</v>
      </c>
      <c r="IA146" s="382">
        <f t="shared" si="540"/>
        <v>0</v>
      </c>
      <c r="IB146" s="382">
        <f t="shared" si="540"/>
        <v>0</v>
      </c>
      <c r="IC146" s="382">
        <f t="shared" si="540"/>
        <v>0</v>
      </c>
      <c r="ID146" s="382">
        <f t="shared" si="540"/>
        <v>0</v>
      </c>
      <c r="IE146" s="382">
        <f t="shared" si="540"/>
        <v>0</v>
      </c>
      <c r="IF146" s="429">
        <f t="shared" si="328"/>
        <v>0</v>
      </c>
      <c r="IG146" s="382">
        <f t="shared" si="328"/>
        <v>0</v>
      </c>
      <c r="IK146" s="380">
        <f t="shared" si="541"/>
        <v>0</v>
      </c>
    </row>
    <row r="147" spans="1:245" s="59" customFormat="1" ht="27" customHeight="1" outlineLevel="2">
      <c r="A147" s="57" t="s">
        <v>265</v>
      </c>
      <c r="B147" s="60" t="s">
        <v>267</v>
      </c>
      <c r="C147" s="529"/>
      <c r="D147" s="60" t="s">
        <v>362</v>
      </c>
      <c r="E147" s="406" t="s">
        <v>21</v>
      </c>
      <c r="F147" s="414"/>
      <c r="G147" s="55"/>
      <c r="H147" s="55"/>
      <c r="I147" s="55"/>
      <c r="J147" s="55">
        <v>2019</v>
      </c>
      <c r="K147" s="55">
        <v>2019</v>
      </c>
      <c r="L147" s="55"/>
      <c r="M147" s="34">
        <f t="shared" si="532"/>
        <v>250.37</v>
      </c>
      <c r="N147" s="341" t="s">
        <v>606</v>
      </c>
      <c r="O147" s="34">
        <f t="shared" si="533"/>
        <v>117.94199999999999</v>
      </c>
      <c r="P147" s="34">
        <f t="shared" si="534"/>
        <v>0</v>
      </c>
      <c r="Q147" s="34">
        <f t="shared" si="534"/>
        <v>0</v>
      </c>
      <c r="R147" s="34">
        <f t="shared" si="534"/>
        <v>0</v>
      </c>
      <c r="S147" s="34">
        <f t="shared" si="534"/>
        <v>0</v>
      </c>
      <c r="T147" s="34">
        <f t="shared" si="534"/>
        <v>250.37</v>
      </c>
      <c r="U147" s="34">
        <f t="shared" si="534"/>
        <v>117.94199999999999</v>
      </c>
      <c r="V147" s="66">
        <f t="shared" si="526"/>
        <v>117.94200000000001</v>
      </c>
      <c r="W147" s="34">
        <v>117.94200000000001</v>
      </c>
      <c r="X147" s="34"/>
      <c r="Y147" s="34"/>
      <c r="Z147" s="34"/>
      <c r="AA147" s="34"/>
      <c r="AB147" s="34"/>
      <c r="AC147" s="34"/>
      <c r="AD147" s="34"/>
      <c r="AE147" s="34"/>
      <c r="AF147" s="34"/>
      <c r="AG147" s="34">
        <f t="shared" si="542"/>
        <v>0</v>
      </c>
      <c r="AH147" s="34">
        <f t="shared" si="542"/>
        <v>0</v>
      </c>
      <c r="AI147" s="34">
        <f t="shared" si="500"/>
        <v>0</v>
      </c>
      <c r="AJ147" s="34"/>
      <c r="AK147" s="34"/>
      <c r="AL147" s="34"/>
      <c r="AM147" s="34"/>
      <c r="AN147" s="34"/>
      <c r="AO147" s="34"/>
      <c r="AP147" s="34"/>
      <c r="AQ147" s="34"/>
      <c r="AR147" s="34"/>
      <c r="AS147" s="34">
        <f t="shared" si="543"/>
        <v>0</v>
      </c>
      <c r="AT147" s="34">
        <f t="shared" si="543"/>
        <v>0</v>
      </c>
      <c r="AU147" s="66">
        <f t="shared" si="545"/>
        <v>0</v>
      </c>
      <c r="AV147" s="34">
        <f t="shared" si="535"/>
        <v>0</v>
      </c>
      <c r="AW147" s="34">
        <f t="shared" si="535"/>
        <v>0</v>
      </c>
      <c r="AX147" s="34">
        <f t="shared" si="546"/>
        <v>0</v>
      </c>
      <c r="AY147" s="34">
        <f t="shared" si="536"/>
        <v>250.37</v>
      </c>
      <c r="AZ147" s="34">
        <f t="shared" si="536"/>
        <v>117.94199999999999</v>
      </c>
      <c r="BA147" s="34"/>
      <c r="BB147" s="34"/>
      <c r="BC147" s="185"/>
      <c r="BD147" s="185"/>
      <c r="BE147" s="185">
        <v>250.37</v>
      </c>
      <c r="BF147" s="289">
        <v>117.94199999999999</v>
      </c>
      <c r="BG147" s="245"/>
      <c r="BH147" s="245"/>
      <c r="BI147" s="245"/>
      <c r="BJ147" s="245"/>
      <c r="BK147" s="34"/>
      <c r="BL147" s="34"/>
      <c r="BM147" s="34">
        <f t="shared" si="537"/>
        <v>0</v>
      </c>
      <c r="BN147" s="34">
        <f t="shared" si="537"/>
        <v>0</v>
      </c>
      <c r="BO147" s="245"/>
      <c r="BP147" s="245"/>
      <c r="BQ147" s="245"/>
      <c r="BR147" s="245"/>
      <c r="BS147" s="245"/>
      <c r="BT147" s="245"/>
      <c r="BU147" s="245"/>
      <c r="BV147" s="245"/>
      <c r="BW147" s="245"/>
      <c r="BX147" s="245"/>
      <c r="BY147" s="245"/>
      <c r="BZ147" s="245"/>
      <c r="CA147" s="34">
        <f t="shared" si="538"/>
        <v>0</v>
      </c>
      <c r="CB147" s="34">
        <f t="shared" si="538"/>
        <v>0</v>
      </c>
      <c r="CC147" s="245"/>
      <c r="CD147" s="245"/>
      <c r="CE147" s="245"/>
      <c r="CF147" s="245"/>
      <c r="CG147" s="245"/>
      <c r="CH147" s="245"/>
      <c r="CI147" s="245"/>
      <c r="CJ147" s="245"/>
      <c r="CK147" s="245"/>
      <c r="CL147" s="245"/>
      <c r="CM147" s="245"/>
      <c r="CN147" s="245"/>
      <c r="CO147" s="34">
        <f t="shared" si="539"/>
        <v>0</v>
      </c>
      <c r="CP147" s="34">
        <f t="shared" si="539"/>
        <v>0</v>
      </c>
      <c r="CQ147" s="34"/>
      <c r="CR147" s="34"/>
      <c r="CS147" s="34"/>
      <c r="CT147" s="34"/>
      <c r="CU147" s="34"/>
      <c r="CV147" s="34"/>
      <c r="CW147" s="34"/>
      <c r="CX147" s="34"/>
      <c r="CY147" s="34"/>
      <c r="CZ147" s="58"/>
      <c r="DA147" s="58"/>
      <c r="DB147" s="58"/>
      <c r="DC147" s="380">
        <f t="shared" si="417"/>
        <v>250.37</v>
      </c>
      <c r="DD147" s="380">
        <f t="shared" si="417"/>
        <v>117.94199999999999</v>
      </c>
      <c r="DE147" s="64">
        <f t="shared" si="544"/>
        <v>0</v>
      </c>
      <c r="DF147" s="64">
        <f t="shared" si="544"/>
        <v>0</v>
      </c>
      <c r="DG147" s="64">
        <f t="shared" si="544"/>
        <v>0</v>
      </c>
      <c r="DH147" s="64">
        <f t="shared" si="544"/>
        <v>0</v>
      </c>
      <c r="DI147" s="64">
        <f t="shared" si="544"/>
        <v>250.37</v>
      </c>
      <c r="DJ147" s="64">
        <f t="shared" si="544"/>
        <v>117.94199999999999</v>
      </c>
      <c r="DK147" s="64">
        <f t="shared" si="544"/>
        <v>0</v>
      </c>
      <c r="DL147" s="64">
        <f t="shared" si="544"/>
        <v>0</v>
      </c>
      <c r="DM147" s="64">
        <f t="shared" si="544"/>
        <v>0</v>
      </c>
      <c r="DN147" s="64">
        <f t="shared" si="544"/>
        <v>0</v>
      </c>
      <c r="DO147" s="64">
        <f t="shared" si="544"/>
        <v>0</v>
      </c>
      <c r="DP147" s="64">
        <f t="shared" si="544"/>
        <v>0</v>
      </c>
      <c r="DQ147" s="245"/>
      <c r="DR147" s="245"/>
      <c r="DS147" s="245"/>
      <c r="DT147" s="245"/>
      <c r="DU147" s="245"/>
      <c r="DV147" s="245"/>
      <c r="DW147" s="245"/>
      <c r="DX147" s="245"/>
      <c r="DY147" s="34"/>
      <c r="DZ147" s="34"/>
      <c r="EA147" s="34"/>
      <c r="EB147" s="64">
        <f t="shared" si="468"/>
        <v>250.37</v>
      </c>
      <c r="EC147" s="426">
        <f t="shared" si="468"/>
        <v>117.94200000000001</v>
      </c>
      <c r="ED147" s="426">
        <f t="shared" si="469"/>
        <v>117.94199999999999</v>
      </c>
      <c r="EE147" s="64">
        <f t="shared" si="470"/>
        <v>117.94199999999999</v>
      </c>
      <c r="EF147" s="64">
        <f t="shared" si="418"/>
        <v>0</v>
      </c>
      <c r="EG147" s="64">
        <f t="shared" si="471"/>
        <v>0</v>
      </c>
      <c r="EH147" s="64">
        <f t="shared" si="419"/>
        <v>0</v>
      </c>
      <c r="EI147" s="64">
        <f t="shared" si="419"/>
        <v>0</v>
      </c>
      <c r="EJ147" s="64">
        <f t="shared" si="472"/>
        <v>0</v>
      </c>
      <c r="EK147" s="64">
        <f t="shared" si="420"/>
        <v>0</v>
      </c>
      <c r="EL147" s="64">
        <f t="shared" si="420"/>
        <v>250.37</v>
      </c>
      <c r="EM147" s="64">
        <f t="shared" si="421"/>
        <v>117.94200000000001</v>
      </c>
      <c r="EN147" s="64">
        <f t="shared" si="422"/>
        <v>117.94199999999999</v>
      </c>
      <c r="EO147" s="64">
        <f t="shared" si="422"/>
        <v>0</v>
      </c>
      <c r="EP147" s="64">
        <f t="shared" si="423"/>
        <v>0</v>
      </c>
      <c r="EQ147" s="64">
        <f t="shared" si="424"/>
        <v>0</v>
      </c>
      <c r="ER147" s="64">
        <f t="shared" si="424"/>
        <v>0</v>
      </c>
      <c r="ES147" s="64"/>
      <c r="ET147" s="426">
        <f t="shared" si="425"/>
        <v>0</v>
      </c>
      <c r="EU147" s="64">
        <f t="shared" si="425"/>
        <v>0</v>
      </c>
      <c r="EV147" s="64"/>
      <c r="EW147" s="426">
        <f t="shared" si="426"/>
        <v>0</v>
      </c>
      <c r="EX147" s="64">
        <f t="shared" si="473"/>
        <v>0</v>
      </c>
      <c r="EY147" s="426">
        <f t="shared" si="473"/>
        <v>0</v>
      </c>
      <c r="EZ147" s="426">
        <f t="shared" si="474"/>
        <v>0</v>
      </c>
      <c r="FA147" s="64">
        <f t="shared" si="475"/>
        <v>0</v>
      </c>
      <c r="FB147" s="64">
        <f t="shared" si="427"/>
        <v>0</v>
      </c>
      <c r="FC147" s="64">
        <f t="shared" si="476"/>
        <v>0</v>
      </c>
      <c r="FD147" s="64">
        <f t="shared" si="428"/>
        <v>0</v>
      </c>
      <c r="FE147" s="64">
        <f t="shared" si="428"/>
        <v>0</v>
      </c>
      <c r="FF147" s="64">
        <f t="shared" si="477"/>
        <v>0</v>
      </c>
      <c r="FG147" s="64">
        <f t="shared" si="429"/>
        <v>0</v>
      </c>
      <c r="FH147" s="64">
        <f t="shared" si="429"/>
        <v>0</v>
      </c>
      <c r="FI147" s="64">
        <f t="shared" si="430"/>
        <v>0</v>
      </c>
      <c r="FJ147" s="64">
        <f t="shared" si="431"/>
        <v>0</v>
      </c>
      <c r="FK147" s="64">
        <f t="shared" si="431"/>
        <v>0</v>
      </c>
      <c r="FL147" s="64">
        <f t="shared" si="432"/>
        <v>0</v>
      </c>
      <c r="FM147" s="64">
        <f t="shared" si="433"/>
        <v>0</v>
      </c>
      <c r="FN147" s="64">
        <f t="shared" si="433"/>
        <v>0</v>
      </c>
      <c r="FO147" s="64"/>
      <c r="FP147" s="64">
        <f t="shared" si="434"/>
        <v>0</v>
      </c>
      <c r="FQ147" s="64">
        <f t="shared" si="434"/>
        <v>0</v>
      </c>
      <c r="FR147" s="64"/>
      <c r="FS147" s="64">
        <f t="shared" si="435"/>
        <v>0</v>
      </c>
      <c r="FT147" s="64">
        <f t="shared" si="436"/>
        <v>0</v>
      </c>
      <c r="FU147" s="426">
        <f t="shared" si="436"/>
        <v>0</v>
      </c>
      <c r="FV147" s="426">
        <f t="shared" si="478"/>
        <v>0</v>
      </c>
      <c r="FW147" s="64">
        <f t="shared" si="437"/>
        <v>0</v>
      </c>
      <c r="FX147" s="64">
        <f t="shared" si="438"/>
        <v>0</v>
      </c>
      <c r="FY147" s="64">
        <f t="shared" si="479"/>
        <v>0</v>
      </c>
      <c r="FZ147" s="64">
        <f t="shared" si="439"/>
        <v>0</v>
      </c>
      <c r="GA147" s="64">
        <f t="shared" si="439"/>
        <v>0</v>
      </c>
      <c r="GB147" s="64">
        <f t="shared" si="480"/>
        <v>0</v>
      </c>
      <c r="GC147" s="64">
        <f t="shared" si="440"/>
        <v>0</v>
      </c>
      <c r="GD147" s="64">
        <f t="shared" si="440"/>
        <v>0</v>
      </c>
      <c r="GE147" s="64">
        <f t="shared" si="441"/>
        <v>0</v>
      </c>
      <c r="GF147" s="64">
        <f t="shared" si="442"/>
        <v>0</v>
      </c>
      <c r="GG147" s="64">
        <f t="shared" si="442"/>
        <v>0</v>
      </c>
      <c r="GH147" s="64">
        <f t="shared" si="443"/>
        <v>0</v>
      </c>
      <c r="GI147" s="64">
        <f t="shared" si="444"/>
        <v>0</v>
      </c>
      <c r="GJ147" s="64">
        <f t="shared" si="444"/>
        <v>0</v>
      </c>
      <c r="GK147" s="64"/>
      <c r="GL147" s="64">
        <f t="shared" si="445"/>
        <v>0</v>
      </c>
      <c r="GM147" s="64">
        <f t="shared" si="445"/>
        <v>0</v>
      </c>
      <c r="GN147" s="64"/>
      <c r="GO147" s="64">
        <f t="shared" si="446"/>
        <v>0</v>
      </c>
      <c r="GP147" s="64">
        <f t="shared" si="447"/>
        <v>0</v>
      </c>
      <c r="GQ147" s="426">
        <f t="shared" si="447"/>
        <v>0</v>
      </c>
      <c r="GR147" s="426">
        <f t="shared" si="481"/>
        <v>0</v>
      </c>
      <c r="GS147" s="64">
        <f t="shared" si="448"/>
        <v>0</v>
      </c>
      <c r="GT147" s="64">
        <f t="shared" si="449"/>
        <v>0</v>
      </c>
      <c r="GU147" s="64">
        <f t="shared" si="482"/>
        <v>0</v>
      </c>
      <c r="GV147" s="64">
        <f t="shared" si="450"/>
        <v>0</v>
      </c>
      <c r="GW147" s="64">
        <f t="shared" si="450"/>
        <v>0</v>
      </c>
      <c r="GX147" s="64">
        <f t="shared" si="483"/>
        <v>0</v>
      </c>
      <c r="GY147" s="64">
        <f t="shared" si="451"/>
        <v>0</v>
      </c>
      <c r="GZ147" s="64">
        <f t="shared" si="451"/>
        <v>0</v>
      </c>
      <c r="HA147" s="64">
        <f t="shared" si="484"/>
        <v>0</v>
      </c>
      <c r="HB147" s="64">
        <f t="shared" si="452"/>
        <v>0</v>
      </c>
      <c r="HC147" s="64">
        <f t="shared" si="452"/>
        <v>0</v>
      </c>
      <c r="HD147" s="64">
        <f t="shared" si="485"/>
        <v>0</v>
      </c>
      <c r="HE147" s="64">
        <f t="shared" si="453"/>
        <v>0</v>
      </c>
      <c r="HF147" s="64">
        <f t="shared" si="453"/>
        <v>0</v>
      </c>
      <c r="HG147" s="64"/>
      <c r="HH147" s="64">
        <f t="shared" si="454"/>
        <v>0</v>
      </c>
      <c r="HI147" s="64">
        <f t="shared" si="454"/>
        <v>0</v>
      </c>
      <c r="HJ147" s="64"/>
      <c r="HK147" s="64">
        <f t="shared" si="455"/>
        <v>0</v>
      </c>
      <c r="HL147" s="382">
        <f t="shared" si="486"/>
        <v>250.37</v>
      </c>
      <c r="HM147" s="398">
        <f t="shared" si="486"/>
        <v>117.94200000000001</v>
      </c>
      <c r="HN147" s="398">
        <f t="shared" si="487"/>
        <v>117.94199999999999</v>
      </c>
      <c r="HO147" s="382">
        <f t="shared" si="456"/>
        <v>117.94199999999999</v>
      </c>
      <c r="HP147" s="382">
        <f t="shared" si="390"/>
        <v>0</v>
      </c>
      <c r="HQ147" s="382">
        <f t="shared" si="390"/>
        <v>0</v>
      </c>
      <c r="HR147" s="382">
        <f t="shared" si="390"/>
        <v>0</v>
      </c>
      <c r="HS147" s="382">
        <f t="shared" si="390"/>
        <v>0</v>
      </c>
      <c r="HT147" s="382">
        <f t="shared" si="390"/>
        <v>0</v>
      </c>
      <c r="HU147" s="382">
        <f t="shared" si="390"/>
        <v>0</v>
      </c>
      <c r="HV147" s="382">
        <f t="shared" si="390"/>
        <v>250.37</v>
      </c>
      <c r="HW147" s="382">
        <f t="shared" si="540"/>
        <v>117.94200000000001</v>
      </c>
      <c r="HX147" s="382">
        <f t="shared" si="540"/>
        <v>117.94199999999999</v>
      </c>
      <c r="HY147" s="382">
        <f t="shared" si="540"/>
        <v>0</v>
      </c>
      <c r="HZ147" s="382">
        <f t="shared" si="540"/>
        <v>0</v>
      </c>
      <c r="IA147" s="382">
        <f t="shared" si="540"/>
        <v>0</v>
      </c>
      <c r="IB147" s="382">
        <f t="shared" si="540"/>
        <v>0</v>
      </c>
      <c r="IC147" s="382">
        <f t="shared" si="540"/>
        <v>0</v>
      </c>
      <c r="ID147" s="382">
        <f t="shared" si="540"/>
        <v>0</v>
      </c>
      <c r="IE147" s="382">
        <f t="shared" si="540"/>
        <v>0</v>
      </c>
      <c r="IF147" s="429">
        <f t="shared" si="328"/>
        <v>0</v>
      </c>
      <c r="IG147" s="382">
        <f t="shared" si="328"/>
        <v>0</v>
      </c>
      <c r="IK147" s="380">
        <f t="shared" si="541"/>
        <v>0</v>
      </c>
    </row>
    <row r="148" spans="1:245" s="59" customFormat="1" ht="27" customHeight="1" outlineLevel="2">
      <c r="A148" s="57" t="s">
        <v>268</v>
      </c>
      <c r="B148" s="60" t="s">
        <v>269</v>
      </c>
      <c r="C148" s="529"/>
      <c r="D148" s="60" t="s">
        <v>199</v>
      </c>
      <c r="E148" s="406" t="s">
        <v>21</v>
      </c>
      <c r="F148" s="414"/>
      <c r="G148" s="55"/>
      <c r="H148" s="55"/>
      <c r="I148" s="55"/>
      <c r="J148" s="55">
        <v>2018</v>
      </c>
      <c r="K148" s="55">
        <v>2018</v>
      </c>
      <c r="L148" s="55"/>
      <c r="M148" s="34">
        <f t="shared" si="532"/>
        <v>170</v>
      </c>
      <c r="N148" s="341" t="s">
        <v>606</v>
      </c>
      <c r="O148" s="34">
        <f t="shared" si="533"/>
        <v>170</v>
      </c>
      <c r="P148" s="34">
        <f t="shared" si="534"/>
        <v>0</v>
      </c>
      <c r="Q148" s="34">
        <f t="shared" si="534"/>
        <v>0</v>
      </c>
      <c r="R148" s="34">
        <f t="shared" si="534"/>
        <v>170</v>
      </c>
      <c r="S148" s="34">
        <f t="shared" si="534"/>
        <v>170</v>
      </c>
      <c r="T148" s="34">
        <f t="shared" si="534"/>
        <v>0</v>
      </c>
      <c r="U148" s="34">
        <f t="shared" si="534"/>
        <v>0</v>
      </c>
      <c r="V148" s="66">
        <f t="shared" si="526"/>
        <v>0</v>
      </c>
      <c r="W148" s="34"/>
      <c r="X148" s="34"/>
      <c r="Y148" s="34"/>
      <c r="Z148" s="34"/>
      <c r="AA148" s="34"/>
      <c r="AB148" s="34"/>
      <c r="AC148" s="34"/>
      <c r="AD148" s="34"/>
      <c r="AE148" s="34"/>
      <c r="AF148" s="34"/>
      <c r="AG148" s="34">
        <f t="shared" si="542"/>
        <v>0</v>
      </c>
      <c r="AH148" s="34">
        <f t="shared" si="542"/>
        <v>0</v>
      </c>
      <c r="AI148" s="34">
        <f t="shared" si="500"/>
        <v>0</v>
      </c>
      <c r="AJ148" s="34"/>
      <c r="AK148" s="34"/>
      <c r="AL148" s="34"/>
      <c r="AM148" s="34"/>
      <c r="AN148" s="34"/>
      <c r="AO148" s="34"/>
      <c r="AP148" s="34"/>
      <c r="AQ148" s="34"/>
      <c r="AR148" s="34"/>
      <c r="AS148" s="34">
        <f t="shared" si="543"/>
        <v>0</v>
      </c>
      <c r="AT148" s="34">
        <f t="shared" si="543"/>
        <v>0</v>
      </c>
      <c r="AU148" s="66">
        <f t="shared" si="545"/>
        <v>0</v>
      </c>
      <c r="AV148" s="34">
        <f t="shared" si="535"/>
        <v>0</v>
      </c>
      <c r="AW148" s="34">
        <f t="shared" si="535"/>
        <v>0</v>
      </c>
      <c r="AX148" s="34">
        <f t="shared" si="546"/>
        <v>0</v>
      </c>
      <c r="AY148" s="34">
        <f t="shared" si="536"/>
        <v>170</v>
      </c>
      <c r="AZ148" s="34">
        <f t="shared" si="536"/>
        <v>170</v>
      </c>
      <c r="BA148" s="34"/>
      <c r="BB148" s="34"/>
      <c r="BC148" s="185">
        <v>170</v>
      </c>
      <c r="BD148" s="185">
        <v>170</v>
      </c>
      <c r="BE148" s="245"/>
      <c r="BF148" s="245"/>
      <c r="BG148" s="245"/>
      <c r="BH148" s="245"/>
      <c r="BI148" s="245">
        <v>0</v>
      </c>
      <c r="BJ148" s="245"/>
      <c r="BK148" s="34"/>
      <c r="BL148" s="34"/>
      <c r="BM148" s="34">
        <f t="shared" si="537"/>
        <v>0</v>
      </c>
      <c r="BN148" s="34">
        <f t="shared" si="537"/>
        <v>0</v>
      </c>
      <c r="BO148" s="245"/>
      <c r="BP148" s="245"/>
      <c r="BQ148" s="245"/>
      <c r="BR148" s="245"/>
      <c r="BS148" s="245"/>
      <c r="BT148" s="245"/>
      <c r="BU148" s="245"/>
      <c r="BV148" s="245"/>
      <c r="BW148" s="245"/>
      <c r="BX148" s="245"/>
      <c r="BY148" s="245"/>
      <c r="BZ148" s="245"/>
      <c r="CA148" s="34">
        <f t="shared" si="538"/>
        <v>0</v>
      </c>
      <c r="CB148" s="34">
        <f t="shared" si="538"/>
        <v>0</v>
      </c>
      <c r="CC148" s="245"/>
      <c r="CD148" s="245"/>
      <c r="CE148" s="245"/>
      <c r="CF148" s="245"/>
      <c r="CG148" s="245"/>
      <c r="CH148" s="245"/>
      <c r="CI148" s="245"/>
      <c r="CJ148" s="245"/>
      <c r="CK148" s="245"/>
      <c r="CL148" s="245"/>
      <c r="CM148" s="245"/>
      <c r="CN148" s="245"/>
      <c r="CO148" s="34">
        <f t="shared" si="539"/>
        <v>0</v>
      </c>
      <c r="CP148" s="34">
        <f t="shared" si="539"/>
        <v>0</v>
      </c>
      <c r="CQ148" s="34"/>
      <c r="CR148" s="34"/>
      <c r="CS148" s="34"/>
      <c r="CT148" s="34"/>
      <c r="CU148" s="34"/>
      <c r="CV148" s="34"/>
      <c r="CW148" s="34"/>
      <c r="CX148" s="34"/>
      <c r="CY148" s="34"/>
      <c r="CZ148" s="58"/>
      <c r="DA148" s="58"/>
      <c r="DB148" s="58"/>
      <c r="DC148" s="380">
        <f t="shared" si="417"/>
        <v>170</v>
      </c>
      <c r="DD148" s="380">
        <f t="shared" si="417"/>
        <v>170</v>
      </c>
      <c r="DE148" s="64">
        <f t="shared" si="544"/>
        <v>0</v>
      </c>
      <c r="DF148" s="64">
        <f t="shared" si="544"/>
        <v>0</v>
      </c>
      <c r="DG148" s="64">
        <f t="shared" si="544"/>
        <v>170</v>
      </c>
      <c r="DH148" s="64">
        <f t="shared" si="544"/>
        <v>170</v>
      </c>
      <c r="DI148" s="64">
        <f t="shared" si="544"/>
        <v>0</v>
      </c>
      <c r="DJ148" s="64">
        <f t="shared" si="544"/>
        <v>0</v>
      </c>
      <c r="DK148" s="64">
        <f t="shared" si="544"/>
        <v>0</v>
      </c>
      <c r="DL148" s="64">
        <f t="shared" si="544"/>
        <v>0</v>
      </c>
      <c r="DM148" s="64">
        <f t="shared" si="544"/>
        <v>0</v>
      </c>
      <c r="DN148" s="64">
        <f t="shared" si="544"/>
        <v>0</v>
      </c>
      <c r="DO148" s="64">
        <f t="shared" si="544"/>
        <v>0</v>
      </c>
      <c r="DP148" s="64">
        <f t="shared" si="544"/>
        <v>0</v>
      </c>
      <c r="DQ148" s="245"/>
      <c r="DR148" s="245"/>
      <c r="DS148" s="245"/>
      <c r="DT148" s="245"/>
      <c r="DU148" s="245"/>
      <c r="DV148" s="245"/>
      <c r="DW148" s="245"/>
      <c r="DX148" s="245"/>
      <c r="DY148" s="34"/>
      <c r="DZ148" s="34"/>
      <c r="EA148" s="34"/>
      <c r="EB148" s="64">
        <f t="shared" si="468"/>
        <v>170</v>
      </c>
      <c r="EC148" s="426">
        <f t="shared" si="468"/>
        <v>170</v>
      </c>
      <c r="ED148" s="426">
        <f t="shared" si="469"/>
        <v>170</v>
      </c>
      <c r="EE148" s="64">
        <f t="shared" si="470"/>
        <v>170</v>
      </c>
      <c r="EF148" s="64">
        <f t="shared" si="418"/>
        <v>0</v>
      </c>
      <c r="EG148" s="64">
        <f t="shared" si="471"/>
        <v>0</v>
      </c>
      <c r="EH148" s="64">
        <f t="shared" si="419"/>
        <v>0</v>
      </c>
      <c r="EI148" s="64">
        <f t="shared" si="419"/>
        <v>170</v>
      </c>
      <c r="EJ148" s="64">
        <f t="shared" si="472"/>
        <v>170</v>
      </c>
      <c r="EK148" s="64">
        <f t="shared" si="420"/>
        <v>170</v>
      </c>
      <c r="EL148" s="64">
        <f t="shared" si="420"/>
        <v>0</v>
      </c>
      <c r="EM148" s="64">
        <f t="shared" si="421"/>
        <v>0</v>
      </c>
      <c r="EN148" s="64">
        <f t="shared" si="422"/>
        <v>0</v>
      </c>
      <c r="EO148" s="64">
        <f t="shared" si="422"/>
        <v>0</v>
      </c>
      <c r="EP148" s="64">
        <f t="shared" si="423"/>
        <v>0</v>
      </c>
      <c r="EQ148" s="64">
        <f t="shared" si="424"/>
        <v>0</v>
      </c>
      <c r="ER148" s="64">
        <f t="shared" si="424"/>
        <v>0</v>
      </c>
      <c r="ES148" s="64"/>
      <c r="ET148" s="426">
        <f t="shared" si="425"/>
        <v>0</v>
      </c>
      <c r="EU148" s="64">
        <f t="shared" si="425"/>
        <v>0</v>
      </c>
      <c r="EV148" s="64"/>
      <c r="EW148" s="426">
        <f t="shared" si="426"/>
        <v>0</v>
      </c>
      <c r="EX148" s="64">
        <f t="shared" si="473"/>
        <v>0</v>
      </c>
      <c r="EY148" s="426">
        <f t="shared" si="473"/>
        <v>0</v>
      </c>
      <c r="EZ148" s="426">
        <f t="shared" si="474"/>
        <v>0</v>
      </c>
      <c r="FA148" s="64">
        <f t="shared" si="475"/>
        <v>0</v>
      </c>
      <c r="FB148" s="64">
        <f t="shared" si="427"/>
        <v>0</v>
      </c>
      <c r="FC148" s="64">
        <f t="shared" si="476"/>
        <v>0</v>
      </c>
      <c r="FD148" s="64">
        <f t="shared" si="428"/>
        <v>0</v>
      </c>
      <c r="FE148" s="64">
        <f t="shared" si="428"/>
        <v>0</v>
      </c>
      <c r="FF148" s="64">
        <f t="shared" si="477"/>
        <v>0</v>
      </c>
      <c r="FG148" s="64">
        <f t="shared" si="429"/>
        <v>0</v>
      </c>
      <c r="FH148" s="64">
        <f t="shared" si="429"/>
        <v>0</v>
      </c>
      <c r="FI148" s="64">
        <f t="shared" si="430"/>
        <v>0</v>
      </c>
      <c r="FJ148" s="64">
        <f t="shared" si="431"/>
        <v>0</v>
      </c>
      <c r="FK148" s="64">
        <f t="shared" si="431"/>
        <v>0</v>
      </c>
      <c r="FL148" s="64">
        <f t="shared" si="432"/>
        <v>0</v>
      </c>
      <c r="FM148" s="64">
        <f t="shared" si="433"/>
        <v>0</v>
      </c>
      <c r="FN148" s="64">
        <f t="shared" si="433"/>
        <v>0</v>
      </c>
      <c r="FO148" s="64"/>
      <c r="FP148" s="64">
        <f t="shared" si="434"/>
        <v>0</v>
      </c>
      <c r="FQ148" s="64">
        <f t="shared" si="434"/>
        <v>0</v>
      </c>
      <c r="FR148" s="64"/>
      <c r="FS148" s="64">
        <f t="shared" si="435"/>
        <v>0</v>
      </c>
      <c r="FT148" s="64">
        <f t="shared" si="436"/>
        <v>0</v>
      </c>
      <c r="FU148" s="426">
        <f t="shared" si="436"/>
        <v>0</v>
      </c>
      <c r="FV148" s="426">
        <f t="shared" si="478"/>
        <v>0</v>
      </c>
      <c r="FW148" s="64">
        <f t="shared" si="437"/>
        <v>0</v>
      </c>
      <c r="FX148" s="64">
        <f t="shared" si="438"/>
        <v>0</v>
      </c>
      <c r="FY148" s="64">
        <f t="shared" si="479"/>
        <v>0</v>
      </c>
      <c r="FZ148" s="64">
        <f t="shared" si="439"/>
        <v>0</v>
      </c>
      <c r="GA148" s="64">
        <f t="shared" si="439"/>
        <v>0</v>
      </c>
      <c r="GB148" s="64">
        <f t="shared" si="480"/>
        <v>0</v>
      </c>
      <c r="GC148" s="64">
        <f t="shared" si="440"/>
        <v>0</v>
      </c>
      <c r="GD148" s="64">
        <f t="shared" si="440"/>
        <v>0</v>
      </c>
      <c r="GE148" s="64">
        <f t="shared" si="441"/>
        <v>0</v>
      </c>
      <c r="GF148" s="64">
        <f t="shared" si="442"/>
        <v>0</v>
      </c>
      <c r="GG148" s="64">
        <f t="shared" si="442"/>
        <v>0</v>
      </c>
      <c r="GH148" s="64">
        <f t="shared" si="443"/>
        <v>0</v>
      </c>
      <c r="GI148" s="64">
        <f t="shared" si="444"/>
        <v>0</v>
      </c>
      <c r="GJ148" s="64">
        <f t="shared" si="444"/>
        <v>0</v>
      </c>
      <c r="GK148" s="64"/>
      <c r="GL148" s="64">
        <f t="shared" si="445"/>
        <v>0</v>
      </c>
      <c r="GM148" s="64">
        <f t="shared" si="445"/>
        <v>0</v>
      </c>
      <c r="GN148" s="64"/>
      <c r="GO148" s="64">
        <f t="shared" si="446"/>
        <v>0</v>
      </c>
      <c r="GP148" s="64">
        <f t="shared" si="447"/>
        <v>0</v>
      </c>
      <c r="GQ148" s="426">
        <f t="shared" si="447"/>
        <v>0</v>
      </c>
      <c r="GR148" s="426">
        <f t="shared" si="481"/>
        <v>0</v>
      </c>
      <c r="GS148" s="64">
        <f t="shared" si="448"/>
        <v>0</v>
      </c>
      <c r="GT148" s="64">
        <f t="shared" si="449"/>
        <v>0</v>
      </c>
      <c r="GU148" s="64">
        <f t="shared" si="482"/>
        <v>0</v>
      </c>
      <c r="GV148" s="64">
        <f t="shared" si="450"/>
        <v>0</v>
      </c>
      <c r="GW148" s="64">
        <f t="shared" si="450"/>
        <v>0</v>
      </c>
      <c r="GX148" s="64">
        <f t="shared" si="483"/>
        <v>0</v>
      </c>
      <c r="GY148" s="64">
        <f t="shared" si="451"/>
        <v>0</v>
      </c>
      <c r="GZ148" s="64">
        <f t="shared" si="451"/>
        <v>0</v>
      </c>
      <c r="HA148" s="64">
        <f t="shared" si="484"/>
        <v>0</v>
      </c>
      <c r="HB148" s="64">
        <f t="shared" si="452"/>
        <v>0</v>
      </c>
      <c r="HC148" s="64">
        <f t="shared" si="452"/>
        <v>0</v>
      </c>
      <c r="HD148" s="64">
        <f t="shared" si="485"/>
        <v>0</v>
      </c>
      <c r="HE148" s="64">
        <f t="shared" si="453"/>
        <v>0</v>
      </c>
      <c r="HF148" s="64">
        <f t="shared" si="453"/>
        <v>0</v>
      </c>
      <c r="HG148" s="64"/>
      <c r="HH148" s="64">
        <f t="shared" si="454"/>
        <v>0</v>
      </c>
      <c r="HI148" s="64">
        <f t="shared" si="454"/>
        <v>0</v>
      </c>
      <c r="HJ148" s="64"/>
      <c r="HK148" s="64">
        <f t="shared" si="455"/>
        <v>0</v>
      </c>
      <c r="HL148" s="382">
        <f t="shared" si="486"/>
        <v>170</v>
      </c>
      <c r="HM148" s="398">
        <f t="shared" si="486"/>
        <v>170</v>
      </c>
      <c r="HN148" s="398">
        <f t="shared" si="487"/>
        <v>170</v>
      </c>
      <c r="HO148" s="382">
        <f t="shared" si="456"/>
        <v>170</v>
      </c>
      <c r="HP148" s="382">
        <f t="shared" si="390"/>
        <v>0</v>
      </c>
      <c r="HQ148" s="382">
        <f t="shared" si="390"/>
        <v>0</v>
      </c>
      <c r="HR148" s="382">
        <f t="shared" si="390"/>
        <v>0</v>
      </c>
      <c r="HS148" s="382">
        <f t="shared" si="390"/>
        <v>170</v>
      </c>
      <c r="HT148" s="382">
        <f t="shared" si="390"/>
        <v>170</v>
      </c>
      <c r="HU148" s="382">
        <f t="shared" si="390"/>
        <v>170</v>
      </c>
      <c r="HV148" s="382">
        <f t="shared" si="390"/>
        <v>0</v>
      </c>
      <c r="HW148" s="382">
        <f t="shared" si="540"/>
        <v>0</v>
      </c>
      <c r="HX148" s="382">
        <f t="shared" si="540"/>
        <v>0</v>
      </c>
      <c r="HY148" s="382">
        <f t="shared" si="540"/>
        <v>0</v>
      </c>
      <c r="HZ148" s="382">
        <f t="shared" si="540"/>
        <v>0</v>
      </c>
      <c r="IA148" s="382">
        <f t="shared" si="540"/>
        <v>0</v>
      </c>
      <c r="IB148" s="382">
        <f t="shared" si="540"/>
        <v>0</v>
      </c>
      <c r="IC148" s="382">
        <f t="shared" si="540"/>
        <v>0</v>
      </c>
      <c r="ID148" s="382">
        <f t="shared" si="540"/>
        <v>0</v>
      </c>
      <c r="IE148" s="382">
        <f t="shared" si="540"/>
        <v>0</v>
      </c>
      <c r="IF148" s="429">
        <f t="shared" si="328"/>
        <v>0</v>
      </c>
      <c r="IG148" s="382">
        <f t="shared" si="328"/>
        <v>0</v>
      </c>
      <c r="IK148" s="380">
        <f t="shared" si="541"/>
        <v>0</v>
      </c>
    </row>
    <row r="149" spans="1:245" s="59" customFormat="1" ht="27" customHeight="1" outlineLevel="2">
      <c r="A149" s="57" t="s">
        <v>270</v>
      </c>
      <c r="B149" s="60" t="s">
        <v>271</v>
      </c>
      <c r="C149" s="529"/>
      <c r="D149" s="60" t="s">
        <v>200</v>
      </c>
      <c r="E149" s="406" t="s">
        <v>21</v>
      </c>
      <c r="F149" s="414"/>
      <c r="G149" s="55"/>
      <c r="H149" s="55"/>
      <c r="I149" s="55"/>
      <c r="J149" s="55">
        <v>2018</v>
      </c>
      <c r="K149" s="55">
        <v>2018</v>
      </c>
      <c r="L149" s="55"/>
      <c r="M149" s="34">
        <f t="shared" si="532"/>
        <v>170</v>
      </c>
      <c r="N149" s="341" t="s">
        <v>606</v>
      </c>
      <c r="O149" s="34">
        <f t="shared" si="533"/>
        <v>170</v>
      </c>
      <c r="P149" s="34">
        <f t="shared" si="534"/>
        <v>0</v>
      </c>
      <c r="Q149" s="34">
        <f t="shared" si="534"/>
        <v>0</v>
      </c>
      <c r="R149" s="34">
        <f t="shared" si="534"/>
        <v>170</v>
      </c>
      <c r="S149" s="34">
        <f t="shared" si="534"/>
        <v>170</v>
      </c>
      <c r="T149" s="34">
        <f t="shared" si="534"/>
        <v>0</v>
      </c>
      <c r="U149" s="34">
        <f t="shared" si="534"/>
        <v>0</v>
      </c>
      <c r="V149" s="66">
        <f t="shared" si="526"/>
        <v>0</v>
      </c>
      <c r="W149" s="34"/>
      <c r="X149" s="34"/>
      <c r="Y149" s="34"/>
      <c r="Z149" s="34"/>
      <c r="AA149" s="34"/>
      <c r="AB149" s="34"/>
      <c r="AC149" s="34"/>
      <c r="AD149" s="34"/>
      <c r="AE149" s="34"/>
      <c r="AF149" s="34"/>
      <c r="AG149" s="34">
        <f t="shared" si="542"/>
        <v>0</v>
      </c>
      <c r="AH149" s="34">
        <f t="shared" si="542"/>
        <v>0</v>
      </c>
      <c r="AI149" s="34">
        <f t="shared" si="500"/>
        <v>0</v>
      </c>
      <c r="AJ149" s="34"/>
      <c r="AK149" s="34"/>
      <c r="AL149" s="34"/>
      <c r="AM149" s="34"/>
      <c r="AN149" s="34"/>
      <c r="AO149" s="34"/>
      <c r="AP149" s="34"/>
      <c r="AQ149" s="34"/>
      <c r="AR149" s="34"/>
      <c r="AS149" s="34">
        <f t="shared" si="543"/>
        <v>0</v>
      </c>
      <c r="AT149" s="34">
        <f t="shared" si="543"/>
        <v>0</v>
      </c>
      <c r="AU149" s="66">
        <f t="shared" si="545"/>
        <v>0</v>
      </c>
      <c r="AV149" s="34">
        <f t="shared" si="535"/>
        <v>0</v>
      </c>
      <c r="AW149" s="34">
        <f t="shared" si="535"/>
        <v>0</v>
      </c>
      <c r="AX149" s="34">
        <f t="shared" si="546"/>
        <v>0</v>
      </c>
      <c r="AY149" s="34">
        <f t="shared" si="536"/>
        <v>170</v>
      </c>
      <c r="AZ149" s="34">
        <f t="shared" si="536"/>
        <v>170</v>
      </c>
      <c r="BA149" s="34"/>
      <c r="BB149" s="34"/>
      <c r="BC149" s="185">
        <v>170</v>
      </c>
      <c r="BD149" s="185">
        <v>170</v>
      </c>
      <c r="BE149" s="245"/>
      <c r="BF149" s="245"/>
      <c r="BG149" s="245"/>
      <c r="BH149" s="245"/>
      <c r="BI149" s="245">
        <v>0</v>
      </c>
      <c r="BJ149" s="245"/>
      <c r="BK149" s="34"/>
      <c r="BL149" s="34"/>
      <c r="BM149" s="34">
        <f t="shared" si="537"/>
        <v>0</v>
      </c>
      <c r="BN149" s="34">
        <f t="shared" si="537"/>
        <v>0</v>
      </c>
      <c r="BO149" s="245"/>
      <c r="BP149" s="245"/>
      <c r="BQ149" s="245"/>
      <c r="BR149" s="245"/>
      <c r="BS149" s="245"/>
      <c r="BT149" s="245"/>
      <c r="BU149" s="245"/>
      <c r="BV149" s="245"/>
      <c r="BW149" s="245"/>
      <c r="BX149" s="245"/>
      <c r="BY149" s="245"/>
      <c r="BZ149" s="245"/>
      <c r="CA149" s="34">
        <f t="shared" si="538"/>
        <v>0</v>
      </c>
      <c r="CB149" s="34">
        <f t="shared" si="538"/>
        <v>0</v>
      </c>
      <c r="CC149" s="245"/>
      <c r="CD149" s="245"/>
      <c r="CE149" s="245"/>
      <c r="CF149" s="245"/>
      <c r="CG149" s="245"/>
      <c r="CH149" s="245"/>
      <c r="CI149" s="245"/>
      <c r="CJ149" s="245"/>
      <c r="CK149" s="245"/>
      <c r="CL149" s="245"/>
      <c r="CM149" s="245"/>
      <c r="CN149" s="245"/>
      <c r="CO149" s="34">
        <f t="shared" si="539"/>
        <v>0</v>
      </c>
      <c r="CP149" s="34">
        <f t="shared" si="539"/>
        <v>0</v>
      </c>
      <c r="CQ149" s="34"/>
      <c r="CR149" s="34"/>
      <c r="CS149" s="34"/>
      <c r="CT149" s="34"/>
      <c r="CU149" s="34"/>
      <c r="CV149" s="34"/>
      <c r="CW149" s="34"/>
      <c r="CX149" s="34"/>
      <c r="CY149" s="34"/>
      <c r="CZ149" s="58"/>
      <c r="DA149" s="58"/>
      <c r="DB149" s="58"/>
      <c r="DC149" s="380">
        <f t="shared" si="417"/>
        <v>170</v>
      </c>
      <c r="DD149" s="380">
        <f t="shared" si="417"/>
        <v>170</v>
      </c>
      <c r="DE149" s="64">
        <f t="shared" si="544"/>
        <v>0</v>
      </c>
      <c r="DF149" s="64">
        <f t="shared" si="544"/>
        <v>0</v>
      </c>
      <c r="DG149" s="64">
        <f t="shared" si="544"/>
        <v>170</v>
      </c>
      <c r="DH149" s="64">
        <f t="shared" si="544"/>
        <v>170</v>
      </c>
      <c r="DI149" s="64">
        <f t="shared" si="544"/>
        <v>0</v>
      </c>
      <c r="DJ149" s="64">
        <f t="shared" si="544"/>
        <v>0</v>
      </c>
      <c r="DK149" s="64">
        <f t="shared" si="544"/>
        <v>0</v>
      </c>
      <c r="DL149" s="64">
        <f t="shared" si="544"/>
        <v>0</v>
      </c>
      <c r="DM149" s="64">
        <f t="shared" si="544"/>
        <v>0</v>
      </c>
      <c r="DN149" s="64">
        <f t="shared" si="544"/>
        <v>0</v>
      </c>
      <c r="DO149" s="64">
        <f t="shared" si="544"/>
        <v>0</v>
      </c>
      <c r="DP149" s="64">
        <f t="shared" si="544"/>
        <v>0</v>
      </c>
      <c r="DQ149" s="245"/>
      <c r="DR149" s="245"/>
      <c r="DS149" s="245"/>
      <c r="DT149" s="245"/>
      <c r="DU149" s="245"/>
      <c r="DV149" s="245"/>
      <c r="DW149" s="245"/>
      <c r="DX149" s="245"/>
      <c r="DY149" s="34"/>
      <c r="DZ149" s="34"/>
      <c r="EA149" s="34"/>
      <c r="EB149" s="64">
        <f t="shared" si="468"/>
        <v>170</v>
      </c>
      <c r="EC149" s="426">
        <f t="shared" si="468"/>
        <v>170</v>
      </c>
      <c r="ED149" s="426">
        <f t="shared" si="469"/>
        <v>170</v>
      </c>
      <c r="EE149" s="64">
        <f t="shared" si="470"/>
        <v>170</v>
      </c>
      <c r="EF149" s="64">
        <f t="shared" si="418"/>
        <v>0</v>
      </c>
      <c r="EG149" s="64">
        <f t="shared" si="471"/>
        <v>0</v>
      </c>
      <c r="EH149" s="64">
        <f t="shared" si="419"/>
        <v>0</v>
      </c>
      <c r="EI149" s="64">
        <f t="shared" si="419"/>
        <v>170</v>
      </c>
      <c r="EJ149" s="64">
        <f t="shared" si="472"/>
        <v>170</v>
      </c>
      <c r="EK149" s="64">
        <f t="shared" si="420"/>
        <v>170</v>
      </c>
      <c r="EL149" s="64">
        <f t="shared" si="420"/>
        <v>0</v>
      </c>
      <c r="EM149" s="64">
        <f t="shared" si="421"/>
        <v>0</v>
      </c>
      <c r="EN149" s="64">
        <f t="shared" si="422"/>
        <v>0</v>
      </c>
      <c r="EO149" s="64">
        <f t="shared" si="422"/>
        <v>0</v>
      </c>
      <c r="EP149" s="64">
        <f t="shared" si="423"/>
        <v>0</v>
      </c>
      <c r="EQ149" s="64">
        <f t="shared" si="424"/>
        <v>0</v>
      </c>
      <c r="ER149" s="64">
        <f t="shared" si="424"/>
        <v>0</v>
      </c>
      <c r="ES149" s="64"/>
      <c r="ET149" s="426">
        <f t="shared" si="425"/>
        <v>0</v>
      </c>
      <c r="EU149" s="64">
        <f t="shared" si="425"/>
        <v>0</v>
      </c>
      <c r="EV149" s="64"/>
      <c r="EW149" s="426">
        <f t="shared" si="426"/>
        <v>0</v>
      </c>
      <c r="EX149" s="64">
        <f t="shared" si="473"/>
        <v>0</v>
      </c>
      <c r="EY149" s="426">
        <f t="shared" si="473"/>
        <v>0</v>
      </c>
      <c r="EZ149" s="426">
        <f t="shared" si="474"/>
        <v>0</v>
      </c>
      <c r="FA149" s="64">
        <f t="shared" si="475"/>
        <v>0</v>
      </c>
      <c r="FB149" s="64">
        <f t="shared" si="427"/>
        <v>0</v>
      </c>
      <c r="FC149" s="64">
        <f t="shared" si="476"/>
        <v>0</v>
      </c>
      <c r="FD149" s="64">
        <f t="shared" si="428"/>
        <v>0</v>
      </c>
      <c r="FE149" s="64">
        <f t="shared" si="428"/>
        <v>0</v>
      </c>
      <c r="FF149" s="64">
        <f t="shared" si="477"/>
        <v>0</v>
      </c>
      <c r="FG149" s="64">
        <f t="shared" si="429"/>
        <v>0</v>
      </c>
      <c r="FH149" s="64">
        <f t="shared" si="429"/>
        <v>0</v>
      </c>
      <c r="FI149" s="64">
        <f t="shared" si="430"/>
        <v>0</v>
      </c>
      <c r="FJ149" s="64">
        <f t="shared" si="431"/>
        <v>0</v>
      </c>
      <c r="FK149" s="64">
        <f t="shared" si="431"/>
        <v>0</v>
      </c>
      <c r="FL149" s="64">
        <f t="shared" si="432"/>
        <v>0</v>
      </c>
      <c r="FM149" s="64">
        <f t="shared" si="433"/>
        <v>0</v>
      </c>
      <c r="FN149" s="64">
        <f t="shared" si="433"/>
        <v>0</v>
      </c>
      <c r="FO149" s="64"/>
      <c r="FP149" s="64">
        <f t="shared" si="434"/>
        <v>0</v>
      </c>
      <c r="FQ149" s="64">
        <f t="shared" si="434"/>
        <v>0</v>
      </c>
      <c r="FR149" s="64"/>
      <c r="FS149" s="64">
        <f t="shared" si="435"/>
        <v>0</v>
      </c>
      <c r="FT149" s="64">
        <f t="shared" si="436"/>
        <v>0</v>
      </c>
      <c r="FU149" s="426">
        <f t="shared" si="436"/>
        <v>0</v>
      </c>
      <c r="FV149" s="426">
        <f t="shared" si="478"/>
        <v>0</v>
      </c>
      <c r="FW149" s="64">
        <f t="shared" si="437"/>
        <v>0</v>
      </c>
      <c r="FX149" s="64">
        <f t="shared" si="438"/>
        <v>0</v>
      </c>
      <c r="FY149" s="64">
        <f t="shared" si="479"/>
        <v>0</v>
      </c>
      <c r="FZ149" s="64">
        <f t="shared" si="439"/>
        <v>0</v>
      </c>
      <c r="GA149" s="64">
        <f t="shared" si="439"/>
        <v>0</v>
      </c>
      <c r="GB149" s="64">
        <f t="shared" si="480"/>
        <v>0</v>
      </c>
      <c r="GC149" s="64">
        <f t="shared" si="440"/>
        <v>0</v>
      </c>
      <c r="GD149" s="64">
        <f t="shared" si="440"/>
        <v>0</v>
      </c>
      <c r="GE149" s="64">
        <f t="shared" si="441"/>
        <v>0</v>
      </c>
      <c r="GF149" s="64">
        <f t="shared" si="442"/>
        <v>0</v>
      </c>
      <c r="GG149" s="64">
        <f t="shared" si="442"/>
        <v>0</v>
      </c>
      <c r="GH149" s="64">
        <f t="shared" si="443"/>
        <v>0</v>
      </c>
      <c r="GI149" s="64">
        <f t="shared" si="444"/>
        <v>0</v>
      </c>
      <c r="GJ149" s="64">
        <f t="shared" si="444"/>
        <v>0</v>
      </c>
      <c r="GK149" s="64"/>
      <c r="GL149" s="64">
        <f t="shared" si="445"/>
        <v>0</v>
      </c>
      <c r="GM149" s="64">
        <f t="shared" si="445"/>
        <v>0</v>
      </c>
      <c r="GN149" s="64"/>
      <c r="GO149" s="64">
        <f t="shared" si="446"/>
        <v>0</v>
      </c>
      <c r="GP149" s="64">
        <f t="shared" si="447"/>
        <v>0</v>
      </c>
      <c r="GQ149" s="426">
        <f t="shared" si="447"/>
        <v>0</v>
      </c>
      <c r="GR149" s="426">
        <f t="shared" si="481"/>
        <v>0</v>
      </c>
      <c r="GS149" s="64">
        <f t="shared" si="448"/>
        <v>0</v>
      </c>
      <c r="GT149" s="64">
        <f t="shared" si="449"/>
        <v>0</v>
      </c>
      <c r="GU149" s="64">
        <f t="shared" si="482"/>
        <v>0</v>
      </c>
      <c r="GV149" s="64">
        <f t="shared" si="450"/>
        <v>0</v>
      </c>
      <c r="GW149" s="64">
        <f t="shared" si="450"/>
        <v>0</v>
      </c>
      <c r="GX149" s="64">
        <f t="shared" si="483"/>
        <v>0</v>
      </c>
      <c r="GY149" s="64">
        <f t="shared" si="451"/>
        <v>0</v>
      </c>
      <c r="GZ149" s="64">
        <f t="shared" si="451"/>
        <v>0</v>
      </c>
      <c r="HA149" s="64">
        <f t="shared" si="484"/>
        <v>0</v>
      </c>
      <c r="HB149" s="64">
        <f t="shared" si="452"/>
        <v>0</v>
      </c>
      <c r="HC149" s="64">
        <f t="shared" si="452"/>
        <v>0</v>
      </c>
      <c r="HD149" s="64">
        <f t="shared" si="485"/>
        <v>0</v>
      </c>
      <c r="HE149" s="64">
        <f t="shared" si="453"/>
        <v>0</v>
      </c>
      <c r="HF149" s="64">
        <f t="shared" si="453"/>
        <v>0</v>
      </c>
      <c r="HG149" s="64"/>
      <c r="HH149" s="64">
        <f t="shared" si="454"/>
        <v>0</v>
      </c>
      <c r="HI149" s="64">
        <f t="shared" si="454"/>
        <v>0</v>
      </c>
      <c r="HJ149" s="64"/>
      <c r="HK149" s="64">
        <f t="shared" si="455"/>
        <v>0</v>
      </c>
      <c r="HL149" s="382">
        <f t="shared" si="486"/>
        <v>170</v>
      </c>
      <c r="HM149" s="398">
        <f t="shared" si="486"/>
        <v>170</v>
      </c>
      <c r="HN149" s="398">
        <f t="shared" si="487"/>
        <v>170</v>
      </c>
      <c r="HO149" s="382">
        <f t="shared" si="456"/>
        <v>170</v>
      </c>
      <c r="HP149" s="382">
        <f t="shared" si="390"/>
        <v>0</v>
      </c>
      <c r="HQ149" s="382">
        <f t="shared" si="390"/>
        <v>0</v>
      </c>
      <c r="HR149" s="382">
        <f t="shared" si="390"/>
        <v>0</v>
      </c>
      <c r="HS149" s="382">
        <f t="shared" si="390"/>
        <v>170</v>
      </c>
      <c r="HT149" s="382">
        <f t="shared" si="390"/>
        <v>170</v>
      </c>
      <c r="HU149" s="382">
        <f t="shared" si="390"/>
        <v>170</v>
      </c>
      <c r="HV149" s="382">
        <f t="shared" si="390"/>
        <v>0</v>
      </c>
      <c r="HW149" s="382">
        <f t="shared" si="540"/>
        <v>0</v>
      </c>
      <c r="HX149" s="382">
        <f t="shared" si="540"/>
        <v>0</v>
      </c>
      <c r="HY149" s="382">
        <f t="shared" si="540"/>
        <v>0</v>
      </c>
      <c r="HZ149" s="382">
        <f t="shared" si="540"/>
        <v>0</v>
      </c>
      <c r="IA149" s="382">
        <f t="shared" si="540"/>
        <v>0</v>
      </c>
      <c r="IB149" s="382">
        <f t="shared" si="540"/>
        <v>0</v>
      </c>
      <c r="IC149" s="382">
        <f t="shared" si="540"/>
        <v>0</v>
      </c>
      <c r="ID149" s="382">
        <f t="shared" si="540"/>
        <v>0</v>
      </c>
      <c r="IE149" s="382">
        <f t="shared" si="540"/>
        <v>0</v>
      </c>
      <c r="IF149" s="429">
        <f t="shared" si="540"/>
        <v>0</v>
      </c>
      <c r="IG149" s="382">
        <f t="shared" si="540"/>
        <v>0</v>
      </c>
      <c r="IK149" s="380">
        <f t="shared" si="541"/>
        <v>0</v>
      </c>
    </row>
    <row r="150" spans="1:245" s="59" customFormat="1" ht="27" customHeight="1" outlineLevel="2">
      <c r="A150" s="57" t="s">
        <v>272</v>
      </c>
      <c r="B150" s="60" t="s">
        <v>273</v>
      </c>
      <c r="C150" s="529"/>
      <c r="D150" s="60" t="s">
        <v>201</v>
      </c>
      <c r="E150" s="406" t="s">
        <v>21</v>
      </c>
      <c r="F150" s="414"/>
      <c r="G150" s="55"/>
      <c r="H150" s="55"/>
      <c r="I150" s="55"/>
      <c r="J150" s="55">
        <v>2018</v>
      </c>
      <c r="K150" s="55">
        <v>2018</v>
      </c>
      <c r="L150" s="55"/>
      <c r="M150" s="34">
        <f t="shared" si="532"/>
        <v>170</v>
      </c>
      <c r="N150" s="341" t="s">
        <v>606</v>
      </c>
      <c r="O150" s="34">
        <f t="shared" si="533"/>
        <v>170</v>
      </c>
      <c r="P150" s="34">
        <f t="shared" si="534"/>
        <v>0</v>
      </c>
      <c r="Q150" s="34">
        <f t="shared" si="534"/>
        <v>0</v>
      </c>
      <c r="R150" s="34">
        <f t="shared" si="534"/>
        <v>170</v>
      </c>
      <c r="S150" s="34">
        <f t="shared" si="534"/>
        <v>170</v>
      </c>
      <c r="T150" s="34">
        <f t="shared" si="534"/>
        <v>0</v>
      </c>
      <c r="U150" s="34">
        <f t="shared" si="534"/>
        <v>0</v>
      </c>
      <c r="V150" s="66">
        <f t="shared" si="526"/>
        <v>0</v>
      </c>
      <c r="W150" s="34"/>
      <c r="X150" s="34"/>
      <c r="Y150" s="34"/>
      <c r="Z150" s="34"/>
      <c r="AA150" s="34"/>
      <c r="AB150" s="34"/>
      <c r="AC150" s="34"/>
      <c r="AD150" s="34"/>
      <c r="AE150" s="34"/>
      <c r="AF150" s="34"/>
      <c r="AG150" s="34">
        <f t="shared" si="542"/>
        <v>0</v>
      </c>
      <c r="AH150" s="34">
        <f t="shared" si="542"/>
        <v>0</v>
      </c>
      <c r="AI150" s="34">
        <f t="shared" si="500"/>
        <v>0</v>
      </c>
      <c r="AJ150" s="34"/>
      <c r="AK150" s="34"/>
      <c r="AL150" s="34"/>
      <c r="AM150" s="34"/>
      <c r="AN150" s="34"/>
      <c r="AO150" s="34"/>
      <c r="AP150" s="34"/>
      <c r="AQ150" s="34"/>
      <c r="AR150" s="34"/>
      <c r="AS150" s="34">
        <f t="shared" si="543"/>
        <v>0</v>
      </c>
      <c r="AT150" s="34">
        <f t="shared" si="543"/>
        <v>0</v>
      </c>
      <c r="AU150" s="66">
        <f t="shared" si="545"/>
        <v>0</v>
      </c>
      <c r="AV150" s="34">
        <f t="shared" si="535"/>
        <v>0</v>
      </c>
      <c r="AW150" s="34">
        <f t="shared" si="535"/>
        <v>0</v>
      </c>
      <c r="AX150" s="34">
        <f t="shared" si="546"/>
        <v>0</v>
      </c>
      <c r="AY150" s="34">
        <f t="shared" si="536"/>
        <v>170</v>
      </c>
      <c r="AZ150" s="34">
        <f t="shared" si="536"/>
        <v>170</v>
      </c>
      <c r="BA150" s="34"/>
      <c r="BB150" s="34"/>
      <c r="BC150" s="185">
        <v>170</v>
      </c>
      <c r="BD150" s="185">
        <v>170</v>
      </c>
      <c r="BE150" s="245"/>
      <c r="BF150" s="245"/>
      <c r="BG150" s="245"/>
      <c r="BH150" s="245"/>
      <c r="BI150" s="245">
        <v>0</v>
      </c>
      <c r="BJ150" s="245"/>
      <c r="BK150" s="34"/>
      <c r="BL150" s="34"/>
      <c r="BM150" s="34">
        <f t="shared" si="537"/>
        <v>0</v>
      </c>
      <c r="BN150" s="34">
        <f t="shared" si="537"/>
        <v>0</v>
      </c>
      <c r="BO150" s="245"/>
      <c r="BP150" s="245"/>
      <c r="BQ150" s="245"/>
      <c r="BR150" s="245"/>
      <c r="BS150" s="245"/>
      <c r="BT150" s="245"/>
      <c r="BU150" s="245"/>
      <c r="BV150" s="245"/>
      <c r="BW150" s="245"/>
      <c r="BX150" s="245"/>
      <c r="BY150" s="245"/>
      <c r="BZ150" s="245"/>
      <c r="CA150" s="34">
        <f>+CC150+CE150+CG150+CI150+CK150+CM150</f>
        <v>0</v>
      </c>
      <c r="CB150" s="34">
        <f>+CD150+CF150+CH150+CJ150+CL150+CN150</f>
        <v>0</v>
      </c>
      <c r="CC150" s="245"/>
      <c r="CD150" s="245"/>
      <c r="CE150" s="245"/>
      <c r="CF150" s="245"/>
      <c r="CG150" s="245"/>
      <c r="CH150" s="245"/>
      <c r="CI150" s="245"/>
      <c r="CJ150" s="245"/>
      <c r="CK150" s="245"/>
      <c r="CL150" s="245"/>
      <c r="CM150" s="245"/>
      <c r="CN150" s="245"/>
      <c r="CO150" s="34">
        <f t="shared" si="539"/>
        <v>0</v>
      </c>
      <c r="CP150" s="34">
        <f t="shared" si="539"/>
        <v>0</v>
      </c>
      <c r="CQ150" s="34"/>
      <c r="CR150" s="34"/>
      <c r="CS150" s="34"/>
      <c r="CT150" s="34"/>
      <c r="CU150" s="34"/>
      <c r="CV150" s="34"/>
      <c r="CW150" s="34"/>
      <c r="CX150" s="34"/>
      <c r="CY150" s="34"/>
      <c r="CZ150" s="58"/>
      <c r="DA150" s="58"/>
      <c r="DB150" s="58"/>
      <c r="DC150" s="380">
        <f t="shared" si="417"/>
        <v>170</v>
      </c>
      <c r="DD150" s="380">
        <f t="shared" si="417"/>
        <v>170</v>
      </c>
      <c r="DE150" s="64">
        <f t="shared" si="544"/>
        <v>0</v>
      </c>
      <c r="DF150" s="64">
        <f t="shared" si="544"/>
        <v>0</v>
      </c>
      <c r="DG150" s="64">
        <f t="shared" si="544"/>
        <v>170</v>
      </c>
      <c r="DH150" s="64">
        <f t="shared" si="544"/>
        <v>170</v>
      </c>
      <c r="DI150" s="64">
        <f t="shared" si="544"/>
        <v>0</v>
      </c>
      <c r="DJ150" s="64">
        <f t="shared" si="544"/>
        <v>0</v>
      </c>
      <c r="DK150" s="64">
        <f t="shared" si="544"/>
        <v>0</v>
      </c>
      <c r="DL150" s="64">
        <f t="shared" si="544"/>
        <v>0</v>
      </c>
      <c r="DM150" s="64">
        <f t="shared" si="544"/>
        <v>0</v>
      </c>
      <c r="DN150" s="64">
        <f t="shared" si="544"/>
        <v>0</v>
      </c>
      <c r="DO150" s="64">
        <f t="shared" si="544"/>
        <v>0</v>
      </c>
      <c r="DP150" s="64">
        <f t="shared" si="544"/>
        <v>0</v>
      </c>
      <c r="DQ150" s="245"/>
      <c r="DR150" s="245"/>
      <c r="DS150" s="245"/>
      <c r="DT150" s="245"/>
      <c r="DU150" s="245"/>
      <c r="DV150" s="245"/>
      <c r="DW150" s="245"/>
      <c r="DX150" s="245"/>
      <c r="DY150" s="34"/>
      <c r="DZ150" s="34"/>
      <c r="EA150" s="34"/>
      <c r="EB150" s="64">
        <f t="shared" si="468"/>
        <v>170</v>
      </c>
      <c r="EC150" s="426">
        <f t="shared" si="468"/>
        <v>170</v>
      </c>
      <c r="ED150" s="426">
        <f t="shared" si="469"/>
        <v>170</v>
      </c>
      <c r="EE150" s="64">
        <f t="shared" si="470"/>
        <v>170</v>
      </c>
      <c r="EF150" s="64">
        <f t="shared" si="418"/>
        <v>0</v>
      </c>
      <c r="EG150" s="64">
        <f t="shared" si="471"/>
        <v>0</v>
      </c>
      <c r="EH150" s="64">
        <f t="shared" si="419"/>
        <v>0</v>
      </c>
      <c r="EI150" s="64">
        <f t="shared" si="419"/>
        <v>170</v>
      </c>
      <c r="EJ150" s="64">
        <f t="shared" si="472"/>
        <v>170</v>
      </c>
      <c r="EK150" s="64">
        <f t="shared" si="420"/>
        <v>170</v>
      </c>
      <c r="EL150" s="64">
        <f t="shared" si="420"/>
        <v>0</v>
      </c>
      <c r="EM150" s="64">
        <f t="shared" si="421"/>
        <v>0</v>
      </c>
      <c r="EN150" s="64">
        <f t="shared" si="422"/>
        <v>0</v>
      </c>
      <c r="EO150" s="64">
        <f t="shared" si="422"/>
        <v>0</v>
      </c>
      <c r="EP150" s="64">
        <f t="shared" si="423"/>
        <v>0</v>
      </c>
      <c r="EQ150" s="64">
        <f t="shared" si="424"/>
        <v>0</v>
      </c>
      <c r="ER150" s="64">
        <f t="shared" si="424"/>
        <v>0</v>
      </c>
      <c r="ES150" s="64"/>
      <c r="ET150" s="426">
        <f t="shared" si="425"/>
        <v>0</v>
      </c>
      <c r="EU150" s="64">
        <f t="shared" si="425"/>
        <v>0</v>
      </c>
      <c r="EV150" s="64"/>
      <c r="EW150" s="426">
        <f t="shared" si="426"/>
        <v>0</v>
      </c>
      <c r="EX150" s="64">
        <f t="shared" si="473"/>
        <v>0</v>
      </c>
      <c r="EY150" s="426">
        <f t="shared" si="473"/>
        <v>0</v>
      </c>
      <c r="EZ150" s="426">
        <f t="shared" si="474"/>
        <v>0</v>
      </c>
      <c r="FA150" s="64">
        <f t="shared" si="475"/>
        <v>0</v>
      </c>
      <c r="FB150" s="64">
        <f t="shared" si="427"/>
        <v>0</v>
      </c>
      <c r="FC150" s="64">
        <f t="shared" si="476"/>
        <v>0</v>
      </c>
      <c r="FD150" s="64">
        <f t="shared" si="428"/>
        <v>0</v>
      </c>
      <c r="FE150" s="64">
        <f t="shared" si="428"/>
        <v>0</v>
      </c>
      <c r="FF150" s="64">
        <f t="shared" si="477"/>
        <v>0</v>
      </c>
      <c r="FG150" s="64">
        <f t="shared" si="429"/>
        <v>0</v>
      </c>
      <c r="FH150" s="64">
        <f t="shared" si="429"/>
        <v>0</v>
      </c>
      <c r="FI150" s="64">
        <f t="shared" si="430"/>
        <v>0</v>
      </c>
      <c r="FJ150" s="64">
        <f t="shared" si="431"/>
        <v>0</v>
      </c>
      <c r="FK150" s="64">
        <f t="shared" si="431"/>
        <v>0</v>
      </c>
      <c r="FL150" s="64">
        <f t="shared" si="432"/>
        <v>0</v>
      </c>
      <c r="FM150" s="64">
        <f t="shared" si="433"/>
        <v>0</v>
      </c>
      <c r="FN150" s="64">
        <f t="shared" si="433"/>
        <v>0</v>
      </c>
      <c r="FO150" s="64"/>
      <c r="FP150" s="64">
        <f t="shared" si="434"/>
        <v>0</v>
      </c>
      <c r="FQ150" s="64">
        <f t="shared" si="434"/>
        <v>0</v>
      </c>
      <c r="FR150" s="64"/>
      <c r="FS150" s="64">
        <f t="shared" si="435"/>
        <v>0</v>
      </c>
      <c r="FT150" s="64">
        <f t="shared" si="436"/>
        <v>0</v>
      </c>
      <c r="FU150" s="426">
        <f t="shared" si="436"/>
        <v>0</v>
      </c>
      <c r="FV150" s="426">
        <f t="shared" si="478"/>
        <v>0</v>
      </c>
      <c r="FW150" s="64">
        <f t="shared" si="437"/>
        <v>0</v>
      </c>
      <c r="FX150" s="64">
        <f t="shared" si="438"/>
        <v>0</v>
      </c>
      <c r="FY150" s="64">
        <f t="shared" si="479"/>
        <v>0</v>
      </c>
      <c r="FZ150" s="64">
        <f t="shared" si="439"/>
        <v>0</v>
      </c>
      <c r="GA150" s="64">
        <f t="shared" si="439"/>
        <v>0</v>
      </c>
      <c r="GB150" s="64">
        <f t="shared" si="480"/>
        <v>0</v>
      </c>
      <c r="GC150" s="64">
        <f t="shared" si="440"/>
        <v>0</v>
      </c>
      <c r="GD150" s="64">
        <f t="shared" si="440"/>
        <v>0</v>
      </c>
      <c r="GE150" s="64">
        <f t="shared" si="441"/>
        <v>0</v>
      </c>
      <c r="GF150" s="64">
        <f t="shared" si="442"/>
        <v>0</v>
      </c>
      <c r="GG150" s="64">
        <f t="shared" si="442"/>
        <v>0</v>
      </c>
      <c r="GH150" s="64">
        <f t="shared" si="443"/>
        <v>0</v>
      </c>
      <c r="GI150" s="64">
        <f t="shared" si="444"/>
        <v>0</v>
      </c>
      <c r="GJ150" s="64">
        <f t="shared" si="444"/>
        <v>0</v>
      </c>
      <c r="GK150" s="64"/>
      <c r="GL150" s="64">
        <f t="shared" si="445"/>
        <v>0</v>
      </c>
      <c r="GM150" s="64">
        <f t="shared" si="445"/>
        <v>0</v>
      </c>
      <c r="GN150" s="64"/>
      <c r="GO150" s="64">
        <f t="shared" si="446"/>
        <v>0</v>
      </c>
      <c r="GP150" s="64">
        <f t="shared" si="447"/>
        <v>0</v>
      </c>
      <c r="GQ150" s="426">
        <f t="shared" si="447"/>
        <v>0</v>
      </c>
      <c r="GR150" s="426">
        <f t="shared" si="481"/>
        <v>0</v>
      </c>
      <c r="GS150" s="64">
        <f t="shared" si="448"/>
        <v>0</v>
      </c>
      <c r="GT150" s="64">
        <f t="shared" si="449"/>
        <v>0</v>
      </c>
      <c r="GU150" s="64">
        <f t="shared" si="482"/>
        <v>0</v>
      </c>
      <c r="GV150" s="64">
        <f t="shared" si="450"/>
        <v>0</v>
      </c>
      <c r="GW150" s="64">
        <f t="shared" si="450"/>
        <v>0</v>
      </c>
      <c r="GX150" s="64">
        <f t="shared" si="483"/>
        <v>0</v>
      </c>
      <c r="GY150" s="64">
        <f t="shared" si="451"/>
        <v>0</v>
      </c>
      <c r="GZ150" s="64">
        <f t="shared" si="451"/>
        <v>0</v>
      </c>
      <c r="HA150" s="64">
        <f t="shared" si="484"/>
        <v>0</v>
      </c>
      <c r="HB150" s="64">
        <f t="shared" si="452"/>
        <v>0</v>
      </c>
      <c r="HC150" s="64">
        <f t="shared" si="452"/>
        <v>0</v>
      </c>
      <c r="HD150" s="64">
        <f t="shared" si="485"/>
        <v>0</v>
      </c>
      <c r="HE150" s="64">
        <f t="shared" si="453"/>
        <v>0</v>
      </c>
      <c r="HF150" s="64">
        <f t="shared" si="453"/>
        <v>0</v>
      </c>
      <c r="HG150" s="64"/>
      <c r="HH150" s="64">
        <f t="shared" si="454"/>
        <v>0</v>
      </c>
      <c r="HI150" s="64">
        <f t="shared" si="454"/>
        <v>0</v>
      </c>
      <c r="HJ150" s="64"/>
      <c r="HK150" s="64">
        <f t="shared" si="455"/>
        <v>0</v>
      </c>
      <c r="HL150" s="382">
        <f t="shared" si="486"/>
        <v>170</v>
      </c>
      <c r="HM150" s="398">
        <f t="shared" si="486"/>
        <v>170</v>
      </c>
      <c r="HN150" s="398">
        <f t="shared" si="487"/>
        <v>170</v>
      </c>
      <c r="HO150" s="382">
        <f t="shared" si="456"/>
        <v>170</v>
      </c>
      <c r="HP150" s="382">
        <f t="shared" si="390"/>
        <v>0</v>
      </c>
      <c r="HQ150" s="382">
        <f t="shared" si="390"/>
        <v>0</v>
      </c>
      <c r="HR150" s="382">
        <f t="shared" si="390"/>
        <v>0</v>
      </c>
      <c r="HS150" s="382">
        <f t="shared" si="390"/>
        <v>170</v>
      </c>
      <c r="HT150" s="382">
        <f t="shared" si="390"/>
        <v>170</v>
      </c>
      <c r="HU150" s="382">
        <f t="shared" si="390"/>
        <v>170</v>
      </c>
      <c r="HV150" s="382">
        <f t="shared" si="390"/>
        <v>0</v>
      </c>
      <c r="HW150" s="382">
        <f t="shared" si="540"/>
        <v>0</v>
      </c>
      <c r="HX150" s="382">
        <f t="shared" si="540"/>
        <v>0</v>
      </c>
      <c r="HY150" s="382">
        <f t="shared" si="540"/>
        <v>0</v>
      </c>
      <c r="HZ150" s="382">
        <f t="shared" si="540"/>
        <v>0</v>
      </c>
      <c r="IA150" s="382">
        <f t="shared" si="540"/>
        <v>0</v>
      </c>
      <c r="IB150" s="382">
        <f t="shared" si="540"/>
        <v>0</v>
      </c>
      <c r="IC150" s="382">
        <f t="shared" si="540"/>
        <v>0</v>
      </c>
      <c r="ID150" s="382">
        <f t="shared" si="540"/>
        <v>0</v>
      </c>
      <c r="IE150" s="382">
        <f t="shared" si="540"/>
        <v>0</v>
      </c>
      <c r="IF150" s="429">
        <f t="shared" si="540"/>
        <v>0</v>
      </c>
      <c r="IG150" s="382">
        <f t="shared" si="540"/>
        <v>0</v>
      </c>
      <c r="IK150" s="380">
        <f t="shared" si="541"/>
        <v>0</v>
      </c>
    </row>
    <row r="151" spans="1:245" s="59" customFormat="1" ht="27" customHeight="1" outlineLevel="2">
      <c r="A151" s="57" t="s">
        <v>275</v>
      </c>
      <c r="B151" s="60" t="s">
        <v>274</v>
      </c>
      <c r="C151" s="529"/>
      <c r="D151" s="60" t="s">
        <v>187</v>
      </c>
      <c r="E151" s="406" t="s">
        <v>21</v>
      </c>
      <c r="F151" s="414"/>
      <c r="G151" s="55"/>
      <c r="H151" s="55"/>
      <c r="I151" s="55"/>
      <c r="J151" s="55">
        <v>2021</v>
      </c>
      <c r="K151" s="55">
        <v>2021</v>
      </c>
      <c r="L151" s="60" t="s">
        <v>187</v>
      </c>
      <c r="M151" s="34">
        <f t="shared" si="532"/>
        <v>250.37</v>
      </c>
      <c r="N151" s="341" t="s">
        <v>606</v>
      </c>
      <c r="O151" s="34">
        <f t="shared" si="533"/>
        <v>250.37</v>
      </c>
      <c r="P151" s="34">
        <f t="shared" si="534"/>
        <v>0</v>
      </c>
      <c r="Q151" s="34">
        <f t="shared" si="534"/>
        <v>0</v>
      </c>
      <c r="R151" s="34">
        <f t="shared" si="534"/>
        <v>0</v>
      </c>
      <c r="S151" s="34">
        <f t="shared" si="534"/>
        <v>0</v>
      </c>
      <c r="T151" s="34">
        <f t="shared" si="534"/>
        <v>0</v>
      </c>
      <c r="U151" s="34">
        <f t="shared" si="534"/>
        <v>0</v>
      </c>
      <c r="V151" s="66">
        <f t="shared" si="526"/>
        <v>0</v>
      </c>
      <c r="W151" s="34"/>
      <c r="X151" s="34"/>
      <c r="Y151" s="34"/>
      <c r="Z151" s="34"/>
      <c r="AA151" s="34"/>
      <c r="AB151" s="34"/>
      <c r="AC151" s="34"/>
      <c r="AD151" s="34"/>
      <c r="AE151" s="34"/>
      <c r="AF151" s="34"/>
      <c r="AG151" s="34">
        <f t="shared" si="542"/>
        <v>0</v>
      </c>
      <c r="AH151" s="34">
        <f t="shared" si="542"/>
        <v>0</v>
      </c>
      <c r="AI151" s="34">
        <f t="shared" si="500"/>
        <v>0</v>
      </c>
      <c r="AJ151" s="34"/>
      <c r="AK151" s="34"/>
      <c r="AL151" s="34"/>
      <c r="AM151" s="34"/>
      <c r="AN151" s="34"/>
      <c r="AO151" s="34"/>
      <c r="AP151" s="34"/>
      <c r="AQ151" s="34"/>
      <c r="AR151" s="34"/>
      <c r="AS151" s="34">
        <f t="shared" si="543"/>
        <v>250.37</v>
      </c>
      <c r="AT151" s="34">
        <f t="shared" si="543"/>
        <v>250.37</v>
      </c>
      <c r="AU151" s="66">
        <f t="shared" si="545"/>
        <v>0</v>
      </c>
      <c r="AV151" s="34">
        <f t="shared" si="535"/>
        <v>0</v>
      </c>
      <c r="AW151" s="34">
        <f t="shared" si="535"/>
        <v>0</v>
      </c>
      <c r="AX151" s="34">
        <f t="shared" si="546"/>
        <v>0</v>
      </c>
      <c r="AY151" s="34">
        <f t="shared" si="536"/>
        <v>250.37</v>
      </c>
      <c r="AZ151" s="34">
        <f t="shared" si="536"/>
        <v>250.37</v>
      </c>
      <c r="BA151" s="34"/>
      <c r="BB151" s="34"/>
      <c r="BC151" s="185"/>
      <c r="BD151" s="185"/>
      <c r="BE151" s="245"/>
      <c r="BF151" s="245"/>
      <c r="BG151" s="245"/>
      <c r="BH151" s="245"/>
      <c r="BI151" s="185">
        <v>250.37</v>
      </c>
      <c r="BJ151" s="185">
        <v>250.37</v>
      </c>
      <c r="BK151" s="34"/>
      <c r="BL151" s="34"/>
      <c r="BM151" s="34">
        <f t="shared" si="537"/>
        <v>0</v>
      </c>
      <c r="BN151" s="34">
        <f t="shared" si="537"/>
        <v>0</v>
      </c>
      <c r="BO151" s="245"/>
      <c r="BP151" s="245"/>
      <c r="BQ151" s="245"/>
      <c r="BR151" s="245"/>
      <c r="BS151" s="245"/>
      <c r="BT151" s="245"/>
      <c r="BU151" s="245"/>
      <c r="BV151" s="245"/>
      <c r="BW151" s="245"/>
      <c r="BX151" s="245"/>
      <c r="BY151" s="245"/>
      <c r="BZ151" s="245"/>
      <c r="CA151" s="34">
        <f t="shared" si="538"/>
        <v>0</v>
      </c>
      <c r="CB151" s="34">
        <f t="shared" si="538"/>
        <v>0</v>
      </c>
      <c r="CC151" s="245"/>
      <c r="CD151" s="245"/>
      <c r="CE151" s="245"/>
      <c r="CF151" s="245"/>
      <c r="CG151" s="245"/>
      <c r="CH151" s="245"/>
      <c r="CI151" s="245"/>
      <c r="CJ151" s="245"/>
      <c r="CK151" s="245"/>
      <c r="CL151" s="245"/>
      <c r="CM151" s="245"/>
      <c r="CN151" s="245"/>
      <c r="CO151" s="34">
        <f t="shared" si="539"/>
        <v>0</v>
      </c>
      <c r="CP151" s="34">
        <f t="shared" si="539"/>
        <v>0</v>
      </c>
      <c r="CQ151" s="34"/>
      <c r="CR151" s="34"/>
      <c r="CS151" s="34"/>
      <c r="CT151" s="34"/>
      <c r="CU151" s="34"/>
      <c r="CV151" s="34"/>
      <c r="CW151" s="34"/>
      <c r="CX151" s="34"/>
      <c r="CY151" s="34"/>
      <c r="CZ151" s="58"/>
      <c r="DA151" s="58"/>
      <c r="DB151" s="58"/>
      <c r="DC151" s="380">
        <f t="shared" ref="DC151:DD193" si="547">DE151+DG151+DI151+DK151+DM151+DO151</f>
        <v>250.37</v>
      </c>
      <c r="DD151" s="380">
        <f t="shared" si="547"/>
        <v>250.37</v>
      </c>
      <c r="DE151" s="64">
        <f t="shared" si="544"/>
        <v>0</v>
      </c>
      <c r="DF151" s="64">
        <f t="shared" si="544"/>
        <v>0</v>
      </c>
      <c r="DG151" s="64">
        <f t="shared" si="544"/>
        <v>0</v>
      </c>
      <c r="DH151" s="64">
        <f t="shared" si="544"/>
        <v>0</v>
      </c>
      <c r="DI151" s="64">
        <f t="shared" si="544"/>
        <v>0</v>
      </c>
      <c r="DJ151" s="64">
        <f t="shared" si="544"/>
        <v>0</v>
      </c>
      <c r="DK151" s="64">
        <f t="shared" si="544"/>
        <v>0</v>
      </c>
      <c r="DL151" s="64">
        <f t="shared" si="544"/>
        <v>0</v>
      </c>
      <c r="DM151" s="64">
        <f t="shared" si="544"/>
        <v>250.37</v>
      </c>
      <c r="DN151" s="64">
        <f t="shared" si="544"/>
        <v>250.37</v>
      </c>
      <c r="DO151" s="64">
        <f t="shared" si="544"/>
        <v>0</v>
      </c>
      <c r="DP151" s="64">
        <f t="shared" si="544"/>
        <v>0</v>
      </c>
      <c r="DQ151" s="245"/>
      <c r="DR151" s="245"/>
      <c r="DS151" s="245"/>
      <c r="DT151" s="245"/>
      <c r="DU151" s="245"/>
      <c r="DV151" s="245"/>
      <c r="DW151" s="245"/>
      <c r="DX151" s="245"/>
      <c r="DY151" s="34"/>
      <c r="DZ151" s="34"/>
      <c r="EA151" s="34"/>
      <c r="EB151" s="64">
        <f t="shared" si="468"/>
        <v>250.37</v>
      </c>
      <c r="EC151" s="426">
        <f t="shared" si="468"/>
        <v>0</v>
      </c>
      <c r="ED151" s="426">
        <f t="shared" si="469"/>
        <v>0</v>
      </c>
      <c r="EE151" s="64">
        <f t="shared" si="470"/>
        <v>250.37</v>
      </c>
      <c r="EF151" s="64">
        <f t="shared" si="418"/>
        <v>0</v>
      </c>
      <c r="EG151" s="64">
        <f t="shared" si="471"/>
        <v>0</v>
      </c>
      <c r="EH151" s="64">
        <f t="shared" ref="EH151:EI193" si="548">BB151</f>
        <v>0</v>
      </c>
      <c r="EI151" s="64">
        <f t="shared" si="548"/>
        <v>0</v>
      </c>
      <c r="EJ151" s="64">
        <f t="shared" si="472"/>
        <v>0</v>
      </c>
      <c r="EK151" s="64">
        <f t="shared" ref="EK151:EL193" si="549">BD151</f>
        <v>0</v>
      </c>
      <c r="EL151" s="64">
        <f t="shared" si="549"/>
        <v>0</v>
      </c>
      <c r="EM151" s="64">
        <f t="shared" si="421"/>
        <v>0</v>
      </c>
      <c r="EN151" s="64">
        <f t="shared" ref="EN151:EO193" si="550">BF151</f>
        <v>0</v>
      </c>
      <c r="EO151" s="64">
        <f t="shared" si="550"/>
        <v>0</v>
      </c>
      <c r="EP151" s="64">
        <f t="shared" si="423"/>
        <v>0</v>
      </c>
      <c r="EQ151" s="64">
        <f t="shared" ref="EQ151:ER193" si="551">BH151</f>
        <v>0</v>
      </c>
      <c r="ER151" s="64">
        <f t="shared" si="551"/>
        <v>250.37</v>
      </c>
      <c r="ES151" s="64"/>
      <c r="ET151" s="426">
        <f t="shared" ref="ET151:EU193" si="552">BJ151</f>
        <v>250.37</v>
      </c>
      <c r="EU151" s="64">
        <f t="shared" si="552"/>
        <v>0</v>
      </c>
      <c r="EV151" s="64"/>
      <c r="EW151" s="426">
        <f t="shared" si="426"/>
        <v>0</v>
      </c>
      <c r="EX151" s="64">
        <f t="shared" si="473"/>
        <v>0</v>
      </c>
      <c r="EY151" s="426">
        <f t="shared" si="473"/>
        <v>0</v>
      </c>
      <c r="EZ151" s="426">
        <f t="shared" si="474"/>
        <v>0</v>
      </c>
      <c r="FA151" s="64">
        <f t="shared" si="475"/>
        <v>0</v>
      </c>
      <c r="FB151" s="64">
        <f t="shared" si="427"/>
        <v>0</v>
      </c>
      <c r="FC151" s="64">
        <f t="shared" si="476"/>
        <v>0</v>
      </c>
      <c r="FD151" s="64">
        <f t="shared" ref="FD151:FE193" si="553">BP151</f>
        <v>0</v>
      </c>
      <c r="FE151" s="64">
        <f t="shared" si="553"/>
        <v>0</v>
      </c>
      <c r="FF151" s="64">
        <f t="shared" si="477"/>
        <v>0</v>
      </c>
      <c r="FG151" s="64">
        <f t="shared" ref="FG151:FH193" si="554">BR151</f>
        <v>0</v>
      </c>
      <c r="FH151" s="64">
        <f t="shared" si="554"/>
        <v>0</v>
      </c>
      <c r="FI151" s="64">
        <f t="shared" si="430"/>
        <v>0</v>
      </c>
      <c r="FJ151" s="64">
        <f t="shared" ref="FJ151:FK193" si="555">BT151</f>
        <v>0</v>
      </c>
      <c r="FK151" s="64">
        <f t="shared" si="555"/>
        <v>0</v>
      </c>
      <c r="FL151" s="64">
        <f t="shared" si="432"/>
        <v>0</v>
      </c>
      <c r="FM151" s="64">
        <f t="shared" ref="FM151:FN193" si="556">BV151</f>
        <v>0</v>
      </c>
      <c r="FN151" s="64">
        <f t="shared" si="556"/>
        <v>0</v>
      </c>
      <c r="FO151" s="64"/>
      <c r="FP151" s="64">
        <f t="shared" ref="FP151:FQ193" si="557">BX151</f>
        <v>0</v>
      </c>
      <c r="FQ151" s="64">
        <f t="shared" si="557"/>
        <v>0</v>
      </c>
      <c r="FR151" s="64"/>
      <c r="FS151" s="64">
        <f t="shared" si="435"/>
        <v>0</v>
      </c>
      <c r="FT151" s="64">
        <f t="shared" ref="FT151:FU193" si="558">FX151+GA151+GD151+GG151+GJ151+GM151</f>
        <v>0</v>
      </c>
      <c r="FU151" s="426">
        <f t="shared" si="558"/>
        <v>0</v>
      </c>
      <c r="FV151" s="426">
        <f t="shared" si="478"/>
        <v>0</v>
      </c>
      <c r="FW151" s="64">
        <f t="shared" si="437"/>
        <v>0</v>
      </c>
      <c r="FX151" s="64">
        <f t="shared" si="438"/>
        <v>0</v>
      </c>
      <c r="FY151" s="64">
        <f t="shared" si="479"/>
        <v>0</v>
      </c>
      <c r="FZ151" s="64">
        <f t="shared" ref="FZ151:GA193" si="559">CD151</f>
        <v>0</v>
      </c>
      <c r="GA151" s="64">
        <f t="shared" si="559"/>
        <v>0</v>
      </c>
      <c r="GB151" s="64">
        <f t="shared" si="480"/>
        <v>0</v>
      </c>
      <c r="GC151" s="64">
        <f t="shared" ref="GC151:GD193" si="560">CF151</f>
        <v>0</v>
      </c>
      <c r="GD151" s="64">
        <f t="shared" si="560"/>
        <v>0</v>
      </c>
      <c r="GE151" s="64">
        <f t="shared" si="441"/>
        <v>0</v>
      </c>
      <c r="GF151" s="64">
        <f t="shared" ref="GF151:GG193" si="561">CH151</f>
        <v>0</v>
      </c>
      <c r="GG151" s="64">
        <f t="shared" si="561"/>
        <v>0</v>
      </c>
      <c r="GH151" s="64">
        <f t="shared" si="443"/>
        <v>0</v>
      </c>
      <c r="GI151" s="64">
        <f t="shared" ref="GI151:GJ193" si="562">CJ151</f>
        <v>0</v>
      </c>
      <c r="GJ151" s="64">
        <f t="shared" si="562"/>
        <v>0</v>
      </c>
      <c r="GK151" s="64"/>
      <c r="GL151" s="64">
        <f t="shared" ref="GL151:GM193" si="563">CL151</f>
        <v>0</v>
      </c>
      <c r="GM151" s="64">
        <f t="shared" si="563"/>
        <v>0</v>
      </c>
      <c r="GN151" s="64"/>
      <c r="GO151" s="64">
        <f t="shared" si="446"/>
        <v>0</v>
      </c>
      <c r="GP151" s="64">
        <f t="shared" ref="GP151:GQ193" si="564">GT151+GW151+GZ151+HC151+HF151+HI151</f>
        <v>0</v>
      </c>
      <c r="GQ151" s="426">
        <f t="shared" si="564"/>
        <v>0</v>
      </c>
      <c r="GR151" s="426">
        <f t="shared" si="481"/>
        <v>0</v>
      </c>
      <c r="GS151" s="64">
        <f t="shared" si="448"/>
        <v>0</v>
      </c>
      <c r="GT151" s="64">
        <f t="shared" si="449"/>
        <v>0</v>
      </c>
      <c r="GU151" s="64">
        <f t="shared" si="482"/>
        <v>0</v>
      </c>
      <c r="GV151" s="64">
        <f t="shared" ref="GV151:GW193" si="565">CR151</f>
        <v>0</v>
      </c>
      <c r="GW151" s="64">
        <f t="shared" si="565"/>
        <v>0</v>
      </c>
      <c r="GX151" s="64">
        <f t="shared" si="483"/>
        <v>0</v>
      </c>
      <c r="GY151" s="64">
        <f t="shared" ref="GY151:GZ193" si="566">CT151</f>
        <v>0</v>
      </c>
      <c r="GZ151" s="64">
        <f t="shared" si="566"/>
        <v>0</v>
      </c>
      <c r="HA151" s="64">
        <f t="shared" si="484"/>
        <v>0</v>
      </c>
      <c r="HB151" s="64">
        <f t="shared" ref="HB151:HC193" si="567">CV151</f>
        <v>0</v>
      </c>
      <c r="HC151" s="64">
        <f t="shared" si="567"/>
        <v>0</v>
      </c>
      <c r="HD151" s="64">
        <f t="shared" si="485"/>
        <v>0</v>
      </c>
      <c r="HE151" s="64">
        <f t="shared" ref="HE151:HF193" si="568">CX151</f>
        <v>0</v>
      </c>
      <c r="HF151" s="64">
        <f t="shared" si="568"/>
        <v>0</v>
      </c>
      <c r="HG151" s="64"/>
      <c r="HH151" s="64">
        <f t="shared" ref="HH151:HI193" si="569">CZ151</f>
        <v>0</v>
      </c>
      <c r="HI151" s="64">
        <f t="shared" si="569"/>
        <v>0</v>
      </c>
      <c r="HJ151" s="64"/>
      <c r="HK151" s="64">
        <f t="shared" si="455"/>
        <v>0</v>
      </c>
      <c r="HL151" s="382">
        <f t="shared" si="486"/>
        <v>250.37</v>
      </c>
      <c r="HM151" s="398">
        <f t="shared" si="486"/>
        <v>0</v>
      </c>
      <c r="HN151" s="398">
        <f t="shared" si="487"/>
        <v>0</v>
      </c>
      <c r="HO151" s="382">
        <f t="shared" si="456"/>
        <v>250.37</v>
      </c>
      <c r="HP151" s="382">
        <f t="shared" si="390"/>
        <v>0</v>
      </c>
      <c r="HQ151" s="382">
        <f t="shared" si="390"/>
        <v>0</v>
      </c>
      <c r="HR151" s="382">
        <f t="shared" si="390"/>
        <v>0</v>
      </c>
      <c r="HS151" s="382">
        <f t="shared" si="390"/>
        <v>0</v>
      </c>
      <c r="HT151" s="382">
        <f t="shared" si="390"/>
        <v>0</v>
      </c>
      <c r="HU151" s="382">
        <f t="shared" si="390"/>
        <v>0</v>
      </c>
      <c r="HV151" s="382">
        <f t="shared" si="390"/>
        <v>0</v>
      </c>
      <c r="HW151" s="382">
        <f t="shared" si="540"/>
        <v>0</v>
      </c>
      <c r="HX151" s="382">
        <f t="shared" si="540"/>
        <v>0</v>
      </c>
      <c r="HY151" s="382">
        <f t="shared" si="540"/>
        <v>0</v>
      </c>
      <c r="HZ151" s="382">
        <f t="shared" si="540"/>
        <v>0</v>
      </c>
      <c r="IA151" s="382">
        <f t="shared" si="540"/>
        <v>0</v>
      </c>
      <c r="IB151" s="382">
        <f t="shared" si="540"/>
        <v>250.37</v>
      </c>
      <c r="IC151" s="382">
        <f t="shared" si="540"/>
        <v>0</v>
      </c>
      <c r="ID151" s="382">
        <f t="shared" si="540"/>
        <v>250.37</v>
      </c>
      <c r="IE151" s="382">
        <f t="shared" si="540"/>
        <v>0</v>
      </c>
      <c r="IF151" s="429">
        <f t="shared" si="540"/>
        <v>0</v>
      </c>
      <c r="IG151" s="382">
        <f t="shared" si="540"/>
        <v>0</v>
      </c>
      <c r="IK151" s="380">
        <f t="shared" si="541"/>
        <v>0</v>
      </c>
    </row>
    <row r="152" spans="1:245" s="59" customFormat="1" ht="27" customHeight="1" outlineLevel="2">
      <c r="A152" s="57" t="s">
        <v>278</v>
      </c>
      <c r="B152" s="60" t="s">
        <v>276</v>
      </c>
      <c r="C152" s="529"/>
      <c r="D152" s="60" t="s">
        <v>194</v>
      </c>
      <c r="E152" s="406" t="s">
        <v>21</v>
      </c>
      <c r="F152" s="414"/>
      <c r="G152" s="55"/>
      <c r="H152" s="55"/>
      <c r="I152" s="55"/>
      <c r="J152" s="55">
        <v>2018</v>
      </c>
      <c r="K152" s="55">
        <v>2018</v>
      </c>
      <c r="L152" s="55"/>
      <c r="M152" s="34">
        <f t="shared" si="532"/>
        <v>170</v>
      </c>
      <c r="N152" s="341" t="s">
        <v>606</v>
      </c>
      <c r="O152" s="34">
        <f t="shared" si="533"/>
        <v>170</v>
      </c>
      <c r="P152" s="34">
        <f t="shared" si="534"/>
        <v>0</v>
      </c>
      <c r="Q152" s="34">
        <f t="shared" si="534"/>
        <v>0</v>
      </c>
      <c r="R152" s="34">
        <f t="shared" si="534"/>
        <v>170</v>
      </c>
      <c r="S152" s="34">
        <f t="shared" si="534"/>
        <v>170</v>
      </c>
      <c r="T152" s="34">
        <f t="shared" si="534"/>
        <v>0</v>
      </c>
      <c r="U152" s="34">
        <f t="shared" si="534"/>
        <v>0</v>
      </c>
      <c r="V152" s="66">
        <f t="shared" si="526"/>
        <v>0</v>
      </c>
      <c r="W152" s="34"/>
      <c r="X152" s="34"/>
      <c r="Y152" s="34"/>
      <c r="Z152" s="34"/>
      <c r="AA152" s="34"/>
      <c r="AB152" s="34"/>
      <c r="AC152" s="34"/>
      <c r="AD152" s="34"/>
      <c r="AE152" s="34"/>
      <c r="AF152" s="34"/>
      <c r="AG152" s="34">
        <f t="shared" si="542"/>
        <v>0</v>
      </c>
      <c r="AH152" s="34">
        <f t="shared" si="542"/>
        <v>0</v>
      </c>
      <c r="AI152" s="34">
        <f t="shared" si="500"/>
        <v>0</v>
      </c>
      <c r="AJ152" s="34"/>
      <c r="AK152" s="34"/>
      <c r="AL152" s="34"/>
      <c r="AM152" s="34"/>
      <c r="AN152" s="34"/>
      <c r="AO152" s="34"/>
      <c r="AP152" s="34"/>
      <c r="AQ152" s="34"/>
      <c r="AR152" s="34"/>
      <c r="AS152" s="34">
        <f t="shared" si="543"/>
        <v>0</v>
      </c>
      <c r="AT152" s="34">
        <f t="shared" si="543"/>
        <v>0</v>
      </c>
      <c r="AU152" s="66">
        <f t="shared" si="545"/>
        <v>0</v>
      </c>
      <c r="AV152" s="34">
        <f t="shared" si="535"/>
        <v>0</v>
      </c>
      <c r="AW152" s="34">
        <f t="shared" si="535"/>
        <v>0</v>
      </c>
      <c r="AX152" s="34">
        <f t="shared" si="546"/>
        <v>0</v>
      </c>
      <c r="AY152" s="34">
        <f t="shared" si="536"/>
        <v>170</v>
      </c>
      <c r="AZ152" s="34">
        <f t="shared" si="536"/>
        <v>170</v>
      </c>
      <c r="BA152" s="34"/>
      <c r="BB152" s="34"/>
      <c r="BC152" s="185">
        <v>170</v>
      </c>
      <c r="BD152" s="185">
        <v>170</v>
      </c>
      <c r="BE152" s="245"/>
      <c r="BF152" s="245"/>
      <c r="BG152" s="245"/>
      <c r="BH152" s="245"/>
      <c r="BI152" s="185">
        <v>0</v>
      </c>
      <c r="BJ152" s="185"/>
      <c r="BK152" s="34"/>
      <c r="BL152" s="34"/>
      <c r="BM152" s="34">
        <f t="shared" si="537"/>
        <v>0</v>
      </c>
      <c r="BN152" s="34">
        <f t="shared" si="537"/>
        <v>0</v>
      </c>
      <c r="BO152" s="245"/>
      <c r="BP152" s="245"/>
      <c r="BQ152" s="245"/>
      <c r="BR152" s="245"/>
      <c r="BS152" s="245"/>
      <c r="BT152" s="245"/>
      <c r="BU152" s="245"/>
      <c r="BV152" s="245"/>
      <c r="BW152" s="245"/>
      <c r="BX152" s="245"/>
      <c r="BY152" s="245"/>
      <c r="BZ152" s="245"/>
      <c r="CA152" s="34">
        <f t="shared" si="538"/>
        <v>0</v>
      </c>
      <c r="CB152" s="34">
        <f t="shared" si="538"/>
        <v>0</v>
      </c>
      <c r="CC152" s="245"/>
      <c r="CD152" s="245"/>
      <c r="CE152" s="245"/>
      <c r="CF152" s="245"/>
      <c r="CG152" s="245"/>
      <c r="CH152" s="245"/>
      <c r="CI152" s="245"/>
      <c r="CJ152" s="245"/>
      <c r="CK152" s="245"/>
      <c r="CL152" s="245"/>
      <c r="CM152" s="245"/>
      <c r="CN152" s="245"/>
      <c r="CO152" s="34">
        <f t="shared" si="539"/>
        <v>0</v>
      </c>
      <c r="CP152" s="34">
        <f t="shared" si="539"/>
        <v>0</v>
      </c>
      <c r="CQ152" s="34"/>
      <c r="CR152" s="34"/>
      <c r="CS152" s="34"/>
      <c r="CT152" s="34"/>
      <c r="CU152" s="34"/>
      <c r="CV152" s="34"/>
      <c r="CW152" s="34"/>
      <c r="CX152" s="34"/>
      <c r="CY152" s="34"/>
      <c r="CZ152" s="58"/>
      <c r="DA152" s="58"/>
      <c r="DB152" s="58"/>
      <c r="DC152" s="380">
        <f t="shared" si="547"/>
        <v>170</v>
      </c>
      <c r="DD152" s="380">
        <f t="shared" si="547"/>
        <v>170</v>
      </c>
      <c r="DE152" s="64">
        <f t="shared" si="544"/>
        <v>0</v>
      </c>
      <c r="DF152" s="64">
        <f t="shared" si="544"/>
        <v>0</v>
      </c>
      <c r="DG152" s="64">
        <f t="shared" si="544"/>
        <v>170</v>
      </c>
      <c r="DH152" s="64">
        <f t="shared" si="544"/>
        <v>170</v>
      </c>
      <c r="DI152" s="64">
        <f t="shared" si="544"/>
        <v>0</v>
      </c>
      <c r="DJ152" s="64">
        <f t="shared" si="544"/>
        <v>0</v>
      </c>
      <c r="DK152" s="64">
        <f t="shared" si="544"/>
        <v>0</v>
      </c>
      <c r="DL152" s="64">
        <f t="shared" si="544"/>
        <v>0</v>
      </c>
      <c r="DM152" s="64">
        <f t="shared" si="544"/>
        <v>0</v>
      </c>
      <c r="DN152" s="64">
        <f t="shared" si="544"/>
        <v>0</v>
      </c>
      <c r="DO152" s="64">
        <f t="shared" si="544"/>
        <v>0</v>
      </c>
      <c r="DP152" s="64">
        <f t="shared" si="544"/>
        <v>0</v>
      </c>
      <c r="DQ152" s="245"/>
      <c r="DR152" s="245"/>
      <c r="DS152" s="245"/>
      <c r="DT152" s="245"/>
      <c r="DU152" s="245"/>
      <c r="DV152" s="245"/>
      <c r="DW152" s="245"/>
      <c r="DX152" s="245"/>
      <c r="DY152" s="34"/>
      <c r="DZ152" s="34"/>
      <c r="EA152" s="34"/>
      <c r="EB152" s="64">
        <f t="shared" ref="EB152:EC194" si="570">EF152+EI152+EL152+EO152+ER152+EU152</f>
        <v>170</v>
      </c>
      <c r="EC152" s="426">
        <f t="shared" si="570"/>
        <v>170</v>
      </c>
      <c r="ED152" s="426">
        <f t="shared" si="469"/>
        <v>170</v>
      </c>
      <c r="EE152" s="64">
        <f t="shared" si="470"/>
        <v>170</v>
      </c>
      <c r="EF152" s="64">
        <f t="shared" si="418"/>
        <v>0</v>
      </c>
      <c r="EG152" s="64">
        <f t="shared" si="471"/>
        <v>0</v>
      </c>
      <c r="EH152" s="64">
        <f t="shared" si="548"/>
        <v>0</v>
      </c>
      <c r="EI152" s="64">
        <f t="shared" si="548"/>
        <v>170</v>
      </c>
      <c r="EJ152" s="64">
        <f t="shared" si="472"/>
        <v>170</v>
      </c>
      <c r="EK152" s="64">
        <f t="shared" si="549"/>
        <v>170</v>
      </c>
      <c r="EL152" s="64">
        <f t="shared" si="549"/>
        <v>0</v>
      </c>
      <c r="EM152" s="64">
        <f t="shared" si="421"/>
        <v>0</v>
      </c>
      <c r="EN152" s="64">
        <f t="shared" si="550"/>
        <v>0</v>
      </c>
      <c r="EO152" s="64">
        <f t="shared" si="550"/>
        <v>0</v>
      </c>
      <c r="EP152" s="64">
        <f t="shared" si="423"/>
        <v>0</v>
      </c>
      <c r="EQ152" s="64">
        <f t="shared" si="551"/>
        <v>0</v>
      </c>
      <c r="ER152" s="64">
        <f t="shared" si="551"/>
        <v>0</v>
      </c>
      <c r="ES152" s="64"/>
      <c r="ET152" s="426">
        <f t="shared" si="552"/>
        <v>0</v>
      </c>
      <c r="EU152" s="64">
        <f t="shared" si="552"/>
        <v>0</v>
      </c>
      <c r="EV152" s="64"/>
      <c r="EW152" s="426">
        <f t="shared" si="426"/>
        <v>0</v>
      </c>
      <c r="EX152" s="64">
        <f t="shared" ref="EX152:EY194" si="571">FB152+FE152+FH152+FK152+FN152+FQ152</f>
        <v>0</v>
      </c>
      <c r="EY152" s="426">
        <f t="shared" si="571"/>
        <v>0</v>
      </c>
      <c r="EZ152" s="426">
        <f t="shared" si="474"/>
        <v>0</v>
      </c>
      <c r="FA152" s="64">
        <f t="shared" si="475"/>
        <v>0</v>
      </c>
      <c r="FB152" s="64">
        <f t="shared" si="427"/>
        <v>0</v>
      </c>
      <c r="FC152" s="64">
        <f t="shared" si="476"/>
        <v>0</v>
      </c>
      <c r="FD152" s="64">
        <f t="shared" si="553"/>
        <v>0</v>
      </c>
      <c r="FE152" s="64">
        <f t="shared" si="553"/>
        <v>0</v>
      </c>
      <c r="FF152" s="64">
        <f t="shared" si="477"/>
        <v>0</v>
      </c>
      <c r="FG152" s="64">
        <f t="shared" si="554"/>
        <v>0</v>
      </c>
      <c r="FH152" s="64">
        <f t="shared" si="554"/>
        <v>0</v>
      </c>
      <c r="FI152" s="64">
        <f t="shared" si="430"/>
        <v>0</v>
      </c>
      <c r="FJ152" s="64">
        <f t="shared" si="555"/>
        <v>0</v>
      </c>
      <c r="FK152" s="64">
        <f t="shared" si="555"/>
        <v>0</v>
      </c>
      <c r="FL152" s="64">
        <f t="shared" si="432"/>
        <v>0</v>
      </c>
      <c r="FM152" s="64">
        <f t="shared" si="556"/>
        <v>0</v>
      </c>
      <c r="FN152" s="64">
        <f t="shared" si="556"/>
        <v>0</v>
      </c>
      <c r="FO152" s="64"/>
      <c r="FP152" s="64">
        <f t="shared" si="557"/>
        <v>0</v>
      </c>
      <c r="FQ152" s="64">
        <f t="shared" si="557"/>
        <v>0</v>
      </c>
      <c r="FR152" s="64"/>
      <c r="FS152" s="64">
        <f t="shared" si="435"/>
        <v>0</v>
      </c>
      <c r="FT152" s="64">
        <f t="shared" si="558"/>
        <v>0</v>
      </c>
      <c r="FU152" s="426">
        <f t="shared" si="558"/>
        <v>0</v>
      </c>
      <c r="FV152" s="426">
        <f t="shared" si="478"/>
        <v>0</v>
      </c>
      <c r="FW152" s="64">
        <f t="shared" si="437"/>
        <v>0</v>
      </c>
      <c r="FX152" s="64">
        <f t="shared" si="438"/>
        <v>0</v>
      </c>
      <c r="FY152" s="64">
        <f t="shared" si="479"/>
        <v>0</v>
      </c>
      <c r="FZ152" s="64">
        <f t="shared" si="559"/>
        <v>0</v>
      </c>
      <c r="GA152" s="64">
        <f t="shared" si="559"/>
        <v>0</v>
      </c>
      <c r="GB152" s="64">
        <f t="shared" si="480"/>
        <v>0</v>
      </c>
      <c r="GC152" s="64">
        <f t="shared" si="560"/>
        <v>0</v>
      </c>
      <c r="GD152" s="64">
        <f t="shared" si="560"/>
        <v>0</v>
      </c>
      <c r="GE152" s="64">
        <f t="shared" si="441"/>
        <v>0</v>
      </c>
      <c r="GF152" s="64">
        <f t="shared" si="561"/>
        <v>0</v>
      </c>
      <c r="GG152" s="64">
        <f t="shared" si="561"/>
        <v>0</v>
      </c>
      <c r="GH152" s="64">
        <f t="shared" si="443"/>
        <v>0</v>
      </c>
      <c r="GI152" s="64">
        <f t="shared" si="562"/>
        <v>0</v>
      </c>
      <c r="GJ152" s="64">
        <f t="shared" si="562"/>
        <v>0</v>
      </c>
      <c r="GK152" s="64"/>
      <c r="GL152" s="64">
        <f t="shared" si="563"/>
        <v>0</v>
      </c>
      <c r="GM152" s="64">
        <f t="shared" si="563"/>
        <v>0</v>
      </c>
      <c r="GN152" s="64"/>
      <c r="GO152" s="64">
        <f t="shared" si="446"/>
        <v>0</v>
      </c>
      <c r="GP152" s="64">
        <f t="shared" si="564"/>
        <v>0</v>
      </c>
      <c r="GQ152" s="426">
        <f t="shared" si="564"/>
        <v>0</v>
      </c>
      <c r="GR152" s="426">
        <f t="shared" si="481"/>
        <v>0</v>
      </c>
      <c r="GS152" s="64">
        <f t="shared" si="448"/>
        <v>0</v>
      </c>
      <c r="GT152" s="64">
        <f t="shared" si="449"/>
        <v>0</v>
      </c>
      <c r="GU152" s="64">
        <f t="shared" si="482"/>
        <v>0</v>
      </c>
      <c r="GV152" s="64">
        <f t="shared" si="565"/>
        <v>0</v>
      </c>
      <c r="GW152" s="64">
        <f t="shared" si="565"/>
        <v>0</v>
      </c>
      <c r="GX152" s="64">
        <f t="shared" si="483"/>
        <v>0</v>
      </c>
      <c r="GY152" s="64">
        <f t="shared" si="566"/>
        <v>0</v>
      </c>
      <c r="GZ152" s="64">
        <f t="shared" si="566"/>
        <v>0</v>
      </c>
      <c r="HA152" s="64">
        <f t="shared" si="484"/>
        <v>0</v>
      </c>
      <c r="HB152" s="64">
        <f t="shared" si="567"/>
        <v>0</v>
      </c>
      <c r="HC152" s="64">
        <f t="shared" si="567"/>
        <v>0</v>
      </c>
      <c r="HD152" s="64">
        <f t="shared" si="485"/>
        <v>0</v>
      </c>
      <c r="HE152" s="64">
        <f t="shared" si="568"/>
        <v>0</v>
      </c>
      <c r="HF152" s="64">
        <f t="shared" si="568"/>
        <v>0</v>
      </c>
      <c r="HG152" s="64"/>
      <c r="HH152" s="64">
        <f t="shared" si="569"/>
        <v>0</v>
      </c>
      <c r="HI152" s="64">
        <f t="shared" si="569"/>
        <v>0</v>
      </c>
      <c r="HJ152" s="64"/>
      <c r="HK152" s="64">
        <f t="shared" si="455"/>
        <v>0</v>
      </c>
      <c r="HL152" s="382">
        <f t="shared" si="486"/>
        <v>170</v>
      </c>
      <c r="HM152" s="398">
        <f t="shared" si="486"/>
        <v>170</v>
      </c>
      <c r="HN152" s="398">
        <f t="shared" si="487"/>
        <v>170</v>
      </c>
      <c r="HO152" s="382">
        <f t="shared" si="456"/>
        <v>170</v>
      </c>
      <c r="HP152" s="382">
        <f t="shared" si="390"/>
        <v>0</v>
      </c>
      <c r="HQ152" s="382">
        <f t="shared" si="390"/>
        <v>0</v>
      </c>
      <c r="HR152" s="382">
        <f t="shared" si="390"/>
        <v>0</v>
      </c>
      <c r="HS152" s="382">
        <f t="shared" si="390"/>
        <v>170</v>
      </c>
      <c r="HT152" s="382">
        <f t="shared" si="390"/>
        <v>170</v>
      </c>
      <c r="HU152" s="382">
        <f t="shared" si="390"/>
        <v>170</v>
      </c>
      <c r="HV152" s="382">
        <f t="shared" si="390"/>
        <v>0</v>
      </c>
      <c r="HW152" s="382">
        <f t="shared" si="540"/>
        <v>0</v>
      </c>
      <c r="HX152" s="382">
        <f t="shared" si="540"/>
        <v>0</v>
      </c>
      <c r="HY152" s="382">
        <f t="shared" si="540"/>
        <v>0</v>
      </c>
      <c r="HZ152" s="382">
        <f t="shared" si="540"/>
        <v>0</v>
      </c>
      <c r="IA152" s="382">
        <f t="shared" si="540"/>
        <v>0</v>
      </c>
      <c r="IB152" s="382">
        <f t="shared" si="540"/>
        <v>0</v>
      </c>
      <c r="IC152" s="382">
        <f t="shared" si="540"/>
        <v>0</v>
      </c>
      <c r="ID152" s="382">
        <f t="shared" si="540"/>
        <v>0</v>
      </c>
      <c r="IE152" s="382">
        <f t="shared" si="540"/>
        <v>0</v>
      </c>
      <c r="IF152" s="429">
        <f t="shared" si="540"/>
        <v>0</v>
      </c>
      <c r="IG152" s="382">
        <f t="shared" si="540"/>
        <v>0</v>
      </c>
      <c r="IK152" s="380">
        <f t="shared" si="541"/>
        <v>0</v>
      </c>
    </row>
    <row r="153" spans="1:245" s="59" customFormat="1" ht="27" customHeight="1" outlineLevel="2">
      <c r="A153" s="57"/>
      <c r="B153" s="60" t="s">
        <v>266</v>
      </c>
      <c r="C153" s="529"/>
      <c r="D153" s="60"/>
      <c r="E153" s="406"/>
      <c r="F153" s="414"/>
      <c r="G153" s="55"/>
      <c r="H153" s="55"/>
      <c r="I153" s="55"/>
      <c r="J153" s="55">
        <v>2019</v>
      </c>
      <c r="K153" s="55">
        <v>2019</v>
      </c>
      <c r="L153" s="55"/>
      <c r="M153" s="34"/>
      <c r="N153" s="341" t="s">
        <v>606</v>
      </c>
      <c r="O153" s="34"/>
      <c r="P153" s="34"/>
      <c r="Q153" s="34"/>
      <c r="R153" s="34"/>
      <c r="S153" s="34"/>
      <c r="T153" s="34"/>
      <c r="U153" s="34"/>
      <c r="V153" s="66">
        <f t="shared" si="526"/>
        <v>117.94200000000001</v>
      </c>
      <c r="W153" s="34">
        <v>117.94200000000001</v>
      </c>
      <c r="X153" s="34"/>
      <c r="Y153" s="34"/>
      <c r="Z153" s="34"/>
      <c r="AA153" s="34"/>
      <c r="AB153" s="34"/>
      <c r="AC153" s="34"/>
      <c r="AD153" s="34"/>
      <c r="AE153" s="34"/>
      <c r="AF153" s="34"/>
      <c r="AG153" s="34"/>
      <c r="AH153" s="34"/>
      <c r="AI153" s="34">
        <f t="shared" si="500"/>
        <v>0</v>
      </c>
      <c r="AJ153" s="34"/>
      <c r="AK153" s="34"/>
      <c r="AL153" s="34"/>
      <c r="AM153" s="34"/>
      <c r="AN153" s="34"/>
      <c r="AO153" s="34"/>
      <c r="AP153" s="34"/>
      <c r="AQ153" s="34"/>
      <c r="AR153" s="34"/>
      <c r="AS153" s="34"/>
      <c r="AT153" s="34"/>
      <c r="AU153" s="66">
        <f t="shared" si="545"/>
        <v>0</v>
      </c>
      <c r="AV153" s="34"/>
      <c r="AW153" s="34"/>
      <c r="AX153" s="34">
        <f t="shared" si="546"/>
        <v>0</v>
      </c>
      <c r="AY153" s="34"/>
      <c r="AZ153" s="34"/>
      <c r="BA153" s="34"/>
      <c r="BB153" s="34"/>
      <c r="BC153" s="185"/>
      <c r="BD153" s="185"/>
      <c r="BE153" s="245"/>
      <c r="BF153" s="245"/>
      <c r="BG153" s="245"/>
      <c r="BH153" s="245"/>
      <c r="BI153" s="185"/>
      <c r="BJ153" s="185"/>
      <c r="BK153" s="34"/>
      <c r="BL153" s="34"/>
      <c r="BM153" s="34"/>
      <c r="BN153" s="34"/>
      <c r="BO153" s="245"/>
      <c r="BP153" s="245"/>
      <c r="BQ153" s="245"/>
      <c r="BR153" s="245"/>
      <c r="BS153" s="245"/>
      <c r="BT153" s="245"/>
      <c r="BU153" s="245"/>
      <c r="BV153" s="245"/>
      <c r="BW153" s="245"/>
      <c r="BX153" s="245"/>
      <c r="BY153" s="245"/>
      <c r="BZ153" s="245"/>
      <c r="CA153" s="34"/>
      <c r="CB153" s="34"/>
      <c r="CC153" s="245"/>
      <c r="CD153" s="245"/>
      <c r="CE153" s="245"/>
      <c r="CF153" s="245"/>
      <c r="CG153" s="245"/>
      <c r="CH153" s="245"/>
      <c r="CI153" s="245"/>
      <c r="CJ153" s="245"/>
      <c r="CK153" s="245"/>
      <c r="CL153" s="245"/>
      <c r="CM153" s="245"/>
      <c r="CN153" s="245"/>
      <c r="CO153" s="34"/>
      <c r="CP153" s="34"/>
      <c r="CQ153" s="34"/>
      <c r="CR153" s="34"/>
      <c r="CS153" s="34"/>
      <c r="CT153" s="34"/>
      <c r="CU153" s="34"/>
      <c r="CV153" s="34"/>
      <c r="CW153" s="34"/>
      <c r="CX153" s="34"/>
      <c r="CY153" s="34"/>
      <c r="CZ153" s="58"/>
      <c r="DA153" s="58"/>
      <c r="DB153" s="58"/>
      <c r="DC153" s="380">
        <f t="shared" si="547"/>
        <v>0</v>
      </c>
      <c r="DD153" s="380">
        <f t="shared" si="547"/>
        <v>0</v>
      </c>
      <c r="DE153" s="64">
        <f t="shared" si="544"/>
        <v>0</v>
      </c>
      <c r="DF153" s="64">
        <f t="shared" si="544"/>
        <v>0</v>
      </c>
      <c r="DG153" s="64">
        <f t="shared" si="544"/>
        <v>0</v>
      </c>
      <c r="DH153" s="64">
        <f t="shared" si="544"/>
        <v>0</v>
      </c>
      <c r="DI153" s="64">
        <f t="shared" si="544"/>
        <v>0</v>
      </c>
      <c r="DJ153" s="64">
        <f t="shared" si="544"/>
        <v>0</v>
      </c>
      <c r="DK153" s="64">
        <f t="shared" si="544"/>
        <v>0</v>
      </c>
      <c r="DL153" s="64">
        <f t="shared" si="544"/>
        <v>0</v>
      </c>
      <c r="DM153" s="64">
        <f t="shared" si="544"/>
        <v>0</v>
      </c>
      <c r="DN153" s="64">
        <f t="shared" si="544"/>
        <v>0</v>
      </c>
      <c r="DO153" s="64">
        <f t="shared" si="544"/>
        <v>0</v>
      </c>
      <c r="DP153" s="64">
        <f t="shared" si="544"/>
        <v>0</v>
      </c>
      <c r="DQ153" s="245"/>
      <c r="DR153" s="245"/>
      <c r="DS153" s="245"/>
      <c r="DT153" s="245"/>
      <c r="DU153" s="245"/>
      <c r="DV153" s="245"/>
      <c r="DW153" s="245"/>
      <c r="DX153" s="245"/>
      <c r="DY153" s="34"/>
      <c r="DZ153" s="34"/>
      <c r="EA153" s="34"/>
      <c r="EB153" s="64">
        <f t="shared" si="570"/>
        <v>0</v>
      </c>
      <c r="EC153" s="426">
        <f t="shared" si="570"/>
        <v>117.94200000000001</v>
      </c>
      <c r="ED153" s="426">
        <f t="shared" si="469"/>
        <v>0</v>
      </c>
      <c r="EE153" s="64">
        <f t="shared" si="470"/>
        <v>0</v>
      </c>
      <c r="EF153" s="64">
        <f t="shared" si="418"/>
        <v>0</v>
      </c>
      <c r="EG153" s="64">
        <f t="shared" si="471"/>
        <v>0</v>
      </c>
      <c r="EH153" s="64">
        <f t="shared" si="548"/>
        <v>0</v>
      </c>
      <c r="EI153" s="64">
        <f t="shared" si="548"/>
        <v>0</v>
      </c>
      <c r="EJ153" s="64">
        <f t="shared" si="472"/>
        <v>0</v>
      </c>
      <c r="EK153" s="64">
        <f t="shared" si="549"/>
        <v>0</v>
      </c>
      <c r="EL153" s="64">
        <f t="shared" si="549"/>
        <v>0</v>
      </c>
      <c r="EM153" s="64">
        <f t="shared" si="421"/>
        <v>117.94200000000001</v>
      </c>
      <c r="EN153" s="64">
        <f t="shared" si="550"/>
        <v>0</v>
      </c>
      <c r="EO153" s="64">
        <f t="shared" si="550"/>
        <v>0</v>
      </c>
      <c r="EP153" s="64">
        <f t="shared" si="423"/>
        <v>0</v>
      </c>
      <c r="EQ153" s="64">
        <f t="shared" si="551"/>
        <v>0</v>
      </c>
      <c r="ER153" s="64">
        <f t="shared" si="551"/>
        <v>0</v>
      </c>
      <c r="ES153" s="64"/>
      <c r="ET153" s="426">
        <f t="shared" si="552"/>
        <v>0</v>
      </c>
      <c r="EU153" s="64">
        <f t="shared" si="552"/>
        <v>0</v>
      </c>
      <c r="EV153" s="64"/>
      <c r="EW153" s="426">
        <f t="shared" si="426"/>
        <v>0</v>
      </c>
      <c r="EX153" s="64">
        <f t="shared" si="571"/>
        <v>0</v>
      </c>
      <c r="EY153" s="426">
        <f t="shared" si="571"/>
        <v>0</v>
      </c>
      <c r="EZ153" s="426">
        <f t="shared" si="474"/>
        <v>0</v>
      </c>
      <c r="FA153" s="64">
        <f t="shared" si="475"/>
        <v>0</v>
      </c>
      <c r="FB153" s="64">
        <f t="shared" si="427"/>
        <v>0</v>
      </c>
      <c r="FC153" s="64">
        <f t="shared" si="476"/>
        <v>0</v>
      </c>
      <c r="FD153" s="64">
        <f t="shared" si="553"/>
        <v>0</v>
      </c>
      <c r="FE153" s="64">
        <f t="shared" si="553"/>
        <v>0</v>
      </c>
      <c r="FF153" s="64">
        <f t="shared" si="477"/>
        <v>0</v>
      </c>
      <c r="FG153" s="64">
        <f t="shared" si="554"/>
        <v>0</v>
      </c>
      <c r="FH153" s="64">
        <f t="shared" si="554"/>
        <v>0</v>
      </c>
      <c r="FI153" s="64">
        <f t="shared" si="430"/>
        <v>0</v>
      </c>
      <c r="FJ153" s="64">
        <f t="shared" si="555"/>
        <v>0</v>
      </c>
      <c r="FK153" s="64">
        <f t="shared" si="555"/>
        <v>0</v>
      </c>
      <c r="FL153" s="64">
        <f t="shared" si="432"/>
        <v>0</v>
      </c>
      <c r="FM153" s="64">
        <f t="shared" si="556"/>
        <v>0</v>
      </c>
      <c r="FN153" s="64">
        <f t="shared" si="556"/>
        <v>0</v>
      </c>
      <c r="FO153" s="64"/>
      <c r="FP153" s="64">
        <f t="shared" si="557"/>
        <v>0</v>
      </c>
      <c r="FQ153" s="64">
        <f t="shared" si="557"/>
        <v>0</v>
      </c>
      <c r="FR153" s="64"/>
      <c r="FS153" s="64">
        <f t="shared" si="435"/>
        <v>0</v>
      </c>
      <c r="FT153" s="64">
        <f t="shared" si="558"/>
        <v>0</v>
      </c>
      <c r="FU153" s="426">
        <f t="shared" si="558"/>
        <v>0</v>
      </c>
      <c r="FV153" s="426">
        <f t="shared" si="478"/>
        <v>0</v>
      </c>
      <c r="FW153" s="64">
        <f t="shared" si="437"/>
        <v>0</v>
      </c>
      <c r="FX153" s="64">
        <f t="shared" si="438"/>
        <v>0</v>
      </c>
      <c r="FY153" s="64">
        <f t="shared" si="479"/>
        <v>0</v>
      </c>
      <c r="FZ153" s="64">
        <f t="shared" si="559"/>
        <v>0</v>
      </c>
      <c r="GA153" s="64">
        <f t="shared" si="559"/>
        <v>0</v>
      </c>
      <c r="GB153" s="64">
        <f t="shared" si="480"/>
        <v>0</v>
      </c>
      <c r="GC153" s="64">
        <f t="shared" si="560"/>
        <v>0</v>
      </c>
      <c r="GD153" s="64">
        <f t="shared" si="560"/>
        <v>0</v>
      </c>
      <c r="GE153" s="64">
        <f t="shared" si="441"/>
        <v>0</v>
      </c>
      <c r="GF153" s="64">
        <f t="shared" si="561"/>
        <v>0</v>
      </c>
      <c r="GG153" s="64">
        <f t="shared" si="561"/>
        <v>0</v>
      </c>
      <c r="GH153" s="64">
        <f t="shared" si="443"/>
        <v>0</v>
      </c>
      <c r="GI153" s="64">
        <f t="shared" si="562"/>
        <v>0</v>
      </c>
      <c r="GJ153" s="64">
        <f t="shared" si="562"/>
        <v>0</v>
      </c>
      <c r="GK153" s="64"/>
      <c r="GL153" s="64">
        <f t="shared" si="563"/>
        <v>0</v>
      </c>
      <c r="GM153" s="64">
        <f t="shared" si="563"/>
        <v>0</v>
      </c>
      <c r="GN153" s="64"/>
      <c r="GO153" s="64">
        <f t="shared" si="446"/>
        <v>0</v>
      </c>
      <c r="GP153" s="64">
        <f t="shared" si="564"/>
        <v>0</v>
      </c>
      <c r="GQ153" s="426">
        <f t="shared" si="564"/>
        <v>0</v>
      </c>
      <c r="GR153" s="426">
        <f t="shared" si="481"/>
        <v>0</v>
      </c>
      <c r="GS153" s="64">
        <f t="shared" si="448"/>
        <v>0</v>
      </c>
      <c r="GT153" s="64">
        <f t="shared" si="449"/>
        <v>0</v>
      </c>
      <c r="GU153" s="64">
        <f t="shared" si="482"/>
        <v>0</v>
      </c>
      <c r="GV153" s="64">
        <f t="shared" si="565"/>
        <v>0</v>
      </c>
      <c r="GW153" s="64">
        <f t="shared" si="565"/>
        <v>0</v>
      </c>
      <c r="GX153" s="64">
        <f t="shared" si="483"/>
        <v>0</v>
      </c>
      <c r="GY153" s="64">
        <f t="shared" si="566"/>
        <v>0</v>
      </c>
      <c r="GZ153" s="64">
        <f t="shared" si="566"/>
        <v>0</v>
      </c>
      <c r="HA153" s="64">
        <f t="shared" si="484"/>
        <v>0</v>
      </c>
      <c r="HB153" s="64">
        <f t="shared" si="567"/>
        <v>0</v>
      </c>
      <c r="HC153" s="64">
        <f t="shared" si="567"/>
        <v>0</v>
      </c>
      <c r="HD153" s="64">
        <f t="shared" si="485"/>
        <v>0</v>
      </c>
      <c r="HE153" s="64">
        <f t="shared" si="568"/>
        <v>0</v>
      </c>
      <c r="HF153" s="64">
        <f t="shared" si="568"/>
        <v>0</v>
      </c>
      <c r="HG153" s="64"/>
      <c r="HH153" s="64">
        <f t="shared" si="569"/>
        <v>0</v>
      </c>
      <c r="HI153" s="64">
        <f t="shared" si="569"/>
        <v>0</v>
      </c>
      <c r="HJ153" s="64"/>
      <c r="HK153" s="64">
        <f t="shared" si="455"/>
        <v>0</v>
      </c>
      <c r="HL153" s="382">
        <f t="shared" si="486"/>
        <v>0</v>
      </c>
      <c r="HM153" s="398">
        <f t="shared" si="486"/>
        <v>117.94200000000001</v>
      </c>
      <c r="HN153" s="398">
        <f t="shared" si="487"/>
        <v>0</v>
      </c>
      <c r="HO153" s="382">
        <f t="shared" si="456"/>
        <v>0</v>
      </c>
      <c r="HP153" s="382">
        <f t="shared" si="390"/>
        <v>0</v>
      </c>
      <c r="HQ153" s="382">
        <f t="shared" si="390"/>
        <v>0</v>
      </c>
      <c r="HR153" s="382">
        <f t="shared" si="390"/>
        <v>0</v>
      </c>
      <c r="HS153" s="382">
        <f t="shared" si="390"/>
        <v>0</v>
      </c>
      <c r="HT153" s="382">
        <f t="shared" si="390"/>
        <v>0</v>
      </c>
      <c r="HU153" s="382">
        <f t="shared" si="390"/>
        <v>0</v>
      </c>
      <c r="HV153" s="382">
        <f t="shared" si="390"/>
        <v>0</v>
      </c>
      <c r="HW153" s="382">
        <f t="shared" si="540"/>
        <v>117.94200000000001</v>
      </c>
      <c r="HX153" s="382">
        <f t="shared" si="540"/>
        <v>0</v>
      </c>
      <c r="HY153" s="382">
        <f t="shared" si="540"/>
        <v>0</v>
      </c>
      <c r="HZ153" s="382">
        <f t="shared" si="540"/>
        <v>0</v>
      </c>
      <c r="IA153" s="382">
        <f t="shared" si="540"/>
        <v>0</v>
      </c>
      <c r="IB153" s="382">
        <f t="shared" si="540"/>
        <v>0</v>
      </c>
      <c r="IC153" s="382">
        <f t="shared" si="540"/>
        <v>0</v>
      </c>
      <c r="ID153" s="382">
        <f t="shared" si="540"/>
        <v>0</v>
      </c>
      <c r="IE153" s="382">
        <f t="shared" si="540"/>
        <v>0</v>
      </c>
      <c r="IF153" s="429">
        <f t="shared" si="540"/>
        <v>0</v>
      </c>
      <c r="IG153" s="382">
        <f t="shared" si="540"/>
        <v>0</v>
      </c>
      <c r="IK153" s="380">
        <f t="shared" si="541"/>
        <v>0</v>
      </c>
    </row>
    <row r="154" spans="1:245" s="59" customFormat="1" ht="27" customHeight="1" outlineLevel="2">
      <c r="A154" s="57" t="s">
        <v>279</v>
      </c>
      <c r="B154" s="60" t="s">
        <v>277</v>
      </c>
      <c r="C154" s="529"/>
      <c r="D154" s="60" t="s">
        <v>361</v>
      </c>
      <c r="E154" s="406" t="s">
        <v>21</v>
      </c>
      <c r="F154" s="414"/>
      <c r="G154" s="55"/>
      <c r="H154" s="55"/>
      <c r="I154" s="55"/>
      <c r="J154" s="55">
        <v>2021</v>
      </c>
      <c r="K154" s="55">
        <v>2021</v>
      </c>
      <c r="L154" s="55"/>
      <c r="M154" s="34">
        <f>+P154+R154+T154+AG154+AS154+AV154</f>
        <v>250.37</v>
      </c>
      <c r="N154" s="341" t="s">
        <v>606</v>
      </c>
      <c r="O154" s="34">
        <f t="shared" si="533"/>
        <v>250.37</v>
      </c>
      <c r="P154" s="34">
        <f t="shared" si="534"/>
        <v>0</v>
      </c>
      <c r="Q154" s="34">
        <f t="shared" si="534"/>
        <v>0</v>
      </c>
      <c r="R154" s="34">
        <f t="shared" si="534"/>
        <v>0</v>
      </c>
      <c r="S154" s="34">
        <f t="shared" si="534"/>
        <v>0</v>
      </c>
      <c r="T154" s="34">
        <f t="shared" si="534"/>
        <v>0</v>
      </c>
      <c r="U154" s="34">
        <f t="shared" si="534"/>
        <v>0</v>
      </c>
      <c r="V154" s="66">
        <f t="shared" si="526"/>
        <v>0</v>
      </c>
      <c r="W154" s="34"/>
      <c r="X154" s="34"/>
      <c r="Y154" s="34"/>
      <c r="Z154" s="34"/>
      <c r="AA154" s="34"/>
      <c r="AB154" s="34"/>
      <c r="AC154" s="34"/>
      <c r="AD154" s="34"/>
      <c r="AE154" s="34"/>
      <c r="AF154" s="34"/>
      <c r="AG154" s="34">
        <f t="shared" si="542"/>
        <v>0</v>
      </c>
      <c r="AH154" s="34">
        <f t="shared" si="542"/>
        <v>0</v>
      </c>
      <c r="AI154" s="34">
        <f t="shared" si="500"/>
        <v>0</v>
      </c>
      <c r="AJ154" s="34"/>
      <c r="AK154" s="34"/>
      <c r="AL154" s="34"/>
      <c r="AM154" s="34"/>
      <c r="AN154" s="34"/>
      <c r="AO154" s="34"/>
      <c r="AP154" s="34"/>
      <c r="AQ154" s="34"/>
      <c r="AR154" s="34"/>
      <c r="AS154" s="34">
        <f t="shared" si="543"/>
        <v>250.37</v>
      </c>
      <c r="AT154" s="34">
        <f t="shared" si="543"/>
        <v>250.37</v>
      </c>
      <c r="AU154" s="66">
        <f t="shared" si="545"/>
        <v>0</v>
      </c>
      <c r="AV154" s="34">
        <f t="shared" si="535"/>
        <v>0</v>
      </c>
      <c r="AW154" s="34">
        <f t="shared" si="535"/>
        <v>0</v>
      </c>
      <c r="AX154" s="34">
        <f t="shared" si="546"/>
        <v>0</v>
      </c>
      <c r="AY154" s="34">
        <f t="shared" si="536"/>
        <v>250.37</v>
      </c>
      <c r="AZ154" s="34">
        <f t="shared" si="536"/>
        <v>250.37</v>
      </c>
      <c r="BA154" s="34"/>
      <c r="BB154" s="34"/>
      <c r="BC154" s="245"/>
      <c r="BD154" s="245"/>
      <c r="BE154" s="245"/>
      <c r="BF154" s="245"/>
      <c r="BG154" s="245"/>
      <c r="BH154" s="245"/>
      <c r="BI154" s="185">
        <v>250.37</v>
      </c>
      <c r="BJ154" s="185">
        <v>250.37</v>
      </c>
      <c r="BK154" s="34"/>
      <c r="BL154" s="34"/>
      <c r="BM154" s="34">
        <f t="shared" si="537"/>
        <v>0</v>
      </c>
      <c r="BN154" s="34">
        <f t="shared" si="537"/>
        <v>0</v>
      </c>
      <c r="BO154" s="245"/>
      <c r="BP154" s="245"/>
      <c r="BQ154" s="245"/>
      <c r="BR154" s="245"/>
      <c r="BS154" s="245"/>
      <c r="BT154" s="245"/>
      <c r="BU154" s="245"/>
      <c r="BV154" s="245"/>
      <c r="BW154" s="245"/>
      <c r="BX154" s="245"/>
      <c r="BY154" s="245"/>
      <c r="BZ154" s="245"/>
      <c r="CA154" s="34">
        <f t="shared" si="538"/>
        <v>0</v>
      </c>
      <c r="CB154" s="34">
        <f t="shared" si="538"/>
        <v>0</v>
      </c>
      <c r="CC154" s="245"/>
      <c r="CD154" s="245"/>
      <c r="CE154" s="245"/>
      <c r="CF154" s="245"/>
      <c r="CG154" s="245"/>
      <c r="CH154" s="245"/>
      <c r="CI154" s="245"/>
      <c r="CJ154" s="245"/>
      <c r="CK154" s="245"/>
      <c r="CL154" s="245"/>
      <c r="CM154" s="245"/>
      <c r="CN154" s="245"/>
      <c r="CO154" s="34">
        <f t="shared" si="539"/>
        <v>0</v>
      </c>
      <c r="CP154" s="34">
        <f t="shared" si="539"/>
        <v>0</v>
      </c>
      <c r="CQ154" s="34"/>
      <c r="CR154" s="34"/>
      <c r="CS154" s="34"/>
      <c r="CT154" s="34"/>
      <c r="CU154" s="34"/>
      <c r="CV154" s="34"/>
      <c r="CW154" s="34"/>
      <c r="CX154" s="34"/>
      <c r="CY154" s="34"/>
      <c r="CZ154" s="58"/>
      <c r="DA154" s="58"/>
      <c r="DB154" s="58"/>
      <c r="DC154" s="380">
        <f t="shared" si="547"/>
        <v>250.37</v>
      </c>
      <c r="DD154" s="380">
        <f t="shared" si="547"/>
        <v>250.37</v>
      </c>
      <c r="DE154" s="64">
        <f t="shared" si="544"/>
        <v>0</v>
      </c>
      <c r="DF154" s="64">
        <f t="shared" si="544"/>
        <v>0</v>
      </c>
      <c r="DG154" s="64">
        <f t="shared" si="544"/>
        <v>0</v>
      </c>
      <c r="DH154" s="64">
        <f t="shared" si="544"/>
        <v>0</v>
      </c>
      <c r="DI154" s="64">
        <f t="shared" si="544"/>
        <v>0</v>
      </c>
      <c r="DJ154" s="64">
        <f t="shared" si="544"/>
        <v>0</v>
      </c>
      <c r="DK154" s="64">
        <f t="shared" si="544"/>
        <v>0</v>
      </c>
      <c r="DL154" s="64">
        <f t="shared" si="544"/>
        <v>0</v>
      </c>
      <c r="DM154" s="64">
        <f t="shared" si="544"/>
        <v>250.37</v>
      </c>
      <c r="DN154" s="64">
        <f t="shared" si="544"/>
        <v>250.37</v>
      </c>
      <c r="DO154" s="64">
        <f t="shared" si="544"/>
        <v>0</v>
      </c>
      <c r="DP154" s="64">
        <f t="shared" si="544"/>
        <v>0</v>
      </c>
      <c r="DQ154" s="245"/>
      <c r="DR154" s="245"/>
      <c r="DS154" s="245"/>
      <c r="DT154" s="245"/>
      <c r="DU154" s="245"/>
      <c r="DV154" s="245"/>
      <c r="DW154" s="245"/>
      <c r="DX154" s="245"/>
      <c r="DY154" s="34"/>
      <c r="DZ154" s="34"/>
      <c r="EA154" s="34"/>
      <c r="EB154" s="64">
        <f t="shared" si="570"/>
        <v>250.37</v>
      </c>
      <c r="EC154" s="426">
        <f t="shared" si="570"/>
        <v>0</v>
      </c>
      <c r="ED154" s="426">
        <f t="shared" si="469"/>
        <v>0</v>
      </c>
      <c r="EE154" s="64">
        <f t="shared" si="470"/>
        <v>250.37</v>
      </c>
      <c r="EF154" s="64">
        <f t="shared" si="418"/>
        <v>0</v>
      </c>
      <c r="EG154" s="64">
        <f t="shared" si="471"/>
        <v>0</v>
      </c>
      <c r="EH154" s="64">
        <f t="shared" si="548"/>
        <v>0</v>
      </c>
      <c r="EI154" s="64">
        <f t="shared" si="548"/>
        <v>0</v>
      </c>
      <c r="EJ154" s="64">
        <f t="shared" si="472"/>
        <v>0</v>
      </c>
      <c r="EK154" s="64">
        <f t="shared" si="549"/>
        <v>0</v>
      </c>
      <c r="EL154" s="64">
        <f t="shared" si="549"/>
        <v>0</v>
      </c>
      <c r="EM154" s="64">
        <f t="shared" si="421"/>
        <v>0</v>
      </c>
      <c r="EN154" s="64">
        <f t="shared" si="550"/>
        <v>0</v>
      </c>
      <c r="EO154" s="64">
        <f t="shared" si="550"/>
        <v>0</v>
      </c>
      <c r="EP154" s="64">
        <f t="shared" si="423"/>
        <v>0</v>
      </c>
      <c r="EQ154" s="64">
        <f t="shared" si="551"/>
        <v>0</v>
      </c>
      <c r="ER154" s="64">
        <f t="shared" si="551"/>
        <v>250.37</v>
      </c>
      <c r="ES154" s="64"/>
      <c r="ET154" s="426">
        <f t="shared" si="552"/>
        <v>250.37</v>
      </c>
      <c r="EU154" s="64">
        <f t="shared" si="552"/>
        <v>0</v>
      </c>
      <c r="EV154" s="64"/>
      <c r="EW154" s="426">
        <f t="shared" si="426"/>
        <v>0</v>
      </c>
      <c r="EX154" s="64">
        <f t="shared" si="571"/>
        <v>0</v>
      </c>
      <c r="EY154" s="426">
        <f t="shared" si="571"/>
        <v>0</v>
      </c>
      <c r="EZ154" s="426">
        <f t="shared" si="474"/>
        <v>0</v>
      </c>
      <c r="FA154" s="64">
        <f t="shared" si="475"/>
        <v>0</v>
      </c>
      <c r="FB154" s="64">
        <f t="shared" si="427"/>
        <v>0</v>
      </c>
      <c r="FC154" s="64">
        <f t="shared" si="476"/>
        <v>0</v>
      </c>
      <c r="FD154" s="64">
        <f t="shared" si="553"/>
        <v>0</v>
      </c>
      <c r="FE154" s="64">
        <f t="shared" si="553"/>
        <v>0</v>
      </c>
      <c r="FF154" s="64">
        <f t="shared" si="477"/>
        <v>0</v>
      </c>
      <c r="FG154" s="64">
        <f t="shared" si="554"/>
        <v>0</v>
      </c>
      <c r="FH154" s="64">
        <f t="shared" si="554"/>
        <v>0</v>
      </c>
      <c r="FI154" s="64">
        <f t="shared" si="430"/>
        <v>0</v>
      </c>
      <c r="FJ154" s="64">
        <f t="shared" si="555"/>
        <v>0</v>
      </c>
      <c r="FK154" s="64">
        <f t="shared" si="555"/>
        <v>0</v>
      </c>
      <c r="FL154" s="64">
        <f t="shared" si="432"/>
        <v>0</v>
      </c>
      <c r="FM154" s="64">
        <f t="shared" si="556"/>
        <v>0</v>
      </c>
      <c r="FN154" s="64">
        <f t="shared" si="556"/>
        <v>0</v>
      </c>
      <c r="FO154" s="64"/>
      <c r="FP154" s="64">
        <f t="shared" si="557"/>
        <v>0</v>
      </c>
      <c r="FQ154" s="64">
        <f t="shared" si="557"/>
        <v>0</v>
      </c>
      <c r="FR154" s="64"/>
      <c r="FS154" s="64">
        <f t="shared" si="435"/>
        <v>0</v>
      </c>
      <c r="FT154" s="64">
        <f t="shared" si="558"/>
        <v>0</v>
      </c>
      <c r="FU154" s="426">
        <f t="shared" si="558"/>
        <v>0</v>
      </c>
      <c r="FV154" s="426">
        <f t="shared" si="478"/>
        <v>0</v>
      </c>
      <c r="FW154" s="64">
        <f t="shared" si="437"/>
        <v>0</v>
      </c>
      <c r="FX154" s="64">
        <f t="shared" si="438"/>
        <v>0</v>
      </c>
      <c r="FY154" s="64">
        <f t="shared" si="479"/>
        <v>0</v>
      </c>
      <c r="FZ154" s="64">
        <f t="shared" si="559"/>
        <v>0</v>
      </c>
      <c r="GA154" s="64">
        <f t="shared" si="559"/>
        <v>0</v>
      </c>
      <c r="GB154" s="64">
        <f t="shared" si="480"/>
        <v>0</v>
      </c>
      <c r="GC154" s="64">
        <f t="shared" si="560"/>
        <v>0</v>
      </c>
      <c r="GD154" s="64">
        <f t="shared" si="560"/>
        <v>0</v>
      </c>
      <c r="GE154" s="64">
        <f t="shared" si="441"/>
        <v>0</v>
      </c>
      <c r="GF154" s="64">
        <f t="shared" si="561"/>
        <v>0</v>
      </c>
      <c r="GG154" s="64">
        <f t="shared" si="561"/>
        <v>0</v>
      </c>
      <c r="GH154" s="64">
        <f t="shared" si="443"/>
        <v>0</v>
      </c>
      <c r="GI154" s="64">
        <f t="shared" si="562"/>
        <v>0</v>
      </c>
      <c r="GJ154" s="64">
        <f t="shared" si="562"/>
        <v>0</v>
      </c>
      <c r="GK154" s="64"/>
      <c r="GL154" s="64">
        <f t="shared" si="563"/>
        <v>0</v>
      </c>
      <c r="GM154" s="64">
        <f t="shared" si="563"/>
        <v>0</v>
      </c>
      <c r="GN154" s="64"/>
      <c r="GO154" s="64">
        <f t="shared" si="446"/>
        <v>0</v>
      </c>
      <c r="GP154" s="64">
        <f t="shared" si="564"/>
        <v>0</v>
      </c>
      <c r="GQ154" s="426">
        <f t="shared" si="564"/>
        <v>0</v>
      </c>
      <c r="GR154" s="426">
        <f t="shared" si="481"/>
        <v>0</v>
      </c>
      <c r="GS154" s="64">
        <f t="shared" si="448"/>
        <v>0</v>
      </c>
      <c r="GT154" s="64">
        <f t="shared" si="449"/>
        <v>0</v>
      </c>
      <c r="GU154" s="64">
        <f t="shared" si="482"/>
        <v>0</v>
      </c>
      <c r="GV154" s="64">
        <f t="shared" si="565"/>
        <v>0</v>
      </c>
      <c r="GW154" s="64">
        <f t="shared" si="565"/>
        <v>0</v>
      </c>
      <c r="GX154" s="64">
        <f t="shared" si="483"/>
        <v>0</v>
      </c>
      <c r="GY154" s="64">
        <f t="shared" si="566"/>
        <v>0</v>
      </c>
      <c r="GZ154" s="64">
        <f t="shared" si="566"/>
        <v>0</v>
      </c>
      <c r="HA154" s="64">
        <f t="shared" si="484"/>
        <v>0</v>
      </c>
      <c r="HB154" s="64">
        <f t="shared" si="567"/>
        <v>0</v>
      </c>
      <c r="HC154" s="64">
        <f t="shared" si="567"/>
        <v>0</v>
      </c>
      <c r="HD154" s="64">
        <f t="shared" si="485"/>
        <v>0</v>
      </c>
      <c r="HE154" s="64">
        <f t="shared" si="568"/>
        <v>0</v>
      </c>
      <c r="HF154" s="64">
        <f t="shared" si="568"/>
        <v>0</v>
      </c>
      <c r="HG154" s="64"/>
      <c r="HH154" s="64">
        <f t="shared" si="569"/>
        <v>0</v>
      </c>
      <c r="HI154" s="64">
        <f t="shared" si="569"/>
        <v>0</v>
      </c>
      <c r="HJ154" s="64"/>
      <c r="HK154" s="64">
        <f t="shared" si="455"/>
        <v>0</v>
      </c>
      <c r="HL154" s="382">
        <f t="shared" si="486"/>
        <v>250.37</v>
      </c>
      <c r="HM154" s="398">
        <f t="shared" si="486"/>
        <v>0</v>
      </c>
      <c r="HN154" s="398">
        <f t="shared" si="487"/>
        <v>0</v>
      </c>
      <c r="HO154" s="382">
        <f t="shared" si="456"/>
        <v>250.37</v>
      </c>
      <c r="HP154" s="382">
        <f t="shared" si="390"/>
        <v>0</v>
      </c>
      <c r="HQ154" s="382">
        <f t="shared" si="390"/>
        <v>0</v>
      </c>
      <c r="HR154" s="382">
        <f t="shared" si="390"/>
        <v>0</v>
      </c>
      <c r="HS154" s="382">
        <f t="shared" si="390"/>
        <v>0</v>
      </c>
      <c r="HT154" s="382">
        <f t="shared" si="390"/>
        <v>0</v>
      </c>
      <c r="HU154" s="382">
        <f t="shared" si="390"/>
        <v>0</v>
      </c>
      <c r="HV154" s="382">
        <f t="shared" ref="HV154:IG195" si="572">EL154+FH154+GD154+GZ154</f>
        <v>0</v>
      </c>
      <c r="HW154" s="382">
        <f t="shared" si="540"/>
        <v>0</v>
      </c>
      <c r="HX154" s="382">
        <f t="shared" si="540"/>
        <v>0</v>
      </c>
      <c r="HY154" s="382">
        <f t="shared" si="540"/>
        <v>0</v>
      </c>
      <c r="HZ154" s="382">
        <f t="shared" si="540"/>
        <v>0</v>
      </c>
      <c r="IA154" s="382">
        <f t="shared" si="540"/>
        <v>0</v>
      </c>
      <c r="IB154" s="382">
        <f t="shared" si="540"/>
        <v>250.37</v>
      </c>
      <c r="IC154" s="382">
        <f t="shared" si="540"/>
        <v>0</v>
      </c>
      <c r="ID154" s="382">
        <f t="shared" si="540"/>
        <v>250.37</v>
      </c>
      <c r="IE154" s="382">
        <f t="shared" si="540"/>
        <v>0</v>
      </c>
      <c r="IF154" s="429">
        <f t="shared" si="540"/>
        <v>0</v>
      </c>
      <c r="IG154" s="382">
        <f t="shared" si="540"/>
        <v>0</v>
      </c>
      <c r="IK154" s="380">
        <f t="shared" si="541"/>
        <v>0</v>
      </c>
    </row>
    <row r="155" spans="1:245" s="52" customFormat="1" ht="25.5">
      <c r="A155" s="49" t="s">
        <v>54</v>
      </c>
      <c r="B155" s="69" t="s">
        <v>17</v>
      </c>
      <c r="C155" s="530" t="s">
        <v>366</v>
      </c>
      <c r="D155" s="531"/>
      <c r="E155" s="49" t="s">
        <v>43</v>
      </c>
      <c r="F155" s="49"/>
      <c r="G155" s="50" t="s">
        <v>16</v>
      </c>
      <c r="H155" s="27"/>
      <c r="I155" s="27"/>
      <c r="J155" s="50">
        <v>2017</v>
      </c>
      <c r="K155" s="50">
        <v>2020</v>
      </c>
      <c r="L155" s="50"/>
      <c r="M155" s="27">
        <f>SUM(M156:M167)</f>
        <v>10970.005859999999</v>
      </c>
      <c r="N155" s="27"/>
      <c r="O155" s="27">
        <f t="shared" ref="O155:AE155" si="573">SUM(O156:O167)</f>
        <v>11240.005859999999</v>
      </c>
      <c r="P155" s="27">
        <f t="shared" si="573"/>
        <v>3020.0058600000002</v>
      </c>
      <c r="Q155" s="27">
        <f t="shared" si="573"/>
        <v>3020.0058600000002</v>
      </c>
      <c r="R155" s="27">
        <f t="shared" si="573"/>
        <v>1500</v>
      </c>
      <c r="S155" s="27">
        <f t="shared" si="573"/>
        <v>0</v>
      </c>
      <c r="T155" s="27">
        <f t="shared" si="573"/>
        <v>6450</v>
      </c>
      <c r="U155" s="27">
        <f t="shared" si="573"/>
        <v>1770</v>
      </c>
      <c r="V155" s="27">
        <f t="shared" si="573"/>
        <v>1770</v>
      </c>
      <c r="W155" s="27">
        <f t="shared" si="573"/>
        <v>1770</v>
      </c>
      <c r="X155" s="27">
        <f t="shared" si="573"/>
        <v>0</v>
      </c>
      <c r="Y155" s="27">
        <f t="shared" si="573"/>
        <v>0</v>
      </c>
      <c r="Z155" s="27">
        <f t="shared" si="573"/>
        <v>0</v>
      </c>
      <c r="AA155" s="27">
        <f t="shared" si="573"/>
        <v>0</v>
      </c>
      <c r="AB155" s="27">
        <f t="shared" si="573"/>
        <v>0</v>
      </c>
      <c r="AC155" s="27">
        <f t="shared" si="573"/>
        <v>0</v>
      </c>
      <c r="AD155" s="27">
        <f t="shared" si="573"/>
        <v>0</v>
      </c>
      <c r="AE155" s="27">
        <f t="shared" si="573"/>
        <v>0</v>
      </c>
      <c r="AF155" s="27"/>
      <c r="AG155" s="27">
        <f>SUM(AG156:AG167)</f>
        <v>0</v>
      </c>
      <c r="AH155" s="27">
        <f>SUM(AH156:AH167)</f>
        <v>6450</v>
      </c>
      <c r="AI155" s="27">
        <f t="shared" si="500"/>
        <v>491</v>
      </c>
      <c r="AJ155" s="27">
        <f t="shared" ref="AJ155:AT155" si="574">SUM(AJ156:AJ167)</f>
        <v>491</v>
      </c>
      <c r="AK155" s="27">
        <f t="shared" si="574"/>
        <v>0</v>
      </c>
      <c r="AL155" s="27">
        <f t="shared" si="574"/>
        <v>0</v>
      </c>
      <c r="AM155" s="27">
        <f t="shared" si="574"/>
        <v>0</v>
      </c>
      <c r="AN155" s="27">
        <f t="shared" si="574"/>
        <v>0</v>
      </c>
      <c r="AO155" s="27">
        <f t="shared" si="574"/>
        <v>0</v>
      </c>
      <c r="AP155" s="27">
        <f t="shared" si="574"/>
        <v>0</v>
      </c>
      <c r="AQ155" s="27">
        <f t="shared" si="574"/>
        <v>0</v>
      </c>
      <c r="AR155" s="27">
        <f t="shared" si="574"/>
        <v>0</v>
      </c>
      <c r="AS155" s="27">
        <f t="shared" si="574"/>
        <v>0</v>
      </c>
      <c r="AT155" s="27">
        <f t="shared" si="574"/>
        <v>0</v>
      </c>
      <c r="AU155" s="66">
        <f t="shared" si="545"/>
        <v>2139</v>
      </c>
      <c r="AV155" s="27">
        <f>SUM(AV156:AV167)</f>
        <v>0</v>
      </c>
      <c r="AW155" s="27">
        <f t="shared" ref="AW155:DH155" si="575">SUM(AW156:AW167)</f>
        <v>0</v>
      </c>
      <c r="AX155" s="27">
        <f t="shared" si="546"/>
        <v>3000</v>
      </c>
      <c r="AY155" s="27">
        <f t="shared" si="575"/>
        <v>10970.005859999999</v>
      </c>
      <c r="AZ155" s="27">
        <f t="shared" si="575"/>
        <v>11240.005859999999</v>
      </c>
      <c r="BA155" s="27">
        <f t="shared" si="575"/>
        <v>3020.0058600000002</v>
      </c>
      <c r="BB155" s="27">
        <f t="shared" si="575"/>
        <v>3020.0058600000002</v>
      </c>
      <c r="BC155" s="27">
        <f t="shared" si="575"/>
        <v>1500</v>
      </c>
      <c r="BD155" s="27">
        <f t="shared" si="575"/>
        <v>0</v>
      </c>
      <c r="BE155" s="27">
        <f t="shared" si="575"/>
        <v>6450</v>
      </c>
      <c r="BF155" s="27">
        <f t="shared" si="575"/>
        <v>1770</v>
      </c>
      <c r="BG155" s="27">
        <f t="shared" si="575"/>
        <v>0</v>
      </c>
      <c r="BH155" s="27">
        <f t="shared" si="575"/>
        <v>6450</v>
      </c>
      <c r="BI155" s="27">
        <f t="shared" si="575"/>
        <v>0</v>
      </c>
      <c r="BJ155" s="27">
        <f t="shared" si="575"/>
        <v>0</v>
      </c>
      <c r="BK155" s="27">
        <f t="shared" si="575"/>
        <v>0</v>
      </c>
      <c r="BL155" s="27">
        <f t="shared" si="575"/>
        <v>0</v>
      </c>
      <c r="BM155" s="27">
        <f t="shared" si="575"/>
        <v>0</v>
      </c>
      <c r="BN155" s="27">
        <f t="shared" si="575"/>
        <v>0</v>
      </c>
      <c r="BO155" s="27">
        <f t="shared" si="575"/>
        <v>0</v>
      </c>
      <c r="BP155" s="27">
        <f t="shared" si="575"/>
        <v>0</v>
      </c>
      <c r="BQ155" s="27">
        <f t="shared" si="575"/>
        <v>0</v>
      </c>
      <c r="BR155" s="27">
        <f t="shared" si="575"/>
        <v>0</v>
      </c>
      <c r="BS155" s="27">
        <f t="shared" si="575"/>
        <v>0</v>
      </c>
      <c r="BT155" s="27">
        <f t="shared" si="575"/>
        <v>0</v>
      </c>
      <c r="BU155" s="27">
        <f t="shared" si="575"/>
        <v>0</v>
      </c>
      <c r="BV155" s="27">
        <f t="shared" si="575"/>
        <v>0</v>
      </c>
      <c r="BW155" s="27">
        <f t="shared" si="575"/>
        <v>0</v>
      </c>
      <c r="BX155" s="27">
        <f t="shared" si="575"/>
        <v>0</v>
      </c>
      <c r="BY155" s="27">
        <f t="shared" si="575"/>
        <v>0</v>
      </c>
      <c r="BZ155" s="27">
        <f t="shared" si="575"/>
        <v>0</v>
      </c>
      <c r="CA155" s="27">
        <f t="shared" si="575"/>
        <v>0</v>
      </c>
      <c r="CB155" s="27">
        <f t="shared" si="575"/>
        <v>0</v>
      </c>
      <c r="CC155" s="27">
        <f t="shared" si="575"/>
        <v>0</v>
      </c>
      <c r="CD155" s="27">
        <f t="shared" si="575"/>
        <v>0</v>
      </c>
      <c r="CE155" s="27">
        <f t="shared" si="575"/>
        <v>0</v>
      </c>
      <c r="CF155" s="27">
        <f t="shared" si="575"/>
        <v>0</v>
      </c>
      <c r="CG155" s="27">
        <f t="shared" si="575"/>
        <v>0</v>
      </c>
      <c r="CH155" s="27">
        <f t="shared" si="575"/>
        <v>0</v>
      </c>
      <c r="CI155" s="27">
        <f t="shared" si="575"/>
        <v>0</v>
      </c>
      <c r="CJ155" s="27">
        <f t="shared" si="575"/>
        <v>0</v>
      </c>
      <c r="CK155" s="27">
        <f t="shared" si="575"/>
        <v>0</v>
      </c>
      <c r="CL155" s="27">
        <f t="shared" si="575"/>
        <v>0</v>
      </c>
      <c r="CM155" s="27">
        <f t="shared" si="575"/>
        <v>0</v>
      </c>
      <c r="CN155" s="27">
        <f t="shared" si="575"/>
        <v>0</v>
      </c>
      <c r="CO155" s="27">
        <f t="shared" si="575"/>
        <v>0</v>
      </c>
      <c r="CP155" s="27">
        <f t="shared" si="575"/>
        <v>0</v>
      </c>
      <c r="CQ155" s="27">
        <f t="shared" si="575"/>
        <v>0</v>
      </c>
      <c r="CR155" s="27">
        <f t="shared" si="575"/>
        <v>0</v>
      </c>
      <c r="CS155" s="27">
        <f t="shared" si="575"/>
        <v>0</v>
      </c>
      <c r="CT155" s="27">
        <f t="shared" si="575"/>
        <v>0</v>
      </c>
      <c r="CU155" s="27">
        <f t="shared" si="575"/>
        <v>0</v>
      </c>
      <c r="CV155" s="27">
        <f t="shared" si="575"/>
        <v>0</v>
      </c>
      <c r="CW155" s="27">
        <f t="shared" si="575"/>
        <v>0</v>
      </c>
      <c r="CX155" s="27">
        <f t="shared" si="575"/>
        <v>0</v>
      </c>
      <c r="CY155" s="27">
        <f t="shared" si="575"/>
        <v>0</v>
      </c>
      <c r="CZ155" s="29">
        <f t="shared" si="575"/>
        <v>0</v>
      </c>
      <c r="DA155" s="29">
        <f t="shared" si="575"/>
        <v>0</v>
      </c>
      <c r="DB155" s="29">
        <f t="shared" si="575"/>
        <v>0</v>
      </c>
      <c r="DC155" s="380">
        <f t="shared" si="575"/>
        <v>10970.005859999999</v>
      </c>
      <c r="DD155" s="380">
        <f t="shared" si="575"/>
        <v>11240.005859999999</v>
      </c>
      <c r="DE155" s="64">
        <f t="shared" si="575"/>
        <v>3020.0058600000002</v>
      </c>
      <c r="DF155" s="64">
        <f t="shared" si="575"/>
        <v>3020.0058600000002</v>
      </c>
      <c r="DG155" s="64">
        <f t="shared" si="575"/>
        <v>1500</v>
      </c>
      <c r="DH155" s="64">
        <f t="shared" si="575"/>
        <v>0</v>
      </c>
      <c r="DI155" s="64">
        <f t="shared" ref="DI155:FT155" si="576">SUM(DI156:DI167)</f>
        <v>6450</v>
      </c>
      <c r="DJ155" s="64">
        <f t="shared" si="576"/>
        <v>1770</v>
      </c>
      <c r="DK155" s="64">
        <f t="shared" si="576"/>
        <v>0</v>
      </c>
      <c r="DL155" s="64">
        <f t="shared" si="576"/>
        <v>6450</v>
      </c>
      <c r="DM155" s="64">
        <f t="shared" si="576"/>
        <v>0</v>
      </c>
      <c r="DN155" s="64">
        <f t="shared" si="576"/>
        <v>0</v>
      </c>
      <c r="DO155" s="64">
        <f t="shared" si="576"/>
        <v>0</v>
      </c>
      <c r="DP155" s="64">
        <f t="shared" si="576"/>
        <v>0</v>
      </c>
      <c r="DQ155" s="51">
        <f t="shared" si="576"/>
        <v>0</v>
      </c>
      <c r="DR155" s="51">
        <f t="shared" si="576"/>
        <v>0</v>
      </c>
      <c r="DS155" s="51">
        <f t="shared" si="576"/>
        <v>0</v>
      </c>
      <c r="DT155" s="51">
        <f t="shared" si="576"/>
        <v>7</v>
      </c>
      <c r="DU155" s="51">
        <f t="shared" si="576"/>
        <v>0</v>
      </c>
      <c r="DV155" s="51">
        <f t="shared" si="576"/>
        <v>7</v>
      </c>
      <c r="DW155" s="27">
        <f t="shared" si="576"/>
        <v>0</v>
      </c>
      <c r="DX155" s="27">
        <f t="shared" si="576"/>
        <v>0</v>
      </c>
      <c r="DY155" s="27">
        <f t="shared" si="576"/>
        <v>0</v>
      </c>
      <c r="DZ155" s="27">
        <f t="shared" si="576"/>
        <v>0</v>
      </c>
      <c r="EA155" s="27">
        <f t="shared" si="576"/>
        <v>0</v>
      </c>
      <c r="EB155" s="64">
        <f t="shared" si="576"/>
        <v>10970.005859999999</v>
      </c>
      <c r="EC155" s="426">
        <f t="shared" si="576"/>
        <v>8920.0058600000011</v>
      </c>
      <c r="ED155" s="426">
        <f t="shared" si="576"/>
        <v>11240.005859999999</v>
      </c>
      <c r="EE155" s="64">
        <f t="shared" si="576"/>
        <v>11240.005859999999</v>
      </c>
      <c r="EF155" s="64">
        <f t="shared" si="576"/>
        <v>3020.0058600000002</v>
      </c>
      <c r="EG155" s="64">
        <f t="shared" si="576"/>
        <v>3020.0058600000002</v>
      </c>
      <c r="EH155" s="64">
        <f t="shared" si="576"/>
        <v>3020.0058600000002</v>
      </c>
      <c r="EI155" s="64">
        <f t="shared" si="576"/>
        <v>1500</v>
      </c>
      <c r="EJ155" s="64">
        <f t="shared" si="576"/>
        <v>0</v>
      </c>
      <c r="EK155" s="64">
        <f t="shared" si="576"/>
        <v>0</v>
      </c>
      <c r="EL155" s="64">
        <f t="shared" si="576"/>
        <v>6450</v>
      </c>
      <c r="EM155" s="64">
        <f t="shared" si="576"/>
        <v>1770</v>
      </c>
      <c r="EN155" s="64">
        <f t="shared" si="576"/>
        <v>1770</v>
      </c>
      <c r="EO155" s="64">
        <f t="shared" si="576"/>
        <v>0</v>
      </c>
      <c r="EP155" s="64">
        <f t="shared" si="576"/>
        <v>491</v>
      </c>
      <c r="EQ155" s="64">
        <f t="shared" si="576"/>
        <v>6450</v>
      </c>
      <c r="ER155" s="64">
        <f t="shared" si="576"/>
        <v>0</v>
      </c>
      <c r="ES155" s="64">
        <f t="shared" si="576"/>
        <v>639</v>
      </c>
      <c r="ET155" s="426">
        <f t="shared" si="576"/>
        <v>0</v>
      </c>
      <c r="EU155" s="64">
        <f t="shared" si="576"/>
        <v>0</v>
      </c>
      <c r="EV155" s="64">
        <f t="shared" si="576"/>
        <v>3000</v>
      </c>
      <c r="EW155" s="426">
        <f t="shared" si="576"/>
        <v>0</v>
      </c>
      <c r="EX155" s="64">
        <f t="shared" si="576"/>
        <v>0</v>
      </c>
      <c r="EY155" s="426">
        <f t="shared" si="576"/>
        <v>0</v>
      </c>
      <c r="EZ155" s="426">
        <f t="shared" si="576"/>
        <v>0</v>
      </c>
      <c r="FA155" s="64">
        <f t="shared" si="576"/>
        <v>0</v>
      </c>
      <c r="FB155" s="64">
        <f t="shared" si="576"/>
        <v>0</v>
      </c>
      <c r="FC155" s="64">
        <f t="shared" si="576"/>
        <v>0</v>
      </c>
      <c r="FD155" s="64">
        <f t="shared" si="576"/>
        <v>0</v>
      </c>
      <c r="FE155" s="64">
        <f t="shared" si="576"/>
        <v>0</v>
      </c>
      <c r="FF155" s="64">
        <f t="shared" si="576"/>
        <v>0</v>
      </c>
      <c r="FG155" s="64">
        <f t="shared" si="576"/>
        <v>0</v>
      </c>
      <c r="FH155" s="64">
        <f t="shared" si="576"/>
        <v>0</v>
      </c>
      <c r="FI155" s="64">
        <f t="shared" si="576"/>
        <v>0</v>
      </c>
      <c r="FJ155" s="64">
        <f t="shared" si="576"/>
        <v>0</v>
      </c>
      <c r="FK155" s="64">
        <f t="shared" si="576"/>
        <v>0</v>
      </c>
      <c r="FL155" s="64">
        <f t="shared" si="576"/>
        <v>0</v>
      </c>
      <c r="FM155" s="64">
        <f t="shared" si="576"/>
        <v>0</v>
      </c>
      <c r="FN155" s="64">
        <f t="shared" si="576"/>
        <v>0</v>
      </c>
      <c r="FO155" s="64">
        <f t="shared" si="576"/>
        <v>0</v>
      </c>
      <c r="FP155" s="64">
        <f t="shared" si="576"/>
        <v>0</v>
      </c>
      <c r="FQ155" s="64">
        <f t="shared" si="576"/>
        <v>0</v>
      </c>
      <c r="FR155" s="64">
        <f t="shared" si="576"/>
        <v>0</v>
      </c>
      <c r="FS155" s="64">
        <f t="shared" si="576"/>
        <v>0</v>
      </c>
      <c r="FT155" s="64">
        <f t="shared" si="576"/>
        <v>0</v>
      </c>
      <c r="FU155" s="426">
        <f t="shared" ref="FU155:IF155" si="577">SUM(FU156:FU167)</f>
        <v>0</v>
      </c>
      <c r="FV155" s="426">
        <f t="shared" si="577"/>
        <v>0</v>
      </c>
      <c r="FW155" s="64">
        <f t="shared" si="577"/>
        <v>0</v>
      </c>
      <c r="FX155" s="64">
        <f t="shared" si="577"/>
        <v>0</v>
      </c>
      <c r="FY155" s="64">
        <f t="shared" si="577"/>
        <v>0</v>
      </c>
      <c r="FZ155" s="64">
        <f t="shared" si="577"/>
        <v>0</v>
      </c>
      <c r="GA155" s="64">
        <f t="shared" si="577"/>
        <v>0</v>
      </c>
      <c r="GB155" s="64">
        <f t="shared" si="577"/>
        <v>0</v>
      </c>
      <c r="GC155" s="64">
        <f t="shared" si="577"/>
        <v>0</v>
      </c>
      <c r="GD155" s="64">
        <f t="shared" si="577"/>
        <v>0</v>
      </c>
      <c r="GE155" s="64">
        <f t="shared" si="577"/>
        <v>0</v>
      </c>
      <c r="GF155" s="64">
        <f t="shared" si="577"/>
        <v>0</v>
      </c>
      <c r="GG155" s="64">
        <f t="shared" si="577"/>
        <v>0</v>
      </c>
      <c r="GH155" s="64">
        <f t="shared" si="577"/>
        <v>0</v>
      </c>
      <c r="GI155" s="64">
        <f t="shared" si="577"/>
        <v>0</v>
      </c>
      <c r="GJ155" s="64">
        <f t="shared" si="577"/>
        <v>0</v>
      </c>
      <c r="GK155" s="64">
        <f t="shared" si="577"/>
        <v>0</v>
      </c>
      <c r="GL155" s="64">
        <f t="shared" si="577"/>
        <v>0</v>
      </c>
      <c r="GM155" s="64">
        <f t="shared" si="577"/>
        <v>0</v>
      </c>
      <c r="GN155" s="64">
        <f t="shared" si="577"/>
        <v>0</v>
      </c>
      <c r="GO155" s="64">
        <f t="shared" si="577"/>
        <v>0</v>
      </c>
      <c r="GP155" s="64">
        <f t="shared" si="577"/>
        <v>0</v>
      </c>
      <c r="GQ155" s="426">
        <f t="shared" si="577"/>
        <v>1500</v>
      </c>
      <c r="GR155" s="426">
        <f t="shared" si="577"/>
        <v>0</v>
      </c>
      <c r="GS155" s="64">
        <f t="shared" si="577"/>
        <v>0</v>
      </c>
      <c r="GT155" s="64">
        <f t="shared" si="577"/>
        <v>0</v>
      </c>
      <c r="GU155" s="64">
        <f t="shared" si="577"/>
        <v>0</v>
      </c>
      <c r="GV155" s="64">
        <f t="shared" si="577"/>
        <v>0</v>
      </c>
      <c r="GW155" s="64">
        <f t="shared" si="577"/>
        <v>0</v>
      </c>
      <c r="GX155" s="64">
        <f t="shared" si="577"/>
        <v>0</v>
      </c>
      <c r="GY155" s="64">
        <f t="shared" si="577"/>
        <v>0</v>
      </c>
      <c r="GZ155" s="64">
        <f t="shared" si="577"/>
        <v>0</v>
      </c>
      <c r="HA155" s="64">
        <f t="shared" si="577"/>
        <v>0</v>
      </c>
      <c r="HB155" s="64">
        <f t="shared" si="577"/>
        <v>0</v>
      </c>
      <c r="HC155" s="64">
        <f t="shared" si="577"/>
        <v>0</v>
      </c>
      <c r="HD155" s="64">
        <f t="shared" si="577"/>
        <v>0</v>
      </c>
      <c r="HE155" s="64">
        <f t="shared" si="577"/>
        <v>0</v>
      </c>
      <c r="HF155" s="64">
        <f t="shared" si="577"/>
        <v>0</v>
      </c>
      <c r="HG155" s="64">
        <f t="shared" si="577"/>
        <v>1500</v>
      </c>
      <c r="HH155" s="64">
        <f t="shared" si="577"/>
        <v>0</v>
      </c>
      <c r="HI155" s="64">
        <f t="shared" si="577"/>
        <v>0</v>
      </c>
      <c r="HJ155" s="64">
        <f t="shared" si="577"/>
        <v>0</v>
      </c>
      <c r="HK155" s="64">
        <f t="shared" si="577"/>
        <v>0</v>
      </c>
      <c r="HL155" s="382">
        <f t="shared" si="577"/>
        <v>10970.005859999999</v>
      </c>
      <c r="HM155" s="398">
        <f t="shared" si="577"/>
        <v>10420.005859999999</v>
      </c>
      <c r="HN155" s="398">
        <f t="shared" si="577"/>
        <v>11240.005859999999</v>
      </c>
      <c r="HO155" s="382">
        <f t="shared" si="577"/>
        <v>11240.005859999999</v>
      </c>
      <c r="HP155" s="382">
        <f t="shared" si="577"/>
        <v>3020.0058600000002</v>
      </c>
      <c r="HQ155" s="382">
        <f t="shared" si="577"/>
        <v>3020.0058600000002</v>
      </c>
      <c r="HR155" s="382">
        <f t="shared" si="577"/>
        <v>3020.0058600000002</v>
      </c>
      <c r="HS155" s="382">
        <f t="shared" si="577"/>
        <v>1500</v>
      </c>
      <c r="HT155" s="382">
        <f t="shared" si="577"/>
        <v>0</v>
      </c>
      <c r="HU155" s="382">
        <f t="shared" si="577"/>
        <v>0</v>
      </c>
      <c r="HV155" s="382">
        <f t="shared" si="577"/>
        <v>6450</v>
      </c>
      <c r="HW155" s="382">
        <f t="shared" si="577"/>
        <v>1770</v>
      </c>
      <c r="HX155" s="382">
        <f t="shared" si="577"/>
        <v>1770</v>
      </c>
      <c r="HY155" s="382">
        <f t="shared" si="577"/>
        <v>0</v>
      </c>
      <c r="HZ155" s="382">
        <f t="shared" si="577"/>
        <v>491</v>
      </c>
      <c r="IA155" s="382">
        <f t="shared" si="577"/>
        <v>6450</v>
      </c>
      <c r="IB155" s="382">
        <f t="shared" si="577"/>
        <v>0</v>
      </c>
      <c r="IC155" s="382">
        <f t="shared" si="577"/>
        <v>2139</v>
      </c>
      <c r="ID155" s="382">
        <f t="shared" si="577"/>
        <v>0</v>
      </c>
      <c r="IE155" s="382">
        <f t="shared" si="577"/>
        <v>0</v>
      </c>
      <c r="IF155" s="429">
        <f t="shared" si="577"/>
        <v>3000</v>
      </c>
      <c r="IG155" s="382">
        <f t="shared" ref="IG155" si="578">SUM(IG156:IG167)</f>
        <v>0</v>
      </c>
      <c r="IK155" s="380">
        <f t="shared" si="541"/>
        <v>0</v>
      </c>
    </row>
    <row r="156" spans="1:245" s="35" customFormat="1" ht="20.25" customHeight="1" outlineLevel="2">
      <c r="A156" s="57" t="s">
        <v>96</v>
      </c>
      <c r="B156" s="60" t="s">
        <v>104</v>
      </c>
      <c r="C156" s="60" t="s">
        <v>147</v>
      </c>
      <c r="D156" s="60" t="s">
        <v>354</v>
      </c>
      <c r="E156" s="245" t="s">
        <v>21</v>
      </c>
      <c r="F156" s="245"/>
      <c r="G156" s="245"/>
      <c r="H156" s="245"/>
      <c r="I156" s="245"/>
      <c r="J156" s="245">
        <v>2017</v>
      </c>
      <c r="K156" s="245">
        <v>2017</v>
      </c>
      <c r="L156" s="245"/>
      <c r="M156" s="34">
        <f t="shared" ref="M156:M167" si="579">+P156+R156+T156+AG156+AS156+AV156</f>
        <v>590.82599999999991</v>
      </c>
      <c r="N156" s="341" t="s">
        <v>606</v>
      </c>
      <c r="O156" s="34">
        <f t="shared" ref="O156:O167" si="580">+Q156+S156+U156+AH156+AT156+AW156</f>
        <v>590.82599999999991</v>
      </c>
      <c r="P156" s="34">
        <f t="shared" ref="P156:U167" si="581">BA156+BO156+CC156+CQ156</f>
        <v>590.82599999999991</v>
      </c>
      <c r="Q156" s="34">
        <f t="shared" si="581"/>
        <v>590.82599999999991</v>
      </c>
      <c r="R156" s="34">
        <f t="shared" si="581"/>
        <v>0</v>
      </c>
      <c r="S156" s="34">
        <f t="shared" si="581"/>
        <v>0</v>
      </c>
      <c r="T156" s="34">
        <f t="shared" si="581"/>
        <v>0</v>
      </c>
      <c r="U156" s="34">
        <f t="shared" si="581"/>
        <v>0</v>
      </c>
      <c r="V156" s="66">
        <f t="shared" si="526"/>
        <v>0</v>
      </c>
      <c r="W156" s="34"/>
      <c r="X156" s="34"/>
      <c r="Y156" s="34"/>
      <c r="Z156" s="34"/>
      <c r="AA156" s="34"/>
      <c r="AB156" s="34"/>
      <c r="AC156" s="34"/>
      <c r="AD156" s="34"/>
      <c r="AE156" s="34"/>
      <c r="AF156" s="34"/>
      <c r="AG156" s="34">
        <f t="shared" ref="AG156:AH167" si="582">BG156+BU156+CI156+CW156</f>
        <v>0</v>
      </c>
      <c r="AH156" s="34">
        <f t="shared" si="582"/>
        <v>0</v>
      </c>
      <c r="AI156" s="34">
        <f t="shared" si="500"/>
        <v>0</v>
      </c>
      <c r="AJ156" s="34"/>
      <c r="AK156" s="34"/>
      <c r="AL156" s="34"/>
      <c r="AM156" s="34"/>
      <c r="AN156" s="34"/>
      <c r="AO156" s="34"/>
      <c r="AP156" s="34"/>
      <c r="AQ156" s="34"/>
      <c r="AR156" s="34"/>
      <c r="AS156" s="34">
        <f t="shared" ref="AS156:AT167" si="583">BI156+BW156+CK156+CY156</f>
        <v>0</v>
      </c>
      <c r="AT156" s="34">
        <f t="shared" si="583"/>
        <v>0</v>
      </c>
      <c r="AU156" s="66">
        <f t="shared" si="545"/>
        <v>0</v>
      </c>
      <c r="AV156" s="34">
        <f t="shared" ref="AV156:AW167" si="584">BK156+BY156+CM156+DA156</f>
        <v>0</v>
      </c>
      <c r="AW156" s="34">
        <f t="shared" si="584"/>
        <v>0</v>
      </c>
      <c r="AX156" s="34">
        <f t="shared" si="546"/>
        <v>0</v>
      </c>
      <c r="AY156" s="34">
        <f t="shared" ref="AY156:AZ167" si="585">+BA156+BC156+BE156+BG156+BI156+BK156</f>
        <v>590.82599999999991</v>
      </c>
      <c r="AZ156" s="34">
        <f t="shared" si="585"/>
        <v>590.82599999999991</v>
      </c>
      <c r="BA156" s="34">
        <f>500.7*1.18</f>
        <v>590.82599999999991</v>
      </c>
      <c r="BB156" s="34">
        <f>500.7*1.18</f>
        <v>590.82599999999991</v>
      </c>
      <c r="BC156" s="245"/>
      <c r="BD156" s="245"/>
      <c r="BE156" s="245"/>
      <c r="BF156" s="245"/>
      <c r="BG156" s="245"/>
      <c r="BH156" s="245"/>
      <c r="BI156" s="245"/>
      <c r="BJ156" s="245"/>
      <c r="BK156" s="47"/>
      <c r="BL156" s="47"/>
      <c r="BM156" s="34">
        <f t="shared" ref="BM156:BN167" si="586">+BO156+BQ156+BS156+BU156+BW156+BY156</f>
        <v>0</v>
      </c>
      <c r="BN156" s="34">
        <f t="shared" si="586"/>
        <v>0</v>
      </c>
      <c r="BO156" s="245"/>
      <c r="BP156" s="245"/>
      <c r="BQ156" s="245"/>
      <c r="BR156" s="245"/>
      <c r="BS156" s="245"/>
      <c r="BT156" s="245"/>
      <c r="BU156" s="245"/>
      <c r="BV156" s="245"/>
      <c r="BW156" s="245"/>
      <c r="BX156" s="245"/>
      <c r="BY156" s="245"/>
      <c r="BZ156" s="245"/>
      <c r="CA156" s="34">
        <f t="shared" si="538"/>
        <v>0</v>
      </c>
      <c r="CB156" s="34">
        <f t="shared" si="538"/>
        <v>0</v>
      </c>
      <c r="CC156" s="245"/>
      <c r="CD156" s="245"/>
      <c r="CE156" s="245"/>
      <c r="CF156" s="245"/>
      <c r="CG156" s="245"/>
      <c r="CH156" s="245"/>
      <c r="CI156" s="245"/>
      <c r="CJ156" s="245"/>
      <c r="CK156" s="245"/>
      <c r="CL156" s="245"/>
      <c r="CM156" s="245"/>
      <c r="CN156" s="245"/>
      <c r="CO156" s="34">
        <f t="shared" ref="CO156:CP167" si="587">+CQ156+CS156+CU156+CW156+CY156+DA156</f>
        <v>0</v>
      </c>
      <c r="CP156" s="34">
        <f t="shared" si="587"/>
        <v>0</v>
      </c>
      <c r="CQ156" s="34"/>
      <c r="CR156" s="34"/>
      <c r="CS156" s="34"/>
      <c r="CT156" s="34"/>
      <c r="CU156" s="34"/>
      <c r="CV156" s="34"/>
      <c r="CW156" s="34"/>
      <c r="CX156" s="34"/>
      <c r="CY156" s="34"/>
      <c r="CZ156" s="58"/>
      <c r="DA156" s="58"/>
      <c r="DB156" s="58"/>
      <c r="DC156" s="380">
        <f t="shared" si="547"/>
        <v>590.82599999999991</v>
      </c>
      <c r="DD156" s="380">
        <f t="shared" si="547"/>
        <v>590.82599999999991</v>
      </c>
      <c r="DE156" s="64">
        <f t="shared" si="544"/>
        <v>590.82599999999991</v>
      </c>
      <c r="DF156" s="64">
        <f t="shared" si="544"/>
        <v>590.82599999999991</v>
      </c>
      <c r="DG156" s="64">
        <f t="shared" si="544"/>
        <v>0</v>
      </c>
      <c r="DH156" s="64">
        <f t="shared" si="544"/>
        <v>0</v>
      </c>
      <c r="DI156" s="64">
        <f t="shared" si="544"/>
        <v>0</v>
      </c>
      <c r="DJ156" s="64">
        <f t="shared" si="544"/>
        <v>0</v>
      </c>
      <c r="DK156" s="64">
        <f t="shared" si="544"/>
        <v>0</v>
      </c>
      <c r="DL156" s="64">
        <f t="shared" si="544"/>
        <v>0</v>
      </c>
      <c r="DM156" s="64">
        <f t="shared" si="544"/>
        <v>0</v>
      </c>
      <c r="DN156" s="64">
        <f t="shared" si="544"/>
        <v>0</v>
      </c>
      <c r="DO156" s="64">
        <f t="shared" si="544"/>
        <v>0</v>
      </c>
      <c r="DP156" s="64">
        <f t="shared" si="544"/>
        <v>0</v>
      </c>
      <c r="DQ156" s="245">
        <v>0</v>
      </c>
      <c r="DR156" s="245">
        <v>0</v>
      </c>
      <c r="DS156" s="245">
        <v>0</v>
      </c>
      <c r="DT156" s="245">
        <v>1</v>
      </c>
      <c r="DU156" s="245">
        <v>0</v>
      </c>
      <c r="DV156" s="245">
        <f t="shared" ref="DV156:DV167" si="588">SUM(DQ156:DU156)</f>
        <v>1</v>
      </c>
      <c r="DW156" s="245"/>
      <c r="DX156" s="245"/>
      <c r="DY156" s="33"/>
      <c r="DZ156" s="33"/>
      <c r="EA156" s="33"/>
      <c r="EB156" s="64">
        <f t="shared" si="570"/>
        <v>590.82599999999991</v>
      </c>
      <c r="EC156" s="426">
        <f t="shared" si="570"/>
        <v>590.82599999999991</v>
      </c>
      <c r="ED156" s="426">
        <f t="shared" si="469"/>
        <v>590.82599999999991</v>
      </c>
      <c r="EE156" s="64">
        <f t="shared" si="470"/>
        <v>590.82599999999991</v>
      </c>
      <c r="EF156" s="64">
        <f t="shared" si="418"/>
        <v>590.82599999999991</v>
      </c>
      <c r="EG156" s="64">
        <f t="shared" si="471"/>
        <v>590.82599999999991</v>
      </c>
      <c r="EH156" s="64">
        <f t="shared" si="548"/>
        <v>590.82599999999991</v>
      </c>
      <c r="EI156" s="64">
        <f t="shared" si="548"/>
        <v>0</v>
      </c>
      <c r="EJ156" s="64">
        <f t="shared" si="472"/>
        <v>0</v>
      </c>
      <c r="EK156" s="64">
        <f t="shared" si="549"/>
        <v>0</v>
      </c>
      <c r="EL156" s="64">
        <f t="shared" si="549"/>
        <v>0</v>
      </c>
      <c r="EM156" s="64">
        <f t="shared" si="421"/>
        <v>0</v>
      </c>
      <c r="EN156" s="64">
        <f t="shared" si="550"/>
        <v>0</v>
      </c>
      <c r="EO156" s="64">
        <f t="shared" si="550"/>
        <v>0</v>
      </c>
      <c r="EP156" s="64">
        <f t="shared" si="423"/>
        <v>0</v>
      </c>
      <c r="EQ156" s="64">
        <f t="shared" si="551"/>
        <v>0</v>
      </c>
      <c r="ER156" s="64">
        <f t="shared" si="551"/>
        <v>0</v>
      </c>
      <c r="ES156" s="64"/>
      <c r="ET156" s="426">
        <f t="shared" si="552"/>
        <v>0</v>
      </c>
      <c r="EU156" s="64">
        <f t="shared" si="552"/>
        <v>0</v>
      </c>
      <c r="EV156" s="64"/>
      <c r="EW156" s="426">
        <f t="shared" si="426"/>
        <v>0</v>
      </c>
      <c r="EX156" s="64">
        <f t="shared" si="571"/>
        <v>0</v>
      </c>
      <c r="EY156" s="426">
        <f t="shared" si="571"/>
        <v>0</v>
      </c>
      <c r="EZ156" s="426">
        <f t="shared" si="474"/>
        <v>0</v>
      </c>
      <c r="FA156" s="64">
        <f t="shared" si="475"/>
        <v>0</v>
      </c>
      <c r="FB156" s="64">
        <f t="shared" si="427"/>
        <v>0</v>
      </c>
      <c r="FC156" s="64">
        <f t="shared" si="476"/>
        <v>0</v>
      </c>
      <c r="FD156" s="64">
        <f t="shared" si="553"/>
        <v>0</v>
      </c>
      <c r="FE156" s="64">
        <f t="shared" si="553"/>
        <v>0</v>
      </c>
      <c r="FF156" s="64">
        <f t="shared" si="477"/>
        <v>0</v>
      </c>
      <c r="FG156" s="64">
        <f t="shared" si="554"/>
        <v>0</v>
      </c>
      <c r="FH156" s="64">
        <f t="shared" si="554"/>
        <v>0</v>
      </c>
      <c r="FI156" s="64">
        <f t="shared" si="430"/>
        <v>0</v>
      </c>
      <c r="FJ156" s="64">
        <f t="shared" si="555"/>
        <v>0</v>
      </c>
      <c r="FK156" s="64">
        <f t="shared" si="555"/>
        <v>0</v>
      </c>
      <c r="FL156" s="64">
        <f t="shared" si="432"/>
        <v>0</v>
      </c>
      <c r="FM156" s="64">
        <f t="shared" si="556"/>
        <v>0</v>
      </c>
      <c r="FN156" s="64">
        <f t="shared" si="556"/>
        <v>0</v>
      </c>
      <c r="FO156" s="64"/>
      <c r="FP156" s="64">
        <f t="shared" si="557"/>
        <v>0</v>
      </c>
      <c r="FQ156" s="64">
        <f t="shared" si="557"/>
        <v>0</v>
      </c>
      <c r="FR156" s="64"/>
      <c r="FS156" s="64">
        <f t="shared" si="435"/>
        <v>0</v>
      </c>
      <c r="FT156" s="64">
        <f t="shared" si="558"/>
        <v>0</v>
      </c>
      <c r="FU156" s="426">
        <f t="shared" si="558"/>
        <v>0</v>
      </c>
      <c r="FV156" s="426">
        <f t="shared" si="478"/>
        <v>0</v>
      </c>
      <c r="FW156" s="64">
        <f t="shared" si="437"/>
        <v>0</v>
      </c>
      <c r="FX156" s="64">
        <f t="shared" si="438"/>
        <v>0</v>
      </c>
      <c r="FY156" s="64">
        <f t="shared" si="479"/>
        <v>0</v>
      </c>
      <c r="FZ156" s="64">
        <f t="shared" si="559"/>
        <v>0</v>
      </c>
      <c r="GA156" s="64">
        <f t="shared" si="559"/>
        <v>0</v>
      </c>
      <c r="GB156" s="64">
        <f t="shared" si="480"/>
        <v>0</v>
      </c>
      <c r="GC156" s="64">
        <f t="shared" si="560"/>
        <v>0</v>
      </c>
      <c r="GD156" s="64">
        <f t="shared" si="560"/>
        <v>0</v>
      </c>
      <c r="GE156" s="64">
        <f t="shared" si="441"/>
        <v>0</v>
      </c>
      <c r="GF156" s="64">
        <f t="shared" si="561"/>
        <v>0</v>
      </c>
      <c r="GG156" s="64">
        <f t="shared" si="561"/>
        <v>0</v>
      </c>
      <c r="GH156" s="64">
        <f t="shared" si="443"/>
        <v>0</v>
      </c>
      <c r="GI156" s="64">
        <f t="shared" si="562"/>
        <v>0</v>
      </c>
      <c r="GJ156" s="64">
        <f t="shared" si="562"/>
        <v>0</v>
      </c>
      <c r="GK156" s="64"/>
      <c r="GL156" s="64">
        <f t="shared" si="563"/>
        <v>0</v>
      </c>
      <c r="GM156" s="64">
        <f t="shared" si="563"/>
        <v>0</v>
      </c>
      <c r="GN156" s="64"/>
      <c r="GO156" s="64">
        <f t="shared" si="446"/>
        <v>0</v>
      </c>
      <c r="GP156" s="64">
        <f t="shared" si="564"/>
        <v>0</v>
      </c>
      <c r="GQ156" s="426">
        <f t="shared" si="564"/>
        <v>0</v>
      </c>
      <c r="GR156" s="426">
        <f t="shared" si="481"/>
        <v>0</v>
      </c>
      <c r="GS156" s="64">
        <f t="shared" si="448"/>
        <v>0</v>
      </c>
      <c r="GT156" s="64">
        <f t="shared" si="449"/>
        <v>0</v>
      </c>
      <c r="GU156" s="64">
        <f t="shared" si="482"/>
        <v>0</v>
      </c>
      <c r="GV156" s="64">
        <f t="shared" si="565"/>
        <v>0</v>
      </c>
      <c r="GW156" s="64">
        <f t="shared" si="565"/>
        <v>0</v>
      </c>
      <c r="GX156" s="64">
        <f t="shared" si="483"/>
        <v>0</v>
      </c>
      <c r="GY156" s="64">
        <f t="shared" si="566"/>
        <v>0</v>
      </c>
      <c r="GZ156" s="64">
        <f t="shared" si="566"/>
        <v>0</v>
      </c>
      <c r="HA156" s="64">
        <f t="shared" si="484"/>
        <v>0</v>
      </c>
      <c r="HB156" s="64">
        <f t="shared" si="567"/>
        <v>0</v>
      </c>
      <c r="HC156" s="64">
        <f t="shared" si="567"/>
        <v>0</v>
      </c>
      <c r="HD156" s="64">
        <f t="shared" si="485"/>
        <v>0</v>
      </c>
      <c r="HE156" s="64">
        <f t="shared" si="568"/>
        <v>0</v>
      </c>
      <c r="HF156" s="64">
        <f t="shared" si="568"/>
        <v>0</v>
      </c>
      <c r="HG156" s="64"/>
      <c r="HH156" s="64">
        <f t="shared" si="569"/>
        <v>0</v>
      </c>
      <c r="HI156" s="64">
        <f t="shared" si="569"/>
        <v>0</v>
      </c>
      <c r="HJ156" s="64"/>
      <c r="HK156" s="64">
        <f t="shared" si="455"/>
        <v>0</v>
      </c>
      <c r="HL156" s="382">
        <f t="shared" si="486"/>
        <v>590.82599999999991</v>
      </c>
      <c r="HM156" s="398">
        <f t="shared" si="486"/>
        <v>590.82599999999991</v>
      </c>
      <c r="HN156" s="398">
        <f t="shared" si="487"/>
        <v>590.82599999999991</v>
      </c>
      <c r="HO156" s="382">
        <f t="shared" si="456"/>
        <v>590.82599999999991</v>
      </c>
      <c r="HP156" s="382">
        <f t="shared" ref="HP156:HZ201" si="589">EF156+FB156+FX156+GT156</f>
        <v>590.82599999999991</v>
      </c>
      <c r="HQ156" s="382">
        <f t="shared" si="589"/>
        <v>590.82599999999991</v>
      </c>
      <c r="HR156" s="382">
        <f t="shared" si="589"/>
        <v>590.82599999999991</v>
      </c>
      <c r="HS156" s="382">
        <f t="shared" si="589"/>
        <v>0</v>
      </c>
      <c r="HT156" s="382">
        <f t="shared" si="589"/>
        <v>0</v>
      </c>
      <c r="HU156" s="382">
        <f t="shared" si="589"/>
        <v>0</v>
      </c>
      <c r="HV156" s="382">
        <f t="shared" si="572"/>
        <v>0</v>
      </c>
      <c r="HW156" s="382">
        <f t="shared" si="540"/>
        <v>0</v>
      </c>
      <c r="HX156" s="382">
        <f t="shared" si="540"/>
        <v>0</v>
      </c>
      <c r="HY156" s="382">
        <f t="shared" si="540"/>
        <v>0</v>
      </c>
      <c r="HZ156" s="382">
        <f t="shared" si="540"/>
        <v>0</v>
      </c>
      <c r="IA156" s="382">
        <f t="shared" si="540"/>
        <v>0</v>
      </c>
      <c r="IB156" s="382">
        <f t="shared" si="540"/>
        <v>0</v>
      </c>
      <c r="IC156" s="382">
        <f t="shared" si="540"/>
        <v>0</v>
      </c>
      <c r="ID156" s="382">
        <f t="shared" si="540"/>
        <v>0</v>
      </c>
      <c r="IE156" s="382">
        <f t="shared" si="540"/>
        <v>0</v>
      </c>
      <c r="IF156" s="429">
        <f t="shared" si="540"/>
        <v>0</v>
      </c>
      <c r="IG156" s="382">
        <f t="shared" si="540"/>
        <v>0</v>
      </c>
      <c r="IK156" s="380">
        <f t="shared" si="541"/>
        <v>0</v>
      </c>
    </row>
    <row r="157" spans="1:245" s="35" customFormat="1" ht="20.25" customHeight="1" outlineLevel="2">
      <c r="A157" s="57" t="s">
        <v>97</v>
      </c>
      <c r="B157" s="60" t="s">
        <v>105</v>
      </c>
      <c r="C157" s="60" t="s">
        <v>147</v>
      </c>
      <c r="D157" s="60" t="s">
        <v>354</v>
      </c>
      <c r="E157" s="245" t="s">
        <v>21</v>
      </c>
      <c r="F157" s="245"/>
      <c r="G157" s="245"/>
      <c r="H157" s="245"/>
      <c r="I157" s="245"/>
      <c r="J157" s="245">
        <v>2017</v>
      </c>
      <c r="K157" s="245">
        <v>2017</v>
      </c>
      <c r="L157" s="245"/>
      <c r="M157" s="34">
        <f t="shared" si="579"/>
        <v>734.55</v>
      </c>
      <c r="N157" s="341" t="s">
        <v>606</v>
      </c>
      <c r="O157" s="34">
        <f t="shared" si="580"/>
        <v>734.55</v>
      </c>
      <c r="P157" s="34">
        <f t="shared" si="581"/>
        <v>734.55</v>
      </c>
      <c r="Q157" s="34">
        <f t="shared" si="581"/>
        <v>734.55</v>
      </c>
      <c r="R157" s="34">
        <f t="shared" si="581"/>
        <v>0</v>
      </c>
      <c r="S157" s="34">
        <f t="shared" si="581"/>
        <v>0</v>
      </c>
      <c r="T157" s="34">
        <f t="shared" si="581"/>
        <v>0</v>
      </c>
      <c r="U157" s="34">
        <f t="shared" si="581"/>
        <v>0</v>
      </c>
      <c r="V157" s="66">
        <f t="shared" si="526"/>
        <v>0</v>
      </c>
      <c r="W157" s="34"/>
      <c r="X157" s="34"/>
      <c r="Y157" s="34"/>
      <c r="Z157" s="34"/>
      <c r="AA157" s="34"/>
      <c r="AB157" s="34"/>
      <c r="AC157" s="34"/>
      <c r="AD157" s="34"/>
      <c r="AE157" s="34"/>
      <c r="AF157" s="34"/>
      <c r="AG157" s="34">
        <f t="shared" si="582"/>
        <v>0</v>
      </c>
      <c r="AH157" s="34">
        <f t="shared" si="582"/>
        <v>0</v>
      </c>
      <c r="AI157" s="34">
        <f t="shared" si="500"/>
        <v>0</v>
      </c>
      <c r="AJ157" s="34"/>
      <c r="AK157" s="34"/>
      <c r="AL157" s="34"/>
      <c r="AM157" s="34"/>
      <c r="AN157" s="34"/>
      <c r="AO157" s="34"/>
      <c r="AP157" s="34"/>
      <c r="AQ157" s="34"/>
      <c r="AR157" s="34"/>
      <c r="AS157" s="34">
        <f t="shared" si="583"/>
        <v>0</v>
      </c>
      <c r="AT157" s="34">
        <f t="shared" si="583"/>
        <v>0</v>
      </c>
      <c r="AU157" s="66">
        <f t="shared" si="545"/>
        <v>0</v>
      </c>
      <c r="AV157" s="34">
        <f t="shared" si="584"/>
        <v>0</v>
      </c>
      <c r="AW157" s="34">
        <f t="shared" si="584"/>
        <v>0</v>
      </c>
      <c r="AX157" s="34">
        <f t="shared" si="546"/>
        <v>0</v>
      </c>
      <c r="AY157" s="34">
        <f t="shared" si="585"/>
        <v>734.55</v>
      </c>
      <c r="AZ157" s="34">
        <f t="shared" si="585"/>
        <v>734.55</v>
      </c>
      <c r="BA157" s="34">
        <f>622.5*1.18</f>
        <v>734.55</v>
      </c>
      <c r="BB157" s="34">
        <f>622.5*1.18</f>
        <v>734.55</v>
      </c>
      <c r="BC157" s="245"/>
      <c r="BD157" s="245"/>
      <c r="BE157" s="245"/>
      <c r="BF157" s="245"/>
      <c r="BG157" s="245"/>
      <c r="BH157" s="245"/>
      <c r="BI157" s="245"/>
      <c r="BJ157" s="245"/>
      <c r="BK157" s="47"/>
      <c r="BL157" s="47"/>
      <c r="BM157" s="34">
        <f t="shared" si="586"/>
        <v>0</v>
      </c>
      <c r="BN157" s="34">
        <f t="shared" si="586"/>
        <v>0</v>
      </c>
      <c r="BO157" s="245"/>
      <c r="BP157" s="245"/>
      <c r="BQ157" s="245"/>
      <c r="BR157" s="245"/>
      <c r="BS157" s="245"/>
      <c r="BT157" s="245"/>
      <c r="BU157" s="245"/>
      <c r="BV157" s="245"/>
      <c r="BW157" s="245"/>
      <c r="BX157" s="245"/>
      <c r="BY157" s="245"/>
      <c r="BZ157" s="245"/>
      <c r="CA157" s="34">
        <f t="shared" si="538"/>
        <v>0</v>
      </c>
      <c r="CB157" s="34">
        <f t="shared" si="538"/>
        <v>0</v>
      </c>
      <c r="CC157" s="245"/>
      <c r="CD157" s="245"/>
      <c r="CE157" s="245"/>
      <c r="CF157" s="245"/>
      <c r="CG157" s="245"/>
      <c r="CH157" s="245"/>
      <c r="CI157" s="245"/>
      <c r="CJ157" s="245"/>
      <c r="CK157" s="245"/>
      <c r="CL157" s="245"/>
      <c r="CM157" s="245"/>
      <c r="CN157" s="245"/>
      <c r="CO157" s="34">
        <f t="shared" si="587"/>
        <v>0</v>
      </c>
      <c r="CP157" s="34">
        <f t="shared" si="587"/>
        <v>0</v>
      </c>
      <c r="CQ157" s="34"/>
      <c r="CR157" s="34"/>
      <c r="CS157" s="34"/>
      <c r="CT157" s="34"/>
      <c r="CU157" s="34"/>
      <c r="CV157" s="34"/>
      <c r="CW157" s="34"/>
      <c r="CX157" s="34"/>
      <c r="CY157" s="34"/>
      <c r="CZ157" s="58"/>
      <c r="DA157" s="58"/>
      <c r="DB157" s="58"/>
      <c r="DC157" s="380">
        <f t="shared" si="547"/>
        <v>734.55</v>
      </c>
      <c r="DD157" s="380">
        <f t="shared" si="547"/>
        <v>734.55</v>
      </c>
      <c r="DE157" s="64">
        <f t="shared" si="544"/>
        <v>734.55</v>
      </c>
      <c r="DF157" s="64">
        <f t="shared" si="544"/>
        <v>734.55</v>
      </c>
      <c r="DG157" s="64">
        <f t="shared" si="544"/>
        <v>0</v>
      </c>
      <c r="DH157" s="64">
        <f t="shared" si="544"/>
        <v>0</v>
      </c>
      <c r="DI157" s="64">
        <f t="shared" si="544"/>
        <v>0</v>
      </c>
      <c r="DJ157" s="64">
        <f t="shared" si="544"/>
        <v>0</v>
      </c>
      <c r="DK157" s="64">
        <f t="shared" si="544"/>
        <v>0</v>
      </c>
      <c r="DL157" s="64">
        <f t="shared" si="544"/>
        <v>0</v>
      </c>
      <c r="DM157" s="64">
        <f t="shared" si="544"/>
        <v>0</v>
      </c>
      <c r="DN157" s="64">
        <f t="shared" si="544"/>
        <v>0</v>
      </c>
      <c r="DO157" s="64">
        <f t="shared" si="544"/>
        <v>0</v>
      </c>
      <c r="DP157" s="64">
        <f t="shared" si="544"/>
        <v>0</v>
      </c>
      <c r="DQ157" s="245">
        <v>0</v>
      </c>
      <c r="DR157" s="245">
        <v>0</v>
      </c>
      <c r="DS157" s="245">
        <v>0</v>
      </c>
      <c r="DT157" s="245">
        <v>1</v>
      </c>
      <c r="DU157" s="245">
        <v>0</v>
      </c>
      <c r="DV157" s="245">
        <f t="shared" si="588"/>
        <v>1</v>
      </c>
      <c r="DW157" s="245"/>
      <c r="DX157" s="245"/>
      <c r="DY157" s="33"/>
      <c r="DZ157" s="33"/>
      <c r="EA157" s="33"/>
      <c r="EB157" s="64">
        <f t="shared" si="570"/>
        <v>734.55</v>
      </c>
      <c r="EC157" s="426">
        <f t="shared" si="570"/>
        <v>734.55</v>
      </c>
      <c r="ED157" s="426">
        <f t="shared" si="469"/>
        <v>734.55</v>
      </c>
      <c r="EE157" s="64">
        <f t="shared" si="470"/>
        <v>734.55</v>
      </c>
      <c r="EF157" s="64">
        <f t="shared" si="418"/>
        <v>734.55</v>
      </c>
      <c r="EG157" s="64">
        <f t="shared" si="471"/>
        <v>734.55</v>
      </c>
      <c r="EH157" s="64">
        <f t="shared" si="548"/>
        <v>734.55</v>
      </c>
      <c r="EI157" s="64">
        <f t="shared" si="548"/>
        <v>0</v>
      </c>
      <c r="EJ157" s="64">
        <f t="shared" si="472"/>
        <v>0</v>
      </c>
      <c r="EK157" s="64">
        <f t="shared" si="549"/>
        <v>0</v>
      </c>
      <c r="EL157" s="64">
        <f t="shared" si="549"/>
        <v>0</v>
      </c>
      <c r="EM157" s="64">
        <f t="shared" si="421"/>
        <v>0</v>
      </c>
      <c r="EN157" s="64">
        <f t="shared" si="550"/>
        <v>0</v>
      </c>
      <c r="EO157" s="64">
        <f t="shared" si="550"/>
        <v>0</v>
      </c>
      <c r="EP157" s="64">
        <f t="shared" si="423"/>
        <v>0</v>
      </c>
      <c r="EQ157" s="64">
        <f t="shared" si="551"/>
        <v>0</v>
      </c>
      <c r="ER157" s="64">
        <f t="shared" si="551"/>
        <v>0</v>
      </c>
      <c r="ES157" s="64"/>
      <c r="ET157" s="426">
        <f t="shared" si="552"/>
        <v>0</v>
      </c>
      <c r="EU157" s="64">
        <f t="shared" si="552"/>
        <v>0</v>
      </c>
      <c r="EV157" s="64"/>
      <c r="EW157" s="426">
        <f t="shared" si="426"/>
        <v>0</v>
      </c>
      <c r="EX157" s="64">
        <f t="shared" si="571"/>
        <v>0</v>
      </c>
      <c r="EY157" s="426">
        <f t="shared" si="571"/>
        <v>0</v>
      </c>
      <c r="EZ157" s="426">
        <f t="shared" si="474"/>
        <v>0</v>
      </c>
      <c r="FA157" s="64">
        <f t="shared" si="475"/>
        <v>0</v>
      </c>
      <c r="FB157" s="64">
        <f t="shared" si="427"/>
        <v>0</v>
      </c>
      <c r="FC157" s="64">
        <f t="shared" si="476"/>
        <v>0</v>
      </c>
      <c r="FD157" s="64">
        <f t="shared" si="553"/>
        <v>0</v>
      </c>
      <c r="FE157" s="64">
        <f t="shared" si="553"/>
        <v>0</v>
      </c>
      <c r="FF157" s="64">
        <f t="shared" si="477"/>
        <v>0</v>
      </c>
      <c r="FG157" s="64">
        <f t="shared" si="554"/>
        <v>0</v>
      </c>
      <c r="FH157" s="64">
        <f t="shared" si="554"/>
        <v>0</v>
      </c>
      <c r="FI157" s="64">
        <f t="shared" si="430"/>
        <v>0</v>
      </c>
      <c r="FJ157" s="64">
        <f t="shared" si="555"/>
        <v>0</v>
      </c>
      <c r="FK157" s="64">
        <f t="shared" si="555"/>
        <v>0</v>
      </c>
      <c r="FL157" s="64">
        <f t="shared" si="432"/>
        <v>0</v>
      </c>
      <c r="FM157" s="64">
        <f t="shared" si="556"/>
        <v>0</v>
      </c>
      <c r="FN157" s="64">
        <f t="shared" si="556"/>
        <v>0</v>
      </c>
      <c r="FO157" s="64"/>
      <c r="FP157" s="64">
        <f t="shared" si="557"/>
        <v>0</v>
      </c>
      <c r="FQ157" s="64">
        <f t="shared" si="557"/>
        <v>0</v>
      </c>
      <c r="FR157" s="64"/>
      <c r="FS157" s="64">
        <f t="shared" si="435"/>
        <v>0</v>
      </c>
      <c r="FT157" s="64">
        <f t="shared" si="558"/>
        <v>0</v>
      </c>
      <c r="FU157" s="426">
        <f t="shared" si="558"/>
        <v>0</v>
      </c>
      <c r="FV157" s="426">
        <f t="shared" si="478"/>
        <v>0</v>
      </c>
      <c r="FW157" s="64">
        <f t="shared" si="437"/>
        <v>0</v>
      </c>
      <c r="FX157" s="64">
        <f t="shared" si="438"/>
        <v>0</v>
      </c>
      <c r="FY157" s="64">
        <f t="shared" si="479"/>
        <v>0</v>
      </c>
      <c r="FZ157" s="64">
        <f t="shared" si="559"/>
        <v>0</v>
      </c>
      <c r="GA157" s="64">
        <f t="shared" si="559"/>
        <v>0</v>
      </c>
      <c r="GB157" s="64">
        <f t="shared" si="480"/>
        <v>0</v>
      </c>
      <c r="GC157" s="64">
        <f t="shared" si="560"/>
        <v>0</v>
      </c>
      <c r="GD157" s="64">
        <f t="shared" si="560"/>
        <v>0</v>
      </c>
      <c r="GE157" s="64">
        <f t="shared" si="441"/>
        <v>0</v>
      </c>
      <c r="GF157" s="64">
        <f t="shared" si="561"/>
        <v>0</v>
      </c>
      <c r="GG157" s="64">
        <f t="shared" si="561"/>
        <v>0</v>
      </c>
      <c r="GH157" s="64">
        <f t="shared" si="443"/>
        <v>0</v>
      </c>
      <c r="GI157" s="64">
        <f t="shared" si="562"/>
        <v>0</v>
      </c>
      <c r="GJ157" s="64">
        <f t="shared" si="562"/>
        <v>0</v>
      </c>
      <c r="GK157" s="64"/>
      <c r="GL157" s="64">
        <f t="shared" si="563"/>
        <v>0</v>
      </c>
      <c r="GM157" s="64">
        <f t="shared" si="563"/>
        <v>0</v>
      </c>
      <c r="GN157" s="64"/>
      <c r="GO157" s="64">
        <f t="shared" si="446"/>
        <v>0</v>
      </c>
      <c r="GP157" s="64">
        <f t="shared" si="564"/>
        <v>0</v>
      </c>
      <c r="GQ157" s="426">
        <f t="shared" si="564"/>
        <v>0</v>
      </c>
      <c r="GR157" s="426">
        <f t="shared" si="481"/>
        <v>0</v>
      </c>
      <c r="GS157" s="64">
        <f t="shared" si="448"/>
        <v>0</v>
      </c>
      <c r="GT157" s="64">
        <f t="shared" si="449"/>
        <v>0</v>
      </c>
      <c r="GU157" s="64">
        <f t="shared" si="482"/>
        <v>0</v>
      </c>
      <c r="GV157" s="64">
        <f t="shared" si="565"/>
        <v>0</v>
      </c>
      <c r="GW157" s="64">
        <f t="shared" si="565"/>
        <v>0</v>
      </c>
      <c r="GX157" s="64">
        <f t="shared" si="483"/>
        <v>0</v>
      </c>
      <c r="GY157" s="64">
        <f t="shared" si="566"/>
        <v>0</v>
      </c>
      <c r="GZ157" s="64">
        <f t="shared" si="566"/>
        <v>0</v>
      </c>
      <c r="HA157" s="64">
        <f t="shared" si="484"/>
        <v>0</v>
      </c>
      <c r="HB157" s="64">
        <f t="shared" si="567"/>
        <v>0</v>
      </c>
      <c r="HC157" s="64">
        <f t="shared" si="567"/>
        <v>0</v>
      </c>
      <c r="HD157" s="64">
        <f t="shared" si="485"/>
        <v>0</v>
      </c>
      <c r="HE157" s="64">
        <f t="shared" si="568"/>
        <v>0</v>
      </c>
      <c r="HF157" s="64">
        <f t="shared" si="568"/>
        <v>0</v>
      </c>
      <c r="HG157" s="64"/>
      <c r="HH157" s="64">
        <f t="shared" si="569"/>
        <v>0</v>
      </c>
      <c r="HI157" s="64">
        <f t="shared" si="569"/>
        <v>0</v>
      </c>
      <c r="HJ157" s="64"/>
      <c r="HK157" s="64">
        <f t="shared" si="455"/>
        <v>0</v>
      </c>
      <c r="HL157" s="382">
        <f t="shared" si="486"/>
        <v>734.55</v>
      </c>
      <c r="HM157" s="398">
        <f t="shared" si="486"/>
        <v>734.55</v>
      </c>
      <c r="HN157" s="398">
        <f t="shared" si="487"/>
        <v>734.55</v>
      </c>
      <c r="HO157" s="382">
        <f t="shared" si="456"/>
        <v>734.55</v>
      </c>
      <c r="HP157" s="382">
        <f t="shared" si="589"/>
        <v>734.55</v>
      </c>
      <c r="HQ157" s="382">
        <f t="shared" si="589"/>
        <v>734.55</v>
      </c>
      <c r="HR157" s="382">
        <f t="shared" si="589"/>
        <v>734.55</v>
      </c>
      <c r="HS157" s="382">
        <f t="shared" si="589"/>
        <v>0</v>
      </c>
      <c r="HT157" s="382">
        <f t="shared" si="589"/>
        <v>0</v>
      </c>
      <c r="HU157" s="382">
        <f t="shared" si="589"/>
        <v>0</v>
      </c>
      <c r="HV157" s="382">
        <f t="shared" si="572"/>
        <v>0</v>
      </c>
      <c r="HW157" s="382">
        <f t="shared" si="540"/>
        <v>0</v>
      </c>
      <c r="HX157" s="382">
        <f t="shared" si="540"/>
        <v>0</v>
      </c>
      <c r="HY157" s="382">
        <f t="shared" si="540"/>
        <v>0</v>
      </c>
      <c r="HZ157" s="382">
        <f t="shared" si="540"/>
        <v>0</v>
      </c>
      <c r="IA157" s="382">
        <f t="shared" si="540"/>
        <v>0</v>
      </c>
      <c r="IB157" s="382">
        <f t="shared" si="540"/>
        <v>0</v>
      </c>
      <c r="IC157" s="382">
        <f t="shared" si="540"/>
        <v>0</v>
      </c>
      <c r="ID157" s="382">
        <f t="shared" si="540"/>
        <v>0</v>
      </c>
      <c r="IE157" s="382">
        <f t="shared" si="540"/>
        <v>0</v>
      </c>
      <c r="IF157" s="429">
        <f t="shared" si="540"/>
        <v>0</v>
      </c>
      <c r="IG157" s="382">
        <f t="shared" si="540"/>
        <v>0</v>
      </c>
      <c r="IK157" s="380">
        <f t="shared" si="541"/>
        <v>0</v>
      </c>
    </row>
    <row r="158" spans="1:245" s="35" customFormat="1" ht="20.25" customHeight="1" outlineLevel="2">
      <c r="A158" s="57" t="s">
        <v>98</v>
      </c>
      <c r="B158" s="60" t="s">
        <v>243</v>
      </c>
      <c r="C158" s="60" t="s">
        <v>147</v>
      </c>
      <c r="D158" s="60" t="s">
        <v>354</v>
      </c>
      <c r="E158" s="245"/>
      <c r="F158" s="245"/>
      <c r="G158" s="245"/>
      <c r="H158" s="245"/>
      <c r="I158" s="245"/>
      <c r="J158" s="245">
        <v>2017</v>
      </c>
      <c r="K158" s="245">
        <v>2017</v>
      </c>
      <c r="L158" s="245"/>
      <c r="M158" s="34">
        <f t="shared" si="579"/>
        <v>479.375</v>
      </c>
      <c r="N158" s="341" t="s">
        <v>606</v>
      </c>
      <c r="O158" s="34">
        <f t="shared" si="580"/>
        <v>479.375</v>
      </c>
      <c r="P158" s="34">
        <f t="shared" si="581"/>
        <v>479.375</v>
      </c>
      <c r="Q158" s="34">
        <f t="shared" si="581"/>
        <v>479.375</v>
      </c>
      <c r="R158" s="34">
        <f t="shared" si="581"/>
        <v>0</v>
      </c>
      <c r="S158" s="34">
        <f t="shared" si="581"/>
        <v>0</v>
      </c>
      <c r="T158" s="34">
        <f t="shared" si="581"/>
        <v>0</v>
      </c>
      <c r="U158" s="34">
        <f t="shared" si="581"/>
        <v>0</v>
      </c>
      <c r="V158" s="66">
        <f t="shared" si="526"/>
        <v>0</v>
      </c>
      <c r="W158" s="34"/>
      <c r="X158" s="34"/>
      <c r="Y158" s="34"/>
      <c r="Z158" s="34"/>
      <c r="AA158" s="34"/>
      <c r="AB158" s="34"/>
      <c r="AC158" s="34"/>
      <c r="AD158" s="34"/>
      <c r="AE158" s="34"/>
      <c r="AF158" s="34"/>
      <c r="AG158" s="34">
        <f t="shared" si="582"/>
        <v>0</v>
      </c>
      <c r="AH158" s="34">
        <f t="shared" si="582"/>
        <v>0</v>
      </c>
      <c r="AI158" s="34">
        <f t="shared" si="500"/>
        <v>0</v>
      </c>
      <c r="AJ158" s="34"/>
      <c r="AK158" s="34"/>
      <c r="AL158" s="34"/>
      <c r="AM158" s="34"/>
      <c r="AN158" s="34"/>
      <c r="AO158" s="34"/>
      <c r="AP158" s="34"/>
      <c r="AQ158" s="34"/>
      <c r="AR158" s="34"/>
      <c r="AS158" s="34">
        <f t="shared" si="583"/>
        <v>0</v>
      </c>
      <c r="AT158" s="34">
        <f t="shared" si="583"/>
        <v>0</v>
      </c>
      <c r="AU158" s="66">
        <f t="shared" si="545"/>
        <v>0</v>
      </c>
      <c r="AV158" s="34">
        <f t="shared" si="584"/>
        <v>0</v>
      </c>
      <c r="AW158" s="34">
        <f t="shared" si="584"/>
        <v>0</v>
      </c>
      <c r="AX158" s="34">
        <f t="shared" si="546"/>
        <v>0</v>
      </c>
      <c r="AY158" s="34">
        <f t="shared" si="585"/>
        <v>479.375</v>
      </c>
      <c r="AZ158" s="34">
        <f t="shared" si="585"/>
        <v>479.375</v>
      </c>
      <c r="BA158" s="34">
        <f>406.25*1.18</f>
        <v>479.375</v>
      </c>
      <c r="BB158" s="34">
        <f>406.25*1.18</f>
        <v>479.375</v>
      </c>
      <c r="BC158" s="245"/>
      <c r="BD158" s="245"/>
      <c r="BE158" s="245"/>
      <c r="BF158" s="245"/>
      <c r="BG158" s="245"/>
      <c r="BH158" s="245"/>
      <c r="BI158" s="245"/>
      <c r="BJ158" s="245"/>
      <c r="BK158" s="47"/>
      <c r="BL158" s="47"/>
      <c r="BM158" s="34">
        <f t="shared" si="586"/>
        <v>0</v>
      </c>
      <c r="BN158" s="34">
        <f t="shared" si="586"/>
        <v>0</v>
      </c>
      <c r="BO158" s="245"/>
      <c r="BP158" s="245"/>
      <c r="BQ158" s="245"/>
      <c r="BR158" s="245"/>
      <c r="BS158" s="245"/>
      <c r="BT158" s="245"/>
      <c r="BU158" s="245"/>
      <c r="BV158" s="245"/>
      <c r="BW158" s="245"/>
      <c r="BX158" s="245"/>
      <c r="BY158" s="245"/>
      <c r="BZ158" s="245"/>
      <c r="CA158" s="34">
        <f t="shared" si="538"/>
        <v>0</v>
      </c>
      <c r="CB158" s="34">
        <f t="shared" si="538"/>
        <v>0</v>
      </c>
      <c r="CC158" s="245"/>
      <c r="CD158" s="245"/>
      <c r="CE158" s="245"/>
      <c r="CF158" s="245"/>
      <c r="CG158" s="245"/>
      <c r="CH158" s="245"/>
      <c r="CI158" s="245"/>
      <c r="CJ158" s="245"/>
      <c r="CK158" s="245"/>
      <c r="CL158" s="245"/>
      <c r="CM158" s="245"/>
      <c r="CN158" s="245"/>
      <c r="CO158" s="34">
        <f t="shared" si="587"/>
        <v>0</v>
      </c>
      <c r="CP158" s="34">
        <f t="shared" si="587"/>
        <v>0</v>
      </c>
      <c r="CQ158" s="34"/>
      <c r="CR158" s="34"/>
      <c r="CS158" s="34"/>
      <c r="CT158" s="34"/>
      <c r="CU158" s="34"/>
      <c r="CV158" s="34"/>
      <c r="CW158" s="34"/>
      <c r="CX158" s="34"/>
      <c r="CY158" s="34"/>
      <c r="CZ158" s="58"/>
      <c r="DA158" s="58"/>
      <c r="DB158" s="58"/>
      <c r="DC158" s="380">
        <f t="shared" si="547"/>
        <v>479.375</v>
      </c>
      <c r="DD158" s="380">
        <f t="shared" si="547"/>
        <v>479.375</v>
      </c>
      <c r="DE158" s="64">
        <f t="shared" si="544"/>
        <v>479.375</v>
      </c>
      <c r="DF158" s="64">
        <f t="shared" si="544"/>
        <v>479.375</v>
      </c>
      <c r="DG158" s="64">
        <f t="shared" si="544"/>
        <v>0</v>
      </c>
      <c r="DH158" s="64">
        <f t="shared" si="544"/>
        <v>0</v>
      </c>
      <c r="DI158" s="64">
        <f t="shared" si="544"/>
        <v>0</v>
      </c>
      <c r="DJ158" s="64">
        <f t="shared" si="544"/>
        <v>0</v>
      </c>
      <c r="DK158" s="64">
        <f t="shared" si="544"/>
        <v>0</v>
      </c>
      <c r="DL158" s="64">
        <f t="shared" si="544"/>
        <v>0</v>
      </c>
      <c r="DM158" s="64">
        <f t="shared" si="544"/>
        <v>0</v>
      </c>
      <c r="DN158" s="64">
        <f t="shared" si="544"/>
        <v>0</v>
      </c>
      <c r="DO158" s="64">
        <f t="shared" si="544"/>
        <v>0</v>
      </c>
      <c r="DP158" s="64">
        <f t="shared" si="544"/>
        <v>0</v>
      </c>
      <c r="DQ158" s="245"/>
      <c r="DR158" s="245"/>
      <c r="DS158" s="245"/>
      <c r="DT158" s="245"/>
      <c r="DU158" s="245"/>
      <c r="DV158" s="245"/>
      <c r="DW158" s="245"/>
      <c r="DX158" s="245"/>
      <c r="DY158" s="33"/>
      <c r="DZ158" s="33"/>
      <c r="EA158" s="33"/>
      <c r="EB158" s="64">
        <f t="shared" si="570"/>
        <v>479.375</v>
      </c>
      <c r="EC158" s="426">
        <f t="shared" si="570"/>
        <v>479.375</v>
      </c>
      <c r="ED158" s="426">
        <f t="shared" si="469"/>
        <v>479.375</v>
      </c>
      <c r="EE158" s="64">
        <f t="shared" si="470"/>
        <v>479.375</v>
      </c>
      <c r="EF158" s="64">
        <f t="shared" si="418"/>
        <v>479.375</v>
      </c>
      <c r="EG158" s="64">
        <f t="shared" si="471"/>
        <v>479.375</v>
      </c>
      <c r="EH158" s="64">
        <f t="shared" si="548"/>
        <v>479.375</v>
      </c>
      <c r="EI158" s="64">
        <f t="shared" si="548"/>
        <v>0</v>
      </c>
      <c r="EJ158" s="64">
        <f t="shared" si="472"/>
        <v>0</v>
      </c>
      <c r="EK158" s="64">
        <f t="shared" si="549"/>
        <v>0</v>
      </c>
      <c r="EL158" s="64">
        <f t="shared" si="549"/>
        <v>0</v>
      </c>
      <c r="EM158" s="64">
        <f t="shared" si="421"/>
        <v>0</v>
      </c>
      <c r="EN158" s="64">
        <f t="shared" si="550"/>
        <v>0</v>
      </c>
      <c r="EO158" s="64">
        <f t="shared" si="550"/>
        <v>0</v>
      </c>
      <c r="EP158" s="64">
        <f t="shared" si="423"/>
        <v>0</v>
      </c>
      <c r="EQ158" s="64">
        <f t="shared" si="551"/>
        <v>0</v>
      </c>
      <c r="ER158" s="64">
        <f t="shared" si="551"/>
        <v>0</v>
      </c>
      <c r="ES158" s="64"/>
      <c r="ET158" s="426">
        <f t="shared" si="552"/>
        <v>0</v>
      </c>
      <c r="EU158" s="64">
        <f t="shared" si="552"/>
        <v>0</v>
      </c>
      <c r="EV158" s="64"/>
      <c r="EW158" s="426">
        <f t="shared" si="426"/>
        <v>0</v>
      </c>
      <c r="EX158" s="64">
        <f t="shared" si="571"/>
        <v>0</v>
      </c>
      <c r="EY158" s="426">
        <f t="shared" si="571"/>
        <v>0</v>
      </c>
      <c r="EZ158" s="426">
        <f t="shared" si="474"/>
        <v>0</v>
      </c>
      <c r="FA158" s="64">
        <f t="shared" si="475"/>
        <v>0</v>
      </c>
      <c r="FB158" s="64">
        <f t="shared" si="427"/>
        <v>0</v>
      </c>
      <c r="FC158" s="64">
        <f t="shared" si="476"/>
        <v>0</v>
      </c>
      <c r="FD158" s="64">
        <f t="shared" si="553"/>
        <v>0</v>
      </c>
      <c r="FE158" s="64">
        <f t="shared" si="553"/>
        <v>0</v>
      </c>
      <c r="FF158" s="64">
        <f t="shared" si="477"/>
        <v>0</v>
      </c>
      <c r="FG158" s="64">
        <f t="shared" si="554"/>
        <v>0</v>
      </c>
      <c r="FH158" s="64">
        <f t="shared" si="554"/>
        <v>0</v>
      </c>
      <c r="FI158" s="64">
        <f t="shared" si="430"/>
        <v>0</v>
      </c>
      <c r="FJ158" s="64">
        <f t="shared" si="555"/>
        <v>0</v>
      </c>
      <c r="FK158" s="64">
        <f t="shared" si="555"/>
        <v>0</v>
      </c>
      <c r="FL158" s="64">
        <f t="shared" si="432"/>
        <v>0</v>
      </c>
      <c r="FM158" s="64">
        <f t="shared" si="556"/>
        <v>0</v>
      </c>
      <c r="FN158" s="64">
        <f t="shared" si="556"/>
        <v>0</v>
      </c>
      <c r="FO158" s="64"/>
      <c r="FP158" s="64">
        <f t="shared" si="557"/>
        <v>0</v>
      </c>
      <c r="FQ158" s="64">
        <f t="shared" si="557"/>
        <v>0</v>
      </c>
      <c r="FR158" s="64"/>
      <c r="FS158" s="64">
        <f t="shared" si="435"/>
        <v>0</v>
      </c>
      <c r="FT158" s="64">
        <f t="shared" si="558"/>
        <v>0</v>
      </c>
      <c r="FU158" s="426">
        <f t="shared" si="558"/>
        <v>0</v>
      </c>
      <c r="FV158" s="426">
        <f t="shared" si="478"/>
        <v>0</v>
      </c>
      <c r="FW158" s="64">
        <f t="shared" si="437"/>
        <v>0</v>
      </c>
      <c r="FX158" s="64">
        <f t="shared" si="438"/>
        <v>0</v>
      </c>
      <c r="FY158" s="64">
        <f t="shared" si="479"/>
        <v>0</v>
      </c>
      <c r="FZ158" s="64">
        <f t="shared" si="559"/>
        <v>0</v>
      </c>
      <c r="GA158" s="64">
        <f t="shared" si="559"/>
        <v>0</v>
      </c>
      <c r="GB158" s="64">
        <f t="shared" si="480"/>
        <v>0</v>
      </c>
      <c r="GC158" s="64">
        <f t="shared" si="560"/>
        <v>0</v>
      </c>
      <c r="GD158" s="64">
        <f t="shared" si="560"/>
        <v>0</v>
      </c>
      <c r="GE158" s="64">
        <f t="shared" si="441"/>
        <v>0</v>
      </c>
      <c r="GF158" s="64">
        <f t="shared" si="561"/>
        <v>0</v>
      </c>
      <c r="GG158" s="64">
        <f t="shared" si="561"/>
        <v>0</v>
      </c>
      <c r="GH158" s="64">
        <f t="shared" si="443"/>
        <v>0</v>
      </c>
      <c r="GI158" s="64">
        <f t="shared" si="562"/>
        <v>0</v>
      </c>
      <c r="GJ158" s="64">
        <f t="shared" si="562"/>
        <v>0</v>
      </c>
      <c r="GK158" s="64"/>
      <c r="GL158" s="64">
        <f t="shared" si="563"/>
        <v>0</v>
      </c>
      <c r="GM158" s="64">
        <f t="shared" si="563"/>
        <v>0</v>
      </c>
      <c r="GN158" s="64"/>
      <c r="GO158" s="64">
        <f t="shared" si="446"/>
        <v>0</v>
      </c>
      <c r="GP158" s="64">
        <f t="shared" si="564"/>
        <v>0</v>
      </c>
      <c r="GQ158" s="426">
        <f t="shared" si="564"/>
        <v>0</v>
      </c>
      <c r="GR158" s="426">
        <f t="shared" si="481"/>
        <v>0</v>
      </c>
      <c r="GS158" s="64">
        <f t="shared" si="448"/>
        <v>0</v>
      </c>
      <c r="GT158" s="64">
        <f t="shared" si="449"/>
        <v>0</v>
      </c>
      <c r="GU158" s="64">
        <f t="shared" si="482"/>
        <v>0</v>
      </c>
      <c r="GV158" s="64">
        <f t="shared" si="565"/>
        <v>0</v>
      </c>
      <c r="GW158" s="64">
        <f t="shared" si="565"/>
        <v>0</v>
      </c>
      <c r="GX158" s="64">
        <f t="shared" si="483"/>
        <v>0</v>
      </c>
      <c r="GY158" s="64">
        <f t="shared" si="566"/>
        <v>0</v>
      </c>
      <c r="GZ158" s="64">
        <f t="shared" si="566"/>
        <v>0</v>
      </c>
      <c r="HA158" s="64">
        <f t="shared" si="484"/>
        <v>0</v>
      </c>
      <c r="HB158" s="64">
        <f t="shared" si="567"/>
        <v>0</v>
      </c>
      <c r="HC158" s="64">
        <f t="shared" si="567"/>
        <v>0</v>
      </c>
      <c r="HD158" s="64">
        <f t="shared" si="485"/>
        <v>0</v>
      </c>
      <c r="HE158" s="64">
        <f t="shared" si="568"/>
        <v>0</v>
      </c>
      <c r="HF158" s="64">
        <f t="shared" si="568"/>
        <v>0</v>
      </c>
      <c r="HG158" s="64"/>
      <c r="HH158" s="64">
        <f t="shared" si="569"/>
        <v>0</v>
      </c>
      <c r="HI158" s="64">
        <f t="shared" si="569"/>
        <v>0</v>
      </c>
      <c r="HJ158" s="64"/>
      <c r="HK158" s="64">
        <f t="shared" si="455"/>
        <v>0</v>
      </c>
      <c r="HL158" s="382">
        <f t="shared" si="486"/>
        <v>479.375</v>
      </c>
      <c r="HM158" s="398">
        <f t="shared" si="486"/>
        <v>479.375</v>
      </c>
      <c r="HN158" s="398">
        <f t="shared" si="487"/>
        <v>479.375</v>
      </c>
      <c r="HO158" s="382">
        <f t="shared" si="456"/>
        <v>479.375</v>
      </c>
      <c r="HP158" s="382">
        <f t="shared" si="589"/>
        <v>479.375</v>
      </c>
      <c r="HQ158" s="382">
        <f t="shared" si="589"/>
        <v>479.375</v>
      </c>
      <c r="HR158" s="382">
        <f t="shared" si="589"/>
        <v>479.375</v>
      </c>
      <c r="HS158" s="382">
        <f t="shared" si="589"/>
        <v>0</v>
      </c>
      <c r="HT158" s="382">
        <f t="shared" si="589"/>
        <v>0</v>
      </c>
      <c r="HU158" s="382">
        <f t="shared" si="589"/>
        <v>0</v>
      </c>
      <c r="HV158" s="382">
        <f t="shared" si="572"/>
        <v>0</v>
      </c>
      <c r="HW158" s="382">
        <f t="shared" si="540"/>
        <v>0</v>
      </c>
      <c r="HX158" s="382">
        <f t="shared" si="540"/>
        <v>0</v>
      </c>
      <c r="HY158" s="382">
        <f t="shared" si="540"/>
        <v>0</v>
      </c>
      <c r="HZ158" s="382">
        <f t="shared" si="540"/>
        <v>0</v>
      </c>
      <c r="IA158" s="382">
        <f t="shared" si="540"/>
        <v>0</v>
      </c>
      <c r="IB158" s="382">
        <f t="shared" si="540"/>
        <v>0</v>
      </c>
      <c r="IC158" s="382">
        <f t="shared" si="540"/>
        <v>0</v>
      </c>
      <c r="ID158" s="382">
        <f t="shared" si="540"/>
        <v>0</v>
      </c>
      <c r="IE158" s="382">
        <f t="shared" si="540"/>
        <v>0</v>
      </c>
      <c r="IF158" s="429">
        <f t="shared" si="540"/>
        <v>0</v>
      </c>
      <c r="IG158" s="382">
        <f t="shared" si="540"/>
        <v>0</v>
      </c>
      <c r="IK158" s="380">
        <f t="shared" si="541"/>
        <v>0</v>
      </c>
    </row>
    <row r="159" spans="1:245" s="35" customFormat="1" ht="20.25" customHeight="1" outlineLevel="2">
      <c r="A159" s="57" t="s">
        <v>99</v>
      </c>
      <c r="B159" s="60" t="s">
        <v>72</v>
      </c>
      <c r="C159" s="60" t="s">
        <v>147</v>
      </c>
      <c r="D159" s="60" t="s">
        <v>177</v>
      </c>
      <c r="E159" s="245" t="s">
        <v>21</v>
      </c>
      <c r="F159" s="245"/>
      <c r="G159" s="245"/>
      <c r="H159" s="245"/>
      <c r="I159" s="245"/>
      <c r="J159" s="245">
        <v>2020</v>
      </c>
      <c r="K159" s="245">
        <v>2020</v>
      </c>
      <c r="L159" s="245"/>
      <c r="M159" s="34">
        <f t="shared" si="579"/>
        <v>2150</v>
      </c>
      <c r="N159" s="341" t="s">
        <v>606</v>
      </c>
      <c r="O159" s="34">
        <f t="shared" si="580"/>
        <v>2150</v>
      </c>
      <c r="P159" s="34">
        <f t="shared" si="581"/>
        <v>0</v>
      </c>
      <c r="Q159" s="34">
        <f t="shared" si="581"/>
        <v>0</v>
      </c>
      <c r="R159" s="34">
        <f t="shared" si="581"/>
        <v>0</v>
      </c>
      <c r="S159" s="34">
        <f t="shared" si="581"/>
        <v>0</v>
      </c>
      <c r="T159" s="34">
        <f t="shared" si="581"/>
        <v>2150</v>
      </c>
      <c r="U159" s="34">
        <f t="shared" si="581"/>
        <v>0</v>
      </c>
      <c r="V159" s="66">
        <f t="shared" si="526"/>
        <v>0</v>
      </c>
      <c r="W159" s="34"/>
      <c r="X159" s="34"/>
      <c r="Y159" s="34"/>
      <c r="Z159" s="34"/>
      <c r="AA159" s="34"/>
      <c r="AB159" s="34"/>
      <c r="AC159" s="34"/>
      <c r="AD159" s="34"/>
      <c r="AE159" s="34"/>
      <c r="AF159" s="34"/>
      <c r="AG159" s="34">
        <f t="shared" si="582"/>
        <v>0</v>
      </c>
      <c r="AH159" s="34">
        <f t="shared" si="582"/>
        <v>2150</v>
      </c>
      <c r="AI159" s="34">
        <f t="shared" si="500"/>
        <v>0</v>
      </c>
      <c r="AJ159" s="34"/>
      <c r="AK159" s="34"/>
      <c r="AL159" s="34"/>
      <c r="AM159" s="34"/>
      <c r="AN159" s="34"/>
      <c r="AO159" s="34"/>
      <c r="AP159" s="34"/>
      <c r="AQ159" s="34"/>
      <c r="AR159" s="34"/>
      <c r="AS159" s="34">
        <f t="shared" si="583"/>
        <v>0</v>
      </c>
      <c r="AT159" s="34">
        <f t="shared" si="583"/>
        <v>0</v>
      </c>
      <c r="AU159" s="66">
        <f t="shared" si="545"/>
        <v>1648</v>
      </c>
      <c r="AV159" s="34">
        <f t="shared" si="584"/>
        <v>0</v>
      </c>
      <c r="AW159" s="34">
        <f t="shared" si="584"/>
        <v>0</v>
      </c>
      <c r="AX159" s="34">
        <f t="shared" si="546"/>
        <v>0</v>
      </c>
      <c r="AY159" s="34">
        <f t="shared" si="585"/>
        <v>2150</v>
      </c>
      <c r="AZ159" s="34">
        <f>+BB159+BD159+BH159+BF159+BJ159+BL159</f>
        <v>2150</v>
      </c>
      <c r="BA159" s="34"/>
      <c r="BB159" s="34"/>
      <c r="BC159" s="184"/>
      <c r="BD159" s="184"/>
      <c r="BE159" s="245">
        <v>2150</v>
      </c>
      <c r="BG159" s="185">
        <v>0</v>
      </c>
      <c r="BH159" s="185">
        <v>2150</v>
      </c>
      <c r="BI159" s="245"/>
      <c r="BJ159" s="245"/>
      <c r="BK159" s="47"/>
      <c r="BL159" s="47"/>
      <c r="BM159" s="34">
        <f t="shared" si="586"/>
        <v>0</v>
      </c>
      <c r="BN159" s="34">
        <f t="shared" si="586"/>
        <v>0</v>
      </c>
      <c r="BO159" s="245"/>
      <c r="BP159" s="245"/>
      <c r="BQ159" s="245"/>
      <c r="BR159" s="245"/>
      <c r="BS159" s="245"/>
      <c r="BT159" s="245"/>
      <c r="BU159" s="245"/>
      <c r="BV159" s="245"/>
      <c r="BW159" s="245"/>
      <c r="BX159" s="245"/>
      <c r="BY159" s="245"/>
      <c r="BZ159" s="245"/>
      <c r="CA159" s="34">
        <f t="shared" si="538"/>
        <v>0</v>
      </c>
      <c r="CB159" s="34">
        <f t="shared" si="538"/>
        <v>0</v>
      </c>
      <c r="CC159" s="245"/>
      <c r="CD159" s="245"/>
      <c r="CE159" s="245"/>
      <c r="CF159" s="245"/>
      <c r="CG159" s="245"/>
      <c r="CH159" s="245"/>
      <c r="CI159" s="245"/>
      <c r="CJ159" s="245"/>
      <c r="CK159" s="245"/>
      <c r="CL159" s="245"/>
      <c r="CM159" s="245"/>
      <c r="CN159" s="245"/>
      <c r="CO159" s="34">
        <f t="shared" si="587"/>
        <v>0</v>
      </c>
      <c r="CP159" s="34">
        <f t="shared" si="587"/>
        <v>0</v>
      </c>
      <c r="CQ159" s="34"/>
      <c r="CR159" s="34"/>
      <c r="CS159" s="34"/>
      <c r="CT159" s="34"/>
      <c r="CU159" s="34"/>
      <c r="CV159" s="34"/>
      <c r="CW159" s="34"/>
      <c r="CX159" s="34"/>
      <c r="CY159" s="34"/>
      <c r="CZ159" s="58"/>
      <c r="DA159" s="58"/>
      <c r="DB159" s="58"/>
      <c r="DC159" s="380">
        <f t="shared" si="547"/>
        <v>2150</v>
      </c>
      <c r="DD159" s="380">
        <f t="shared" si="547"/>
        <v>2150</v>
      </c>
      <c r="DE159" s="64">
        <f t="shared" si="544"/>
        <v>0</v>
      </c>
      <c r="DF159" s="64">
        <f t="shared" si="544"/>
        <v>0</v>
      </c>
      <c r="DG159" s="64">
        <f t="shared" si="544"/>
        <v>0</v>
      </c>
      <c r="DH159" s="64">
        <f t="shared" si="544"/>
        <v>0</v>
      </c>
      <c r="DI159" s="64">
        <f t="shared" si="544"/>
        <v>2150</v>
      </c>
      <c r="DJ159" s="64">
        <f t="shared" si="544"/>
        <v>0</v>
      </c>
      <c r="DK159" s="64">
        <f t="shared" si="544"/>
        <v>0</v>
      </c>
      <c r="DL159" s="64">
        <f t="shared" si="544"/>
        <v>2150</v>
      </c>
      <c r="DM159" s="64">
        <f t="shared" si="544"/>
        <v>0</v>
      </c>
      <c r="DN159" s="64">
        <f t="shared" si="544"/>
        <v>0</v>
      </c>
      <c r="DO159" s="64">
        <f t="shared" si="544"/>
        <v>0</v>
      </c>
      <c r="DP159" s="64">
        <f t="shared" si="544"/>
        <v>0</v>
      </c>
      <c r="DQ159" s="245">
        <v>0</v>
      </c>
      <c r="DR159" s="245">
        <v>0</v>
      </c>
      <c r="DS159" s="245">
        <v>0</v>
      </c>
      <c r="DT159" s="245">
        <v>1</v>
      </c>
      <c r="DU159" s="245">
        <v>0</v>
      </c>
      <c r="DV159" s="245">
        <f t="shared" si="588"/>
        <v>1</v>
      </c>
      <c r="DW159" s="245"/>
      <c r="DX159" s="245"/>
      <c r="DY159" s="33"/>
      <c r="DZ159" s="33"/>
      <c r="EA159" s="33"/>
      <c r="EB159" s="64">
        <f t="shared" si="570"/>
        <v>2150</v>
      </c>
      <c r="EC159" s="426">
        <f t="shared" si="570"/>
        <v>148</v>
      </c>
      <c r="ED159" s="426">
        <f t="shared" si="469"/>
        <v>2150</v>
      </c>
      <c r="EE159" s="64">
        <f t="shared" si="470"/>
        <v>2150</v>
      </c>
      <c r="EF159" s="64">
        <f t="shared" si="418"/>
        <v>0</v>
      </c>
      <c r="EG159" s="64">
        <f t="shared" si="471"/>
        <v>0</v>
      </c>
      <c r="EH159" s="64">
        <f t="shared" si="548"/>
        <v>0</v>
      </c>
      <c r="EI159" s="64">
        <f t="shared" si="548"/>
        <v>0</v>
      </c>
      <c r="EJ159" s="64">
        <f t="shared" si="472"/>
        <v>0</v>
      </c>
      <c r="EK159" s="64">
        <f t="shared" si="549"/>
        <v>0</v>
      </c>
      <c r="EL159" s="64">
        <f t="shared" si="549"/>
        <v>2150</v>
      </c>
      <c r="EM159" s="64">
        <f t="shared" si="421"/>
        <v>0</v>
      </c>
      <c r="EN159" s="64">
        <f t="shared" si="550"/>
        <v>0</v>
      </c>
      <c r="EO159" s="64">
        <f t="shared" si="550"/>
        <v>0</v>
      </c>
      <c r="EP159" s="64">
        <f t="shared" si="423"/>
        <v>0</v>
      </c>
      <c r="EQ159" s="64">
        <f t="shared" si="551"/>
        <v>2150</v>
      </c>
      <c r="ER159" s="64">
        <f t="shared" si="551"/>
        <v>0</v>
      </c>
      <c r="ES159" s="64">
        <f>148</f>
        <v>148</v>
      </c>
      <c r="ET159" s="426">
        <f t="shared" si="552"/>
        <v>0</v>
      </c>
      <c r="EU159" s="64">
        <f t="shared" si="552"/>
        <v>0</v>
      </c>
      <c r="EV159" s="64"/>
      <c r="EW159" s="426">
        <f t="shared" si="426"/>
        <v>0</v>
      </c>
      <c r="EX159" s="64">
        <f t="shared" si="571"/>
        <v>0</v>
      </c>
      <c r="EY159" s="426">
        <f t="shared" si="571"/>
        <v>0</v>
      </c>
      <c r="EZ159" s="426">
        <f t="shared" si="474"/>
        <v>0</v>
      </c>
      <c r="FA159" s="64">
        <f t="shared" si="475"/>
        <v>0</v>
      </c>
      <c r="FB159" s="64">
        <f t="shared" si="427"/>
        <v>0</v>
      </c>
      <c r="FC159" s="64">
        <f t="shared" si="476"/>
        <v>0</v>
      </c>
      <c r="FD159" s="64">
        <f t="shared" si="553"/>
        <v>0</v>
      </c>
      <c r="FE159" s="64">
        <f t="shared" si="553"/>
        <v>0</v>
      </c>
      <c r="FF159" s="64">
        <f t="shared" si="477"/>
        <v>0</v>
      </c>
      <c r="FG159" s="64">
        <f t="shared" si="554"/>
        <v>0</v>
      </c>
      <c r="FH159" s="64">
        <f t="shared" si="554"/>
        <v>0</v>
      </c>
      <c r="FI159" s="64">
        <f t="shared" si="430"/>
        <v>0</v>
      </c>
      <c r="FJ159" s="64">
        <f t="shared" si="555"/>
        <v>0</v>
      </c>
      <c r="FK159" s="64">
        <f t="shared" si="555"/>
        <v>0</v>
      </c>
      <c r="FL159" s="64">
        <f t="shared" si="432"/>
        <v>0</v>
      </c>
      <c r="FM159" s="64">
        <f t="shared" si="556"/>
        <v>0</v>
      </c>
      <c r="FN159" s="64">
        <f t="shared" si="556"/>
        <v>0</v>
      </c>
      <c r="FO159" s="64"/>
      <c r="FP159" s="64">
        <f t="shared" si="557"/>
        <v>0</v>
      </c>
      <c r="FQ159" s="64">
        <f t="shared" si="557"/>
        <v>0</v>
      </c>
      <c r="FR159" s="64"/>
      <c r="FS159" s="64">
        <f t="shared" si="435"/>
        <v>0</v>
      </c>
      <c r="FT159" s="64">
        <f t="shared" si="558"/>
        <v>0</v>
      </c>
      <c r="FU159" s="426">
        <f t="shared" si="558"/>
        <v>0</v>
      </c>
      <c r="FV159" s="426">
        <f t="shared" si="478"/>
        <v>0</v>
      </c>
      <c r="FW159" s="64">
        <f t="shared" si="437"/>
        <v>0</v>
      </c>
      <c r="FX159" s="64">
        <f t="shared" si="438"/>
        <v>0</v>
      </c>
      <c r="FY159" s="64">
        <f t="shared" si="479"/>
        <v>0</v>
      </c>
      <c r="FZ159" s="64">
        <f t="shared" si="559"/>
        <v>0</v>
      </c>
      <c r="GA159" s="64">
        <f t="shared" si="559"/>
        <v>0</v>
      </c>
      <c r="GB159" s="64">
        <f t="shared" si="480"/>
        <v>0</v>
      </c>
      <c r="GC159" s="64">
        <f t="shared" si="560"/>
        <v>0</v>
      </c>
      <c r="GD159" s="64">
        <f t="shared" si="560"/>
        <v>0</v>
      </c>
      <c r="GE159" s="64">
        <f t="shared" si="441"/>
        <v>0</v>
      </c>
      <c r="GF159" s="64">
        <f t="shared" si="561"/>
        <v>0</v>
      </c>
      <c r="GG159" s="64">
        <f t="shared" si="561"/>
        <v>0</v>
      </c>
      <c r="GH159" s="64">
        <f t="shared" si="443"/>
        <v>0</v>
      </c>
      <c r="GI159" s="64">
        <f t="shared" si="562"/>
        <v>0</v>
      </c>
      <c r="GJ159" s="64">
        <f t="shared" si="562"/>
        <v>0</v>
      </c>
      <c r="GK159" s="64"/>
      <c r="GL159" s="64">
        <f t="shared" si="563"/>
        <v>0</v>
      </c>
      <c r="GM159" s="64">
        <f t="shared" si="563"/>
        <v>0</v>
      </c>
      <c r="GN159" s="64"/>
      <c r="GO159" s="64">
        <f t="shared" si="446"/>
        <v>0</v>
      </c>
      <c r="GP159" s="64">
        <f t="shared" si="564"/>
        <v>0</v>
      </c>
      <c r="GQ159" s="426">
        <f t="shared" si="564"/>
        <v>1500</v>
      </c>
      <c r="GR159" s="426">
        <f t="shared" si="481"/>
        <v>0</v>
      </c>
      <c r="GS159" s="64">
        <f t="shared" si="448"/>
        <v>0</v>
      </c>
      <c r="GT159" s="64">
        <f t="shared" si="449"/>
        <v>0</v>
      </c>
      <c r="GU159" s="64">
        <f t="shared" si="482"/>
        <v>0</v>
      </c>
      <c r="GV159" s="64">
        <f t="shared" si="565"/>
        <v>0</v>
      </c>
      <c r="GW159" s="64">
        <f t="shared" si="565"/>
        <v>0</v>
      </c>
      <c r="GX159" s="64">
        <f t="shared" si="483"/>
        <v>0</v>
      </c>
      <c r="GY159" s="64">
        <f t="shared" si="566"/>
        <v>0</v>
      </c>
      <c r="GZ159" s="64">
        <f t="shared" si="566"/>
        <v>0</v>
      </c>
      <c r="HA159" s="64">
        <f t="shared" si="484"/>
        <v>0</v>
      </c>
      <c r="HB159" s="64">
        <f t="shared" si="567"/>
        <v>0</v>
      </c>
      <c r="HC159" s="64">
        <f t="shared" si="567"/>
        <v>0</v>
      </c>
      <c r="HD159" s="64">
        <f t="shared" si="485"/>
        <v>0</v>
      </c>
      <c r="HE159" s="64">
        <f t="shared" si="568"/>
        <v>0</v>
      </c>
      <c r="HF159" s="64">
        <f t="shared" si="568"/>
        <v>0</v>
      </c>
      <c r="HG159" s="64">
        <v>1500</v>
      </c>
      <c r="HH159" s="64">
        <f t="shared" si="569"/>
        <v>0</v>
      </c>
      <c r="HI159" s="64">
        <f t="shared" si="569"/>
        <v>0</v>
      </c>
      <c r="HJ159" s="64"/>
      <c r="HK159" s="64">
        <f t="shared" si="455"/>
        <v>0</v>
      </c>
      <c r="HL159" s="382">
        <f t="shared" si="486"/>
        <v>2150</v>
      </c>
      <c r="HM159" s="398">
        <f t="shared" si="486"/>
        <v>1648</v>
      </c>
      <c r="HN159" s="398">
        <f t="shared" si="487"/>
        <v>2150</v>
      </c>
      <c r="HO159" s="382">
        <f t="shared" si="456"/>
        <v>2150</v>
      </c>
      <c r="HP159" s="382">
        <f t="shared" si="589"/>
        <v>0</v>
      </c>
      <c r="HQ159" s="382">
        <f t="shared" si="589"/>
        <v>0</v>
      </c>
      <c r="HR159" s="382">
        <f t="shared" si="589"/>
        <v>0</v>
      </c>
      <c r="HS159" s="382">
        <f t="shared" si="589"/>
        <v>0</v>
      </c>
      <c r="HT159" s="382">
        <f t="shared" si="589"/>
        <v>0</v>
      </c>
      <c r="HU159" s="382">
        <f t="shared" si="589"/>
        <v>0</v>
      </c>
      <c r="HV159" s="382">
        <f t="shared" si="572"/>
        <v>2150</v>
      </c>
      <c r="HW159" s="382">
        <f t="shared" si="540"/>
        <v>0</v>
      </c>
      <c r="HX159" s="382">
        <f t="shared" si="540"/>
        <v>0</v>
      </c>
      <c r="HY159" s="382">
        <f t="shared" si="540"/>
        <v>0</v>
      </c>
      <c r="HZ159" s="382">
        <f t="shared" si="540"/>
        <v>0</v>
      </c>
      <c r="IA159" s="382">
        <f t="shared" si="540"/>
        <v>2150</v>
      </c>
      <c r="IB159" s="382">
        <f t="shared" si="540"/>
        <v>0</v>
      </c>
      <c r="IC159" s="382">
        <f t="shared" si="540"/>
        <v>1648</v>
      </c>
      <c r="ID159" s="382">
        <f t="shared" si="540"/>
        <v>0</v>
      </c>
      <c r="IE159" s="382">
        <f t="shared" si="540"/>
        <v>0</v>
      </c>
      <c r="IF159" s="429">
        <f t="shared" si="540"/>
        <v>0</v>
      </c>
      <c r="IG159" s="382">
        <f t="shared" si="540"/>
        <v>0</v>
      </c>
      <c r="IK159" s="380">
        <f t="shared" si="541"/>
        <v>0</v>
      </c>
    </row>
    <row r="160" spans="1:245" s="35" customFormat="1" ht="20.25" customHeight="1" outlineLevel="2">
      <c r="A160" s="57" t="s">
        <v>100</v>
      </c>
      <c r="B160" s="60" t="s">
        <v>244</v>
      </c>
      <c r="C160" s="60" t="s">
        <v>147</v>
      </c>
      <c r="D160" s="60" t="s">
        <v>372</v>
      </c>
      <c r="E160" s="245"/>
      <c r="F160" s="245"/>
      <c r="G160" s="245"/>
      <c r="H160" s="245"/>
      <c r="I160" s="245"/>
      <c r="J160" s="245">
        <v>2017</v>
      </c>
      <c r="K160" s="245">
        <v>2017</v>
      </c>
      <c r="L160" s="245"/>
      <c r="M160" s="34">
        <f t="shared" si="579"/>
        <v>450.98066</v>
      </c>
      <c r="N160" s="341" t="s">
        <v>606</v>
      </c>
      <c r="O160" s="34">
        <f t="shared" si="580"/>
        <v>450.98066</v>
      </c>
      <c r="P160" s="34">
        <f t="shared" si="581"/>
        <v>450.98066</v>
      </c>
      <c r="Q160" s="34">
        <f t="shared" si="581"/>
        <v>450.98066</v>
      </c>
      <c r="R160" s="34">
        <f t="shared" si="581"/>
        <v>0</v>
      </c>
      <c r="S160" s="34">
        <f t="shared" si="581"/>
        <v>0</v>
      </c>
      <c r="T160" s="34">
        <f t="shared" si="581"/>
        <v>0</v>
      </c>
      <c r="U160" s="34">
        <f t="shared" si="581"/>
        <v>0</v>
      </c>
      <c r="V160" s="66">
        <f t="shared" si="526"/>
        <v>0</v>
      </c>
      <c r="W160" s="34"/>
      <c r="X160" s="34"/>
      <c r="Y160" s="34"/>
      <c r="Z160" s="34"/>
      <c r="AA160" s="34"/>
      <c r="AB160" s="34"/>
      <c r="AC160" s="34"/>
      <c r="AD160" s="34"/>
      <c r="AE160" s="34"/>
      <c r="AF160" s="34"/>
      <c r="AG160" s="34">
        <f t="shared" si="582"/>
        <v>0</v>
      </c>
      <c r="AH160" s="34">
        <f t="shared" si="582"/>
        <v>0</v>
      </c>
      <c r="AI160" s="34">
        <f t="shared" si="500"/>
        <v>0</v>
      </c>
      <c r="AJ160" s="34"/>
      <c r="AK160" s="34"/>
      <c r="AL160" s="34"/>
      <c r="AM160" s="34"/>
      <c r="AN160" s="34"/>
      <c r="AO160" s="34"/>
      <c r="AP160" s="34"/>
      <c r="AQ160" s="34"/>
      <c r="AR160" s="34"/>
      <c r="AS160" s="34">
        <f t="shared" si="583"/>
        <v>0</v>
      </c>
      <c r="AT160" s="34">
        <f t="shared" si="583"/>
        <v>0</v>
      </c>
      <c r="AU160" s="66">
        <f t="shared" si="545"/>
        <v>0</v>
      </c>
      <c r="AV160" s="34">
        <f t="shared" si="584"/>
        <v>0</v>
      </c>
      <c r="AW160" s="34">
        <f t="shared" si="584"/>
        <v>0</v>
      </c>
      <c r="AX160" s="34">
        <f t="shared" si="546"/>
        <v>0</v>
      </c>
      <c r="AY160" s="34">
        <f t="shared" si="585"/>
        <v>450.98066</v>
      </c>
      <c r="AZ160" s="34">
        <f t="shared" si="585"/>
        <v>450.98066</v>
      </c>
      <c r="BA160" s="34">
        <f>382.187*1.18</f>
        <v>450.98066</v>
      </c>
      <c r="BB160" s="34">
        <f>382.187*1.18</f>
        <v>450.98066</v>
      </c>
      <c r="BC160" s="245"/>
      <c r="BD160" s="245"/>
      <c r="BE160" s="245"/>
      <c r="BF160" s="245"/>
      <c r="BG160" s="245"/>
      <c r="BH160" s="245"/>
      <c r="BI160" s="245"/>
      <c r="BJ160" s="245"/>
      <c r="BK160" s="47"/>
      <c r="BL160" s="47"/>
      <c r="BM160" s="34">
        <f t="shared" si="586"/>
        <v>0</v>
      </c>
      <c r="BN160" s="34">
        <f t="shared" si="586"/>
        <v>0</v>
      </c>
      <c r="BO160" s="245"/>
      <c r="BP160" s="245"/>
      <c r="BQ160" s="245"/>
      <c r="BR160" s="245"/>
      <c r="BS160" s="245"/>
      <c r="BT160" s="245"/>
      <c r="BU160" s="245"/>
      <c r="BV160" s="245"/>
      <c r="BW160" s="245"/>
      <c r="BX160" s="245"/>
      <c r="BY160" s="245"/>
      <c r="BZ160" s="245"/>
      <c r="CA160" s="34">
        <f t="shared" si="538"/>
        <v>0</v>
      </c>
      <c r="CB160" s="34">
        <f t="shared" si="538"/>
        <v>0</v>
      </c>
      <c r="CC160" s="245"/>
      <c r="CD160" s="245"/>
      <c r="CE160" s="245"/>
      <c r="CF160" s="245"/>
      <c r="CG160" s="245"/>
      <c r="CH160" s="245"/>
      <c r="CI160" s="245"/>
      <c r="CJ160" s="245"/>
      <c r="CK160" s="245"/>
      <c r="CL160" s="245"/>
      <c r="CM160" s="245"/>
      <c r="CN160" s="245"/>
      <c r="CO160" s="34">
        <f t="shared" si="587"/>
        <v>0</v>
      </c>
      <c r="CP160" s="34">
        <f t="shared" si="587"/>
        <v>0</v>
      </c>
      <c r="CQ160" s="34"/>
      <c r="CR160" s="34"/>
      <c r="CS160" s="34"/>
      <c r="CT160" s="34"/>
      <c r="CU160" s="34"/>
      <c r="CV160" s="34"/>
      <c r="CW160" s="34"/>
      <c r="CX160" s="34"/>
      <c r="CY160" s="34"/>
      <c r="CZ160" s="58"/>
      <c r="DA160" s="58"/>
      <c r="DB160" s="58"/>
      <c r="DC160" s="380">
        <f t="shared" si="547"/>
        <v>450.98066</v>
      </c>
      <c r="DD160" s="380">
        <f t="shared" si="547"/>
        <v>450.98066</v>
      </c>
      <c r="DE160" s="64">
        <f t="shared" si="544"/>
        <v>450.98066</v>
      </c>
      <c r="DF160" s="64">
        <f t="shared" si="544"/>
        <v>450.98066</v>
      </c>
      <c r="DG160" s="64">
        <f t="shared" si="544"/>
        <v>0</v>
      </c>
      <c r="DH160" s="64">
        <f t="shared" si="544"/>
        <v>0</v>
      </c>
      <c r="DI160" s="64">
        <f t="shared" si="544"/>
        <v>0</v>
      </c>
      <c r="DJ160" s="64">
        <f t="shared" si="544"/>
        <v>0</v>
      </c>
      <c r="DK160" s="64">
        <f t="shared" si="544"/>
        <v>0</v>
      </c>
      <c r="DL160" s="64">
        <f t="shared" si="544"/>
        <v>0</v>
      </c>
      <c r="DM160" s="64">
        <f t="shared" si="544"/>
        <v>0</v>
      </c>
      <c r="DN160" s="64">
        <f t="shared" si="544"/>
        <v>0</v>
      </c>
      <c r="DO160" s="64">
        <f t="shared" si="544"/>
        <v>0</v>
      </c>
      <c r="DP160" s="64">
        <f t="shared" si="544"/>
        <v>0</v>
      </c>
      <c r="DQ160" s="245"/>
      <c r="DR160" s="245"/>
      <c r="DS160" s="245"/>
      <c r="DT160" s="245"/>
      <c r="DU160" s="245"/>
      <c r="DV160" s="245"/>
      <c r="DW160" s="245"/>
      <c r="DX160" s="245"/>
      <c r="DY160" s="33"/>
      <c r="DZ160" s="33"/>
      <c r="EA160" s="33"/>
      <c r="EB160" s="64">
        <f t="shared" si="570"/>
        <v>450.98066</v>
      </c>
      <c r="EC160" s="426">
        <f t="shared" si="570"/>
        <v>450.98066</v>
      </c>
      <c r="ED160" s="426">
        <f t="shared" si="469"/>
        <v>450.98066</v>
      </c>
      <c r="EE160" s="64">
        <f t="shared" si="470"/>
        <v>450.98066</v>
      </c>
      <c r="EF160" s="64">
        <f t="shared" si="418"/>
        <v>450.98066</v>
      </c>
      <c r="EG160" s="64">
        <f t="shared" si="471"/>
        <v>450.98066</v>
      </c>
      <c r="EH160" s="64">
        <f t="shared" si="548"/>
        <v>450.98066</v>
      </c>
      <c r="EI160" s="64">
        <f t="shared" si="548"/>
        <v>0</v>
      </c>
      <c r="EJ160" s="64">
        <f t="shared" si="472"/>
        <v>0</v>
      </c>
      <c r="EK160" s="64">
        <f t="shared" si="549"/>
        <v>0</v>
      </c>
      <c r="EL160" s="64">
        <f t="shared" si="549"/>
        <v>0</v>
      </c>
      <c r="EM160" s="64">
        <f t="shared" si="421"/>
        <v>0</v>
      </c>
      <c r="EN160" s="64">
        <f t="shared" si="550"/>
        <v>0</v>
      </c>
      <c r="EO160" s="64">
        <f t="shared" si="550"/>
        <v>0</v>
      </c>
      <c r="EP160" s="64">
        <f t="shared" si="423"/>
        <v>0</v>
      </c>
      <c r="EQ160" s="64">
        <f t="shared" si="551"/>
        <v>0</v>
      </c>
      <c r="ER160" s="64">
        <f t="shared" si="551"/>
        <v>0</v>
      </c>
      <c r="ES160" s="64"/>
      <c r="ET160" s="426">
        <f t="shared" si="552"/>
        <v>0</v>
      </c>
      <c r="EU160" s="64">
        <f t="shared" si="552"/>
        <v>0</v>
      </c>
      <c r="EV160" s="64"/>
      <c r="EW160" s="426">
        <f t="shared" si="426"/>
        <v>0</v>
      </c>
      <c r="EX160" s="64">
        <f t="shared" si="571"/>
        <v>0</v>
      </c>
      <c r="EY160" s="426">
        <f t="shared" si="571"/>
        <v>0</v>
      </c>
      <c r="EZ160" s="426">
        <f t="shared" si="474"/>
        <v>0</v>
      </c>
      <c r="FA160" s="64">
        <f t="shared" si="475"/>
        <v>0</v>
      </c>
      <c r="FB160" s="64">
        <f t="shared" si="427"/>
        <v>0</v>
      </c>
      <c r="FC160" s="64">
        <f t="shared" si="476"/>
        <v>0</v>
      </c>
      <c r="FD160" s="64">
        <f t="shared" si="553"/>
        <v>0</v>
      </c>
      <c r="FE160" s="64">
        <f t="shared" si="553"/>
        <v>0</v>
      </c>
      <c r="FF160" s="64">
        <f t="shared" si="477"/>
        <v>0</v>
      </c>
      <c r="FG160" s="64">
        <f t="shared" si="554"/>
        <v>0</v>
      </c>
      <c r="FH160" s="64">
        <f t="shared" si="554"/>
        <v>0</v>
      </c>
      <c r="FI160" s="64">
        <f t="shared" si="430"/>
        <v>0</v>
      </c>
      <c r="FJ160" s="64">
        <f t="shared" si="555"/>
        <v>0</v>
      </c>
      <c r="FK160" s="64">
        <f t="shared" si="555"/>
        <v>0</v>
      </c>
      <c r="FL160" s="64">
        <f t="shared" si="432"/>
        <v>0</v>
      </c>
      <c r="FM160" s="64">
        <f t="shared" si="556"/>
        <v>0</v>
      </c>
      <c r="FN160" s="64">
        <f t="shared" si="556"/>
        <v>0</v>
      </c>
      <c r="FO160" s="64"/>
      <c r="FP160" s="64">
        <f t="shared" si="557"/>
        <v>0</v>
      </c>
      <c r="FQ160" s="64">
        <f t="shared" si="557"/>
        <v>0</v>
      </c>
      <c r="FR160" s="64"/>
      <c r="FS160" s="64">
        <f t="shared" si="435"/>
        <v>0</v>
      </c>
      <c r="FT160" s="64">
        <f t="shared" si="558"/>
        <v>0</v>
      </c>
      <c r="FU160" s="426">
        <f t="shared" si="558"/>
        <v>0</v>
      </c>
      <c r="FV160" s="426">
        <f t="shared" si="478"/>
        <v>0</v>
      </c>
      <c r="FW160" s="64">
        <f t="shared" si="437"/>
        <v>0</v>
      </c>
      <c r="FX160" s="64">
        <f t="shared" si="438"/>
        <v>0</v>
      </c>
      <c r="FY160" s="64">
        <f t="shared" si="479"/>
        <v>0</v>
      </c>
      <c r="FZ160" s="64">
        <f t="shared" si="559"/>
        <v>0</v>
      </c>
      <c r="GA160" s="64">
        <f t="shared" si="559"/>
        <v>0</v>
      </c>
      <c r="GB160" s="64">
        <f t="shared" si="480"/>
        <v>0</v>
      </c>
      <c r="GC160" s="64">
        <f t="shared" si="560"/>
        <v>0</v>
      </c>
      <c r="GD160" s="64">
        <f t="shared" si="560"/>
        <v>0</v>
      </c>
      <c r="GE160" s="64">
        <f t="shared" si="441"/>
        <v>0</v>
      </c>
      <c r="GF160" s="64">
        <f t="shared" si="561"/>
        <v>0</v>
      </c>
      <c r="GG160" s="64">
        <f t="shared" si="561"/>
        <v>0</v>
      </c>
      <c r="GH160" s="64">
        <f t="shared" si="443"/>
        <v>0</v>
      </c>
      <c r="GI160" s="64">
        <f t="shared" si="562"/>
        <v>0</v>
      </c>
      <c r="GJ160" s="64">
        <f t="shared" si="562"/>
        <v>0</v>
      </c>
      <c r="GK160" s="64"/>
      <c r="GL160" s="64">
        <f t="shared" si="563"/>
        <v>0</v>
      </c>
      <c r="GM160" s="64">
        <f t="shared" si="563"/>
        <v>0</v>
      </c>
      <c r="GN160" s="64"/>
      <c r="GO160" s="64">
        <f t="shared" si="446"/>
        <v>0</v>
      </c>
      <c r="GP160" s="64">
        <f t="shared" si="564"/>
        <v>0</v>
      </c>
      <c r="GQ160" s="426">
        <f t="shared" si="564"/>
        <v>0</v>
      </c>
      <c r="GR160" s="426">
        <f t="shared" si="481"/>
        <v>0</v>
      </c>
      <c r="GS160" s="64">
        <f t="shared" si="448"/>
        <v>0</v>
      </c>
      <c r="GT160" s="64">
        <f t="shared" si="449"/>
        <v>0</v>
      </c>
      <c r="GU160" s="64">
        <f t="shared" si="482"/>
        <v>0</v>
      </c>
      <c r="GV160" s="64">
        <f t="shared" si="565"/>
        <v>0</v>
      </c>
      <c r="GW160" s="64">
        <f t="shared" si="565"/>
        <v>0</v>
      </c>
      <c r="GX160" s="64">
        <f t="shared" si="483"/>
        <v>0</v>
      </c>
      <c r="GY160" s="64">
        <f t="shared" si="566"/>
        <v>0</v>
      </c>
      <c r="GZ160" s="64">
        <f t="shared" si="566"/>
        <v>0</v>
      </c>
      <c r="HA160" s="64">
        <f t="shared" si="484"/>
        <v>0</v>
      </c>
      <c r="HB160" s="64">
        <f t="shared" si="567"/>
        <v>0</v>
      </c>
      <c r="HC160" s="64">
        <f t="shared" si="567"/>
        <v>0</v>
      </c>
      <c r="HD160" s="64">
        <f t="shared" si="485"/>
        <v>0</v>
      </c>
      <c r="HE160" s="64">
        <f t="shared" si="568"/>
        <v>0</v>
      </c>
      <c r="HF160" s="64">
        <f t="shared" si="568"/>
        <v>0</v>
      </c>
      <c r="HG160" s="64"/>
      <c r="HH160" s="64">
        <f t="shared" si="569"/>
        <v>0</v>
      </c>
      <c r="HI160" s="64">
        <f t="shared" si="569"/>
        <v>0</v>
      </c>
      <c r="HJ160" s="64"/>
      <c r="HK160" s="64">
        <f t="shared" si="455"/>
        <v>0</v>
      </c>
      <c r="HL160" s="382">
        <f t="shared" si="486"/>
        <v>450.98066</v>
      </c>
      <c r="HM160" s="398">
        <f t="shared" si="486"/>
        <v>450.98066</v>
      </c>
      <c r="HN160" s="398">
        <f t="shared" si="487"/>
        <v>450.98066</v>
      </c>
      <c r="HO160" s="382">
        <f t="shared" si="456"/>
        <v>450.98066</v>
      </c>
      <c r="HP160" s="382">
        <f t="shared" si="589"/>
        <v>450.98066</v>
      </c>
      <c r="HQ160" s="382">
        <f t="shared" si="589"/>
        <v>450.98066</v>
      </c>
      <c r="HR160" s="382">
        <f t="shared" si="589"/>
        <v>450.98066</v>
      </c>
      <c r="HS160" s="382">
        <f t="shared" si="589"/>
        <v>0</v>
      </c>
      <c r="HT160" s="382">
        <f t="shared" si="589"/>
        <v>0</v>
      </c>
      <c r="HU160" s="382">
        <f t="shared" si="589"/>
        <v>0</v>
      </c>
      <c r="HV160" s="382">
        <f t="shared" si="572"/>
        <v>0</v>
      </c>
      <c r="HW160" s="382">
        <f t="shared" si="540"/>
        <v>0</v>
      </c>
      <c r="HX160" s="382">
        <f t="shared" si="540"/>
        <v>0</v>
      </c>
      <c r="HY160" s="382">
        <f t="shared" si="540"/>
        <v>0</v>
      </c>
      <c r="HZ160" s="382">
        <f t="shared" si="540"/>
        <v>0</v>
      </c>
      <c r="IA160" s="382">
        <f t="shared" si="540"/>
        <v>0</v>
      </c>
      <c r="IB160" s="382">
        <f t="shared" si="540"/>
        <v>0</v>
      </c>
      <c r="IC160" s="382">
        <f t="shared" si="540"/>
        <v>0</v>
      </c>
      <c r="ID160" s="382">
        <f t="shared" si="540"/>
        <v>0</v>
      </c>
      <c r="IE160" s="382">
        <f t="shared" si="540"/>
        <v>0</v>
      </c>
      <c r="IF160" s="429">
        <f t="shared" si="540"/>
        <v>0</v>
      </c>
      <c r="IG160" s="382">
        <f t="shared" si="540"/>
        <v>0</v>
      </c>
      <c r="IK160" s="380">
        <f t="shared" si="541"/>
        <v>0</v>
      </c>
    </row>
    <row r="161" spans="1:245" s="35" customFormat="1" ht="20.25" customHeight="1" outlineLevel="2">
      <c r="A161" s="57" t="s">
        <v>101</v>
      </c>
      <c r="B161" s="60" t="s">
        <v>235</v>
      </c>
      <c r="C161" s="60" t="s">
        <v>147</v>
      </c>
      <c r="D161" s="60" t="s">
        <v>373</v>
      </c>
      <c r="E161" s="245" t="s">
        <v>21</v>
      </c>
      <c r="F161" s="245"/>
      <c r="G161" s="245"/>
      <c r="H161" s="245"/>
      <c r="I161" s="245"/>
      <c r="J161" s="245">
        <v>2017</v>
      </c>
      <c r="K161" s="245">
        <v>2017</v>
      </c>
      <c r="L161" s="245"/>
      <c r="M161" s="34">
        <f t="shared" si="579"/>
        <v>480.39097999999996</v>
      </c>
      <c r="N161" s="341" t="s">
        <v>606</v>
      </c>
      <c r="O161" s="34">
        <f t="shared" si="580"/>
        <v>480.39097999999996</v>
      </c>
      <c r="P161" s="34">
        <f t="shared" si="581"/>
        <v>480.39097999999996</v>
      </c>
      <c r="Q161" s="34">
        <f t="shared" si="581"/>
        <v>480.39097999999996</v>
      </c>
      <c r="R161" s="34">
        <f t="shared" si="581"/>
        <v>0</v>
      </c>
      <c r="S161" s="34">
        <f t="shared" si="581"/>
        <v>0</v>
      </c>
      <c r="T161" s="34">
        <f t="shared" si="581"/>
        <v>0</v>
      </c>
      <c r="U161" s="34">
        <f t="shared" si="581"/>
        <v>0</v>
      </c>
      <c r="V161" s="66">
        <f t="shared" si="526"/>
        <v>0</v>
      </c>
      <c r="W161" s="34"/>
      <c r="X161" s="34"/>
      <c r="Y161" s="34"/>
      <c r="Z161" s="34"/>
      <c r="AA161" s="34"/>
      <c r="AB161" s="34"/>
      <c r="AC161" s="34"/>
      <c r="AD161" s="34"/>
      <c r="AE161" s="34"/>
      <c r="AF161" s="34"/>
      <c r="AG161" s="34">
        <f t="shared" si="582"/>
        <v>0</v>
      </c>
      <c r="AH161" s="34">
        <f t="shared" si="582"/>
        <v>0</v>
      </c>
      <c r="AI161" s="34">
        <f t="shared" si="500"/>
        <v>0</v>
      </c>
      <c r="AJ161" s="34"/>
      <c r="AK161" s="34"/>
      <c r="AL161" s="34"/>
      <c r="AM161" s="34"/>
      <c r="AN161" s="34"/>
      <c r="AO161" s="34"/>
      <c r="AP161" s="34"/>
      <c r="AQ161" s="34"/>
      <c r="AR161" s="34"/>
      <c r="AS161" s="34">
        <f t="shared" si="583"/>
        <v>0</v>
      </c>
      <c r="AT161" s="34">
        <f t="shared" si="583"/>
        <v>0</v>
      </c>
      <c r="AU161" s="66">
        <f t="shared" si="545"/>
        <v>0</v>
      </c>
      <c r="AV161" s="34">
        <f t="shared" si="584"/>
        <v>0</v>
      </c>
      <c r="AW161" s="34">
        <f t="shared" si="584"/>
        <v>0</v>
      </c>
      <c r="AX161" s="34">
        <f t="shared" si="546"/>
        <v>0</v>
      </c>
      <c r="AY161" s="34">
        <f t="shared" si="585"/>
        <v>480.39097999999996</v>
      </c>
      <c r="AZ161" s="34">
        <f t="shared" si="585"/>
        <v>480.39097999999996</v>
      </c>
      <c r="BA161" s="34">
        <f>407.111*1.18</f>
        <v>480.39097999999996</v>
      </c>
      <c r="BB161" s="34">
        <f>407.111*1.18</f>
        <v>480.39097999999996</v>
      </c>
      <c r="BC161" s="245"/>
      <c r="BD161" s="245"/>
      <c r="BE161" s="245"/>
      <c r="BF161" s="245"/>
      <c r="BG161" s="245"/>
      <c r="BH161" s="245"/>
      <c r="BI161" s="245"/>
      <c r="BJ161" s="245"/>
      <c r="BK161" s="47"/>
      <c r="BL161" s="47"/>
      <c r="BM161" s="34">
        <f t="shared" si="586"/>
        <v>0</v>
      </c>
      <c r="BN161" s="34">
        <f t="shared" si="586"/>
        <v>0</v>
      </c>
      <c r="BO161" s="245"/>
      <c r="BP161" s="245"/>
      <c r="BQ161" s="245"/>
      <c r="BR161" s="245"/>
      <c r="BS161" s="245"/>
      <c r="BT161" s="245"/>
      <c r="BU161" s="245"/>
      <c r="BV161" s="245"/>
      <c r="BW161" s="245"/>
      <c r="BX161" s="245"/>
      <c r="BY161" s="245"/>
      <c r="BZ161" s="245"/>
      <c r="CA161" s="34">
        <f t="shared" si="538"/>
        <v>0</v>
      </c>
      <c r="CB161" s="34">
        <f t="shared" si="538"/>
        <v>0</v>
      </c>
      <c r="CC161" s="245"/>
      <c r="CD161" s="245"/>
      <c r="CE161" s="245"/>
      <c r="CF161" s="245"/>
      <c r="CG161" s="245"/>
      <c r="CH161" s="245"/>
      <c r="CI161" s="245"/>
      <c r="CJ161" s="245"/>
      <c r="CK161" s="245"/>
      <c r="CL161" s="245"/>
      <c r="CM161" s="245"/>
      <c r="CN161" s="245"/>
      <c r="CO161" s="34">
        <f t="shared" si="587"/>
        <v>0</v>
      </c>
      <c r="CP161" s="34">
        <f t="shared" si="587"/>
        <v>0</v>
      </c>
      <c r="CQ161" s="34"/>
      <c r="CR161" s="34"/>
      <c r="CS161" s="34"/>
      <c r="CT161" s="34"/>
      <c r="CU161" s="34"/>
      <c r="CV161" s="34"/>
      <c r="CW161" s="34"/>
      <c r="CX161" s="34"/>
      <c r="CY161" s="34"/>
      <c r="CZ161" s="58"/>
      <c r="DA161" s="58"/>
      <c r="DB161" s="58"/>
      <c r="DC161" s="380">
        <f t="shared" si="547"/>
        <v>480.39097999999996</v>
      </c>
      <c r="DD161" s="380">
        <f t="shared" si="547"/>
        <v>480.39097999999996</v>
      </c>
      <c r="DE161" s="64">
        <f t="shared" si="544"/>
        <v>480.39097999999996</v>
      </c>
      <c r="DF161" s="64">
        <f t="shared" si="544"/>
        <v>480.39097999999996</v>
      </c>
      <c r="DG161" s="64">
        <f t="shared" si="544"/>
        <v>0</v>
      </c>
      <c r="DH161" s="64">
        <f t="shared" si="544"/>
        <v>0</v>
      </c>
      <c r="DI161" s="64">
        <f t="shared" si="544"/>
        <v>0</v>
      </c>
      <c r="DJ161" s="64">
        <f t="shared" si="544"/>
        <v>0</v>
      </c>
      <c r="DK161" s="64">
        <f t="shared" si="544"/>
        <v>0</v>
      </c>
      <c r="DL161" s="64">
        <f t="shared" si="544"/>
        <v>0</v>
      </c>
      <c r="DM161" s="64">
        <f t="shared" si="544"/>
        <v>0</v>
      </c>
      <c r="DN161" s="64">
        <f t="shared" si="544"/>
        <v>0</v>
      </c>
      <c r="DO161" s="64">
        <f t="shared" si="544"/>
        <v>0</v>
      </c>
      <c r="DP161" s="64">
        <f t="shared" si="544"/>
        <v>0</v>
      </c>
      <c r="DQ161" s="245">
        <v>0</v>
      </c>
      <c r="DR161" s="245">
        <v>0</v>
      </c>
      <c r="DS161" s="245">
        <v>0</v>
      </c>
      <c r="DT161" s="245">
        <v>1</v>
      </c>
      <c r="DU161" s="245">
        <v>0</v>
      </c>
      <c r="DV161" s="245">
        <f t="shared" si="588"/>
        <v>1</v>
      </c>
      <c r="DW161" s="245"/>
      <c r="DX161" s="245"/>
      <c r="DY161" s="33"/>
      <c r="DZ161" s="33"/>
      <c r="EA161" s="33"/>
      <c r="EB161" s="64">
        <f t="shared" si="570"/>
        <v>480.39097999999996</v>
      </c>
      <c r="EC161" s="426">
        <f t="shared" si="570"/>
        <v>480.39097999999996</v>
      </c>
      <c r="ED161" s="426">
        <f t="shared" si="469"/>
        <v>480.39097999999996</v>
      </c>
      <c r="EE161" s="64">
        <f t="shared" si="470"/>
        <v>480.39097999999996</v>
      </c>
      <c r="EF161" s="64">
        <f t="shared" si="418"/>
        <v>480.39097999999996</v>
      </c>
      <c r="EG161" s="64">
        <f t="shared" si="471"/>
        <v>480.39097999999996</v>
      </c>
      <c r="EH161" s="64">
        <f t="shared" si="548"/>
        <v>480.39097999999996</v>
      </c>
      <c r="EI161" s="64">
        <f t="shared" si="548"/>
        <v>0</v>
      </c>
      <c r="EJ161" s="64">
        <f t="shared" si="472"/>
        <v>0</v>
      </c>
      <c r="EK161" s="64">
        <f t="shared" si="549"/>
        <v>0</v>
      </c>
      <c r="EL161" s="64">
        <f t="shared" si="549"/>
        <v>0</v>
      </c>
      <c r="EM161" s="64">
        <f t="shared" si="421"/>
        <v>0</v>
      </c>
      <c r="EN161" s="64">
        <f t="shared" si="550"/>
        <v>0</v>
      </c>
      <c r="EO161" s="64">
        <f t="shared" si="550"/>
        <v>0</v>
      </c>
      <c r="EP161" s="64">
        <f t="shared" si="423"/>
        <v>0</v>
      </c>
      <c r="EQ161" s="64">
        <f t="shared" si="551"/>
        <v>0</v>
      </c>
      <c r="ER161" s="64">
        <f t="shared" si="551"/>
        <v>0</v>
      </c>
      <c r="ES161" s="64"/>
      <c r="ET161" s="426">
        <f t="shared" si="552"/>
        <v>0</v>
      </c>
      <c r="EU161" s="64">
        <f t="shared" si="552"/>
        <v>0</v>
      </c>
      <c r="EV161" s="64"/>
      <c r="EW161" s="426">
        <f t="shared" si="426"/>
        <v>0</v>
      </c>
      <c r="EX161" s="64">
        <f t="shared" si="571"/>
        <v>0</v>
      </c>
      <c r="EY161" s="426">
        <f t="shared" si="571"/>
        <v>0</v>
      </c>
      <c r="EZ161" s="426">
        <f t="shared" si="474"/>
        <v>0</v>
      </c>
      <c r="FA161" s="64">
        <f t="shared" si="475"/>
        <v>0</v>
      </c>
      <c r="FB161" s="64">
        <f t="shared" si="427"/>
        <v>0</v>
      </c>
      <c r="FC161" s="64">
        <f t="shared" si="476"/>
        <v>0</v>
      </c>
      <c r="FD161" s="64">
        <f t="shared" si="553"/>
        <v>0</v>
      </c>
      <c r="FE161" s="64">
        <f t="shared" si="553"/>
        <v>0</v>
      </c>
      <c r="FF161" s="64">
        <f t="shared" si="477"/>
        <v>0</v>
      </c>
      <c r="FG161" s="64">
        <f t="shared" si="554"/>
        <v>0</v>
      </c>
      <c r="FH161" s="64">
        <f t="shared" si="554"/>
        <v>0</v>
      </c>
      <c r="FI161" s="64">
        <f t="shared" si="430"/>
        <v>0</v>
      </c>
      <c r="FJ161" s="64">
        <f t="shared" si="555"/>
        <v>0</v>
      </c>
      <c r="FK161" s="64">
        <f t="shared" si="555"/>
        <v>0</v>
      </c>
      <c r="FL161" s="64">
        <f t="shared" si="432"/>
        <v>0</v>
      </c>
      <c r="FM161" s="64">
        <f t="shared" si="556"/>
        <v>0</v>
      </c>
      <c r="FN161" s="64">
        <f t="shared" si="556"/>
        <v>0</v>
      </c>
      <c r="FO161" s="64"/>
      <c r="FP161" s="64">
        <f t="shared" si="557"/>
        <v>0</v>
      </c>
      <c r="FQ161" s="64">
        <f t="shared" si="557"/>
        <v>0</v>
      </c>
      <c r="FR161" s="64"/>
      <c r="FS161" s="64">
        <f t="shared" si="435"/>
        <v>0</v>
      </c>
      <c r="FT161" s="64">
        <f t="shared" si="558"/>
        <v>0</v>
      </c>
      <c r="FU161" s="426">
        <f t="shared" si="558"/>
        <v>0</v>
      </c>
      <c r="FV161" s="426">
        <f t="shared" si="478"/>
        <v>0</v>
      </c>
      <c r="FW161" s="64">
        <f t="shared" si="437"/>
        <v>0</v>
      </c>
      <c r="FX161" s="64">
        <f t="shared" si="438"/>
        <v>0</v>
      </c>
      <c r="FY161" s="64">
        <f t="shared" si="479"/>
        <v>0</v>
      </c>
      <c r="FZ161" s="64">
        <f t="shared" si="559"/>
        <v>0</v>
      </c>
      <c r="GA161" s="64">
        <f t="shared" si="559"/>
        <v>0</v>
      </c>
      <c r="GB161" s="64">
        <f t="shared" si="480"/>
        <v>0</v>
      </c>
      <c r="GC161" s="64">
        <f t="shared" si="560"/>
        <v>0</v>
      </c>
      <c r="GD161" s="64">
        <f t="shared" si="560"/>
        <v>0</v>
      </c>
      <c r="GE161" s="64">
        <f t="shared" si="441"/>
        <v>0</v>
      </c>
      <c r="GF161" s="64">
        <f t="shared" si="561"/>
        <v>0</v>
      </c>
      <c r="GG161" s="64">
        <f t="shared" si="561"/>
        <v>0</v>
      </c>
      <c r="GH161" s="64">
        <f t="shared" si="443"/>
        <v>0</v>
      </c>
      <c r="GI161" s="64">
        <f t="shared" si="562"/>
        <v>0</v>
      </c>
      <c r="GJ161" s="64">
        <f t="shared" si="562"/>
        <v>0</v>
      </c>
      <c r="GK161" s="64"/>
      <c r="GL161" s="64">
        <f t="shared" si="563"/>
        <v>0</v>
      </c>
      <c r="GM161" s="64">
        <f t="shared" si="563"/>
        <v>0</v>
      </c>
      <c r="GN161" s="64"/>
      <c r="GO161" s="64">
        <f t="shared" si="446"/>
        <v>0</v>
      </c>
      <c r="GP161" s="64">
        <f t="shared" si="564"/>
        <v>0</v>
      </c>
      <c r="GQ161" s="426">
        <f t="shared" si="564"/>
        <v>0</v>
      </c>
      <c r="GR161" s="426">
        <f t="shared" si="481"/>
        <v>0</v>
      </c>
      <c r="GS161" s="64">
        <f t="shared" si="448"/>
        <v>0</v>
      </c>
      <c r="GT161" s="64">
        <f t="shared" si="449"/>
        <v>0</v>
      </c>
      <c r="GU161" s="64">
        <f t="shared" si="482"/>
        <v>0</v>
      </c>
      <c r="GV161" s="64">
        <f t="shared" si="565"/>
        <v>0</v>
      </c>
      <c r="GW161" s="64">
        <f t="shared" si="565"/>
        <v>0</v>
      </c>
      <c r="GX161" s="64">
        <f t="shared" si="483"/>
        <v>0</v>
      </c>
      <c r="GY161" s="64">
        <f t="shared" si="566"/>
        <v>0</v>
      </c>
      <c r="GZ161" s="64">
        <f t="shared" si="566"/>
        <v>0</v>
      </c>
      <c r="HA161" s="64">
        <f t="shared" si="484"/>
        <v>0</v>
      </c>
      <c r="HB161" s="64">
        <f t="shared" si="567"/>
        <v>0</v>
      </c>
      <c r="HC161" s="64">
        <f t="shared" si="567"/>
        <v>0</v>
      </c>
      <c r="HD161" s="64">
        <f t="shared" si="485"/>
        <v>0</v>
      </c>
      <c r="HE161" s="64">
        <f t="shared" si="568"/>
        <v>0</v>
      </c>
      <c r="HF161" s="64">
        <f t="shared" si="568"/>
        <v>0</v>
      </c>
      <c r="HG161" s="64"/>
      <c r="HH161" s="64">
        <f t="shared" si="569"/>
        <v>0</v>
      </c>
      <c r="HI161" s="64">
        <f t="shared" si="569"/>
        <v>0</v>
      </c>
      <c r="HJ161" s="64"/>
      <c r="HK161" s="64">
        <f t="shared" si="455"/>
        <v>0</v>
      </c>
      <c r="HL161" s="382">
        <f t="shared" si="486"/>
        <v>480.39097999999996</v>
      </c>
      <c r="HM161" s="398">
        <f t="shared" si="486"/>
        <v>480.39097999999996</v>
      </c>
      <c r="HN161" s="398">
        <f t="shared" si="487"/>
        <v>480.39097999999996</v>
      </c>
      <c r="HO161" s="382">
        <f t="shared" si="456"/>
        <v>480.39097999999996</v>
      </c>
      <c r="HP161" s="382">
        <f t="shared" si="589"/>
        <v>480.39097999999996</v>
      </c>
      <c r="HQ161" s="382">
        <f t="shared" si="589"/>
        <v>480.39097999999996</v>
      </c>
      <c r="HR161" s="382">
        <f t="shared" si="589"/>
        <v>480.39097999999996</v>
      </c>
      <c r="HS161" s="382">
        <f t="shared" si="589"/>
        <v>0</v>
      </c>
      <c r="HT161" s="382">
        <f t="shared" si="589"/>
        <v>0</v>
      </c>
      <c r="HU161" s="382">
        <f t="shared" si="589"/>
        <v>0</v>
      </c>
      <c r="HV161" s="382">
        <f t="shared" si="572"/>
        <v>0</v>
      </c>
      <c r="HW161" s="382">
        <f t="shared" si="540"/>
        <v>0</v>
      </c>
      <c r="HX161" s="382">
        <f t="shared" si="540"/>
        <v>0</v>
      </c>
      <c r="HY161" s="382">
        <f t="shared" si="540"/>
        <v>0</v>
      </c>
      <c r="HZ161" s="382">
        <f t="shared" si="540"/>
        <v>0</v>
      </c>
      <c r="IA161" s="382">
        <f t="shared" si="540"/>
        <v>0</v>
      </c>
      <c r="IB161" s="382">
        <f t="shared" si="540"/>
        <v>0</v>
      </c>
      <c r="IC161" s="382">
        <f t="shared" si="540"/>
        <v>0</v>
      </c>
      <c r="ID161" s="382">
        <f t="shared" si="540"/>
        <v>0</v>
      </c>
      <c r="IE161" s="382">
        <f t="shared" si="540"/>
        <v>0</v>
      </c>
      <c r="IF161" s="429">
        <f t="shared" si="540"/>
        <v>0</v>
      </c>
      <c r="IG161" s="382">
        <f t="shared" si="540"/>
        <v>0</v>
      </c>
      <c r="IK161" s="380">
        <f t="shared" si="541"/>
        <v>0</v>
      </c>
    </row>
    <row r="162" spans="1:245" s="35" customFormat="1" ht="20.25" customHeight="1" outlineLevel="2">
      <c r="A162" s="57" t="s">
        <v>120</v>
      </c>
      <c r="B162" s="225" t="s">
        <v>245</v>
      </c>
      <c r="C162" s="60" t="s">
        <v>147</v>
      </c>
      <c r="D162" s="60"/>
      <c r="E162" s="245"/>
      <c r="F162" s="245"/>
      <c r="G162" s="245"/>
      <c r="H162" s="245"/>
      <c r="I162" s="245"/>
      <c r="J162" s="245">
        <v>2017</v>
      </c>
      <c r="K162" s="245">
        <v>2017</v>
      </c>
      <c r="L162" s="245"/>
      <c r="M162" s="34">
        <f t="shared" si="579"/>
        <v>283.88321999999999</v>
      </c>
      <c r="N162" s="341" t="s">
        <v>606</v>
      </c>
      <c r="O162" s="34">
        <f t="shared" si="580"/>
        <v>283.88321999999999</v>
      </c>
      <c r="P162" s="34">
        <f t="shared" si="581"/>
        <v>283.88321999999999</v>
      </c>
      <c r="Q162" s="34">
        <f t="shared" si="581"/>
        <v>283.88321999999999</v>
      </c>
      <c r="R162" s="34">
        <f t="shared" si="581"/>
        <v>0</v>
      </c>
      <c r="S162" s="34">
        <f t="shared" si="581"/>
        <v>0</v>
      </c>
      <c r="T162" s="34">
        <f t="shared" si="581"/>
        <v>0</v>
      </c>
      <c r="U162" s="34">
        <f t="shared" si="581"/>
        <v>0</v>
      </c>
      <c r="V162" s="66">
        <f t="shared" si="526"/>
        <v>0</v>
      </c>
      <c r="W162" s="34"/>
      <c r="X162" s="34"/>
      <c r="Y162" s="34"/>
      <c r="Z162" s="34"/>
      <c r="AA162" s="34"/>
      <c r="AB162" s="34"/>
      <c r="AC162" s="34"/>
      <c r="AD162" s="34"/>
      <c r="AE162" s="34"/>
      <c r="AF162" s="34"/>
      <c r="AG162" s="34">
        <f t="shared" si="582"/>
        <v>0</v>
      </c>
      <c r="AH162" s="34">
        <f t="shared" si="582"/>
        <v>0</v>
      </c>
      <c r="AI162" s="34">
        <f t="shared" si="500"/>
        <v>0</v>
      </c>
      <c r="AJ162" s="34"/>
      <c r="AK162" s="34"/>
      <c r="AL162" s="34"/>
      <c r="AM162" s="34"/>
      <c r="AN162" s="34"/>
      <c r="AO162" s="34"/>
      <c r="AP162" s="34"/>
      <c r="AQ162" s="34"/>
      <c r="AR162" s="34"/>
      <c r="AS162" s="34">
        <f t="shared" si="583"/>
        <v>0</v>
      </c>
      <c r="AT162" s="34">
        <f t="shared" si="583"/>
        <v>0</v>
      </c>
      <c r="AU162" s="66">
        <f t="shared" si="545"/>
        <v>0</v>
      </c>
      <c r="AV162" s="34">
        <f t="shared" si="584"/>
        <v>0</v>
      </c>
      <c r="AW162" s="34">
        <f t="shared" si="584"/>
        <v>0</v>
      </c>
      <c r="AX162" s="34">
        <f t="shared" si="546"/>
        <v>0</v>
      </c>
      <c r="AY162" s="34">
        <f t="shared" si="585"/>
        <v>283.88321999999999</v>
      </c>
      <c r="AZ162" s="34">
        <f t="shared" si="585"/>
        <v>283.88321999999999</v>
      </c>
      <c r="BA162" s="34">
        <f>240.579*1.18</f>
        <v>283.88321999999999</v>
      </c>
      <c r="BB162" s="34">
        <f>240.579*1.18</f>
        <v>283.88321999999999</v>
      </c>
      <c r="BC162" s="245"/>
      <c r="BD162" s="245"/>
      <c r="BE162" s="245"/>
      <c r="BF162" s="245"/>
      <c r="BG162" s="245"/>
      <c r="BH162" s="245"/>
      <c r="BI162" s="245"/>
      <c r="BJ162" s="245"/>
      <c r="BK162" s="47"/>
      <c r="BL162" s="47"/>
      <c r="BM162" s="34">
        <f t="shared" si="586"/>
        <v>0</v>
      </c>
      <c r="BN162" s="34">
        <f t="shared" si="586"/>
        <v>0</v>
      </c>
      <c r="BO162" s="245"/>
      <c r="BP162" s="245"/>
      <c r="BQ162" s="245"/>
      <c r="BR162" s="245"/>
      <c r="BS162" s="245"/>
      <c r="BT162" s="245"/>
      <c r="BU162" s="245"/>
      <c r="BV162" s="245"/>
      <c r="BW162" s="245"/>
      <c r="BX162" s="245"/>
      <c r="BY162" s="245"/>
      <c r="BZ162" s="245"/>
      <c r="CA162" s="34">
        <f t="shared" si="538"/>
        <v>0</v>
      </c>
      <c r="CB162" s="34">
        <f t="shared" si="538"/>
        <v>0</v>
      </c>
      <c r="CC162" s="245"/>
      <c r="CD162" s="245"/>
      <c r="CE162" s="245"/>
      <c r="CF162" s="245"/>
      <c r="CG162" s="245"/>
      <c r="CH162" s="245"/>
      <c r="CI162" s="245"/>
      <c r="CJ162" s="245"/>
      <c r="CK162" s="245"/>
      <c r="CL162" s="245"/>
      <c r="CM162" s="245"/>
      <c r="CN162" s="245"/>
      <c r="CO162" s="34">
        <f t="shared" si="587"/>
        <v>0</v>
      </c>
      <c r="CP162" s="34">
        <f t="shared" si="587"/>
        <v>0</v>
      </c>
      <c r="CQ162" s="34"/>
      <c r="CR162" s="34"/>
      <c r="CS162" s="34"/>
      <c r="CT162" s="34"/>
      <c r="CU162" s="34"/>
      <c r="CV162" s="34"/>
      <c r="CW162" s="34"/>
      <c r="CX162" s="34"/>
      <c r="CY162" s="34"/>
      <c r="CZ162" s="58"/>
      <c r="DA162" s="58"/>
      <c r="DB162" s="58"/>
      <c r="DC162" s="380">
        <f t="shared" si="547"/>
        <v>283.88321999999999</v>
      </c>
      <c r="DD162" s="380">
        <f t="shared" si="547"/>
        <v>283.88321999999999</v>
      </c>
      <c r="DE162" s="64">
        <f t="shared" si="544"/>
        <v>283.88321999999999</v>
      </c>
      <c r="DF162" s="64">
        <f t="shared" si="544"/>
        <v>283.88321999999999</v>
      </c>
      <c r="DG162" s="64">
        <f t="shared" si="544"/>
        <v>0</v>
      </c>
      <c r="DH162" s="64">
        <f t="shared" ref="DH162:DP201" si="590">BD162+BR162+CF162+CT162</f>
        <v>0</v>
      </c>
      <c r="DI162" s="64">
        <f t="shared" si="590"/>
        <v>0</v>
      </c>
      <c r="DJ162" s="64">
        <f t="shared" si="590"/>
        <v>0</v>
      </c>
      <c r="DK162" s="64">
        <f t="shared" si="590"/>
        <v>0</v>
      </c>
      <c r="DL162" s="64">
        <f t="shared" si="590"/>
        <v>0</v>
      </c>
      <c r="DM162" s="64">
        <f t="shared" si="590"/>
        <v>0</v>
      </c>
      <c r="DN162" s="64">
        <f t="shared" si="590"/>
        <v>0</v>
      </c>
      <c r="DO162" s="64">
        <f t="shared" si="590"/>
        <v>0</v>
      </c>
      <c r="DP162" s="64">
        <f t="shared" si="590"/>
        <v>0</v>
      </c>
      <c r="DQ162" s="245"/>
      <c r="DR162" s="245"/>
      <c r="DS162" s="245"/>
      <c r="DT162" s="245"/>
      <c r="DU162" s="245"/>
      <c r="DV162" s="245"/>
      <c r="DW162" s="245"/>
      <c r="DX162" s="245"/>
      <c r="DY162" s="33"/>
      <c r="DZ162" s="33"/>
      <c r="EA162" s="33"/>
      <c r="EB162" s="64">
        <f t="shared" si="570"/>
        <v>283.88321999999999</v>
      </c>
      <c r="EC162" s="426">
        <f t="shared" si="570"/>
        <v>283.88321999999999</v>
      </c>
      <c r="ED162" s="426">
        <f t="shared" si="469"/>
        <v>283.88321999999999</v>
      </c>
      <c r="EE162" s="64">
        <f t="shared" si="470"/>
        <v>283.88321999999999</v>
      </c>
      <c r="EF162" s="64">
        <f t="shared" si="418"/>
        <v>283.88321999999999</v>
      </c>
      <c r="EG162" s="64">
        <f t="shared" si="471"/>
        <v>283.88321999999999</v>
      </c>
      <c r="EH162" s="64">
        <f t="shared" si="548"/>
        <v>283.88321999999999</v>
      </c>
      <c r="EI162" s="64">
        <f t="shared" si="548"/>
        <v>0</v>
      </c>
      <c r="EJ162" s="64">
        <f t="shared" si="472"/>
        <v>0</v>
      </c>
      <c r="EK162" s="64">
        <f t="shared" si="549"/>
        <v>0</v>
      </c>
      <c r="EL162" s="64">
        <f t="shared" si="549"/>
        <v>0</v>
      </c>
      <c r="EM162" s="64">
        <f t="shared" si="421"/>
        <v>0</v>
      </c>
      <c r="EN162" s="64">
        <f t="shared" si="550"/>
        <v>0</v>
      </c>
      <c r="EO162" s="64">
        <f t="shared" si="550"/>
        <v>0</v>
      </c>
      <c r="EP162" s="64">
        <f t="shared" si="423"/>
        <v>0</v>
      </c>
      <c r="EQ162" s="64">
        <f t="shared" si="551"/>
        <v>0</v>
      </c>
      <c r="ER162" s="64">
        <f t="shared" si="551"/>
        <v>0</v>
      </c>
      <c r="ES162" s="64"/>
      <c r="ET162" s="426">
        <f t="shared" si="552"/>
        <v>0</v>
      </c>
      <c r="EU162" s="64">
        <f t="shared" si="552"/>
        <v>0</v>
      </c>
      <c r="EV162" s="64"/>
      <c r="EW162" s="426">
        <f t="shared" si="426"/>
        <v>0</v>
      </c>
      <c r="EX162" s="64">
        <f t="shared" si="571"/>
        <v>0</v>
      </c>
      <c r="EY162" s="426">
        <f t="shared" si="571"/>
        <v>0</v>
      </c>
      <c r="EZ162" s="426">
        <f t="shared" si="474"/>
        <v>0</v>
      </c>
      <c r="FA162" s="64">
        <f t="shared" si="475"/>
        <v>0</v>
      </c>
      <c r="FB162" s="64">
        <f t="shared" si="427"/>
        <v>0</v>
      </c>
      <c r="FC162" s="64">
        <f t="shared" si="476"/>
        <v>0</v>
      </c>
      <c r="FD162" s="64">
        <f t="shared" si="553"/>
        <v>0</v>
      </c>
      <c r="FE162" s="64">
        <f t="shared" si="553"/>
        <v>0</v>
      </c>
      <c r="FF162" s="64">
        <f t="shared" si="477"/>
        <v>0</v>
      </c>
      <c r="FG162" s="64">
        <f t="shared" si="554"/>
        <v>0</v>
      </c>
      <c r="FH162" s="64">
        <f t="shared" si="554"/>
        <v>0</v>
      </c>
      <c r="FI162" s="64">
        <f t="shared" si="430"/>
        <v>0</v>
      </c>
      <c r="FJ162" s="64">
        <f t="shared" si="555"/>
        <v>0</v>
      </c>
      <c r="FK162" s="64">
        <f t="shared" si="555"/>
        <v>0</v>
      </c>
      <c r="FL162" s="64">
        <f t="shared" si="432"/>
        <v>0</v>
      </c>
      <c r="FM162" s="64">
        <f t="shared" si="556"/>
        <v>0</v>
      </c>
      <c r="FN162" s="64">
        <f t="shared" si="556"/>
        <v>0</v>
      </c>
      <c r="FO162" s="64"/>
      <c r="FP162" s="64">
        <f t="shared" si="557"/>
        <v>0</v>
      </c>
      <c r="FQ162" s="64">
        <f t="shared" si="557"/>
        <v>0</v>
      </c>
      <c r="FR162" s="64"/>
      <c r="FS162" s="64">
        <f t="shared" si="435"/>
        <v>0</v>
      </c>
      <c r="FT162" s="64">
        <f t="shared" si="558"/>
        <v>0</v>
      </c>
      <c r="FU162" s="426">
        <f t="shared" si="558"/>
        <v>0</v>
      </c>
      <c r="FV162" s="426">
        <f t="shared" si="478"/>
        <v>0</v>
      </c>
      <c r="FW162" s="64">
        <f t="shared" si="437"/>
        <v>0</v>
      </c>
      <c r="FX162" s="64">
        <f t="shared" si="438"/>
        <v>0</v>
      </c>
      <c r="FY162" s="64">
        <f t="shared" si="479"/>
        <v>0</v>
      </c>
      <c r="FZ162" s="64">
        <f t="shared" si="559"/>
        <v>0</v>
      </c>
      <c r="GA162" s="64">
        <f t="shared" si="559"/>
        <v>0</v>
      </c>
      <c r="GB162" s="64">
        <f t="shared" si="480"/>
        <v>0</v>
      </c>
      <c r="GC162" s="64">
        <f t="shared" si="560"/>
        <v>0</v>
      </c>
      <c r="GD162" s="64">
        <f t="shared" si="560"/>
        <v>0</v>
      </c>
      <c r="GE162" s="64">
        <f t="shared" si="441"/>
        <v>0</v>
      </c>
      <c r="GF162" s="64">
        <f t="shared" si="561"/>
        <v>0</v>
      </c>
      <c r="GG162" s="64">
        <f t="shared" si="561"/>
        <v>0</v>
      </c>
      <c r="GH162" s="64">
        <f t="shared" si="443"/>
        <v>0</v>
      </c>
      <c r="GI162" s="64">
        <f t="shared" si="562"/>
        <v>0</v>
      </c>
      <c r="GJ162" s="64">
        <f t="shared" si="562"/>
        <v>0</v>
      </c>
      <c r="GK162" s="64"/>
      <c r="GL162" s="64">
        <f t="shared" si="563"/>
        <v>0</v>
      </c>
      <c r="GM162" s="64">
        <f t="shared" si="563"/>
        <v>0</v>
      </c>
      <c r="GN162" s="64"/>
      <c r="GO162" s="64">
        <f t="shared" si="446"/>
        <v>0</v>
      </c>
      <c r="GP162" s="64">
        <f t="shared" si="564"/>
        <v>0</v>
      </c>
      <c r="GQ162" s="426">
        <f t="shared" si="564"/>
        <v>0</v>
      </c>
      <c r="GR162" s="426">
        <f t="shared" si="481"/>
        <v>0</v>
      </c>
      <c r="GS162" s="64">
        <f t="shared" si="448"/>
        <v>0</v>
      </c>
      <c r="GT162" s="64">
        <f t="shared" si="449"/>
        <v>0</v>
      </c>
      <c r="GU162" s="64">
        <f t="shared" si="482"/>
        <v>0</v>
      </c>
      <c r="GV162" s="64">
        <f t="shared" si="565"/>
        <v>0</v>
      </c>
      <c r="GW162" s="64">
        <f t="shared" si="565"/>
        <v>0</v>
      </c>
      <c r="GX162" s="64">
        <f t="shared" si="483"/>
        <v>0</v>
      </c>
      <c r="GY162" s="64">
        <f t="shared" si="566"/>
        <v>0</v>
      </c>
      <c r="GZ162" s="64">
        <f t="shared" si="566"/>
        <v>0</v>
      </c>
      <c r="HA162" s="64">
        <f t="shared" si="484"/>
        <v>0</v>
      </c>
      <c r="HB162" s="64">
        <f t="shared" si="567"/>
        <v>0</v>
      </c>
      <c r="HC162" s="64">
        <f t="shared" si="567"/>
        <v>0</v>
      </c>
      <c r="HD162" s="64">
        <f t="shared" si="485"/>
        <v>0</v>
      </c>
      <c r="HE162" s="64">
        <f t="shared" si="568"/>
        <v>0</v>
      </c>
      <c r="HF162" s="64">
        <f t="shared" si="568"/>
        <v>0</v>
      </c>
      <c r="HG162" s="64"/>
      <c r="HH162" s="64">
        <f t="shared" si="569"/>
        <v>0</v>
      </c>
      <c r="HI162" s="64">
        <f t="shared" si="569"/>
        <v>0</v>
      </c>
      <c r="HJ162" s="64"/>
      <c r="HK162" s="64">
        <f t="shared" si="455"/>
        <v>0</v>
      </c>
      <c r="HL162" s="382">
        <f t="shared" si="486"/>
        <v>283.88321999999999</v>
      </c>
      <c r="HM162" s="398">
        <f t="shared" si="486"/>
        <v>283.88321999999999</v>
      </c>
      <c r="HN162" s="398">
        <f t="shared" si="487"/>
        <v>283.88321999999999</v>
      </c>
      <c r="HO162" s="382">
        <f t="shared" si="456"/>
        <v>283.88321999999999</v>
      </c>
      <c r="HP162" s="382">
        <f t="shared" si="589"/>
        <v>283.88321999999999</v>
      </c>
      <c r="HQ162" s="382">
        <f t="shared" si="589"/>
        <v>283.88321999999999</v>
      </c>
      <c r="HR162" s="382">
        <f t="shared" si="589"/>
        <v>283.88321999999999</v>
      </c>
      <c r="HS162" s="382">
        <f t="shared" si="589"/>
        <v>0</v>
      </c>
      <c r="HT162" s="382">
        <f t="shared" si="589"/>
        <v>0</v>
      </c>
      <c r="HU162" s="382">
        <f t="shared" si="589"/>
        <v>0</v>
      </c>
      <c r="HV162" s="382">
        <f t="shared" si="572"/>
        <v>0</v>
      </c>
      <c r="HW162" s="382">
        <f t="shared" si="540"/>
        <v>0</v>
      </c>
      <c r="HX162" s="382">
        <f t="shared" si="540"/>
        <v>0</v>
      </c>
      <c r="HY162" s="382">
        <f t="shared" si="540"/>
        <v>0</v>
      </c>
      <c r="HZ162" s="382">
        <f t="shared" si="540"/>
        <v>0</v>
      </c>
      <c r="IA162" s="382">
        <f t="shared" si="540"/>
        <v>0</v>
      </c>
      <c r="IB162" s="382">
        <f t="shared" si="540"/>
        <v>0</v>
      </c>
      <c r="IC162" s="382">
        <f t="shared" si="540"/>
        <v>0</v>
      </c>
      <c r="ID162" s="382">
        <f t="shared" si="540"/>
        <v>0</v>
      </c>
      <c r="IE162" s="382">
        <f t="shared" si="540"/>
        <v>0</v>
      </c>
      <c r="IF162" s="429">
        <f t="shared" si="540"/>
        <v>0</v>
      </c>
      <c r="IG162" s="382">
        <f t="shared" si="540"/>
        <v>0</v>
      </c>
      <c r="IK162" s="380">
        <f t="shared" si="541"/>
        <v>0</v>
      </c>
    </row>
    <row r="163" spans="1:245" s="35" customFormat="1" ht="20.25" customHeight="1" outlineLevel="2">
      <c r="A163" s="57"/>
      <c r="B163" s="60" t="s">
        <v>688</v>
      </c>
      <c r="C163" s="60" t="s">
        <v>147</v>
      </c>
      <c r="D163" s="60"/>
      <c r="E163" s="245"/>
      <c r="F163" s="245"/>
      <c r="G163" s="245"/>
      <c r="H163" s="245"/>
      <c r="I163" s="245"/>
      <c r="J163" s="245"/>
      <c r="K163" s="245"/>
      <c r="L163" s="245"/>
      <c r="M163" s="34"/>
      <c r="N163" s="341"/>
      <c r="O163" s="34"/>
      <c r="P163" s="34"/>
      <c r="Q163" s="34"/>
      <c r="R163" s="34"/>
      <c r="S163" s="34"/>
      <c r="T163" s="34"/>
      <c r="U163" s="34"/>
      <c r="V163" s="66"/>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66">
        <f t="shared" si="545"/>
        <v>0</v>
      </c>
      <c r="AV163" s="34"/>
      <c r="AW163" s="34"/>
      <c r="AX163" s="34">
        <f t="shared" si="546"/>
        <v>1500</v>
      </c>
      <c r="AY163" s="34"/>
      <c r="AZ163" s="34"/>
      <c r="BA163" s="34"/>
      <c r="BB163" s="34"/>
      <c r="BC163" s="245"/>
      <c r="BD163" s="245"/>
      <c r="BE163" s="245"/>
      <c r="BF163" s="245"/>
      <c r="BG163" s="245"/>
      <c r="BH163" s="245"/>
      <c r="BI163" s="245"/>
      <c r="BJ163" s="245"/>
      <c r="BK163" s="47"/>
      <c r="BL163" s="47"/>
      <c r="BM163" s="34"/>
      <c r="BN163" s="34"/>
      <c r="BO163" s="245"/>
      <c r="BP163" s="245"/>
      <c r="BQ163" s="245"/>
      <c r="BR163" s="245"/>
      <c r="BS163" s="245"/>
      <c r="BT163" s="245"/>
      <c r="BU163" s="245"/>
      <c r="BV163" s="245"/>
      <c r="BW163" s="245"/>
      <c r="BX163" s="245"/>
      <c r="BY163" s="245"/>
      <c r="BZ163" s="245"/>
      <c r="CA163" s="34"/>
      <c r="CB163" s="34"/>
      <c r="CC163" s="245"/>
      <c r="CD163" s="245"/>
      <c r="CE163" s="245"/>
      <c r="CF163" s="245"/>
      <c r="CG163" s="245"/>
      <c r="CH163" s="245"/>
      <c r="CI163" s="245"/>
      <c r="CJ163" s="245"/>
      <c r="CK163" s="245"/>
      <c r="CL163" s="245"/>
      <c r="CM163" s="245"/>
      <c r="CN163" s="245"/>
      <c r="CO163" s="34"/>
      <c r="CP163" s="34"/>
      <c r="CQ163" s="34"/>
      <c r="CR163" s="34"/>
      <c r="CS163" s="34"/>
      <c r="CT163" s="34"/>
      <c r="CU163" s="34"/>
      <c r="CV163" s="34"/>
      <c r="CW163" s="34"/>
      <c r="CX163" s="34"/>
      <c r="CY163" s="34"/>
      <c r="CZ163" s="58"/>
      <c r="DA163" s="58"/>
      <c r="DB163" s="58"/>
      <c r="DC163" s="380"/>
      <c r="DD163" s="380"/>
      <c r="DE163" s="64"/>
      <c r="DF163" s="64"/>
      <c r="DG163" s="64"/>
      <c r="DH163" s="64"/>
      <c r="DI163" s="64"/>
      <c r="DJ163" s="64"/>
      <c r="DK163" s="64"/>
      <c r="DL163" s="64"/>
      <c r="DM163" s="64"/>
      <c r="DN163" s="64"/>
      <c r="DO163" s="64"/>
      <c r="DP163" s="64"/>
      <c r="DQ163" s="245"/>
      <c r="DR163" s="245"/>
      <c r="DS163" s="245"/>
      <c r="DT163" s="245"/>
      <c r="DU163" s="245"/>
      <c r="DV163" s="245"/>
      <c r="DW163" s="245"/>
      <c r="DX163" s="245"/>
      <c r="DY163" s="33"/>
      <c r="DZ163" s="33"/>
      <c r="EA163" s="33"/>
      <c r="EB163" s="64">
        <f t="shared" ref="EB163:EB164" si="591">EF163+EI163+EL163+EO163+ER163+EU163</f>
        <v>0</v>
      </c>
      <c r="EC163" s="426">
        <f t="shared" ref="EC163:EC164" si="592">EG163+EJ163+EM163+EP163+ES163+EV163</f>
        <v>1500</v>
      </c>
      <c r="ED163" s="426">
        <f t="shared" ref="ED163:ED164" si="593">EH163+EK163+EN163+EQ163</f>
        <v>0</v>
      </c>
      <c r="EE163" s="64">
        <f t="shared" ref="EE163:EE164" si="594">EH163+EK163+EN163+EQ163+ET163+EW163</f>
        <v>0</v>
      </c>
      <c r="EF163" s="64"/>
      <c r="EG163" s="64"/>
      <c r="EH163" s="64"/>
      <c r="EI163" s="64"/>
      <c r="EJ163" s="64"/>
      <c r="EK163" s="64"/>
      <c r="EL163" s="64"/>
      <c r="EM163" s="64"/>
      <c r="EN163" s="64"/>
      <c r="EO163" s="64"/>
      <c r="EP163" s="64"/>
      <c r="EQ163" s="64"/>
      <c r="ER163" s="64"/>
      <c r="ES163" s="64"/>
      <c r="ET163" s="426"/>
      <c r="EU163" s="64"/>
      <c r="EV163" s="34">
        <v>1500</v>
      </c>
      <c r="EW163" s="426"/>
      <c r="EX163" s="64"/>
      <c r="EY163" s="426"/>
      <c r="EZ163" s="426"/>
      <c r="FA163" s="64"/>
      <c r="FB163" s="64"/>
      <c r="FC163" s="64"/>
      <c r="FD163" s="64"/>
      <c r="FE163" s="64"/>
      <c r="FF163" s="64"/>
      <c r="FG163" s="64"/>
      <c r="FH163" s="64"/>
      <c r="FI163" s="64"/>
      <c r="FJ163" s="64"/>
      <c r="FK163" s="64"/>
      <c r="FL163" s="64"/>
      <c r="FM163" s="64"/>
      <c r="FN163" s="64"/>
      <c r="FO163" s="64"/>
      <c r="FP163" s="64"/>
      <c r="FQ163" s="64"/>
      <c r="FR163" s="64"/>
      <c r="FS163" s="64"/>
      <c r="FT163" s="64"/>
      <c r="FU163" s="426"/>
      <c r="FV163" s="426"/>
      <c r="FW163" s="64"/>
      <c r="FX163" s="64"/>
      <c r="FY163" s="64"/>
      <c r="FZ163" s="64"/>
      <c r="GA163" s="64"/>
      <c r="GB163" s="64"/>
      <c r="GC163" s="64"/>
      <c r="GD163" s="64"/>
      <c r="GE163" s="64"/>
      <c r="GF163" s="64"/>
      <c r="GG163" s="64"/>
      <c r="GH163" s="64"/>
      <c r="GI163" s="64"/>
      <c r="GJ163" s="64"/>
      <c r="GK163" s="64"/>
      <c r="GL163" s="64"/>
      <c r="GM163" s="64"/>
      <c r="GN163" s="64"/>
      <c r="GO163" s="64"/>
      <c r="GP163" s="64"/>
      <c r="GQ163" s="426"/>
      <c r="GR163" s="426"/>
      <c r="GS163" s="64"/>
      <c r="GT163" s="64"/>
      <c r="GU163" s="64"/>
      <c r="GV163" s="64"/>
      <c r="GW163" s="64"/>
      <c r="GX163" s="64"/>
      <c r="GY163" s="64"/>
      <c r="GZ163" s="64"/>
      <c r="HA163" s="64"/>
      <c r="HB163" s="64"/>
      <c r="HC163" s="64"/>
      <c r="HD163" s="64"/>
      <c r="HE163" s="64"/>
      <c r="HF163" s="64"/>
      <c r="HG163" s="64"/>
      <c r="HH163" s="64"/>
      <c r="HI163" s="64"/>
      <c r="HJ163" s="64"/>
      <c r="HK163" s="64"/>
      <c r="HL163" s="382">
        <f t="shared" ref="HL163:HL164" si="595">HP163+HS163+HV163+HY163+IB163+IE163</f>
        <v>0</v>
      </c>
      <c r="HM163" s="398">
        <f t="shared" ref="HM163:HM164" si="596">HQ163+HT163+HW163+HZ163+IC163+IF163</f>
        <v>1500</v>
      </c>
      <c r="HN163" s="398">
        <f t="shared" ref="HN163:HN164" si="597">HR163+HU163+HX163+IA163</f>
        <v>0</v>
      </c>
      <c r="HO163" s="382">
        <f t="shared" ref="HO163:HO164" si="598">HR163+HU163+HX163+IA163+ID163+IG163</f>
        <v>0</v>
      </c>
      <c r="HP163" s="382"/>
      <c r="HQ163" s="382"/>
      <c r="HR163" s="382"/>
      <c r="HS163" s="382"/>
      <c r="HT163" s="382"/>
      <c r="HU163" s="382"/>
      <c r="HV163" s="382"/>
      <c r="HW163" s="382"/>
      <c r="HX163" s="382"/>
      <c r="HY163" s="382"/>
      <c r="HZ163" s="382"/>
      <c r="IA163" s="382"/>
      <c r="IB163" s="382">
        <f t="shared" ref="IB163:IG164" si="599">ER163+FN163+GJ163+HF163</f>
        <v>0</v>
      </c>
      <c r="IC163" s="382">
        <f t="shared" si="599"/>
        <v>0</v>
      </c>
      <c r="ID163" s="382">
        <f t="shared" si="599"/>
        <v>0</v>
      </c>
      <c r="IE163" s="382">
        <f t="shared" si="599"/>
        <v>0</v>
      </c>
      <c r="IF163" s="429">
        <f t="shared" si="599"/>
        <v>1500</v>
      </c>
      <c r="IG163" s="382">
        <f t="shared" si="599"/>
        <v>0</v>
      </c>
      <c r="IK163" s="380">
        <f t="shared" si="541"/>
        <v>0</v>
      </c>
    </row>
    <row r="164" spans="1:245" s="35" customFormat="1" ht="20.25" customHeight="1" outlineLevel="2">
      <c r="A164" s="57"/>
      <c r="B164" s="60" t="s">
        <v>688</v>
      </c>
      <c r="C164" s="60" t="s">
        <v>147</v>
      </c>
      <c r="D164" s="60"/>
      <c r="E164" s="245"/>
      <c r="F164" s="245"/>
      <c r="G164" s="245"/>
      <c r="H164" s="245"/>
      <c r="I164" s="245"/>
      <c r="J164" s="245"/>
      <c r="K164" s="245"/>
      <c r="L164" s="245"/>
      <c r="M164" s="34"/>
      <c r="N164" s="341"/>
      <c r="O164" s="34"/>
      <c r="P164" s="34"/>
      <c r="Q164" s="34"/>
      <c r="R164" s="34"/>
      <c r="S164" s="34"/>
      <c r="T164" s="34"/>
      <c r="U164" s="34"/>
      <c r="V164" s="66"/>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66">
        <f t="shared" si="545"/>
        <v>0</v>
      </c>
      <c r="AV164" s="34"/>
      <c r="AW164" s="34"/>
      <c r="AX164" s="34">
        <f t="shared" si="546"/>
        <v>1500</v>
      </c>
      <c r="AY164" s="34"/>
      <c r="AZ164" s="34"/>
      <c r="BA164" s="34"/>
      <c r="BB164" s="34"/>
      <c r="BC164" s="245"/>
      <c r="BD164" s="245"/>
      <c r="BE164" s="245"/>
      <c r="BF164" s="245"/>
      <c r="BG164" s="245"/>
      <c r="BH164" s="245"/>
      <c r="BI164" s="245"/>
      <c r="BJ164" s="245"/>
      <c r="BK164" s="47"/>
      <c r="BL164" s="47"/>
      <c r="BM164" s="34"/>
      <c r="BN164" s="34"/>
      <c r="BO164" s="245"/>
      <c r="BP164" s="245"/>
      <c r="BQ164" s="245"/>
      <c r="BR164" s="245"/>
      <c r="BS164" s="245"/>
      <c r="BT164" s="245"/>
      <c r="BU164" s="245"/>
      <c r="BV164" s="245"/>
      <c r="BW164" s="245"/>
      <c r="BX164" s="245"/>
      <c r="BY164" s="245"/>
      <c r="BZ164" s="245"/>
      <c r="CA164" s="34"/>
      <c r="CB164" s="34"/>
      <c r="CC164" s="245"/>
      <c r="CD164" s="245"/>
      <c r="CE164" s="245"/>
      <c r="CF164" s="245"/>
      <c r="CG164" s="245"/>
      <c r="CH164" s="245"/>
      <c r="CI164" s="245"/>
      <c r="CJ164" s="245"/>
      <c r="CK164" s="245"/>
      <c r="CL164" s="245"/>
      <c r="CM164" s="245"/>
      <c r="CN164" s="245"/>
      <c r="CO164" s="34"/>
      <c r="CP164" s="34"/>
      <c r="CQ164" s="34"/>
      <c r="CR164" s="34"/>
      <c r="CS164" s="34"/>
      <c r="CT164" s="34"/>
      <c r="CU164" s="34"/>
      <c r="CV164" s="34"/>
      <c r="CW164" s="34"/>
      <c r="CX164" s="34"/>
      <c r="CY164" s="34"/>
      <c r="CZ164" s="58"/>
      <c r="DA164" s="58"/>
      <c r="DB164" s="58"/>
      <c r="DC164" s="380"/>
      <c r="DD164" s="380"/>
      <c r="DE164" s="64"/>
      <c r="DF164" s="64"/>
      <c r="DG164" s="64"/>
      <c r="DH164" s="64"/>
      <c r="DI164" s="64"/>
      <c r="DJ164" s="64"/>
      <c r="DK164" s="64"/>
      <c r="DL164" s="64"/>
      <c r="DM164" s="64"/>
      <c r="DN164" s="64"/>
      <c r="DO164" s="64"/>
      <c r="DP164" s="64"/>
      <c r="DQ164" s="245"/>
      <c r="DR164" s="245"/>
      <c r="DS164" s="245"/>
      <c r="DT164" s="245"/>
      <c r="DU164" s="245"/>
      <c r="DV164" s="245"/>
      <c r="DW164" s="245"/>
      <c r="DX164" s="245"/>
      <c r="DY164" s="33"/>
      <c r="DZ164" s="33"/>
      <c r="EA164" s="33"/>
      <c r="EB164" s="64">
        <f t="shared" si="591"/>
        <v>0</v>
      </c>
      <c r="EC164" s="426">
        <f t="shared" si="592"/>
        <v>1500</v>
      </c>
      <c r="ED164" s="426">
        <f t="shared" si="593"/>
        <v>0</v>
      </c>
      <c r="EE164" s="64">
        <f t="shared" si="594"/>
        <v>0</v>
      </c>
      <c r="EF164" s="64"/>
      <c r="EG164" s="64"/>
      <c r="EH164" s="64"/>
      <c r="EI164" s="64"/>
      <c r="EJ164" s="64"/>
      <c r="EK164" s="64"/>
      <c r="EL164" s="64"/>
      <c r="EM164" s="64"/>
      <c r="EN164" s="64"/>
      <c r="EO164" s="64"/>
      <c r="EP164" s="64"/>
      <c r="EQ164" s="64"/>
      <c r="ER164" s="64"/>
      <c r="ES164" s="64"/>
      <c r="ET164" s="426"/>
      <c r="EU164" s="64"/>
      <c r="EV164" s="34">
        <v>1500</v>
      </c>
      <c r="EW164" s="426"/>
      <c r="EX164" s="64"/>
      <c r="EY164" s="426"/>
      <c r="EZ164" s="426"/>
      <c r="FA164" s="64"/>
      <c r="FB164" s="64"/>
      <c r="FC164" s="64"/>
      <c r="FD164" s="64"/>
      <c r="FE164" s="64"/>
      <c r="FF164" s="64"/>
      <c r="FG164" s="64"/>
      <c r="FH164" s="64"/>
      <c r="FI164" s="64"/>
      <c r="FJ164" s="64"/>
      <c r="FK164" s="64"/>
      <c r="FL164" s="64"/>
      <c r="FM164" s="64"/>
      <c r="FN164" s="64"/>
      <c r="FO164" s="64"/>
      <c r="FP164" s="64"/>
      <c r="FQ164" s="64"/>
      <c r="FR164" s="64"/>
      <c r="FS164" s="64"/>
      <c r="FT164" s="64"/>
      <c r="FU164" s="426"/>
      <c r="FV164" s="426"/>
      <c r="FW164" s="64"/>
      <c r="FX164" s="64"/>
      <c r="FY164" s="64"/>
      <c r="FZ164" s="64"/>
      <c r="GA164" s="64"/>
      <c r="GB164" s="64"/>
      <c r="GC164" s="64"/>
      <c r="GD164" s="64"/>
      <c r="GE164" s="64"/>
      <c r="GF164" s="64"/>
      <c r="GG164" s="64"/>
      <c r="GH164" s="64"/>
      <c r="GI164" s="64"/>
      <c r="GJ164" s="64"/>
      <c r="GK164" s="64"/>
      <c r="GL164" s="64"/>
      <c r="GM164" s="64"/>
      <c r="GN164" s="64"/>
      <c r="GO164" s="64"/>
      <c r="GP164" s="64"/>
      <c r="GQ164" s="426"/>
      <c r="GR164" s="426"/>
      <c r="GS164" s="64"/>
      <c r="GT164" s="64"/>
      <c r="GU164" s="64"/>
      <c r="GV164" s="64"/>
      <c r="GW164" s="64"/>
      <c r="GX164" s="64"/>
      <c r="GY164" s="64"/>
      <c r="GZ164" s="64"/>
      <c r="HA164" s="64"/>
      <c r="HB164" s="64"/>
      <c r="HC164" s="64"/>
      <c r="HD164" s="64"/>
      <c r="HE164" s="64"/>
      <c r="HF164" s="64"/>
      <c r="HG164" s="64"/>
      <c r="HH164" s="64"/>
      <c r="HI164" s="64"/>
      <c r="HJ164" s="64"/>
      <c r="HK164" s="64"/>
      <c r="HL164" s="382">
        <f t="shared" si="595"/>
        <v>0</v>
      </c>
      <c r="HM164" s="398">
        <f t="shared" si="596"/>
        <v>1500</v>
      </c>
      <c r="HN164" s="398">
        <f t="shared" si="597"/>
        <v>0</v>
      </c>
      <c r="HO164" s="382">
        <f t="shared" si="598"/>
        <v>0</v>
      </c>
      <c r="HP164" s="382"/>
      <c r="HQ164" s="382"/>
      <c r="HR164" s="382"/>
      <c r="HS164" s="382"/>
      <c r="HT164" s="382"/>
      <c r="HU164" s="382"/>
      <c r="HV164" s="382"/>
      <c r="HW164" s="382"/>
      <c r="HX164" s="382"/>
      <c r="HY164" s="382"/>
      <c r="HZ164" s="382"/>
      <c r="IA164" s="382"/>
      <c r="IB164" s="382">
        <f t="shared" si="599"/>
        <v>0</v>
      </c>
      <c r="IC164" s="382">
        <f t="shared" si="599"/>
        <v>0</v>
      </c>
      <c r="ID164" s="382">
        <f t="shared" si="599"/>
        <v>0</v>
      </c>
      <c r="IE164" s="382">
        <f t="shared" si="599"/>
        <v>0</v>
      </c>
      <c r="IF164" s="429">
        <f t="shared" si="599"/>
        <v>1500</v>
      </c>
      <c r="IG164" s="382">
        <f t="shared" si="599"/>
        <v>0</v>
      </c>
      <c r="IK164" s="380">
        <f t="shared" si="541"/>
        <v>0</v>
      </c>
    </row>
    <row r="165" spans="1:245" s="35" customFormat="1" ht="20.25" customHeight="1" outlineLevel="2">
      <c r="A165" s="57" t="s">
        <v>121</v>
      </c>
      <c r="B165" s="60" t="s">
        <v>237</v>
      </c>
      <c r="C165" s="60" t="s">
        <v>147</v>
      </c>
      <c r="D165" s="60" t="s">
        <v>351</v>
      </c>
      <c r="E165" s="245" t="s">
        <v>21</v>
      </c>
      <c r="F165" s="245"/>
      <c r="G165" s="245"/>
      <c r="H165" s="245"/>
      <c r="I165" s="245"/>
      <c r="J165" s="245">
        <v>2019</v>
      </c>
      <c r="K165" s="245">
        <v>2019</v>
      </c>
      <c r="L165" s="245"/>
      <c r="M165" s="34">
        <f t="shared" si="579"/>
        <v>1500</v>
      </c>
      <c r="N165" s="341" t="s">
        <v>606</v>
      </c>
      <c r="O165" s="34">
        <f t="shared" si="580"/>
        <v>1770</v>
      </c>
      <c r="P165" s="34">
        <f t="shared" si="581"/>
        <v>0</v>
      </c>
      <c r="Q165" s="34">
        <f t="shared" si="581"/>
        <v>0</v>
      </c>
      <c r="R165" s="34">
        <f t="shared" si="581"/>
        <v>1500</v>
      </c>
      <c r="S165" s="34">
        <f t="shared" si="581"/>
        <v>0</v>
      </c>
      <c r="T165" s="34">
        <f t="shared" si="581"/>
        <v>0</v>
      </c>
      <c r="U165" s="34">
        <f t="shared" si="581"/>
        <v>1770</v>
      </c>
      <c r="V165" s="66">
        <f t="shared" si="526"/>
        <v>1770</v>
      </c>
      <c r="W165" s="34">
        <v>1770</v>
      </c>
      <c r="X165" s="34"/>
      <c r="Y165" s="34"/>
      <c r="Z165" s="34"/>
      <c r="AA165" s="34"/>
      <c r="AB165" s="34"/>
      <c r="AC165" s="34"/>
      <c r="AD165" s="34"/>
      <c r="AE165" s="34"/>
      <c r="AF165" s="34"/>
      <c r="AG165" s="34">
        <f t="shared" si="582"/>
        <v>0</v>
      </c>
      <c r="AH165" s="34">
        <f t="shared" si="582"/>
        <v>0</v>
      </c>
      <c r="AI165" s="34">
        <f t="shared" si="500"/>
        <v>0</v>
      </c>
      <c r="AJ165" s="34"/>
      <c r="AK165" s="34"/>
      <c r="AL165" s="34"/>
      <c r="AM165" s="34"/>
      <c r="AN165" s="34"/>
      <c r="AO165" s="34"/>
      <c r="AP165" s="34"/>
      <c r="AQ165" s="34"/>
      <c r="AR165" s="34"/>
      <c r="AS165" s="34">
        <f t="shared" si="583"/>
        <v>0</v>
      </c>
      <c r="AT165" s="34">
        <f t="shared" si="583"/>
        <v>0</v>
      </c>
      <c r="AU165" s="66">
        <f t="shared" si="545"/>
        <v>0</v>
      </c>
      <c r="AV165" s="34">
        <f t="shared" si="584"/>
        <v>0</v>
      </c>
      <c r="AW165" s="34">
        <f t="shared" si="584"/>
        <v>0</v>
      </c>
      <c r="AX165" s="34">
        <f t="shared" si="546"/>
        <v>0</v>
      </c>
      <c r="AY165" s="34">
        <f t="shared" si="585"/>
        <v>1500</v>
      </c>
      <c r="AZ165" s="34">
        <f t="shared" si="585"/>
        <v>1770</v>
      </c>
      <c r="BA165" s="245"/>
      <c r="BB165" s="245"/>
      <c r="BC165" s="184">
        <v>1500</v>
      </c>
      <c r="BD165" s="184">
        <v>0</v>
      </c>
      <c r="BE165" s="245">
        <v>0</v>
      </c>
      <c r="BF165" s="219">
        <v>1770</v>
      </c>
      <c r="BG165" s="245"/>
      <c r="BH165" s="245"/>
      <c r="BI165" s="245"/>
      <c r="BJ165" s="245"/>
      <c r="BK165" s="47"/>
      <c r="BL165" s="47"/>
      <c r="BM165" s="34">
        <f t="shared" si="586"/>
        <v>0</v>
      </c>
      <c r="BN165" s="34">
        <f t="shared" si="586"/>
        <v>0</v>
      </c>
      <c r="BO165" s="245"/>
      <c r="BP165" s="245"/>
      <c r="BQ165" s="245"/>
      <c r="BR165" s="245"/>
      <c r="BS165" s="245"/>
      <c r="BT165" s="245"/>
      <c r="BU165" s="245"/>
      <c r="BV165" s="245"/>
      <c r="BW165" s="245"/>
      <c r="BX165" s="245"/>
      <c r="BY165" s="245"/>
      <c r="BZ165" s="245"/>
      <c r="CA165" s="34">
        <f t="shared" si="538"/>
        <v>0</v>
      </c>
      <c r="CB165" s="34">
        <f t="shared" si="538"/>
        <v>0</v>
      </c>
      <c r="CC165" s="245"/>
      <c r="CD165" s="245"/>
      <c r="CE165" s="245"/>
      <c r="CF165" s="245"/>
      <c r="CG165" s="245"/>
      <c r="CH165" s="245"/>
      <c r="CI165" s="245"/>
      <c r="CJ165" s="245"/>
      <c r="CK165" s="245"/>
      <c r="CL165" s="245"/>
      <c r="CM165" s="245"/>
      <c r="CN165" s="245"/>
      <c r="CO165" s="34">
        <f t="shared" si="587"/>
        <v>0</v>
      </c>
      <c r="CP165" s="34">
        <f t="shared" si="587"/>
        <v>0</v>
      </c>
      <c r="CQ165" s="34"/>
      <c r="CR165" s="34"/>
      <c r="CS165" s="34"/>
      <c r="CT165" s="34"/>
      <c r="CU165" s="34">
        <v>0</v>
      </c>
      <c r="CV165" s="34"/>
      <c r="CW165" s="34"/>
      <c r="CX165" s="34"/>
      <c r="CY165" s="34"/>
      <c r="CZ165" s="58"/>
      <c r="DA165" s="58"/>
      <c r="DB165" s="58"/>
      <c r="DC165" s="380">
        <f t="shared" si="547"/>
        <v>1500</v>
      </c>
      <c r="DD165" s="380">
        <f t="shared" si="547"/>
        <v>1770</v>
      </c>
      <c r="DE165" s="64">
        <f t="shared" ref="DE165:DG201" si="600">BA165+BO165+CC165+CQ165</f>
        <v>0</v>
      </c>
      <c r="DF165" s="64">
        <f t="shared" si="600"/>
        <v>0</v>
      </c>
      <c r="DG165" s="64">
        <f t="shared" si="600"/>
        <v>1500</v>
      </c>
      <c r="DH165" s="64">
        <f t="shared" si="590"/>
        <v>0</v>
      </c>
      <c r="DI165" s="64">
        <f t="shared" si="590"/>
        <v>0</v>
      </c>
      <c r="DJ165" s="64">
        <f t="shared" si="590"/>
        <v>1770</v>
      </c>
      <c r="DK165" s="64">
        <f t="shared" si="590"/>
        <v>0</v>
      </c>
      <c r="DL165" s="64">
        <f t="shared" si="590"/>
        <v>0</v>
      </c>
      <c r="DM165" s="64">
        <f t="shared" si="590"/>
        <v>0</v>
      </c>
      <c r="DN165" s="64">
        <f t="shared" si="590"/>
        <v>0</v>
      </c>
      <c r="DO165" s="64">
        <f t="shared" si="590"/>
        <v>0</v>
      </c>
      <c r="DP165" s="64">
        <f t="shared" si="590"/>
        <v>0</v>
      </c>
      <c r="DQ165" s="245">
        <v>0</v>
      </c>
      <c r="DR165" s="245">
        <v>0</v>
      </c>
      <c r="DS165" s="245">
        <v>0</v>
      </c>
      <c r="DT165" s="245">
        <v>1</v>
      </c>
      <c r="DU165" s="245">
        <v>0</v>
      </c>
      <c r="DV165" s="245">
        <f t="shared" si="588"/>
        <v>1</v>
      </c>
      <c r="DW165" s="245"/>
      <c r="DX165" s="245"/>
      <c r="DY165" s="33"/>
      <c r="DZ165" s="33"/>
      <c r="EA165" s="33"/>
      <c r="EB165" s="64">
        <f t="shared" si="570"/>
        <v>1500</v>
      </c>
      <c r="EC165" s="426">
        <f t="shared" si="570"/>
        <v>1770</v>
      </c>
      <c r="ED165" s="426">
        <f t="shared" si="469"/>
        <v>1770</v>
      </c>
      <c r="EE165" s="64">
        <f t="shared" si="470"/>
        <v>1770</v>
      </c>
      <c r="EF165" s="64">
        <f t="shared" si="418"/>
        <v>0</v>
      </c>
      <c r="EG165" s="64">
        <f t="shared" si="471"/>
        <v>0</v>
      </c>
      <c r="EH165" s="64">
        <f t="shared" si="548"/>
        <v>0</v>
      </c>
      <c r="EI165" s="64">
        <f t="shared" si="548"/>
        <v>1500</v>
      </c>
      <c r="EJ165" s="64">
        <f t="shared" si="472"/>
        <v>0</v>
      </c>
      <c r="EK165" s="64">
        <f t="shared" si="549"/>
        <v>0</v>
      </c>
      <c r="EL165" s="64">
        <f t="shared" si="549"/>
        <v>0</v>
      </c>
      <c r="EM165" s="64">
        <f t="shared" si="421"/>
        <v>1770</v>
      </c>
      <c r="EN165" s="64">
        <f t="shared" si="550"/>
        <v>1770</v>
      </c>
      <c r="EO165" s="64">
        <f t="shared" si="550"/>
        <v>0</v>
      </c>
      <c r="EP165" s="64">
        <f t="shared" si="423"/>
        <v>0</v>
      </c>
      <c r="EQ165" s="64">
        <f t="shared" si="551"/>
        <v>0</v>
      </c>
      <c r="ER165" s="64">
        <f t="shared" si="551"/>
        <v>0</v>
      </c>
      <c r="ES165" s="64"/>
      <c r="ET165" s="426">
        <f t="shared" si="552"/>
        <v>0</v>
      </c>
      <c r="EU165" s="64">
        <f t="shared" si="552"/>
        <v>0</v>
      </c>
      <c r="EV165" s="64"/>
      <c r="EW165" s="426">
        <f t="shared" si="426"/>
        <v>0</v>
      </c>
      <c r="EX165" s="64">
        <f t="shared" si="571"/>
        <v>0</v>
      </c>
      <c r="EY165" s="426">
        <f t="shared" si="571"/>
        <v>0</v>
      </c>
      <c r="EZ165" s="426">
        <f t="shared" si="474"/>
        <v>0</v>
      </c>
      <c r="FA165" s="64">
        <f t="shared" si="475"/>
        <v>0</v>
      </c>
      <c r="FB165" s="64">
        <f t="shared" si="427"/>
        <v>0</v>
      </c>
      <c r="FC165" s="64">
        <f t="shared" si="476"/>
        <v>0</v>
      </c>
      <c r="FD165" s="64">
        <f t="shared" si="553"/>
        <v>0</v>
      </c>
      <c r="FE165" s="64">
        <f t="shared" si="553"/>
        <v>0</v>
      </c>
      <c r="FF165" s="64">
        <f t="shared" si="477"/>
        <v>0</v>
      </c>
      <c r="FG165" s="64">
        <f t="shared" si="554"/>
        <v>0</v>
      </c>
      <c r="FH165" s="64">
        <f t="shared" si="554"/>
        <v>0</v>
      </c>
      <c r="FI165" s="64">
        <f t="shared" si="430"/>
        <v>0</v>
      </c>
      <c r="FJ165" s="64">
        <f t="shared" si="555"/>
        <v>0</v>
      </c>
      <c r="FK165" s="64">
        <f t="shared" si="555"/>
        <v>0</v>
      </c>
      <c r="FL165" s="64">
        <f t="shared" si="432"/>
        <v>0</v>
      </c>
      <c r="FM165" s="64">
        <f t="shared" si="556"/>
        <v>0</v>
      </c>
      <c r="FN165" s="64">
        <f t="shared" si="556"/>
        <v>0</v>
      </c>
      <c r="FO165" s="64"/>
      <c r="FP165" s="64">
        <f t="shared" si="557"/>
        <v>0</v>
      </c>
      <c r="FQ165" s="64">
        <f t="shared" si="557"/>
        <v>0</v>
      </c>
      <c r="FR165" s="64"/>
      <c r="FS165" s="64">
        <f t="shared" si="435"/>
        <v>0</v>
      </c>
      <c r="FT165" s="64">
        <f t="shared" si="558"/>
        <v>0</v>
      </c>
      <c r="FU165" s="426">
        <f t="shared" si="558"/>
        <v>0</v>
      </c>
      <c r="FV165" s="426">
        <f t="shared" si="478"/>
        <v>0</v>
      </c>
      <c r="FW165" s="64">
        <f t="shared" si="437"/>
        <v>0</v>
      </c>
      <c r="FX165" s="64">
        <f t="shared" si="438"/>
        <v>0</v>
      </c>
      <c r="FY165" s="64">
        <f t="shared" si="479"/>
        <v>0</v>
      </c>
      <c r="FZ165" s="64">
        <f t="shared" si="559"/>
        <v>0</v>
      </c>
      <c r="GA165" s="64">
        <f t="shared" si="559"/>
        <v>0</v>
      </c>
      <c r="GB165" s="64">
        <f t="shared" si="480"/>
        <v>0</v>
      </c>
      <c r="GC165" s="64">
        <f t="shared" si="560"/>
        <v>0</v>
      </c>
      <c r="GD165" s="64">
        <f t="shared" si="560"/>
        <v>0</v>
      </c>
      <c r="GE165" s="64">
        <f t="shared" si="441"/>
        <v>0</v>
      </c>
      <c r="GF165" s="64">
        <f t="shared" si="561"/>
        <v>0</v>
      </c>
      <c r="GG165" s="64">
        <f t="shared" si="561"/>
        <v>0</v>
      </c>
      <c r="GH165" s="64">
        <f t="shared" si="443"/>
        <v>0</v>
      </c>
      <c r="GI165" s="64">
        <f t="shared" si="562"/>
        <v>0</v>
      </c>
      <c r="GJ165" s="64">
        <f t="shared" si="562"/>
        <v>0</v>
      </c>
      <c r="GK165" s="64"/>
      <c r="GL165" s="64">
        <f t="shared" si="563"/>
        <v>0</v>
      </c>
      <c r="GM165" s="64">
        <f t="shared" si="563"/>
        <v>0</v>
      </c>
      <c r="GN165" s="64"/>
      <c r="GO165" s="64">
        <f t="shared" si="446"/>
        <v>0</v>
      </c>
      <c r="GP165" s="64">
        <f t="shared" si="564"/>
        <v>0</v>
      </c>
      <c r="GQ165" s="426">
        <f t="shared" si="564"/>
        <v>0</v>
      </c>
      <c r="GR165" s="426">
        <f t="shared" si="481"/>
        <v>0</v>
      </c>
      <c r="GS165" s="64">
        <f t="shared" si="448"/>
        <v>0</v>
      </c>
      <c r="GT165" s="64">
        <f t="shared" si="449"/>
        <v>0</v>
      </c>
      <c r="GU165" s="64">
        <f t="shared" si="482"/>
        <v>0</v>
      </c>
      <c r="GV165" s="64">
        <f t="shared" si="565"/>
        <v>0</v>
      </c>
      <c r="GW165" s="64">
        <f t="shared" si="565"/>
        <v>0</v>
      </c>
      <c r="GX165" s="64">
        <f t="shared" si="483"/>
        <v>0</v>
      </c>
      <c r="GY165" s="64">
        <f t="shared" si="566"/>
        <v>0</v>
      </c>
      <c r="GZ165" s="64">
        <f t="shared" si="566"/>
        <v>0</v>
      </c>
      <c r="HA165" s="64">
        <f t="shared" si="484"/>
        <v>0</v>
      </c>
      <c r="HB165" s="64">
        <f t="shared" si="567"/>
        <v>0</v>
      </c>
      <c r="HC165" s="64">
        <f t="shared" si="567"/>
        <v>0</v>
      </c>
      <c r="HD165" s="64">
        <f t="shared" si="485"/>
        <v>0</v>
      </c>
      <c r="HE165" s="64">
        <f t="shared" si="568"/>
        <v>0</v>
      </c>
      <c r="HF165" s="64">
        <f t="shared" si="568"/>
        <v>0</v>
      </c>
      <c r="HG165" s="64"/>
      <c r="HH165" s="64">
        <f t="shared" si="569"/>
        <v>0</v>
      </c>
      <c r="HI165" s="64">
        <f t="shared" si="569"/>
        <v>0</v>
      </c>
      <c r="HJ165" s="64"/>
      <c r="HK165" s="64">
        <f t="shared" si="455"/>
        <v>0</v>
      </c>
      <c r="HL165" s="382">
        <f t="shared" si="486"/>
        <v>1500</v>
      </c>
      <c r="HM165" s="398">
        <f t="shared" si="486"/>
        <v>1770</v>
      </c>
      <c r="HN165" s="398">
        <f t="shared" si="487"/>
        <v>1770</v>
      </c>
      <c r="HO165" s="382">
        <f t="shared" si="456"/>
        <v>1770</v>
      </c>
      <c r="HP165" s="382">
        <f t="shared" si="589"/>
        <v>0</v>
      </c>
      <c r="HQ165" s="382">
        <f t="shared" si="589"/>
        <v>0</v>
      </c>
      <c r="HR165" s="382">
        <f t="shared" si="589"/>
        <v>0</v>
      </c>
      <c r="HS165" s="382">
        <f t="shared" si="589"/>
        <v>1500</v>
      </c>
      <c r="HT165" s="382">
        <f t="shared" si="589"/>
        <v>0</v>
      </c>
      <c r="HU165" s="382">
        <f t="shared" si="589"/>
        <v>0</v>
      </c>
      <c r="HV165" s="382">
        <f t="shared" si="572"/>
        <v>0</v>
      </c>
      <c r="HW165" s="382">
        <f t="shared" si="540"/>
        <v>1770</v>
      </c>
      <c r="HX165" s="382">
        <f t="shared" si="540"/>
        <v>1770</v>
      </c>
      <c r="HY165" s="382">
        <f t="shared" si="540"/>
        <v>0</v>
      </c>
      <c r="HZ165" s="382">
        <f t="shared" si="540"/>
        <v>0</v>
      </c>
      <c r="IA165" s="382">
        <f t="shared" si="540"/>
        <v>0</v>
      </c>
      <c r="IB165" s="382">
        <f t="shared" si="540"/>
        <v>0</v>
      </c>
      <c r="IC165" s="382">
        <f t="shared" si="540"/>
        <v>0</v>
      </c>
      <c r="ID165" s="382">
        <f t="shared" si="540"/>
        <v>0</v>
      </c>
      <c r="IE165" s="382">
        <f t="shared" si="540"/>
        <v>0</v>
      </c>
      <c r="IF165" s="429">
        <f t="shared" si="540"/>
        <v>0</v>
      </c>
      <c r="IG165" s="382">
        <f t="shared" si="540"/>
        <v>0</v>
      </c>
      <c r="IK165" s="380">
        <f t="shared" si="541"/>
        <v>0</v>
      </c>
    </row>
    <row r="166" spans="1:245" s="35" customFormat="1" ht="20.25" customHeight="1" outlineLevel="2">
      <c r="A166" s="57" t="s">
        <v>122</v>
      </c>
      <c r="B166" s="60" t="s">
        <v>238</v>
      </c>
      <c r="C166" s="60" t="s">
        <v>147</v>
      </c>
      <c r="D166" s="60" t="s">
        <v>368</v>
      </c>
      <c r="E166" s="245" t="s">
        <v>21</v>
      </c>
      <c r="F166" s="245"/>
      <c r="G166" s="245"/>
      <c r="H166" s="245"/>
      <c r="I166" s="245"/>
      <c r="J166" s="245">
        <v>2020</v>
      </c>
      <c r="K166" s="245">
        <v>2020</v>
      </c>
      <c r="L166" s="245"/>
      <c r="M166" s="34">
        <f t="shared" si="579"/>
        <v>2150</v>
      </c>
      <c r="N166" s="341" t="s">
        <v>606</v>
      </c>
      <c r="O166" s="34">
        <f t="shared" si="580"/>
        <v>2150</v>
      </c>
      <c r="P166" s="34">
        <f t="shared" si="581"/>
        <v>0</v>
      </c>
      <c r="Q166" s="34">
        <f t="shared" si="581"/>
        <v>0</v>
      </c>
      <c r="R166" s="34">
        <f t="shared" si="581"/>
        <v>0</v>
      </c>
      <c r="S166" s="34">
        <f t="shared" si="581"/>
        <v>0</v>
      </c>
      <c r="T166" s="34">
        <f t="shared" si="581"/>
        <v>2150</v>
      </c>
      <c r="U166" s="34">
        <f t="shared" si="581"/>
        <v>0</v>
      </c>
      <c r="V166" s="66">
        <f t="shared" si="526"/>
        <v>0</v>
      </c>
      <c r="W166" s="34"/>
      <c r="X166" s="34"/>
      <c r="Y166" s="34"/>
      <c r="Z166" s="34"/>
      <c r="AA166" s="34"/>
      <c r="AB166" s="34"/>
      <c r="AC166" s="34"/>
      <c r="AD166" s="34"/>
      <c r="AE166" s="34"/>
      <c r="AF166" s="34"/>
      <c r="AG166" s="34">
        <f t="shared" si="582"/>
        <v>0</v>
      </c>
      <c r="AH166" s="34">
        <f t="shared" si="582"/>
        <v>2150</v>
      </c>
      <c r="AI166" s="34">
        <f t="shared" si="500"/>
        <v>259</v>
      </c>
      <c r="AJ166" s="34">
        <v>259</v>
      </c>
      <c r="AK166" s="34"/>
      <c r="AL166" s="34"/>
      <c r="AM166" s="34"/>
      <c r="AN166" s="34"/>
      <c r="AO166" s="34"/>
      <c r="AP166" s="34"/>
      <c r="AQ166" s="34"/>
      <c r="AR166" s="34"/>
      <c r="AS166" s="34">
        <f t="shared" si="583"/>
        <v>0</v>
      </c>
      <c r="AT166" s="34">
        <f t="shared" si="583"/>
        <v>0</v>
      </c>
      <c r="AU166" s="66">
        <f t="shared" si="545"/>
        <v>259</v>
      </c>
      <c r="AV166" s="34">
        <f t="shared" si="584"/>
        <v>0</v>
      </c>
      <c r="AW166" s="34">
        <f t="shared" si="584"/>
        <v>0</v>
      </c>
      <c r="AX166" s="34">
        <f t="shared" si="546"/>
        <v>0</v>
      </c>
      <c r="AY166" s="34">
        <f t="shared" si="585"/>
        <v>2150</v>
      </c>
      <c r="AZ166" s="34">
        <f>+BB166+BD166+BH166+BF166+BJ166+BL166</f>
        <v>2150</v>
      </c>
      <c r="BA166" s="245"/>
      <c r="BB166" s="245"/>
      <c r="BC166" s="245"/>
      <c r="BD166" s="245"/>
      <c r="BE166" s="185">
        <v>2150</v>
      </c>
      <c r="BF166" s="33">
        <v>0</v>
      </c>
      <c r="BG166" s="245"/>
      <c r="BH166" s="185">
        <v>2150</v>
      </c>
      <c r="BI166" s="245"/>
      <c r="BJ166" s="245"/>
      <c r="BK166" s="47"/>
      <c r="BL166" s="47"/>
      <c r="BM166" s="34">
        <f t="shared" si="586"/>
        <v>0</v>
      </c>
      <c r="BN166" s="34">
        <f t="shared" si="586"/>
        <v>0</v>
      </c>
      <c r="BO166" s="245"/>
      <c r="BP166" s="245"/>
      <c r="BQ166" s="245"/>
      <c r="BR166" s="245"/>
      <c r="BS166" s="245"/>
      <c r="BT166" s="245"/>
      <c r="BU166" s="245"/>
      <c r="BV166" s="245"/>
      <c r="BW166" s="245"/>
      <c r="BX166" s="245"/>
      <c r="BY166" s="245"/>
      <c r="BZ166" s="245"/>
      <c r="CA166" s="34">
        <f t="shared" si="538"/>
        <v>0</v>
      </c>
      <c r="CB166" s="34">
        <f t="shared" si="538"/>
        <v>0</v>
      </c>
      <c r="CC166" s="245"/>
      <c r="CD166" s="245"/>
      <c r="CE166" s="245"/>
      <c r="CF166" s="245"/>
      <c r="CG166" s="245"/>
      <c r="CH166" s="245"/>
      <c r="CI166" s="245"/>
      <c r="CJ166" s="245"/>
      <c r="CK166" s="245"/>
      <c r="CL166" s="245"/>
      <c r="CM166" s="245"/>
      <c r="CN166" s="245"/>
      <c r="CO166" s="34">
        <f t="shared" si="587"/>
        <v>0</v>
      </c>
      <c r="CP166" s="34">
        <f t="shared" si="587"/>
        <v>0</v>
      </c>
      <c r="CQ166" s="34"/>
      <c r="CR166" s="34"/>
      <c r="CS166" s="34"/>
      <c r="CT166" s="34"/>
      <c r="CU166" s="34"/>
      <c r="CV166" s="34"/>
      <c r="CW166" s="34">
        <v>0</v>
      </c>
      <c r="CX166" s="34">
        <v>0</v>
      </c>
      <c r="CY166" s="34"/>
      <c r="CZ166" s="58"/>
      <c r="DA166" s="58"/>
      <c r="DB166" s="58"/>
      <c r="DC166" s="380">
        <f t="shared" si="547"/>
        <v>2150</v>
      </c>
      <c r="DD166" s="380">
        <f t="shared" si="547"/>
        <v>2150</v>
      </c>
      <c r="DE166" s="64">
        <f t="shared" si="600"/>
        <v>0</v>
      </c>
      <c r="DF166" s="64">
        <f t="shared" si="600"/>
        <v>0</v>
      </c>
      <c r="DG166" s="64">
        <f t="shared" si="600"/>
        <v>0</v>
      </c>
      <c r="DH166" s="64">
        <f t="shared" si="590"/>
        <v>0</v>
      </c>
      <c r="DI166" s="64">
        <f t="shared" si="590"/>
        <v>2150</v>
      </c>
      <c r="DJ166" s="64">
        <f t="shared" si="590"/>
        <v>0</v>
      </c>
      <c r="DK166" s="64">
        <f t="shared" si="590"/>
        <v>0</v>
      </c>
      <c r="DL166" s="64">
        <f t="shared" si="590"/>
        <v>2150</v>
      </c>
      <c r="DM166" s="64">
        <f t="shared" si="590"/>
        <v>0</v>
      </c>
      <c r="DN166" s="64">
        <f t="shared" si="590"/>
        <v>0</v>
      </c>
      <c r="DO166" s="64">
        <f t="shared" si="590"/>
        <v>0</v>
      </c>
      <c r="DP166" s="64">
        <f t="shared" si="590"/>
        <v>0</v>
      </c>
      <c r="DQ166" s="245">
        <v>0</v>
      </c>
      <c r="DR166" s="245">
        <v>0</v>
      </c>
      <c r="DS166" s="245">
        <v>0</v>
      </c>
      <c r="DT166" s="245">
        <v>1</v>
      </c>
      <c r="DU166" s="245">
        <v>0</v>
      </c>
      <c r="DV166" s="245">
        <f t="shared" si="588"/>
        <v>1</v>
      </c>
      <c r="DW166" s="245"/>
      <c r="DX166" s="245"/>
      <c r="DY166" s="33"/>
      <c r="DZ166" s="33"/>
      <c r="EA166" s="33"/>
      <c r="EB166" s="64">
        <f t="shared" si="570"/>
        <v>2150</v>
      </c>
      <c r="EC166" s="426">
        <f t="shared" si="570"/>
        <v>518</v>
      </c>
      <c r="ED166" s="426">
        <f t="shared" si="469"/>
        <v>2150</v>
      </c>
      <c r="EE166" s="64">
        <f t="shared" si="470"/>
        <v>2150</v>
      </c>
      <c r="EF166" s="64">
        <f t="shared" si="418"/>
        <v>0</v>
      </c>
      <c r="EG166" s="64">
        <f t="shared" si="471"/>
        <v>0</v>
      </c>
      <c r="EH166" s="64">
        <f t="shared" si="548"/>
        <v>0</v>
      </c>
      <c r="EI166" s="64">
        <f t="shared" si="548"/>
        <v>0</v>
      </c>
      <c r="EJ166" s="64">
        <f t="shared" si="472"/>
        <v>0</v>
      </c>
      <c r="EK166" s="64">
        <f t="shared" si="549"/>
        <v>0</v>
      </c>
      <c r="EL166" s="64">
        <f t="shared" si="549"/>
        <v>2150</v>
      </c>
      <c r="EM166" s="64">
        <f t="shared" si="421"/>
        <v>0</v>
      </c>
      <c r="EN166" s="64">
        <f t="shared" si="550"/>
        <v>0</v>
      </c>
      <c r="EO166" s="64">
        <f t="shared" si="550"/>
        <v>0</v>
      </c>
      <c r="EP166" s="64">
        <f t="shared" si="423"/>
        <v>259</v>
      </c>
      <c r="EQ166" s="64">
        <f t="shared" si="551"/>
        <v>2150</v>
      </c>
      <c r="ER166" s="64">
        <f t="shared" si="551"/>
        <v>0</v>
      </c>
      <c r="ES166" s="64">
        <v>259</v>
      </c>
      <c r="ET166" s="426">
        <f t="shared" si="552"/>
        <v>0</v>
      </c>
      <c r="EU166" s="64">
        <f t="shared" si="552"/>
        <v>0</v>
      </c>
      <c r="EV166" s="64"/>
      <c r="EW166" s="426">
        <f t="shared" si="426"/>
        <v>0</v>
      </c>
      <c r="EX166" s="64">
        <f t="shared" si="571"/>
        <v>0</v>
      </c>
      <c r="EY166" s="426">
        <f t="shared" si="571"/>
        <v>0</v>
      </c>
      <c r="EZ166" s="426">
        <f t="shared" si="474"/>
        <v>0</v>
      </c>
      <c r="FA166" s="64">
        <f t="shared" si="475"/>
        <v>0</v>
      </c>
      <c r="FB166" s="64">
        <f t="shared" si="427"/>
        <v>0</v>
      </c>
      <c r="FC166" s="64">
        <f t="shared" si="476"/>
        <v>0</v>
      </c>
      <c r="FD166" s="64">
        <f t="shared" si="553"/>
        <v>0</v>
      </c>
      <c r="FE166" s="64">
        <f t="shared" si="553"/>
        <v>0</v>
      </c>
      <c r="FF166" s="64">
        <f t="shared" si="477"/>
        <v>0</v>
      </c>
      <c r="FG166" s="64">
        <f t="shared" si="554"/>
        <v>0</v>
      </c>
      <c r="FH166" s="64">
        <f t="shared" si="554"/>
        <v>0</v>
      </c>
      <c r="FI166" s="64">
        <f t="shared" si="430"/>
        <v>0</v>
      </c>
      <c r="FJ166" s="64">
        <f t="shared" si="555"/>
        <v>0</v>
      </c>
      <c r="FK166" s="64">
        <f t="shared" si="555"/>
        <v>0</v>
      </c>
      <c r="FL166" s="64">
        <f t="shared" si="432"/>
        <v>0</v>
      </c>
      <c r="FM166" s="64">
        <f t="shared" si="556"/>
        <v>0</v>
      </c>
      <c r="FN166" s="64">
        <f t="shared" si="556"/>
        <v>0</v>
      </c>
      <c r="FO166" s="64"/>
      <c r="FP166" s="64">
        <f t="shared" si="557"/>
        <v>0</v>
      </c>
      <c r="FQ166" s="64">
        <f t="shared" si="557"/>
        <v>0</v>
      </c>
      <c r="FR166" s="64"/>
      <c r="FS166" s="64">
        <f t="shared" si="435"/>
        <v>0</v>
      </c>
      <c r="FT166" s="64">
        <f t="shared" si="558"/>
        <v>0</v>
      </c>
      <c r="FU166" s="426">
        <f t="shared" si="558"/>
        <v>0</v>
      </c>
      <c r="FV166" s="426">
        <f t="shared" si="478"/>
        <v>0</v>
      </c>
      <c r="FW166" s="64">
        <f t="shared" si="437"/>
        <v>0</v>
      </c>
      <c r="FX166" s="64">
        <f t="shared" si="438"/>
        <v>0</v>
      </c>
      <c r="FY166" s="64">
        <f t="shared" si="479"/>
        <v>0</v>
      </c>
      <c r="FZ166" s="64">
        <f t="shared" si="559"/>
        <v>0</v>
      </c>
      <c r="GA166" s="64">
        <f t="shared" si="559"/>
        <v>0</v>
      </c>
      <c r="GB166" s="64">
        <f t="shared" si="480"/>
        <v>0</v>
      </c>
      <c r="GC166" s="64">
        <f t="shared" si="560"/>
        <v>0</v>
      </c>
      <c r="GD166" s="64">
        <f t="shared" si="560"/>
        <v>0</v>
      </c>
      <c r="GE166" s="64">
        <f t="shared" si="441"/>
        <v>0</v>
      </c>
      <c r="GF166" s="64">
        <f t="shared" si="561"/>
        <v>0</v>
      </c>
      <c r="GG166" s="64">
        <f t="shared" si="561"/>
        <v>0</v>
      </c>
      <c r="GH166" s="64">
        <f t="shared" si="443"/>
        <v>0</v>
      </c>
      <c r="GI166" s="64">
        <f t="shared" si="562"/>
        <v>0</v>
      </c>
      <c r="GJ166" s="64">
        <f t="shared" si="562"/>
        <v>0</v>
      </c>
      <c r="GK166" s="64"/>
      <c r="GL166" s="64">
        <f t="shared" si="563"/>
        <v>0</v>
      </c>
      <c r="GM166" s="64">
        <f t="shared" si="563"/>
        <v>0</v>
      </c>
      <c r="GN166" s="64"/>
      <c r="GO166" s="64">
        <f t="shared" si="446"/>
        <v>0</v>
      </c>
      <c r="GP166" s="64">
        <f t="shared" si="564"/>
        <v>0</v>
      </c>
      <c r="GQ166" s="426">
        <f t="shared" si="564"/>
        <v>0</v>
      </c>
      <c r="GR166" s="426">
        <f t="shared" si="481"/>
        <v>0</v>
      </c>
      <c r="GS166" s="64">
        <f t="shared" si="448"/>
        <v>0</v>
      </c>
      <c r="GT166" s="64">
        <f t="shared" si="449"/>
        <v>0</v>
      </c>
      <c r="GU166" s="64">
        <f t="shared" si="482"/>
        <v>0</v>
      </c>
      <c r="GV166" s="64">
        <f t="shared" si="565"/>
        <v>0</v>
      </c>
      <c r="GW166" s="64">
        <f t="shared" si="565"/>
        <v>0</v>
      </c>
      <c r="GX166" s="64">
        <f t="shared" si="483"/>
        <v>0</v>
      </c>
      <c r="GY166" s="64">
        <f t="shared" si="566"/>
        <v>0</v>
      </c>
      <c r="GZ166" s="64">
        <f t="shared" si="566"/>
        <v>0</v>
      </c>
      <c r="HA166" s="64">
        <f t="shared" si="484"/>
        <v>0</v>
      </c>
      <c r="HB166" s="64">
        <f t="shared" si="567"/>
        <v>0</v>
      </c>
      <c r="HC166" s="64">
        <f t="shared" si="567"/>
        <v>0</v>
      </c>
      <c r="HD166" s="64">
        <f t="shared" si="485"/>
        <v>0</v>
      </c>
      <c r="HE166" s="64">
        <f t="shared" si="568"/>
        <v>0</v>
      </c>
      <c r="HF166" s="64">
        <f t="shared" si="568"/>
        <v>0</v>
      </c>
      <c r="HG166" s="64"/>
      <c r="HH166" s="64">
        <f t="shared" si="569"/>
        <v>0</v>
      </c>
      <c r="HI166" s="64">
        <f t="shared" si="569"/>
        <v>0</v>
      </c>
      <c r="HJ166" s="64"/>
      <c r="HK166" s="64">
        <f t="shared" si="455"/>
        <v>0</v>
      </c>
      <c r="HL166" s="382">
        <f t="shared" si="486"/>
        <v>2150</v>
      </c>
      <c r="HM166" s="398">
        <f t="shared" si="486"/>
        <v>518</v>
      </c>
      <c r="HN166" s="398">
        <f t="shared" si="487"/>
        <v>2150</v>
      </c>
      <c r="HO166" s="382">
        <f t="shared" si="456"/>
        <v>2150</v>
      </c>
      <c r="HP166" s="382">
        <f t="shared" si="589"/>
        <v>0</v>
      </c>
      <c r="HQ166" s="382">
        <f t="shared" si="589"/>
        <v>0</v>
      </c>
      <c r="HR166" s="382">
        <f t="shared" si="589"/>
        <v>0</v>
      </c>
      <c r="HS166" s="382">
        <f t="shared" si="589"/>
        <v>0</v>
      </c>
      <c r="HT166" s="382">
        <f t="shared" si="589"/>
        <v>0</v>
      </c>
      <c r="HU166" s="382">
        <f t="shared" si="589"/>
        <v>0</v>
      </c>
      <c r="HV166" s="382">
        <f t="shared" si="572"/>
        <v>2150</v>
      </c>
      <c r="HW166" s="382">
        <f t="shared" si="572"/>
        <v>0</v>
      </c>
      <c r="HX166" s="382">
        <f t="shared" si="572"/>
        <v>0</v>
      </c>
      <c r="HY166" s="382">
        <f t="shared" si="572"/>
        <v>0</v>
      </c>
      <c r="HZ166" s="382">
        <f t="shared" si="572"/>
        <v>259</v>
      </c>
      <c r="IA166" s="382">
        <f t="shared" si="572"/>
        <v>2150</v>
      </c>
      <c r="IB166" s="382">
        <f t="shared" si="572"/>
        <v>0</v>
      </c>
      <c r="IC166" s="382">
        <f t="shared" si="572"/>
        <v>259</v>
      </c>
      <c r="ID166" s="382">
        <f t="shared" si="572"/>
        <v>0</v>
      </c>
      <c r="IE166" s="382">
        <f t="shared" si="572"/>
        <v>0</v>
      </c>
      <c r="IF166" s="429">
        <f t="shared" si="572"/>
        <v>0</v>
      </c>
      <c r="IG166" s="382">
        <f t="shared" si="572"/>
        <v>0</v>
      </c>
      <c r="IK166" s="380">
        <f t="shared" si="541"/>
        <v>0</v>
      </c>
    </row>
    <row r="167" spans="1:245" s="35" customFormat="1" ht="20.25" customHeight="1" outlineLevel="2">
      <c r="A167" s="57" t="s">
        <v>123</v>
      </c>
      <c r="B167" s="60" t="s">
        <v>239</v>
      </c>
      <c r="C167" s="60" t="s">
        <v>147</v>
      </c>
      <c r="D167" s="60" t="s">
        <v>176</v>
      </c>
      <c r="E167" s="245" t="s">
        <v>21</v>
      </c>
      <c r="F167" s="245"/>
      <c r="G167" s="245"/>
      <c r="H167" s="245"/>
      <c r="I167" s="245"/>
      <c r="J167" s="245">
        <v>2020</v>
      </c>
      <c r="K167" s="245">
        <v>2020</v>
      </c>
      <c r="L167" s="245"/>
      <c r="M167" s="34">
        <f t="shared" si="579"/>
        <v>2150</v>
      </c>
      <c r="N167" s="341" t="s">
        <v>606</v>
      </c>
      <c r="O167" s="34">
        <f t="shared" si="580"/>
        <v>2150</v>
      </c>
      <c r="P167" s="34">
        <f t="shared" si="581"/>
        <v>0</v>
      </c>
      <c r="Q167" s="34">
        <f t="shared" si="581"/>
        <v>0</v>
      </c>
      <c r="R167" s="34">
        <f t="shared" si="581"/>
        <v>0</v>
      </c>
      <c r="S167" s="34">
        <f t="shared" si="581"/>
        <v>0</v>
      </c>
      <c r="T167" s="34">
        <f t="shared" si="581"/>
        <v>2150</v>
      </c>
      <c r="U167" s="34">
        <f t="shared" si="581"/>
        <v>0</v>
      </c>
      <c r="V167" s="66">
        <f t="shared" si="526"/>
        <v>0</v>
      </c>
      <c r="W167" s="34"/>
      <c r="X167" s="34"/>
      <c r="Y167" s="34"/>
      <c r="Z167" s="34"/>
      <c r="AA167" s="34"/>
      <c r="AB167" s="34"/>
      <c r="AC167" s="34"/>
      <c r="AD167" s="34"/>
      <c r="AE167" s="34"/>
      <c r="AF167" s="34"/>
      <c r="AG167" s="34">
        <f t="shared" si="582"/>
        <v>0</v>
      </c>
      <c r="AH167" s="34">
        <f t="shared" si="582"/>
        <v>2150</v>
      </c>
      <c r="AI167" s="34">
        <f t="shared" si="500"/>
        <v>232</v>
      </c>
      <c r="AJ167" s="34">
        <v>232</v>
      </c>
      <c r="AK167" s="34"/>
      <c r="AL167" s="34"/>
      <c r="AM167" s="34"/>
      <c r="AN167" s="34"/>
      <c r="AO167" s="34"/>
      <c r="AP167" s="34"/>
      <c r="AQ167" s="34"/>
      <c r="AR167" s="34"/>
      <c r="AS167" s="34">
        <f t="shared" si="583"/>
        <v>0</v>
      </c>
      <c r="AT167" s="34">
        <f t="shared" si="583"/>
        <v>0</v>
      </c>
      <c r="AU167" s="66">
        <f t="shared" si="545"/>
        <v>232</v>
      </c>
      <c r="AV167" s="34">
        <f t="shared" si="584"/>
        <v>0</v>
      </c>
      <c r="AW167" s="34">
        <f t="shared" si="584"/>
        <v>0</v>
      </c>
      <c r="AX167" s="34">
        <f t="shared" si="546"/>
        <v>0</v>
      </c>
      <c r="AY167" s="34">
        <f t="shared" si="585"/>
        <v>2150</v>
      </c>
      <c r="AZ167" s="34">
        <f>+BB167+BD167+BH167+BF167+BJ167+BL167</f>
        <v>2150</v>
      </c>
      <c r="BA167" s="245"/>
      <c r="BB167" s="245"/>
      <c r="BC167" s="245"/>
      <c r="BD167" s="245"/>
      <c r="BE167" s="185">
        <v>2150</v>
      </c>
      <c r="BF167" s="33">
        <v>0</v>
      </c>
      <c r="BG167" s="245"/>
      <c r="BH167" s="185">
        <v>2150</v>
      </c>
      <c r="BI167" s="245"/>
      <c r="BJ167" s="245"/>
      <c r="BK167" s="47"/>
      <c r="BL167" s="47"/>
      <c r="BM167" s="34">
        <f t="shared" si="586"/>
        <v>0</v>
      </c>
      <c r="BN167" s="34">
        <f t="shared" si="586"/>
        <v>0</v>
      </c>
      <c r="BO167" s="245"/>
      <c r="BP167" s="245"/>
      <c r="BQ167" s="245"/>
      <c r="BR167" s="245"/>
      <c r="BS167" s="245"/>
      <c r="BT167" s="245"/>
      <c r="BU167" s="245"/>
      <c r="BV167" s="245"/>
      <c r="BW167" s="245"/>
      <c r="BX167" s="245"/>
      <c r="BY167" s="245"/>
      <c r="BZ167" s="245"/>
      <c r="CA167" s="34">
        <f t="shared" si="538"/>
        <v>0</v>
      </c>
      <c r="CB167" s="34">
        <f t="shared" si="538"/>
        <v>0</v>
      </c>
      <c r="CC167" s="245"/>
      <c r="CD167" s="245"/>
      <c r="CE167" s="245"/>
      <c r="CF167" s="245"/>
      <c r="CG167" s="245"/>
      <c r="CH167" s="245"/>
      <c r="CI167" s="245"/>
      <c r="CJ167" s="245"/>
      <c r="CK167" s="245"/>
      <c r="CL167" s="245"/>
      <c r="CM167" s="245"/>
      <c r="CN167" s="245"/>
      <c r="CO167" s="34">
        <f t="shared" si="587"/>
        <v>0</v>
      </c>
      <c r="CP167" s="34">
        <f t="shared" si="587"/>
        <v>0</v>
      </c>
      <c r="CQ167" s="34"/>
      <c r="CR167" s="34"/>
      <c r="CS167" s="34"/>
      <c r="CT167" s="34"/>
      <c r="CU167" s="34"/>
      <c r="CV167" s="34"/>
      <c r="CW167" s="34">
        <v>0</v>
      </c>
      <c r="CX167" s="34">
        <v>0</v>
      </c>
      <c r="CY167" s="34"/>
      <c r="CZ167" s="58"/>
      <c r="DA167" s="58"/>
      <c r="DB167" s="58"/>
      <c r="DC167" s="380">
        <f t="shared" si="547"/>
        <v>2150</v>
      </c>
      <c r="DD167" s="380">
        <f t="shared" si="547"/>
        <v>2150</v>
      </c>
      <c r="DE167" s="64">
        <f t="shared" si="600"/>
        <v>0</v>
      </c>
      <c r="DF167" s="64">
        <f t="shared" si="600"/>
        <v>0</v>
      </c>
      <c r="DG167" s="64">
        <f t="shared" si="600"/>
        <v>0</v>
      </c>
      <c r="DH167" s="64">
        <f t="shared" si="590"/>
        <v>0</v>
      </c>
      <c r="DI167" s="64">
        <f t="shared" si="590"/>
        <v>2150</v>
      </c>
      <c r="DJ167" s="64">
        <f t="shared" si="590"/>
        <v>0</v>
      </c>
      <c r="DK167" s="64">
        <f t="shared" si="590"/>
        <v>0</v>
      </c>
      <c r="DL167" s="64">
        <f t="shared" si="590"/>
        <v>2150</v>
      </c>
      <c r="DM167" s="64">
        <f t="shared" si="590"/>
        <v>0</v>
      </c>
      <c r="DN167" s="64">
        <f t="shared" si="590"/>
        <v>0</v>
      </c>
      <c r="DO167" s="64">
        <f t="shared" si="590"/>
        <v>0</v>
      </c>
      <c r="DP167" s="64">
        <f t="shared" si="590"/>
        <v>0</v>
      </c>
      <c r="DQ167" s="245">
        <v>0</v>
      </c>
      <c r="DR167" s="245">
        <v>0</v>
      </c>
      <c r="DS167" s="245">
        <v>0</v>
      </c>
      <c r="DT167" s="245">
        <v>1</v>
      </c>
      <c r="DU167" s="245">
        <v>0</v>
      </c>
      <c r="DV167" s="245">
        <f t="shared" si="588"/>
        <v>1</v>
      </c>
      <c r="DW167" s="245"/>
      <c r="DX167" s="245"/>
      <c r="DY167" s="33"/>
      <c r="DZ167" s="33"/>
      <c r="EA167" s="33"/>
      <c r="EB167" s="64">
        <f t="shared" si="570"/>
        <v>2150</v>
      </c>
      <c r="EC167" s="426">
        <f t="shared" si="570"/>
        <v>464</v>
      </c>
      <c r="ED167" s="426">
        <f t="shared" si="469"/>
        <v>2150</v>
      </c>
      <c r="EE167" s="64">
        <f t="shared" si="470"/>
        <v>2150</v>
      </c>
      <c r="EF167" s="64">
        <f t="shared" si="418"/>
        <v>0</v>
      </c>
      <c r="EG167" s="64">
        <f t="shared" si="471"/>
        <v>0</v>
      </c>
      <c r="EH167" s="64">
        <f t="shared" si="548"/>
        <v>0</v>
      </c>
      <c r="EI167" s="64">
        <f t="shared" si="548"/>
        <v>0</v>
      </c>
      <c r="EJ167" s="64">
        <f t="shared" si="472"/>
        <v>0</v>
      </c>
      <c r="EK167" s="64">
        <f t="shared" si="549"/>
        <v>0</v>
      </c>
      <c r="EL167" s="64">
        <f t="shared" si="549"/>
        <v>2150</v>
      </c>
      <c r="EM167" s="64">
        <f t="shared" si="421"/>
        <v>0</v>
      </c>
      <c r="EN167" s="64">
        <f t="shared" si="550"/>
        <v>0</v>
      </c>
      <c r="EO167" s="64">
        <f t="shared" si="550"/>
        <v>0</v>
      </c>
      <c r="EP167" s="64">
        <f t="shared" si="423"/>
        <v>232</v>
      </c>
      <c r="EQ167" s="64">
        <f t="shared" si="551"/>
        <v>2150</v>
      </c>
      <c r="ER167" s="64">
        <f t="shared" si="551"/>
        <v>0</v>
      </c>
      <c r="ES167" s="64">
        <v>232</v>
      </c>
      <c r="ET167" s="426">
        <f t="shared" si="552"/>
        <v>0</v>
      </c>
      <c r="EU167" s="64">
        <f t="shared" si="552"/>
        <v>0</v>
      </c>
      <c r="EV167" s="64"/>
      <c r="EW167" s="426">
        <f t="shared" si="426"/>
        <v>0</v>
      </c>
      <c r="EX167" s="64">
        <f t="shared" si="571"/>
        <v>0</v>
      </c>
      <c r="EY167" s="426">
        <f t="shared" si="571"/>
        <v>0</v>
      </c>
      <c r="EZ167" s="426">
        <f t="shared" si="474"/>
        <v>0</v>
      </c>
      <c r="FA167" s="64">
        <f t="shared" si="475"/>
        <v>0</v>
      </c>
      <c r="FB167" s="64">
        <f t="shared" si="427"/>
        <v>0</v>
      </c>
      <c r="FC167" s="64">
        <f t="shared" si="476"/>
        <v>0</v>
      </c>
      <c r="FD167" s="64">
        <f t="shared" si="553"/>
        <v>0</v>
      </c>
      <c r="FE167" s="64">
        <f t="shared" si="553"/>
        <v>0</v>
      </c>
      <c r="FF167" s="64">
        <f t="shared" si="477"/>
        <v>0</v>
      </c>
      <c r="FG167" s="64">
        <f t="shared" si="554"/>
        <v>0</v>
      </c>
      <c r="FH167" s="64">
        <f t="shared" si="554"/>
        <v>0</v>
      </c>
      <c r="FI167" s="64">
        <f t="shared" si="430"/>
        <v>0</v>
      </c>
      <c r="FJ167" s="64">
        <f t="shared" si="555"/>
        <v>0</v>
      </c>
      <c r="FK167" s="64">
        <f t="shared" si="555"/>
        <v>0</v>
      </c>
      <c r="FL167" s="64">
        <f t="shared" si="432"/>
        <v>0</v>
      </c>
      <c r="FM167" s="64">
        <f t="shared" si="556"/>
        <v>0</v>
      </c>
      <c r="FN167" s="64">
        <f t="shared" si="556"/>
        <v>0</v>
      </c>
      <c r="FO167" s="64"/>
      <c r="FP167" s="64">
        <f t="shared" si="557"/>
        <v>0</v>
      </c>
      <c r="FQ167" s="64">
        <f t="shared" si="557"/>
        <v>0</v>
      </c>
      <c r="FR167" s="64"/>
      <c r="FS167" s="64">
        <f t="shared" si="435"/>
        <v>0</v>
      </c>
      <c r="FT167" s="64">
        <f t="shared" si="558"/>
        <v>0</v>
      </c>
      <c r="FU167" s="426">
        <f t="shared" si="558"/>
        <v>0</v>
      </c>
      <c r="FV167" s="426">
        <f t="shared" si="478"/>
        <v>0</v>
      </c>
      <c r="FW167" s="64">
        <f t="shared" si="437"/>
        <v>0</v>
      </c>
      <c r="FX167" s="64">
        <f t="shared" si="438"/>
        <v>0</v>
      </c>
      <c r="FY167" s="64">
        <f t="shared" si="479"/>
        <v>0</v>
      </c>
      <c r="FZ167" s="64">
        <f t="shared" si="559"/>
        <v>0</v>
      </c>
      <c r="GA167" s="64">
        <f t="shared" si="559"/>
        <v>0</v>
      </c>
      <c r="GB167" s="64">
        <f t="shared" si="480"/>
        <v>0</v>
      </c>
      <c r="GC167" s="64">
        <f t="shared" si="560"/>
        <v>0</v>
      </c>
      <c r="GD167" s="64">
        <f t="shared" si="560"/>
        <v>0</v>
      </c>
      <c r="GE167" s="64">
        <f t="shared" si="441"/>
        <v>0</v>
      </c>
      <c r="GF167" s="64">
        <f t="shared" si="561"/>
        <v>0</v>
      </c>
      <c r="GG167" s="64">
        <f t="shared" si="561"/>
        <v>0</v>
      </c>
      <c r="GH167" s="64">
        <f t="shared" si="443"/>
        <v>0</v>
      </c>
      <c r="GI167" s="64">
        <f t="shared" si="562"/>
        <v>0</v>
      </c>
      <c r="GJ167" s="64">
        <f t="shared" si="562"/>
        <v>0</v>
      </c>
      <c r="GK167" s="64"/>
      <c r="GL167" s="64">
        <f t="shared" si="563"/>
        <v>0</v>
      </c>
      <c r="GM167" s="64">
        <f t="shared" si="563"/>
        <v>0</v>
      </c>
      <c r="GN167" s="64"/>
      <c r="GO167" s="64">
        <f t="shared" si="446"/>
        <v>0</v>
      </c>
      <c r="GP167" s="64">
        <f t="shared" si="564"/>
        <v>0</v>
      </c>
      <c r="GQ167" s="426">
        <f t="shared" si="564"/>
        <v>0</v>
      </c>
      <c r="GR167" s="426">
        <f t="shared" si="481"/>
        <v>0</v>
      </c>
      <c r="GS167" s="64">
        <f t="shared" si="448"/>
        <v>0</v>
      </c>
      <c r="GT167" s="64">
        <f t="shared" si="449"/>
        <v>0</v>
      </c>
      <c r="GU167" s="64">
        <f t="shared" si="482"/>
        <v>0</v>
      </c>
      <c r="GV167" s="64">
        <f t="shared" si="565"/>
        <v>0</v>
      </c>
      <c r="GW167" s="64">
        <f t="shared" si="565"/>
        <v>0</v>
      </c>
      <c r="GX167" s="64">
        <f t="shared" si="483"/>
        <v>0</v>
      </c>
      <c r="GY167" s="64">
        <f t="shared" si="566"/>
        <v>0</v>
      </c>
      <c r="GZ167" s="64">
        <f t="shared" si="566"/>
        <v>0</v>
      </c>
      <c r="HA167" s="64">
        <f t="shared" si="484"/>
        <v>0</v>
      </c>
      <c r="HB167" s="64">
        <f t="shared" si="567"/>
        <v>0</v>
      </c>
      <c r="HC167" s="64">
        <f t="shared" si="567"/>
        <v>0</v>
      </c>
      <c r="HD167" s="64">
        <f t="shared" si="485"/>
        <v>0</v>
      </c>
      <c r="HE167" s="64">
        <f t="shared" si="568"/>
        <v>0</v>
      </c>
      <c r="HF167" s="64">
        <f t="shared" si="568"/>
        <v>0</v>
      </c>
      <c r="HG167" s="64"/>
      <c r="HH167" s="64">
        <f t="shared" si="569"/>
        <v>0</v>
      </c>
      <c r="HI167" s="64">
        <f t="shared" si="569"/>
        <v>0</v>
      </c>
      <c r="HJ167" s="64"/>
      <c r="HK167" s="64">
        <f t="shared" si="455"/>
        <v>0</v>
      </c>
      <c r="HL167" s="382">
        <f t="shared" si="486"/>
        <v>2150</v>
      </c>
      <c r="HM167" s="398">
        <f t="shared" si="486"/>
        <v>464</v>
      </c>
      <c r="HN167" s="398">
        <f t="shared" si="487"/>
        <v>2150</v>
      </c>
      <c r="HO167" s="382">
        <f t="shared" si="456"/>
        <v>2150</v>
      </c>
      <c r="HP167" s="382">
        <f t="shared" si="589"/>
        <v>0</v>
      </c>
      <c r="HQ167" s="382">
        <f t="shared" si="589"/>
        <v>0</v>
      </c>
      <c r="HR167" s="382">
        <f t="shared" si="589"/>
        <v>0</v>
      </c>
      <c r="HS167" s="382">
        <f t="shared" si="589"/>
        <v>0</v>
      </c>
      <c r="HT167" s="382">
        <f t="shared" si="589"/>
        <v>0</v>
      </c>
      <c r="HU167" s="382">
        <f t="shared" si="589"/>
        <v>0</v>
      </c>
      <c r="HV167" s="382">
        <f t="shared" si="572"/>
        <v>2150</v>
      </c>
      <c r="HW167" s="382">
        <f t="shared" si="572"/>
        <v>0</v>
      </c>
      <c r="HX167" s="382">
        <f t="shared" si="572"/>
        <v>0</v>
      </c>
      <c r="HY167" s="382">
        <f t="shared" si="572"/>
        <v>0</v>
      </c>
      <c r="HZ167" s="382">
        <f t="shared" si="572"/>
        <v>232</v>
      </c>
      <c r="IA167" s="382">
        <f t="shared" si="572"/>
        <v>2150</v>
      </c>
      <c r="IB167" s="382">
        <f t="shared" si="572"/>
        <v>0</v>
      </c>
      <c r="IC167" s="382">
        <f t="shared" si="572"/>
        <v>232</v>
      </c>
      <c r="ID167" s="382">
        <f t="shared" si="572"/>
        <v>0</v>
      </c>
      <c r="IE167" s="382">
        <f t="shared" si="572"/>
        <v>0</v>
      </c>
      <c r="IF167" s="429">
        <f t="shared" si="572"/>
        <v>0</v>
      </c>
      <c r="IG167" s="382">
        <f t="shared" si="572"/>
        <v>0</v>
      </c>
      <c r="IK167" s="380">
        <f t="shared" si="541"/>
        <v>0</v>
      </c>
    </row>
    <row r="168" spans="1:245" s="35" customFormat="1" ht="20.25" customHeight="1">
      <c r="A168" s="49" t="s">
        <v>492</v>
      </c>
      <c r="B168" s="69" t="s">
        <v>491</v>
      </c>
      <c r="C168" s="530" t="s">
        <v>498</v>
      </c>
      <c r="D168" s="531"/>
      <c r="E168" s="49" t="s">
        <v>43</v>
      </c>
      <c r="F168" s="405"/>
      <c r="G168" s="405"/>
      <c r="H168" s="405"/>
      <c r="I168" s="405"/>
      <c r="J168" s="50">
        <v>2018</v>
      </c>
      <c r="K168" s="50">
        <v>2022</v>
      </c>
      <c r="L168" s="257"/>
      <c r="M168" s="25">
        <f t="shared" ref="M168:AT168" si="601">SUM(M169:M172)</f>
        <v>9100</v>
      </c>
      <c r="N168" s="25"/>
      <c r="O168" s="25">
        <f t="shared" si="601"/>
        <v>10328.811</v>
      </c>
      <c r="P168" s="25">
        <f t="shared" si="601"/>
        <v>0</v>
      </c>
      <c r="Q168" s="25">
        <f t="shared" si="601"/>
        <v>0</v>
      </c>
      <c r="R168" s="25">
        <f t="shared" si="601"/>
        <v>2000</v>
      </c>
      <c r="S168" s="25">
        <f t="shared" si="601"/>
        <v>1357.6110000000001</v>
      </c>
      <c r="T168" s="25">
        <f t="shared" si="601"/>
        <v>250</v>
      </c>
      <c r="U168" s="25">
        <f t="shared" si="601"/>
        <v>121.2</v>
      </c>
      <c r="V168" s="25">
        <f t="shared" si="601"/>
        <v>120.12</v>
      </c>
      <c r="W168" s="25">
        <f>SUM(W169:W172)</f>
        <v>120.12</v>
      </c>
      <c r="X168" s="25">
        <f t="shared" si="601"/>
        <v>0</v>
      </c>
      <c r="Y168" s="25">
        <f t="shared" si="601"/>
        <v>0</v>
      </c>
      <c r="Z168" s="25">
        <f t="shared" si="601"/>
        <v>0</v>
      </c>
      <c r="AA168" s="25">
        <f t="shared" si="601"/>
        <v>0</v>
      </c>
      <c r="AB168" s="25">
        <f t="shared" si="601"/>
        <v>0</v>
      </c>
      <c r="AC168" s="25">
        <f t="shared" si="601"/>
        <v>0</v>
      </c>
      <c r="AD168" s="25">
        <f t="shared" si="601"/>
        <v>0</v>
      </c>
      <c r="AE168" s="25">
        <f t="shared" si="601"/>
        <v>0</v>
      </c>
      <c r="AF168" s="25"/>
      <c r="AG168" s="25">
        <f t="shared" si="601"/>
        <v>0</v>
      </c>
      <c r="AH168" s="25">
        <f>SUM(AH169:AH172)</f>
        <v>2000</v>
      </c>
      <c r="AI168" s="25">
        <f t="shared" si="500"/>
        <v>330.2</v>
      </c>
      <c r="AJ168" s="25">
        <f t="shared" ref="AJ168:AR168" si="602">SUM(AJ169:AJ172)</f>
        <v>330.2</v>
      </c>
      <c r="AK168" s="25">
        <f t="shared" si="602"/>
        <v>0</v>
      </c>
      <c r="AL168" s="25">
        <f t="shared" si="602"/>
        <v>0</v>
      </c>
      <c r="AM168" s="25">
        <f t="shared" si="602"/>
        <v>0</v>
      </c>
      <c r="AN168" s="25">
        <f t="shared" si="602"/>
        <v>0</v>
      </c>
      <c r="AO168" s="25">
        <f t="shared" si="602"/>
        <v>0</v>
      </c>
      <c r="AP168" s="25">
        <f t="shared" si="602"/>
        <v>0</v>
      </c>
      <c r="AQ168" s="25">
        <f t="shared" si="602"/>
        <v>0</v>
      </c>
      <c r="AR168" s="25">
        <f t="shared" si="602"/>
        <v>0</v>
      </c>
      <c r="AS168" s="25">
        <f t="shared" si="601"/>
        <v>4500</v>
      </c>
      <c r="AT168" s="25">
        <f t="shared" si="601"/>
        <v>4500</v>
      </c>
      <c r="AU168" s="66">
        <f t="shared" si="545"/>
        <v>0</v>
      </c>
      <c r="AV168" s="25">
        <f>SUM(AV169:AV172)</f>
        <v>2350</v>
      </c>
      <c r="AW168" s="25">
        <f t="shared" ref="AW168:DH168" si="603">SUM(AW169:AW172)</f>
        <v>2350</v>
      </c>
      <c r="AX168" s="25">
        <f t="shared" si="546"/>
        <v>0</v>
      </c>
      <c r="AY168" s="25">
        <f t="shared" si="603"/>
        <v>9100</v>
      </c>
      <c r="AZ168" s="25">
        <f t="shared" si="603"/>
        <v>9170.7000000000007</v>
      </c>
      <c r="BA168" s="25">
        <f t="shared" si="603"/>
        <v>0</v>
      </c>
      <c r="BB168" s="25">
        <f t="shared" si="603"/>
        <v>0</v>
      </c>
      <c r="BC168" s="25">
        <f t="shared" si="603"/>
        <v>2000</v>
      </c>
      <c r="BD168" s="25">
        <f t="shared" si="603"/>
        <v>199.5</v>
      </c>
      <c r="BE168" s="25">
        <f t="shared" si="603"/>
        <v>250</v>
      </c>
      <c r="BF168" s="25">
        <f t="shared" si="603"/>
        <v>121.2</v>
      </c>
      <c r="BG168" s="25">
        <f t="shared" si="603"/>
        <v>0</v>
      </c>
      <c r="BH168" s="25">
        <f t="shared" si="603"/>
        <v>2000</v>
      </c>
      <c r="BI168" s="25">
        <f t="shared" si="603"/>
        <v>4500</v>
      </c>
      <c r="BJ168" s="25">
        <f t="shared" si="603"/>
        <v>4500</v>
      </c>
      <c r="BK168" s="25">
        <f t="shared" si="603"/>
        <v>2350</v>
      </c>
      <c r="BL168" s="25">
        <f t="shared" si="603"/>
        <v>2350</v>
      </c>
      <c r="BM168" s="25">
        <f t="shared" si="603"/>
        <v>0</v>
      </c>
      <c r="BN168" s="25">
        <f t="shared" si="603"/>
        <v>0</v>
      </c>
      <c r="BO168" s="25">
        <f t="shared" si="603"/>
        <v>0</v>
      </c>
      <c r="BP168" s="25">
        <f t="shared" si="603"/>
        <v>0</v>
      </c>
      <c r="BQ168" s="25">
        <f t="shared" si="603"/>
        <v>0</v>
      </c>
      <c r="BR168" s="25">
        <f t="shared" si="603"/>
        <v>0</v>
      </c>
      <c r="BS168" s="25">
        <f t="shared" si="603"/>
        <v>0</v>
      </c>
      <c r="BT168" s="25">
        <f t="shared" si="603"/>
        <v>0</v>
      </c>
      <c r="BU168" s="25">
        <f t="shared" si="603"/>
        <v>0</v>
      </c>
      <c r="BV168" s="25">
        <f t="shared" si="603"/>
        <v>0</v>
      </c>
      <c r="BW168" s="25">
        <f t="shared" si="603"/>
        <v>0</v>
      </c>
      <c r="BX168" s="25">
        <f t="shared" si="603"/>
        <v>0</v>
      </c>
      <c r="BY168" s="25">
        <f t="shared" si="603"/>
        <v>0</v>
      </c>
      <c r="BZ168" s="25">
        <f t="shared" si="603"/>
        <v>0</v>
      </c>
      <c r="CA168" s="25">
        <f t="shared" si="603"/>
        <v>0</v>
      </c>
      <c r="CB168" s="25">
        <f t="shared" si="603"/>
        <v>1158.1110000000001</v>
      </c>
      <c r="CC168" s="25">
        <f t="shared" si="603"/>
        <v>0</v>
      </c>
      <c r="CD168" s="25">
        <f t="shared" si="603"/>
        <v>0</v>
      </c>
      <c r="CE168" s="25">
        <f t="shared" si="603"/>
        <v>0</v>
      </c>
      <c r="CF168" s="25">
        <f t="shared" si="603"/>
        <v>1158.1110000000001</v>
      </c>
      <c r="CG168" s="25">
        <f t="shared" si="603"/>
        <v>0</v>
      </c>
      <c r="CH168" s="25">
        <f t="shared" si="603"/>
        <v>0</v>
      </c>
      <c r="CI168" s="25">
        <f t="shared" si="603"/>
        <v>0</v>
      </c>
      <c r="CJ168" s="25">
        <f t="shared" si="603"/>
        <v>0</v>
      </c>
      <c r="CK168" s="25">
        <f t="shared" si="603"/>
        <v>0</v>
      </c>
      <c r="CL168" s="25">
        <f t="shared" si="603"/>
        <v>0</v>
      </c>
      <c r="CM168" s="25">
        <f t="shared" si="603"/>
        <v>0</v>
      </c>
      <c r="CN168" s="25">
        <f t="shared" si="603"/>
        <v>0</v>
      </c>
      <c r="CO168" s="25">
        <f t="shared" si="603"/>
        <v>0</v>
      </c>
      <c r="CP168" s="25">
        <f t="shared" si="603"/>
        <v>0</v>
      </c>
      <c r="CQ168" s="25">
        <f t="shared" si="603"/>
        <v>0</v>
      </c>
      <c r="CR168" s="25">
        <f t="shared" si="603"/>
        <v>0</v>
      </c>
      <c r="CS168" s="25">
        <f t="shared" si="603"/>
        <v>0</v>
      </c>
      <c r="CT168" s="25">
        <f t="shared" si="603"/>
        <v>0</v>
      </c>
      <c r="CU168" s="25">
        <f t="shared" si="603"/>
        <v>0</v>
      </c>
      <c r="CV168" s="25">
        <f t="shared" si="603"/>
        <v>0</v>
      </c>
      <c r="CW168" s="25">
        <f t="shared" si="603"/>
        <v>0</v>
      </c>
      <c r="CX168" s="25">
        <f t="shared" si="603"/>
        <v>0</v>
      </c>
      <c r="CY168" s="25">
        <f t="shared" si="603"/>
        <v>0</v>
      </c>
      <c r="CZ168" s="25">
        <f t="shared" si="603"/>
        <v>0</v>
      </c>
      <c r="DA168" s="25">
        <f t="shared" si="603"/>
        <v>0</v>
      </c>
      <c r="DB168" s="25">
        <f t="shared" si="603"/>
        <v>0</v>
      </c>
      <c r="DC168" s="380">
        <f t="shared" si="603"/>
        <v>9100</v>
      </c>
      <c r="DD168" s="380">
        <f t="shared" si="603"/>
        <v>10328.811</v>
      </c>
      <c r="DE168" s="64">
        <f t="shared" si="603"/>
        <v>0</v>
      </c>
      <c r="DF168" s="64">
        <f t="shared" si="603"/>
        <v>0</v>
      </c>
      <c r="DG168" s="64">
        <f t="shared" si="603"/>
        <v>2000</v>
      </c>
      <c r="DH168" s="64">
        <f t="shared" si="603"/>
        <v>1357.6110000000001</v>
      </c>
      <c r="DI168" s="64">
        <f t="shared" ref="DI168:FT168" si="604">SUM(DI169:DI172)</f>
        <v>250</v>
      </c>
      <c r="DJ168" s="64">
        <f t="shared" si="604"/>
        <v>121.2</v>
      </c>
      <c r="DK168" s="64">
        <f t="shared" si="604"/>
        <v>0</v>
      </c>
      <c r="DL168" s="64">
        <f t="shared" si="604"/>
        <v>2000</v>
      </c>
      <c r="DM168" s="64">
        <f t="shared" si="604"/>
        <v>4500</v>
      </c>
      <c r="DN168" s="64">
        <f t="shared" si="604"/>
        <v>4500</v>
      </c>
      <c r="DO168" s="64">
        <f t="shared" si="604"/>
        <v>2350</v>
      </c>
      <c r="DP168" s="64">
        <f t="shared" si="604"/>
        <v>2350</v>
      </c>
      <c r="DQ168" s="245">
        <f t="shared" si="604"/>
        <v>0</v>
      </c>
      <c r="DR168" s="245">
        <f t="shared" si="604"/>
        <v>0</v>
      </c>
      <c r="DS168" s="245">
        <f t="shared" si="604"/>
        <v>0</v>
      </c>
      <c r="DT168" s="245">
        <f t="shared" si="604"/>
        <v>0</v>
      </c>
      <c r="DU168" s="245">
        <f t="shared" si="604"/>
        <v>0</v>
      </c>
      <c r="DV168" s="245">
        <f t="shared" si="604"/>
        <v>0</v>
      </c>
      <c r="DW168" s="245">
        <f t="shared" si="604"/>
        <v>0</v>
      </c>
      <c r="DX168" s="245">
        <f t="shared" si="604"/>
        <v>0</v>
      </c>
      <c r="DY168" s="33">
        <f t="shared" si="604"/>
        <v>0</v>
      </c>
      <c r="DZ168" s="188">
        <f t="shared" si="604"/>
        <v>0</v>
      </c>
      <c r="EA168" s="33">
        <f t="shared" si="604"/>
        <v>0</v>
      </c>
      <c r="EB168" s="64">
        <f t="shared" si="604"/>
        <v>9100</v>
      </c>
      <c r="EC168" s="426">
        <f t="shared" si="604"/>
        <v>649.81999999999994</v>
      </c>
      <c r="ED168" s="426">
        <f t="shared" si="604"/>
        <v>2320.6999999999998</v>
      </c>
      <c r="EE168" s="64">
        <f t="shared" si="604"/>
        <v>9170.7000000000007</v>
      </c>
      <c r="EF168" s="64">
        <f t="shared" si="604"/>
        <v>0</v>
      </c>
      <c r="EG168" s="64">
        <f t="shared" si="604"/>
        <v>0</v>
      </c>
      <c r="EH168" s="64">
        <f t="shared" si="604"/>
        <v>0</v>
      </c>
      <c r="EI168" s="64">
        <f t="shared" si="604"/>
        <v>2000</v>
      </c>
      <c r="EJ168" s="64">
        <f t="shared" si="604"/>
        <v>199.5</v>
      </c>
      <c r="EK168" s="64">
        <f t="shared" si="604"/>
        <v>199.5</v>
      </c>
      <c r="EL168" s="64">
        <f t="shared" si="604"/>
        <v>250</v>
      </c>
      <c r="EM168" s="64">
        <f t="shared" si="604"/>
        <v>120.12</v>
      </c>
      <c r="EN168" s="64">
        <f t="shared" si="604"/>
        <v>121.2</v>
      </c>
      <c r="EO168" s="64">
        <f t="shared" si="604"/>
        <v>0</v>
      </c>
      <c r="EP168" s="64">
        <f t="shared" si="604"/>
        <v>330.2</v>
      </c>
      <c r="EQ168" s="64">
        <f t="shared" si="604"/>
        <v>2000</v>
      </c>
      <c r="ER168" s="64">
        <f t="shared" si="604"/>
        <v>4500</v>
      </c>
      <c r="ES168" s="64">
        <f t="shared" si="604"/>
        <v>0</v>
      </c>
      <c r="ET168" s="426">
        <f t="shared" si="604"/>
        <v>4500</v>
      </c>
      <c r="EU168" s="64">
        <f t="shared" si="604"/>
        <v>2350</v>
      </c>
      <c r="EV168" s="64">
        <f t="shared" si="604"/>
        <v>0</v>
      </c>
      <c r="EW168" s="426">
        <f t="shared" si="604"/>
        <v>2350</v>
      </c>
      <c r="EX168" s="64">
        <f t="shared" si="604"/>
        <v>0</v>
      </c>
      <c r="EY168" s="426">
        <f t="shared" si="604"/>
        <v>0</v>
      </c>
      <c r="EZ168" s="426">
        <f t="shared" si="604"/>
        <v>0</v>
      </c>
      <c r="FA168" s="64">
        <f t="shared" si="604"/>
        <v>0</v>
      </c>
      <c r="FB168" s="64">
        <f t="shared" si="604"/>
        <v>0</v>
      </c>
      <c r="FC168" s="64">
        <f t="shared" si="604"/>
        <v>0</v>
      </c>
      <c r="FD168" s="64">
        <f t="shared" si="604"/>
        <v>0</v>
      </c>
      <c r="FE168" s="64">
        <f t="shared" si="604"/>
        <v>0</v>
      </c>
      <c r="FF168" s="64">
        <f t="shared" si="604"/>
        <v>0</v>
      </c>
      <c r="FG168" s="64">
        <f t="shared" si="604"/>
        <v>0</v>
      </c>
      <c r="FH168" s="64">
        <f t="shared" si="604"/>
        <v>0</v>
      </c>
      <c r="FI168" s="64">
        <f t="shared" si="604"/>
        <v>0</v>
      </c>
      <c r="FJ168" s="64">
        <f t="shared" si="604"/>
        <v>0</v>
      </c>
      <c r="FK168" s="64">
        <f t="shared" si="604"/>
        <v>0</v>
      </c>
      <c r="FL168" s="64">
        <f t="shared" si="604"/>
        <v>0</v>
      </c>
      <c r="FM168" s="64">
        <f t="shared" si="604"/>
        <v>0</v>
      </c>
      <c r="FN168" s="64">
        <f t="shared" si="604"/>
        <v>0</v>
      </c>
      <c r="FO168" s="64">
        <f t="shared" si="604"/>
        <v>0</v>
      </c>
      <c r="FP168" s="64">
        <f t="shared" si="604"/>
        <v>0</v>
      </c>
      <c r="FQ168" s="64">
        <f t="shared" si="604"/>
        <v>0</v>
      </c>
      <c r="FR168" s="64">
        <f t="shared" si="604"/>
        <v>0</v>
      </c>
      <c r="FS168" s="64">
        <f t="shared" si="604"/>
        <v>0</v>
      </c>
      <c r="FT168" s="64">
        <f t="shared" si="604"/>
        <v>0</v>
      </c>
      <c r="FU168" s="426">
        <f t="shared" ref="FU168:IF168" si="605">SUM(FU169:FU172)</f>
        <v>1158.1110000000001</v>
      </c>
      <c r="FV168" s="426">
        <f t="shared" si="605"/>
        <v>1158.1110000000001</v>
      </c>
      <c r="FW168" s="64">
        <f t="shared" si="605"/>
        <v>1158.1110000000001</v>
      </c>
      <c r="FX168" s="64">
        <f t="shared" si="605"/>
        <v>0</v>
      </c>
      <c r="FY168" s="64">
        <f t="shared" si="605"/>
        <v>0</v>
      </c>
      <c r="FZ168" s="64">
        <f t="shared" si="605"/>
        <v>0</v>
      </c>
      <c r="GA168" s="64">
        <f t="shared" si="605"/>
        <v>0</v>
      </c>
      <c r="GB168" s="64">
        <f t="shared" si="605"/>
        <v>1158.1110000000001</v>
      </c>
      <c r="GC168" s="64">
        <f t="shared" si="605"/>
        <v>1158.1110000000001</v>
      </c>
      <c r="GD168" s="64">
        <f t="shared" si="605"/>
        <v>0</v>
      </c>
      <c r="GE168" s="64">
        <f t="shared" si="605"/>
        <v>0</v>
      </c>
      <c r="GF168" s="64">
        <f t="shared" si="605"/>
        <v>0</v>
      </c>
      <c r="GG168" s="64">
        <f t="shared" si="605"/>
        <v>0</v>
      </c>
      <c r="GH168" s="64">
        <f t="shared" si="605"/>
        <v>0</v>
      </c>
      <c r="GI168" s="64">
        <f t="shared" si="605"/>
        <v>0</v>
      </c>
      <c r="GJ168" s="64">
        <f t="shared" si="605"/>
        <v>0</v>
      </c>
      <c r="GK168" s="64">
        <f t="shared" si="605"/>
        <v>0</v>
      </c>
      <c r="GL168" s="64">
        <f t="shared" si="605"/>
        <v>0</v>
      </c>
      <c r="GM168" s="64">
        <f t="shared" si="605"/>
        <v>0</v>
      </c>
      <c r="GN168" s="64">
        <f t="shared" si="605"/>
        <v>0</v>
      </c>
      <c r="GO168" s="64">
        <f t="shared" si="605"/>
        <v>0</v>
      </c>
      <c r="GP168" s="64">
        <f t="shared" si="605"/>
        <v>0</v>
      </c>
      <c r="GQ168" s="426">
        <f t="shared" si="605"/>
        <v>0</v>
      </c>
      <c r="GR168" s="426">
        <f t="shared" si="605"/>
        <v>0</v>
      </c>
      <c r="GS168" s="64">
        <f t="shared" si="605"/>
        <v>0</v>
      </c>
      <c r="GT168" s="64">
        <f t="shared" si="605"/>
        <v>0</v>
      </c>
      <c r="GU168" s="64">
        <f t="shared" si="605"/>
        <v>0</v>
      </c>
      <c r="GV168" s="64">
        <f t="shared" si="605"/>
        <v>0</v>
      </c>
      <c r="GW168" s="64">
        <f t="shared" si="605"/>
        <v>0</v>
      </c>
      <c r="GX168" s="64">
        <f t="shared" si="605"/>
        <v>0</v>
      </c>
      <c r="GY168" s="64">
        <f t="shared" si="605"/>
        <v>0</v>
      </c>
      <c r="GZ168" s="64">
        <f t="shared" si="605"/>
        <v>0</v>
      </c>
      <c r="HA168" s="64">
        <f t="shared" si="605"/>
        <v>0</v>
      </c>
      <c r="HB168" s="64">
        <f t="shared" si="605"/>
        <v>0</v>
      </c>
      <c r="HC168" s="64">
        <f t="shared" si="605"/>
        <v>0</v>
      </c>
      <c r="HD168" s="64">
        <f t="shared" si="605"/>
        <v>0</v>
      </c>
      <c r="HE168" s="64">
        <f t="shared" si="605"/>
        <v>0</v>
      </c>
      <c r="HF168" s="64">
        <f t="shared" si="605"/>
        <v>0</v>
      </c>
      <c r="HG168" s="64">
        <f t="shared" si="605"/>
        <v>0</v>
      </c>
      <c r="HH168" s="64">
        <f t="shared" si="605"/>
        <v>0</v>
      </c>
      <c r="HI168" s="64">
        <f t="shared" si="605"/>
        <v>0</v>
      </c>
      <c r="HJ168" s="64">
        <f t="shared" si="605"/>
        <v>0</v>
      </c>
      <c r="HK168" s="64">
        <f t="shared" si="605"/>
        <v>0</v>
      </c>
      <c r="HL168" s="382">
        <f t="shared" si="605"/>
        <v>9100</v>
      </c>
      <c r="HM168" s="398">
        <f t="shared" si="605"/>
        <v>1807.9310000000003</v>
      </c>
      <c r="HN168" s="398">
        <f t="shared" si="605"/>
        <v>3478.8110000000001</v>
      </c>
      <c r="HO168" s="382">
        <f t="shared" si="605"/>
        <v>10328.811</v>
      </c>
      <c r="HP168" s="382">
        <f t="shared" si="605"/>
        <v>0</v>
      </c>
      <c r="HQ168" s="382">
        <f t="shared" si="605"/>
        <v>0</v>
      </c>
      <c r="HR168" s="382">
        <f t="shared" si="605"/>
        <v>0</v>
      </c>
      <c r="HS168" s="382">
        <f t="shared" si="605"/>
        <v>2000</v>
      </c>
      <c r="HT168" s="382">
        <f t="shared" si="605"/>
        <v>1357.6110000000001</v>
      </c>
      <c r="HU168" s="382">
        <f t="shared" si="605"/>
        <v>1357.6110000000001</v>
      </c>
      <c r="HV168" s="382">
        <f t="shared" si="605"/>
        <v>250</v>
      </c>
      <c r="HW168" s="382">
        <f t="shared" si="605"/>
        <v>120.12</v>
      </c>
      <c r="HX168" s="382">
        <f t="shared" si="605"/>
        <v>121.2</v>
      </c>
      <c r="HY168" s="382">
        <f t="shared" si="605"/>
        <v>0</v>
      </c>
      <c r="HZ168" s="382">
        <f t="shared" si="605"/>
        <v>330.2</v>
      </c>
      <c r="IA168" s="382">
        <f t="shared" si="605"/>
        <v>2000</v>
      </c>
      <c r="IB168" s="382">
        <f t="shared" si="605"/>
        <v>4500</v>
      </c>
      <c r="IC168" s="382">
        <f t="shared" si="605"/>
        <v>0</v>
      </c>
      <c r="ID168" s="382">
        <f t="shared" si="605"/>
        <v>4500</v>
      </c>
      <c r="IE168" s="382">
        <f t="shared" si="605"/>
        <v>2350</v>
      </c>
      <c r="IF168" s="429">
        <f t="shared" si="605"/>
        <v>0</v>
      </c>
      <c r="IG168" s="382">
        <f t="shared" ref="IG168" si="606">SUM(IG169:IG172)</f>
        <v>2350</v>
      </c>
      <c r="IK168" s="380">
        <f t="shared" si="541"/>
        <v>0</v>
      </c>
    </row>
    <row r="169" spans="1:245" s="35" customFormat="1" ht="20.25" customHeight="1" outlineLevel="1">
      <c r="A169" s="189" t="s">
        <v>493</v>
      </c>
      <c r="B169" s="208" t="s">
        <v>536</v>
      </c>
      <c r="C169" s="532" t="s">
        <v>366</v>
      </c>
      <c r="D169" s="208" t="s">
        <v>535</v>
      </c>
      <c r="E169" s="245" t="s">
        <v>21</v>
      </c>
      <c r="F169" s="405"/>
      <c r="G169" s="405"/>
      <c r="H169" s="405"/>
      <c r="I169" s="405"/>
      <c r="J169" s="245">
        <v>2018</v>
      </c>
      <c r="K169" s="245">
        <v>2020</v>
      </c>
      <c r="L169" s="245"/>
      <c r="M169" s="34">
        <f>+P169+R169+T169+AG169+AS169+AV169</f>
        <v>2000</v>
      </c>
      <c r="N169" s="341" t="s">
        <v>606</v>
      </c>
      <c r="O169" s="34">
        <f t="shared" ref="O169:O176" si="607">+Q169+S169+U169+AH169+AT169+AW169</f>
        <v>3228.8110000000001</v>
      </c>
      <c r="P169" s="34">
        <f t="shared" ref="P169:U172" si="608">BA169+BO169+CC169+CQ169</f>
        <v>0</v>
      </c>
      <c r="Q169" s="34">
        <f t="shared" si="608"/>
        <v>0</v>
      </c>
      <c r="R169" s="34">
        <f t="shared" si="608"/>
        <v>2000</v>
      </c>
      <c r="S169" s="34">
        <f t="shared" si="608"/>
        <v>1357.6110000000001</v>
      </c>
      <c r="T169" s="34">
        <f t="shared" si="608"/>
        <v>0</v>
      </c>
      <c r="U169" s="34">
        <f t="shared" si="608"/>
        <v>121.2</v>
      </c>
      <c r="V169" s="66">
        <f t="shared" si="526"/>
        <v>120.12</v>
      </c>
      <c r="W169" s="34">
        <v>120.12</v>
      </c>
      <c r="X169" s="34"/>
      <c r="Y169" s="34"/>
      <c r="Z169" s="34"/>
      <c r="AA169" s="34"/>
      <c r="AB169" s="34"/>
      <c r="AC169" s="34"/>
      <c r="AD169" s="34"/>
      <c r="AE169" s="34"/>
      <c r="AF169" s="34"/>
      <c r="AG169" s="34">
        <f>BG169+BU169+CI169+CW169</f>
        <v>0</v>
      </c>
      <c r="AH169" s="34">
        <f>BH169+BV169+CJ169+CX169</f>
        <v>1750</v>
      </c>
      <c r="AI169" s="34">
        <f t="shared" si="500"/>
        <v>330.2</v>
      </c>
      <c r="AJ169" s="34">
        <v>330.2</v>
      </c>
      <c r="AK169" s="34"/>
      <c r="AL169" s="34"/>
      <c r="AM169" s="34"/>
      <c r="AN169" s="34"/>
      <c r="AO169" s="34"/>
      <c r="AP169" s="34"/>
      <c r="AQ169" s="34"/>
      <c r="AR169" s="34"/>
      <c r="AS169" s="34">
        <f>BI169+BW169+CK169+CY169</f>
        <v>0</v>
      </c>
      <c r="AT169" s="34">
        <f>BJ169+BX169+CL169+CZ169</f>
        <v>0</v>
      </c>
      <c r="AU169" s="66">
        <f t="shared" si="545"/>
        <v>0</v>
      </c>
      <c r="AV169" s="34">
        <f t="shared" ref="AV169:AW172" si="609">BK169+BY169+CM169+DA169</f>
        <v>0</v>
      </c>
      <c r="AW169" s="34">
        <f t="shared" si="609"/>
        <v>0</v>
      </c>
      <c r="AX169" s="34">
        <f t="shared" si="546"/>
        <v>0</v>
      </c>
      <c r="AY169" s="34">
        <f>+BA169+BC169+BE169+BG169+BI169+BK169</f>
        <v>2000</v>
      </c>
      <c r="AZ169" s="34">
        <f t="shared" ref="AZ169:AZ172" si="610">+BB169+BD169+BF169+BH169+BJ169+BL169</f>
        <v>2070.6999999999998</v>
      </c>
      <c r="BA169" s="186"/>
      <c r="BB169" s="186"/>
      <c r="BC169" s="186">
        <v>2000</v>
      </c>
      <c r="BD169" s="186">
        <v>199.5</v>
      </c>
      <c r="BE169" s="186">
        <v>0</v>
      </c>
      <c r="BF169" s="186">
        <v>121.2</v>
      </c>
      <c r="BG169" s="186"/>
      <c r="BH169" s="186">
        <v>1750</v>
      </c>
      <c r="BI169" s="186"/>
      <c r="BJ169" s="186"/>
      <c r="BK169" s="191"/>
      <c r="BL169" s="191"/>
      <c r="BM169" s="34">
        <f t="shared" ref="BM169:BN172" si="611">+BO169+BQ169+BS169+BU169+BW169+BY169</f>
        <v>0</v>
      </c>
      <c r="BN169" s="34">
        <f t="shared" si="611"/>
        <v>0</v>
      </c>
      <c r="BO169" s="228"/>
      <c r="BP169" s="228"/>
      <c r="BQ169" s="228"/>
      <c r="BR169" s="228"/>
      <c r="BS169" s="228"/>
      <c r="BT169" s="228"/>
      <c r="BU169" s="228"/>
      <c r="BV169" s="228"/>
      <c r="BW169" s="228"/>
      <c r="BX169" s="228"/>
      <c r="BY169" s="228"/>
      <c r="BZ169" s="228"/>
      <c r="CA169" s="34">
        <f>+CC169+CE169+CG169+CI169+CK169+CM169</f>
        <v>0</v>
      </c>
      <c r="CB169" s="34">
        <f>+CD169+CF169+CH169+CJ169+CL169+CN169</f>
        <v>1158.1110000000001</v>
      </c>
      <c r="CC169" s="228"/>
      <c r="CD169" s="228"/>
      <c r="CE169" s="228"/>
      <c r="CF169" s="228">
        <v>1158.1110000000001</v>
      </c>
      <c r="CG169" s="228"/>
      <c r="CH169" s="228">
        <v>0</v>
      </c>
      <c r="CI169" s="228"/>
      <c r="CJ169" s="228"/>
      <c r="CK169" s="228"/>
      <c r="CL169" s="228"/>
      <c r="CM169" s="228"/>
      <c r="CN169" s="228"/>
      <c r="CO169" s="34">
        <f t="shared" ref="CO169:CP172" si="612">+CQ169+CS169+CU169+CW169+CY169+DA169</f>
        <v>0</v>
      </c>
      <c r="CP169" s="34">
        <f t="shared" si="612"/>
        <v>0</v>
      </c>
      <c r="CQ169" s="68"/>
      <c r="CR169" s="68"/>
      <c r="CS169" s="68"/>
      <c r="CT169" s="68"/>
      <c r="CU169" s="68"/>
      <c r="CV169" s="68"/>
      <c r="CW169" s="68"/>
      <c r="CX169" s="68"/>
      <c r="CY169" s="68"/>
      <c r="CZ169" s="187"/>
      <c r="DA169" s="187"/>
      <c r="DB169" s="187"/>
      <c r="DC169" s="380">
        <f t="shared" si="547"/>
        <v>2000</v>
      </c>
      <c r="DD169" s="380">
        <f t="shared" si="547"/>
        <v>3228.8110000000001</v>
      </c>
      <c r="DE169" s="64">
        <f t="shared" si="600"/>
        <v>0</v>
      </c>
      <c r="DF169" s="64">
        <f t="shared" si="600"/>
        <v>0</v>
      </c>
      <c r="DG169" s="64">
        <f t="shared" si="600"/>
        <v>2000</v>
      </c>
      <c r="DH169" s="64">
        <f t="shared" si="590"/>
        <v>1357.6110000000001</v>
      </c>
      <c r="DI169" s="64">
        <f t="shared" si="590"/>
        <v>0</v>
      </c>
      <c r="DJ169" s="64">
        <f t="shared" si="590"/>
        <v>121.2</v>
      </c>
      <c r="DK169" s="64">
        <f t="shared" si="590"/>
        <v>0</v>
      </c>
      <c r="DL169" s="64">
        <f t="shared" si="590"/>
        <v>1750</v>
      </c>
      <c r="DM169" s="64">
        <f t="shared" si="590"/>
        <v>0</v>
      </c>
      <c r="DN169" s="64">
        <f t="shared" si="590"/>
        <v>0</v>
      </c>
      <c r="DO169" s="64">
        <f t="shared" si="590"/>
        <v>0</v>
      </c>
      <c r="DP169" s="64">
        <f t="shared" si="590"/>
        <v>0</v>
      </c>
      <c r="DQ169" s="245"/>
      <c r="DR169" s="245"/>
      <c r="DS169" s="245"/>
      <c r="DT169" s="245"/>
      <c r="DU169" s="245"/>
      <c r="DV169" s="245"/>
      <c r="DW169" s="245"/>
      <c r="DX169" s="245"/>
      <c r="DY169" s="33"/>
      <c r="DZ169" s="188"/>
      <c r="EA169" s="33"/>
      <c r="EB169" s="64">
        <f t="shared" si="570"/>
        <v>2000</v>
      </c>
      <c r="EC169" s="426">
        <f t="shared" si="570"/>
        <v>649.81999999999994</v>
      </c>
      <c r="ED169" s="426">
        <f t="shared" si="469"/>
        <v>2070.6999999999998</v>
      </c>
      <c r="EE169" s="64">
        <f t="shared" si="470"/>
        <v>2070.6999999999998</v>
      </c>
      <c r="EF169" s="64">
        <f t="shared" si="418"/>
        <v>0</v>
      </c>
      <c r="EG169" s="64">
        <f t="shared" si="471"/>
        <v>0</v>
      </c>
      <c r="EH169" s="64">
        <f t="shared" si="548"/>
        <v>0</v>
      </c>
      <c r="EI169" s="64">
        <f t="shared" si="548"/>
        <v>2000</v>
      </c>
      <c r="EJ169" s="64">
        <f t="shared" si="472"/>
        <v>199.5</v>
      </c>
      <c r="EK169" s="64">
        <f t="shared" si="549"/>
        <v>199.5</v>
      </c>
      <c r="EL169" s="64">
        <f t="shared" si="549"/>
        <v>0</v>
      </c>
      <c r="EM169" s="64">
        <f t="shared" si="421"/>
        <v>120.12</v>
      </c>
      <c r="EN169" s="64">
        <f t="shared" si="550"/>
        <v>121.2</v>
      </c>
      <c r="EO169" s="64">
        <f t="shared" si="550"/>
        <v>0</v>
      </c>
      <c r="EP169" s="64">
        <f t="shared" si="423"/>
        <v>330.2</v>
      </c>
      <c r="EQ169" s="64">
        <f t="shared" si="551"/>
        <v>1750</v>
      </c>
      <c r="ER169" s="64">
        <f t="shared" si="551"/>
        <v>0</v>
      </c>
      <c r="ES169" s="64"/>
      <c r="ET169" s="426">
        <f t="shared" si="552"/>
        <v>0</v>
      </c>
      <c r="EU169" s="64">
        <f t="shared" si="552"/>
        <v>0</v>
      </c>
      <c r="EV169" s="64"/>
      <c r="EW169" s="426">
        <f t="shared" si="426"/>
        <v>0</v>
      </c>
      <c r="EX169" s="64">
        <f t="shared" si="571"/>
        <v>0</v>
      </c>
      <c r="EY169" s="426">
        <f t="shared" si="571"/>
        <v>0</v>
      </c>
      <c r="EZ169" s="426">
        <f t="shared" si="474"/>
        <v>0</v>
      </c>
      <c r="FA169" s="64">
        <f t="shared" si="475"/>
        <v>0</v>
      </c>
      <c r="FB169" s="64">
        <f t="shared" si="427"/>
        <v>0</v>
      </c>
      <c r="FC169" s="64">
        <f t="shared" si="476"/>
        <v>0</v>
      </c>
      <c r="FD169" s="64">
        <f t="shared" si="553"/>
        <v>0</v>
      </c>
      <c r="FE169" s="64">
        <f t="shared" si="553"/>
        <v>0</v>
      </c>
      <c r="FF169" s="64">
        <f t="shared" si="477"/>
        <v>0</v>
      </c>
      <c r="FG169" s="64">
        <f t="shared" si="554"/>
        <v>0</v>
      </c>
      <c r="FH169" s="64">
        <f t="shared" si="554"/>
        <v>0</v>
      </c>
      <c r="FI169" s="64">
        <f t="shared" si="430"/>
        <v>0</v>
      </c>
      <c r="FJ169" s="64">
        <f t="shared" si="555"/>
        <v>0</v>
      </c>
      <c r="FK169" s="64">
        <f t="shared" si="555"/>
        <v>0</v>
      </c>
      <c r="FL169" s="64">
        <f t="shared" si="432"/>
        <v>0</v>
      </c>
      <c r="FM169" s="64">
        <f t="shared" si="556"/>
        <v>0</v>
      </c>
      <c r="FN169" s="64">
        <f t="shared" si="556"/>
        <v>0</v>
      </c>
      <c r="FO169" s="64"/>
      <c r="FP169" s="64">
        <f t="shared" si="557"/>
        <v>0</v>
      </c>
      <c r="FQ169" s="64">
        <f t="shared" si="557"/>
        <v>0</v>
      </c>
      <c r="FR169" s="64"/>
      <c r="FS169" s="64">
        <f t="shared" si="435"/>
        <v>0</v>
      </c>
      <c r="FT169" s="64">
        <f t="shared" si="558"/>
        <v>0</v>
      </c>
      <c r="FU169" s="432">
        <f t="shared" si="558"/>
        <v>1158.1110000000001</v>
      </c>
      <c r="FV169" s="426">
        <f t="shared" si="478"/>
        <v>1158.1110000000001</v>
      </c>
      <c r="FW169" s="64">
        <f t="shared" si="437"/>
        <v>1158.1110000000001</v>
      </c>
      <c r="FX169" s="64">
        <f t="shared" si="438"/>
        <v>0</v>
      </c>
      <c r="FY169" s="64">
        <f t="shared" si="479"/>
        <v>0</v>
      </c>
      <c r="FZ169" s="64">
        <f t="shared" si="559"/>
        <v>0</v>
      </c>
      <c r="GA169" s="64">
        <f t="shared" si="559"/>
        <v>0</v>
      </c>
      <c r="GB169" s="64">
        <f t="shared" si="480"/>
        <v>1158.1110000000001</v>
      </c>
      <c r="GC169" s="64">
        <f t="shared" si="560"/>
        <v>1158.1110000000001</v>
      </c>
      <c r="GD169" s="64">
        <f t="shared" si="560"/>
        <v>0</v>
      </c>
      <c r="GE169" s="64">
        <f t="shared" si="441"/>
        <v>0</v>
      </c>
      <c r="GF169" s="64">
        <f t="shared" si="561"/>
        <v>0</v>
      </c>
      <c r="GG169" s="64">
        <f t="shared" si="561"/>
        <v>0</v>
      </c>
      <c r="GH169" s="64">
        <f t="shared" si="443"/>
        <v>0</v>
      </c>
      <c r="GI169" s="64">
        <f t="shared" si="562"/>
        <v>0</v>
      </c>
      <c r="GJ169" s="64">
        <f t="shared" si="562"/>
        <v>0</v>
      </c>
      <c r="GK169" s="64"/>
      <c r="GL169" s="64">
        <f t="shared" si="563"/>
        <v>0</v>
      </c>
      <c r="GM169" s="64">
        <f t="shared" si="563"/>
        <v>0</v>
      </c>
      <c r="GN169" s="64"/>
      <c r="GO169" s="64">
        <f t="shared" si="446"/>
        <v>0</v>
      </c>
      <c r="GP169" s="64">
        <f t="shared" si="564"/>
        <v>0</v>
      </c>
      <c r="GQ169" s="426">
        <f t="shared" si="564"/>
        <v>0</v>
      </c>
      <c r="GR169" s="426">
        <f t="shared" si="481"/>
        <v>0</v>
      </c>
      <c r="GS169" s="64">
        <f t="shared" si="448"/>
        <v>0</v>
      </c>
      <c r="GT169" s="64">
        <f t="shared" si="449"/>
        <v>0</v>
      </c>
      <c r="GU169" s="64">
        <f t="shared" si="482"/>
        <v>0</v>
      </c>
      <c r="GV169" s="64">
        <f t="shared" si="565"/>
        <v>0</v>
      </c>
      <c r="GW169" s="64">
        <f t="shared" si="565"/>
        <v>0</v>
      </c>
      <c r="GX169" s="64">
        <f t="shared" si="483"/>
        <v>0</v>
      </c>
      <c r="GY169" s="64">
        <f t="shared" si="566"/>
        <v>0</v>
      </c>
      <c r="GZ169" s="64">
        <f t="shared" si="566"/>
        <v>0</v>
      </c>
      <c r="HA169" s="64">
        <f t="shared" si="484"/>
        <v>0</v>
      </c>
      <c r="HB169" s="64">
        <f t="shared" si="567"/>
        <v>0</v>
      </c>
      <c r="HC169" s="64">
        <f t="shared" si="567"/>
        <v>0</v>
      </c>
      <c r="HD169" s="64">
        <f t="shared" si="485"/>
        <v>0</v>
      </c>
      <c r="HE169" s="64">
        <f t="shared" si="568"/>
        <v>0</v>
      </c>
      <c r="HF169" s="64">
        <f t="shared" si="568"/>
        <v>0</v>
      </c>
      <c r="HG169" s="64"/>
      <c r="HH169" s="64">
        <f t="shared" si="569"/>
        <v>0</v>
      </c>
      <c r="HI169" s="64">
        <f t="shared" si="569"/>
        <v>0</v>
      </c>
      <c r="HJ169" s="64"/>
      <c r="HK169" s="64">
        <f t="shared" si="455"/>
        <v>0</v>
      </c>
      <c r="HL169" s="382">
        <f t="shared" si="486"/>
        <v>2000</v>
      </c>
      <c r="HM169" s="398">
        <f t="shared" si="486"/>
        <v>1807.9310000000003</v>
      </c>
      <c r="HN169" s="398">
        <f t="shared" si="487"/>
        <v>3228.8110000000001</v>
      </c>
      <c r="HO169" s="382">
        <f t="shared" si="456"/>
        <v>3228.8110000000001</v>
      </c>
      <c r="HP169" s="382">
        <f t="shared" si="589"/>
        <v>0</v>
      </c>
      <c r="HQ169" s="382">
        <f t="shared" si="589"/>
        <v>0</v>
      </c>
      <c r="HR169" s="382">
        <f t="shared" si="589"/>
        <v>0</v>
      </c>
      <c r="HS169" s="382">
        <f t="shared" si="589"/>
        <v>2000</v>
      </c>
      <c r="HT169" s="382">
        <f t="shared" si="589"/>
        <v>1357.6110000000001</v>
      </c>
      <c r="HU169" s="382">
        <f t="shared" si="589"/>
        <v>1357.6110000000001</v>
      </c>
      <c r="HV169" s="382">
        <f t="shared" si="572"/>
        <v>0</v>
      </c>
      <c r="HW169" s="382">
        <f t="shared" si="572"/>
        <v>120.12</v>
      </c>
      <c r="HX169" s="382">
        <f t="shared" si="572"/>
        <v>121.2</v>
      </c>
      <c r="HY169" s="382">
        <f t="shared" si="572"/>
        <v>0</v>
      </c>
      <c r="HZ169" s="382">
        <f t="shared" si="572"/>
        <v>330.2</v>
      </c>
      <c r="IA169" s="382">
        <f t="shared" si="572"/>
        <v>1750</v>
      </c>
      <c r="IB169" s="382">
        <f t="shared" si="572"/>
        <v>0</v>
      </c>
      <c r="IC169" s="382">
        <f t="shared" si="572"/>
        <v>0</v>
      </c>
      <c r="ID169" s="382">
        <f t="shared" si="572"/>
        <v>0</v>
      </c>
      <c r="IE169" s="382">
        <f t="shared" si="572"/>
        <v>0</v>
      </c>
      <c r="IF169" s="429">
        <f t="shared" si="572"/>
        <v>0</v>
      </c>
      <c r="IG169" s="382">
        <f t="shared" si="572"/>
        <v>0</v>
      </c>
      <c r="IK169" s="380">
        <f t="shared" si="541"/>
        <v>0</v>
      </c>
    </row>
    <row r="170" spans="1:245" s="35" customFormat="1" ht="20.25" customHeight="1" outlineLevel="1">
      <c r="A170" s="189" t="s">
        <v>495</v>
      </c>
      <c r="B170" s="190" t="s">
        <v>494</v>
      </c>
      <c r="C170" s="533"/>
      <c r="D170" s="190" t="s">
        <v>494</v>
      </c>
      <c r="E170" s="245" t="s">
        <v>21</v>
      </c>
      <c r="F170" s="405"/>
      <c r="G170" s="405"/>
      <c r="H170" s="405"/>
      <c r="I170" s="405"/>
      <c r="J170" s="245">
        <v>2020</v>
      </c>
      <c r="K170" s="245">
        <v>2020</v>
      </c>
      <c r="L170" s="245"/>
      <c r="M170" s="34">
        <f>+P170+R170+T170+AG170+AS170+AV170</f>
        <v>250</v>
      </c>
      <c r="N170" s="341" t="s">
        <v>606</v>
      </c>
      <c r="O170" s="34">
        <f t="shared" si="607"/>
        <v>250</v>
      </c>
      <c r="P170" s="34">
        <f t="shared" si="608"/>
        <v>0</v>
      </c>
      <c r="Q170" s="34">
        <f t="shared" si="608"/>
        <v>0</v>
      </c>
      <c r="R170" s="34">
        <f t="shared" si="608"/>
        <v>0</v>
      </c>
      <c r="S170" s="34">
        <f t="shared" si="608"/>
        <v>0</v>
      </c>
      <c r="T170" s="34">
        <f t="shared" si="608"/>
        <v>250</v>
      </c>
      <c r="U170" s="34">
        <f t="shared" si="608"/>
        <v>0</v>
      </c>
      <c r="V170" s="66">
        <f t="shared" si="526"/>
        <v>0</v>
      </c>
      <c r="W170" s="34"/>
      <c r="X170" s="34"/>
      <c r="Y170" s="34"/>
      <c r="Z170" s="34"/>
      <c r="AA170" s="34"/>
      <c r="AB170" s="34"/>
      <c r="AC170" s="34"/>
      <c r="AD170" s="34"/>
      <c r="AE170" s="34"/>
      <c r="AF170" s="34"/>
      <c r="AG170" s="34">
        <f t="shared" ref="AG170:AH172" si="613">BG170+BU170+CI170+CW170</f>
        <v>0</v>
      </c>
      <c r="AH170" s="34">
        <f t="shared" si="613"/>
        <v>250</v>
      </c>
      <c r="AI170" s="34">
        <f t="shared" si="500"/>
        <v>0</v>
      </c>
      <c r="AJ170" s="34"/>
      <c r="AK170" s="34"/>
      <c r="AL170" s="34"/>
      <c r="AM170" s="34"/>
      <c r="AN170" s="34"/>
      <c r="AO170" s="34"/>
      <c r="AP170" s="34"/>
      <c r="AQ170" s="34"/>
      <c r="AR170" s="34"/>
      <c r="AS170" s="34">
        <f t="shared" ref="AS170:AT172" si="614">BI170+BW170+CK170+CY170</f>
        <v>0</v>
      </c>
      <c r="AT170" s="34">
        <f t="shared" si="614"/>
        <v>0</v>
      </c>
      <c r="AU170" s="66">
        <f t="shared" si="545"/>
        <v>0</v>
      </c>
      <c r="AV170" s="34">
        <f t="shared" si="609"/>
        <v>0</v>
      </c>
      <c r="AW170" s="34">
        <f t="shared" si="609"/>
        <v>0</v>
      </c>
      <c r="AX170" s="34">
        <f t="shared" si="546"/>
        <v>0</v>
      </c>
      <c r="AY170" s="34">
        <f>+BA170+BC170+BE170+BG170+BI170+BK170</f>
        <v>250</v>
      </c>
      <c r="AZ170" s="34">
        <f t="shared" si="610"/>
        <v>250</v>
      </c>
      <c r="BA170" s="186"/>
      <c r="BB170" s="186"/>
      <c r="BC170" s="186"/>
      <c r="BD170" s="186"/>
      <c r="BE170" s="186">
        <v>250</v>
      </c>
      <c r="BF170" s="186"/>
      <c r="BG170" s="186"/>
      <c r="BH170" s="186">
        <v>250</v>
      </c>
      <c r="BI170" s="186"/>
      <c r="BJ170" s="186"/>
      <c r="BK170" s="191"/>
      <c r="BL170" s="191"/>
      <c r="BM170" s="34">
        <f t="shared" si="611"/>
        <v>0</v>
      </c>
      <c r="BN170" s="34">
        <f t="shared" si="611"/>
        <v>0</v>
      </c>
      <c r="BO170" s="228"/>
      <c r="BP170" s="228"/>
      <c r="BQ170" s="228"/>
      <c r="BR170" s="228"/>
      <c r="BS170" s="228"/>
      <c r="BT170" s="228"/>
      <c r="BU170" s="228"/>
      <c r="BV170" s="228"/>
      <c r="BW170" s="228"/>
      <c r="BX170" s="228"/>
      <c r="BY170" s="228"/>
      <c r="BZ170" s="228"/>
      <c r="CA170" s="34">
        <f t="shared" si="538"/>
        <v>0</v>
      </c>
      <c r="CB170" s="34">
        <f t="shared" si="538"/>
        <v>0</v>
      </c>
      <c r="CC170" s="228"/>
      <c r="CD170" s="228"/>
      <c r="CE170" s="228"/>
      <c r="CF170" s="228"/>
      <c r="CG170" s="228"/>
      <c r="CH170" s="228"/>
      <c r="CI170" s="228"/>
      <c r="CJ170" s="228"/>
      <c r="CK170" s="228"/>
      <c r="CL170" s="228"/>
      <c r="CM170" s="228"/>
      <c r="CN170" s="228"/>
      <c r="CO170" s="34">
        <f t="shared" si="612"/>
        <v>0</v>
      </c>
      <c r="CP170" s="34">
        <f t="shared" si="612"/>
        <v>0</v>
      </c>
      <c r="CQ170" s="68"/>
      <c r="CR170" s="68"/>
      <c r="CS170" s="68"/>
      <c r="CT170" s="68"/>
      <c r="CU170" s="68"/>
      <c r="CV170" s="68"/>
      <c r="CW170" s="68"/>
      <c r="CX170" s="68"/>
      <c r="CY170" s="68"/>
      <c r="CZ170" s="187"/>
      <c r="DA170" s="187"/>
      <c r="DB170" s="187"/>
      <c r="DC170" s="380">
        <f t="shared" si="547"/>
        <v>250</v>
      </c>
      <c r="DD170" s="380">
        <f t="shared" si="547"/>
        <v>250</v>
      </c>
      <c r="DE170" s="64">
        <f t="shared" si="600"/>
        <v>0</v>
      </c>
      <c r="DF170" s="64">
        <f t="shared" si="600"/>
        <v>0</v>
      </c>
      <c r="DG170" s="64">
        <f t="shared" si="600"/>
        <v>0</v>
      </c>
      <c r="DH170" s="64">
        <f t="shared" si="590"/>
        <v>0</v>
      </c>
      <c r="DI170" s="64">
        <f t="shared" si="590"/>
        <v>250</v>
      </c>
      <c r="DJ170" s="64">
        <f t="shared" si="590"/>
        <v>0</v>
      </c>
      <c r="DK170" s="64">
        <f t="shared" si="590"/>
        <v>0</v>
      </c>
      <c r="DL170" s="64">
        <f t="shared" si="590"/>
        <v>250</v>
      </c>
      <c r="DM170" s="64">
        <f t="shared" si="590"/>
        <v>0</v>
      </c>
      <c r="DN170" s="64">
        <f t="shared" si="590"/>
        <v>0</v>
      </c>
      <c r="DO170" s="64">
        <f t="shared" si="590"/>
        <v>0</v>
      </c>
      <c r="DP170" s="64">
        <f t="shared" si="590"/>
        <v>0</v>
      </c>
      <c r="DQ170" s="245"/>
      <c r="DR170" s="245"/>
      <c r="DS170" s="245"/>
      <c r="DT170" s="245"/>
      <c r="DU170" s="245"/>
      <c r="DV170" s="245"/>
      <c r="DW170" s="245"/>
      <c r="DX170" s="245"/>
      <c r="DY170" s="33"/>
      <c r="DZ170" s="188"/>
      <c r="EA170" s="33"/>
      <c r="EB170" s="64">
        <f t="shared" si="570"/>
        <v>250</v>
      </c>
      <c r="EC170" s="426">
        <f t="shared" si="570"/>
        <v>0</v>
      </c>
      <c r="ED170" s="426">
        <f t="shared" si="469"/>
        <v>250</v>
      </c>
      <c r="EE170" s="64">
        <f t="shared" si="470"/>
        <v>250</v>
      </c>
      <c r="EF170" s="64">
        <f t="shared" si="418"/>
        <v>0</v>
      </c>
      <c r="EG170" s="64">
        <f t="shared" si="471"/>
        <v>0</v>
      </c>
      <c r="EH170" s="64">
        <f t="shared" si="548"/>
        <v>0</v>
      </c>
      <c r="EI170" s="64">
        <f t="shared" si="548"/>
        <v>0</v>
      </c>
      <c r="EJ170" s="64">
        <f t="shared" si="472"/>
        <v>0</v>
      </c>
      <c r="EK170" s="64">
        <f t="shared" si="549"/>
        <v>0</v>
      </c>
      <c r="EL170" s="64">
        <f t="shared" si="549"/>
        <v>250</v>
      </c>
      <c r="EM170" s="64">
        <f t="shared" si="421"/>
        <v>0</v>
      </c>
      <c r="EN170" s="64">
        <f t="shared" si="550"/>
        <v>0</v>
      </c>
      <c r="EO170" s="64">
        <f t="shared" si="550"/>
        <v>0</v>
      </c>
      <c r="EP170" s="64">
        <f t="shared" si="423"/>
        <v>0</v>
      </c>
      <c r="EQ170" s="64">
        <f t="shared" si="551"/>
        <v>250</v>
      </c>
      <c r="ER170" s="64">
        <f t="shared" si="551"/>
        <v>0</v>
      </c>
      <c r="ES170" s="64"/>
      <c r="ET170" s="426">
        <f t="shared" si="552"/>
        <v>0</v>
      </c>
      <c r="EU170" s="64">
        <f t="shared" si="552"/>
        <v>0</v>
      </c>
      <c r="EV170" s="64"/>
      <c r="EW170" s="426">
        <f t="shared" si="426"/>
        <v>0</v>
      </c>
      <c r="EX170" s="64">
        <f t="shared" si="571"/>
        <v>0</v>
      </c>
      <c r="EY170" s="426">
        <f t="shared" si="571"/>
        <v>0</v>
      </c>
      <c r="EZ170" s="426">
        <f t="shared" si="474"/>
        <v>0</v>
      </c>
      <c r="FA170" s="64">
        <f t="shared" si="475"/>
        <v>0</v>
      </c>
      <c r="FB170" s="64">
        <f t="shared" si="427"/>
        <v>0</v>
      </c>
      <c r="FC170" s="64">
        <f t="shared" si="476"/>
        <v>0</v>
      </c>
      <c r="FD170" s="64">
        <f t="shared" si="553"/>
        <v>0</v>
      </c>
      <c r="FE170" s="64">
        <f t="shared" si="553"/>
        <v>0</v>
      </c>
      <c r="FF170" s="64">
        <f t="shared" si="477"/>
        <v>0</v>
      </c>
      <c r="FG170" s="64">
        <f t="shared" si="554"/>
        <v>0</v>
      </c>
      <c r="FH170" s="64">
        <f t="shared" si="554"/>
        <v>0</v>
      </c>
      <c r="FI170" s="64">
        <f t="shared" si="430"/>
        <v>0</v>
      </c>
      <c r="FJ170" s="64">
        <f t="shared" si="555"/>
        <v>0</v>
      </c>
      <c r="FK170" s="64">
        <f t="shared" si="555"/>
        <v>0</v>
      </c>
      <c r="FL170" s="64">
        <f t="shared" si="432"/>
        <v>0</v>
      </c>
      <c r="FM170" s="64">
        <f t="shared" si="556"/>
        <v>0</v>
      </c>
      <c r="FN170" s="64">
        <f t="shared" si="556"/>
        <v>0</v>
      </c>
      <c r="FO170" s="64"/>
      <c r="FP170" s="64">
        <f t="shared" si="557"/>
        <v>0</v>
      </c>
      <c r="FQ170" s="64">
        <f t="shared" si="557"/>
        <v>0</v>
      </c>
      <c r="FR170" s="64"/>
      <c r="FS170" s="64">
        <f t="shared" si="435"/>
        <v>0</v>
      </c>
      <c r="FT170" s="64">
        <f t="shared" si="558"/>
        <v>0</v>
      </c>
      <c r="FU170" s="426">
        <f t="shared" si="558"/>
        <v>0</v>
      </c>
      <c r="FV170" s="426">
        <f t="shared" si="478"/>
        <v>0</v>
      </c>
      <c r="FW170" s="64">
        <f t="shared" si="437"/>
        <v>0</v>
      </c>
      <c r="FX170" s="64">
        <f t="shared" si="438"/>
        <v>0</v>
      </c>
      <c r="FY170" s="64">
        <f t="shared" si="479"/>
        <v>0</v>
      </c>
      <c r="FZ170" s="64">
        <f t="shared" si="559"/>
        <v>0</v>
      </c>
      <c r="GA170" s="64">
        <f t="shared" si="559"/>
        <v>0</v>
      </c>
      <c r="GB170" s="64">
        <f t="shared" si="480"/>
        <v>0</v>
      </c>
      <c r="GC170" s="64">
        <f t="shared" si="560"/>
        <v>0</v>
      </c>
      <c r="GD170" s="64">
        <f t="shared" si="560"/>
        <v>0</v>
      </c>
      <c r="GE170" s="64">
        <f t="shared" si="441"/>
        <v>0</v>
      </c>
      <c r="GF170" s="64">
        <f t="shared" si="561"/>
        <v>0</v>
      </c>
      <c r="GG170" s="64">
        <f t="shared" si="561"/>
        <v>0</v>
      </c>
      <c r="GH170" s="64">
        <f t="shared" si="443"/>
        <v>0</v>
      </c>
      <c r="GI170" s="64">
        <f t="shared" si="562"/>
        <v>0</v>
      </c>
      <c r="GJ170" s="64">
        <f t="shared" si="562"/>
        <v>0</v>
      </c>
      <c r="GK170" s="64"/>
      <c r="GL170" s="64">
        <f t="shared" si="563"/>
        <v>0</v>
      </c>
      <c r="GM170" s="64">
        <f t="shared" si="563"/>
        <v>0</v>
      </c>
      <c r="GN170" s="64"/>
      <c r="GO170" s="64">
        <f t="shared" si="446"/>
        <v>0</v>
      </c>
      <c r="GP170" s="64">
        <f t="shared" si="564"/>
        <v>0</v>
      </c>
      <c r="GQ170" s="426">
        <f t="shared" si="564"/>
        <v>0</v>
      </c>
      <c r="GR170" s="426">
        <f t="shared" si="481"/>
        <v>0</v>
      </c>
      <c r="GS170" s="64">
        <f t="shared" si="448"/>
        <v>0</v>
      </c>
      <c r="GT170" s="64">
        <f t="shared" si="449"/>
        <v>0</v>
      </c>
      <c r="GU170" s="64">
        <f t="shared" si="482"/>
        <v>0</v>
      </c>
      <c r="GV170" s="64">
        <f t="shared" si="565"/>
        <v>0</v>
      </c>
      <c r="GW170" s="64">
        <f t="shared" si="565"/>
        <v>0</v>
      </c>
      <c r="GX170" s="64">
        <f t="shared" si="483"/>
        <v>0</v>
      </c>
      <c r="GY170" s="64">
        <f t="shared" si="566"/>
        <v>0</v>
      </c>
      <c r="GZ170" s="64">
        <f t="shared" si="566"/>
        <v>0</v>
      </c>
      <c r="HA170" s="64">
        <f t="shared" si="484"/>
        <v>0</v>
      </c>
      <c r="HB170" s="64">
        <f t="shared" si="567"/>
        <v>0</v>
      </c>
      <c r="HC170" s="64">
        <f t="shared" si="567"/>
        <v>0</v>
      </c>
      <c r="HD170" s="64">
        <f t="shared" si="485"/>
        <v>0</v>
      </c>
      <c r="HE170" s="64">
        <f t="shared" si="568"/>
        <v>0</v>
      </c>
      <c r="HF170" s="64">
        <f t="shared" si="568"/>
        <v>0</v>
      </c>
      <c r="HG170" s="64"/>
      <c r="HH170" s="64">
        <f t="shared" si="569"/>
        <v>0</v>
      </c>
      <c r="HI170" s="64">
        <f t="shared" si="569"/>
        <v>0</v>
      </c>
      <c r="HJ170" s="64"/>
      <c r="HK170" s="64">
        <f t="shared" si="455"/>
        <v>0</v>
      </c>
      <c r="HL170" s="382">
        <f t="shared" si="486"/>
        <v>250</v>
      </c>
      <c r="HM170" s="398">
        <f t="shared" si="486"/>
        <v>0</v>
      </c>
      <c r="HN170" s="398">
        <f t="shared" si="487"/>
        <v>250</v>
      </c>
      <c r="HO170" s="382">
        <f t="shared" si="456"/>
        <v>250</v>
      </c>
      <c r="HP170" s="382">
        <f t="shared" si="589"/>
        <v>0</v>
      </c>
      <c r="HQ170" s="382">
        <f t="shared" si="589"/>
        <v>0</v>
      </c>
      <c r="HR170" s="382">
        <f t="shared" si="589"/>
        <v>0</v>
      </c>
      <c r="HS170" s="382">
        <f t="shared" si="589"/>
        <v>0</v>
      </c>
      <c r="HT170" s="382">
        <f t="shared" si="589"/>
        <v>0</v>
      </c>
      <c r="HU170" s="382">
        <f t="shared" si="589"/>
        <v>0</v>
      </c>
      <c r="HV170" s="382">
        <f t="shared" si="572"/>
        <v>250</v>
      </c>
      <c r="HW170" s="382">
        <f t="shared" si="572"/>
        <v>0</v>
      </c>
      <c r="HX170" s="382">
        <f t="shared" si="572"/>
        <v>0</v>
      </c>
      <c r="HY170" s="382">
        <f t="shared" si="572"/>
        <v>0</v>
      </c>
      <c r="HZ170" s="382">
        <f t="shared" si="572"/>
        <v>0</v>
      </c>
      <c r="IA170" s="382">
        <f t="shared" si="572"/>
        <v>250</v>
      </c>
      <c r="IB170" s="382">
        <f t="shared" si="572"/>
        <v>0</v>
      </c>
      <c r="IC170" s="382">
        <f t="shared" si="572"/>
        <v>0</v>
      </c>
      <c r="ID170" s="382">
        <f t="shared" si="572"/>
        <v>0</v>
      </c>
      <c r="IE170" s="382">
        <f t="shared" si="572"/>
        <v>0</v>
      </c>
      <c r="IF170" s="429">
        <f t="shared" si="572"/>
        <v>0</v>
      </c>
      <c r="IG170" s="382">
        <f t="shared" si="572"/>
        <v>0</v>
      </c>
      <c r="IK170" s="380">
        <f t="shared" si="541"/>
        <v>0</v>
      </c>
    </row>
    <row r="171" spans="1:245" s="35" customFormat="1" ht="20.25" customHeight="1" outlineLevel="1">
      <c r="A171" s="189" t="s">
        <v>496</v>
      </c>
      <c r="B171" s="190" t="s">
        <v>192</v>
      </c>
      <c r="C171" s="533"/>
      <c r="D171" s="190" t="s">
        <v>192</v>
      </c>
      <c r="E171" s="245" t="s">
        <v>21</v>
      </c>
      <c r="F171" s="405"/>
      <c r="G171" s="405"/>
      <c r="H171" s="405"/>
      <c r="I171" s="405"/>
      <c r="J171" s="245">
        <v>2021</v>
      </c>
      <c r="K171" s="245">
        <v>2021</v>
      </c>
      <c r="L171" s="245"/>
      <c r="M171" s="34">
        <f>+P171+R171+T171+AG171+AS171+AV171</f>
        <v>4500</v>
      </c>
      <c r="N171" s="341" t="s">
        <v>606</v>
      </c>
      <c r="O171" s="34">
        <f t="shared" si="607"/>
        <v>4500</v>
      </c>
      <c r="P171" s="34">
        <f t="shared" si="608"/>
        <v>0</v>
      </c>
      <c r="Q171" s="34">
        <f t="shared" si="608"/>
        <v>0</v>
      </c>
      <c r="R171" s="34">
        <f t="shared" si="608"/>
        <v>0</v>
      </c>
      <c r="S171" s="34">
        <f t="shared" si="608"/>
        <v>0</v>
      </c>
      <c r="T171" s="34">
        <f t="shared" si="608"/>
        <v>0</v>
      </c>
      <c r="U171" s="34">
        <f t="shared" si="608"/>
        <v>0</v>
      </c>
      <c r="V171" s="66">
        <f t="shared" si="526"/>
        <v>0</v>
      </c>
      <c r="W171" s="34"/>
      <c r="X171" s="34"/>
      <c r="Y171" s="34"/>
      <c r="Z171" s="34"/>
      <c r="AA171" s="34"/>
      <c r="AB171" s="34"/>
      <c r="AC171" s="34"/>
      <c r="AD171" s="34"/>
      <c r="AE171" s="34"/>
      <c r="AF171" s="34"/>
      <c r="AG171" s="34">
        <f t="shared" si="613"/>
        <v>0</v>
      </c>
      <c r="AH171" s="34">
        <f t="shared" si="613"/>
        <v>0</v>
      </c>
      <c r="AI171" s="34">
        <f t="shared" si="500"/>
        <v>0</v>
      </c>
      <c r="AJ171" s="34"/>
      <c r="AK171" s="34"/>
      <c r="AL171" s="34"/>
      <c r="AM171" s="34"/>
      <c r="AN171" s="34"/>
      <c r="AO171" s="34"/>
      <c r="AP171" s="34"/>
      <c r="AQ171" s="34"/>
      <c r="AR171" s="34"/>
      <c r="AS171" s="34">
        <f t="shared" si="614"/>
        <v>4500</v>
      </c>
      <c r="AT171" s="34">
        <f t="shared" si="614"/>
        <v>4500</v>
      </c>
      <c r="AU171" s="66">
        <f t="shared" si="545"/>
        <v>0</v>
      </c>
      <c r="AV171" s="34">
        <f t="shared" si="609"/>
        <v>0</v>
      </c>
      <c r="AW171" s="34">
        <f t="shared" si="609"/>
        <v>0</v>
      </c>
      <c r="AX171" s="34">
        <f t="shared" si="546"/>
        <v>0</v>
      </c>
      <c r="AY171" s="34">
        <f>+BA171+BC171+BE171+BG171+BI171+BK171</f>
        <v>4500</v>
      </c>
      <c r="AZ171" s="34">
        <f t="shared" si="610"/>
        <v>4500</v>
      </c>
      <c r="BA171" s="186"/>
      <c r="BB171" s="186"/>
      <c r="BC171" s="186"/>
      <c r="BD171" s="186"/>
      <c r="BE171" s="186"/>
      <c r="BF171" s="186"/>
      <c r="BG171" s="186"/>
      <c r="BH171" s="186"/>
      <c r="BI171" s="186">
        <v>4500</v>
      </c>
      <c r="BJ171" s="186">
        <v>4500</v>
      </c>
      <c r="BK171" s="191"/>
      <c r="BL171" s="191"/>
      <c r="BM171" s="34">
        <f t="shared" si="611"/>
        <v>0</v>
      </c>
      <c r="BN171" s="34">
        <f t="shared" si="611"/>
        <v>0</v>
      </c>
      <c r="BO171" s="228"/>
      <c r="BP171" s="228"/>
      <c r="BQ171" s="228"/>
      <c r="BR171" s="228"/>
      <c r="BS171" s="228"/>
      <c r="BT171" s="228"/>
      <c r="BU171" s="228"/>
      <c r="BV171" s="228"/>
      <c r="BW171" s="228"/>
      <c r="BX171" s="228"/>
      <c r="BY171" s="228"/>
      <c r="BZ171" s="228"/>
      <c r="CA171" s="34">
        <f t="shared" si="538"/>
        <v>0</v>
      </c>
      <c r="CB171" s="34">
        <f t="shared" si="538"/>
        <v>0</v>
      </c>
      <c r="CC171" s="228"/>
      <c r="CD171" s="228"/>
      <c r="CE171" s="228"/>
      <c r="CF171" s="228"/>
      <c r="CG171" s="228"/>
      <c r="CH171" s="228"/>
      <c r="CI171" s="228"/>
      <c r="CJ171" s="228"/>
      <c r="CK171" s="228"/>
      <c r="CL171" s="228"/>
      <c r="CM171" s="228"/>
      <c r="CN171" s="228"/>
      <c r="CO171" s="34">
        <f t="shared" si="612"/>
        <v>0</v>
      </c>
      <c r="CP171" s="34">
        <f t="shared" si="612"/>
        <v>0</v>
      </c>
      <c r="CQ171" s="68"/>
      <c r="CR171" s="68"/>
      <c r="CS171" s="68"/>
      <c r="CT171" s="68"/>
      <c r="CU171" s="68"/>
      <c r="CV171" s="68"/>
      <c r="CW171" s="68"/>
      <c r="CX171" s="68"/>
      <c r="CY171" s="68"/>
      <c r="CZ171" s="187"/>
      <c r="DA171" s="187"/>
      <c r="DB171" s="187"/>
      <c r="DC171" s="380">
        <f t="shared" si="547"/>
        <v>4500</v>
      </c>
      <c r="DD171" s="380">
        <f t="shared" si="547"/>
        <v>4500</v>
      </c>
      <c r="DE171" s="64">
        <f t="shared" si="600"/>
        <v>0</v>
      </c>
      <c r="DF171" s="64">
        <f t="shared" si="600"/>
        <v>0</v>
      </c>
      <c r="DG171" s="64">
        <f t="shared" si="600"/>
        <v>0</v>
      </c>
      <c r="DH171" s="64">
        <f t="shared" si="590"/>
        <v>0</v>
      </c>
      <c r="DI171" s="64">
        <f t="shared" si="590"/>
        <v>0</v>
      </c>
      <c r="DJ171" s="64">
        <f t="shared" si="590"/>
        <v>0</v>
      </c>
      <c r="DK171" s="64">
        <f t="shared" si="590"/>
        <v>0</v>
      </c>
      <c r="DL171" s="64">
        <f t="shared" si="590"/>
        <v>0</v>
      </c>
      <c r="DM171" s="64">
        <f t="shared" si="590"/>
        <v>4500</v>
      </c>
      <c r="DN171" s="64">
        <f t="shared" si="590"/>
        <v>4500</v>
      </c>
      <c r="DO171" s="64">
        <f t="shared" si="590"/>
        <v>0</v>
      </c>
      <c r="DP171" s="64">
        <f t="shared" si="590"/>
        <v>0</v>
      </c>
      <c r="DQ171" s="245"/>
      <c r="DR171" s="245"/>
      <c r="DS171" s="245"/>
      <c r="DT171" s="245"/>
      <c r="DU171" s="245"/>
      <c r="DV171" s="245"/>
      <c r="DW171" s="245"/>
      <c r="DX171" s="245"/>
      <c r="DY171" s="33"/>
      <c r="DZ171" s="188"/>
      <c r="EA171" s="33"/>
      <c r="EB171" s="64">
        <f t="shared" si="570"/>
        <v>4500</v>
      </c>
      <c r="EC171" s="426">
        <f t="shared" si="570"/>
        <v>0</v>
      </c>
      <c r="ED171" s="426">
        <f t="shared" si="469"/>
        <v>0</v>
      </c>
      <c r="EE171" s="64">
        <f t="shared" si="470"/>
        <v>4500</v>
      </c>
      <c r="EF171" s="64">
        <f t="shared" si="418"/>
        <v>0</v>
      </c>
      <c r="EG171" s="64">
        <f t="shared" si="471"/>
        <v>0</v>
      </c>
      <c r="EH171" s="64">
        <f t="shared" si="548"/>
        <v>0</v>
      </c>
      <c r="EI171" s="64">
        <f t="shared" si="548"/>
        <v>0</v>
      </c>
      <c r="EJ171" s="64">
        <f t="shared" si="472"/>
        <v>0</v>
      </c>
      <c r="EK171" s="64">
        <f t="shared" si="549"/>
        <v>0</v>
      </c>
      <c r="EL171" s="64">
        <f t="shared" si="549"/>
        <v>0</v>
      </c>
      <c r="EM171" s="64">
        <f t="shared" si="421"/>
        <v>0</v>
      </c>
      <c r="EN171" s="64">
        <f t="shared" si="550"/>
        <v>0</v>
      </c>
      <c r="EO171" s="64">
        <f t="shared" si="550"/>
        <v>0</v>
      </c>
      <c r="EP171" s="64">
        <f t="shared" si="423"/>
        <v>0</v>
      </c>
      <c r="EQ171" s="64">
        <f t="shared" si="551"/>
        <v>0</v>
      </c>
      <c r="ER171" s="64">
        <f t="shared" si="551"/>
        <v>4500</v>
      </c>
      <c r="ES171" s="64"/>
      <c r="ET171" s="426">
        <f t="shared" si="552"/>
        <v>4500</v>
      </c>
      <c r="EU171" s="64">
        <f t="shared" si="552"/>
        <v>0</v>
      </c>
      <c r="EV171" s="64"/>
      <c r="EW171" s="426">
        <f t="shared" si="426"/>
        <v>0</v>
      </c>
      <c r="EX171" s="64">
        <f t="shared" si="571"/>
        <v>0</v>
      </c>
      <c r="EY171" s="426">
        <f t="shared" si="571"/>
        <v>0</v>
      </c>
      <c r="EZ171" s="426">
        <f t="shared" si="474"/>
        <v>0</v>
      </c>
      <c r="FA171" s="64">
        <f t="shared" si="475"/>
        <v>0</v>
      </c>
      <c r="FB171" s="64">
        <f t="shared" si="427"/>
        <v>0</v>
      </c>
      <c r="FC171" s="64">
        <f t="shared" si="476"/>
        <v>0</v>
      </c>
      <c r="FD171" s="64">
        <f t="shared" si="553"/>
        <v>0</v>
      </c>
      <c r="FE171" s="64">
        <f t="shared" si="553"/>
        <v>0</v>
      </c>
      <c r="FF171" s="64">
        <f t="shared" si="477"/>
        <v>0</v>
      </c>
      <c r="FG171" s="64">
        <f t="shared" si="554"/>
        <v>0</v>
      </c>
      <c r="FH171" s="64">
        <f t="shared" si="554"/>
        <v>0</v>
      </c>
      <c r="FI171" s="64">
        <f t="shared" si="430"/>
        <v>0</v>
      </c>
      <c r="FJ171" s="64">
        <f t="shared" si="555"/>
        <v>0</v>
      </c>
      <c r="FK171" s="64">
        <f t="shared" si="555"/>
        <v>0</v>
      </c>
      <c r="FL171" s="64">
        <f t="shared" si="432"/>
        <v>0</v>
      </c>
      <c r="FM171" s="64">
        <f t="shared" si="556"/>
        <v>0</v>
      </c>
      <c r="FN171" s="64">
        <f t="shared" si="556"/>
        <v>0</v>
      </c>
      <c r="FO171" s="64"/>
      <c r="FP171" s="64">
        <f t="shared" si="557"/>
        <v>0</v>
      </c>
      <c r="FQ171" s="64">
        <f t="shared" si="557"/>
        <v>0</v>
      </c>
      <c r="FR171" s="64"/>
      <c r="FS171" s="64">
        <f t="shared" si="435"/>
        <v>0</v>
      </c>
      <c r="FT171" s="64">
        <f t="shared" si="558"/>
        <v>0</v>
      </c>
      <c r="FU171" s="426">
        <f t="shared" si="558"/>
        <v>0</v>
      </c>
      <c r="FV171" s="426">
        <f t="shared" si="478"/>
        <v>0</v>
      </c>
      <c r="FW171" s="64">
        <f t="shared" si="437"/>
        <v>0</v>
      </c>
      <c r="FX171" s="64">
        <f t="shared" si="438"/>
        <v>0</v>
      </c>
      <c r="FY171" s="64">
        <f t="shared" si="479"/>
        <v>0</v>
      </c>
      <c r="FZ171" s="64">
        <f t="shared" si="559"/>
        <v>0</v>
      </c>
      <c r="GA171" s="64">
        <f t="shared" si="559"/>
        <v>0</v>
      </c>
      <c r="GB171" s="64">
        <f t="shared" si="480"/>
        <v>0</v>
      </c>
      <c r="GC171" s="64">
        <f t="shared" si="560"/>
        <v>0</v>
      </c>
      <c r="GD171" s="64">
        <f t="shared" si="560"/>
        <v>0</v>
      </c>
      <c r="GE171" s="64">
        <f t="shared" si="441"/>
        <v>0</v>
      </c>
      <c r="GF171" s="64">
        <f t="shared" si="561"/>
        <v>0</v>
      </c>
      <c r="GG171" s="64">
        <f t="shared" si="561"/>
        <v>0</v>
      </c>
      <c r="GH171" s="64">
        <f t="shared" si="443"/>
        <v>0</v>
      </c>
      <c r="GI171" s="64">
        <f t="shared" si="562"/>
        <v>0</v>
      </c>
      <c r="GJ171" s="64">
        <f t="shared" si="562"/>
        <v>0</v>
      </c>
      <c r="GK171" s="64"/>
      <c r="GL171" s="64">
        <f t="shared" si="563"/>
        <v>0</v>
      </c>
      <c r="GM171" s="64">
        <f t="shared" si="563"/>
        <v>0</v>
      </c>
      <c r="GN171" s="64"/>
      <c r="GO171" s="64">
        <f t="shared" si="446"/>
        <v>0</v>
      </c>
      <c r="GP171" s="64">
        <f t="shared" si="564"/>
        <v>0</v>
      </c>
      <c r="GQ171" s="426">
        <f t="shared" si="564"/>
        <v>0</v>
      </c>
      <c r="GR171" s="426">
        <f t="shared" si="481"/>
        <v>0</v>
      </c>
      <c r="GS171" s="64">
        <f t="shared" si="448"/>
        <v>0</v>
      </c>
      <c r="GT171" s="64">
        <f t="shared" si="449"/>
        <v>0</v>
      </c>
      <c r="GU171" s="64">
        <f t="shared" si="482"/>
        <v>0</v>
      </c>
      <c r="GV171" s="64">
        <f t="shared" si="565"/>
        <v>0</v>
      </c>
      <c r="GW171" s="64">
        <f t="shared" si="565"/>
        <v>0</v>
      </c>
      <c r="GX171" s="64">
        <f t="shared" si="483"/>
        <v>0</v>
      </c>
      <c r="GY171" s="64">
        <f t="shared" si="566"/>
        <v>0</v>
      </c>
      <c r="GZ171" s="64">
        <f t="shared" si="566"/>
        <v>0</v>
      </c>
      <c r="HA171" s="64">
        <f t="shared" si="484"/>
        <v>0</v>
      </c>
      <c r="HB171" s="64">
        <f t="shared" si="567"/>
        <v>0</v>
      </c>
      <c r="HC171" s="64">
        <f t="shared" si="567"/>
        <v>0</v>
      </c>
      <c r="HD171" s="64">
        <f t="shared" si="485"/>
        <v>0</v>
      </c>
      <c r="HE171" s="64">
        <f t="shared" si="568"/>
        <v>0</v>
      </c>
      <c r="HF171" s="64">
        <f t="shared" si="568"/>
        <v>0</v>
      </c>
      <c r="HG171" s="64"/>
      <c r="HH171" s="64">
        <f t="shared" si="569"/>
        <v>0</v>
      </c>
      <c r="HI171" s="64">
        <f t="shared" si="569"/>
        <v>0</v>
      </c>
      <c r="HJ171" s="64"/>
      <c r="HK171" s="64">
        <f t="shared" si="455"/>
        <v>0</v>
      </c>
      <c r="HL171" s="382">
        <f t="shared" si="486"/>
        <v>4500</v>
      </c>
      <c r="HM171" s="398">
        <f t="shared" si="486"/>
        <v>0</v>
      </c>
      <c r="HN171" s="398">
        <f t="shared" si="487"/>
        <v>0</v>
      </c>
      <c r="HO171" s="382">
        <f t="shared" si="456"/>
        <v>4500</v>
      </c>
      <c r="HP171" s="382">
        <f t="shared" si="589"/>
        <v>0</v>
      </c>
      <c r="HQ171" s="382">
        <f t="shared" si="589"/>
        <v>0</v>
      </c>
      <c r="HR171" s="382">
        <f t="shared" si="589"/>
        <v>0</v>
      </c>
      <c r="HS171" s="382">
        <f t="shared" si="589"/>
        <v>0</v>
      </c>
      <c r="HT171" s="382">
        <f t="shared" si="589"/>
        <v>0</v>
      </c>
      <c r="HU171" s="382">
        <f t="shared" si="589"/>
        <v>0</v>
      </c>
      <c r="HV171" s="382">
        <f t="shared" si="572"/>
        <v>0</v>
      </c>
      <c r="HW171" s="382">
        <f t="shared" si="572"/>
        <v>0</v>
      </c>
      <c r="HX171" s="382">
        <f t="shared" si="572"/>
        <v>0</v>
      </c>
      <c r="HY171" s="382">
        <f t="shared" si="572"/>
        <v>0</v>
      </c>
      <c r="HZ171" s="382">
        <f t="shared" si="572"/>
        <v>0</v>
      </c>
      <c r="IA171" s="382">
        <f t="shared" si="572"/>
        <v>0</v>
      </c>
      <c r="IB171" s="382">
        <f t="shared" si="572"/>
        <v>4500</v>
      </c>
      <c r="IC171" s="382">
        <f t="shared" si="572"/>
        <v>0</v>
      </c>
      <c r="ID171" s="382">
        <f t="shared" si="572"/>
        <v>4500</v>
      </c>
      <c r="IE171" s="382">
        <f t="shared" si="572"/>
        <v>0</v>
      </c>
      <c r="IF171" s="429">
        <f t="shared" si="572"/>
        <v>0</v>
      </c>
      <c r="IG171" s="382">
        <f t="shared" si="572"/>
        <v>0</v>
      </c>
      <c r="IK171" s="380">
        <f t="shared" si="541"/>
        <v>0</v>
      </c>
    </row>
    <row r="172" spans="1:245" s="35" customFormat="1" ht="20.25" customHeight="1" outlineLevel="1">
      <c r="A172" s="189" t="s">
        <v>497</v>
      </c>
      <c r="B172" s="190" t="s">
        <v>160</v>
      </c>
      <c r="C172" s="533"/>
      <c r="D172" s="190" t="s">
        <v>160</v>
      </c>
      <c r="E172" s="245" t="s">
        <v>21</v>
      </c>
      <c r="F172" s="405"/>
      <c r="G172" s="405"/>
      <c r="H172" s="405"/>
      <c r="I172" s="405"/>
      <c r="J172" s="245">
        <v>2022</v>
      </c>
      <c r="K172" s="245">
        <v>2022</v>
      </c>
      <c r="L172" s="245"/>
      <c r="M172" s="34">
        <f>+P172+R172+T172+AG172+AS172+AV172</f>
        <v>2350</v>
      </c>
      <c r="N172" s="341" t="s">
        <v>606</v>
      </c>
      <c r="O172" s="34">
        <f t="shared" si="607"/>
        <v>2350</v>
      </c>
      <c r="P172" s="34">
        <f t="shared" si="608"/>
        <v>0</v>
      </c>
      <c r="Q172" s="34">
        <f t="shared" si="608"/>
        <v>0</v>
      </c>
      <c r="R172" s="34">
        <f t="shared" si="608"/>
        <v>0</v>
      </c>
      <c r="S172" s="34">
        <f t="shared" si="608"/>
        <v>0</v>
      </c>
      <c r="T172" s="34">
        <f t="shared" si="608"/>
        <v>0</v>
      </c>
      <c r="U172" s="34">
        <f t="shared" si="608"/>
        <v>0</v>
      </c>
      <c r="V172" s="66">
        <f t="shared" si="526"/>
        <v>0</v>
      </c>
      <c r="W172" s="34"/>
      <c r="X172" s="34"/>
      <c r="Y172" s="34"/>
      <c r="Z172" s="34"/>
      <c r="AA172" s="34"/>
      <c r="AB172" s="34"/>
      <c r="AC172" s="34"/>
      <c r="AD172" s="34"/>
      <c r="AE172" s="34"/>
      <c r="AF172" s="34"/>
      <c r="AG172" s="34">
        <f t="shared" si="613"/>
        <v>0</v>
      </c>
      <c r="AH172" s="34">
        <f t="shared" si="613"/>
        <v>0</v>
      </c>
      <c r="AI172" s="34">
        <f t="shared" si="500"/>
        <v>0</v>
      </c>
      <c r="AJ172" s="34"/>
      <c r="AK172" s="34"/>
      <c r="AL172" s="34"/>
      <c r="AM172" s="34"/>
      <c r="AN172" s="34"/>
      <c r="AO172" s="34"/>
      <c r="AP172" s="34"/>
      <c r="AQ172" s="34"/>
      <c r="AR172" s="34"/>
      <c r="AS172" s="34">
        <f t="shared" si="614"/>
        <v>0</v>
      </c>
      <c r="AT172" s="34">
        <f t="shared" si="614"/>
        <v>0</v>
      </c>
      <c r="AU172" s="66">
        <f t="shared" si="545"/>
        <v>0</v>
      </c>
      <c r="AV172" s="34">
        <f t="shared" si="609"/>
        <v>2350</v>
      </c>
      <c r="AW172" s="34">
        <f t="shared" si="609"/>
        <v>2350</v>
      </c>
      <c r="AX172" s="34">
        <f t="shared" si="546"/>
        <v>0</v>
      </c>
      <c r="AY172" s="34">
        <f>+BA172+BC172+BE172+BG172+BI172+BK172</f>
        <v>2350</v>
      </c>
      <c r="AZ172" s="34">
        <f t="shared" si="610"/>
        <v>2350</v>
      </c>
      <c r="BA172" s="186"/>
      <c r="BB172" s="186"/>
      <c r="BC172" s="186"/>
      <c r="BD172" s="186"/>
      <c r="BE172" s="186"/>
      <c r="BF172" s="186"/>
      <c r="BG172" s="186"/>
      <c r="BH172" s="186"/>
      <c r="BI172" s="186"/>
      <c r="BJ172" s="186"/>
      <c r="BK172" s="186">
        <v>2350</v>
      </c>
      <c r="BL172" s="186">
        <v>2350</v>
      </c>
      <c r="BM172" s="34">
        <f t="shared" si="611"/>
        <v>0</v>
      </c>
      <c r="BN172" s="34">
        <f t="shared" si="611"/>
        <v>0</v>
      </c>
      <c r="BO172" s="228"/>
      <c r="BP172" s="228"/>
      <c r="BQ172" s="228"/>
      <c r="BR172" s="228"/>
      <c r="BS172" s="228"/>
      <c r="BT172" s="228"/>
      <c r="BU172" s="228"/>
      <c r="BV172" s="228"/>
      <c r="BW172" s="228"/>
      <c r="BX172" s="228"/>
      <c r="BY172" s="228"/>
      <c r="BZ172" s="228"/>
      <c r="CA172" s="34">
        <f t="shared" si="538"/>
        <v>0</v>
      </c>
      <c r="CB172" s="34">
        <f t="shared" si="538"/>
        <v>0</v>
      </c>
      <c r="CC172" s="228"/>
      <c r="CD172" s="228"/>
      <c r="CE172" s="228"/>
      <c r="CF172" s="228"/>
      <c r="CG172" s="228"/>
      <c r="CH172" s="228"/>
      <c r="CI172" s="228"/>
      <c r="CJ172" s="228"/>
      <c r="CK172" s="228"/>
      <c r="CL172" s="228"/>
      <c r="CM172" s="228"/>
      <c r="CN172" s="228"/>
      <c r="CO172" s="34">
        <f t="shared" si="612"/>
        <v>0</v>
      </c>
      <c r="CP172" s="34">
        <f t="shared" si="612"/>
        <v>0</v>
      </c>
      <c r="CQ172" s="68"/>
      <c r="CR172" s="68"/>
      <c r="CS172" s="68"/>
      <c r="CT172" s="68"/>
      <c r="CU172" s="68"/>
      <c r="CV172" s="68"/>
      <c r="CW172" s="68"/>
      <c r="CX172" s="68"/>
      <c r="CY172" s="68"/>
      <c r="CZ172" s="187"/>
      <c r="DA172" s="187"/>
      <c r="DB172" s="187"/>
      <c r="DC172" s="380">
        <f t="shared" si="547"/>
        <v>2350</v>
      </c>
      <c r="DD172" s="380">
        <f t="shared" si="547"/>
        <v>2350</v>
      </c>
      <c r="DE172" s="64">
        <f t="shared" si="600"/>
        <v>0</v>
      </c>
      <c r="DF172" s="64">
        <f t="shared" si="600"/>
        <v>0</v>
      </c>
      <c r="DG172" s="64">
        <f t="shared" si="600"/>
        <v>0</v>
      </c>
      <c r="DH172" s="64">
        <f t="shared" si="590"/>
        <v>0</v>
      </c>
      <c r="DI172" s="64">
        <f t="shared" si="590"/>
        <v>0</v>
      </c>
      <c r="DJ172" s="64">
        <f t="shared" si="590"/>
        <v>0</v>
      </c>
      <c r="DK172" s="64">
        <f t="shared" si="590"/>
        <v>0</v>
      </c>
      <c r="DL172" s="64">
        <f t="shared" si="590"/>
        <v>0</v>
      </c>
      <c r="DM172" s="64">
        <f t="shared" si="590"/>
        <v>0</v>
      </c>
      <c r="DN172" s="64">
        <f t="shared" si="590"/>
        <v>0</v>
      </c>
      <c r="DO172" s="64">
        <f t="shared" si="590"/>
        <v>2350</v>
      </c>
      <c r="DP172" s="64">
        <f t="shared" si="590"/>
        <v>2350</v>
      </c>
      <c r="DQ172" s="245"/>
      <c r="DR172" s="245"/>
      <c r="DS172" s="245"/>
      <c r="DT172" s="245"/>
      <c r="DU172" s="245"/>
      <c r="DV172" s="245"/>
      <c r="DW172" s="245"/>
      <c r="DX172" s="245"/>
      <c r="DY172" s="33"/>
      <c r="DZ172" s="188"/>
      <c r="EA172" s="33"/>
      <c r="EB172" s="64">
        <f t="shared" si="570"/>
        <v>2350</v>
      </c>
      <c r="EC172" s="426">
        <f t="shared" si="570"/>
        <v>0</v>
      </c>
      <c r="ED172" s="426">
        <f t="shared" si="469"/>
        <v>0</v>
      </c>
      <c r="EE172" s="64">
        <f t="shared" si="470"/>
        <v>2350</v>
      </c>
      <c r="EF172" s="64">
        <f t="shared" si="418"/>
        <v>0</v>
      </c>
      <c r="EG172" s="64">
        <f t="shared" si="471"/>
        <v>0</v>
      </c>
      <c r="EH172" s="64">
        <f t="shared" si="548"/>
        <v>0</v>
      </c>
      <c r="EI172" s="64">
        <f t="shared" si="548"/>
        <v>0</v>
      </c>
      <c r="EJ172" s="64">
        <f t="shared" si="472"/>
        <v>0</v>
      </c>
      <c r="EK172" s="64">
        <f t="shared" si="549"/>
        <v>0</v>
      </c>
      <c r="EL172" s="64">
        <f t="shared" si="549"/>
        <v>0</v>
      </c>
      <c r="EM172" s="64">
        <f t="shared" si="421"/>
        <v>0</v>
      </c>
      <c r="EN172" s="64">
        <f t="shared" si="550"/>
        <v>0</v>
      </c>
      <c r="EO172" s="64">
        <f t="shared" si="550"/>
        <v>0</v>
      </c>
      <c r="EP172" s="64">
        <f t="shared" si="423"/>
        <v>0</v>
      </c>
      <c r="EQ172" s="64">
        <f t="shared" si="551"/>
        <v>0</v>
      </c>
      <c r="ER172" s="64">
        <f t="shared" si="551"/>
        <v>0</v>
      </c>
      <c r="ES172" s="64"/>
      <c r="ET172" s="426">
        <f t="shared" si="552"/>
        <v>0</v>
      </c>
      <c r="EU172" s="64">
        <f t="shared" si="552"/>
        <v>2350</v>
      </c>
      <c r="EV172" s="64"/>
      <c r="EW172" s="426">
        <f t="shared" si="426"/>
        <v>2350</v>
      </c>
      <c r="EX172" s="64">
        <f t="shared" si="571"/>
        <v>0</v>
      </c>
      <c r="EY172" s="426">
        <f t="shared" si="571"/>
        <v>0</v>
      </c>
      <c r="EZ172" s="426">
        <f t="shared" si="474"/>
        <v>0</v>
      </c>
      <c r="FA172" s="64">
        <f t="shared" si="475"/>
        <v>0</v>
      </c>
      <c r="FB172" s="64">
        <f t="shared" si="427"/>
        <v>0</v>
      </c>
      <c r="FC172" s="64">
        <f t="shared" si="476"/>
        <v>0</v>
      </c>
      <c r="FD172" s="64">
        <f t="shared" si="553"/>
        <v>0</v>
      </c>
      <c r="FE172" s="64">
        <f t="shared" si="553"/>
        <v>0</v>
      </c>
      <c r="FF172" s="64">
        <f t="shared" si="477"/>
        <v>0</v>
      </c>
      <c r="FG172" s="64">
        <f t="shared" si="554"/>
        <v>0</v>
      </c>
      <c r="FH172" s="64">
        <f t="shared" si="554"/>
        <v>0</v>
      </c>
      <c r="FI172" s="64">
        <f t="shared" si="430"/>
        <v>0</v>
      </c>
      <c r="FJ172" s="64">
        <f t="shared" si="555"/>
        <v>0</v>
      </c>
      <c r="FK172" s="64">
        <f t="shared" si="555"/>
        <v>0</v>
      </c>
      <c r="FL172" s="64">
        <f t="shared" si="432"/>
        <v>0</v>
      </c>
      <c r="FM172" s="64">
        <f t="shared" si="556"/>
        <v>0</v>
      </c>
      <c r="FN172" s="64">
        <f t="shared" si="556"/>
        <v>0</v>
      </c>
      <c r="FO172" s="64"/>
      <c r="FP172" s="64">
        <f t="shared" si="557"/>
        <v>0</v>
      </c>
      <c r="FQ172" s="64">
        <f t="shared" si="557"/>
        <v>0</v>
      </c>
      <c r="FR172" s="64"/>
      <c r="FS172" s="64">
        <f t="shared" si="435"/>
        <v>0</v>
      </c>
      <c r="FT172" s="64">
        <f t="shared" si="558"/>
        <v>0</v>
      </c>
      <c r="FU172" s="426">
        <f t="shared" si="558"/>
        <v>0</v>
      </c>
      <c r="FV172" s="426">
        <f t="shared" si="478"/>
        <v>0</v>
      </c>
      <c r="FW172" s="64">
        <f t="shared" si="437"/>
        <v>0</v>
      </c>
      <c r="FX172" s="64">
        <f t="shared" si="438"/>
        <v>0</v>
      </c>
      <c r="FY172" s="64">
        <f t="shared" si="479"/>
        <v>0</v>
      </c>
      <c r="FZ172" s="64">
        <f t="shared" si="559"/>
        <v>0</v>
      </c>
      <c r="GA172" s="64">
        <f t="shared" si="559"/>
        <v>0</v>
      </c>
      <c r="GB172" s="64">
        <f t="shared" si="480"/>
        <v>0</v>
      </c>
      <c r="GC172" s="64">
        <f t="shared" si="560"/>
        <v>0</v>
      </c>
      <c r="GD172" s="64">
        <f t="shared" si="560"/>
        <v>0</v>
      </c>
      <c r="GE172" s="64">
        <f t="shared" si="441"/>
        <v>0</v>
      </c>
      <c r="GF172" s="64">
        <f t="shared" si="561"/>
        <v>0</v>
      </c>
      <c r="GG172" s="64">
        <f t="shared" si="561"/>
        <v>0</v>
      </c>
      <c r="GH172" s="64">
        <f t="shared" si="443"/>
        <v>0</v>
      </c>
      <c r="GI172" s="64">
        <f t="shared" si="562"/>
        <v>0</v>
      </c>
      <c r="GJ172" s="64">
        <f t="shared" si="562"/>
        <v>0</v>
      </c>
      <c r="GK172" s="64"/>
      <c r="GL172" s="64">
        <f t="shared" si="563"/>
        <v>0</v>
      </c>
      <c r="GM172" s="64">
        <f t="shared" si="563"/>
        <v>0</v>
      </c>
      <c r="GN172" s="64"/>
      <c r="GO172" s="64">
        <f t="shared" si="446"/>
        <v>0</v>
      </c>
      <c r="GP172" s="64">
        <f t="shared" si="564"/>
        <v>0</v>
      </c>
      <c r="GQ172" s="426">
        <f t="shared" si="564"/>
        <v>0</v>
      </c>
      <c r="GR172" s="426">
        <f t="shared" si="481"/>
        <v>0</v>
      </c>
      <c r="GS172" s="64">
        <f t="shared" si="448"/>
        <v>0</v>
      </c>
      <c r="GT172" s="64">
        <f t="shared" si="449"/>
        <v>0</v>
      </c>
      <c r="GU172" s="64">
        <f t="shared" si="482"/>
        <v>0</v>
      </c>
      <c r="GV172" s="64">
        <f t="shared" si="565"/>
        <v>0</v>
      </c>
      <c r="GW172" s="64">
        <f t="shared" si="565"/>
        <v>0</v>
      </c>
      <c r="GX172" s="64">
        <f t="shared" si="483"/>
        <v>0</v>
      </c>
      <c r="GY172" s="64">
        <f t="shared" si="566"/>
        <v>0</v>
      </c>
      <c r="GZ172" s="64">
        <f t="shared" si="566"/>
        <v>0</v>
      </c>
      <c r="HA172" s="64">
        <f t="shared" si="484"/>
        <v>0</v>
      </c>
      <c r="HB172" s="64">
        <f t="shared" si="567"/>
        <v>0</v>
      </c>
      <c r="HC172" s="64">
        <f t="shared" si="567"/>
        <v>0</v>
      </c>
      <c r="HD172" s="64">
        <f t="shared" si="485"/>
        <v>0</v>
      </c>
      <c r="HE172" s="64">
        <f t="shared" si="568"/>
        <v>0</v>
      </c>
      <c r="HF172" s="64">
        <f t="shared" si="568"/>
        <v>0</v>
      </c>
      <c r="HG172" s="64"/>
      <c r="HH172" s="64">
        <f t="shared" si="569"/>
        <v>0</v>
      </c>
      <c r="HI172" s="64">
        <f t="shared" si="569"/>
        <v>0</v>
      </c>
      <c r="HJ172" s="64"/>
      <c r="HK172" s="64">
        <f t="shared" si="455"/>
        <v>0</v>
      </c>
      <c r="HL172" s="382">
        <f t="shared" si="486"/>
        <v>2350</v>
      </c>
      <c r="HM172" s="398">
        <f t="shared" si="486"/>
        <v>0</v>
      </c>
      <c r="HN172" s="398">
        <f t="shared" si="487"/>
        <v>0</v>
      </c>
      <c r="HO172" s="382">
        <f t="shared" si="456"/>
        <v>2350</v>
      </c>
      <c r="HP172" s="382">
        <f t="shared" si="589"/>
        <v>0</v>
      </c>
      <c r="HQ172" s="382">
        <f t="shared" si="589"/>
        <v>0</v>
      </c>
      <c r="HR172" s="382">
        <f t="shared" si="589"/>
        <v>0</v>
      </c>
      <c r="HS172" s="382">
        <f t="shared" si="589"/>
        <v>0</v>
      </c>
      <c r="HT172" s="382">
        <f t="shared" si="589"/>
        <v>0</v>
      </c>
      <c r="HU172" s="382">
        <f t="shared" si="589"/>
        <v>0</v>
      </c>
      <c r="HV172" s="382">
        <f t="shared" si="572"/>
        <v>0</v>
      </c>
      <c r="HW172" s="382">
        <f t="shared" si="572"/>
        <v>0</v>
      </c>
      <c r="HX172" s="382">
        <f t="shared" si="572"/>
        <v>0</v>
      </c>
      <c r="HY172" s="382">
        <f t="shared" si="572"/>
        <v>0</v>
      </c>
      <c r="HZ172" s="382">
        <f t="shared" si="572"/>
        <v>0</v>
      </c>
      <c r="IA172" s="382">
        <f t="shared" si="572"/>
        <v>0</v>
      </c>
      <c r="IB172" s="382">
        <f t="shared" si="572"/>
        <v>0</v>
      </c>
      <c r="IC172" s="382">
        <f t="shared" si="572"/>
        <v>0</v>
      </c>
      <c r="ID172" s="382">
        <f t="shared" si="572"/>
        <v>0</v>
      </c>
      <c r="IE172" s="382">
        <f t="shared" si="572"/>
        <v>2350</v>
      </c>
      <c r="IF172" s="429">
        <f t="shared" si="572"/>
        <v>0</v>
      </c>
      <c r="IG172" s="382">
        <f t="shared" si="572"/>
        <v>2350</v>
      </c>
      <c r="IK172" s="380">
        <f t="shared" si="541"/>
        <v>0</v>
      </c>
    </row>
    <row r="173" spans="1:245" s="35" customFormat="1" ht="20.25" customHeight="1" outlineLevel="1">
      <c r="A173" s="456"/>
      <c r="B173" s="461" t="s">
        <v>654</v>
      </c>
      <c r="C173" s="458"/>
      <c r="D173" s="457"/>
      <c r="E173" s="434"/>
      <c r="F173" s="434"/>
      <c r="G173" s="434"/>
      <c r="H173" s="434"/>
      <c r="I173" s="434"/>
      <c r="J173" s="434"/>
      <c r="K173" s="435"/>
      <c r="L173" s="438"/>
      <c r="M173" s="34">
        <f t="shared" ref="M173:M176" si="615">+P173+R173+T173+AG173+AS173+AV173</f>
        <v>0</v>
      </c>
      <c r="N173" s="459"/>
      <c r="O173" s="34">
        <f t="shared" si="607"/>
        <v>0</v>
      </c>
      <c r="P173" s="68"/>
      <c r="Q173" s="68"/>
      <c r="R173" s="68"/>
      <c r="S173" s="68"/>
      <c r="T173" s="68"/>
      <c r="U173" s="68"/>
      <c r="V173" s="460"/>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6">
        <f t="shared" si="545"/>
        <v>2927.2939999999999</v>
      </c>
      <c r="AV173" s="68">
        <f>SUM(AV174:AV179)</f>
        <v>0</v>
      </c>
      <c r="AW173" s="68">
        <f t="shared" ref="AW173:DH173" si="616">SUM(AW174:AW179)</f>
        <v>0</v>
      </c>
      <c r="AX173" s="68">
        <f t="shared" si="546"/>
        <v>1320.91</v>
      </c>
      <c r="AY173" s="68">
        <f t="shared" si="616"/>
        <v>0</v>
      </c>
      <c r="AZ173" s="68">
        <f t="shared" si="616"/>
        <v>0</v>
      </c>
      <c r="BA173" s="186">
        <f t="shared" si="616"/>
        <v>0</v>
      </c>
      <c r="BB173" s="186">
        <f t="shared" si="616"/>
        <v>0</v>
      </c>
      <c r="BC173" s="186">
        <f t="shared" si="616"/>
        <v>0</v>
      </c>
      <c r="BD173" s="186">
        <f t="shared" si="616"/>
        <v>0</v>
      </c>
      <c r="BE173" s="186">
        <f t="shared" si="616"/>
        <v>0</v>
      </c>
      <c r="BF173" s="186">
        <f t="shared" si="616"/>
        <v>0</v>
      </c>
      <c r="BG173" s="186">
        <f t="shared" si="616"/>
        <v>0</v>
      </c>
      <c r="BH173" s="186">
        <f t="shared" si="616"/>
        <v>0</v>
      </c>
      <c r="BI173" s="186">
        <f t="shared" si="616"/>
        <v>0</v>
      </c>
      <c r="BJ173" s="186">
        <f t="shared" si="616"/>
        <v>0</v>
      </c>
      <c r="BK173" s="186">
        <f t="shared" si="616"/>
        <v>0</v>
      </c>
      <c r="BL173" s="186">
        <f t="shared" si="616"/>
        <v>0</v>
      </c>
      <c r="BM173" s="68">
        <f t="shared" si="616"/>
        <v>0</v>
      </c>
      <c r="BN173" s="68">
        <f t="shared" si="616"/>
        <v>0</v>
      </c>
      <c r="BO173" s="228">
        <f t="shared" si="616"/>
        <v>0</v>
      </c>
      <c r="BP173" s="228">
        <f t="shared" si="616"/>
        <v>0</v>
      </c>
      <c r="BQ173" s="228">
        <f t="shared" si="616"/>
        <v>0</v>
      </c>
      <c r="BR173" s="228">
        <f t="shared" si="616"/>
        <v>0</v>
      </c>
      <c r="BS173" s="228">
        <f t="shared" si="616"/>
        <v>0</v>
      </c>
      <c r="BT173" s="228">
        <f t="shared" si="616"/>
        <v>0</v>
      </c>
      <c r="BU173" s="228">
        <f t="shared" si="616"/>
        <v>0</v>
      </c>
      <c r="BV173" s="228">
        <f t="shared" si="616"/>
        <v>0</v>
      </c>
      <c r="BW173" s="228">
        <f t="shared" si="616"/>
        <v>0</v>
      </c>
      <c r="BX173" s="228">
        <f t="shared" si="616"/>
        <v>0</v>
      </c>
      <c r="BY173" s="228">
        <f t="shared" si="616"/>
        <v>0</v>
      </c>
      <c r="BZ173" s="228">
        <f t="shared" si="616"/>
        <v>0</v>
      </c>
      <c r="CA173" s="68">
        <f t="shared" si="616"/>
        <v>0</v>
      </c>
      <c r="CB173" s="68">
        <f t="shared" si="616"/>
        <v>0</v>
      </c>
      <c r="CC173" s="228">
        <f t="shared" si="616"/>
        <v>0</v>
      </c>
      <c r="CD173" s="228">
        <f t="shared" si="616"/>
        <v>0</v>
      </c>
      <c r="CE173" s="228">
        <f t="shared" si="616"/>
        <v>0</v>
      </c>
      <c r="CF173" s="228">
        <f t="shared" si="616"/>
        <v>0</v>
      </c>
      <c r="CG173" s="228">
        <f t="shared" si="616"/>
        <v>0</v>
      </c>
      <c r="CH173" s="228">
        <f t="shared" si="616"/>
        <v>0</v>
      </c>
      <c r="CI173" s="228">
        <f t="shared" si="616"/>
        <v>0</v>
      </c>
      <c r="CJ173" s="228">
        <f t="shared" si="616"/>
        <v>0</v>
      </c>
      <c r="CK173" s="228">
        <f t="shared" si="616"/>
        <v>0</v>
      </c>
      <c r="CL173" s="228">
        <f t="shared" si="616"/>
        <v>0</v>
      </c>
      <c r="CM173" s="228">
        <f t="shared" si="616"/>
        <v>0</v>
      </c>
      <c r="CN173" s="228">
        <f t="shared" si="616"/>
        <v>0</v>
      </c>
      <c r="CO173" s="68">
        <f t="shared" si="616"/>
        <v>0</v>
      </c>
      <c r="CP173" s="68">
        <f t="shared" si="616"/>
        <v>0</v>
      </c>
      <c r="CQ173" s="68">
        <f t="shared" si="616"/>
        <v>0</v>
      </c>
      <c r="CR173" s="68">
        <f t="shared" si="616"/>
        <v>0</v>
      </c>
      <c r="CS173" s="68">
        <f t="shared" si="616"/>
        <v>0</v>
      </c>
      <c r="CT173" s="68">
        <f t="shared" si="616"/>
        <v>0</v>
      </c>
      <c r="CU173" s="68">
        <f t="shared" si="616"/>
        <v>0</v>
      </c>
      <c r="CV173" s="68">
        <f t="shared" si="616"/>
        <v>0</v>
      </c>
      <c r="CW173" s="68">
        <f t="shared" si="616"/>
        <v>0</v>
      </c>
      <c r="CX173" s="68">
        <f t="shared" si="616"/>
        <v>0</v>
      </c>
      <c r="CY173" s="68">
        <f t="shared" si="616"/>
        <v>0</v>
      </c>
      <c r="CZ173" s="187">
        <f t="shared" si="616"/>
        <v>0</v>
      </c>
      <c r="DA173" s="187">
        <f t="shared" si="616"/>
        <v>0</v>
      </c>
      <c r="DB173" s="187">
        <f t="shared" si="616"/>
        <v>0</v>
      </c>
      <c r="DC173" s="380">
        <f t="shared" si="616"/>
        <v>0</v>
      </c>
      <c r="DD173" s="380">
        <f t="shared" si="616"/>
        <v>0</v>
      </c>
      <c r="DE173" s="64">
        <f t="shared" si="616"/>
        <v>0</v>
      </c>
      <c r="DF173" s="64">
        <f t="shared" si="616"/>
        <v>0</v>
      </c>
      <c r="DG173" s="64">
        <f t="shared" si="616"/>
        <v>0</v>
      </c>
      <c r="DH173" s="64">
        <f t="shared" si="616"/>
        <v>0</v>
      </c>
      <c r="DI173" s="64">
        <f t="shared" ref="DI173:FT173" si="617">SUM(DI174:DI179)</f>
        <v>0</v>
      </c>
      <c r="DJ173" s="64">
        <f t="shared" si="617"/>
        <v>0</v>
      </c>
      <c r="DK173" s="64">
        <f t="shared" si="617"/>
        <v>0</v>
      </c>
      <c r="DL173" s="64">
        <f t="shared" si="617"/>
        <v>0</v>
      </c>
      <c r="DM173" s="64">
        <f t="shared" si="617"/>
        <v>0</v>
      </c>
      <c r="DN173" s="64">
        <f t="shared" si="617"/>
        <v>0</v>
      </c>
      <c r="DO173" s="64">
        <f t="shared" si="617"/>
        <v>0</v>
      </c>
      <c r="DP173" s="64">
        <f t="shared" si="617"/>
        <v>0</v>
      </c>
      <c r="DQ173" s="245">
        <f t="shared" si="617"/>
        <v>0</v>
      </c>
      <c r="DR173" s="245">
        <f t="shared" si="617"/>
        <v>0</v>
      </c>
      <c r="DS173" s="245">
        <f t="shared" si="617"/>
        <v>0</v>
      </c>
      <c r="DT173" s="245">
        <f t="shared" si="617"/>
        <v>0</v>
      </c>
      <c r="DU173" s="245">
        <f t="shared" si="617"/>
        <v>0</v>
      </c>
      <c r="DV173" s="245">
        <f t="shared" si="617"/>
        <v>0</v>
      </c>
      <c r="DW173" s="245">
        <f t="shared" si="617"/>
        <v>0</v>
      </c>
      <c r="DX173" s="245">
        <f t="shared" si="617"/>
        <v>0</v>
      </c>
      <c r="DY173" s="33">
        <f t="shared" si="617"/>
        <v>0</v>
      </c>
      <c r="DZ173" s="188">
        <f t="shared" si="617"/>
        <v>0</v>
      </c>
      <c r="EA173" s="33">
        <f t="shared" si="617"/>
        <v>0</v>
      </c>
      <c r="EB173" s="64">
        <f t="shared" si="617"/>
        <v>0</v>
      </c>
      <c r="EC173" s="426">
        <f t="shared" si="617"/>
        <v>2927.2939999999999</v>
      </c>
      <c r="ED173" s="426">
        <f t="shared" si="617"/>
        <v>0</v>
      </c>
      <c r="EE173" s="64">
        <f t="shared" si="617"/>
        <v>0</v>
      </c>
      <c r="EF173" s="64">
        <f t="shared" si="617"/>
        <v>0</v>
      </c>
      <c r="EG173" s="64">
        <f t="shared" si="617"/>
        <v>0</v>
      </c>
      <c r="EH173" s="64">
        <f t="shared" si="617"/>
        <v>0</v>
      </c>
      <c r="EI173" s="64">
        <f t="shared" si="617"/>
        <v>0</v>
      </c>
      <c r="EJ173" s="64">
        <f t="shared" si="617"/>
        <v>0</v>
      </c>
      <c r="EK173" s="64">
        <f t="shared" si="617"/>
        <v>0</v>
      </c>
      <c r="EL173" s="64">
        <f t="shared" si="617"/>
        <v>0</v>
      </c>
      <c r="EM173" s="64">
        <f t="shared" si="617"/>
        <v>0</v>
      </c>
      <c r="EN173" s="64">
        <f t="shared" si="617"/>
        <v>0</v>
      </c>
      <c r="EO173" s="64">
        <f t="shared" si="617"/>
        <v>0</v>
      </c>
      <c r="EP173" s="64">
        <f t="shared" si="617"/>
        <v>0</v>
      </c>
      <c r="EQ173" s="64">
        <f t="shared" si="617"/>
        <v>0</v>
      </c>
      <c r="ER173" s="64">
        <f t="shared" si="617"/>
        <v>0</v>
      </c>
      <c r="ES173" s="64">
        <f t="shared" si="617"/>
        <v>2927.2939999999999</v>
      </c>
      <c r="ET173" s="426">
        <f t="shared" si="617"/>
        <v>0</v>
      </c>
      <c r="EU173" s="64">
        <f t="shared" si="617"/>
        <v>0</v>
      </c>
      <c r="EV173" s="64">
        <f t="shared" si="617"/>
        <v>1320.91</v>
      </c>
      <c r="EW173" s="426">
        <f t="shared" si="617"/>
        <v>0</v>
      </c>
      <c r="EX173" s="64">
        <f t="shared" si="617"/>
        <v>0</v>
      </c>
      <c r="EY173" s="426">
        <f t="shared" si="617"/>
        <v>0</v>
      </c>
      <c r="EZ173" s="426">
        <f t="shared" si="617"/>
        <v>0</v>
      </c>
      <c r="FA173" s="64">
        <f t="shared" si="617"/>
        <v>0</v>
      </c>
      <c r="FB173" s="64">
        <f t="shared" si="617"/>
        <v>0</v>
      </c>
      <c r="FC173" s="64">
        <f t="shared" si="617"/>
        <v>0</v>
      </c>
      <c r="FD173" s="64">
        <f t="shared" si="617"/>
        <v>0</v>
      </c>
      <c r="FE173" s="64">
        <f t="shared" si="617"/>
        <v>0</v>
      </c>
      <c r="FF173" s="64">
        <f t="shared" si="617"/>
        <v>0</v>
      </c>
      <c r="FG173" s="64">
        <f t="shared" si="617"/>
        <v>0</v>
      </c>
      <c r="FH173" s="64">
        <f t="shared" si="617"/>
        <v>0</v>
      </c>
      <c r="FI173" s="64">
        <f t="shared" si="617"/>
        <v>0</v>
      </c>
      <c r="FJ173" s="64">
        <f t="shared" si="617"/>
        <v>0</v>
      </c>
      <c r="FK173" s="64">
        <f t="shared" si="617"/>
        <v>0</v>
      </c>
      <c r="FL173" s="64">
        <f t="shared" si="617"/>
        <v>0</v>
      </c>
      <c r="FM173" s="64">
        <f t="shared" si="617"/>
        <v>0</v>
      </c>
      <c r="FN173" s="64">
        <f t="shared" si="617"/>
        <v>0</v>
      </c>
      <c r="FO173" s="64">
        <f t="shared" si="617"/>
        <v>0</v>
      </c>
      <c r="FP173" s="64">
        <f t="shared" si="617"/>
        <v>0</v>
      </c>
      <c r="FQ173" s="64">
        <f t="shared" si="617"/>
        <v>0</v>
      </c>
      <c r="FR173" s="64">
        <f t="shared" si="617"/>
        <v>0</v>
      </c>
      <c r="FS173" s="64">
        <f t="shared" si="617"/>
        <v>0</v>
      </c>
      <c r="FT173" s="64">
        <f t="shared" si="617"/>
        <v>0</v>
      </c>
      <c r="FU173" s="426">
        <f t="shared" ref="FU173:IF173" si="618">SUM(FU174:FU179)</f>
        <v>0</v>
      </c>
      <c r="FV173" s="426">
        <f t="shared" si="618"/>
        <v>0</v>
      </c>
      <c r="FW173" s="64">
        <f t="shared" si="618"/>
        <v>0</v>
      </c>
      <c r="FX173" s="64">
        <f t="shared" si="618"/>
        <v>0</v>
      </c>
      <c r="FY173" s="64">
        <f t="shared" si="618"/>
        <v>0</v>
      </c>
      <c r="FZ173" s="64">
        <f t="shared" si="618"/>
        <v>0</v>
      </c>
      <c r="GA173" s="64">
        <f t="shared" si="618"/>
        <v>0</v>
      </c>
      <c r="GB173" s="64">
        <f t="shared" si="618"/>
        <v>0</v>
      </c>
      <c r="GC173" s="64">
        <f t="shared" si="618"/>
        <v>0</v>
      </c>
      <c r="GD173" s="64">
        <f t="shared" si="618"/>
        <v>0</v>
      </c>
      <c r="GE173" s="64">
        <f t="shared" si="618"/>
        <v>0</v>
      </c>
      <c r="GF173" s="64">
        <f t="shared" si="618"/>
        <v>0</v>
      </c>
      <c r="GG173" s="64">
        <f t="shared" si="618"/>
        <v>0</v>
      </c>
      <c r="GH173" s="64">
        <f t="shared" si="618"/>
        <v>0</v>
      </c>
      <c r="GI173" s="64">
        <f t="shared" si="618"/>
        <v>0</v>
      </c>
      <c r="GJ173" s="64">
        <f t="shared" si="618"/>
        <v>0</v>
      </c>
      <c r="GK173" s="64">
        <f t="shared" si="618"/>
        <v>0</v>
      </c>
      <c r="GL173" s="64">
        <f t="shared" si="618"/>
        <v>0</v>
      </c>
      <c r="GM173" s="64">
        <f t="shared" si="618"/>
        <v>0</v>
      </c>
      <c r="GN173" s="64">
        <f t="shared" si="618"/>
        <v>0</v>
      </c>
      <c r="GO173" s="64">
        <f t="shared" si="618"/>
        <v>0</v>
      </c>
      <c r="GP173" s="64">
        <f t="shared" si="618"/>
        <v>0</v>
      </c>
      <c r="GQ173" s="426">
        <f t="shared" si="618"/>
        <v>0</v>
      </c>
      <c r="GR173" s="426">
        <f t="shared" si="618"/>
        <v>0</v>
      </c>
      <c r="GS173" s="64">
        <f t="shared" si="618"/>
        <v>0</v>
      </c>
      <c r="GT173" s="64">
        <f t="shared" si="618"/>
        <v>0</v>
      </c>
      <c r="GU173" s="64">
        <f t="shared" si="618"/>
        <v>0</v>
      </c>
      <c r="GV173" s="64">
        <f t="shared" si="618"/>
        <v>0</v>
      </c>
      <c r="GW173" s="64">
        <f t="shared" si="618"/>
        <v>0</v>
      </c>
      <c r="GX173" s="64">
        <f t="shared" si="618"/>
        <v>0</v>
      </c>
      <c r="GY173" s="64">
        <f t="shared" si="618"/>
        <v>0</v>
      </c>
      <c r="GZ173" s="64">
        <f t="shared" si="618"/>
        <v>0</v>
      </c>
      <c r="HA173" s="64">
        <f t="shared" si="618"/>
        <v>0</v>
      </c>
      <c r="HB173" s="64">
        <f t="shared" si="618"/>
        <v>0</v>
      </c>
      <c r="HC173" s="64">
        <f t="shared" si="618"/>
        <v>0</v>
      </c>
      <c r="HD173" s="64">
        <f t="shared" si="618"/>
        <v>0</v>
      </c>
      <c r="HE173" s="64">
        <f t="shared" si="618"/>
        <v>0</v>
      </c>
      <c r="HF173" s="64">
        <f t="shared" si="618"/>
        <v>0</v>
      </c>
      <c r="HG173" s="64">
        <f t="shared" si="618"/>
        <v>0</v>
      </c>
      <c r="HH173" s="64">
        <f t="shared" si="618"/>
        <v>0</v>
      </c>
      <c r="HI173" s="64">
        <f t="shared" si="618"/>
        <v>0</v>
      </c>
      <c r="HJ173" s="64">
        <f t="shared" si="618"/>
        <v>0</v>
      </c>
      <c r="HK173" s="64">
        <f t="shared" si="618"/>
        <v>0</v>
      </c>
      <c r="HL173" s="382">
        <f t="shared" si="618"/>
        <v>0</v>
      </c>
      <c r="HM173" s="398">
        <f t="shared" si="618"/>
        <v>2927.2939999999999</v>
      </c>
      <c r="HN173" s="398">
        <f t="shared" si="618"/>
        <v>0</v>
      </c>
      <c r="HO173" s="382">
        <f t="shared" si="618"/>
        <v>0</v>
      </c>
      <c r="HP173" s="382">
        <f t="shared" si="618"/>
        <v>0</v>
      </c>
      <c r="HQ173" s="382">
        <f t="shared" si="618"/>
        <v>0</v>
      </c>
      <c r="HR173" s="382">
        <f t="shared" si="618"/>
        <v>0</v>
      </c>
      <c r="HS173" s="382">
        <f t="shared" si="618"/>
        <v>0</v>
      </c>
      <c r="HT173" s="382">
        <f t="shared" si="618"/>
        <v>0</v>
      </c>
      <c r="HU173" s="382">
        <f t="shared" si="618"/>
        <v>0</v>
      </c>
      <c r="HV173" s="382">
        <f t="shared" si="618"/>
        <v>0</v>
      </c>
      <c r="HW173" s="382">
        <f t="shared" si="618"/>
        <v>0</v>
      </c>
      <c r="HX173" s="382">
        <f t="shared" si="618"/>
        <v>0</v>
      </c>
      <c r="HY173" s="382">
        <f t="shared" si="618"/>
        <v>0</v>
      </c>
      <c r="HZ173" s="382">
        <f t="shared" si="618"/>
        <v>0</v>
      </c>
      <c r="IA173" s="382">
        <f t="shared" si="618"/>
        <v>0</v>
      </c>
      <c r="IB173" s="382">
        <f t="shared" si="618"/>
        <v>0</v>
      </c>
      <c r="IC173" s="382">
        <f t="shared" si="618"/>
        <v>2927.2939999999999</v>
      </c>
      <c r="ID173" s="382">
        <f t="shared" si="618"/>
        <v>0</v>
      </c>
      <c r="IE173" s="382">
        <f t="shared" si="618"/>
        <v>0</v>
      </c>
      <c r="IF173" s="429">
        <f t="shared" si="618"/>
        <v>1320.91</v>
      </c>
      <c r="IG173" s="382">
        <f t="shared" ref="IG173" si="619">SUM(IG174:IG179)</f>
        <v>0</v>
      </c>
      <c r="IK173" s="380">
        <f t="shared" si="541"/>
        <v>0</v>
      </c>
    </row>
    <row r="174" spans="1:245" s="35" customFormat="1" ht="20.25" customHeight="1" outlineLevel="1">
      <c r="A174" s="456"/>
      <c r="B174" s="454" t="s">
        <v>655</v>
      </c>
      <c r="C174" s="282" t="s">
        <v>130</v>
      </c>
      <c r="D174" s="457"/>
      <c r="E174" s="434"/>
      <c r="F174" s="434"/>
      <c r="G174" s="434"/>
      <c r="H174" s="434"/>
      <c r="I174" s="434"/>
      <c r="J174" s="245">
        <v>2021</v>
      </c>
      <c r="K174" s="435"/>
      <c r="L174" s="245">
        <v>2021</v>
      </c>
      <c r="M174" s="34">
        <f t="shared" si="615"/>
        <v>0</v>
      </c>
      <c r="N174" s="459"/>
      <c r="O174" s="34">
        <f t="shared" si="607"/>
        <v>0</v>
      </c>
      <c r="P174" s="68"/>
      <c r="Q174" s="68"/>
      <c r="R174" s="68"/>
      <c r="S174" s="68"/>
      <c r="T174" s="68"/>
      <c r="U174" s="68"/>
      <c r="V174" s="460"/>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6">
        <f t="shared" si="545"/>
        <v>1269.954</v>
      </c>
      <c r="AV174" s="68"/>
      <c r="AW174" s="68"/>
      <c r="AX174" s="68">
        <f t="shared" si="546"/>
        <v>0</v>
      </c>
      <c r="AY174" s="68"/>
      <c r="AZ174" s="68"/>
      <c r="BA174" s="186"/>
      <c r="BB174" s="186"/>
      <c r="BC174" s="186"/>
      <c r="BD174" s="186"/>
      <c r="BE174" s="186"/>
      <c r="BF174" s="186"/>
      <c r="BG174" s="186"/>
      <c r="BH174" s="186"/>
      <c r="BI174" s="186"/>
      <c r="BJ174" s="186"/>
      <c r="BK174" s="186"/>
      <c r="BL174" s="186"/>
      <c r="BM174" s="68"/>
      <c r="BN174" s="68"/>
      <c r="BO174" s="228"/>
      <c r="BP174" s="228"/>
      <c r="BQ174" s="228"/>
      <c r="BR174" s="228"/>
      <c r="BS174" s="228"/>
      <c r="BT174" s="228"/>
      <c r="BU174" s="228"/>
      <c r="BV174" s="228"/>
      <c r="BW174" s="228"/>
      <c r="BX174" s="228"/>
      <c r="BY174" s="228"/>
      <c r="BZ174" s="228"/>
      <c r="CA174" s="68"/>
      <c r="CB174" s="68"/>
      <c r="CC174" s="228"/>
      <c r="CD174" s="228"/>
      <c r="CE174" s="228"/>
      <c r="CF174" s="228"/>
      <c r="CG174" s="228"/>
      <c r="CH174" s="228"/>
      <c r="CI174" s="228"/>
      <c r="CJ174" s="228"/>
      <c r="CK174" s="228"/>
      <c r="CL174" s="228"/>
      <c r="CM174" s="228"/>
      <c r="CN174" s="228"/>
      <c r="CO174" s="68"/>
      <c r="CP174" s="68"/>
      <c r="CQ174" s="68"/>
      <c r="CR174" s="68"/>
      <c r="CS174" s="68"/>
      <c r="CT174" s="68"/>
      <c r="CU174" s="68"/>
      <c r="CV174" s="68"/>
      <c r="CW174" s="68"/>
      <c r="CX174" s="68"/>
      <c r="CY174" s="68"/>
      <c r="CZ174" s="187"/>
      <c r="DA174" s="187"/>
      <c r="DB174" s="187"/>
      <c r="DC174" s="380"/>
      <c r="DD174" s="380"/>
      <c r="DE174" s="64"/>
      <c r="DF174" s="64"/>
      <c r="DG174" s="64"/>
      <c r="DH174" s="64"/>
      <c r="DI174" s="64"/>
      <c r="DJ174" s="64"/>
      <c r="DK174" s="64"/>
      <c r="DL174" s="64"/>
      <c r="DM174" s="64"/>
      <c r="DN174" s="64"/>
      <c r="DO174" s="64"/>
      <c r="DP174" s="64"/>
      <c r="DQ174" s="245"/>
      <c r="DR174" s="245"/>
      <c r="DS174" s="245"/>
      <c r="DT174" s="245"/>
      <c r="DU174" s="245"/>
      <c r="DV174" s="245"/>
      <c r="DW174" s="245"/>
      <c r="DX174" s="245"/>
      <c r="DY174" s="33"/>
      <c r="DZ174" s="188"/>
      <c r="EA174" s="33"/>
      <c r="EB174" s="64">
        <f t="shared" ref="EB174:EB176" si="620">EF174+EI174+EL174+EO174+ER174+EU174</f>
        <v>0</v>
      </c>
      <c r="EC174" s="426">
        <f t="shared" ref="EC174:EC176" si="621">EG174+EJ174+EM174+EP174+ES174+EV174</f>
        <v>1269.954</v>
      </c>
      <c r="ED174" s="426">
        <f t="shared" ref="ED174:ED176" si="622">EH174+EK174+EN174+EQ174</f>
        <v>0</v>
      </c>
      <c r="EE174" s="64">
        <f t="shared" si="470"/>
        <v>0</v>
      </c>
      <c r="EF174" s="64"/>
      <c r="EG174" s="64"/>
      <c r="EH174" s="64"/>
      <c r="EI174" s="64"/>
      <c r="EJ174" s="64"/>
      <c r="EK174" s="64"/>
      <c r="EL174" s="64"/>
      <c r="EM174" s="64"/>
      <c r="EN174" s="64"/>
      <c r="EO174" s="64"/>
      <c r="EP174" s="64"/>
      <c r="EQ174" s="64"/>
      <c r="ER174" s="64"/>
      <c r="ES174" s="64">
        <v>1269.954</v>
      </c>
      <c r="ET174" s="426"/>
      <c r="EU174" s="64"/>
      <c r="EV174" s="64"/>
      <c r="EW174" s="426"/>
      <c r="EX174" s="64"/>
      <c r="EY174" s="426"/>
      <c r="EZ174" s="426"/>
      <c r="FA174" s="64"/>
      <c r="FB174" s="64"/>
      <c r="FC174" s="64"/>
      <c r="FD174" s="64"/>
      <c r="FE174" s="64"/>
      <c r="FF174" s="64"/>
      <c r="FG174" s="64"/>
      <c r="FH174" s="64"/>
      <c r="FI174" s="64"/>
      <c r="FJ174" s="64"/>
      <c r="FK174" s="64"/>
      <c r="FL174" s="64"/>
      <c r="FM174" s="64"/>
      <c r="FN174" s="64"/>
      <c r="FO174" s="64"/>
      <c r="FP174" s="64"/>
      <c r="FQ174" s="64"/>
      <c r="FR174" s="64"/>
      <c r="FS174" s="64"/>
      <c r="FT174" s="64"/>
      <c r="FU174" s="426"/>
      <c r="FV174" s="426"/>
      <c r="FW174" s="64"/>
      <c r="FX174" s="64"/>
      <c r="FY174" s="64"/>
      <c r="FZ174" s="64"/>
      <c r="GA174" s="64"/>
      <c r="GB174" s="64"/>
      <c r="GC174" s="64"/>
      <c r="GD174" s="64"/>
      <c r="GE174" s="64"/>
      <c r="GF174" s="64"/>
      <c r="GG174" s="64"/>
      <c r="GH174" s="64"/>
      <c r="GI174" s="64"/>
      <c r="GJ174" s="64"/>
      <c r="GK174" s="64"/>
      <c r="GL174" s="64"/>
      <c r="GM174" s="64"/>
      <c r="GN174" s="64"/>
      <c r="GO174" s="64"/>
      <c r="GP174" s="64"/>
      <c r="GQ174" s="426"/>
      <c r="GR174" s="426"/>
      <c r="GS174" s="64"/>
      <c r="GT174" s="64"/>
      <c r="GU174" s="64"/>
      <c r="GV174" s="64"/>
      <c r="GW174" s="64"/>
      <c r="GX174" s="64"/>
      <c r="GY174" s="64"/>
      <c r="GZ174" s="64"/>
      <c r="HA174" s="64"/>
      <c r="HB174" s="64"/>
      <c r="HC174" s="64"/>
      <c r="HD174" s="64"/>
      <c r="HE174" s="64"/>
      <c r="HF174" s="64"/>
      <c r="HG174" s="64"/>
      <c r="HH174" s="64"/>
      <c r="HI174" s="64"/>
      <c r="HJ174" s="64"/>
      <c r="HK174" s="64"/>
      <c r="HL174" s="382">
        <f t="shared" ref="HL174:HL176" si="623">HP174+HS174+HV174+HY174+IB174+IE174</f>
        <v>0</v>
      </c>
      <c r="HM174" s="398">
        <f t="shared" ref="HM174:HM176" si="624">HQ174+HT174+HW174+HZ174+IC174+IF174</f>
        <v>1269.954</v>
      </c>
      <c r="HN174" s="398">
        <f t="shared" ref="HN174:HN176" si="625">HR174+HU174+HX174+IA174</f>
        <v>0</v>
      </c>
      <c r="HO174" s="382">
        <f t="shared" ref="HO174:HO176" si="626">HR174+HU174+HX174+IA174+ID174+IG174</f>
        <v>0</v>
      </c>
      <c r="HP174" s="382"/>
      <c r="HQ174" s="382"/>
      <c r="HR174" s="382"/>
      <c r="HS174" s="382"/>
      <c r="HT174" s="382"/>
      <c r="HU174" s="382"/>
      <c r="HV174" s="382"/>
      <c r="HW174" s="382"/>
      <c r="HX174" s="382"/>
      <c r="HY174" s="382"/>
      <c r="HZ174" s="382"/>
      <c r="IA174" s="382"/>
      <c r="IB174" s="382"/>
      <c r="IC174" s="382">
        <f t="shared" ref="IC174:IC176" si="627">ES174+FO174+GK174+HG174</f>
        <v>1269.954</v>
      </c>
      <c r="ID174" s="382"/>
      <c r="IE174" s="382"/>
      <c r="IF174" s="429">
        <f t="shared" ref="IF174:IF179" si="628">EV174+FR174+GN174+HJ174</f>
        <v>0</v>
      </c>
      <c r="IG174" s="382"/>
      <c r="IK174" s="380">
        <f t="shared" si="541"/>
        <v>0</v>
      </c>
    </row>
    <row r="175" spans="1:245" s="35" customFormat="1" ht="20.25" customHeight="1" outlineLevel="1">
      <c r="A175" s="456"/>
      <c r="B175" s="454" t="s">
        <v>656</v>
      </c>
      <c r="C175" s="282" t="s">
        <v>130</v>
      </c>
      <c r="D175" s="457"/>
      <c r="E175" s="434"/>
      <c r="F175" s="434"/>
      <c r="G175" s="434"/>
      <c r="H175" s="434"/>
      <c r="I175" s="434"/>
      <c r="J175" s="245">
        <v>2021</v>
      </c>
      <c r="K175" s="435"/>
      <c r="L175" s="245">
        <v>2021</v>
      </c>
      <c r="M175" s="34">
        <f t="shared" si="615"/>
        <v>0</v>
      </c>
      <c r="N175" s="459"/>
      <c r="O175" s="34">
        <f t="shared" si="607"/>
        <v>0</v>
      </c>
      <c r="P175" s="68"/>
      <c r="Q175" s="68"/>
      <c r="R175" s="68"/>
      <c r="S175" s="68"/>
      <c r="T175" s="68"/>
      <c r="U175" s="68"/>
      <c r="V175" s="460"/>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6">
        <f t="shared" si="545"/>
        <v>806.36</v>
      </c>
      <c r="AV175" s="68"/>
      <c r="AW175" s="68"/>
      <c r="AX175" s="68">
        <f t="shared" si="546"/>
        <v>0</v>
      </c>
      <c r="AY175" s="68"/>
      <c r="AZ175" s="68"/>
      <c r="BA175" s="186"/>
      <c r="BB175" s="186"/>
      <c r="BC175" s="186"/>
      <c r="BD175" s="186"/>
      <c r="BE175" s="186"/>
      <c r="BF175" s="186"/>
      <c r="BG175" s="186"/>
      <c r="BH175" s="186"/>
      <c r="BI175" s="186"/>
      <c r="BJ175" s="186"/>
      <c r="BK175" s="186"/>
      <c r="BL175" s="186"/>
      <c r="BM175" s="68"/>
      <c r="BN175" s="68"/>
      <c r="BO175" s="228"/>
      <c r="BP175" s="228"/>
      <c r="BQ175" s="228"/>
      <c r="BR175" s="228"/>
      <c r="BS175" s="228"/>
      <c r="BT175" s="228"/>
      <c r="BU175" s="228"/>
      <c r="BV175" s="228"/>
      <c r="BW175" s="228"/>
      <c r="BX175" s="228"/>
      <c r="BY175" s="228"/>
      <c r="BZ175" s="228"/>
      <c r="CA175" s="68"/>
      <c r="CB175" s="68"/>
      <c r="CC175" s="228"/>
      <c r="CD175" s="228"/>
      <c r="CE175" s="228"/>
      <c r="CF175" s="228"/>
      <c r="CG175" s="228"/>
      <c r="CH175" s="228"/>
      <c r="CI175" s="228"/>
      <c r="CJ175" s="228"/>
      <c r="CK175" s="228"/>
      <c r="CL175" s="228"/>
      <c r="CM175" s="228"/>
      <c r="CN175" s="228"/>
      <c r="CO175" s="68"/>
      <c r="CP175" s="68"/>
      <c r="CQ175" s="68"/>
      <c r="CR175" s="68"/>
      <c r="CS175" s="68"/>
      <c r="CT175" s="68"/>
      <c r="CU175" s="68"/>
      <c r="CV175" s="68"/>
      <c r="CW175" s="68"/>
      <c r="CX175" s="68"/>
      <c r="CY175" s="68"/>
      <c r="CZ175" s="187"/>
      <c r="DA175" s="187"/>
      <c r="DB175" s="187"/>
      <c r="DC175" s="380"/>
      <c r="DD175" s="380"/>
      <c r="DE175" s="64"/>
      <c r="DF175" s="64"/>
      <c r="DG175" s="64"/>
      <c r="DH175" s="64"/>
      <c r="DI175" s="64"/>
      <c r="DJ175" s="64"/>
      <c r="DK175" s="64"/>
      <c r="DL175" s="64"/>
      <c r="DM175" s="64"/>
      <c r="DN175" s="64"/>
      <c r="DO175" s="64"/>
      <c r="DP175" s="64"/>
      <c r="DQ175" s="245"/>
      <c r="DR175" s="245"/>
      <c r="DS175" s="245"/>
      <c r="DT175" s="245"/>
      <c r="DU175" s="245"/>
      <c r="DV175" s="245"/>
      <c r="DW175" s="245"/>
      <c r="DX175" s="245"/>
      <c r="DY175" s="33"/>
      <c r="DZ175" s="188"/>
      <c r="EA175" s="33"/>
      <c r="EB175" s="64">
        <f t="shared" si="620"/>
        <v>0</v>
      </c>
      <c r="EC175" s="426">
        <f t="shared" si="621"/>
        <v>806.36</v>
      </c>
      <c r="ED175" s="426">
        <f t="shared" si="622"/>
        <v>0</v>
      </c>
      <c r="EE175" s="64">
        <f t="shared" si="470"/>
        <v>0</v>
      </c>
      <c r="EF175" s="64"/>
      <c r="EG175" s="64"/>
      <c r="EH175" s="64"/>
      <c r="EI175" s="64"/>
      <c r="EJ175" s="64"/>
      <c r="EK175" s="64"/>
      <c r="EL175" s="64"/>
      <c r="EM175" s="64"/>
      <c r="EN175" s="64"/>
      <c r="EO175" s="64"/>
      <c r="EP175" s="64"/>
      <c r="EQ175" s="64"/>
      <c r="ER175" s="64"/>
      <c r="ES175" s="64">
        <v>806.36</v>
      </c>
      <c r="ET175" s="426"/>
      <c r="EU175" s="64"/>
      <c r="EV175" s="64"/>
      <c r="EW175" s="426"/>
      <c r="EX175" s="64"/>
      <c r="EY175" s="426"/>
      <c r="EZ175" s="426"/>
      <c r="FA175" s="64"/>
      <c r="FB175" s="64"/>
      <c r="FC175" s="64"/>
      <c r="FD175" s="64"/>
      <c r="FE175" s="64"/>
      <c r="FF175" s="64"/>
      <c r="FG175" s="64"/>
      <c r="FH175" s="64"/>
      <c r="FI175" s="64"/>
      <c r="FJ175" s="64"/>
      <c r="FK175" s="64"/>
      <c r="FL175" s="64"/>
      <c r="FM175" s="64"/>
      <c r="FN175" s="64"/>
      <c r="FO175" s="64"/>
      <c r="FP175" s="64"/>
      <c r="FQ175" s="64"/>
      <c r="FR175" s="64"/>
      <c r="FS175" s="64"/>
      <c r="FT175" s="64"/>
      <c r="FU175" s="426"/>
      <c r="FV175" s="426"/>
      <c r="FW175" s="64"/>
      <c r="FX175" s="64"/>
      <c r="FY175" s="64"/>
      <c r="FZ175" s="64"/>
      <c r="GA175" s="64"/>
      <c r="GB175" s="64"/>
      <c r="GC175" s="64"/>
      <c r="GD175" s="64"/>
      <c r="GE175" s="64"/>
      <c r="GF175" s="64"/>
      <c r="GG175" s="64"/>
      <c r="GH175" s="64"/>
      <c r="GI175" s="64"/>
      <c r="GJ175" s="64"/>
      <c r="GK175" s="64"/>
      <c r="GL175" s="64"/>
      <c r="GM175" s="64"/>
      <c r="GN175" s="64"/>
      <c r="GO175" s="64"/>
      <c r="GP175" s="64"/>
      <c r="GQ175" s="426"/>
      <c r="GR175" s="426"/>
      <c r="GS175" s="64"/>
      <c r="GT175" s="64"/>
      <c r="GU175" s="64"/>
      <c r="GV175" s="64"/>
      <c r="GW175" s="64"/>
      <c r="GX175" s="64"/>
      <c r="GY175" s="64"/>
      <c r="GZ175" s="64"/>
      <c r="HA175" s="64"/>
      <c r="HB175" s="64"/>
      <c r="HC175" s="64"/>
      <c r="HD175" s="64"/>
      <c r="HE175" s="64"/>
      <c r="HF175" s="64"/>
      <c r="HG175" s="64"/>
      <c r="HH175" s="64"/>
      <c r="HI175" s="64"/>
      <c r="HJ175" s="64"/>
      <c r="HK175" s="64"/>
      <c r="HL175" s="382">
        <f t="shared" si="623"/>
        <v>0</v>
      </c>
      <c r="HM175" s="398">
        <f t="shared" si="624"/>
        <v>806.36</v>
      </c>
      <c r="HN175" s="398">
        <f t="shared" si="625"/>
        <v>0</v>
      </c>
      <c r="HO175" s="382">
        <f t="shared" si="626"/>
        <v>0</v>
      </c>
      <c r="HP175" s="382"/>
      <c r="HQ175" s="382"/>
      <c r="HR175" s="382"/>
      <c r="HS175" s="382"/>
      <c r="HT175" s="382"/>
      <c r="HU175" s="382"/>
      <c r="HV175" s="382"/>
      <c r="HW175" s="382"/>
      <c r="HX175" s="382"/>
      <c r="HY175" s="382"/>
      <c r="HZ175" s="382"/>
      <c r="IA175" s="382"/>
      <c r="IB175" s="382"/>
      <c r="IC175" s="382">
        <f t="shared" si="627"/>
        <v>806.36</v>
      </c>
      <c r="ID175" s="382"/>
      <c r="IE175" s="382"/>
      <c r="IF175" s="429">
        <f t="shared" si="628"/>
        <v>0</v>
      </c>
      <c r="IG175" s="382"/>
      <c r="IK175" s="380">
        <f t="shared" si="541"/>
        <v>0</v>
      </c>
    </row>
    <row r="176" spans="1:245" s="35" customFormat="1" ht="20.25" customHeight="1" outlineLevel="1">
      <c r="A176" s="456"/>
      <c r="B176" s="454" t="s">
        <v>657</v>
      </c>
      <c r="C176" s="282" t="s">
        <v>130</v>
      </c>
      <c r="D176" s="457"/>
      <c r="E176" s="434"/>
      <c r="F176" s="434"/>
      <c r="G176" s="434"/>
      <c r="H176" s="434"/>
      <c r="I176" s="434"/>
      <c r="J176" s="245">
        <v>2021</v>
      </c>
      <c r="K176" s="435"/>
      <c r="L176" s="245">
        <v>2021</v>
      </c>
      <c r="M176" s="34">
        <f t="shared" si="615"/>
        <v>0</v>
      </c>
      <c r="N176" s="459"/>
      <c r="O176" s="34">
        <f t="shared" si="607"/>
        <v>0</v>
      </c>
      <c r="P176" s="68"/>
      <c r="Q176" s="68"/>
      <c r="R176" s="68"/>
      <c r="S176" s="68"/>
      <c r="T176" s="68"/>
      <c r="U176" s="68"/>
      <c r="V176" s="460"/>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6">
        <f t="shared" si="545"/>
        <v>850.98</v>
      </c>
      <c r="AV176" s="68"/>
      <c r="AW176" s="68"/>
      <c r="AX176" s="68">
        <f t="shared" si="546"/>
        <v>0</v>
      </c>
      <c r="AY176" s="68"/>
      <c r="AZ176" s="68"/>
      <c r="BA176" s="186"/>
      <c r="BB176" s="186"/>
      <c r="BC176" s="186"/>
      <c r="BD176" s="186"/>
      <c r="BE176" s="186"/>
      <c r="BF176" s="186"/>
      <c r="BG176" s="186"/>
      <c r="BH176" s="186"/>
      <c r="BI176" s="186"/>
      <c r="BJ176" s="186"/>
      <c r="BK176" s="186"/>
      <c r="BL176" s="186"/>
      <c r="BM176" s="68"/>
      <c r="BN176" s="68"/>
      <c r="BO176" s="228"/>
      <c r="BP176" s="228"/>
      <c r="BQ176" s="228"/>
      <c r="BR176" s="228"/>
      <c r="BS176" s="228"/>
      <c r="BT176" s="228"/>
      <c r="BU176" s="228"/>
      <c r="BV176" s="228"/>
      <c r="BW176" s="228"/>
      <c r="BX176" s="228"/>
      <c r="BY176" s="228"/>
      <c r="BZ176" s="228"/>
      <c r="CA176" s="68"/>
      <c r="CB176" s="68"/>
      <c r="CC176" s="228"/>
      <c r="CD176" s="228"/>
      <c r="CE176" s="228"/>
      <c r="CF176" s="228"/>
      <c r="CG176" s="228"/>
      <c r="CH176" s="228"/>
      <c r="CI176" s="228"/>
      <c r="CJ176" s="228"/>
      <c r="CK176" s="228"/>
      <c r="CL176" s="228"/>
      <c r="CM176" s="228"/>
      <c r="CN176" s="228"/>
      <c r="CO176" s="68"/>
      <c r="CP176" s="68"/>
      <c r="CQ176" s="68"/>
      <c r="CR176" s="68"/>
      <c r="CS176" s="68"/>
      <c r="CT176" s="68"/>
      <c r="CU176" s="68"/>
      <c r="CV176" s="68"/>
      <c r="CW176" s="68"/>
      <c r="CX176" s="68"/>
      <c r="CY176" s="68"/>
      <c r="CZ176" s="187"/>
      <c r="DA176" s="187"/>
      <c r="DB176" s="187"/>
      <c r="DC176" s="380"/>
      <c r="DD176" s="380"/>
      <c r="DE176" s="64"/>
      <c r="DF176" s="64"/>
      <c r="DG176" s="64"/>
      <c r="DH176" s="64"/>
      <c r="DI176" s="64"/>
      <c r="DJ176" s="64"/>
      <c r="DK176" s="64"/>
      <c r="DL176" s="64"/>
      <c r="DM176" s="64"/>
      <c r="DN176" s="64"/>
      <c r="DO176" s="64"/>
      <c r="DP176" s="64"/>
      <c r="DQ176" s="245"/>
      <c r="DR176" s="245"/>
      <c r="DS176" s="245"/>
      <c r="DT176" s="245"/>
      <c r="DU176" s="245"/>
      <c r="DV176" s="245"/>
      <c r="DW176" s="245"/>
      <c r="DX176" s="245"/>
      <c r="DY176" s="33"/>
      <c r="DZ176" s="188"/>
      <c r="EA176" s="33"/>
      <c r="EB176" s="64">
        <f t="shared" si="620"/>
        <v>0</v>
      </c>
      <c r="EC176" s="426">
        <f t="shared" si="621"/>
        <v>850.98</v>
      </c>
      <c r="ED176" s="426">
        <f t="shared" si="622"/>
        <v>0</v>
      </c>
      <c r="EE176" s="64">
        <f t="shared" si="470"/>
        <v>0</v>
      </c>
      <c r="EF176" s="64"/>
      <c r="EG176" s="64"/>
      <c r="EH176" s="64"/>
      <c r="EI176" s="64"/>
      <c r="EJ176" s="64"/>
      <c r="EK176" s="64"/>
      <c r="EL176" s="64"/>
      <c r="EM176" s="64"/>
      <c r="EN176" s="64"/>
      <c r="EO176" s="64"/>
      <c r="EP176" s="64"/>
      <c r="EQ176" s="64"/>
      <c r="ER176" s="64"/>
      <c r="ES176" s="64">
        <v>850.98</v>
      </c>
      <c r="ET176" s="426"/>
      <c r="EU176" s="64"/>
      <c r="EV176" s="64"/>
      <c r="EW176" s="426"/>
      <c r="EX176" s="64"/>
      <c r="EY176" s="426"/>
      <c r="EZ176" s="426"/>
      <c r="FA176" s="64"/>
      <c r="FB176" s="64"/>
      <c r="FC176" s="64"/>
      <c r="FD176" s="64"/>
      <c r="FE176" s="64"/>
      <c r="FF176" s="64"/>
      <c r="FG176" s="64"/>
      <c r="FH176" s="64"/>
      <c r="FI176" s="64"/>
      <c r="FJ176" s="64"/>
      <c r="FK176" s="64"/>
      <c r="FL176" s="64"/>
      <c r="FM176" s="64"/>
      <c r="FN176" s="64"/>
      <c r="FO176" s="64"/>
      <c r="FP176" s="64"/>
      <c r="FQ176" s="64"/>
      <c r="FR176" s="64"/>
      <c r="FS176" s="64"/>
      <c r="FT176" s="64"/>
      <c r="FU176" s="426"/>
      <c r="FV176" s="426"/>
      <c r="FW176" s="64"/>
      <c r="FX176" s="64"/>
      <c r="FY176" s="64"/>
      <c r="FZ176" s="64"/>
      <c r="GA176" s="64"/>
      <c r="GB176" s="64"/>
      <c r="GC176" s="64"/>
      <c r="GD176" s="64"/>
      <c r="GE176" s="64"/>
      <c r="GF176" s="64"/>
      <c r="GG176" s="64"/>
      <c r="GH176" s="64"/>
      <c r="GI176" s="64"/>
      <c r="GJ176" s="64"/>
      <c r="GK176" s="64"/>
      <c r="GL176" s="64"/>
      <c r="GM176" s="64"/>
      <c r="GN176" s="64"/>
      <c r="GO176" s="64"/>
      <c r="GP176" s="64"/>
      <c r="GQ176" s="426"/>
      <c r="GR176" s="426"/>
      <c r="GS176" s="64"/>
      <c r="GT176" s="64"/>
      <c r="GU176" s="64"/>
      <c r="GV176" s="64"/>
      <c r="GW176" s="64"/>
      <c r="GX176" s="64"/>
      <c r="GY176" s="64"/>
      <c r="GZ176" s="64"/>
      <c r="HA176" s="64"/>
      <c r="HB176" s="64"/>
      <c r="HC176" s="64"/>
      <c r="HD176" s="64"/>
      <c r="HE176" s="64"/>
      <c r="HF176" s="64"/>
      <c r="HG176" s="64"/>
      <c r="HH176" s="64"/>
      <c r="HI176" s="64"/>
      <c r="HJ176" s="64"/>
      <c r="HK176" s="64"/>
      <c r="HL176" s="382">
        <f t="shared" si="623"/>
        <v>0</v>
      </c>
      <c r="HM176" s="398">
        <f t="shared" si="624"/>
        <v>850.98</v>
      </c>
      <c r="HN176" s="398">
        <f t="shared" si="625"/>
        <v>0</v>
      </c>
      <c r="HO176" s="382">
        <f t="shared" si="626"/>
        <v>0</v>
      </c>
      <c r="HP176" s="382"/>
      <c r="HQ176" s="382"/>
      <c r="HR176" s="382"/>
      <c r="HS176" s="382"/>
      <c r="HT176" s="382"/>
      <c r="HU176" s="382"/>
      <c r="HV176" s="382"/>
      <c r="HW176" s="382"/>
      <c r="HX176" s="382"/>
      <c r="HY176" s="382"/>
      <c r="HZ176" s="382"/>
      <c r="IA176" s="382"/>
      <c r="IB176" s="382"/>
      <c r="IC176" s="382">
        <f t="shared" si="627"/>
        <v>850.98</v>
      </c>
      <c r="ID176" s="382"/>
      <c r="IE176" s="382"/>
      <c r="IF176" s="429">
        <f t="shared" si="628"/>
        <v>0</v>
      </c>
      <c r="IG176" s="382"/>
      <c r="IK176" s="380">
        <f t="shared" si="541"/>
        <v>0</v>
      </c>
    </row>
    <row r="177" spans="1:245" s="35" customFormat="1" ht="20.25" customHeight="1" outlineLevel="1">
      <c r="A177" s="456"/>
      <c r="B177" s="60" t="s">
        <v>685</v>
      </c>
      <c r="C177" s="282" t="s">
        <v>130</v>
      </c>
      <c r="D177" s="457"/>
      <c r="E177" s="448"/>
      <c r="F177" s="448"/>
      <c r="G177" s="448"/>
      <c r="H177" s="448"/>
      <c r="I177" s="448"/>
      <c r="J177" s="448"/>
      <c r="K177" s="449"/>
      <c r="L177" s="451"/>
      <c r="M177" s="68"/>
      <c r="N177" s="459"/>
      <c r="O177" s="68"/>
      <c r="P177" s="68"/>
      <c r="Q177" s="68"/>
      <c r="R177" s="68"/>
      <c r="S177" s="68"/>
      <c r="T177" s="68"/>
      <c r="U177" s="68"/>
      <c r="V177" s="460"/>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6">
        <f t="shared" si="545"/>
        <v>0</v>
      </c>
      <c r="AV177" s="68"/>
      <c r="AW177" s="68"/>
      <c r="AX177" s="68">
        <f t="shared" si="546"/>
        <v>492.16</v>
      </c>
      <c r="AY177" s="68"/>
      <c r="AZ177" s="68"/>
      <c r="BA177" s="186"/>
      <c r="BB177" s="186"/>
      <c r="BC177" s="186"/>
      <c r="BD177" s="186"/>
      <c r="BE177" s="186"/>
      <c r="BF177" s="186"/>
      <c r="BG177" s="186"/>
      <c r="BH177" s="186"/>
      <c r="BI177" s="186"/>
      <c r="BJ177" s="186"/>
      <c r="BK177" s="186"/>
      <c r="BL177" s="186"/>
      <c r="BM177" s="68"/>
      <c r="BN177" s="68"/>
      <c r="BO177" s="228"/>
      <c r="BP177" s="228"/>
      <c r="BQ177" s="228"/>
      <c r="BR177" s="228"/>
      <c r="BS177" s="228"/>
      <c r="BT177" s="228"/>
      <c r="BU177" s="228"/>
      <c r="BV177" s="228"/>
      <c r="BW177" s="228"/>
      <c r="BX177" s="228"/>
      <c r="BY177" s="228"/>
      <c r="BZ177" s="228"/>
      <c r="CA177" s="68"/>
      <c r="CB177" s="68"/>
      <c r="CC177" s="228"/>
      <c r="CD177" s="228"/>
      <c r="CE177" s="228"/>
      <c r="CF177" s="228"/>
      <c r="CG177" s="228"/>
      <c r="CH177" s="228"/>
      <c r="CI177" s="228"/>
      <c r="CJ177" s="228"/>
      <c r="CK177" s="228"/>
      <c r="CL177" s="228"/>
      <c r="CM177" s="228"/>
      <c r="CN177" s="228"/>
      <c r="CO177" s="68"/>
      <c r="CP177" s="68"/>
      <c r="CQ177" s="68"/>
      <c r="CR177" s="68"/>
      <c r="CS177" s="68"/>
      <c r="CT177" s="68"/>
      <c r="CU177" s="68"/>
      <c r="CV177" s="68"/>
      <c r="CW177" s="68"/>
      <c r="CX177" s="68"/>
      <c r="CY177" s="68"/>
      <c r="CZ177" s="187"/>
      <c r="DA177" s="187"/>
      <c r="DB177" s="187"/>
      <c r="DC177" s="380"/>
      <c r="DD177" s="380"/>
      <c r="DE177" s="64"/>
      <c r="DF177" s="64"/>
      <c r="DG177" s="64"/>
      <c r="DH177" s="64"/>
      <c r="DI177" s="64"/>
      <c r="DJ177" s="64"/>
      <c r="DK177" s="64"/>
      <c r="DL177" s="64"/>
      <c r="DM177" s="64"/>
      <c r="DN177" s="64"/>
      <c r="DO177" s="64"/>
      <c r="DP177" s="64"/>
      <c r="DQ177" s="245"/>
      <c r="DR177" s="245"/>
      <c r="DS177" s="245"/>
      <c r="DT177" s="245"/>
      <c r="DU177" s="245"/>
      <c r="DV177" s="245"/>
      <c r="DW177" s="245"/>
      <c r="DX177" s="245"/>
      <c r="DY177" s="33"/>
      <c r="DZ177" s="188"/>
      <c r="EA177" s="33"/>
      <c r="EB177" s="64"/>
      <c r="EC177" s="426"/>
      <c r="ED177" s="426"/>
      <c r="EE177" s="64"/>
      <c r="EF177" s="64"/>
      <c r="EG177" s="64"/>
      <c r="EH177" s="64"/>
      <c r="EI177" s="64"/>
      <c r="EJ177" s="64"/>
      <c r="EK177" s="64"/>
      <c r="EL177" s="64"/>
      <c r="EM177" s="64"/>
      <c r="EN177" s="64"/>
      <c r="EO177" s="64"/>
      <c r="EP177" s="64"/>
      <c r="EQ177" s="64"/>
      <c r="ER177" s="64"/>
      <c r="ES177" s="64"/>
      <c r="ET177" s="426"/>
      <c r="EU177" s="64"/>
      <c r="EV177" s="64">
        <v>492.16</v>
      </c>
      <c r="EW177" s="426"/>
      <c r="EX177" s="64"/>
      <c r="EY177" s="426"/>
      <c r="EZ177" s="426"/>
      <c r="FA177" s="64"/>
      <c r="FB177" s="64"/>
      <c r="FC177" s="64"/>
      <c r="FD177" s="64"/>
      <c r="FE177" s="64"/>
      <c r="FF177" s="64"/>
      <c r="FG177" s="64"/>
      <c r="FH177" s="64"/>
      <c r="FI177" s="64"/>
      <c r="FJ177" s="64"/>
      <c r="FK177" s="64"/>
      <c r="FL177" s="64"/>
      <c r="FM177" s="64"/>
      <c r="FN177" s="64"/>
      <c r="FO177" s="64"/>
      <c r="FP177" s="64"/>
      <c r="FQ177" s="64"/>
      <c r="FR177" s="64"/>
      <c r="FS177" s="64"/>
      <c r="FT177" s="64"/>
      <c r="FU177" s="426"/>
      <c r="FV177" s="426"/>
      <c r="FW177" s="64"/>
      <c r="FX177" s="64"/>
      <c r="FY177" s="64"/>
      <c r="FZ177" s="64"/>
      <c r="GA177" s="64"/>
      <c r="GB177" s="64"/>
      <c r="GC177" s="64"/>
      <c r="GD177" s="64"/>
      <c r="GE177" s="64"/>
      <c r="GF177" s="64"/>
      <c r="GG177" s="64"/>
      <c r="GH177" s="64"/>
      <c r="GI177" s="64"/>
      <c r="GJ177" s="64"/>
      <c r="GK177" s="64"/>
      <c r="GL177" s="64"/>
      <c r="GM177" s="64"/>
      <c r="GN177" s="64"/>
      <c r="GO177" s="64"/>
      <c r="GP177" s="64"/>
      <c r="GQ177" s="426"/>
      <c r="GR177" s="426"/>
      <c r="GS177" s="64"/>
      <c r="GT177" s="64"/>
      <c r="GU177" s="64"/>
      <c r="GV177" s="64"/>
      <c r="GW177" s="64"/>
      <c r="GX177" s="64"/>
      <c r="GY177" s="64"/>
      <c r="GZ177" s="64"/>
      <c r="HA177" s="64"/>
      <c r="HB177" s="64"/>
      <c r="HC177" s="64"/>
      <c r="HD177" s="64"/>
      <c r="HE177" s="64"/>
      <c r="HF177" s="64"/>
      <c r="HG177" s="64"/>
      <c r="HH177" s="64"/>
      <c r="HI177" s="64"/>
      <c r="HJ177" s="64"/>
      <c r="HK177" s="64"/>
      <c r="HL177" s="382"/>
      <c r="HM177" s="398"/>
      <c r="HN177" s="398"/>
      <c r="HO177" s="382"/>
      <c r="HP177" s="382"/>
      <c r="HQ177" s="382"/>
      <c r="HR177" s="382"/>
      <c r="HS177" s="382"/>
      <c r="HT177" s="382"/>
      <c r="HU177" s="382"/>
      <c r="HV177" s="382"/>
      <c r="HW177" s="382"/>
      <c r="HX177" s="382"/>
      <c r="HY177" s="382"/>
      <c r="HZ177" s="382"/>
      <c r="IA177" s="382"/>
      <c r="IB177" s="382"/>
      <c r="IC177" s="382"/>
      <c r="ID177" s="382"/>
      <c r="IE177" s="382"/>
      <c r="IF177" s="429">
        <f t="shared" si="628"/>
        <v>492.16</v>
      </c>
      <c r="IG177" s="382"/>
      <c r="IK177" s="380">
        <f t="shared" si="541"/>
        <v>0</v>
      </c>
    </row>
    <row r="178" spans="1:245" s="35" customFormat="1" ht="20.25" customHeight="1" outlineLevel="1">
      <c r="A178" s="456"/>
      <c r="B178" s="60" t="s">
        <v>686</v>
      </c>
      <c r="C178" s="282" t="s">
        <v>130</v>
      </c>
      <c r="D178" s="457"/>
      <c r="E178" s="448"/>
      <c r="F178" s="448"/>
      <c r="G178" s="448"/>
      <c r="H178" s="448"/>
      <c r="I178" s="448"/>
      <c r="J178" s="448"/>
      <c r="K178" s="449"/>
      <c r="L178" s="451"/>
      <c r="M178" s="68"/>
      <c r="N178" s="459"/>
      <c r="O178" s="68"/>
      <c r="P178" s="68"/>
      <c r="Q178" s="68"/>
      <c r="R178" s="68"/>
      <c r="S178" s="68"/>
      <c r="T178" s="68"/>
      <c r="U178" s="68"/>
      <c r="V178" s="460"/>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6">
        <f t="shared" si="545"/>
        <v>0</v>
      </c>
      <c r="AV178" s="68"/>
      <c r="AW178" s="68"/>
      <c r="AX178" s="68">
        <f t="shared" si="546"/>
        <v>75.010000000000005</v>
      </c>
      <c r="AY178" s="68"/>
      <c r="AZ178" s="68"/>
      <c r="BA178" s="186"/>
      <c r="BB178" s="186"/>
      <c r="BC178" s="186"/>
      <c r="BD178" s="186"/>
      <c r="BE178" s="186"/>
      <c r="BF178" s="186"/>
      <c r="BG178" s="186"/>
      <c r="BH178" s="186"/>
      <c r="BI178" s="186"/>
      <c r="BJ178" s="186"/>
      <c r="BK178" s="186"/>
      <c r="BL178" s="186"/>
      <c r="BM178" s="68"/>
      <c r="BN178" s="68"/>
      <c r="BO178" s="228"/>
      <c r="BP178" s="228"/>
      <c r="BQ178" s="228"/>
      <c r="BR178" s="228"/>
      <c r="BS178" s="228"/>
      <c r="BT178" s="228"/>
      <c r="BU178" s="228"/>
      <c r="BV178" s="228"/>
      <c r="BW178" s="228"/>
      <c r="BX178" s="228"/>
      <c r="BY178" s="228"/>
      <c r="BZ178" s="228"/>
      <c r="CA178" s="68"/>
      <c r="CB178" s="68"/>
      <c r="CC178" s="228"/>
      <c r="CD178" s="228"/>
      <c r="CE178" s="228"/>
      <c r="CF178" s="228"/>
      <c r="CG178" s="228"/>
      <c r="CH178" s="228"/>
      <c r="CI178" s="228"/>
      <c r="CJ178" s="228"/>
      <c r="CK178" s="228"/>
      <c r="CL178" s="228"/>
      <c r="CM178" s="228"/>
      <c r="CN178" s="228"/>
      <c r="CO178" s="68"/>
      <c r="CP178" s="68"/>
      <c r="CQ178" s="68"/>
      <c r="CR178" s="68"/>
      <c r="CS178" s="68"/>
      <c r="CT178" s="68"/>
      <c r="CU178" s="68"/>
      <c r="CV178" s="68"/>
      <c r="CW178" s="68"/>
      <c r="CX178" s="68"/>
      <c r="CY178" s="68"/>
      <c r="CZ178" s="187"/>
      <c r="DA178" s="187"/>
      <c r="DB178" s="187"/>
      <c r="DC178" s="380"/>
      <c r="DD178" s="380"/>
      <c r="DE178" s="64"/>
      <c r="DF178" s="64"/>
      <c r="DG178" s="64"/>
      <c r="DH178" s="64"/>
      <c r="DI178" s="64"/>
      <c r="DJ178" s="64"/>
      <c r="DK178" s="64"/>
      <c r="DL178" s="64"/>
      <c r="DM178" s="64"/>
      <c r="DN178" s="64"/>
      <c r="DO178" s="64"/>
      <c r="DP178" s="64"/>
      <c r="DQ178" s="245"/>
      <c r="DR178" s="245"/>
      <c r="DS178" s="245"/>
      <c r="DT178" s="245"/>
      <c r="DU178" s="245"/>
      <c r="DV178" s="245"/>
      <c r="DW178" s="245"/>
      <c r="DX178" s="245"/>
      <c r="DY178" s="33"/>
      <c r="DZ178" s="188"/>
      <c r="EA178" s="33"/>
      <c r="EB178" s="64"/>
      <c r="EC178" s="426"/>
      <c r="ED178" s="426"/>
      <c r="EE178" s="64"/>
      <c r="EF178" s="64"/>
      <c r="EG178" s="64"/>
      <c r="EH178" s="64"/>
      <c r="EI178" s="64"/>
      <c r="EJ178" s="64"/>
      <c r="EK178" s="64"/>
      <c r="EL178" s="64"/>
      <c r="EM178" s="64"/>
      <c r="EN178" s="64"/>
      <c r="EO178" s="64"/>
      <c r="EP178" s="64"/>
      <c r="EQ178" s="64"/>
      <c r="ER178" s="64"/>
      <c r="ES178" s="64"/>
      <c r="ET178" s="426"/>
      <c r="EU178" s="64"/>
      <c r="EV178" s="64">
        <v>75.010000000000005</v>
      </c>
      <c r="EW178" s="426"/>
      <c r="EX178" s="64"/>
      <c r="EY178" s="426"/>
      <c r="EZ178" s="426"/>
      <c r="FA178" s="64"/>
      <c r="FB178" s="64"/>
      <c r="FC178" s="64"/>
      <c r="FD178" s="64"/>
      <c r="FE178" s="64"/>
      <c r="FF178" s="64"/>
      <c r="FG178" s="64"/>
      <c r="FH178" s="64"/>
      <c r="FI178" s="64"/>
      <c r="FJ178" s="64"/>
      <c r="FK178" s="64"/>
      <c r="FL178" s="64"/>
      <c r="FM178" s="64"/>
      <c r="FN178" s="64"/>
      <c r="FO178" s="64"/>
      <c r="FP178" s="64"/>
      <c r="FQ178" s="64"/>
      <c r="FR178" s="64"/>
      <c r="FS178" s="64"/>
      <c r="FT178" s="64"/>
      <c r="FU178" s="426"/>
      <c r="FV178" s="426"/>
      <c r="FW178" s="64"/>
      <c r="FX178" s="64"/>
      <c r="FY178" s="64"/>
      <c r="FZ178" s="64"/>
      <c r="GA178" s="64"/>
      <c r="GB178" s="64"/>
      <c r="GC178" s="64"/>
      <c r="GD178" s="64"/>
      <c r="GE178" s="64"/>
      <c r="GF178" s="64"/>
      <c r="GG178" s="64"/>
      <c r="GH178" s="64"/>
      <c r="GI178" s="64"/>
      <c r="GJ178" s="64"/>
      <c r="GK178" s="64"/>
      <c r="GL178" s="64"/>
      <c r="GM178" s="64"/>
      <c r="GN178" s="64"/>
      <c r="GO178" s="64"/>
      <c r="GP178" s="64"/>
      <c r="GQ178" s="426"/>
      <c r="GR178" s="426"/>
      <c r="GS178" s="64"/>
      <c r="GT178" s="64"/>
      <c r="GU178" s="64"/>
      <c r="GV178" s="64"/>
      <c r="GW178" s="64"/>
      <c r="GX178" s="64"/>
      <c r="GY178" s="64"/>
      <c r="GZ178" s="64"/>
      <c r="HA178" s="64"/>
      <c r="HB178" s="64"/>
      <c r="HC178" s="64"/>
      <c r="HD178" s="64"/>
      <c r="HE178" s="64"/>
      <c r="HF178" s="64"/>
      <c r="HG178" s="64"/>
      <c r="HH178" s="64"/>
      <c r="HI178" s="64"/>
      <c r="HJ178" s="64"/>
      <c r="HK178" s="64"/>
      <c r="HL178" s="382"/>
      <c r="HM178" s="398"/>
      <c r="HN178" s="398"/>
      <c r="HO178" s="382"/>
      <c r="HP178" s="382"/>
      <c r="HQ178" s="382"/>
      <c r="HR178" s="382"/>
      <c r="HS178" s="382"/>
      <c r="HT178" s="382"/>
      <c r="HU178" s="382"/>
      <c r="HV178" s="382"/>
      <c r="HW178" s="382"/>
      <c r="HX178" s="382"/>
      <c r="HY178" s="382"/>
      <c r="HZ178" s="382"/>
      <c r="IA178" s="382"/>
      <c r="IB178" s="382"/>
      <c r="IC178" s="382"/>
      <c r="ID178" s="382"/>
      <c r="IE178" s="382"/>
      <c r="IF178" s="429">
        <f t="shared" si="628"/>
        <v>75.010000000000005</v>
      </c>
      <c r="IG178" s="382"/>
      <c r="IK178" s="380">
        <f t="shared" si="541"/>
        <v>0</v>
      </c>
    </row>
    <row r="179" spans="1:245" s="35" customFormat="1" ht="20.25" customHeight="1" outlineLevel="1">
      <c r="A179" s="456"/>
      <c r="B179" s="60" t="s">
        <v>687</v>
      </c>
      <c r="C179" s="282" t="s">
        <v>130</v>
      </c>
      <c r="D179" s="457"/>
      <c r="E179" s="448"/>
      <c r="F179" s="448"/>
      <c r="G179" s="448"/>
      <c r="H179" s="448"/>
      <c r="I179" s="448"/>
      <c r="J179" s="448"/>
      <c r="K179" s="449"/>
      <c r="L179" s="451"/>
      <c r="M179" s="68"/>
      <c r="N179" s="459"/>
      <c r="O179" s="68"/>
      <c r="P179" s="68"/>
      <c r="Q179" s="68"/>
      <c r="R179" s="68"/>
      <c r="S179" s="68"/>
      <c r="T179" s="68"/>
      <c r="U179" s="68"/>
      <c r="V179" s="460"/>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6">
        <f t="shared" si="545"/>
        <v>0</v>
      </c>
      <c r="AV179" s="68"/>
      <c r="AW179" s="68"/>
      <c r="AX179" s="68">
        <f t="shared" si="546"/>
        <v>753.74</v>
      </c>
      <c r="AY179" s="68"/>
      <c r="AZ179" s="68"/>
      <c r="BA179" s="186"/>
      <c r="BB179" s="186"/>
      <c r="BC179" s="186"/>
      <c r="BD179" s="186"/>
      <c r="BE179" s="186"/>
      <c r="BF179" s="186"/>
      <c r="BG179" s="186"/>
      <c r="BH179" s="186"/>
      <c r="BI179" s="186"/>
      <c r="BJ179" s="186"/>
      <c r="BK179" s="186"/>
      <c r="BL179" s="186"/>
      <c r="BM179" s="68"/>
      <c r="BN179" s="68"/>
      <c r="BO179" s="228"/>
      <c r="BP179" s="228"/>
      <c r="BQ179" s="228"/>
      <c r="BR179" s="228"/>
      <c r="BS179" s="228"/>
      <c r="BT179" s="228"/>
      <c r="BU179" s="228"/>
      <c r="BV179" s="228"/>
      <c r="BW179" s="228"/>
      <c r="BX179" s="228"/>
      <c r="BY179" s="228"/>
      <c r="BZ179" s="228"/>
      <c r="CA179" s="68"/>
      <c r="CB179" s="68"/>
      <c r="CC179" s="228"/>
      <c r="CD179" s="228"/>
      <c r="CE179" s="228"/>
      <c r="CF179" s="228"/>
      <c r="CG179" s="228"/>
      <c r="CH179" s="228"/>
      <c r="CI179" s="228"/>
      <c r="CJ179" s="228"/>
      <c r="CK179" s="228"/>
      <c r="CL179" s="228"/>
      <c r="CM179" s="228"/>
      <c r="CN179" s="228"/>
      <c r="CO179" s="68"/>
      <c r="CP179" s="68"/>
      <c r="CQ179" s="68"/>
      <c r="CR179" s="68"/>
      <c r="CS179" s="68"/>
      <c r="CT179" s="68"/>
      <c r="CU179" s="68"/>
      <c r="CV179" s="68"/>
      <c r="CW179" s="68"/>
      <c r="CX179" s="68"/>
      <c r="CY179" s="68"/>
      <c r="CZ179" s="187"/>
      <c r="DA179" s="187"/>
      <c r="DB179" s="187"/>
      <c r="DC179" s="380"/>
      <c r="DD179" s="380"/>
      <c r="DE179" s="64"/>
      <c r="DF179" s="64"/>
      <c r="DG179" s="64"/>
      <c r="DH179" s="64"/>
      <c r="DI179" s="64"/>
      <c r="DJ179" s="64"/>
      <c r="DK179" s="64"/>
      <c r="DL179" s="64"/>
      <c r="DM179" s="64"/>
      <c r="DN179" s="64"/>
      <c r="DO179" s="64"/>
      <c r="DP179" s="64"/>
      <c r="DQ179" s="245"/>
      <c r="DR179" s="245"/>
      <c r="DS179" s="245"/>
      <c r="DT179" s="245"/>
      <c r="DU179" s="245"/>
      <c r="DV179" s="245"/>
      <c r="DW179" s="245"/>
      <c r="DX179" s="245"/>
      <c r="DY179" s="33"/>
      <c r="DZ179" s="188"/>
      <c r="EA179" s="33"/>
      <c r="EB179" s="64"/>
      <c r="EC179" s="426"/>
      <c r="ED179" s="426"/>
      <c r="EE179" s="64"/>
      <c r="EF179" s="64"/>
      <c r="EG179" s="64"/>
      <c r="EH179" s="64"/>
      <c r="EI179" s="64"/>
      <c r="EJ179" s="64"/>
      <c r="EK179" s="64"/>
      <c r="EL179" s="64"/>
      <c r="EM179" s="64"/>
      <c r="EN179" s="64"/>
      <c r="EO179" s="64"/>
      <c r="EP179" s="64"/>
      <c r="EQ179" s="64"/>
      <c r="ER179" s="64"/>
      <c r="ES179" s="64"/>
      <c r="ET179" s="426"/>
      <c r="EU179" s="64"/>
      <c r="EV179" s="64">
        <v>753.74</v>
      </c>
      <c r="EW179" s="426"/>
      <c r="EX179" s="64"/>
      <c r="EY179" s="426"/>
      <c r="EZ179" s="426"/>
      <c r="FA179" s="64"/>
      <c r="FB179" s="64"/>
      <c r="FC179" s="64"/>
      <c r="FD179" s="64"/>
      <c r="FE179" s="64"/>
      <c r="FF179" s="64"/>
      <c r="FG179" s="64"/>
      <c r="FH179" s="64"/>
      <c r="FI179" s="64"/>
      <c r="FJ179" s="64"/>
      <c r="FK179" s="64"/>
      <c r="FL179" s="64"/>
      <c r="FM179" s="64"/>
      <c r="FN179" s="64"/>
      <c r="FO179" s="64"/>
      <c r="FP179" s="64"/>
      <c r="FQ179" s="64"/>
      <c r="FR179" s="64"/>
      <c r="FS179" s="64"/>
      <c r="FT179" s="64"/>
      <c r="FU179" s="426"/>
      <c r="FV179" s="426"/>
      <c r="FW179" s="64"/>
      <c r="FX179" s="64"/>
      <c r="FY179" s="64"/>
      <c r="FZ179" s="64"/>
      <c r="GA179" s="64"/>
      <c r="GB179" s="64"/>
      <c r="GC179" s="64"/>
      <c r="GD179" s="64"/>
      <c r="GE179" s="64"/>
      <c r="GF179" s="64"/>
      <c r="GG179" s="64"/>
      <c r="GH179" s="64"/>
      <c r="GI179" s="64"/>
      <c r="GJ179" s="64"/>
      <c r="GK179" s="64"/>
      <c r="GL179" s="64"/>
      <c r="GM179" s="64"/>
      <c r="GN179" s="64"/>
      <c r="GO179" s="64"/>
      <c r="GP179" s="64"/>
      <c r="GQ179" s="426"/>
      <c r="GR179" s="426"/>
      <c r="GS179" s="64"/>
      <c r="GT179" s="64"/>
      <c r="GU179" s="64"/>
      <c r="GV179" s="64"/>
      <c r="GW179" s="64"/>
      <c r="GX179" s="64"/>
      <c r="GY179" s="64"/>
      <c r="GZ179" s="64"/>
      <c r="HA179" s="64"/>
      <c r="HB179" s="64"/>
      <c r="HC179" s="64"/>
      <c r="HD179" s="64"/>
      <c r="HE179" s="64"/>
      <c r="HF179" s="64"/>
      <c r="HG179" s="64"/>
      <c r="HH179" s="64"/>
      <c r="HI179" s="64"/>
      <c r="HJ179" s="64"/>
      <c r="HK179" s="64"/>
      <c r="HL179" s="382"/>
      <c r="HM179" s="398"/>
      <c r="HN179" s="398"/>
      <c r="HO179" s="382"/>
      <c r="HP179" s="382"/>
      <c r="HQ179" s="382"/>
      <c r="HR179" s="382"/>
      <c r="HS179" s="382"/>
      <c r="HT179" s="382"/>
      <c r="HU179" s="382"/>
      <c r="HV179" s="382"/>
      <c r="HW179" s="382"/>
      <c r="HX179" s="382"/>
      <c r="HY179" s="382"/>
      <c r="HZ179" s="382"/>
      <c r="IA179" s="382"/>
      <c r="IB179" s="382"/>
      <c r="IC179" s="382"/>
      <c r="ID179" s="382"/>
      <c r="IE179" s="382"/>
      <c r="IF179" s="429">
        <f t="shared" si="628"/>
        <v>753.74</v>
      </c>
      <c r="IG179" s="382"/>
      <c r="IK179" s="380">
        <f t="shared" si="541"/>
        <v>0</v>
      </c>
    </row>
    <row r="180" spans="1:245" s="35" customFormat="1" ht="20.25" customHeight="1" outlineLevel="1">
      <c r="A180" s="456"/>
      <c r="B180" s="464"/>
      <c r="C180" s="458"/>
      <c r="D180" s="457"/>
      <c r="E180" s="448"/>
      <c r="F180" s="448"/>
      <c r="G180" s="448"/>
      <c r="H180" s="448"/>
      <c r="I180" s="448"/>
      <c r="J180" s="448"/>
      <c r="K180" s="449"/>
      <c r="L180" s="451"/>
      <c r="M180" s="68"/>
      <c r="N180" s="459"/>
      <c r="O180" s="68"/>
      <c r="P180" s="68"/>
      <c r="Q180" s="68"/>
      <c r="R180" s="68"/>
      <c r="S180" s="68"/>
      <c r="T180" s="68"/>
      <c r="U180" s="68"/>
      <c r="V180" s="460"/>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6">
        <f t="shared" si="545"/>
        <v>0</v>
      </c>
      <c r="AV180" s="68"/>
      <c r="AW180" s="68"/>
      <c r="AX180" s="68">
        <f t="shared" si="546"/>
        <v>0</v>
      </c>
      <c r="AY180" s="68"/>
      <c r="AZ180" s="68"/>
      <c r="BA180" s="186"/>
      <c r="BB180" s="186"/>
      <c r="BC180" s="186"/>
      <c r="BD180" s="186"/>
      <c r="BE180" s="186"/>
      <c r="BF180" s="186"/>
      <c r="BG180" s="186"/>
      <c r="BH180" s="186"/>
      <c r="BI180" s="186"/>
      <c r="BJ180" s="186"/>
      <c r="BK180" s="186"/>
      <c r="BL180" s="186"/>
      <c r="BM180" s="68"/>
      <c r="BN180" s="68"/>
      <c r="BO180" s="228"/>
      <c r="BP180" s="228"/>
      <c r="BQ180" s="228"/>
      <c r="BR180" s="228"/>
      <c r="BS180" s="228"/>
      <c r="BT180" s="228"/>
      <c r="BU180" s="228"/>
      <c r="BV180" s="228"/>
      <c r="BW180" s="228"/>
      <c r="BX180" s="228"/>
      <c r="BY180" s="228"/>
      <c r="BZ180" s="228"/>
      <c r="CA180" s="68"/>
      <c r="CB180" s="68"/>
      <c r="CC180" s="228"/>
      <c r="CD180" s="228"/>
      <c r="CE180" s="228"/>
      <c r="CF180" s="228"/>
      <c r="CG180" s="228"/>
      <c r="CH180" s="228"/>
      <c r="CI180" s="228"/>
      <c r="CJ180" s="228"/>
      <c r="CK180" s="228"/>
      <c r="CL180" s="228"/>
      <c r="CM180" s="228"/>
      <c r="CN180" s="228"/>
      <c r="CO180" s="68"/>
      <c r="CP180" s="68"/>
      <c r="CQ180" s="68"/>
      <c r="CR180" s="68"/>
      <c r="CS180" s="68"/>
      <c r="CT180" s="68"/>
      <c r="CU180" s="68"/>
      <c r="CV180" s="68"/>
      <c r="CW180" s="68"/>
      <c r="CX180" s="68"/>
      <c r="CY180" s="68"/>
      <c r="CZ180" s="187"/>
      <c r="DA180" s="187"/>
      <c r="DB180" s="187"/>
      <c r="DC180" s="380"/>
      <c r="DD180" s="380"/>
      <c r="DE180" s="64"/>
      <c r="DF180" s="64"/>
      <c r="DG180" s="64"/>
      <c r="DH180" s="64"/>
      <c r="DI180" s="64"/>
      <c r="DJ180" s="64"/>
      <c r="DK180" s="64"/>
      <c r="DL180" s="64"/>
      <c r="DM180" s="64"/>
      <c r="DN180" s="64"/>
      <c r="DO180" s="64"/>
      <c r="DP180" s="64"/>
      <c r="DQ180" s="245"/>
      <c r="DR180" s="245"/>
      <c r="DS180" s="245"/>
      <c r="DT180" s="245"/>
      <c r="DU180" s="245"/>
      <c r="DV180" s="245"/>
      <c r="DW180" s="245"/>
      <c r="DX180" s="245"/>
      <c r="DY180" s="33"/>
      <c r="DZ180" s="188"/>
      <c r="EA180" s="33"/>
      <c r="EB180" s="64"/>
      <c r="EC180" s="426"/>
      <c r="ED180" s="426"/>
      <c r="EE180" s="64"/>
      <c r="EF180" s="64"/>
      <c r="EG180" s="64"/>
      <c r="EH180" s="64"/>
      <c r="EI180" s="64"/>
      <c r="EJ180" s="64"/>
      <c r="EK180" s="64"/>
      <c r="EL180" s="64"/>
      <c r="EM180" s="64"/>
      <c r="EN180" s="64"/>
      <c r="EO180" s="64"/>
      <c r="EP180" s="64"/>
      <c r="EQ180" s="64"/>
      <c r="ER180" s="64"/>
      <c r="ES180" s="64"/>
      <c r="ET180" s="426"/>
      <c r="EU180" s="64"/>
      <c r="EV180" s="64"/>
      <c r="EW180" s="426"/>
      <c r="EX180" s="64"/>
      <c r="EY180" s="426"/>
      <c r="EZ180" s="426"/>
      <c r="FA180" s="64"/>
      <c r="FB180" s="64"/>
      <c r="FC180" s="64"/>
      <c r="FD180" s="64"/>
      <c r="FE180" s="64"/>
      <c r="FF180" s="64"/>
      <c r="FG180" s="64"/>
      <c r="FH180" s="64"/>
      <c r="FI180" s="64"/>
      <c r="FJ180" s="64"/>
      <c r="FK180" s="64"/>
      <c r="FL180" s="64"/>
      <c r="FM180" s="64"/>
      <c r="FN180" s="64"/>
      <c r="FO180" s="64"/>
      <c r="FP180" s="64"/>
      <c r="FQ180" s="64"/>
      <c r="FR180" s="64"/>
      <c r="FS180" s="64"/>
      <c r="FT180" s="64"/>
      <c r="FU180" s="426"/>
      <c r="FV180" s="426"/>
      <c r="FW180" s="64"/>
      <c r="FX180" s="64"/>
      <c r="FY180" s="64"/>
      <c r="FZ180" s="64"/>
      <c r="GA180" s="64"/>
      <c r="GB180" s="64"/>
      <c r="GC180" s="64"/>
      <c r="GD180" s="64"/>
      <c r="GE180" s="64"/>
      <c r="GF180" s="64"/>
      <c r="GG180" s="64"/>
      <c r="GH180" s="64"/>
      <c r="GI180" s="64"/>
      <c r="GJ180" s="64"/>
      <c r="GK180" s="64"/>
      <c r="GL180" s="64"/>
      <c r="GM180" s="64"/>
      <c r="GN180" s="64"/>
      <c r="GO180" s="64"/>
      <c r="GP180" s="64"/>
      <c r="GQ180" s="426"/>
      <c r="GR180" s="426"/>
      <c r="GS180" s="64"/>
      <c r="GT180" s="64"/>
      <c r="GU180" s="64"/>
      <c r="GV180" s="64"/>
      <c r="GW180" s="64"/>
      <c r="GX180" s="64"/>
      <c r="GY180" s="64"/>
      <c r="GZ180" s="64"/>
      <c r="HA180" s="64"/>
      <c r="HB180" s="64"/>
      <c r="HC180" s="64"/>
      <c r="HD180" s="64"/>
      <c r="HE180" s="64"/>
      <c r="HF180" s="64"/>
      <c r="HG180" s="64"/>
      <c r="HH180" s="64"/>
      <c r="HI180" s="64"/>
      <c r="HJ180" s="64"/>
      <c r="HK180" s="64"/>
      <c r="HL180" s="382"/>
      <c r="HM180" s="398"/>
      <c r="HN180" s="398"/>
      <c r="HO180" s="382"/>
      <c r="HP180" s="382"/>
      <c r="HQ180" s="382"/>
      <c r="HR180" s="382"/>
      <c r="HS180" s="382"/>
      <c r="HT180" s="382"/>
      <c r="HU180" s="382"/>
      <c r="HV180" s="382"/>
      <c r="HW180" s="382"/>
      <c r="HX180" s="382"/>
      <c r="HY180" s="382"/>
      <c r="HZ180" s="382"/>
      <c r="IA180" s="382"/>
      <c r="IB180" s="382"/>
      <c r="IC180" s="382"/>
      <c r="ID180" s="382"/>
      <c r="IE180" s="382"/>
      <c r="IF180" s="429"/>
      <c r="IG180" s="382"/>
      <c r="IK180" s="380">
        <f t="shared" si="541"/>
        <v>0</v>
      </c>
    </row>
    <row r="181" spans="1:245" s="35" customFormat="1" ht="20.25" customHeight="1" outlineLevel="1">
      <c r="A181" s="456"/>
      <c r="B181" s="457"/>
      <c r="C181" s="458"/>
      <c r="D181" s="457"/>
      <c r="E181" s="434"/>
      <c r="F181" s="434"/>
      <c r="G181" s="434"/>
      <c r="H181" s="434"/>
      <c r="I181" s="434"/>
      <c r="J181" s="434"/>
      <c r="K181" s="435"/>
      <c r="L181" s="438"/>
      <c r="M181" s="68"/>
      <c r="N181" s="459"/>
      <c r="O181" s="68"/>
      <c r="P181" s="68"/>
      <c r="Q181" s="68"/>
      <c r="R181" s="68"/>
      <c r="S181" s="68"/>
      <c r="T181" s="68"/>
      <c r="U181" s="68"/>
      <c r="V181" s="460"/>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6">
        <f t="shared" si="545"/>
        <v>0</v>
      </c>
      <c r="AV181" s="68"/>
      <c r="AW181" s="68"/>
      <c r="AX181" s="68">
        <f t="shared" si="546"/>
        <v>0</v>
      </c>
      <c r="AY181" s="68"/>
      <c r="AZ181" s="68"/>
      <c r="BA181" s="186"/>
      <c r="BB181" s="186"/>
      <c r="BC181" s="186"/>
      <c r="BD181" s="186"/>
      <c r="BE181" s="186"/>
      <c r="BF181" s="186"/>
      <c r="BG181" s="186"/>
      <c r="BH181" s="186"/>
      <c r="BI181" s="186"/>
      <c r="BJ181" s="186"/>
      <c r="BK181" s="186"/>
      <c r="BL181" s="186"/>
      <c r="BM181" s="68"/>
      <c r="BN181" s="68"/>
      <c r="BO181" s="228"/>
      <c r="BP181" s="228"/>
      <c r="BQ181" s="228"/>
      <c r="BR181" s="228"/>
      <c r="BS181" s="228"/>
      <c r="BT181" s="228"/>
      <c r="BU181" s="228"/>
      <c r="BV181" s="228"/>
      <c r="BW181" s="228"/>
      <c r="BX181" s="228"/>
      <c r="BY181" s="228"/>
      <c r="BZ181" s="228"/>
      <c r="CA181" s="68"/>
      <c r="CB181" s="68"/>
      <c r="CC181" s="228"/>
      <c r="CD181" s="228"/>
      <c r="CE181" s="228"/>
      <c r="CF181" s="228"/>
      <c r="CG181" s="228"/>
      <c r="CH181" s="228"/>
      <c r="CI181" s="228"/>
      <c r="CJ181" s="228"/>
      <c r="CK181" s="228"/>
      <c r="CL181" s="228"/>
      <c r="CM181" s="228"/>
      <c r="CN181" s="228"/>
      <c r="CO181" s="68"/>
      <c r="CP181" s="68"/>
      <c r="CQ181" s="68"/>
      <c r="CR181" s="68"/>
      <c r="CS181" s="68"/>
      <c r="CT181" s="68"/>
      <c r="CU181" s="68"/>
      <c r="CV181" s="68"/>
      <c r="CW181" s="68"/>
      <c r="CX181" s="68"/>
      <c r="CY181" s="68"/>
      <c r="CZ181" s="187"/>
      <c r="DA181" s="187"/>
      <c r="DB181" s="187"/>
      <c r="DC181" s="380"/>
      <c r="DD181" s="380"/>
      <c r="DE181" s="64"/>
      <c r="DF181" s="64"/>
      <c r="DG181" s="64"/>
      <c r="DH181" s="64"/>
      <c r="DI181" s="64"/>
      <c r="DJ181" s="64"/>
      <c r="DK181" s="64"/>
      <c r="DL181" s="64"/>
      <c r="DM181" s="64"/>
      <c r="DN181" s="64"/>
      <c r="DO181" s="64"/>
      <c r="DP181" s="64"/>
      <c r="DQ181" s="245"/>
      <c r="DR181" s="245"/>
      <c r="DS181" s="245"/>
      <c r="DT181" s="245"/>
      <c r="DU181" s="245"/>
      <c r="DV181" s="245"/>
      <c r="DW181" s="245"/>
      <c r="DX181" s="245"/>
      <c r="DY181" s="33"/>
      <c r="DZ181" s="188"/>
      <c r="EA181" s="33"/>
      <c r="EB181" s="64"/>
      <c r="EC181" s="426"/>
      <c r="ED181" s="426"/>
      <c r="EE181" s="64"/>
      <c r="EF181" s="64"/>
      <c r="EG181" s="64"/>
      <c r="EH181" s="64"/>
      <c r="EI181" s="64"/>
      <c r="EJ181" s="64"/>
      <c r="EK181" s="64"/>
      <c r="EL181" s="64"/>
      <c r="EM181" s="64"/>
      <c r="EN181" s="64"/>
      <c r="EO181" s="64"/>
      <c r="EP181" s="64"/>
      <c r="EQ181" s="64"/>
      <c r="ER181" s="64"/>
      <c r="ES181" s="64"/>
      <c r="ET181" s="426"/>
      <c r="EU181" s="64"/>
      <c r="EV181" s="64"/>
      <c r="EW181" s="426"/>
      <c r="EX181" s="64"/>
      <c r="EY181" s="426"/>
      <c r="EZ181" s="426"/>
      <c r="FA181" s="64"/>
      <c r="FB181" s="64"/>
      <c r="FC181" s="64"/>
      <c r="FD181" s="64"/>
      <c r="FE181" s="64"/>
      <c r="FF181" s="64"/>
      <c r="FG181" s="64"/>
      <c r="FH181" s="64"/>
      <c r="FI181" s="64"/>
      <c r="FJ181" s="64"/>
      <c r="FK181" s="64"/>
      <c r="FL181" s="64"/>
      <c r="FM181" s="64"/>
      <c r="FN181" s="64"/>
      <c r="FO181" s="64"/>
      <c r="FP181" s="64"/>
      <c r="FQ181" s="64"/>
      <c r="FR181" s="64"/>
      <c r="FS181" s="64"/>
      <c r="FT181" s="64"/>
      <c r="FU181" s="426"/>
      <c r="FV181" s="426"/>
      <c r="FW181" s="64"/>
      <c r="FX181" s="64"/>
      <c r="FY181" s="64"/>
      <c r="FZ181" s="64"/>
      <c r="GA181" s="64"/>
      <c r="GB181" s="64"/>
      <c r="GC181" s="64"/>
      <c r="GD181" s="64"/>
      <c r="GE181" s="64"/>
      <c r="GF181" s="64"/>
      <c r="GG181" s="64"/>
      <c r="GH181" s="64"/>
      <c r="GI181" s="64"/>
      <c r="GJ181" s="64"/>
      <c r="GK181" s="64"/>
      <c r="GL181" s="64"/>
      <c r="GM181" s="64"/>
      <c r="GN181" s="64"/>
      <c r="GO181" s="64"/>
      <c r="GP181" s="64"/>
      <c r="GQ181" s="426"/>
      <c r="GR181" s="426"/>
      <c r="GS181" s="64"/>
      <c r="GT181" s="64"/>
      <c r="GU181" s="64"/>
      <c r="GV181" s="64"/>
      <c r="GW181" s="64"/>
      <c r="GX181" s="64"/>
      <c r="GY181" s="64"/>
      <c r="GZ181" s="64"/>
      <c r="HA181" s="64"/>
      <c r="HB181" s="64"/>
      <c r="HC181" s="64"/>
      <c r="HD181" s="64"/>
      <c r="HE181" s="64"/>
      <c r="HF181" s="64"/>
      <c r="HG181" s="64"/>
      <c r="HH181" s="64"/>
      <c r="HI181" s="64"/>
      <c r="HJ181" s="64"/>
      <c r="HK181" s="64"/>
      <c r="HL181" s="382"/>
      <c r="HM181" s="398"/>
      <c r="HN181" s="398"/>
      <c r="HO181" s="382"/>
      <c r="HP181" s="382"/>
      <c r="HQ181" s="382"/>
      <c r="HR181" s="382"/>
      <c r="HS181" s="382"/>
      <c r="HT181" s="382"/>
      <c r="HU181" s="382"/>
      <c r="HV181" s="382"/>
      <c r="HW181" s="382"/>
      <c r="HX181" s="382"/>
      <c r="HY181" s="382"/>
      <c r="HZ181" s="382"/>
      <c r="IA181" s="382"/>
      <c r="IB181" s="382"/>
      <c r="IC181" s="382"/>
      <c r="ID181" s="382"/>
      <c r="IE181" s="382"/>
      <c r="IF181" s="429"/>
      <c r="IG181" s="382"/>
      <c r="IK181" s="380">
        <f t="shared" si="541"/>
        <v>0</v>
      </c>
    </row>
    <row r="182" spans="1:245" ht="25.15" customHeight="1">
      <c r="A182" s="524" t="s">
        <v>14</v>
      </c>
      <c r="B182" s="525"/>
      <c r="C182" s="525"/>
      <c r="D182" s="525"/>
      <c r="E182" s="525"/>
      <c r="F182" s="525"/>
      <c r="G182" s="525"/>
      <c r="H182" s="525"/>
      <c r="I182" s="525"/>
      <c r="J182" s="525"/>
      <c r="K182" s="526"/>
      <c r="L182" s="338"/>
      <c r="M182" s="25">
        <f>SUM(M98,M119,M122,M139,M155,M168)</f>
        <v>123969.2298548703</v>
      </c>
      <c r="N182" s="25"/>
      <c r="O182" s="25">
        <f t="shared" ref="O182:AE182" si="629">SUM(O98,O119,O122,O139,O155,O168)</f>
        <v>129086.06424503031</v>
      </c>
      <c r="P182" s="25">
        <f t="shared" si="629"/>
        <v>22939.494890000002</v>
      </c>
      <c r="Q182" s="25">
        <f t="shared" si="629"/>
        <v>22939.494890000002</v>
      </c>
      <c r="R182" s="25">
        <f t="shared" si="629"/>
        <v>12768.64041</v>
      </c>
      <c r="S182" s="25">
        <f t="shared" si="629"/>
        <v>8639.8109999999997</v>
      </c>
      <c r="T182" s="25">
        <f t="shared" si="629"/>
        <v>10631.14</v>
      </c>
      <c r="U182" s="25">
        <f t="shared" si="629"/>
        <v>10726.807215999999</v>
      </c>
      <c r="V182" s="25">
        <f t="shared" si="629"/>
        <v>10838.80839</v>
      </c>
      <c r="W182" s="25">
        <f t="shared" si="629"/>
        <v>10838.80839</v>
      </c>
      <c r="X182" s="25">
        <f t="shared" si="629"/>
        <v>0</v>
      </c>
      <c r="Y182" s="25">
        <f t="shared" si="629"/>
        <v>0</v>
      </c>
      <c r="Z182" s="25">
        <f t="shared" si="629"/>
        <v>0</v>
      </c>
      <c r="AA182" s="25">
        <f t="shared" si="629"/>
        <v>0</v>
      </c>
      <c r="AB182" s="25">
        <f t="shared" si="629"/>
        <v>0</v>
      </c>
      <c r="AC182" s="25">
        <f t="shared" si="629"/>
        <v>0</v>
      </c>
      <c r="AD182" s="25">
        <f t="shared" si="629"/>
        <v>0</v>
      </c>
      <c r="AE182" s="25">
        <f t="shared" si="629"/>
        <v>0</v>
      </c>
      <c r="AF182" s="25"/>
      <c r="AG182" s="25">
        <f>SUM(AG98,AG119,AG122,AG139,AG155,AG168)</f>
        <v>7901.1052199999995</v>
      </c>
      <c r="AH182" s="25">
        <f>SUM(AH98,AH119,AH122,AH139,AH155,AH168)</f>
        <v>37882.421925830306</v>
      </c>
      <c r="AI182" s="25">
        <f t="shared" si="500"/>
        <v>821.2</v>
      </c>
      <c r="AJ182" s="25">
        <f t="shared" ref="AJ182:AT182" si="630">SUM(AJ98,AJ119,AJ122,AJ139,AJ155,AJ168)</f>
        <v>821.2</v>
      </c>
      <c r="AK182" s="25">
        <f t="shared" si="630"/>
        <v>0</v>
      </c>
      <c r="AL182" s="25">
        <f t="shared" si="630"/>
        <v>0</v>
      </c>
      <c r="AM182" s="25">
        <f t="shared" si="630"/>
        <v>0</v>
      </c>
      <c r="AN182" s="25">
        <f t="shared" si="630"/>
        <v>0</v>
      </c>
      <c r="AO182" s="25">
        <f t="shared" si="630"/>
        <v>0</v>
      </c>
      <c r="AP182" s="25">
        <f t="shared" si="630"/>
        <v>0</v>
      </c>
      <c r="AQ182" s="25">
        <f t="shared" si="630"/>
        <v>0</v>
      </c>
      <c r="AR182" s="25">
        <f t="shared" si="630"/>
        <v>0</v>
      </c>
      <c r="AS182" s="25">
        <f t="shared" si="630"/>
        <v>34269.296705830304</v>
      </c>
      <c r="AT182" s="25">
        <f t="shared" si="630"/>
        <v>13437.97839</v>
      </c>
      <c r="AU182" s="66">
        <f t="shared" si="545"/>
        <v>13419.694</v>
      </c>
      <c r="AV182" s="25">
        <f>SUM(AV98,AV119,AV122,AV139,AV155,AV168,AV173)</f>
        <v>35459.552629040001</v>
      </c>
      <c r="AW182" s="25">
        <f t="shared" ref="AW182:DH182" si="631">SUM(AW98,AW119,AW122,AW139,AW155,AW168,AW173)</f>
        <v>35459.550823199999</v>
      </c>
      <c r="AX182" s="25">
        <f t="shared" si="546"/>
        <v>16889.91</v>
      </c>
      <c r="AY182" s="25">
        <f t="shared" si="631"/>
        <v>123969.2298548703</v>
      </c>
      <c r="AZ182" s="25">
        <f t="shared" si="631"/>
        <v>124133.6390290303</v>
      </c>
      <c r="BA182" s="25">
        <f t="shared" si="631"/>
        <v>22939.494890000002</v>
      </c>
      <c r="BB182" s="25">
        <f t="shared" si="631"/>
        <v>22939.494890000002</v>
      </c>
      <c r="BC182" s="25">
        <f t="shared" si="631"/>
        <v>12768.64041</v>
      </c>
      <c r="BD182" s="25">
        <f t="shared" si="631"/>
        <v>7481.7</v>
      </c>
      <c r="BE182" s="25">
        <f t="shared" si="631"/>
        <v>10631.14</v>
      </c>
      <c r="BF182" s="25">
        <f t="shared" si="631"/>
        <v>6932.4930000000004</v>
      </c>
      <c r="BG182" s="25">
        <f t="shared" si="631"/>
        <v>7901.1052199999995</v>
      </c>
      <c r="BH182" s="25">
        <f t="shared" si="631"/>
        <v>37882.421925830306</v>
      </c>
      <c r="BI182" s="25">
        <f t="shared" si="631"/>
        <v>34269.296705830304</v>
      </c>
      <c r="BJ182" s="25">
        <f t="shared" si="631"/>
        <v>13437.97839</v>
      </c>
      <c r="BK182" s="25">
        <f t="shared" si="631"/>
        <v>35459.552629040001</v>
      </c>
      <c r="BL182" s="25">
        <f t="shared" si="631"/>
        <v>35459.550823199999</v>
      </c>
      <c r="BM182" s="25">
        <f t="shared" si="631"/>
        <v>0</v>
      </c>
      <c r="BN182" s="25">
        <f t="shared" si="631"/>
        <v>0</v>
      </c>
      <c r="BO182" s="25">
        <f t="shared" si="631"/>
        <v>0</v>
      </c>
      <c r="BP182" s="25">
        <f t="shared" si="631"/>
        <v>0</v>
      </c>
      <c r="BQ182" s="25">
        <f t="shared" si="631"/>
        <v>0</v>
      </c>
      <c r="BR182" s="25">
        <f t="shared" si="631"/>
        <v>0</v>
      </c>
      <c r="BS182" s="25">
        <f t="shared" si="631"/>
        <v>0</v>
      </c>
      <c r="BT182" s="25">
        <f t="shared" si="631"/>
        <v>0</v>
      </c>
      <c r="BU182" s="25">
        <f t="shared" si="631"/>
        <v>0</v>
      </c>
      <c r="BV182" s="25">
        <f t="shared" si="631"/>
        <v>0</v>
      </c>
      <c r="BW182" s="25">
        <f t="shared" si="631"/>
        <v>0</v>
      </c>
      <c r="BX182" s="25">
        <f t="shared" si="631"/>
        <v>0</v>
      </c>
      <c r="BY182" s="25">
        <f t="shared" si="631"/>
        <v>0</v>
      </c>
      <c r="BZ182" s="25">
        <f t="shared" si="631"/>
        <v>0</v>
      </c>
      <c r="CA182" s="25">
        <f t="shared" si="631"/>
        <v>0</v>
      </c>
      <c r="CB182" s="25">
        <f t="shared" si="631"/>
        <v>4952.4252160000005</v>
      </c>
      <c r="CC182" s="25">
        <f t="shared" si="631"/>
        <v>0</v>
      </c>
      <c r="CD182" s="25">
        <f t="shared" si="631"/>
        <v>0</v>
      </c>
      <c r="CE182" s="25">
        <f t="shared" si="631"/>
        <v>0</v>
      </c>
      <c r="CF182" s="25">
        <f t="shared" si="631"/>
        <v>1158.1110000000001</v>
      </c>
      <c r="CG182" s="25">
        <f t="shared" si="631"/>
        <v>0</v>
      </c>
      <c r="CH182" s="25">
        <f t="shared" si="631"/>
        <v>3794.3142160000002</v>
      </c>
      <c r="CI182" s="25">
        <f t="shared" si="631"/>
        <v>0</v>
      </c>
      <c r="CJ182" s="25">
        <f t="shared" si="631"/>
        <v>0</v>
      </c>
      <c r="CK182" s="25">
        <f t="shared" si="631"/>
        <v>0</v>
      </c>
      <c r="CL182" s="25">
        <f t="shared" si="631"/>
        <v>0</v>
      </c>
      <c r="CM182" s="25">
        <f t="shared" si="631"/>
        <v>0</v>
      </c>
      <c r="CN182" s="25">
        <f t="shared" si="631"/>
        <v>0</v>
      </c>
      <c r="CO182" s="25">
        <f t="shared" si="631"/>
        <v>0</v>
      </c>
      <c r="CP182" s="25">
        <f t="shared" si="631"/>
        <v>0</v>
      </c>
      <c r="CQ182" s="25">
        <f t="shared" si="631"/>
        <v>0</v>
      </c>
      <c r="CR182" s="25">
        <f t="shared" si="631"/>
        <v>0</v>
      </c>
      <c r="CS182" s="25">
        <f t="shared" si="631"/>
        <v>0</v>
      </c>
      <c r="CT182" s="25">
        <f t="shared" si="631"/>
        <v>0</v>
      </c>
      <c r="CU182" s="25">
        <f t="shared" si="631"/>
        <v>0</v>
      </c>
      <c r="CV182" s="25">
        <f t="shared" si="631"/>
        <v>0</v>
      </c>
      <c r="CW182" s="25">
        <f t="shared" si="631"/>
        <v>0</v>
      </c>
      <c r="CX182" s="25">
        <f t="shared" si="631"/>
        <v>0</v>
      </c>
      <c r="CY182" s="25">
        <f t="shared" si="631"/>
        <v>0</v>
      </c>
      <c r="CZ182" s="25">
        <f t="shared" si="631"/>
        <v>0</v>
      </c>
      <c r="DA182" s="25">
        <f t="shared" si="631"/>
        <v>0</v>
      </c>
      <c r="DB182" s="25">
        <f t="shared" si="631"/>
        <v>0</v>
      </c>
      <c r="DC182" s="380">
        <f t="shared" si="631"/>
        <v>123969.2298548703</v>
      </c>
      <c r="DD182" s="380">
        <f t="shared" si="631"/>
        <v>129086.06424503031</v>
      </c>
      <c r="DE182" s="64">
        <f t="shared" si="631"/>
        <v>22939.494890000002</v>
      </c>
      <c r="DF182" s="64">
        <f t="shared" si="631"/>
        <v>22939.494890000002</v>
      </c>
      <c r="DG182" s="64">
        <f t="shared" si="631"/>
        <v>12768.64041</v>
      </c>
      <c r="DH182" s="64">
        <f t="shared" si="631"/>
        <v>8639.8109999999997</v>
      </c>
      <c r="DI182" s="64">
        <f t="shared" ref="DI182:FT182" si="632">SUM(DI98,DI119,DI122,DI139,DI155,DI168,DI173)</f>
        <v>10631.14</v>
      </c>
      <c r="DJ182" s="64">
        <f t="shared" si="632"/>
        <v>10726.807215999999</v>
      </c>
      <c r="DK182" s="64">
        <f t="shared" si="632"/>
        <v>7901.1052199999995</v>
      </c>
      <c r="DL182" s="64">
        <f t="shared" si="632"/>
        <v>37882.421925830306</v>
      </c>
      <c r="DM182" s="64">
        <f t="shared" si="632"/>
        <v>34269.296705830304</v>
      </c>
      <c r="DN182" s="64">
        <f t="shared" si="632"/>
        <v>13437.97839</v>
      </c>
      <c r="DO182" s="64">
        <f t="shared" si="632"/>
        <v>35459.552629040001</v>
      </c>
      <c r="DP182" s="64">
        <f t="shared" si="632"/>
        <v>35459.550823199999</v>
      </c>
      <c r="DQ182" s="1">
        <f t="shared" si="632"/>
        <v>0</v>
      </c>
      <c r="DR182" s="1">
        <f t="shared" si="632"/>
        <v>5</v>
      </c>
      <c r="DS182" s="1">
        <f t="shared" si="632"/>
        <v>1</v>
      </c>
      <c r="DT182" s="1">
        <f t="shared" si="632"/>
        <v>23</v>
      </c>
      <c r="DU182" s="1">
        <f t="shared" si="632"/>
        <v>0</v>
      </c>
      <c r="DV182" s="1">
        <f t="shared" si="632"/>
        <v>29</v>
      </c>
      <c r="DW182" s="1">
        <f t="shared" si="632"/>
        <v>0</v>
      </c>
      <c r="DX182" s="1">
        <f t="shared" si="632"/>
        <v>0</v>
      </c>
      <c r="DY182" s="1">
        <f t="shared" si="632"/>
        <v>8448.3228517670959</v>
      </c>
      <c r="DZ182" s="25">
        <f t="shared" si="632"/>
        <v>58750.525635391867</v>
      </c>
      <c r="EA182" s="1">
        <f t="shared" si="632"/>
        <v>112.36678675729247</v>
      </c>
      <c r="EB182" s="64">
        <f t="shared" si="632"/>
        <v>123969.2298548703</v>
      </c>
      <c r="EC182" s="426">
        <f t="shared" si="632"/>
        <v>69569.897280000005</v>
      </c>
      <c r="ED182" s="426">
        <f t="shared" si="632"/>
        <v>75236.109815830292</v>
      </c>
      <c r="EE182" s="64">
        <f t="shared" si="632"/>
        <v>124133.63902903031</v>
      </c>
      <c r="EF182" s="64">
        <f t="shared" si="632"/>
        <v>22939.494890000002</v>
      </c>
      <c r="EG182" s="64">
        <f t="shared" si="632"/>
        <v>22939.494890000002</v>
      </c>
      <c r="EH182" s="64">
        <f t="shared" si="632"/>
        <v>22939.494890000002</v>
      </c>
      <c r="EI182" s="64">
        <f t="shared" si="632"/>
        <v>12768.64041</v>
      </c>
      <c r="EJ182" s="64">
        <f t="shared" si="632"/>
        <v>7481.7</v>
      </c>
      <c r="EK182" s="64">
        <f t="shared" si="632"/>
        <v>7481.7</v>
      </c>
      <c r="EL182" s="64">
        <f t="shared" si="632"/>
        <v>10631.14</v>
      </c>
      <c r="EM182" s="64">
        <f t="shared" si="632"/>
        <v>10838.80839</v>
      </c>
      <c r="EN182" s="64">
        <f t="shared" si="632"/>
        <v>6932.4930000000004</v>
      </c>
      <c r="EO182" s="64">
        <f t="shared" si="632"/>
        <v>7901.1052199999995</v>
      </c>
      <c r="EP182" s="64">
        <f t="shared" si="632"/>
        <v>821.2</v>
      </c>
      <c r="EQ182" s="64">
        <f t="shared" si="632"/>
        <v>37882.421925830306</v>
      </c>
      <c r="ER182" s="64">
        <f t="shared" si="632"/>
        <v>34269.296705830304</v>
      </c>
      <c r="ES182" s="64">
        <f t="shared" si="632"/>
        <v>11919.694</v>
      </c>
      <c r="ET182" s="426">
        <f t="shared" si="632"/>
        <v>13437.97839</v>
      </c>
      <c r="EU182" s="64">
        <f t="shared" si="632"/>
        <v>35459.552629040001</v>
      </c>
      <c r="EV182" s="64">
        <f t="shared" si="632"/>
        <v>16889.91</v>
      </c>
      <c r="EW182" s="426">
        <f t="shared" si="632"/>
        <v>35459.550823199999</v>
      </c>
      <c r="EX182" s="64">
        <f t="shared" si="632"/>
        <v>0</v>
      </c>
      <c r="EY182" s="426">
        <f t="shared" si="632"/>
        <v>0</v>
      </c>
      <c r="EZ182" s="426">
        <f t="shared" si="632"/>
        <v>0</v>
      </c>
      <c r="FA182" s="64">
        <f t="shared" si="632"/>
        <v>0</v>
      </c>
      <c r="FB182" s="64">
        <f t="shared" si="632"/>
        <v>0</v>
      </c>
      <c r="FC182" s="64">
        <f t="shared" si="632"/>
        <v>0</v>
      </c>
      <c r="FD182" s="64">
        <f t="shared" si="632"/>
        <v>0</v>
      </c>
      <c r="FE182" s="64">
        <f t="shared" si="632"/>
        <v>0</v>
      </c>
      <c r="FF182" s="64">
        <f t="shared" si="632"/>
        <v>0</v>
      </c>
      <c r="FG182" s="64">
        <f t="shared" si="632"/>
        <v>0</v>
      </c>
      <c r="FH182" s="64">
        <f t="shared" si="632"/>
        <v>0</v>
      </c>
      <c r="FI182" s="64">
        <f t="shared" si="632"/>
        <v>0</v>
      </c>
      <c r="FJ182" s="64">
        <f t="shared" si="632"/>
        <v>0</v>
      </c>
      <c r="FK182" s="64">
        <f t="shared" si="632"/>
        <v>0</v>
      </c>
      <c r="FL182" s="64">
        <f t="shared" si="632"/>
        <v>0</v>
      </c>
      <c r="FM182" s="64">
        <f t="shared" si="632"/>
        <v>0</v>
      </c>
      <c r="FN182" s="64">
        <f t="shared" si="632"/>
        <v>0</v>
      </c>
      <c r="FO182" s="64">
        <f t="shared" si="632"/>
        <v>0</v>
      </c>
      <c r="FP182" s="64">
        <f t="shared" si="632"/>
        <v>0</v>
      </c>
      <c r="FQ182" s="64">
        <f t="shared" si="632"/>
        <v>0</v>
      </c>
      <c r="FR182" s="64">
        <f t="shared" si="632"/>
        <v>0</v>
      </c>
      <c r="FS182" s="64">
        <f t="shared" si="632"/>
        <v>0</v>
      </c>
      <c r="FT182" s="64">
        <f t="shared" si="632"/>
        <v>0</v>
      </c>
      <c r="FU182" s="432">
        <f t="shared" ref="FU182:IF182" si="633">SUM(FU98,FU119,FU122,FU139,FU155,FU168,FU173)</f>
        <v>1158.1110000000001</v>
      </c>
      <c r="FV182" s="426">
        <f t="shared" si="633"/>
        <v>4952.4252160000005</v>
      </c>
      <c r="FW182" s="64">
        <f t="shared" si="633"/>
        <v>4952.4252160000005</v>
      </c>
      <c r="FX182" s="64">
        <f t="shared" si="633"/>
        <v>0</v>
      </c>
      <c r="FY182" s="64">
        <f t="shared" si="633"/>
        <v>0</v>
      </c>
      <c r="FZ182" s="64">
        <f t="shared" si="633"/>
        <v>0</v>
      </c>
      <c r="GA182" s="64">
        <f t="shared" si="633"/>
        <v>0</v>
      </c>
      <c r="GB182" s="64">
        <f t="shared" si="633"/>
        <v>1158.1110000000001</v>
      </c>
      <c r="GC182" s="64">
        <f t="shared" si="633"/>
        <v>1158.1110000000001</v>
      </c>
      <c r="GD182" s="64">
        <f t="shared" si="633"/>
        <v>0</v>
      </c>
      <c r="GE182" s="64">
        <f t="shared" si="633"/>
        <v>0</v>
      </c>
      <c r="GF182" s="64">
        <f t="shared" si="633"/>
        <v>3794.3142160000002</v>
      </c>
      <c r="GG182" s="64">
        <f t="shared" si="633"/>
        <v>0</v>
      </c>
      <c r="GH182" s="64">
        <f t="shared" si="633"/>
        <v>0</v>
      </c>
      <c r="GI182" s="64">
        <f t="shared" si="633"/>
        <v>0</v>
      </c>
      <c r="GJ182" s="64">
        <f t="shared" si="633"/>
        <v>0</v>
      </c>
      <c r="GK182" s="64">
        <f t="shared" si="633"/>
        <v>0</v>
      </c>
      <c r="GL182" s="64">
        <f t="shared" si="633"/>
        <v>0</v>
      </c>
      <c r="GM182" s="64">
        <f t="shared" si="633"/>
        <v>0</v>
      </c>
      <c r="GN182" s="64">
        <f t="shared" si="633"/>
        <v>0</v>
      </c>
      <c r="GO182" s="64">
        <f t="shared" si="633"/>
        <v>0</v>
      </c>
      <c r="GP182" s="64">
        <f t="shared" si="633"/>
        <v>0</v>
      </c>
      <c r="GQ182" s="426">
        <f t="shared" si="633"/>
        <v>1500</v>
      </c>
      <c r="GR182" s="426">
        <f t="shared" si="633"/>
        <v>0</v>
      </c>
      <c r="GS182" s="64">
        <f t="shared" si="633"/>
        <v>0</v>
      </c>
      <c r="GT182" s="64">
        <f t="shared" si="633"/>
        <v>0</v>
      </c>
      <c r="GU182" s="64">
        <f t="shared" si="633"/>
        <v>0</v>
      </c>
      <c r="GV182" s="64">
        <f t="shared" si="633"/>
        <v>0</v>
      </c>
      <c r="GW182" s="64">
        <f t="shared" si="633"/>
        <v>0</v>
      </c>
      <c r="GX182" s="64">
        <f t="shared" si="633"/>
        <v>0</v>
      </c>
      <c r="GY182" s="64">
        <f t="shared" si="633"/>
        <v>0</v>
      </c>
      <c r="GZ182" s="64">
        <f t="shared" si="633"/>
        <v>0</v>
      </c>
      <c r="HA182" s="64">
        <f t="shared" si="633"/>
        <v>0</v>
      </c>
      <c r="HB182" s="64">
        <f t="shared" si="633"/>
        <v>0</v>
      </c>
      <c r="HC182" s="64">
        <f t="shared" si="633"/>
        <v>0</v>
      </c>
      <c r="HD182" s="64">
        <f t="shared" si="633"/>
        <v>0</v>
      </c>
      <c r="HE182" s="64">
        <f t="shared" si="633"/>
        <v>0</v>
      </c>
      <c r="HF182" s="64">
        <f t="shared" si="633"/>
        <v>0</v>
      </c>
      <c r="HG182" s="64">
        <f t="shared" si="633"/>
        <v>1500</v>
      </c>
      <c r="HH182" s="64">
        <f t="shared" si="633"/>
        <v>0</v>
      </c>
      <c r="HI182" s="64">
        <f t="shared" si="633"/>
        <v>0</v>
      </c>
      <c r="HJ182" s="64">
        <f t="shared" si="633"/>
        <v>0</v>
      </c>
      <c r="HK182" s="64">
        <f t="shared" si="633"/>
        <v>0</v>
      </c>
      <c r="HL182" s="382">
        <f t="shared" si="633"/>
        <v>123969.2298548703</v>
      </c>
      <c r="HM182" s="398">
        <f t="shared" si="633"/>
        <v>72228.008279999995</v>
      </c>
      <c r="HN182" s="398">
        <f t="shared" si="633"/>
        <v>80188.535031830295</v>
      </c>
      <c r="HO182" s="382">
        <f t="shared" si="633"/>
        <v>129086.06424503031</v>
      </c>
      <c r="HP182" s="382">
        <f t="shared" si="633"/>
        <v>22939.494890000002</v>
      </c>
      <c r="HQ182" s="382">
        <f t="shared" si="633"/>
        <v>22939.494890000002</v>
      </c>
      <c r="HR182" s="382">
        <f t="shared" si="633"/>
        <v>22939.494890000002</v>
      </c>
      <c r="HS182" s="382">
        <f t="shared" si="633"/>
        <v>12768.64041</v>
      </c>
      <c r="HT182" s="382">
        <f t="shared" si="633"/>
        <v>8639.8109999999997</v>
      </c>
      <c r="HU182" s="382">
        <f t="shared" si="633"/>
        <v>8639.8109999999997</v>
      </c>
      <c r="HV182" s="382">
        <f t="shared" si="633"/>
        <v>10631.14</v>
      </c>
      <c r="HW182" s="382">
        <f t="shared" si="633"/>
        <v>10838.80839</v>
      </c>
      <c r="HX182" s="382">
        <f t="shared" si="633"/>
        <v>10726.807215999999</v>
      </c>
      <c r="HY182" s="382">
        <f t="shared" si="633"/>
        <v>7901.1052199999995</v>
      </c>
      <c r="HZ182" s="382">
        <f t="shared" si="633"/>
        <v>821.2</v>
      </c>
      <c r="IA182" s="382">
        <f t="shared" si="633"/>
        <v>37882.421925830306</v>
      </c>
      <c r="IB182" s="382">
        <f t="shared" si="633"/>
        <v>34269.296705830304</v>
      </c>
      <c r="IC182" s="382">
        <f t="shared" si="633"/>
        <v>13419.694</v>
      </c>
      <c r="ID182" s="382">
        <f t="shared" si="633"/>
        <v>13437.97839</v>
      </c>
      <c r="IE182" s="382">
        <f t="shared" si="633"/>
        <v>35459.552629040001</v>
      </c>
      <c r="IF182" s="429">
        <f t="shared" si="633"/>
        <v>16889.91</v>
      </c>
      <c r="IG182" s="382">
        <f t="shared" ref="IG182" si="634">SUM(IG98,IG119,IG122,IG139,IG155,IG168,IG173)</f>
        <v>35459.550823199999</v>
      </c>
      <c r="IK182" s="380">
        <f t="shared" si="541"/>
        <v>0</v>
      </c>
    </row>
    <row r="183" spans="1:245" s="59" customFormat="1" ht="21.95" customHeight="1">
      <c r="A183" s="80" t="s">
        <v>50</v>
      </c>
      <c r="B183" s="80"/>
      <c r="C183" s="80"/>
      <c r="D183" s="80"/>
      <c r="E183" s="73"/>
      <c r="F183" s="73"/>
      <c r="G183" s="73"/>
      <c r="H183" s="245"/>
      <c r="I183" s="245"/>
      <c r="J183" s="73"/>
      <c r="K183" s="73"/>
      <c r="L183" s="73"/>
      <c r="M183" s="27"/>
      <c r="N183" s="27"/>
      <c r="O183" s="27"/>
      <c r="P183" s="27"/>
      <c r="Q183" s="27"/>
      <c r="R183" s="27"/>
      <c r="S183" s="27"/>
      <c r="T183" s="27"/>
      <c r="U183" s="27"/>
      <c r="V183" s="66">
        <f t="shared" si="526"/>
        <v>0</v>
      </c>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66">
        <f t="shared" si="545"/>
        <v>0</v>
      </c>
      <c r="AV183" s="27"/>
      <c r="AW183" s="27"/>
      <c r="AX183" s="27">
        <f t="shared" si="546"/>
        <v>0</v>
      </c>
      <c r="AY183" s="34"/>
      <c r="AZ183" s="34"/>
      <c r="BA183" s="27"/>
      <c r="BB183" s="27"/>
      <c r="BC183" s="27"/>
      <c r="BD183" s="27"/>
      <c r="BE183" s="27"/>
      <c r="BF183" s="27"/>
      <c r="BG183" s="27"/>
      <c r="BH183" s="27"/>
      <c r="BI183" s="27"/>
      <c r="BJ183" s="27"/>
      <c r="BK183" s="27"/>
      <c r="BL183" s="27"/>
      <c r="BM183" s="34"/>
      <c r="BN183" s="34"/>
      <c r="BO183" s="34"/>
      <c r="BP183" s="34"/>
      <c r="BQ183" s="34"/>
      <c r="BR183" s="34"/>
      <c r="BS183" s="34"/>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58"/>
      <c r="DA183" s="404"/>
      <c r="DB183" s="404"/>
      <c r="DC183" s="380">
        <f t="shared" si="547"/>
        <v>0</v>
      </c>
      <c r="DD183" s="380">
        <f t="shared" si="547"/>
        <v>0</v>
      </c>
      <c r="DE183" s="64">
        <f t="shared" si="600"/>
        <v>0</v>
      </c>
      <c r="DF183" s="64">
        <f t="shared" si="600"/>
        <v>0</v>
      </c>
      <c r="DG183" s="64">
        <f t="shared" si="600"/>
        <v>0</v>
      </c>
      <c r="DH183" s="64">
        <f t="shared" si="590"/>
        <v>0</v>
      </c>
      <c r="DI183" s="64">
        <f t="shared" si="590"/>
        <v>0</v>
      </c>
      <c r="DJ183" s="64">
        <f t="shared" si="590"/>
        <v>0</v>
      </c>
      <c r="DK183" s="64">
        <f t="shared" si="590"/>
        <v>0</v>
      </c>
      <c r="DL183" s="64">
        <f t="shared" si="590"/>
        <v>0</v>
      </c>
      <c r="DM183" s="64">
        <f t="shared" si="590"/>
        <v>0</v>
      </c>
      <c r="DN183" s="64">
        <f t="shared" si="590"/>
        <v>0</v>
      </c>
      <c r="DO183" s="64">
        <f t="shared" si="590"/>
        <v>0</v>
      </c>
      <c r="DP183" s="64">
        <f t="shared" si="590"/>
        <v>0</v>
      </c>
      <c r="DQ183" s="73"/>
      <c r="DR183" s="73"/>
      <c r="DS183" s="73"/>
      <c r="DT183" s="73"/>
      <c r="DU183" s="73"/>
      <c r="DV183" s="73"/>
      <c r="DW183" s="73"/>
      <c r="DX183" s="73"/>
      <c r="DY183" s="73"/>
      <c r="DZ183" s="73"/>
      <c r="EA183" s="73"/>
      <c r="EB183" s="64">
        <f t="shared" si="570"/>
        <v>0</v>
      </c>
      <c r="EC183" s="426">
        <f t="shared" si="570"/>
        <v>0</v>
      </c>
      <c r="ED183" s="426">
        <f t="shared" si="469"/>
        <v>0</v>
      </c>
      <c r="EE183" s="64">
        <f t="shared" si="470"/>
        <v>0</v>
      </c>
      <c r="EF183" s="64">
        <f t="shared" si="418"/>
        <v>0</v>
      </c>
      <c r="EG183" s="64">
        <f t="shared" si="471"/>
        <v>0</v>
      </c>
      <c r="EH183" s="64">
        <f t="shared" si="548"/>
        <v>0</v>
      </c>
      <c r="EI183" s="64">
        <f t="shared" si="548"/>
        <v>0</v>
      </c>
      <c r="EJ183" s="64">
        <f t="shared" si="472"/>
        <v>0</v>
      </c>
      <c r="EK183" s="64">
        <f t="shared" si="549"/>
        <v>0</v>
      </c>
      <c r="EL183" s="64">
        <f t="shared" si="549"/>
        <v>0</v>
      </c>
      <c r="EM183" s="64">
        <f t="shared" si="421"/>
        <v>0</v>
      </c>
      <c r="EN183" s="64">
        <f t="shared" si="550"/>
        <v>0</v>
      </c>
      <c r="EO183" s="64">
        <f t="shared" si="550"/>
        <v>0</v>
      </c>
      <c r="EP183" s="64">
        <f t="shared" si="423"/>
        <v>0</v>
      </c>
      <c r="EQ183" s="64">
        <f t="shared" si="551"/>
        <v>0</v>
      </c>
      <c r="ER183" s="64">
        <f t="shared" si="551"/>
        <v>0</v>
      </c>
      <c r="ES183" s="64"/>
      <c r="ET183" s="426">
        <f t="shared" si="552"/>
        <v>0</v>
      </c>
      <c r="EU183" s="64">
        <f t="shared" si="552"/>
        <v>0</v>
      </c>
      <c r="EV183" s="64"/>
      <c r="EW183" s="426">
        <f t="shared" si="426"/>
        <v>0</v>
      </c>
      <c r="EX183" s="64">
        <f t="shared" si="571"/>
        <v>0</v>
      </c>
      <c r="EY183" s="426">
        <f t="shared" si="571"/>
        <v>0</v>
      </c>
      <c r="EZ183" s="426">
        <f t="shared" si="474"/>
        <v>0</v>
      </c>
      <c r="FA183" s="64">
        <f t="shared" si="475"/>
        <v>0</v>
      </c>
      <c r="FB183" s="64">
        <f t="shared" si="427"/>
        <v>0</v>
      </c>
      <c r="FC183" s="64">
        <f t="shared" si="476"/>
        <v>0</v>
      </c>
      <c r="FD183" s="64">
        <f t="shared" si="553"/>
        <v>0</v>
      </c>
      <c r="FE183" s="64">
        <f t="shared" si="553"/>
        <v>0</v>
      </c>
      <c r="FF183" s="64">
        <f t="shared" si="477"/>
        <v>0</v>
      </c>
      <c r="FG183" s="64">
        <f t="shared" si="554"/>
        <v>0</v>
      </c>
      <c r="FH183" s="64">
        <f t="shared" si="554"/>
        <v>0</v>
      </c>
      <c r="FI183" s="64">
        <f t="shared" si="430"/>
        <v>0</v>
      </c>
      <c r="FJ183" s="64">
        <f t="shared" si="555"/>
        <v>0</v>
      </c>
      <c r="FK183" s="64">
        <f t="shared" si="555"/>
        <v>0</v>
      </c>
      <c r="FL183" s="64">
        <f t="shared" si="432"/>
        <v>0</v>
      </c>
      <c r="FM183" s="64">
        <f t="shared" si="556"/>
        <v>0</v>
      </c>
      <c r="FN183" s="64">
        <f t="shared" si="556"/>
        <v>0</v>
      </c>
      <c r="FO183" s="64"/>
      <c r="FP183" s="64">
        <f t="shared" si="557"/>
        <v>0</v>
      </c>
      <c r="FQ183" s="64">
        <f t="shared" si="557"/>
        <v>0</v>
      </c>
      <c r="FR183" s="64"/>
      <c r="FS183" s="64">
        <f t="shared" si="435"/>
        <v>0</v>
      </c>
      <c r="FT183" s="64">
        <f t="shared" si="558"/>
        <v>0</v>
      </c>
      <c r="FU183" s="426">
        <f t="shared" si="558"/>
        <v>0</v>
      </c>
      <c r="FV183" s="426">
        <f t="shared" si="478"/>
        <v>0</v>
      </c>
      <c r="FW183" s="64">
        <f t="shared" si="437"/>
        <v>0</v>
      </c>
      <c r="FX183" s="64">
        <f t="shared" si="438"/>
        <v>0</v>
      </c>
      <c r="FY183" s="64">
        <f t="shared" si="479"/>
        <v>0</v>
      </c>
      <c r="FZ183" s="64">
        <f t="shared" si="559"/>
        <v>0</v>
      </c>
      <c r="GA183" s="64">
        <f t="shared" si="559"/>
        <v>0</v>
      </c>
      <c r="GB183" s="64">
        <f t="shared" si="480"/>
        <v>0</v>
      </c>
      <c r="GC183" s="64">
        <f t="shared" si="560"/>
        <v>0</v>
      </c>
      <c r="GD183" s="64">
        <f t="shared" si="560"/>
        <v>0</v>
      </c>
      <c r="GE183" s="64">
        <f t="shared" si="441"/>
        <v>0</v>
      </c>
      <c r="GF183" s="64">
        <f t="shared" si="561"/>
        <v>0</v>
      </c>
      <c r="GG183" s="64">
        <f t="shared" si="561"/>
        <v>0</v>
      </c>
      <c r="GH183" s="64">
        <f t="shared" si="443"/>
        <v>0</v>
      </c>
      <c r="GI183" s="64">
        <f t="shared" si="562"/>
        <v>0</v>
      </c>
      <c r="GJ183" s="64">
        <f t="shared" si="562"/>
        <v>0</v>
      </c>
      <c r="GK183" s="64"/>
      <c r="GL183" s="64">
        <f t="shared" si="563"/>
        <v>0</v>
      </c>
      <c r="GM183" s="64">
        <f t="shared" si="563"/>
        <v>0</v>
      </c>
      <c r="GN183" s="64"/>
      <c r="GO183" s="64">
        <f t="shared" si="446"/>
        <v>0</v>
      </c>
      <c r="GP183" s="64">
        <f t="shared" si="564"/>
        <v>0</v>
      </c>
      <c r="GQ183" s="426">
        <f t="shared" si="564"/>
        <v>0</v>
      </c>
      <c r="GR183" s="426">
        <f t="shared" si="481"/>
        <v>0</v>
      </c>
      <c r="GS183" s="64">
        <f t="shared" si="448"/>
        <v>0</v>
      </c>
      <c r="GT183" s="64">
        <f t="shared" si="449"/>
        <v>0</v>
      </c>
      <c r="GU183" s="64">
        <f t="shared" si="482"/>
        <v>0</v>
      </c>
      <c r="GV183" s="64">
        <f t="shared" si="565"/>
        <v>0</v>
      </c>
      <c r="GW183" s="64">
        <f t="shared" si="565"/>
        <v>0</v>
      </c>
      <c r="GX183" s="64">
        <f t="shared" si="483"/>
        <v>0</v>
      </c>
      <c r="GY183" s="64">
        <f t="shared" si="566"/>
        <v>0</v>
      </c>
      <c r="GZ183" s="64">
        <f t="shared" si="566"/>
        <v>0</v>
      </c>
      <c r="HA183" s="64">
        <f t="shared" si="484"/>
        <v>0</v>
      </c>
      <c r="HB183" s="64">
        <f t="shared" si="567"/>
        <v>0</v>
      </c>
      <c r="HC183" s="64">
        <f t="shared" si="567"/>
        <v>0</v>
      </c>
      <c r="HD183" s="64">
        <f t="shared" si="485"/>
        <v>0</v>
      </c>
      <c r="HE183" s="64">
        <f t="shared" si="568"/>
        <v>0</v>
      </c>
      <c r="HF183" s="64">
        <f t="shared" si="568"/>
        <v>0</v>
      </c>
      <c r="HG183" s="64"/>
      <c r="HH183" s="64">
        <f t="shared" si="569"/>
        <v>0</v>
      </c>
      <c r="HI183" s="64">
        <f t="shared" si="569"/>
        <v>0</v>
      </c>
      <c r="HJ183" s="64"/>
      <c r="HK183" s="64">
        <f t="shared" si="455"/>
        <v>0</v>
      </c>
      <c r="HL183" s="382">
        <f t="shared" si="486"/>
        <v>0</v>
      </c>
      <c r="HM183" s="398">
        <f t="shared" si="486"/>
        <v>0</v>
      </c>
      <c r="HN183" s="398">
        <f t="shared" si="487"/>
        <v>0</v>
      </c>
      <c r="HO183" s="382">
        <f t="shared" si="456"/>
        <v>0</v>
      </c>
      <c r="HP183" s="382">
        <f t="shared" si="589"/>
        <v>0</v>
      </c>
      <c r="HQ183" s="382">
        <f t="shared" si="589"/>
        <v>0</v>
      </c>
      <c r="HR183" s="382">
        <f t="shared" si="589"/>
        <v>0</v>
      </c>
      <c r="HS183" s="382">
        <f t="shared" si="589"/>
        <v>0</v>
      </c>
      <c r="HT183" s="382">
        <f t="shared" si="589"/>
        <v>0</v>
      </c>
      <c r="HU183" s="382">
        <f t="shared" si="589"/>
        <v>0</v>
      </c>
      <c r="HV183" s="382">
        <f t="shared" si="572"/>
        <v>0</v>
      </c>
      <c r="HW183" s="382">
        <f t="shared" si="572"/>
        <v>0</v>
      </c>
      <c r="HX183" s="382">
        <f t="shared" si="572"/>
        <v>0</v>
      </c>
      <c r="HY183" s="382">
        <f t="shared" si="572"/>
        <v>0</v>
      </c>
      <c r="HZ183" s="382">
        <f t="shared" si="572"/>
        <v>0</v>
      </c>
      <c r="IA183" s="382">
        <f t="shared" si="572"/>
        <v>0</v>
      </c>
      <c r="IB183" s="382">
        <f t="shared" si="572"/>
        <v>0</v>
      </c>
      <c r="IC183" s="382">
        <f t="shared" si="572"/>
        <v>0</v>
      </c>
      <c r="ID183" s="382">
        <f t="shared" si="572"/>
        <v>0</v>
      </c>
      <c r="IE183" s="382">
        <f t="shared" si="572"/>
        <v>0</v>
      </c>
      <c r="IF183" s="429">
        <f t="shared" si="572"/>
        <v>0</v>
      </c>
      <c r="IG183" s="382">
        <f t="shared" si="572"/>
        <v>0</v>
      </c>
      <c r="IK183" s="380">
        <f t="shared" si="541"/>
        <v>0</v>
      </c>
    </row>
    <row r="184" spans="1:245" s="59" customFormat="1" ht="23.25" customHeight="1">
      <c r="A184" s="49" t="s">
        <v>124</v>
      </c>
      <c r="B184" s="534" t="s">
        <v>164</v>
      </c>
      <c r="C184" s="530"/>
      <c r="D184" s="531"/>
      <c r="E184" s="49" t="s">
        <v>43</v>
      </c>
      <c r="F184" s="49"/>
      <c r="G184" s="50" t="s">
        <v>13</v>
      </c>
      <c r="H184" s="27"/>
      <c r="I184" s="27"/>
      <c r="J184" s="50">
        <v>2018</v>
      </c>
      <c r="K184" s="50">
        <v>2020</v>
      </c>
      <c r="L184" s="50"/>
      <c r="M184" s="27">
        <f>SUM(M185:M197)</f>
        <v>54098.682000000001</v>
      </c>
      <c r="N184" s="27"/>
      <c r="O184" s="27">
        <f t="shared" ref="O184:AT184" si="635">SUM(O185:O197)</f>
        <v>52180.806140000001</v>
      </c>
      <c r="P184" s="27">
        <f t="shared" si="635"/>
        <v>0</v>
      </c>
      <c r="Q184" s="27">
        <f t="shared" si="635"/>
        <v>0</v>
      </c>
      <c r="R184" s="27">
        <f t="shared" si="635"/>
        <v>9567.9380000000001</v>
      </c>
      <c r="S184" s="27">
        <f t="shared" si="635"/>
        <v>1324.27</v>
      </c>
      <c r="T184" s="27">
        <f t="shared" si="635"/>
        <v>10638.747000000001</v>
      </c>
      <c r="U184" s="27">
        <f t="shared" si="635"/>
        <v>14653.379139999999</v>
      </c>
      <c r="V184" s="27">
        <f t="shared" si="635"/>
        <v>0</v>
      </c>
      <c r="W184" s="27">
        <f t="shared" si="635"/>
        <v>0</v>
      </c>
      <c r="X184" s="27">
        <f t="shared" si="635"/>
        <v>0</v>
      </c>
      <c r="Y184" s="27">
        <f t="shared" si="635"/>
        <v>0</v>
      </c>
      <c r="Z184" s="27">
        <f t="shared" si="635"/>
        <v>0</v>
      </c>
      <c r="AA184" s="27">
        <f t="shared" si="635"/>
        <v>0</v>
      </c>
      <c r="AB184" s="27">
        <f t="shared" si="635"/>
        <v>0</v>
      </c>
      <c r="AC184" s="27">
        <f t="shared" si="635"/>
        <v>0</v>
      </c>
      <c r="AD184" s="27">
        <f t="shared" si="635"/>
        <v>0</v>
      </c>
      <c r="AE184" s="27">
        <f t="shared" si="635"/>
        <v>0</v>
      </c>
      <c r="AF184" s="27"/>
      <c r="AG184" s="27">
        <f t="shared" si="635"/>
        <v>5075.3239999999996</v>
      </c>
      <c r="AH184" s="27">
        <f>SUM(AH185:AH197)</f>
        <v>12230.548999999999</v>
      </c>
      <c r="AI184" s="27">
        <f>SUM(AJ184:AR184)</f>
        <v>7884.0730700000004</v>
      </c>
      <c r="AJ184" s="27">
        <f>SUM(AJ185:AJ197)</f>
        <v>3238.7777000000006</v>
      </c>
      <c r="AK184" s="27">
        <f t="shared" ref="AK184:AR184" si="636">SUM(AK185:AK197)</f>
        <v>0</v>
      </c>
      <c r="AL184" s="27">
        <f t="shared" si="636"/>
        <v>0</v>
      </c>
      <c r="AM184" s="27">
        <f t="shared" si="636"/>
        <v>0</v>
      </c>
      <c r="AN184" s="27">
        <f t="shared" si="636"/>
        <v>0</v>
      </c>
      <c r="AO184" s="27">
        <f t="shared" si="636"/>
        <v>0</v>
      </c>
      <c r="AP184" s="27">
        <f t="shared" si="636"/>
        <v>4645.2953699999998</v>
      </c>
      <c r="AQ184" s="27">
        <f t="shared" si="636"/>
        <v>0</v>
      </c>
      <c r="AR184" s="27">
        <f t="shared" si="636"/>
        <v>0</v>
      </c>
      <c r="AS184" s="27">
        <f t="shared" si="635"/>
        <v>10745.977999999999</v>
      </c>
      <c r="AT184" s="27">
        <f t="shared" si="635"/>
        <v>10745.977999999999</v>
      </c>
      <c r="AU184" s="66">
        <f t="shared" si="545"/>
        <v>16489.575199999999</v>
      </c>
      <c r="AV184" s="27">
        <f>SUM(AV185:AV197)</f>
        <v>18070.695</v>
      </c>
      <c r="AW184" s="27">
        <f t="shared" ref="AW184:DH184" si="637">SUM(AW185:AW197)</f>
        <v>13226.63</v>
      </c>
      <c r="AX184" s="27">
        <f t="shared" si="546"/>
        <v>0</v>
      </c>
      <c r="AY184" s="27">
        <f t="shared" si="637"/>
        <v>0</v>
      </c>
      <c r="AZ184" s="27">
        <f t="shared" si="637"/>
        <v>0</v>
      </c>
      <c r="BA184" s="27">
        <f t="shared" si="637"/>
        <v>0</v>
      </c>
      <c r="BB184" s="27">
        <f t="shared" si="637"/>
        <v>0</v>
      </c>
      <c r="BC184" s="27">
        <f t="shared" si="637"/>
        <v>0</v>
      </c>
      <c r="BD184" s="27">
        <f t="shared" si="637"/>
        <v>0</v>
      </c>
      <c r="BE184" s="27">
        <f t="shared" si="637"/>
        <v>0</v>
      </c>
      <c r="BF184" s="27">
        <f t="shared" si="637"/>
        <v>0</v>
      </c>
      <c r="BG184" s="27">
        <f t="shared" si="637"/>
        <v>0</v>
      </c>
      <c r="BH184" s="27">
        <f t="shared" si="637"/>
        <v>0</v>
      </c>
      <c r="BI184" s="27">
        <f t="shared" si="637"/>
        <v>0</v>
      </c>
      <c r="BJ184" s="27">
        <f t="shared" si="637"/>
        <v>0</v>
      </c>
      <c r="BK184" s="27">
        <f t="shared" si="637"/>
        <v>0</v>
      </c>
      <c r="BL184" s="27">
        <f t="shared" si="637"/>
        <v>0</v>
      </c>
      <c r="BM184" s="27">
        <f t="shared" si="637"/>
        <v>0</v>
      </c>
      <c r="BN184" s="27">
        <f t="shared" si="637"/>
        <v>0</v>
      </c>
      <c r="BO184" s="27">
        <f t="shared" si="637"/>
        <v>0</v>
      </c>
      <c r="BP184" s="27">
        <f t="shared" si="637"/>
        <v>0</v>
      </c>
      <c r="BQ184" s="27">
        <f t="shared" si="637"/>
        <v>0</v>
      </c>
      <c r="BR184" s="27">
        <f t="shared" si="637"/>
        <v>0</v>
      </c>
      <c r="BS184" s="27">
        <f t="shared" si="637"/>
        <v>0</v>
      </c>
      <c r="BT184" s="27">
        <f t="shared" si="637"/>
        <v>0</v>
      </c>
      <c r="BU184" s="27">
        <f t="shared" si="637"/>
        <v>0</v>
      </c>
      <c r="BV184" s="27">
        <f t="shared" si="637"/>
        <v>0</v>
      </c>
      <c r="BW184" s="27">
        <f t="shared" si="637"/>
        <v>0</v>
      </c>
      <c r="BX184" s="27">
        <f t="shared" si="637"/>
        <v>0</v>
      </c>
      <c r="BY184" s="27">
        <f t="shared" si="637"/>
        <v>0</v>
      </c>
      <c r="BZ184" s="27">
        <f t="shared" si="637"/>
        <v>0</v>
      </c>
      <c r="CA184" s="27">
        <f t="shared" si="637"/>
        <v>54098.682000000001</v>
      </c>
      <c r="CB184" s="27">
        <f t="shared" si="637"/>
        <v>52180.806140000001</v>
      </c>
      <c r="CC184" s="27">
        <f t="shared" si="637"/>
        <v>0</v>
      </c>
      <c r="CD184" s="27">
        <f t="shared" si="637"/>
        <v>0</v>
      </c>
      <c r="CE184" s="27">
        <f t="shared" si="637"/>
        <v>9567.9380000000001</v>
      </c>
      <c r="CF184" s="27">
        <f t="shared" si="637"/>
        <v>1324.27</v>
      </c>
      <c r="CG184" s="27">
        <f t="shared" si="637"/>
        <v>10638.747000000001</v>
      </c>
      <c r="CH184" s="27">
        <f t="shared" si="637"/>
        <v>14653.379139999999</v>
      </c>
      <c r="CI184" s="27">
        <f t="shared" si="637"/>
        <v>5075.3239999999996</v>
      </c>
      <c r="CJ184" s="27">
        <f t="shared" si="637"/>
        <v>12230.548999999999</v>
      </c>
      <c r="CK184" s="27">
        <f t="shared" si="637"/>
        <v>10745.977999999999</v>
      </c>
      <c r="CL184" s="27">
        <f t="shared" si="637"/>
        <v>10745.977999999999</v>
      </c>
      <c r="CM184" s="27">
        <f t="shared" si="637"/>
        <v>18070.695</v>
      </c>
      <c r="CN184" s="27">
        <f t="shared" si="637"/>
        <v>13226.63</v>
      </c>
      <c r="CO184" s="27">
        <f t="shared" si="637"/>
        <v>0</v>
      </c>
      <c r="CP184" s="27">
        <f t="shared" si="637"/>
        <v>0</v>
      </c>
      <c r="CQ184" s="27">
        <f t="shared" si="637"/>
        <v>0</v>
      </c>
      <c r="CR184" s="27">
        <f t="shared" si="637"/>
        <v>0</v>
      </c>
      <c r="CS184" s="27">
        <f t="shared" si="637"/>
        <v>0</v>
      </c>
      <c r="CT184" s="27">
        <f t="shared" si="637"/>
        <v>0</v>
      </c>
      <c r="CU184" s="27">
        <f t="shared" si="637"/>
        <v>0</v>
      </c>
      <c r="CV184" s="27">
        <f t="shared" si="637"/>
        <v>0</v>
      </c>
      <c r="CW184" s="27">
        <f t="shared" si="637"/>
        <v>0</v>
      </c>
      <c r="CX184" s="27">
        <f t="shared" si="637"/>
        <v>0</v>
      </c>
      <c r="CY184" s="27">
        <f t="shared" si="637"/>
        <v>0</v>
      </c>
      <c r="CZ184" s="27">
        <f t="shared" si="637"/>
        <v>0</v>
      </c>
      <c r="DA184" s="27">
        <f t="shared" si="637"/>
        <v>0</v>
      </c>
      <c r="DB184" s="27">
        <f t="shared" si="637"/>
        <v>0</v>
      </c>
      <c r="DC184" s="380">
        <f t="shared" si="637"/>
        <v>54098.682000000001</v>
      </c>
      <c r="DD184" s="380">
        <f t="shared" si="637"/>
        <v>52180.806140000001</v>
      </c>
      <c r="DE184" s="64">
        <f t="shared" si="637"/>
        <v>0</v>
      </c>
      <c r="DF184" s="64">
        <f t="shared" si="637"/>
        <v>0</v>
      </c>
      <c r="DG184" s="64">
        <f t="shared" si="637"/>
        <v>9567.9380000000001</v>
      </c>
      <c r="DH184" s="64">
        <f t="shared" si="637"/>
        <v>1324.27</v>
      </c>
      <c r="DI184" s="64">
        <f t="shared" ref="DI184:FT184" si="638">SUM(DI185:DI197)</f>
        <v>10638.747000000001</v>
      </c>
      <c r="DJ184" s="64">
        <f t="shared" si="638"/>
        <v>14653.379139999999</v>
      </c>
      <c r="DK184" s="64">
        <f t="shared" si="638"/>
        <v>5075.3239999999996</v>
      </c>
      <c r="DL184" s="64">
        <f t="shared" si="638"/>
        <v>12230.548999999999</v>
      </c>
      <c r="DM184" s="64">
        <f t="shared" si="638"/>
        <v>10745.977999999999</v>
      </c>
      <c r="DN184" s="64">
        <f t="shared" si="638"/>
        <v>10745.977999999999</v>
      </c>
      <c r="DO184" s="64">
        <f t="shared" si="638"/>
        <v>18070.695</v>
      </c>
      <c r="DP184" s="64">
        <f t="shared" si="638"/>
        <v>13226.63</v>
      </c>
      <c r="DQ184" s="245">
        <f t="shared" si="638"/>
        <v>0</v>
      </c>
      <c r="DR184" s="245">
        <f t="shared" si="638"/>
        <v>0</v>
      </c>
      <c r="DS184" s="245">
        <f t="shared" si="638"/>
        <v>0</v>
      </c>
      <c r="DT184" s="245">
        <f t="shared" si="638"/>
        <v>0</v>
      </c>
      <c r="DU184" s="245">
        <f t="shared" si="638"/>
        <v>0</v>
      </c>
      <c r="DV184" s="245">
        <f t="shared" si="638"/>
        <v>0</v>
      </c>
      <c r="DW184" s="245">
        <f t="shared" si="638"/>
        <v>0</v>
      </c>
      <c r="DX184" s="245">
        <f t="shared" si="638"/>
        <v>0</v>
      </c>
      <c r="DY184" s="73">
        <f t="shared" si="638"/>
        <v>0</v>
      </c>
      <c r="DZ184" s="73">
        <f t="shared" si="638"/>
        <v>0</v>
      </c>
      <c r="EA184" s="73">
        <f t="shared" si="638"/>
        <v>0</v>
      </c>
      <c r="EB184" s="64">
        <f t="shared" si="638"/>
        <v>0</v>
      </c>
      <c r="EC184" s="426">
        <f t="shared" si="638"/>
        <v>7870.1429000000007</v>
      </c>
      <c r="ED184" s="426">
        <f t="shared" si="638"/>
        <v>0</v>
      </c>
      <c r="EE184" s="64">
        <f t="shared" si="638"/>
        <v>0</v>
      </c>
      <c r="EF184" s="64">
        <f t="shared" si="638"/>
        <v>0</v>
      </c>
      <c r="EG184" s="64">
        <f t="shared" si="638"/>
        <v>0</v>
      </c>
      <c r="EH184" s="64">
        <f t="shared" si="638"/>
        <v>0</v>
      </c>
      <c r="EI184" s="64">
        <f t="shared" si="638"/>
        <v>0</v>
      </c>
      <c r="EJ184" s="64">
        <f t="shared" si="638"/>
        <v>0</v>
      </c>
      <c r="EK184" s="64">
        <f t="shared" si="638"/>
        <v>0</v>
      </c>
      <c r="EL184" s="64">
        <f t="shared" si="638"/>
        <v>0</v>
      </c>
      <c r="EM184" s="64">
        <f t="shared" si="638"/>
        <v>0</v>
      </c>
      <c r="EN184" s="64">
        <f t="shared" si="638"/>
        <v>0</v>
      </c>
      <c r="EO184" s="64">
        <f t="shared" si="638"/>
        <v>0</v>
      </c>
      <c r="EP184" s="64">
        <f t="shared" si="638"/>
        <v>3238.7777000000006</v>
      </c>
      <c r="EQ184" s="64">
        <f t="shared" si="638"/>
        <v>0</v>
      </c>
      <c r="ER184" s="64">
        <f t="shared" si="638"/>
        <v>0</v>
      </c>
      <c r="ES184" s="64">
        <f t="shared" si="638"/>
        <v>4631.3652000000002</v>
      </c>
      <c r="ET184" s="426">
        <f t="shared" si="638"/>
        <v>0</v>
      </c>
      <c r="EU184" s="64">
        <f t="shared" si="638"/>
        <v>0</v>
      </c>
      <c r="EV184" s="64">
        <f t="shared" si="638"/>
        <v>0</v>
      </c>
      <c r="EW184" s="426">
        <f t="shared" si="638"/>
        <v>0</v>
      </c>
      <c r="EX184" s="64">
        <f t="shared" si="638"/>
        <v>0</v>
      </c>
      <c r="EY184" s="426">
        <f t="shared" si="638"/>
        <v>0</v>
      </c>
      <c r="EZ184" s="426">
        <f t="shared" si="638"/>
        <v>0</v>
      </c>
      <c r="FA184" s="64">
        <f t="shared" si="638"/>
        <v>0</v>
      </c>
      <c r="FB184" s="64">
        <f t="shared" si="638"/>
        <v>0</v>
      </c>
      <c r="FC184" s="64">
        <f t="shared" si="638"/>
        <v>0</v>
      </c>
      <c r="FD184" s="64">
        <f t="shared" si="638"/>
        <v>0</v>
      </c>
      <c r="FE184" s="64">
        <f t="shared" si="638"/>
        <v>0</v>
      </c>
      <c r="FF184" s="64">
        <f t="shared" si="638"/>
        <v>0</v>
      </c>
      <c r="FG184" s="64">
        <f t="shared" si="638"/>
        <v>0</v>
      </c>
      <c r="FH184" s="64">
        <f t="shared" si="638"/>
        <v>0</v>
      </c>
      <c r="FI184" s="64">
        <f t="shared" si="638"/>
        <v>0</v>
      </c>
      <c r="FJ184" s="64">
        <f t="shared" si="638"/>
        <v>0</v>
      </c>
      <c r="FK184" s="64">
        <f t="shared" si="638"/>
        <v>0</v>
      </c>
      <c r="FL184" s="64">
        <f t="shared" si="638"/>
        <v>0</v>
      </c>
      <c r="FM184" s="64">
        <f t="shared" si="638"/>
        <v>0</v>
      </c>
      <c r="FN184" s="64">
        <f t="shared" si="638"/>
        <v>0</v>
      </c>
      <c r="FO184" s="64">
        <f t="shared" si="638"/>
        <v>0</v>
      </c>
      <c r="FP184" s="64">
        <f t="shared" si="638"/>
        <v>0</v>
      </c>
      <c r="FQ184" s="64">
        <f t="shared" si="638"/>
        <v>0</v>
      </c>
      <c r="FR184" s="64">
        <f t="shared" si="638"/>
        <v>0</v>
      </c>
      <c r="FS184" s="64">
        <f t="shared" si="638"/>
        <v>0</v>
      </c>
      <c r="FT184" s="64">
        <f t="shared" si="638"/>
        <v>54098.682000000001</v>
      </c>
      <c r="FU184" s="426">
        <f t="shared" ref="FU184:IF184" si="639">SUM(FU185:FU197)</f>
        <v>17827.775370000003</v>
      </c>
      <c r="FV184" s="426">
        <f t="shared" si="639"/>
        <v>28208.198139999997</v>
      </c>
      <c r="FW184" s="64">
        <f t="shared" si="639"/>
        <v>52180.806140000001</v>
      </c>
      <c r="FX184" s="64">
        <f t="shared" si="639"/>
        <v>0</v>
      </c>
      <c r="FY184" s="64">
        <f t="shared" si="639"/>
        <v>0</v>
      </c>
      <c r="FZ184" s="64">
        <f t="shared" si="639"/>
        <v>0</v>
      </c>
      <c r="GA184" s="64">
        <f t="shared" si="639"/>
        <v>9567.9380000000001</v>
      </c>
      <c r="GB184" s="64">
        <f t="shared" si="639"/>
        <v>1324.27</v>
      </c>
      <c r="GC184" s="64">
        <f t="shared" si="639"/>
        <v>1324.27</v>
      </c>
      <c r="GD184" s="64">
        <f t="shared" si="639"/>
        <v>10638.747000000001</v>
      </c>
      <c r="GE184" s="64">
        <f t="shared" si="639"/>
        <v>0</v>
      </c>
      <c r="GF184" s="64">
        <f t="shared" si="639"/>
        <v>14653.379139999999</v>
      </c>
      <c r="GG184" s="64">
        <f t="shared" si="639"/>
        <v>5075.3239999999996</v>
      </c>
      <c r="GH184" s="64">
        <f t="shared" si="639"/>
        <v>4645.2953699999998</v>
      </c>
      <c r="GI184" s="64">
        <f t="shared" si="639"/>
        <v>12230.548999999999</v>
      </c>
      <c r="GJ184" s="64">
        <f t="shared" si="639"/>
        <v>10745.977999999999</v>
      </c>
      <c r="GK184" s="64">
        <f t="shared" si="639"/>
        <v>11858.21</v>
      </c>
      <c r="GL184" s="64">
        <f t="shared" si="639"/>
        <v>10745.977999999999</v>
      </c>
      <c r="GM184" s="64">
        <f t="shared" si="639"/>
        <v>18070.695</v>
      </c>
      <c r="GN184" s="64">
        <f t="shared" si="639"/>
        <v>0</v>
      </c>
      <c r="GO184" s="64">
        <f t="shared" si="639"/>
        <v>13226.63</v>
      </c>
      <c r="GP184" s="64">
        <f t="shared" si="639"/>
        <v>0</v>
      </c>
      <c r="GQ184" s="426">
        <f t="shared" si="639"/>
        <v>0</v>
      </c>
      <c r="GR184" s="426">
        <f t="shared" si="639"/>
        <v>0</v>
      </c>
      <c r="GS184" s="64">
        <f t="shared" si="639"/>
        <v>0</v>
      </c>
      <c r="GT184" s="64">
        <f t="shared" si="639"/>
        <v>0</v>
      </c>
      <c r="GU184" s="64">
        <f t="shared" si="639"/>
        <v>0</v>
      </c>
      <c r="GV184" s="64">
        <f t="shared" si="639"/>
        <v>0</v>
      </c>
      <c r="GW184" s="64">
        <f t="shared" si="639"/>
        <v>0</v>
      </c>
      <c r="GX184" s="64">
        <f t="shared" si="639"/>
        <v>0</v>
      </c>
      <c r="GY184" s="64">
        <f t="shared" si="639"/>
        <v>0</v>
      </c>
      <c r="GZ184" s="64">
        <f t="shared" si="639"/>
        <v>0</v>
      </c>
      <c r="HA184" s="64">
        <f t="shared" si="639"/>
        <v>0</v>
      </c>
      <c r="HB184" s="64">
        <f t="shared" si="639"/>
        <v>0</v>
      </c>
      <c r="HC184" s="64">
        <f t="shared" si="639"/>
        <v>0</v>
      </c>
      <c r="HD184" s="64">
        <f t="shared" si="639"/>
        <v>0</v>
      </c>
      <c r="HE184" s="64">
        <f t="shared" si="639"/>
        <v>0</v>
      </c>
      <c r="HF184" s="64">
        <f t="shared" si="639"/>
        <v>0</v>
      </c>
      <c r="HG184" s="64">
        <f t="shared" si="639"/>
        <v>0</v>
      </c>
      <c r="HH184" s="64">
        <f t="shared" si="639"/>
        <v>0</v>
      </c>
      <c r="HI184" s="64">
        <f t="shared" si="639"/>
        <v>0</v>
      </c>
      <c r="HJ184" s="64">
        <f t="shared" si="639"/>
        <v>0</v>
      </c>
      <c r="HK184" s="64">
        <f t="shared" si="639"/>
        <v>0</v>
      </c>
      <c r="HL184" s="382">
        <f t="shared" si="639"/>
        <v>54098.682000000001</v>
      </c>
      <c r="HM184" s="398">
        <f t="shared" si="639"/>
        <v>25697.918270000002</v>
      </c>
      <c r="HN184" s="398">
        <f t="shared" si="639"/>
        <v>28208.198139999997</v>
      </c>
      <c r="HO184" s="382">
        <f t="shared" si="639"/>
        <v>52180.806140000001</v>
      </c>
      <c r="HP184" s="382">
        <f t="shared" si="639"/>
        <v>0</v>
      </c>
      <c r="HQ184" s="382">
        <f t="shared" si="639"/>
        <v>0</v>
      </c>
      <c r="HR184" s="382">
        <f t="shared" si="639"/>
        <v>0</v>
      </c>
      <c r="HS184" s="382">
        <f t="shared" si="639"/>
        <v>9567.9380000000001</v>
      </c>
      <c r="HT184" s="382">
        <f t="shared" si="639"/>
        <v>1324.27</v>
      </c>
      <c r="HU184" s="382">
        <f t="shared" si="639"/>
        <v>1324.27</v>
      </c>
      <c r="HV184" s="382">
        <f t="shared" si="639"/>
        <v>10638.747000000001</v>
      </c>
      <c r="HW184" s="382">
        <f t="shared" si="639"/>
        <v>0</v>
      </c>
      <c r="HX184" s="382">
        <f t="shared" si="639"/>
        <v>14653.379139999999</v>
      </c>
      <c r="HY184" s="382">
        <f t="shared" si="639"/>
        <v>5075.3239999999996</v>
      </c>
      <c r="HZ184" s="382">
        <f t="shared" si="639"/>
        <v>7884.0730700000004</v>
      </c>
      <c r="IA184" s="382">
        <f t="shared" si="639"/>
        <v>12230.548999999999</v>
      </c>
      <c r="IB184" s="382">
        <f t="shared" si="639"/>
        <v>10745.977999999999</v>
      </c>
      <c r="IC184" s="382">
        <f t="shared" si="639"/>
        <v>16489.575199999999</v>
      </c>
      <c r="ID184" s="382">
        <f t="shared" si="639"/>
        <v>10745.977999999999</v>
      </c>
      <c r="IE184" s="382">
        <f t="shared" si="639"/>
        <v>18070.695</v>
      </c>
      <c r="IF184" s="429">
        <f t="shared" si="639"/>
        <v>0</v>
      </c>
      <c r="IG184" s="382">
        <f t="shared" ref="IG184" si="640">SUM(IG185:IG197)</f>
        <v>13226.63</v>
      </c>
      <c r="IK184" s="380">
        <f t="shared" si="541"/>
        <v>0</v>
      </c>
    </row>
    <row r="185" spans="1:245" s="35" customFormat="1" ht="31.5" customHeight="1" outlineLevel="1">
      <c r="A185" s="57" t="s">
        <v>227</v>
      </c>
      <c r="B185" s="284" t="s">
        <v>229</v>
      </c>
      <c r="C185" s="76" t="s">
        <v>168</v>
      </c>
      <c r="D185" s="283" t="s">
        <v>193</v>
      </c>
      <c r="E185" s="410" t="s">
        <v>43</v>
      </c>
      <c r="F185" s="55"/>
      <c r="G185" s="245" t="s">
        <v>13</v>
      </c>
      <c r="H185" s="245"/>
      <c r="I185" s="245"/>
      <c r="J185" s="245">
        <v>2018</v>
      </c>
      <c r="K185" s="245">
        <v>2019</v>
      </c>
      <c r="L185" s="245"/>
      <c r="M185" s="34">
        <f t="shared" ref="M185:M195" si="641">+P185+R185+T185+AG185+AS185+AV185</f>
        <v>4679.3140000000003</v>
      </c>
      <c r="N185" s="341" t="s">
        <v>606</v>
      </c>
      <c r="O185" s="34">
        <f t="shared" ref="O185:O197" si="642">+Q185+S185+U185+AH185+AT185+AW185</f>
        <v>2844.67</v>
      </c>
      <c r="P185" s="34">
        <f t="shared" ref="P185:U197" si="643">BA185+BO185+CC185+CQ185</f>
        <v>0</v>
      </c>
      <c r="Q185" s="34">
        <f t="shared" si="643"/>
        <v>0</v>
      </c>
      <c r="R185" s="34">
        <f t="shared" si="643"/>
        <v>4679.3140000000003</v>
      </c>
      <c r="S185" s="34">
        <f t="shared" si="643"/>
        <v>624.66999999999996</v>
      </c>
      <c r="T185" s="34">
        <f t="shared" si="643"/>
        <v>0</v>
      </c>
      <c r="U185" s="34">
        <f t="shared" si="643"/>
        <v>2220</v>
      </c>
      <c r="V185" s="66">
        <f t="shared" si="526"/>
        <v>0</v>
      </c>
      <c r="W185" s="34"/>
      <c r="X185" s="34"/>
      <c r="Y185" s="34"/>
      <c r="Z185" s="34"/>
      <c r="AA185" s="34"/>
      <c r="AB185" s="34"/>
      <c r="AC185" s="34"/>
      <c r="AD185" s="34"/>
      <c r="AE185" s="34"/>
      <c r="AF185" s="34"/>
      <c r="AG185" s="34">
        <f>BG185+BU185+CI185+CW185</f>
        <v>0</v>
      </c>
      <c r="AH185" s="34">
        <f>BH185+BV185+CJ185+CX185</f>
        <v>0</v>
      </c>
      <c r="AI185" s="34">
        <f t="shared" si="500"/>
        <v>882.98153000000002</v>
      </c>
      <c r="AJ185" s="34">
        <v>395</v>
      </c>
      <c r="AK185" s="34"/>
      <c r="AL185" s="34"/>
      <c r="AM185" s="34"/>
      <c r="AN185" s="34"/>
      <c r="AO185" s="34"/>
      <c r="AP185" s="34">
        <v>487.98153000000002</v>
      </c>
      <c r="AQ185" s="34"/>
      <c r="AR185" s="34"/>
      <c r="AS185" s="34">
        <f>BI185+BW185+CK185+CY185</f>
        <v>0</v>
      </c>
      <c r="AT185" s="34">
        <f>BJ185+BX185+CL185+CZ185</f>
        <v>0</v>
      </c>
      <c r="AU185" s="66">
        <f t="shared" si="545"/>
        <v>1337.17</v>
      </c>
      <c r="AV185" s="34">
        <f t="shared" ref="AV185:AW200" si="644">BK185+BY185+CM185+DA185</f>
        <v>0</v>
      </c>
      <c r="AW185" s="34">
        <f t="shared" si="644"/>
        <v>0</v>
      </c>
      <c r="AX185" s="34">
        <f t="shared" si="546"/>
        <v>0</v>
      </c>
      <c r="AY185" s="34">
        <f t="shared" ref="AY185:AZ197" si="645">+BA185+BC185+BE185+BG185+BI185+BK185</f>
        <v>0</v>
      </c>
      <c r="AZ185" s="34">
        <f t="shared" si="645"/>
        <v>0</v>
      </c>
      <c r="BA185" s="34"/>
      <c r="BB185" s="34"/>
      <c r="BC185" s="34"/>
      <c r="BD185" s="34"/>
      <c r="BE185" s="34"/>
      <c r="BF185" s="34"/>
      <c r="BG185" s="34"/>
      <c r="BH185" s="34"/>
      <c r="BI185" s="34"/>
      <c r="BJ185" s="34"/>
      <c r="BK185" s="34"/>
      <c r="BL185" s="34"/>
      <c r="BM185" s="34">
        <f t="shared" ref="BM185:BN197" si="646">+BO185+BQ185+BS185+BU185+BW185+BY185</f>
        <v>0</v>
      </c>
      <c r="BN185" s="34">
        <f t="shared" si="646"/>
        <v>0</v>
      </c>
      <c r="BO185" s="34"/>
      <c r="BP185" s="34"/>
      <c r="BQ185" s="34"/>
      <c r="BR185" s="34"/>
      <c r="BS185" s="34"/>
      <c r="BT185" s="34"/>
      <c r="BU185" s="34"/>
      <c r="BV185" s="34"/>
      <c r="BW185" s="34"/>
      <c r="BX185" s="34"/>
      <c r="BY185" s="34"/>
      <c r="BZ185" s="34"/>
      <c r="CA185" s="34">
        <f>+CC185+CE185+CG185+CI185+CK185+CM185</f>
        <v>4679.3140000000003</v>
      </c>
      <c r="CB185" s="34">
        <f>+CD185+CF185+CH185+CJ185+CL185+CN185</f>
        <v>2844.67</v>
      </c>
      <c r="CC185" s="34"/>
      <c r="CD185" s="34"/>
      <c r="CE185" s="34">
        <v>4679.3140000000003</v>
      </c>
      <c r="CF185" s="34">
        <v>624.66999999999996</v>
      </c>
      <c r="CG185" s="34"/>
      <c r="CH185" s="34">
        <v>2220</v>
      </c>
      <c r="CI185" s="34"/>
      <c r="CJ185" s="34"/>
      <c r="CK185" s="34"/>
      <c r="CL185" s="34"/>
      <c r="CM185" s="34"/>
      <c r="CN185" s="34"/>
      <c r="CO185" s="34">
        <f t="shared" ref="CO185:CP200" si="647">+CQ185+CS185+CU185+CW185+CY185+DA185</f>
        <v>0</v>
      </c>
      <c r="CP185" s="34">
        <f t="shared" si="647"/>
        <v>0</v>
      </c>
      <c r="CQ185" s="34"/>
      <c r="CR185" s="34"/>
      <c r="CS185" s="34"/>
      <c r="CT185" s="34"/>
      <c r="CU185" s="34"/>
      <c r="CV185" s="34"/>
      <c r="CW185" s="34"/>
      <c r="CX185" s="34"/>
      <c r="CY185" s="34"/>
      <c r="CZ185" s="34"/>
      <c r="DA185" s="34"/>
      <c r="DB185" s="34"/>
      <c r="DC185" s="380">
        <f t="shared" si="547"/>
        <v>4679.3140000000003</v>
      </c>
      <c r="DD185" s="380">
        <f t="shared" si="547"/>
        <v>2844.67</v>
      </c>
      <c r="DE185" s="64">
        <f t="shared" si="600"/>
        <v>0</v>
      </c>
      <c r="DF185" s="64">
        <f t="shared" si="600"/>
        <v>0</v>
      </c>
      <c r="DG185" s="64">
        <f t="shared" si="600"/>
        <v>4679.3140000000003</v>
      </c>
      <c r="DH185" s="64">
        <f t="shared" si="590"/>
        <v>624.66999999999996</v>
      </c>
      <c r="DI185" s="64">
        <f t="shared" si="590"/>
        <v>0</v>
      </c>
      <c r="DJ185" s="64">
        <f t="shared" si="590"/>
        <v>2220</v>
      </c>
      <c r="DK185" s="64">
        <f t="shared" si="590"/>
        <v>0</v>
      </c>
      <c r="DL185" s="64">
        <f t="shared" si="590"/>
        <v>0</v>
      </c>
      <c r="DM185" s="64">
        <f t="shared" si="590"/>
        <v>0</v>
      </c>
      <c r="DN185" s="64">
        <f t="shared" si="590"/>
        <v>0</v>
      </c>
      <c r="DO185" s="64">
        <f t="shared" si="590"/>
        <v>0</v>
      </c>
      <c r="DP185" s="64">
        <f t="shared" si="590"/>
        <v>0</v>
      </c>
      <c r="DQ185" s="245"/>
      <c r="DR185" s="245"/>
      <c r="DS185" s="245"/>
      <c r="DT185" s="245"/>
      <c r="DU185" s="245"/>
      <c r="DV185" s="245"/>
      <c r="DW185" s="245"/>
      <c r="DX185" s="245"/>
      <c r="DY185" s="33"/>
      <c r="DZ185" s="33"/>
      <c r="EA185" s="33"/>
      <c r="EB185" s="64">
        <f t="shared" si="570"/>
        <v>0</v>
      </c>
      <c r="EC185" s="426">
        <f t="shared" si="570"/>
        <v>1732.17</v>
      </c>
      <c r="ED185" s="426">
        <f t="shared" si="469"/>
        <v>0</v>
      </c>
      <c r="EE185" s="64">
        <f t="shared" si="470"/>
        <v>0</v>
      </c>
      <c r="EF185" s="64">
        <f t="shared" si="418"/>
        <v>0</v>
      </c>
      <c r="EG185" s="64">
        <f t="shared" si="471"/>
        <v>0</v>
      </c>
      <c r="EH185" s="64">
        <f t="shared" si="548"/>
        <v>0</v>
      </c>
      <c r="EI185" s="64">
        <f t="shared" si="548"/>
        <v>0</v>
      </c>
      <c r="EJ185" s="64">
        <f t="shared" si="472"/>
        <v>0</v>
      </c>
      <c r="EK185" s="64">
        <f t="shared" si="549"/>
        <v>0</v>
      </c>
      <c r="EL185" s="64">
        <f t="shared" si="549"/>
        <v>0</v>
      </c>
      <c r="EM185" s="64">
        <f t="shared" si="421"/>
        <v>0</v>
      </c>
      <c r="EN185" s="64">
        <f t="shared" si="550"/>
        <v>0</v>
      </c>
      <c r="EO185" s="64">
        <f t="shared" si="550"/>
        <v>0</v>
      </c>
      <c r="EP185" s="64">
        <f t="shared" si="423"/>
        <v>395</v>
      </c>
      <c r="EQ185" s="64">
        <f t="shared" si="551"/>
        <v>0</v>
      </c>
      <c r="ER185" s="64">
        <f t="shared" si="551"/>
        <v>0</v>
      </c>
      <c r="ES185" s="380">
        <v>1337.17</v>
      </c>
      <c r="ET185" s="426">
        <f t="shared" si="552"/>
        <v>0</v>
      </c>
      <c r="EU185" s="64">
        <f t="shared" si="552"/>
        <v>0</v>
      </c>
      <c r="EV185" s="64"/>
      <c r="EW185" s="426">
        <f t="shared" si="426"/>
        <v>0</v>
      </c>
      <c r="EX185" s="64">
        <f t="shared" si="571"/>
        <v>0</v>
      </c>
      <c r="EY185" s="426">
        <f t="shared" si="571"/>
        <v>0</v>
      </c>
      <c r="EZ185" s="426">
        <f t="shared" si="474"/>
        <v>0</v>
      </c>
      <c r="FA185" s="64">
        <f t="shared" si="475"/>
        <v>0</v>
      </c>
      <c r="FB185" s="64">
        <f t="shared" si="427"/>
        <v>0</v>
      </c>
      <c r="FC185" s="64">
        <f t="shared" si="476"/>
        <v>0</v>
      </c>
      <c r="FD185" s="64">
        <f t="shared" si="553"/>
        <v>0</v>
      </c>
      <c r="FE185" s="64">
        <f t="shared" si="553"/>
        <v>0</v>
      </c>
      <c r="FF185" s="64">
        <f t="shared" si="477"/>
        <v>0</v>
      </c>
      <c r="FG185" s="64">
        <f t="shared" si="554"/>
        <v>0</v>
      </c>
      <c r="FH185" s="64">
        <f t="shared" si="554"/>
        <v>0</v>
      </c>
      <c r="FI185" s="64">
        <f t="shared" si="430"/>
        <v>0</v>
      </c>
      <c r="FJ185" s="64">
        <f t="shared" si="555"/>
        <v>0</v>
      </c>
      <c r="FK185" s="64">
        <f t="shared" si="555"/>
        <v>0</v>
      </c>
      <c r="FL185" s="64">
        <f t="shared" si="432"/>
        <v>0</v>
      </c>
      <c r="FM185" s="64">
        <f t="shared" si="556"/>
        <v>0</v>
      </c>
      <c r="FN185" s="64">
        <f t="shared" si="556"/>
        <v>0</v>
      </c>
      <c r="FO185" s="64"/>
      <c r="FP185" s="64">
        <f t="shared" si="557"/>
        <v>0</v>
      </c>
      <c r="FQ185" s="64">
        <f t="shared" si="557"/>
        <v>0</v>
      </c>
      <c r="FR185" s="64"/>
      <c r="FS185" s="64">
        <f t="shared" si="435"/>
        <v>0</v>
      </c>
      <c r="FT185" s="64">
        <f t="shared" si="558"/>
        <v>4679.3140000000003</v>
      </c>
      <c r="FU185" s="432">
        <f t="shared" si="558"/>
        <v>1112.6515300000001</v>
      </c>
      <c r="FV185" s="426">
        <f t="shared" si="478"/>
        <v>2844.67</v>
      </c>
      <c r="FW185" s="64">
        <f t="shared" si="437"/>
        <v>2844.67</v>
      </c>
      <c r="FX185" s="64">
        <f t="shared" si="438"/>
        <v>0</v>
      </c>
      <c r="FY185" s="64">
        <f t="shared" si="479"/>
        <v>0</v>
      </c>
      <c r="FZ185" s="64">
        <f t="shared" si="559"/>
        <v>0</v>
      </c>
      <c r="GA185" s="64">
        <f t="shared" si="559"/>
        <v>4679.3140000000003</v>
      </c>
      <c r="GB185" s="64">
        <f t="shared" si="480"/>
        <v>624.66999999999996</v>
      </c>
      <c r="GC185" s="64">
        <f t="shared" si="560"/>
        <v>624.66999999999996</v>
      </c>
      <c r="GD185" s="64">
        <f t="shared" si="560"/>
        <v>0</v>
      </c>
      <c r="GE185" s="64">
        <f t="shared" si="441"/>
        <v>0</v>
      </c>
      <c r="GF185" s="64">
        <f t="shared" si="561"/>
        <v>2220</v>
      </c>
      <c r="GG185" s="64">
        <f t="shared" si="561"/>
        <v>0</v>
      </c>
      <c r="GH185" s="64">
        <f t="shared" si="443"/>
        <v>487.98153000000002</v>
      </c>
      <c r="GI185" s="64">
        <f t="shared" si="562"/>
        <v>0</v>
      </c>
      <c r="GJ185" s="64">
        <f t="shared" si="562"/>
        <v>0</v>
      </c>
      <c r="GK185" s="64"/>
      <c r="GL185" s="64">
        <f t="shared" si="563"/>
        <v>0</v>
      </c>
      <c r="GM185" s="64">
        <f t="shared" si="563"/>
        <v>0</v>
      </c>
      <c r="GN185" s="64"/>
      <c r="GO185" s="64">
        <f t="shared" si="446"/>
        <v>0</v>
      </c>
      <c r="GP185" s="64">
        <f t="shared" si="564"/>
        <v>0</v>
      </c>
      <c r="GQ185" s="426">
        <f t="shared" si="564"/>
        <v>0</v>
      </c>
      <c r="GR185" s="426">
        <f t="shared" si="481"/>
        <v>0</v>
      </c>
      <c r="GS185" s="64">
        <f t="shared" si="448"/>
        <v>0</v>
      </c>
      <c r="GT185" s="64">
        <f t="shared" si="449"/>
        <v>0</v>
      </c>
      <c r="GU185" s="64">
        <f t="shared" si="482"/>
        <v>0</v>
      </c>
      <c r="GV185" s="64">
        <f t="shared" si="565"/>
        <v>0</v>
      </c>
      <c r="GW185" s="64">
        <f t="shared" si="565"/>
        <v>0</v>
      </c>
      <c r="GX185" s="64">
        <f t="shared" si="483"/>
        <v>0</v>
      </c>
      <c r="GY185" s="64">
        <f t="shared" si="566"/>
        <v>0</v>
      </c>
      <c r="GZ185" s="64">
        <f t="shared" si="566"/>
        <v>0</v>
      </c>
      <c r="HA185" s="64">
        <f t="shared" si="484"/>
        <v>0</v>
      </c>
      <c r="HB185" s="64">
        <f t="shared" si="567"/>
        <v>0</v>
      </c>
      <c r="HC185" s="64">
        <f t="shared" si="567"/>
        <v>0</v>
      </c>
      <c r="HD185" s="64">
        <f t="shared" si="485"/>
        <v>0</v>
      </c>
      <c r="HE185" s="64">
        <f t="shared" si="568"/>
        <v>0</v>
      </c>
      <c r="HF185" s="64">
        <f t="shared" si="568"/>
        <v>0</v>
      </c>
      <c r="HG185" s="64"/>
      <c r="HH185" s="64">
        <f t="shared" si="569"/>
        <v>0</v>
      </c>
      <c r="HI185" s="64">
        <f t="shared" si="569"/>
        <v>0</v>
      </c>
      <c r="HJ185" s="64"/>
      <c r="HK185" s="64">
        <f t="shared" si="455"/>
        <v>0</v>
      </c>
      <c r="HL185" s="382">
        <f t="shared" si="486"/>
        <v>4679.3140000000003</v>
      </c>
      <c r="HM185" s="398">
        <f t="shared" si="486"/>
        <v>2844.8215300000002</v>
      </c>
      <c r="HN185" s="398">
        <f t="shared" si="487"/>
        <v>2844.67</v>
      </c>
      <c r="HO185" s="382">
        <f t="shared" si="456"/>
        <v>2844.67</v>
      </c>
      <c r="HP185" s="382">
        <f t="shared" si="589"/>
        <v>0</v>
      </c>
      <c r="HQ185" s="382">
        <f t="shared" si="589"/>
        <v>0</v>
      </c>
      <c r="HR185" s="382">
        <f t="shared" si="589"/>
        <v>0</v>
      </c>
      <c r="HS185" s="382">
        <f t="shared" si="589"/>
        <v>4679.3140000000003</v>
      </c>
      <c r="HT185" s="382">
        <f t="shared" si="589"/>
        <v>624.66999999999996</v>
      </c>
      <c r="HU185" s="382">
        <f t="shared" si="589"/>
        <v>624.66999999999996</v>
      </c>
      <c r="HV185" s="382">
        <f t="shared" si="572"/>
        <v>0</v>
      </c>
      <c r="HW185" s="382">
        <f t="shared" si="572"/>
        <v>0</v>
      </c>
      <c r="HX185" s="382">
        <f t="shared" si="572"/>
        <v>2220</v>
      </c>
      <c r="HY185" s="382">
        <f t="shared" si="572"/>
        <v>0</v>
      </c>
      <c r="HZ185" s="382">
        <f t="shared" si="572"/>
        <v>882.98153000000002</v>
      </c>
      <c r="IA185" s="382">
        <f t="shared" si="572"/>
        <v>0</v>
      </c>
      <c r="IB185" s="382">
        <f t="shared" si="572"/>
        <v>0</v>
      </c>
      <c r="IC185" s="382">
        <f t="shared" si="572"/>
        <v>1337.17</v>
      </c>
      <c r="ID185" s="382">
        <f t="shared" si="572"/>
        <v>0</v>
      </c>
      <c r="IE185" s="382">
        <f t="shared" si="572"/>
        <v>0</v>
      </c>
      <c r="IF185" s="429">
        <f t="shared" si="572"/>
        <v>0</v>
      </c>
      <c r="IG185" s="382">
        <f t="shared" si="572"/>
        <v>0</v>
      </c>
      <c r="IK185" s="380">
        <f t="shared" si="541"/>
        <v>0</v>
      </c>
    </row>
    <row r="186" spans="1:245" s="35" customFormat="1" ht="31.5" customHeight="1" outlineLevel="1">
      <c r="A186" s="57" t="s">
        <v>248</v>
      </c>
      <c r="B186" s="284" t="s">
        <v>228</v>
      </c>
      <c r="C186" s="76" t="s">
        <v>168</v>
      </c>
      <c r="D186" s="283" t="s">
        <v>192</v>
      </c>
      <c r="E186" s="410" t="s">
        <v>43</v>
      </c>
      <c r="F186" s="55"/>
      <c r="G186" s="245" t="s">
        <v>13</v>
      </c>
      <c r="H186" s="245"/>
      <c r="I186" s="245"/>
      <c r="J186" s="245">
        <v>2018</v>
      </c>
      <c r="K186" s="245">
        <v>2019</v>
      </c>
      <c r="L186" s="245"/>
      <c r="M186" s="34">
        <f t="shared" si="641"/>
        <v>4888.6239999999998</v>
      </c>
      <c r="N186" s="341" t="s">
        <v>606</v>
      </c>
      <c r="O186" s="34">
        <f t="shared" si="642"/>
        <v>4069.45</v>
      </c>
      <c r="P186" s="34">
        <f t="shared" si="643"/>
        <v>0</v>
      </c>
      <c r="Q186" s="34">
        <f t="shared" si="643"/>
        <v>0</v>
      </c>
      <c r="R186" s="34">
        <f t="shared" si="643"/>
        <v>4888.6239999999998</v>
      </c>
      <c r="S186" s="34">
        <f t="shared" si="643"/>
        <v>699.6</v>
      </c>
      <c r="T186" s="34">
        <f t="shared" si="643"/>
        <v>0</v>
      </c>
      <c r="U186" s="34">
        <f t="shared" si="643"/>
        <v>3369.85</v>
      </c>
      <c r="V186" s="66">
        <f t="shared" si="526"/>
        <v>0</v>
      </c>
      <c r="W186" s="34"/>
      <c r="X186" s="34"/>
      <c r="Y186" s="34"/>
      <c r="Z186" s="34"/>
      <c r="AA186" s="34"/>
      <c r="AB186" s="34"/>
      <c r="AC186" s="34"/>
      <c r="AD186" s="34"/>
      <c r="AE186" s="34"/>
      <c r="AF186" s="34"/>
      <c r="AG186" s="34">
        <f t="shared" ref="AG186:AH197" si="648">BG186+BU186+CI186+CW186</f>
        <v>0</v>
      </c>
      <c r="AH186" s="34">
        <f t="shared" si="648"/>
        <v>0</v>
      </c>
      <c r="AI186" s="34">
        <f t="shared" si="500"/>
        <v>373.68397999999996</v>
      </c>
      <c r="AJ186" s="34">
        <v>373.68397999999996</v>
      </c>
      <c r="AK186" s="34"/>
      <c r="AL186" s="34"/>
      <c r="AM186" s="34"/>
      <c r="AN186" s="34"/>
      <c r="AO186" s="34"/>
      <c r="AP186" s="34"/>
      <c r="AQ186" s="34"/>
      <c r="AR186" s="34"/>
      <c r="AS186" s="34">
        <f t="shared" ref="AS186:AT197" si="649">BI186+BW186+CK186+CY186</f>
        <v>0</v>
      </c>
      <c r="AT186" s="34">
        <f t="shared" si="649"/>
        <v>0</v>
      </c>
      <c r="AU186" s="66">
        <f t="shared" si="545"/>
        <v>2894.1952000000001</v>
      </c>
      <c r="AV186" s="34">
        <f t="shared" si="644"/>
        <v>0</v>
      </c>
      <c r="AW186" s="34">
        <f t="shared" si="644"/>
        <v>0</v>
      </c>
      <c r="AX186" s="34">
        <f t="shared" si="546"/>
        <v>0</v>
      </c>
      <c r="AY186" s="34">
        <f t="shared" si="645"/>
        <v>0</v>
      </c>
      <c r="AZ186" s="34">
        <f t="shared" si="645"/>
        <v>0</v>
      </c>
      <c r="BA186" s="34"/>
      <c r="BB186" s="34"/>
      <c r="BC186" s="34"/>
      <c r="BD186" s="34"/>
      <c r="BE186" s="34"/>
      <c r="BF186" s="34"/>
      <c r="BG186" s="34"/>
      <c r="BH186" s="34"/>
      <c r="BI186" s="34"/>
      <c r="BJ186" s="34"/>
      <c r="BK186" s="34"/>
      <c r="BL186" s="34"/>
      <c r="BM186" s="34">
        <f t="shared" si="646"/>
        <v>0</v>
      </c>
      <c r="BN186" s="34">
        <f t="shared" si="646"/>
        <v>0</v>
      </c>
      <c r="BO186" s="34"/>
      <c r="BP186" s="34"/>
      <c r="BQ186" s="34"/>
      <c r="BR186" s="34"/>
      <c r="BS186" s="34"/>
      <c r="BT186" s="34"/>
      <c r="BU186" s="34"/>
      <c r="BV186" s="34"/>
      <c r="BW186" s="34"/>
      <c r="BX186" s="34"/>
      <c r="BY186" s="34"/>
      <c r="BZ186" s="34"/>
      <c r="CA186" s="34">
        <f t="shared" ref="CA186:CB197" si="650">+CC186+CE186+CG186+CI186+CK186+CM186</f>
        <v>4888.6239999999998</v>
      </c>
      <c r="CB186" s="34">
        <f t="shared" si="650"/>
        <v>4069.45</v>
      </c>
      <c r="CC186" s="34"/>
      <c r="CD186" s="34"/>
      <c r="CE186" s="34">
        <v>4888.6239999999998</v>
      </c>
      <c r="CF186" s="34">
        <v>699.6</v>
      </c>
      <c r="CG186" s="34"/>
      <c r="CH186" s="34">
        <v>3369.85</v>
      </c>
      <c r="CI186" s="34"/>
      <c r="CJ186" s="34"/>
      <c r="CK186" s="34"/>
      <c r="CL186" s="34"/>
      <c r="CM186" s="34"/>
      <c r="CN186" s="34"/>
      <c r="CO186" s="34">
        <f t="shared" si="647"/>
        <v>0</v>
      </c>
      <c r="CP186" s="34">
        <f t="shared" si="647"/>
        <v>0</v>
      </c>
      <c r="CQ186" s="34"/>
      <c r="CR186" s="34"/>
      <c r="CS186" s="34"/>
      <c r="CT186" s="34"/>
      <c r="CU186" s="34"/>
      <c r="CV186" s="34"/>
      <c r="CW186" s="34"/>
      <c r="CX186" s="34"/>
      <c r="CY186" s="34"/>
      <c r="CZ186" s="34"/>
      <c r="DA186" s="34"/>
      <c r="DB186" s="34"/>
      <c r="DC186" s="380">
        <f t="shared" si="547"/>
        <v>4888.6239999999998</v>
      </c>
      <c r="DD186" s="380">
        <f t="shared" si="547"/>
        <v>4069.45</v>
      </c>
      <c r="DE186" s="64">
        <f t="shared" si="600"/>
        <v>0</v>
      </c>
      <c r="DF186" s="64">
        <f t="shared" si="600"/>
        <v>0</v>
      </c>
      <c r="DG186" s="64">
        <f t="shared" si="600"/>
        <v>4888.6239999999998</v>
      </c>
      <c r="DH186" s="64">
        <f t="shared" si="590"/>
        <v>699.6</v>
      </c>
      <c r="DI186" s="64">
        <f t="shared" si="590"/>
        <v>0</v>
      </c>
      <c r="DJ186" s="64">
        <f t="shared" si="590"/>
        <v>3369.85</v>
      </c>
      <c r="DK186" s="64">
        <f t="shared" si="590"/>
        <v>0</v>
      </c>
      <c r="DL186" s="64">
        <f t="shared" si="590"/>
        <v>0</v>
      </c>
      <c r="DM186" s="64">
        <f t="shared" si="590"/>
        <v>0</v>
      </c>
      <c r="DN186" s="64">
        <f t="shared" si="590"/>
        <v>0</v>
      </c>
      <c r="DO186" s="64">
        <f t="shared" si="590"/>
        <v>0</v>
      </c>
      <c r="DP186" s="64">
        <f t="shared" si="590"/>
        <v>0</v>
      </c>
      <c r="DQ186" s="245"/>
      <c r="DR186" s="245"/>
      <c r="DS186" s="245"/>
      <c r="DT186" s="245"/>
      <c r="DU186" s="245"/>
      <c r="DV186" s="245"/>
      <c r="DW186" s="245"/>
      <c r="DX186" s="245"/>
      <c r="DY186" s="33"/>
      <c r="DZ186" s="33"/>
      <c r="EA186" s="33"/>
      <c r="EB186" s="64">
        <f t="shared" si="570"/>
        <v>0</v>
      </c>
      <c r="EC186" s="426">
        <f t="shared" si="570"/>
        <v>3267.8791799999999</v>
      </c>
      <c r="ED186" s="426">
        <f t="shared" si="469"/>
        <v>0</v>
      </c>
      <c r="EE186" s="64">
        <f t="shared" si="470"/>
        <v>0</v>
      </c>
      <c r="EF186" s="64">
        <f t="shared" si="418"/>
        <v>0</v>
      </c>
      <c r="EG186" s="64">
        <f t="shared" si="471"/>
        <v>0</v>
      </c>
      <c r="EH186" s="64">
        <f t="shared" si="548"/>
        <v>0</v>
      </c>
      <c r="EI186" s="64">
        <f t="shared" si="548"/>
        <v>0</v>
      </c>
      <c r="EJ186" s="64">
        <f t="shared" si="472"/>
        <v>0</v>
      </c>
      <c r="EK186" s="64">
        <f t="shared" si="549"/>
        <v>0</v>
      </c>
      <c r="EL186" s="64">
        <f t="shared" si="549"/>
        <v>0</v>
      </c>
      <c r="EM186" s="64">
        <f t="shared" si="421"/>
        <v>0</v>
      </c>
      <c r="EN186" s="64">
        <f t="shared" si="550"/>
        <v>0</v>
      </c>
      <c r="EO186" s="64">
        <f t="shared" si="550"/>
        <v>0</v>
      </c>
      <c r="EP186" s="64">
        <f t="shared" si="423"/>
        <v>373.68397999999996</v>
      </c>
      <c r="EQ186" s="64">
        <f t="shared" si="551"/>
        <v>0</v>
      </c>
      <c r="ER186" s="64">
        <f t="shared" si="551"/>
        <v>0</v>
      </c>
      <c r="ES186" s="380">
        <v>2894.1952000000001</v>
      </c>
      <c r="ET186" s="426">
        <f t="shared" si="552"/>
        <v>0</v>
      </c>
      <c r="EU186" s="64">
        <f t="shared" si="552"/>
        <v>0</v>
      </c>
      <c r="EV186" s="64"/>
      <c r="EW186" s="426">
        <f t="shared" si="426"/>
        <v>0</v>
      </c>
      <c r="EX186" s="64">
        <f t="shared" si="571"/>
        <v>0</v>
      </c>
      <c r="EY186" s="426">
        <f t="shared" si="571"/>
        <v>0</v>
      </c>
      <c r="EZ186" s="426">
        <f t="shared" si="474"/>
        <v>0</v>
      </c>
      <c r="FA186" s="64">
        <f t="shared" si="475"/>
        <v>0</v>
      </c>
      <c r="FB186" s="64">
        <f t="shared" si="427"/>
        <v>0</v>
      </c>
      <c r="FC186" s="64">
        <f t="shared" si="476"/>
        <v>0</v>
      </c>
      <c r="FD186" s="64">
        <f t="shared" si="553"/>
        <v>0</v>
      </c>
      <c r="FE186" s="64">
        <f t="shared" si="553"/>
        <v>0</v>
      </c>
      <c r="FF186" s="64">
        <f t="shared" si="477"/>
        <v>0</v>
      </c>
      <c r="FG186" s="64">
        <f t="shared" si="554"/>
        <v>0</v>
      </c>
      <c r="FH186" s="64">
        <f t="shared" si="554"/>
        <v>0</v>
      </c>
      <c r="FI186" s="64">
        <f t="shared" si="430"/>
        <v>0</v>
      </c>
      <c r="FJ186" s="64">
        <f t="shared" si="555"/>
        <v>0</v>
      </c>
      <c r="FK186" s="64">
        <f t="shared" si="555"/>
        <v>0</v>
      </c>
      <c r="FL186" s="64">
        <f t="shared" si="432"/>
        <v>0</v>
      </c>
      <c r="FM186" s="64">
        <f t="shared" si="556"/>
        <v>0</v>
      </c>
      <c r="FN186" s="64">
        <f t="shared" si="556"/>
        <v>0</v>
      </c>
      <c r="FO186" s="64"/>
      <c r="FP186" s="64">
        <f t="shared" si="557"/>
        <v>0</v>
      </c>
      <c r="FQ186" s="64">
        <f t="shared" si="557"/>
        <v>0</v>
      </c>
      <c r="FR186" s="64"/>
      <c r="FS186" s="64">
        <f t="shared" si="435"/>
        <v>0</v>
      </c>
      <c r="FT186" s="64">
        <f t="shared" si="558"/>
        <v>4888.6239999999998</v>
      </c>
      <c r="FU186" s="432">
        <f t="shared" si="558"/>
        <v>699.6</v>
      </c>
      <c r="FV186" s="426">
        <f t="shared" si="478"/>
        <v>4069.45</v>
      </c>
      <c r="FW186" s="64">
        <f t="shared" si="437"/>
        <v>4069.45</v>
      </c>
      <c r="FX186" s="64">
        <f t="shared" si="438"/>
        <v>0</v>
      </c>
      <c r="FY186" s="64">
        <f t="shared" si="479"/>
        <v>0</v>
      </c>
      <c r="FZ186" s="64">
        <f t="shared" si="559"/>
        <v>0</v>
      </c>
      <c r="GA186" s="64">
        <f t="shared" si="559"/>
        <v>4888.6239999999998</v>
      </c>
      <c r="GB186" s="64">
        <f t="shared" si="480"/>
        <v>699.6</v>
      </c>
      <c r="GC186" s="64">
        <f t="shared" si="560"/>
        <v>699.6</v>
      </c>
      <c r="GD186" s="64">
        <f t="shared" si="560"/>
        <v>0</v>
      </c>
      <c r="GE186" s="64">
        <f t="shared" si="441"/>
        <v>0</v>
      </c>
      <c r="GF186" s="64">
        <f t="shared" si="561"/>
        <v>3369.85</v>
      </c>
      <c r="GG186" s="64">
        <f t="shared" si="561"/>
        <v>0</v>
      </c>
      <c r="GH186" s="64">
        <f t="shared" si="443"/>
        <v>0</v>
      </c>
      <c r="GI186" s="64">
        <f t="shared" si="562"/>
        <v>0</v>
      </c>
      <c r="GJ186" s="64">
        <f t="shared" si="562"/>
        <v>0</v>
      </c>
      <c r="GK186" s="64"/>
      <c r="GL186" s="64">
        <f t="shared" si="563"/>
        <v>0</v>
      </c>
      <c r="GM186" s="64">
        <f t="shared" si="563"/>
        <v>0</v>
      </c>
      <c r="GN186" s="64"/>
      <c r="GO186" s="64">
        <f t="shared" si="446"/>
        <v>0</v>
      </c>
      <c r="GP186" s="64">
        <f t="shared" si="564"/>
        <v>0</v>
      </c>
      <c r="GQ186" s="426">
        <f t="shared" si="564"/>
        <v>0</v>
      </c>
      <c r="GR186" s="426">
        <f t="shared" si="481"/>
        <v>0</v>
      </c>
      <c r="GS186" s="64">
        <f t="shared" si="448"/>
        <v>0</v>
      </c>
      <c r="GT186" s="64">
        <f t="shared" si="449"/>
        <v>0</v>
      </c>
      <c r="GU186" s="64">
        <f t="shared" si="482"/>
        <v>0</v>
      </c>
      <c r="GV186" s="64">
        <f t="shared" si="565"/>
        <v>0</v>
      </c>
      <c r="GW186" s="64">
        <f t="shared" si="565"/>
        <v>0</v>
      </c>
      <c r="GX186" s="64">
        <f t="shared" si="483"/>
        <v>0</v>
      </c>
      <c r="GY186" s="64">
        <f t="shared" si="566"/>
        <v>0</v>
      </c>
      <c r="GZ186" s="64">
        <f t="shared" si="566"/>
        <v>0</v>
      </c>
      <c r="HA186" s="64">
        <f t="shared" si="484"/>
        <v>0</v>
      </c>
      <c r="HB186" s="64">
        <f t="shared" si="567"/>
        <v>0</v>
      </c>
      <c r="HC186" s="64">
        <f t="shared" si="567"/>
        <v>0</v>
      </c>
      <c r="HD186" s="64">
        <f t="shared" si="485"/>
        <v>0</v>
      </c>
      <c r="HE186" s="64">
        <f t="shared" si="568"/>
        <v>0</v>
      </c>
      <c r="HF186" s="64">
        <f t="shared" si="568"/>
        <v>0</v>
      </c>
      <c r="HG186" s="64"/>
      <c r="HH186" s="64">
        <f t="shared" si="569"/>
        <v>0</v>
      </c>
      <c r="HI186" s="64">
        <f t="shared" si="569"/>
        <v>0</v>
      </c>
      <c r="HJ186" s="64"/>
      <c r="HK186" s="64">
        <f t="shared" si="455"/>
        <v>0</v>
      </c>
      <c r="HL186" s="382">
        <f t="shared" si="486"/>
        <v>4888.6239999999998</v>
      </c>
      <c r="HM186" s="398">
        <f t="shared" si="486"/>
        <v>3967.4791800000003</v>
      </c>
      <c r="HN186" s="398">
        <f t="shared" si="487"/>
        <v>4069.45</v>
      </c>
      <c r="HO186" s="382">
        <f t="shared" si="456"/>
        <v>4069.45</v>
      </c>
      <c r="HP186" s="382">
        <f t="shared" si="589"/>
        <v>0</v>
      </c>
      <c r="HQ186" s="382">
        <f t="shared" si="589"/>
        <v>0</v>
      </c>
      <c r="HR186" s="382">
        <f t="shared" si="589"/>
        <v>0</v>
      </c>
      <c r="HS186" s="382">
        <f t="shared" si="589"/>
        <v>4888.6239999999998</v>
      </c>
      <c r="HT186" s="382">
        <f t="shared" si="589"/>
        <v>699.6</v>
      </c>
      <c r="HU186" s="382">
        <f t="shared" si="589"/>
        <v>699.6</v>
      </c>
      <c r="HV186" s="382">
        <f t="shared" si="572"/>
        <v>0</v>
      </c>
      <c r="HW186" s="382">
        <f t="shared" si="572"/>
        <v>0</v>
      </c>
      <c r="HX186" s="382">
        <f t="shared" si="572"/>
        <v>3369.85</v>
      </c>
      <c r="HY186" s="382">
        <f t="shared" si="572"/>
        <v>0</v>
      </c>
      <c r="HZ186" s="382">
        <f t="shared" si="572"/>
        <v>373.68397999999996</v>
      </c>
      <c r="IA186" s="382">
        <f t="shared" si="572"/>
        <v>0</v>
      </c>
      <c r="IB186" s="382">
        <f t="shared" si="572"/>
        <v>0</v>
      </c>
      <c r="IC186" s="382">
        <f t="shared" si="572"/>
        <v>2894.1952000000001</v>
      </c>
      <c r="ID186" s="382">
        <f t="shared" si="572"/>
        <v>0</v>
      </c>
      <c r="IE186" s="382">
        <f t="shared" si="572"/>
        <v>0</v>
      </c>
      <c r="IF186" s="429">
        <f t="shared" si="572"/>
        <v>0</v>
      </c>
      <c r="IG186" s="382">
        <f t="shared" si="572"/>
        <v>0</v>
      </c>
      <c r="IK186" s="380">
        <f t="shared" si="541"/>
        <v>0</v>
      </c>
    </row>
    <row r="187" spans="1:245" s="35" customFormat="1" ht="31.5" customHeight="1" outlineLevel="1">
      <c r="A187" s="57" t="s">
        <v>165</v>
      </c>
      <c r="B187" s="284" t="s">
        <v>231</v>
      </c>
      <c r="C187" s="76" t="s">
        <v>168</v>
      </c>
      <c r="D187" s="283" t="s">
        <v>190</v>
      </c>
      <c r="E187" s="410" t="s">
        <v>43</v>
      </c>
      <c r="F187" s="55"/>
      <c r="G187" s="245" t="s">
        <v>13</v>
      </c>
      <c r="H187" s="245"/>
      <c r="I187" s="245"/>
      <c r="J187" s="245">
        <v>2019</v>
      </c>
      <c r="K187" s="245">
        <v>2019</v>
      </c>
      <c r="L187" s="245"/>
      <c r="M187" s="34">
        <f t="shared" si="641"/>
        <v>3725.0439999999999</v>
      </c>
      <c r="N187" s="341" t="s">
        <v>606</v>
      </c>
      <c r="O187" s="34">
        <f t="shared" si="642"/>
        <v>2914.14</v>
      </c>
      <c r="P187" s="34">
        <f t="shared" si="643"/>
        <v>0</v>
      </c>
      <c r="Q187" s="34">
        <f t="shared" si="643"/>
        <v>0</v>
      </c>
      <c r="R187" s="34">
        <f t="shared" si="643"/>
        <v>0</v>
      </c>
      <c r="S187" s="34">
        <f t="shared" si="643"/>
        <v>0</v>
      </c>
      <c r="T187" s="34">
        <f t="shared" si="643"/>
        <v>3725.0439999999999</v>
      </c>
      <c r="U187" s="34">
        <f t="shared" si="643"/>
        <v>2914.14</v>
      </c>
      <c r="V187" s="66">
        <f t="shared" si="526"/>
        <v>0</v>
      </c>
      <c r="W187" s="34"/>
      <c r="X187" s="34"/>
      <c r="Y187" s="34"/>
      <c r="Z187" s="34"/>
      <c r="AA187" s="34"/>
      <c r="AB187" s="34"/>
      <c r="AC187" s="34"/>
      <c r="AD187" s="34"/>
      <c r="AE187" s="34"/>
      <c r="AF187" s="34"/>
      <c r="AG187" s="34">
        <f t="shared" si="648"/>
        <v>0</v>
      </c>
      <c r="AH187" s="34">
        <f t="shared" si="648"/>
        <v>0</v>
      </c>
      <c r="AI187" s="34">
        <f t="shared" si="500"/>
        <v>1572.9</v>
      </c>
      <c r="AJ187" s="34">
        <v>375.10454000000004</v>
      </c>
      <c r="AK187" s="34"/>
      <c r="AL187" s="34"/>
      <c r="AM187" s="34"/>
      <c r="AN187" s="34"/>
      <c r="AO187" s="34"/>
      <c r="AP187" s="34">
        <v>1197.79546</v>
      </c>
      <c r="AQ187" s="34"/>
      <c r="AR187" s="34"/>
      <c r="AS187" s="34">
        <f t="shared" si="649"/>
        <v>0</v>
      </c>
      <c r="AT187" s="34">
        <f t="shared" si="649"/>
        <v>0</v>
      </c>
      <c r="AU187" s="66">
        <f t="shared" si="545"/>
        <v>0</v>
      </c>
      <c r="AV187" s="34">
        <f t="shared" si="644"/>
        <v>0</v>
      </c>
      <c r="AW187" s="34">
        <f t="shared" si="644"/>
        <v>0</v>
      </c>
      <c r="AX187" s="34">
        <f t="shared" si="546"/>
        <v>0</v>
      </c>
      <c r="AY187" s="34">
        <f t="shared" si="645"/>
        <v>0</v>
      </c>
      <c r="AZ187" s="34">
        <f t="shared" si="645"/>
        <v>0</v>
      </c>
      <c r="BA187" s="34"/>
      <c r="BB187" s="34"/>
      <c r="BC187" s="34"/>
      <c r="BD187" s="34"/>
      <c r="BE187" s="34"/>
      <c r="BF187" s="34"/>
      <c r="BG187" s="34"/>
      <c r="BH187" s="34"/>
      <c r="BI187" s="34"/>
      <c r="BJ187" s="34"/>
      <c r="BK187" s="34"/>
      <c r="BL187" s="34"/>
      <c r="BM187" s="34">
        <f t="shared" si="646"/>
        <v>0</v>
      </c>
      <c r="BN187" s="34">
        <f t="shared" si="646"/>
        <v>0</v>
      </c>
      <c r="BO187" s="34"/>
      <c r="BP187" s="34"/>
      <c r="BQ187" s="34"/>
      <c r="BR187" s="34"/>
      <c r="BS187" s="34"/>
      <c r="BT187" s="34"/>
      <c r="BU187" s="34"/>
      <c r="BV187" s="34"/>
      <c r="BW187" s="34"/>
      <c r="BX187" s="34"/>
      <c r="BY187" s="34"/>
      <c r="BZ187" s="34"/>
      <c r="CA187" s="34">
        <f t="shared" si="650"/>
        <v>3725.0439999999999</v>
      </c>
      <c r="CB187" s="34">
        <f t="shared" si="650"/>
        <v>2914.14</v>
      </c>
      <c r="CC187" s="34"/>
      <c r="CD187" s="34"/>
      <c r="CE187" s="34"/>
      <c r="CF187" s="34"/>
      <c r="CG187" s="34">
        <v>3725.0439999999999</v>
      </c>
      <c r="CH187" s="34">
        <v>2914.14</v>
      </c>
      <c r="CI187" s="34"/>
      <c r="CJ187" s="34"/>
      <c r="CK187" s="34"/>
      <c r="CL187" s="34"/>
      <c r="CM187" s="34"/>
      <c r="CN187" s="34"/>
      <c r="CO187" s="34">
        <f t="shared" si="647"/>
        <v>0</v>
      </c>
      <c r="CP187" s="34">
        <f t="shared" si="647"/>
        <v>0</v>
      </c>
      <c r="CQ187" s="34"/>
      <c r="CR187" s="34"/>
      <c r="CS187" s="34"/>
      <c r="CT187" s="34"/>
      <c r="CU187" s="34"/>
      <c r="CV187" s="34"/>
      <c r="CW187" s="34"/>
      <c r="CX187" s="34"/>
      <c r="CY187" s="34"/>
      <c r="CZ187" s="34"/>
      <c r="DA187" s="34"/>
      <c r="DB187" s="34"/>
      <c r="DC187" s="380">
        <f t="shared" si="547"/>
        <v>3725.0439999999999</v>
      </c>
      <c r="DD187" s="380">
        <f t="shared" si="547"/>
        <v>2914.14</v>
      </c>
      <c r="DE187" s="64">
        <f t="shared" si="600"/>
        <v>0</v>
      </c>
      <c r="DF187" s="64">
        <f t="shared" si="600"/>
        <v>0</v>
      </c>
      <c r="DG187" s="64">
        <f t="shared" si="600"/>
        <v>0</v>
      </c>
      <c r="DH187" s="64">
        <f t="shared" si="590"/>
        <v>0</v>
      </c>
      <c r="DI187" s="64">
        <f t="shared" si="590"/>
        <v>3725.0439999999999</v>
      </c>
      <c r="DJ187" s="64">
        <f t="shared" si="590"/>
        <v>2914.14</v>
      </c>
      <c r="DK187" s="64">
        <f t="shared" si="590"/>
        <v>0</v>
      </c>
      <c r="DL187" s="64">
        <f t="shared" si="590"/>
        <v>0</v>
      </c>
      <c r="DM187" s="64">
        <f t="shared" si="590"/>
        <v>0</v>
      </c>
      <c r="DN187" s="64">
        <f t="shared" si="590"/>
        <v>0</v>
      </c>
      <c r="DO187" s="64">
        <f t="shared" si="590"/>
        <v>0</v>
      </c>
      <c r="DP187" s="64">
        <f t="shared" si="590"/>
        <v>0</v>
      </c>
      <c r="DQ187" s="245"/>
      <c r="DR187" s="245"/>
      <c r="DS187" s="245"/>
      <c r="DT187" s="245"/>
      <c r="DU187" s="245"/>
      <c r="DV187" s="245"/>
      <c r="DW187" s="245"/>
      <c r="DX187" s="245"/>
      <c r="DY187" s="33"/>
      <c r="DZ187" s="33"/>
      <c r="EA187" s="33"/>
      <c r="EB187" s="64">
        <f t="shared" si="570"/>
        <v>0</v>
      </c>
      <c r="EC187" s="426">
        <f t="shared" si="570"/>
        <v>375.10454000000004</v>
      </c>
      <c r="ED187" s="426">
        <f t="shared" si="469"/>
        <v>0</v>
      </c>
      <c r="EE187" s="64">
        <f t="shared" si="470"/>
        <v>0</v>
      </c>
      <c r="EF187" s="64">
        <f t="shared" si="418"/>
        <v>0</v>
      </c>
      <c r="EG187" s="64">
        <f t="shared" si="471"/>
        <v>0</v>
      </c>
      <c r="EH187" s="64">
        <f t="shared" si="548"/>
        <v>0</v>
      </c>
      <c r="EI187" s="64">
        <f t="shared" si="548"/>
        <v>0</v>
      </c>
      <c r="EJ187" s="64">
        <f t="shared" si="472"/>
        <v>0</v>
      </c>
      <c r="EK187" s="64">
        <f t="shared" si="549"/>
        <v>0</v>
      </c>
      <c r="EL187" s="64">
        <f t="shared" si="549"/>
        <v>0</v>
      </c>
      <c r="EM187" s="64">
        <f t="shared" si="421"/>
        <v>0</v>
      </c>
      <c r="EN187" s="64">
        <f t="shared" si="550"/>
        <v>0</v>
      </c>
      <c r="EO187" s="64">
        <f t="shared" si="550"/>
        <v>0</v>
      </c>
      <c r="EP187" s="64">
        <f t="shared" si="423"/>
        <v>375.10454000000004</v>
      </c>
      <c r="EQ187" s="64">
        <f t="shared" si="551"/>
        <v>0</v>
      </c>
      <c r="ER187" s="64">
        <f t="shared" si="551"/>
        <v>0</v>
      </c>
      <c r="ES187" s="380"/>
      <c r="ET187" s="426">
        <f t="shared" si="552"/>
        <v>0</v>
      </c>
      <c r="EU187" s="64">
        <f t="shared" si="552"/>
        <v>0</v>
      </c>
      <c r="EV187" s="64"/>
      <c r="EW187" s="426">
        <f t="shared" si="426"/>
        <v>0</v>
      </c>
      <c r="EX187" s="64">
        <f t="shared" si="571"/>
        <v>0</v>
      </c>
      <c r="EY187" s="426">
        <f t="shared" si="571"/>
        <v>0</v>
      </c>
      <c r="EZ187" s="426">
        <f t="shared" si="474"/>
        <v>0</v>
      </c>
      <c r="FA187" s="64">
        <f t="shared" si="475"/>
        <v>0</v>
      </c>
      <c r="FB187" s="64">
        <f t="shared" si="427"/>
        <v>0</v>
      </c>
      <c r="FC187" s="64">
        <f t="shared" si="476"/>
        <v>0</v>
      </c>
      <c r="FD187" s="64">
        <f t="shared" si="553"/>
        <v>0</v>
      </c>
      <c r="FE187" s="64">
        <f t="shared" si="553"/>
        <v>0</v>
      </c>
      <c r="FF187" s="64">
        <f t="shared" si="477"/>
        <v>0</v>
      </c>
      <c r="FG187" s="64">
        <f t="shared" si="554"/>
        <v>0</v>
      </c>
      <c r="FH187" s="64">
        <f t="shared" si="554"/>
        <v>0</v>
      </c>
      <c r="FI187" s="64">
        <f t="shared" si="430"/>
        <v>0</v>
      </c>
      <c r="FJ187" s="64">
        <f t="shared" si="555"/>
        <v>0</v>
      </c>
      <c r="FK187" s="64">
        <f t="shared" si="555"/>
        <v>0</v>
      </c>
      <c r="FL187" s="64">
        <f t="shared" si="432"/>
        <v>0</v>
      </c>
      <c r="FM187" s="64">
        <f t="shared" si="556"/>
        <v>0</v>
      </c>
      <c r="FN187" s="64">
        <f t="shared" si="556"/>
        <v>0</v>
      </c>
      <c r="FO187" s="64"/>
      <c r="FP187" s="64">
        <f t="shared" si="557"/>
        <v>0</v>
      </c>
      <c r="FQ187" s="64">
        <f t="shared" si="557"/>
        <v>0</v>
      </c>
      <c r="FR187" s="64"/>
      <c r="FS187" s="64">
        <f t="shared" si="435"/>
        <v>0</v>
      </c>
      <c r="FT187" s="64">
        <f t="shared" si="558"/>
        <v>3725.0439999999999</v>
      </c>
      <c r="FU187" s="432">
        <f t="shared" si="558"/>
        <v>1197.79546</v>
      </c>
      <c r="FV187" s="426">
        <f t="shared" si="478"/>
        <v>2914.14</v>
      </c>
      <c r="FW187" s="64">
        <f t="shared" si="437"/>
        <v>2914.14</v>
      </c>
      <c r="FX187" s="64">
        <f t="shared" si="438"/>
        <v>0</v>
      </c>
      <c r="FY187" s="64">
        <f t="shared" si="479"/>
        <v>0</v>
      </c>
      <c r="FZ187" s="64">
        <f t="shared" si="559"/>
        <v>0</v>
      </c>
      <c r="GA187" s="64">
        <f t="shared" si="559"/>
        <v>0</v>
      </c>
      <c r="GB187" s="64">
        <f t="shared" si="480"/>
        <v>0</v>
      </c>
      <c r="GC187" s="64">
        <f t="shared" si="560"/>
        <v>0</v>
      </c>
      <c r="GD187" s="64">
        <f t="shared" si="560"/>
        <v>3725.0439999999999</v>
      </c>
      <c r="GE187" s="64">
        <f t="shared" si="441"/>
        <v>0</v>
      </c>
      <c r="GF187" s="64">
        <f t="shared" si="561"/>
        <v>2914.14</v>
      </c>
      <c r="GG187" s="64">
        <f t="shared" si="561"/>
        <v>0</v>
      </c>
      <c r="GH187" s="64">
        <f t="shared" si="443"/>
        <v>1197.79546</v>
      </c>
      <c r="GI187" s="64">
        <f t="shared" si="562"/>
        <v>0</v>
      </c>
      <c r="GJ187" s="64">
        <f t="shared" si="562"/>
        <v>0</v>
      </c>
      <c r="GK187" s="64"/>
      <c r="GL187" s="64">
        <f t="shared" si="563"/>
        <v>0</v>
      </c>
      <c r="GM187" s="64">
        <f t="shared" si="563"/>
        <v>0</v>
      </c>
      <c r="GN187" s="64"/>
      <c r="GO187" s="64">
        <f t="shared" si="446"/>
        <v>0</v>
      </c>
      <c r="GP187" s="64">
        <f t="shared" si="564"/>
        <v>0</v>
      </c>
      <c r="GQ187" s="426">
        <f t="shared" si="564"/>
        <v>0</v>
      </c>
      <c r="GR187" s="426">
        <f t="shared" si="481"/>
        <v>0</v>
      </c>
      <c r="GS187" s="64">
        <f t="shared" si="448"/>
        <v>0</v>
      </c>
      <c r="GT187" s="64">
        <f t="shared" si="449"/>
        <v>0</v>
      </c>
      <c r="GU187" s="64">
        <f t="shared" si="482"/>
        <v>0</v>
      </c>
      <c r="GV187" s="64">
        <f t="shared" si="565"/>
        <v>0</v>
      </c>
      <c r="GW187" s="64">
        <f t="shared" si="565"/>
        <v>0</v>
      </c>
      <c r="GX187" s="64">
        <f t="shared" si="483"/>
        <v>0</v>
      </c>
      <c r="GY187" s="64">
        <f t="shared" si="566"/>
        <v>0</v>
      </c>
      <c r="GZ187" s="64">
        <f t="shared" si="566"/>
        <v>0</v>
      </c>
      <c r="HA187" s="64">
        <f t="shared" si="484"/>
        <v>0</v>
      </c>
      <c r="HB187" s="64">
        <f t="shared" si="567"/>
        <v>0</v>
      </c>
      <c r="HC187" s="64">
        <f t="shared" si="567"/>
        <v>0</v>
      </c>
      <c r="HD187" s="64">
        <f t="shared" si="485"/>
        <v>0</v>
      </c>
      <c r="HE187" s="64">
        <f t="shared" si="568"/>
        <v>0</v>
      </c>
      <c r="HF187" s="64">
        <f t="shared" si="568"/>
        <v>0</v>
      </c>
      <c r="HG187" s="64"/>
      <c r="HH187" s="64">
        <f t="shared" si="569"/>
        <v>0</v>
      </c>
      <c r="HI187" s="64">
        <f t="shared" si="569"/>
        <v>0</v>
      </c>
      <c r="HJ187" s="64"/>
      <c r="HK187" s="64">
        <f t="shared" si="455"/>
        <v>0</v>
      </c>
      <c r="HL187" s="382">
        <f t="shared" si="486"/>
        <v>3725.0439999999999</v>
      </c>
      <c r="HM187" s="398">
        <f t="shared" si="486"/>
        <v>1572.9</v>
      </c>
      <c r="HN187" s="398">
        <f t="shared" si="487"/>
        <v>2914.14</v>
      </c>
      <c r="HO187" s="382">
        <f t="shared" si="456"/>
        <v>2914.14</v>
      </c>
      <c r="HP187" s="382">
        <f t="shared" si="589"/>
        <v>0</v>
      </c>
      <c r="HQ187" s="382">
        <f t="shared" si="589"/>
        <v>0</v>
      </c>
      <c r="HR187" s="382">
        <f t="shared" si="589"/>
        <v>0</v>
      </c>
      <c r="HS187" s="382">
        <f t="shared" si="589"/>
        <v>0</v>
      </c>
      <c r="HT187" s="382">
        <f t="shared" si="589"/>
        <v>0</v>
      </c>
      <c r="HU187" s="382">
        <f t="shared" si="589"/>
        <v>0</v>
      </c>
      <c r="HV187" s="382">
        <f t="shared" si="572"/>
        <v>3725.0439999999999</v>
      </c>
      <c r="HW187" s="382">
        <f t="shared" si="572"/>
        <v>0</v>
      </c>
      <c r="HX187" s="382">
        <f t="shared" si="572"/>
        <v>2914.14</v>
      </c>
      <c r="HY187" s="382">
        <f t="shared" si="572"/>
        <v>0</v>
      </c>
      <c r="HZ187" s="382">
        <f t="shared" si="572"/>
        <v>1572.9</v>
      </c>
      <c r="IA187" s="382">
        <f t="shared" si="572"/>
        <v>0</v>
      </c>
      <c r="IB187" s="382">
        <f t="shared" si="572"/>
        <v>0</v>
      </c>
      <c r="IC187" s="382">
        <f t="shared" si="572"/>
        <v>0</v>
      </c>
      <c r="ID187" s="382">
        <f t="shared" si="572"/>
        <v>0</v>
      </c>
      <c r="IE187" s="382">
        <f t="shared" si="572"/>
        <v>0</v>
      </c>
      <c r="IF187" s="429">
        <f t="shared" si="572"/>
        <v>0</v>
      </c>
      <c r="IG187" s="382">
        <f t="shared" si="572"/>
        <v>0</v>
      </c>
      <c r="IK187" s="380">
        <f t="shared" si="541"/>
        <v>0</v>
      </c>
    </row>
    <row r="188" spans="1:245" s="35" customFormat="1" ht="31.5" customHeight="1" outlineLevel="1">
      <c r="A188" s="57" t="s">
        <v>166</v>
      </c>
      <c r="B188" s="65" t="s">
        <v>230</v>
      </c>
      <c r="C188" s="70" t="s">
        <v>168</v>
      </c>
      <c r="D188" s="283" t="s">
        <v>199</v>
      </c>
      <c r="E188" s="410" t="s">
        <v>43</v>
      </c>
      <c r="F188" s="55"/>
      <c r="G188" s="245" t="s">
        <v>13</v>
      </c>
      <c r="H188" s="245"/>
      <c r="I188" s="245"/>
      <c r="J188" s="245">
        <v>2019</v>
      </c>
      <c r="K188" s="245">
        <v>2019</v>
      </c>
      <c r="L188" s="245"/>
      <c r="M188" s="34">
        <f t="shared" si="641"/>
        <v>4896.085</v>
      </c>
      <c r="N188" s="341" t="s">
        <v>606</v>
      </c>
      <c r="O188" s="34">
        <f t="shared" si="642"/>
        <v>2531.4690000000001</v>
      </c>
      <c r="P188" s="34">
        <f t="shared" si="643"/>
        <v>0</v>
      </c>
      <c r="Q188" s="34">
        <f t="shared" si="643"/>
        <v>0</v>
      </c>
      <c r="R188" s="34">
        <f t="shared" si="643"/>
        <v>0</v>
      </c>
      <c r="S188" s="34">
        <f t="shared" si="643"/>
        <v>0</v>
      </c>
      <c r="T188" s="34">
        <f t="shared" si="643"/>
        <v>4896.085</v>
      </c>
      <c r="U188" s="34">
        <f t="shared" si="643"/>
        <v>2531.4690000000001</v>
      </c>
      <c r="V188" s="66">
        <f t="shared" si="526"/>
        <v>0</v>
      </c>
      <c r="W188" s="34"/>
      <c r="X188" s="34"/>
      <c r="Y188" s="34"/>
      <c r="Z188" s="34"/>
      <c r="AA188" s="34"/>
      <c r="AB188" s="34"/>
      <c r="AC188" s="34"/>
      <c r="AD188" s="34"/>
      <c r="AE188" s="34"/>
      <c r="AF188" s="34"/>
      <c r="AG188" s="34">
        <f t="shared" si="648"/>
        <v>0</v>
      </c>
      <c r="AH188" s="34">
        <f t="shared" si="648"/>
        <v>0</v>
      </c>
      <c r="AI188" s="34">
        <f t="shared" si="500"/>
        <v>1772.4</v>
      </c>
      <c r="AJ188" s="34">
        <v>916.96362000000011</v>
      </c>
      <c r="AK188" s="34"/>
      <c r="AL188" s="34"/>
      <c r="AM188" s="34"/>
      <c r="AN188" s="34"/>
      <c r="AO188" s="34"/>
      <c r="AP188" s="34">
        <v>855.43637999999999</v>
      </c>
      <c r="AQ188" s="34"/>
      <c r="AR188" s="34"/>
      <c r="AS188" s="34">
        <f t="shared" si="649"/>
        <v>0</v>
      </c>
      <c r="AT188" s="34">
        <f t="shared" si="649"/>
        <v>0</v>
      </c>
      <c r="AU188" s="66">
        <f t="shared" si="545"/>
        <v>0</v>
      </c>
      <c r="AV188" s="34">
        <f t="shared" si="644"/>
        <v>0</v>
      </c>
      <c r="AW188" s="34">
        <f t="shared" si="644"/>
        <v>0</v>
      </c>
      <c r="AX188" s="34">
        <f t="shared" si="546"/>
        <v>0</v>
      </c>
      <c r="AY188" s="34">
        <f t="shared" si="645"/>
        <v>0</v>
      </c>
      <c r="AZ188" s="34">
        <f t="shared" si="645"/>
        <v>0</v>
      </c>
      <c r="BA188" s="34"/>
      <c r="BB188" s="34"/>
      <c r="BC188" s="34"/>
      <c r="BD188" s="34"/>
      <c r="BE188" s="34"/>
      <c r="BF188" s="34"/>
      <c r="BG188" s="34"/>
      <c r="BH188" s="34"/>
      <c r="BI188" s="34"/>
      <c r="BJ188" s="34"/>
      <c r="BK188" s="34"/>
      <c r="BL188" s="34"/>
      <c r="BM188" s="34">
        <f t="shared" si="646"/>
        <v>0</v>
      </c>
      <c r="BN188" s="34">
        <f t="shared" si="646"/>
        <v>0</v>
      </c>
      <c r="BO188" s="34"/>
      <c r="BP188" s="34"/>
      <c r="BQ188" s="34"/>
      <c r="BR188" s="34"/>
      <c r="BS188" s="34"/>
      <c r="BT188" s="34"/>
      <c r="BU188" s="34"/>
      <c r="BV188" s="34"/>
      <c r="BW188" s="34"/>
      <c r="BX188" s="34"/>
      <c r="BY188" s="34"/>
      <c r="BZ188" s="34"/>
      <c r="CA188" s="34">
        <f t="shared" si="650"/>
        <v>4896.085</v>
      </c>
      <c r="CB188" s="34">
        <f t="shared" si="650"/>
        <v>2531.4690000000001</v>
      </c>
      <c r="CC188" s="34"/>
      <c r="CD188" s="34"/>
      <c r="CE188" s="34"/>
      <c r="CF188" s="34"/>
      <c r="CG188" s="34">
        <v>4896.085</v>
      </c>
      <c r="CH188" s="34">
        <v>2531.4690000000001</v>
      </c>
      <c r="CI188" s="34"/>
      <c r="CJ188" s="34"/>
      <c r="CK188" s="34"/>
      <c r="CL188" s="34"/>
      <c r="CM188" s="34"/>
      <c r="CN188" s="34"/>
      <c r="CO188" s="34">
        <f t="shared" si="647"/>
        <v>0</v>
      </c>
      <c r="CP188" s="34">
        <f t="shared" si="647"/>
        <v>0</v>
      </c>
      <c r="CQ188" s="34"/>
      <c r="CR188" s="34"/>
      <c r="CS188" s="34"/>
      <c r="CT188" s="34"/>
      <c r="CU188" s="34"/>
      <c r="CV188" s="34"/>
      <c r="CW188" s="34"/>
      <c r="CX188" s="34"/>
      <c r="CY188" s="34"/>
      <c r="CZ188" s="34"/>
      <c r="DA188" s="34"/>
      <c r="DB188" s="34"/>
      <c r="DC188" s="380">
        <f t="shared" si="547"/>
        <v>4896.085</v>
      </c>
      <c r="DD188" s="380">
        <f t="shared" si="547"/>
        <v>2531.4690000000001</v>
      </c>
      <c r="DE188" s="64">
        <f t="shared" si="600"/>
        <v>0</v>
      </c>
      <c r="DF188" s="64">
        <f t="shared" si="600"/>
        <v>0</v>
      </c>
      <c r="DG188" s="64">
        <f t="shared" si="600"/>
        <v>0</v>
      </c>
      <c r="DH188" s="64">
        <f t="shared" si="590"/>
        <v>0</v>
      </c>
      <c r="DI188" s="64">
        <f t="shared" si="590"/>
        <v>4896.085</v>
      </c>
      <c r="DJ188" s="64">
        <f t="shared" si="590"/>
        <v>2531.4690000000001</v>
      </c>
      <c r="DK188" s="64">
        <f t="shared" si="590"/>
        <v>0</v>
      </c>
      <c r="DL188" s="64">
        <f t="shared" si="590"/>
        <v>0</v>
      </c>
      <c r="DM188" s="64">
        <f t="shared" si="590"/>
        <v>0</v>
      </c>
      <c r="DN188" s="64">
        <f t="shared" si="590"/>
        <v>0</v>
      </c>
      <c r="DO188" s="64">
        <f t="shared" si="590"/>
        <v>0</v>
      </c>
      <c r="DP188" s="64">
        <f t="shared" si="590"/>
        <v>0</v>
      </c>
      <c r="DQ188" s="245"/>
      <c r="DR188" s="245"/>
      <c r="DS188" s="245"/>
      <c r="DT188" s="245"/>
      <c r="DU188" s="245"/>
      <c r="DV188" s="245"/>
      <c r="DW188" s="245"/>
      <c r="DX188" s="245"/>
      <c r="DY188" s="33"/>
      <c r="DZ188" s="33"/>
      <c r="EA188" s="33"/>
      <c r="EB188" s="64">
        <f t="shared" si="570"/>
        <v>0</v>
      </c>
      <c r="EC188" s="426">
        <f t="shared" si="570"/>
        <v>916.96362000000011</v>
      </c>
      <c r="ED188" s="426">
        <f t="shared" si="469"/>
        <v>0</v>
      </c>
      <c r="EE188" s="64">
        <f t="shared" si="470"/>
        <v>0</v>
      </c>
      <c r="EF188" s="64">
        <f t="shared" si="418"/>
        <v>0</v>
      </c>
      <c r="EG188" s="64">
        <f t="shared" si="471"/>
        <v>0</v>
      </c>
      <c r="EH188" s="64">
        <f t="shared" si="548"/>
        <v>0</v>
      </c>
      <c r="EI188" s="64">
        <f t="shared" si="548"/>
        <v>0</v>
      </c>
      <c r="EJ188" s="64">
        <f t="shared" si="472"/>
        <v>0</v>
      </c>
      <c r="EK188" s="64">
        <f t="shared" si="549"/>
        <v>0</v>
      </c>
      <c r="EL188" s="64">
        <f t="shared" si="549"/>
        <v>0</v>
      </c>
      <c r="EM188" s="64">
        <f t="shared" si="421"/>
        <v>0</v>
      </c>
      <c r="EN188" s="64">
        <f t="shared" si="550"/>
        <v>0</v>
      </c>
      <c r="EO188" s="64">
        <f t="shared" si="550"/>
        <v>0</v>
      </c>
      <c r="EP188" s="64">
        <f t="shared" si="423"/>
        <v>916.96362000000011</v>
      </c>
      <c r="EQ188" s="64">
        <f t="shared" si="551"/>
        <v>0</v>
      </c>
      <c r="ER188" s="64">
        <f t="shared" si="551"/>
        <v>0</v>
      </c>
      <c r="ES188" s="380"/>
      <c r="ET188" s="426">
        <f t="shared" si="552"/>
        <v>0</v>
      </c>
      <c r="EU188" s="64">
        <f t="shared" si="552"/>
        <v>0</v>
      </c>
      <c r="EV188" s="64"/>
      <c r="EW188" s="426">
        <f t="shared" si="426"/>
        <v>0</v>
      </c>
      <c r="EX188" s="64">
        <f t="shared" si="571"/>
        <v>0</v>
      </c>
      <c r="EY188" s="426">
        <f t="shared" si="571"/>
        <v>0</v>
      </c>
      <c r="EZ188" s="426">
        <f t="shared" si="474"/>
        <v>0</v>
      </c>
      <c r="FA188" s="64">
        <f t="shared" si="475"/>
        <v>0</v>
      </c>
      <c r="FB188" s="64">
        <f t="shared" si="427"/>
        <v>0</v>
      </c>
      <c r="FC188" s="64">
        <f t="shared" si="476"/>
        <v>0</v>
      </c>
      <c r="FD188" s="64">
        <f t="shared" si="553"/>
        <v>0</v>
      </c>
      <c r="FE188" s="64">
        <f t="shared" si="553"/>
        <v>0</v>
      </c>
      <c r="FF188" s="64">
        <f t="shared" si="477"/>
        <v>0</v>
      </c>
      <c r="FG188" s="64">
        <f t="shared" si="554"/>
        <v>0</v>
      </c>
      <c r="FH188" s="64">
        <f t="shared" si="554"/>
        <v>0</v>
      </c>
      <c r="FI188" s="64">
        <f t="shared" si="430"/>
        <v>0</v>
      </c>
      <c r="FJ188" s="64">
        <f t="shared" si="555"/>
        <v>0</v>
      </c>
      <c r="FK188" s="64">
        <f t="shared" si="555"/>
        <v>0</v>
      </c>
      <c r="FL188" s="64">
        <f t="shared" si="432"/>
        <v>0</v>
      </c>
      <c r="FM188" s="64">
        <f t="shared" si="556"/>
        <v>0</v>
      </c>
      <c r="FN188" s="64">
        <f t="shared" si="556"/>
        <v>0</v>
      </c>
      <c r="FO188" s="64"/>
      <c r="FP188" s="64">
        <f t="shared" si="557"/>
        <v>0</v>
      </c>
      <c r="FQ188" s="64">
        <f t="shared" si="557"/>
        <v>0</v>
      </c>
      <c r="FR188" s="64"/>
      <c r="FS188" s="64">
        <f t="shared" si="435"/>
        <v>0</v>
      </c>
      <c r="FT188" s="64">
        <f t="shared" si="558"/>
        <v>4896.085</v>
      </c>
      <c r="FU188" s="432">
        <f t="shared" si="558"/>
        <v>855.43637999999999</v>
      </c>
      <c r="FV188" s="426">
        <f t="shared" si="478"/>
        <v>2531.4690000000001</v>
      </c>
      <c r="FW188" s="64">
        <f t="shared" si="437"/>
        <v>2531.4690000000001</v>
      </c>
      <c r="FX188" s="64">
        <f t="shared" si="438"/>
        <v>0</v>
      </c>
      <c r="FY188" s="64">
        <f t="shared" si="479"/>
        <v>0</v>
      </c>
      <c r="FZ188" s="64">
        <f t="shared" si="559"/>
        <v>0</v>
      </c>
      <c r="GA188" s="64">
        <f t="shared" si="559"/>
        <v>0</v>
      </c>
      <c r="GB188" s="64">
        <f t="shared" si="480"/>
        <v>0</v>
      </c>
      <c r="GC188" s="64">
        <f t="shared" si="560"/>
        <v>0</v>
      </c>
      <c r="GD188" s="64">
        <f t="shared" si="560"/>
        <v>4896.085</v>
      </c>
      <c r="GE188" s="64">
        <f t="shared" si="441"/>
        <v>0</v>
      </c>
      <c r="GF188" s="64">
        <f t="shared" si="561"/>
        <v>2531.4690000000001</v>
      </c>
      <c r="GG188" s="64">
        <f t="shared" si="561"/>
        <v>0</v>
      </c>
      <c r="GH188" s="64">
        <f t="shared" si="443"/>
        <v>855.43637999999999</v>
      </c>
      <c r="GI188" s="64">
        <f t="shared" si="562"/>
        <v>0</v>
      </c>
      <c r="GJ188" s="64">
        <f t="shared" si="562"/>
        <v>0</v>
      </c>
      <c r="GK188" s="64"/>
      <c r="GL188" s="64">
        <f t="shared" si="563"/>
        <v>0</v>
      </c>
      <c r="GM188" s="64">
        <f t="shared" si="563"/>
        <v>0</v>
      </c>
      <c r="GN188" s="64"/>
      <c r="GO188" s="64">
        <f t="shared" si="446"/>
        <v>0</v>
      </c>
      <c r="GP188" s="64">
        <f t="shared" si="564"/>
        <v>0</v>
      </c>
      <c r="GQ188" s="426">
        <f t="shared" si="564"/>
        <v>0</v>
      </c>
      <c r="GR188" s="426">
        <f t="shared" si="481"/>
        <v>0</v>
      </c>
      <c r="GS188" s="64">
        <f t="shared" si="448"/>
        <v>0</v>
      </c>
      <c r="GT188" s="64">
        <f t="shared" si="449"/>
        <v>0</v>
      </c>
      <c r="GU188" s="64">
        <f t="shared" si="482"/>
        <v>0</v>
      </c>
      <c r="GV188" s="64">
        <f t="shared" si="565"/>
        <v>0</v>
      </c>
      <c r="GW188" s="64">
        <f t="shared" si="565"/>
        <v>0</v>
      </c>
      <c r="GX188" s="64">
        <f t="shared" si="483"/>
        <v>0</v>
      </c>
      <c r="GY188" s="64">
        <f t="shared" si="566"/>
        <v>0</v>
      </c>
      <c r="GZ188" s="64">
        <f t="shared" si="566"/>
        <v>0</v>
      </c>
      <c r="HA188" s="64">
        <f t="shared" si="484"/>
        <v>0</v>
      </c>
      <c r="HB188" s="64">
        <f t="shared" si="567"/>
        <v>0</v>
      </c>
      <c r="HC188" s="64">
        <f t="shared" si="567"/>
        <v>0</v>
      </c>
      <c r="HD188" s="64">
        <f t="shared" si="485"/>
        <v>0</v>
      </c>
      <c r="HE188" s="64">
        <f t="shared" si="568"/>
        <v>0</v>
      </c>
      <c r="HF188" s="64">
        <f t="shared" si="568"/>
        <v>0</v>
      </c>
      <c r="HG188" s="64"/>
      <c r="HH188" s="64">
        <f t="shared" si="569"/>
        <v>0</v>
      </c>
      <c r="HI188" s="64">
        <f t="shared" si="569"/>
        <v>0</v>
      </c>
      <c r="HJ188" s="64"/>
      <c r="HK188" s="64">
        <f t="shared" si="455"/>
        <v>0</v>
      </c>
      <c r="HL188" s="382">
        <f t="shared" si="486"/>
        <v>4896.085</v>
      </c>
      <c r="HM188" s="398">
        <f t="shared" si="486"/>
        <v>1772.4</v>
      </c>
      <c r="HN188" s="398">
        <f t="shared" si="487"/>
        <v>2531.4690000000001</v>
      </c>
      <c r="HO188" s="382">
        <f t="shared" si="456"/>
        <v>2531.4690000000001</v>
      </c>
      <c r="HP188" s="382">
        <f t="shared" si="589"/>
        <v>0</v>
      </c>
      <c r="HQ188" s="382">
        <f t="shared" si="589"/>
        <v>0</v>
      </c>
      <c r="HR188" s="382">
        <f t="shared" si="589"/>
        <v>0</v>
      </c>
      <c r="HS188" s="382">
        <f t="shared" si="589"/>
        <v>0</v>
      </c>
      <c r="HT188" s="382">
        <f t="shared" si="589"/>
        <v>0</v>
      </c>
      <c r="HU188" s="382">
        <f t="shared" si="589"/>
        <v>0</v>
      </c>
      <c r="HV188" s="382">
        <f t="shared" si="572"/>
        <v>4896.085</v>
      </c>
      <c r="HW188" s="382">
        <f t="shared" si="572"/>
        <v>0</v>
      </c>
      <c r="HX188" s="382">
        <f t="shared" si="572"/>
        <v>2531.4690000000001</v>
      </c>
      <c r="HY188" s="382">
        <f t="shared" si="572"/>
        <v>0</v>
      </c>
      <c r="HZ188" s="382">
        <f t="shared" si="572"/>
        <v>1772.4</v>
      </c>
      <c r="IA188" s="382">
        <f t="shared" si="572"/>
        <v>0</v>
      </c>
      <c r="IB188" s="382">
        <f t="shared" si="572"/>
        <v>0</v>
      </c>
      <c r="IC188" s="382">
        <f t="shared" si="572"/>
        <v>0</v>
      </c>
      <c r="ID188" s="382">
        <f t="shared" si="572"/>
        <v>0</v>
      </c>
      <c r="IE188" s="382">
        <f t="shared" si="572"/>
        <v>0</v>
      </c>
      <c r="IF188" s="429">
        <f t="shared" si="572"/>
        <v>0</v>
      </c>
      <c r="IG188" s="382">
        <f t="shared" si="572"/>
        <v>0</v>
      </c>
      <c r="IK188" s="380">
        <f t="shared" si="541"/>
        <v>0</v>
      </c>
    </row>
    <row r="189" spans="1:245" s="207" customFormat="1" ht="31.5" customHeight="1" outlineLevel="1">
      <c r="A189" s="57" t="s">
        <v>250</v>
      </c>
      <c r="B189" s="65" t="s">
        <v>249</v>
      </c>
      <c r="C189" s="76" t="s">
        <v>168</v>
      </c>
      <c r="D189" s="60" t="s">
        <v>182</v>
      </c>
      <c r="E189" s="410" t="s">
        <v>43</v>
      </c>
      <c r="F189" s="55"/>
      <c r="G189" s="245" t="s">
        <v>13</v>
      </c>
      <c r="H189" s="245"/>
      <c r="I189" s="245"/>
      <c r="J189" s="245">
        <v>2019</v>
      </c>
      <c r="K189" s="245">
        <v>2019</v>
      </c>
      <c r="L189" s="245"/>
      <c r="M189" s="34">
        <f t="shared" si="641"/>
        <v>2017.6179999999999</v>
      </c>
      <c r="N189" s="341" t="s">
        <v>606</v>
      </c>
      <c r="O189" s="34">
        <f t="shared" si="642"/>
        <v>3617.9201400000002</v>
      </c>
      <c r="P189" s="34">
        <f t="shared" si="643"/>
        <v>0</v>
      </c>
      <c r="Q189" s="34">
        <f t="shared" si="643"/>
        <v>0</v>
      </c>
      <c r="R189" s="34">
        <f t="shared" si="643"/>
        <v>0</v>
      </c>
      <c r="S189" s="34">
        <f t="shared" si="643"/>
        <v>0</v>
      </c>
      <c r="T189" s="34">
        <f t="shared" si="643"/>
        <v>2017.6179999999999</v>
      </c>
      <c r="U189" s="34">
        <f t="shared" si="643"/>
        <v>3617.9201400000002</v>
      </c>
      <c r="V189" s="66">
        <f t="shared" si="526"/>
        <v>0</v>
      </c>
      <c r="W189" s="34"/>
      <c r="X189" s="34"/>
      <c r="Y189" s="34"/>
      <c r="Z189" s="34"/>
      <c r="AA189" s="34"/>
      <c r="AB189" s="34"/>
      <c r="AC189" s="34"/>
      <c r="AD189" s="34"/>
      <c r="AE189" s="34"/>
      <c r="AF189" s="34"/>
      <c r="AG189" s="34">
        <f t="shared" si="648"/>
        <v>0</v>
      </c>
      <c r="AH189" s="34">
        <f t="shared" si="648"/>
        <v>0</v>
      </c>
      <c r="AI189" s="34">
        <f t="shared" si="500"/>
        <v>2279.1075600000004</v>
      </c>
      <c r="AJ189" s="34">
        <v>949.05156000000011</v>
      </c>
      <c r="AK189" s="34"/>
      <c r="AL189" s="34"/>
      <c r="AM189" s="34"/>
      <c r="AN189" s="34"/>
      <c r="AO189" s="34"/>
      <c r="AP189" s="34">
        <v>1330.056</v>
      </c>
      <c r="AQ189" s="34"/>
      <c r="AR189" s="34"/>
      <c r="AS189" s="34">
        <f t="shared" si="649"/>
        <v>0</v>
      </c>
      <c r="AT189" s="34">
        <f t="shared" si="649"/>
        <v>0</v>
      </c>
      <c r="AU189" s="66">
        <f t="shared" si="545"/>
        <v>0</v>
      </c>
      <c r="AV189" s="34">
        <f t="shared" si="644"/>
        <v>0</v>
      </c>
      <c r="AW189" s="34">
        <f t="shared" si="644"/>
        <v>0</v>
      </c>
      <c r="AX189" s="34">
        <f t="shared" si="546"/>
        <v>0</v>
      </c>
      <c r="AY189" s="34">
        <f t="shared" si="645"/>
        <v>0</v>
      </c>
      <c r="AZ189" s="34">
        <f t="shared" si="645"/>
        <v>0</v>
      </c>
      <c r="BA189" s="34"/>
      <c r="BB189" s="34"/>
      <c r="BC189" s="34"/>
      <c r="BD189" s="34"/>
      <c r="BE189" s="34"/>
      <c r="BF189" s="34"/>
      <c r="BG189" s="34"/>
      <c r="BH189" s="34"/>
      <c r="BI189" s="34"/>
      <c r="BJ189" s="34"/>
      <c r="BK189" s="34"/>
      <c r="BL189" s="34"/>
      <c r="BM189" s="34">
        <f t="shared" si="646"/>
        <v>0</v>
      </c>
      <c r="BN189" s="34">
        <f t="shared" si="646"/>
        <v>0</v>
      </c>
      <c r="BO189" s="34"/>
      <c r="BP189" s="34"/>
      <c r="BQ189" s="34"/>
      <c r="BR189" s="34"/>
      <c r="BS189" s="34"/>
      <c r="BT189" s="34"/>
      <c r="BU189" s="34"/>
      <c r="BV189" s="34"/>
      <c r="BW189" s="34"/>
      <c r="BX189" s="34"/>
      <c r="BY189" s="34"/>
      <c r="BZ189" s="34"/>
      <c r="CA189" s="34">
        <f t="shared" si="650"/>
        <v>2017.6179999999999</v>
      </c>
      <c r="CB189" s="34">
        <f t="shared" si="650"/>
        <v>3617.9201400000002</v>
      </c>
      <c r="CC189" s="34"/>
      <c r="CD189" s="34"/>
      <c r="CE189" s="34"/>
      <c r="CF189" s="34"/>
      <c r="CG189" s="34">
        <v>2017.6179999999999</v>
      </c>
      <c r="CH189" s="34">
        <v>3617.9201400000002</v>
      </c>
      <c r="CI189" s="34"/>
      <c r="CJ189" s="34"/>
      <c r="CK189" s="34"/>
      <c r="CL189" s="34"/>
      <c r="CM189" s="34"/>
      <c r="CN189" s="34"/>
      <c r="CO189" s="34">
        <f t="shared" si="647"/>
        <v>0</v>
      </c>
      <c r="CP189" s="34">
        <f t="shared" si="647"/>
        <v>0</v>
      </c>
      <c r="CQ189" s="34"/>
      <c r="CR189" s="34"/>
      <c r="CS189" s="34"/>
      <c r="CT189" s="34"/>
      <c r="CU189" s="34"/>
      <c r="CV189" s="34"/>
      <c r="CW189" s="34"/>
      <c r="CX189" s="34"/>
      <c r="CY189" s="34"/>
      <c r="CZ189" s="34"/>
      <c r="DA189" s="34"/>
      <c r="DB189" s="34"/>
      <c r="DC189" s="380">
        <f t="shared" si="547"/>
        <v>2017.6179999999999</v>
      </c>
      <c r="DD189" s="380">
        <f t="shared" si="547"/>
        <v>3617.9201400000002</v>
      </c>
      <c r="DE189" s="64">
        <f t="shared" si="600"/>
        <v>0</v>
      </c>
      <c r="DF189" s="64">
        <f t="shared" si="600"/>
        <v>0</v>
      </c>
      <c r="DG189" s="64">
        <f t="shared" si="600"/>
        <v>0</v>
      </c>
      <c r="DH189" s="64">
        <f t="shared" si="590"/>
        <v>0</v>
      </c>
      <c r="DI189" s="64">
        <f t="shared" si="590"/>
        <v>2017.6179999999999</v>
      </c>
      <c r="DJ189" s="64">
        <f t="shared" si="590"/>
        <v>3617.9201400000002</v>
      </c>
      <c r="DK189" s="64">
        <f t="shared" si="590"/>
        <v>0</v>
      </c>
      <c r="DL189" s="64">
        <f t="shared" si="590"/>
        <v>0</v>
      </c>
      <c r="DM189" s="64">
        <f t="shared" si="590"/>
        <v>0</v>
      </c>
      <c r="DN189" s="64">
        <f t="shared" si="590"/>
        <v>0</v>
      </c>
      <c r="DO189" s="64">
        <f t="shared" si="590"/>
        <v>0</v>
      </c>
      <c r="DP189" s="64">
        <f t="shared" si="590"/>
        <v>0</v>
      </c>
      <c r="DQ189" s="205"/>
      <c r="DR189" s="205"/>
      <c r="DS189" s="205"/>
      <c r="DT189" s="205"/>
      <c r="DU189" s="205"/>
      <c r="DV189" s="205"/>
      <c r="DW189" s="205"/>
      <c r="DX189" s="205"/>
      <c r="DY189" s="206"/>
      <c r="DZ189" s="206"/>
      <c r="EA189" s="206"/>
      <c r="EB189" s="64">
        <f t="shared" si="570"/>
        <v>0</v>
      </c>
      <c r="EC189" s="426">
        <f t="shared" si="570"/>
        <v>949.05156000000011</v>
      </c>
      <c r="ED189" s="426">
        <f t="shared" si="469"/>
        <v>0</v>
      </c>
      <c r="EE189" s="64">
        <f t="shared" si="470"/>
        <v>0</v>
      </c>
      <c r="EF189" s="64">
        <f t="shared" si="418"/>
        <v>0</v>
      </c>
      <c r="EG189" s="64">
        <f t="shared" si="471"/>
        <v>0</v>
      </c>
      <c r="EH189" s="64">
        <f t="shared" si="548"/>
        <v>0</v>
      </c>
      <c r="EI189" s="64">
        <f t="shared" si="548"/>
        <v>0</v>
      </c>
      <c r="EJ189" s="64">
        <f t="shared" si="472"/>
        <v>0</v>
      </c>
      <c r="EK189" s="64">
        <f t="shared" si="549"/>
        <v>0</v>
      </c>
      <c r="EL189" s="64">
        <f t="shared" si="549"/>
        <v>0</v>
      </c>
      <c r="EM189" s="64">
        <f t="shared" si="421"/>
        <v>0</v>
      </c>
      <c r="EN189" s="64">
        <f t="shared" si="550"/>
        <v>0</v>
      </c>
      <c r="EO189" s="64">
        <f t="shared" si="550"/>
        <v>0</v>
      </c>
      <c r="EP189" s="64">
        <f t="shared" si="423"/>
        <v>949.05156000000011</v>
      </c>
      <c r="EQ189" s="64">
        <f t="shared" si="551"/>
        <v>0</v>
      </c>
      <c r="ER189" s="64">
        <f t="shared" si="551"/>
        <v>0</v>
      </c>
      <c r="ES189" s="380"/>
      <c r="ET189" s="426">
        <f t="shared" si="552"/>
        <v>0</v>
      </c>
      <c r="EU189" s="64">
        <f t="shared" si="552"/>
        <v>0</v>
      </c>
      <c r="EV189" s="64"/>
      <c r="EW189" s="426">
        <f t="shared" si="426"/>
        <v>0</v>
      </c>
      <c r="EX189" s="64">
        <f t="shared" si="571"/>
        <v>0</v>
      </c>
      <c r="EY189" s="426">
        <f t="shared" si="571"/>
        <v>0</v>
      </c>
      <c r="EZ189" s="426">
        <f t="shared" si="474"/>
        <v>0</v>
      </c>
      <c r="FA189" s="64">
        <f t="shared" si="475"/>
        <v>0</v>
      </c>
      <c r="FB189" s="64">
        <f t="shared" si="427"/>
        <v>0</v>
      </c>
      <c r="FC189" s="64">
        <f t="shared" si="476"/>
        <v>0</v>
      </c>
      <c r="FD189" s="64">
        <f t="shared" si="553"/>
        <v>0</v>
      </c>
      <c r="FE189" s="64">
        <f t="shared" si="553"/>
        <v>0</v>
      </c>
      <c r="FF189" s="64">
        <f t="shared" si="477"/>
        <v>0</v>
      </c>
      <c r="FG189" s="64">
        <f t="shared" si="554"/>
        <v>0</v>
      </c>
      <c r="FH189" s="64">
        <f t="shared" si="554"/>
        <v>0</v>
      </c>
      <c r="FI189" s="64">
        <f t="shared" si="430"/>
        <v>0</v>
      </c>
      <c r="FJ189" s="64">
        <f t="shared" si="555"/>
        <v>0</v>
      </c>
      <c r="FK189" s="64">
        <f t="shared" si="555"/>
        <v>0</v>
      </c>
      <c r="FL189" s="64">
        <f t="shared" si="432"/>
        <v>0</v>
      </c>
      <c r="FM189" s="64">
        <f t="shared" si="556"/>
        <v>0</v>
      </c>
      <c r="FN189" s="64">
        <f t="shared" si="556"/>
        <v>0</v>
      </c>
      <c r="FO189" s="64"/>
      <c r="FP189" s="64">
        <f t="shared" si="557"/>
        <v>0</v>
      </c>
      <c r="FQ189" s="64">
        <f t="shared" si="557"/>
        <v>0</v>
      </c>
      <c r="FR189" s="64"/>
      <c r="FS189" s="64">
        <f t="shared" si="435"/>
        <v>0</v>
      </c>
      <c r="FT189" s="64">
        <f t="shared" si="558"/>
        <v>2017.6179999999999</v>
      </c>
      <c r="FU189" s="432">
        <f t="shared" si="558"/>
        <v>1330.056</v>
      </c>
      <c r="FV189" s="426">
        <f t="shared" si="478"/>
        <v>3617.9201400000002</v>
      </c>
      <c r="FW189" s="64">
        <f t="shared" si="437"/>
        <v>3617.9201400000002</v>
      </c>
      <c r="FX189" s="64">
        <f t="shared" si="438"/>
        <v>0</v>
      </c>
      <c r="FY189" s="64">
        <f t="shared" si="479"/>
        <v>0</v>
      </c>
      <c r="FZ189" s="64">
        <f t="shared" si="559"/>
        <v>0</v>
      </c>
      <c r="GA189" s="64">
        <f t="shared" si="559"/>
        <v>0</v>
      </c>
      <c r="GB189" s="64">
        <f t="shared" si="480"/>
        <v>0</v>
      </c>
      <c r="GC189" s="64">
        <f t="shared" si="560"/>
        <v>0</v>
      </c>
      <c r="GD189" s="64">
        <f t="shared" si="560"/>
        <v>2017.6179999999999</v>
      </c>
      <c r="GE189" s="64">
        <f t="shared" si="441"/>
        <v>0</v>
      </c>
      <c r="GF189" s="64">
        <f t="shared" si="561"/>
        <v>3617.9201400000002</v>
      </c>
      <c r="GG189" s="64">
        <f t="shared" si="561"/>
        <v>0</v>
      </c>
      <c r="GH189" s="64">
        <f t="shared" si="443"/>
        <v>1330.056</v>
      </c>
      <c r="GI189" s="64">
        <f t="shared" si="562"/>
        <v>0</v>
      </c>
      <c r="GJ189" s="64">
        <f t="shared" si="562"/>
        <v>0</v>
      </c>
      <c r="GK189" s="64"/>
      <c r="GL189" s="64">
        <f t="shared" si="563"/>
        <v>0</v>
      </c>
      <c r="GM189" s="64">
        <f t="shared" si="563"/>
        <v>0</v>
      </c>
      <c r="GN189" s="64"/>
      <c r="GO189" s="64">
        <f t="shared" si="446"/>
        <v>0</v>
      </c>
      <c r="GP189" s="64">
        <f t="shared" si="564"/>
        <v>0</v>
      </c>
      <c r="GQ189" s="426">
        <f t="shared" si="564"/>
        <v>0</v>
      </c>
      <c r="GR189" s="426">
        <f t="shared" si="481"/>
        <v>0</v>
      </c>
      <c r="GS189" s="64">
        <f t="shared" si="448"/>
        <v>0</v>
      </c>
      <c r="GT189" s="64">
        <f t="shared" si="449"/>
        <v>0</v>
      </c>
      <c r="GU189" s="64">
        <f t="shared" si="482"/>
        <v>0</v>
      </c>
      <c r="GV189" s="64">
        <f t="shared" si="565"/>
        <v>0</v>
      </c>
      <c r="GW189" s="64">
        <f t="shared" si="565"/>
        <v>0</v>
      </c>
      <c r="GX189" s="64">
        <f t="shared" si="483"/>
        <v>0</v>
      </c>
      <c r="GY189" s="64">
        <f t="shared" si="566"/>
        <v>0</v>
      </c>
      <c r="GZ189" s="64">
        <f t="shared" si="566"/>
        <v>0</v>
      </c>
      <c r="HA189" s="64">
        <f t="shared" si="484"/>
        <v>0</v>
      </c>
      <c r="HB189" s="64">
        <f t="shared" si="567"/>
        <v>0</v>
      </c>
      <c r="HC189" s="64">
        <f t="shared" si="567"/>
        <v>0</v>
      </c>
      <c r="HD189" s="64">
        <f t="shared" si="485"/>
        <v>0</v>
      </c>
      <c r="HE189" s="64">
        <f t="shared" si="568"/>
        <v>0</v>
      </c>
      <c r="HF189" s="64">
        <f t="shared" si="568"/>
        <v>0</v>
      </c>
      <c r="HG189" s="64"/>
      <c r="HH189" s="64">
        <f t="shared" si="569"/>
        <v>0</v>
      </c>
      <c r="HI189" s="64">
        <f t="shared" si="569"/>
        <v>0</v>
      </c>
      <c r="HJ189" s="64"/>
      <c r="HK189" s="64">
        <f t="shared" si="455"/>
        <v>0</v>
      </c>
      <c r="HL189" s="382">
        <f t="shared" si="486"/>
        <v>2017.6179999999999</v>
      </c>
      <c r="HM189" s="398">
        <f t="shared" si="486"/>
        <v>2279.1075600000004</v>
      </c>
      <c r="HN189" s="398">
        <f t="shared" si="487"/>
        <v>3617.9201400000002</v>
      </c>
      <c r="HO189" s="382">
        <f t="shared" si="456"/>
        <v>3617.9201400000002</v>
      </c>
      <c r="HP189" s="382">
        <f t="shared" si="589"/>
        <v>0</v>
      </c>
      <c r="HQ189" s="382">
        <f t="shared" si="589"/>
        <v>0</v>
      </c>
      <c r="HR189" s="382">
        <f t="shared" si="589"/>
        <v>0</v>
      </c>
      <c r="HS189" s="382">
        <f t="shared" si="589"/>
        <v>0</v>
      </c>
      <c r="HT189" s="382">
        <f t="shared" si="589"/>
        <v>0</v>
      </c>
      <c r="HU189" s="382">
        <f t="shared" si="589"/>
        <v>0</v>
      </c>
      <c r="HV189" s="382">
        <f t="shared" si="572"/>
        <v>2017.6179999999999</v>
      </c>
      <c r="HW189" s="382">
        <f t="shared" si="572"/>
        <v>0</v>
      </c>
      <c r="HX189" s="382">
        <f t="shared" si="572"/>
        <v>3617.9201400000002</v>
      </c>
      <c r="HY189" s="382">
        <f t="shared" si="572"/>
        <v>0</v>
      </c>
      <c r="HZ189" s="382">
        <f t="shared" si="572"/>
        <v>2279.1075600000004</v>
      </c>
      <c r="IA189" s="382">
        <f t="shared" si="572"/>
        <v>0</v>
      </c>
      <c r="IB189" s="382">
        <f t="shared" si="572"/>
        <v>0</v>
      </c>
      <c r="IC189" s="382">
        <f t="shared" si="572"/>
        <v>0</v>
      </c>
      <c r="ID189" s="382">
        <f t="shared" si="572"/>
        <v>0</v>
      </c>
      <c r="IE189" s="382">
        <f t="shared" si="572"/>
        <v>0</v>
      </c>
      <c r="IF189" s="429">
        <f t="shared" si="572"/>
        <v>0</v>
      </c>
      <c r="IG189" s="382">
        <f t="shared" si="572"/>
        <v>0</v>
      </c>
      <c r="IK189" s="380">
        <f t="shared" si="541"/>
        <v>0</v>
      </c>
    </row>
    <row r="190" spans="1:245" s="35" customFormat="1" ht="31.5" customHeight="1" outlineLevel="1">
      <c r="A190" s="57" t="s">
        <v>167</v>
      </c>
      <c r="B190" s="65" t="s">
        <v>251</v>
      </c>
      <c r="C190" s="76" t="s">
        <v>168</v>
      </c>
      <c r="D190" s="60" t="s">
        <v>337</v>
      </c>
      <c r="E190" s="410" t="s">
        <v>43</v>
      </c>
      <c r="F190" s="55"/>
      <c r="G190" s="245" t="s">
        <v>13</v>
      </c>
      <c r="H190" s="245"/>
      <c r="I190" s="245"/>
      <c r="J190" s="245">
        <v>2020</v>
      </c>
      <c r="K190" s="245">
        <v>2020</v>
      </c>
      <c r="L190" s="245"/>
      <c r="M190" s="34">
        <f t="shared" si="641"/>
        <v>5075.3239999999996</v>
      </c>
      <c r="N190" s="341" t="s">
        <v>606</v>
      </c>
      <c r="O190" s="34">
        <f t="shared" si="642"/>
        <v>7386.4840000000004</v>
      </c>
      <c r="P190" s="34">
        <f t="shared" si="643"/>
        <v>0</v>
      </c>
      <c r="Q190" s="34">
        <f t="shared" si="643"/>
        <v>0</v>
      </c>
      <c r="R190" s="34">
        <f t="shared" si="643"/>
        <v>0</v>
      </c>
      <c r="S190" s="34">
        <f t="shared" si="643"/>
        <v>0</v>
      </c>
      <c r="T190" s="34">
        <f t="shared" si="643"/>
        <v>0</v>
      </c>
      <c r="U190" s="34">
        <f t="shared" si="643"/>
        <v>0</v>
      </c>
      <c r="V190" s="66">
        <f t="shared" si="526"/>
        <v>0</v>
      </c>
      <c r="W190" s="34"/>
      <c r="X190" s="34"/>
      <c r="Y190" s="34"/>
      <c r="Z190" s="34"/>
      <c r="AA190" s="34"/>
      <c r="AB190" s="34"/>
      <c r="AC190" s="34"/>
      <c r="AD190" s="34"/>
      <c r="AE190" s="34"/>
      <c r="AF190" s="34"/>
      <c r="AG190" s="34">
        <f t="shared" si="648"/>
        <v>5075.3239999999996</v>
      </c>
      <c r="AH190" s="34">
        <f t="shared" si="648"/>
        <v>7386.4840000000004</v>
      </c>
      <c r="AI190" s="34">
        <f t="shared" si="500"/>
        <v>449</v>
      </c>
      <c r="AJ190" s="34">
        <v>123.97399999999999</v>
      </c>
      <c r="AK190" s="34"/>
      <c r="AL190" s="34"/>
      <c r="AM190" s="34"/>
      <c r="AN190" s="34"/>
      <c r="AO190" s="34"/>
      <c r="AP190" s="34">
        <v>325.02600000000001</v>
      </c>
      <c r="AQ190" s="34"/>
      <c r="AR190" s="34"/>
      <c r="AS190" s="34">
        <f t="shared" si="649"/>
        <v>0</v>
      </c>
      <c r="AT190" s="34">
        <f t="shared" si="649"/>
        <v>0</v>
      </c>
      <c r="AU190" s="66">
        <f t="shared" si="545"/>
        <v>5414.72</v>
      </c>
      <c r="AV190" s="34">
        <f t="shared" si="644"/>
        <v>0</v>
      </c>
      <c r="AW190" s="34">
        <f t="shared" si="644"/>
        <v>0</v>
      </c>
      <c r="AX190" s="34">
        <f t="shared" si="546"/>
        <v>0</v>
      </c>
      <c r="AY190" s="34">
        <f t="shared" si="645"/>
        <v>0</v>
      </c>
      <c r="AZ190" s="34">
        <f t="shared" si="645"/>
        <v>0</v>
      </c>
      <c r="BA190" s="34"/>
      <c r="BB190" s="34"/>
      <c r="BC190" s="34"/>
      <c r="BD190" s="34"/>
      <c r="BE190" s="34"/>
      <c r="BF190" s="34"/>
      <c r="BG190" s="34"/>
      <c r="BH190" s="34"/>
      <c r="BI190" s="34"/>
      <c r="BJ190" s="34"/>
      <c r="BK190" s="34"/>
      <c r="BL190" s="34"/>
      <c r="BM190" s="34">
        <f t="shared" si="646"/>
        <v>0</v>
      </c>
      <c r="BN190" s="34">
        <f t="shared" si="646"/>
        <v>0</v>
      </c>
      <c r="BO190" s="34"/>
      <c r="BP190" s="34"/>
      <c r="BQ190" s="34"/>
      <c r="BR190" s="34"/>
      <c r="BS190" s="34"/>
      <c r="BT190" s="34"/>
      <c r="BU190" s="34"/>
      <c r="BV190" s="34"/>
      <c r="BW190" s="34"/>
      <c r="BX190" s="34"/>
      <c r="BY190" s="34"/>
      <c r="BZ190" s="34"/>
      <c r="CA190" s="34">
        <f t="shared" si="650"/>
        <v>5075.3239999999996</v>
      </c>
      <c r="CB190" s="34">
        <f t="shared" si="650"/>
        <v>7386.4840000000004</v>
      </c>
      <c r="CC190" s="34"/>
      <c r="CD190" s="34"/>
      <c r="CE190" s="34"/>
      <c r="CF190" s="34"/>
      <c r="CG190" s="34"/>
      <c r="CH190" s="34"/>
      <c r="CI190" s="34">
        <v>5075.3239999999996</v>
      </c>
      <c r="CJ190" s="34">
        <v>7386.4840000000004</v>
      </c>
      <c r="CK190" s="34"/>
      <c r="CL190" s="34"/>
      <c r="CM190" s="34"/>
      <c r="CN190" s="34"/>
      <c r="CO190" s="34">
        <f t="shared" si="647"/>
        <v>0</v>
      </c>
      <c r="CP190" s="34">
        <f t="shared" si="647"/>
        <v>0</v>
      </c>
      <c r="CQ190" s="34"/>
      <c r="CR190" s="34"/>
      <c r="CS190" s="34"/>
      <c r="CT190" s="34"/>
      <c r="CU190" s="34"/>
      <c r="CV190" s="34"/>
      <c r="CW190" s="34"/>
      <c r="CX190" s="34"/>
      <c r="CY190" s="34"/>
      <c r="CZ190" s="34"/>
      <c r="DA190" s="34"/>
      <c r="DB190" s="34"/>
      <c r="DC190" s="380">
        <f t="shared" si="547"/>
        <v>5075.3239999999996</v>
      </c>
      <c r="DD190" s="380">
        <f t="shared" si="547"/>
        <v>7386.4840000000004</v>
      </c>
      <c r="DE190" s="64">
        <f t="shared" si="600"/>
        <v>0</v>
      </c>
      <c r="DF190" s="64">
        <f t="shared" si="600"/>
        <v>0</v>
      </c>
      <c r="DG190" s="64">
        <f t="shared" si="600"/>
        <v>0</v>
      </c>
      <c r="DH190" s="64">
        <f t="shared" si="590"/>
        <v>0</v>
      </c>
      <c r="DI190" s="64">
        <f t="shared" si="590"/>
        <v>0</v>
      </c>
      <c r="DJ190" s="64">
        <f t="shared" si="590"/>
        <v>0</v>
      </c>
      <c r="DK190" s="64">
        <f t="shared" si="590"/>
        <v>5075.3239999999996</v>
      </c>
      <c r="DL190" s="64">
        <f t="shared" si="590"/>
        <v>7386.4840000000004</v>
      </c>
      <c r="DM190" s="64">
        <f t="shared" si="590"/>
        <v>0</v>
      </c>
      <c r="DN190" s="64">
        <f t="shared" si="590"/>
        <v>0</v>
      </c>
      <c r="DO190" s="64">
        <f t="shared" si="590"/>
        <v>0</v>
      </c>
      <c r="DP190" s="64">
        <f t="shared" si="590"/>
        <v>0</v>
      </c>
      <c r="DQ190" s="245"/>
      <c r="DR190" s="245"/>
      <c r="DS190" s="245"/>
      <c r="DT190" s="245"/>
      <c r="DU190" s="245"/>
      <c r="DV190" s="245"/>
      <c r="DW190" s="245"/>
      <c r="DX190" s="245"/>
      <c r="DY190" s="33"/>
      <c r="DZ190" s="33"/>
      <c r="EA190" s="33"/>
      <c r="EB190" s="64">
        <f t="shared" si="570"/>
        <v>0</v>
      </c>
      <c r="EC190" s="426">
        <f t="shared" si="570"/>
        <v>123.97399999999999</v>
      </c>
      <c r="ED190" s="426">
        <f t="shared" si="469"/>
        <v>0</v>
      </c>
      <c r="EE190" s="64">
        <f t="shared" si="470"/>
        <v>0</v>
      </c>
      <c r="EF190" s="64">
        <f t="shared" si="418"/>
        <v>0</v>
      </c>
      <c r="EG190" s="64">
        <f t="shared" si="471"/>
        <v>0</v>
      </c>
      <c r="EH190" s="64">
        <f t="shared" si="548"/>
        <v>0</v>
      </c>
      <c r="EI190" s="64">
        <f t="shared" si="548"/>
        <v>0</v>
      </c>
      <c r="EJ190" s="64">
        <f t="shared" si="472"/>
        <v>0</v>
      </c>
      <c r="EK190" s="64">
        <f t="shared" si="549"/>
        <v>0</v>
      </c>
      <c r="EL190" s="64">
        <f t="shared" si="549"/>
        <v>0</v>
      </c>
      <c r="EM190" s="64">
        <f t="shared" si="421"/>
        <v>0</v>
      </c>
      <c r="EN190" s="64">
        <f t="shared" si="550"/>
        <v>0</v>
      </c>
      <c r="EO190" s="64">
        <f t="shared" si="550"/>
        <v>0</v>
      </c>
      <c r="EP190" s="64">
        <f t="shared" si="423"/>
        <v>123.97399999999999</v>
      </c>
      <c r="EQ190" s="64">
        <f t="shared" si="551"/>
        <v>0</v>
      </c>
      <c r="ER190" s="64">
        <f t="shared" si="551"/>
        <v>0</v>
      </c>
      <c r="ES190" s="380"/>
      <c r="ET190" s="426">
        <f t="shared" si="552"/>
        <v>0</v>
      </c>
      <c r="EU190" s="64">
        <f t="shared" si="552"/>
        <v>0</v>
      </c>
      <c r="EV190" s="64"/>
      <c r="EW190" s="426">
        <f t="shared" si="426"/>
        <v>0</v>
      </c>
      <c r="EX190" s="64">
        <f t="shared" si="571"/>
        <v>0</v>
      </c>
      <c r="EY190" s="426">
        <f t="shared" si="571"/>
        <v>0</v>
      </c>
      <c r="EZ190" s="426">
        <f t="shared" si="474"/>
        <v>0</v>
      </c>
      <c r="FA190" s="64">
        <f t="shared" si="475"/>
        <v>0</v>
      </c>
      <c r="FB190" s="64">
        <f t="shared" si="427"/>
        <v>0</v>
      </c>
      <c r="FC190" s="64">
        <f t="shared" si="476"/>
        <v>0</v>
      </c>
      <c r="FD190" s="64">
        <f t="shared" si="553"/>
        <v>0</v>
      </c>
      <c r="FE190" s="64">
        <f t="shared" si="553"/>
        <v>0</v>
      </c>
      <c r="FF190" s="64">
        <f t="shared" si="477"/>
        <v>0</v>
      </c>
      <c r="FG190" s="64">
        <f t="shared" si="554"/>
        <v>0</v>
      </c>
      <c r="FH190" s="64">
        <f t="shared" si="554"/>
        <v>0</v>
      </c>
      <c r="FI190" s="64">
        <f t="shared" si="430"/>
        <v>0</v>
      </c>
      <c r="FJ190" s="64">
        <f t="shared" si="555"/>
        <v>0</v>
      </c>
      <c r="FK190" s="64">
        <f t="shared" si="555"/>
        <v>0</v>
      </c>
      <c r="FL190" s="64">
        <f t="shared" si="432"/>
        <v>0</v>
      </c>
      <c r="FM190" s="64">
        <f t="shared" si="556"/>
        <v>0</v>
      </c>
      <c r="FN190" s="64">
        <f t="shared" si="556"/>
        <v>0</v>
      </c>
      <c r="FO190" s="64"/>
      <c r="FP190" s="64">
        <f t="shared" si="557"/>
        <v>0</v>
      </c>
      <c r="FQ190" s="64">
        <f t="shared" si="557"/>
        <v>0</v>
      </c>
      <c r="FR190" s="64"/>
      <c r="FS190" s="64">
        <f t="shared" si="435"/>
        <v>0</v>
      </c>
      <c r="FT190" s="64">
        <f t="shared" si="558"/>
        <v>5075.3239999999996</v>
      </c>
      <c r="FU190" s="432">
        <f t="shared" si="558"/>
        <v>5739.7460000000001</v>
      </c>
      <c r="FV190" s="426">
        <f t="shared" si="478"/>
        <v>7386.4840000000004</v>
      </c>
      <c r="FW190" s="64">
        <f t="shared" si="437"/>
        <v>7386.4840000000004</v>
      </c>
      <c r="FX190" s="64">
        <f t="shared" si="438"/>
        <v>0</v>
      </c>
      <c r="FY190" s="64">
        <f t="shared" si="479"/>
        <v>0</v>
      </c>
      <c r="FZ190" s="64">
        <f t="shared" si="559"/>
        <v>0</v>
      </c>
      <c r="GA190" s="64">
        <f t="shared" si="559"/>
        <v>0</v>
      </c>
      <c r="GB190" s="64">
        <f t="shared" si="480"/>
        <v>0</v>
      </c>
      <c r="GC190" s="64">
        <f t="shared" si="560"/>
        <v>0</v>
      </c>
      <c r="GD190" s="64">
        <f t="shared" si="560"/>
        <v>0</v>
      </c>
      <c r="GE190" s="64">
        <f t="shared" si="441"/>
        <v>0</v>
      </c>
      <c r="GF190" s="64">
        <f t="shared" si="561"/>
        <v>0</v>
      </c>
      <c r="GG190" s="64">
        <f t="shared" si="561"/>
        <v>5075.3239999999996</v>
      </c>
      <c r="GH190" s="64">
        <f t="shared" si="443"/>
        <v>325.02600000000001</v>
      </c>
      <c r="GI190" s="64">
        <f t="shared" si="562"/>
        <v>7386.4840000000004</v>
      </c>
      <c r="GJ190" s="64">
        <f t="shared" si="562"/>
        <v>0</v>
      </c>
      <c r="GK190" s="64">
        <v>5414.72</v>
      </c>
      <c r="GL190" s="64">
        <f t="shared" si="563"/>
        <v>0</v>
      </c>
      <c r="GM190" s="64">
        <f t="shared" si="563"/>
        <v>0</v>
      </c>
      <c r="GN190" s="64"/>
      <c r="GO190" s="64">
        <f t="shared" si="446"/>
        <v>0</v>
      </c>
      <c r="GP190" s="64">
        <f t="shared" si="564"/>
        <v>0</v>
      </c>
      <c r="GQ190" s="426">
        <f t="shared" si="564"/>
        <v>0</v>
      </c>
      <c r="GR190" s="426">
        <f t="shared" si="481"/>
        <v>0</v>
      </c>
      <c r="GS190" s="64">
        <f t="shared" si="448"/>
        <v>0</v>
      </c>
      <c r="GT190" s="64">
        <f t="shared" si="449"/>
        <v>0</v>
      </c>
      <c r="GU190" s="64">
        <f t="shared" si="482"/>
        <v>0</v>
      </c>
      <c r="GV190" s="64">
        <f t="shared" si="565"/>
        <v>0</v>
      </c>
      <c r="GW190" s="64">
        <f t="shared" si="565"/>
        <v>0</v>
      </c>
      <c r="GX190" s="64">
        <f t="shared" si="483"/>
        <v>0</v>
      </c>
      <c r="GY190" s="64">
        <f t="shared" si="566"/>
        <v>0</v>
      </c>
      <c r="GZ190" s="64">
        <f t="shared" si="566"/>
        <v>0</v>
      </c>
      <c r="HA190" s="64">
        <f t="shared" si="484"/>
        <v>0</v>
      </c>
      <c r="HB190" s="64">
        <f t="shared" si="567"/>
        <v>0</v>
      </c>
      <c r="HC190" s="64">
        <f t="shared" si="567"/>
        <v>0</v>
      </c>
      <c r="HD190" s="64">
        <f t="shared" si="485"/>
        <v>0</v>
      </c>
      <c r="HE190" s="64">
        <f t="shared" si="568"/>
        <v>0</v>
      </c>
      <c r="HF190" s="64">
        <f t="shared" si="568"/>
        <v>0</v>
      </c>
      <c r="HG190" s="64"/>
      <c r="HH190" s="64">
        <f t="shared" si="569"/>
        <v>0</v>
      </c>
      <c r="HI190" s="64">
        <f t="shared" si="569"/>
        <v>0</v>
      </c>
      <c r="HJ190" s="64"/>
      <c r="HK190" s="64">
        <f t="shared" si="455"/>
        <v>0</v>
      </c>
      <c r="HL190" s="382">
        <f t="shared" si="486"/>
        <v>5075.3239999999996</v>
      </c>
      <c r="HM190" s="398">
        <f t="shared" si="486"/>
        <v>5863.72</v>
      </c>
      <c r="HN190" s="398">
        <f t="shared" si="487"/>
        <v>7386.4840000000004</v>
      </c>
      <c r="HO190" s="382">
        <f t="shared" si="456"/>
        <v>7386.4840000000004</v>
      </c>
      <c r="HP190" s="382">
        <f t="shared" si="589"/>
        <v>0</v>
      </c>
      <c r="HQ190" s="382">
        <f t="shared" si="589"/>
        <v>0</v>
      </c>
      <c r="HR190" s="382">
        <f t="shared" si="589"/>
        <v>0</v>
      </c>
      <c r="HS190" s="382">
        <f t="shared" si="589"/>
        <v>0</v>
      </c>
      <c r="HT190" s="382">
        <f t="shared" si="589"/>
        <v>0</v>
      </c>
      <c r="HU190" s="382">
        <f t="shared" si="589"/>
        <v>0</v>
      </c>
      <c r="HV190" s="382">
        <f t="shared" si="572"/>
        <v>0</v>
      </c>
      <c r="HW190" s="382">
        <f t="shared" si="572"/>
        <v>0</v>
      </c>
      <c r="HX190" s="382">
        <f t="shared" si="572"/>
        <v>0</v>
      </c>
      <c r="HY190" s="382">
        <f t="shared" si="572"/>
        <v>5075.3239999999996</v>
      </c>
      <c r="HZ190" s="382">
        <f t="shared" si="572"/>
        <v>449</v>
      </c>
      <c r="IA190" s="382">
        <f t="shared" si="572"/>
        <v>7386.4840000000004</v>
      </c>
      <c r="IB190" s="382">
        <f t="shared" si="572"/>
        <v>0</v>
      </c>
      <c r="IC190" s="382">
        <f t="shared" si="572"/>
        <v>5414.72</v>
      </c>
      <c r="ID190" s="382">
        <f t="shared" si="572"/>
        <v>0</v>
      </c>
      <c r="IE190" s="382">
        <f t="shared" si="572"/>
        <v>0</v>
      </c>
      <c r="IF190" s="429">
        <f t="shared" si="572"/>
        <v>0</v>
      </c>
      <c r="IG190" s="382">
        <f t="shared" si="572"/>
        <v>0</v>
      </c>
      <c r="IK190" s="380">
        <f t="shared" si="541"/>
        <v>0</v>
      </c>
    </row>
    <row r="191" spans="1:245" s="35" customFormat="1" ht="31.5" customHeight="1" outlineLevel="1">
      <c r="A191" s="57" t="s">
        <v>253</v>
      </c>
      <c r="B191" s="65" t="s">
        <v>232</v>
      </c>
      <c r="C191" s="76" t="s">
        <v>168</v>
      </c>
      <c r="D191" s="60" t="s">
        <v>194</v>
      </c>
      <c r="E191" s="410" t="s">
        <v>43</v>
      </c>
      <c r="F191" s="55"/>
      <c r="G191" s="245" t="s">
        <v>13</v>
      </c>
      <c r="H191" s="245"/>
      <c r="I191" s="245"/>
      <c r="J191" s="245">
        <v>2022</v>
      </c>
      <c r="K191" s="245">
        <v>2022</v>
      </c>
      <c r="L191" s="245"/>
      <c r="M191" s="34">
        <f t="shared" si="641"/>
        <v>6613.3149999999996</v>
      </c>
      <c r="N191" s="341" t="s">
        <v>606</v>
      </c>
      <c r="O191" s="34">
        <f t="shared" si="642"/>
        <v>6613.3149999999996</v>
      </c>
      <c r="P191" s="34">
        <f t="shared" si="643"/>
        <v>0</v>
      </c>
      <c r="Q191" s="34">
        <f t="shared" si="643"/>
        <v>0</v>
      </c>
      <c r="R191" s="34">
        <f t="shared" si="643"/>
        <v>0</v>
      </c>
      <c r="S191" s="34">
        <f t="shared" si="643"/>
        <v>0</v>
      </c>
      <c r="T191" s="34">
        <f t="shared" si="643"/>
        <v>0</v>
      </c>
      <c r="U191" s="34">
        <f t="shared" si="643"/>
        <v>0</v>
      </c>
      <c r="V191" s="66">
        <f t="shared" si="526"/>
        <v>0</v>
      </c>
      <c r="W191" s="34"/>
      <c r="X191" s="34"/>
      <c r="Y191" s="34"/>
      <c r="Z191" s="34"/>
      <c r="AA191" s="34"/>
      <c r="AB191" s="34"/>
      <c r="AC191" s="34"/>
      <c r="AD191" s="34"/>
      <c r="AE191" s="34"/>
      <c r="AF191" s="34"/>
      <c r="AG191" s="34">
        <f t="shared" si="648"/>
        <v>0</v>
      </c>
      <c r="AH191" s="34">
        <f t="shared" si="648"/>
        <v>0</v>
      </c>
      <c r="AI191" s="34">
        <f t="shared" si="500"/>
        <v>0</v>
      </c>
      <c r="AJ191" s="34"/>
      <c r="AK191" s="34"/>
      <c r="AL191" s="34"/>
      <c r="AM191" s="34"/>
      <c r="AN191" s="34"/>
      <c r="AO191" s="34"/>
      <c r="AP191" s="34"/>
      <c r="AQ191" s="34"/>
      <c r="AR191" s="34"/>
      <c r="AS191" s="34">
        <f t="shared" si="649"/>
        <v>0</v>
      </c>
      <c r="AT191" s="34">
        <f t="shared" si="649"/>
        <v>0</v>
      </c>
      <c r="AU191" s="66">
        <f t="shared" si="545"/>
        <v>800</v>
      </c>
      <c r="AV191" s="34">
        <f t="shared" si="644"/>
        <v>6613.3149999999996</v>
      </c>
      <c r="AW191" s="34">
        <f t="shared" si="644"/>
        <v>6613.3149999999996</v>
      </c>
      <c r="AX191" s="34">
        <f t="shared" si="546"/>
        <v>0</v>
      </c>
      <c r="AY191" s="34">
        <f t="shared" si="645"/>
        <v>0</v>
      </c>
      <c r="AZ191" s="34">
        <f t="shared" si="645"/>
        <v>0</v>
      </c>
      <c r="BA191" s="34"/>
      <c r="BB191" s="34"/>
      <c r="BC191" s="34"/>
      <c r="BD191" s="34"/>
      <c r="BE191" s="34"/>
      <c r="BF191" s="34"/>
      <c r="BG191" s="34"/>
      <c r="BH191" s="34"/>
      <c r="BI191" s="34"/>
      <c r="BJ191" s="34"/>
      <c r="BK191" s="34"/>
      <c r="BL191" s="34"/>
      <c r="BM191" s="34">
        <f t="shared" si="646"/>
        <v>0</v>
      </c>
      <c r="BN191" s="34">
        <f t="shared" si="646"/>
        <v>0</v>
      </c>
      <c r="BO191" s="34"/>
      <c r="BP191" s="34"/>
      <c r="BQ191" s="34"/>
      <c r="BR191" s="34"/>
      <c r="BS191" s="34"/>
      <c r="BT191" s="34"/>
      <c r="BU191" s="34"/>
      <c r="BV191" s="34"/>
      <c r="BW191" s="34"/>
      <c r="BX191" s="34"/>
      <c r="BY191" s="34"/>
      <c r="BZ191" s="34"/>
      <c r="CA191" s="34">
        <f t="shared" si="650"/>
        <v>6613.3149999999996</v>
      </c>
      <c r="CB191" s="34">
        <f t="shared" si="650"/>
        <v>6613.3149999999996</v>
      </c>
      <c r="CC191" s="34"/>
      <c r="CD191" s="34"/>
      <c r="CE191" s="34"/>
      <c r="CF191" s="34"/>
      <c r="CG191" s="34"/>
      <c r="CH191" s="34"/>
      <c r="CI191" s="34"/>
      <c r="CJ191" s="34"/>
      <c r="CK191" s="34"/>
      <c r="CL191" s="34"/>
      <c r="CM191" s="34">
        <v>6613.3149999999996</v>
      </c>
      <c r="CN191" s="34">
        <v>6613.3149999999996</v>
      </c>
      <c r="CO191" s="34">
        <f t="shared" si="647"/>
        <v>0</v>
      </c>
      <c r="CP191" s="34">
        <f t="shared" si="647"/>
        <v>0</v>
      </c>
      <c r="CQ191" s="34"/>
      <c r="CR191" s="34"/>
      <c r="CS191" s="34"/>
      <c r="CT191" s="34"/>
      <c r="CU191" s="34"/>
      <c r="CV191" s="34"/>
      <c r="CW191" s="34"/>
      <c r="CX191" s="34"/>
      <c r="CY191" s="34"/>
      <c r="CZ191" s="34"/>
      <c r="DA191" s="34"/>
      <c r="DB191" s="34"/>
      <c r="DC191" s="380">
        <f t="shared" si="547"/>
        <v>6613.3149999999996</v>
      </c>
      <c r="DD191" s="380">
        <f t="shared" si="547"/>
        <v>6613.3149999999996</v>
      </c>
      <c r="DE191" s="64">
        <f t="shared" si="600"/>
        <v>0</v>
      </c>
      <c r="DF191" s="64">
        <f t="shared" si="600"/>
        <v>0</v>
      </c>
      <c r="DG191" s="64">
        <f t="shared" si="600"/>
        <v>0</v>
      </c>
      <c r="DH191" s="64">
        <f t="shared" si="590"/>
        <v>0</v>
      </c>
      <c r="DI191" s="64">
        <f t="shared" si="590"/>
        <v>0</v>
      </c>
      <c r="DJ191" s="64">
        <f t="shared" si="590"/>
        <v>0</v>
      </c>
      <c r="DK191" s="64">
        <f t="shared" si="590"/>
        <v>0</v>
      </c>
      <c r="DL191" s="64">
        <f t="shared" si="590"/>
        <v>0</v>
      </c>
      <c r="DM191" s="64">
        <f t="shared" si="590"/>
        <v>0</v>
      </c>
      <c r="DN191" s="64">
        <f t="shared" si="590"/>
        <v>0</v>
      </c>
      <c r="DO191" s="64">
        <f t="shared" si="590"/>
        <v>6613.3149999999996</v>
      </c>
      <c r="DP191" s="64">
        <f t="shared" si="590"/>
        <v>6613.3149999999996</v>
      </c>
      <c r="DQ191" s="245"/>
      <c r="DR191" s="245"/>
      <c r="DS191" s="245"/>
      <c r="DT191" s="245"/>
      <c r="DU191" s="245"/>
      <c r="DV191" s="245"/>
      <c r="DW191" s="245"/>
      <c r="DX191" s="245"/>
      <c r="DY191" s="33"/>
      <c r="DZ191" s="33"/>
      <c r="EA191" s="33"/>
      <c r="EB191" s="64">
        <f t="shared" si="570"/>
        <v>0</v>
      </c>
      <c r="EC191" s="426">
        <f t="shared" si="570"/>
        <v>0</v>
      </c>
      <c r="ED191" s="426">
        <f t="shared" si="469"/>
        <v>0</v>
      </c>
      <c r="EE191" s="64">
        <f t="shared" si="470"/>
        <v>0</v>
      </c>
      <c r="EF191" s="64">
        <f t="shared" si="418"/>
        <v>0</v>
      </c>
      <c r="EG191" s="64">
        <f t="shared" si="471"/>
        <v>0</v>
      </c>
      <c r="EH191" s="64">
        <f t="shared" si="548"/>
        <v>0</v>
      </c>
      <c r="EI191" s="64">
        <f t="shared" si="548"/>
        <v>0</v>
      </c>
      <c r="EJ191" s="64">
        <f t="shared" si="472"/>
        <v>0</v>
      </c>
      <c r="EK191" s="64">
        <f t="shared" si="549"/>
        <v>0</v>
      </c>
      <c r="EL191" s="64">
        <f t="shared" si="549"/>
        <v>0</v>
      </c>
      <c r="EM191" s="64">
        <f t="shared" si="421"/>
        <v>0</v>
      </c>
      <c r="EN191" s="64">
        <f t="shared" si="550"/>
        <v>0</v>
      </c>
      <c r="EO191" s="64">
        <f t="shared" si="550"/>
        <v>0</v>
      </c>
      <c r="EP191" s="64">
        <f t="shared" si="423"/>
        <v>0</v>
      </c>
      <c r="EQ191" s="64">
        <f t="shared" si="551"/>
        <v>0</v>
      </c>
      <c r="ER191" s="64">
        <f t="shared" si="551"/>
        <v>0</v>
      </c>
      <c r="ES191" s="380"/>
      <c r="ET191" s="426">
        <f t="shared" si="552"/>
        <v>0</v>
      </c>
      <c r="EU191" s="64">
        <f t="shared" si="552"/>
        <v>0</v>
      </c>
      <c r="EV191" s="64"/>
      <c r="EW191" s="426">
        <f t="shared" si="426"/>
        <v>0</v>
      </c>
      <c r="EX191" s="64">
        <f t="shared" si="571"/>
        <v>0</v>
      </c>
      <c r="EY191" s="426">
        <f t="shared" si="571"/>
        <v>0</v>
      </c>
      <c r="EZ191" s="426">
        <f t="shared" si="474"/>
        <v>0</v>
      </c>
      <c r="FA191" s="64">
        <f t="shared" si="475"/>
        <v>0</v>
      </c>
      <c r="FB191" s="64">
        <f t="shared" si="427"/>
        <v>0</v>
      </c>
      <c r="FC191" s="64">
        <f t="shared" si="476"/>
        <v>0</v>
      </c>
      <c r="FD191" s="64">
        <f t="shared" si="553"/>
        <v>0</v>
      </c>
      <c r="FE191" s="64">
        <f t="shared" si="553"/>
        <v>0</v>
      </c>
      <c r="FF191" s="64">
        <f t="shared" si="477"/>
        <v>0</v>
      </c>
      <c r="FG191" s="64">
        <f t="shared" si="554"/>
        <v>0</v>
      </c>
      <c r="FH191" s="64">
        <f t="shared" si="554"/>
        <v>0</v>
      </c>
      <c r="FI191" s="64">
        <f t="shared" si="430"/>
        <v>0</v>
      </c>
      <c r="FJ191" s="64">
        <f t="shared" si="555"/>
        <v>0</v>
      </c>
      <c r="FK191" s="64">
        <f t="shared" si="555"/>
        <v>0</v>
      </c>
      <c r="FL191" s="64">
        <f t="shared" si="432"/>
        <v>0</v>
      </c>
      <c r="FM191" s="64">
        <f t="shared" si="556"/>
        <v>0</v>
      </c>
      <c r="FN191" s="64">
        <f t="shared" si="556"/>
        <v>0</v>
      </c>
      <c r="FO191" s="64"/>
      <c r="FP191" s="64">
        <f t="shared" si="557"/>
        <v>0</v>
      </c>
      <c r="FQ191" s="64">
        <f t="shared" si="557"/>
        <v>0</v>
      </c>
      <c r="FR191" s="64"/>
      <c r="FS191" s="64">
        <f t="shared" si="435"/>
        <v>0</v>
      </c>
      <c r="FT191" s="64">
        <f t="shared" si="558"/>
        <v>6613.3149999999996</v>
      </c>
      <c r="FU191" s="426">
        <f t="shared" si="558"/>
        <v>800</v>
      </c>
      <c r="FV191" s="426">
        <f t="shared" si="478"/>
        <v>0</v>
      </c>
      <c r="FW191" s="64">
        <f t="shared" si="437"/>
        <v>6613.3149999999996</v>
      </c>
      <c r="FX191" s="64">
        <f t="shared" si="438"/>
        <v>0</v>
      </c>
      <c r="FY191" s="64">
        <f t="shared" si="479"/>
        <v>0</v>
      </c>
      <c r="FZ191" s="64">
        <f t="shared" si="559"/>
        <v>0</v>
      </c>
      <c r="GA191" s="64">
        <f t="shared" si="559"/>
        <v>0</v>
      </c>
      <c r="GB191" s="64">
        <f t="shared" si="480"/>
        <v>0</v>
      </c>
      <c r="GC191" s="64">
        <f t="shared" si="560"/>
        <v>0</v>
      </c>
      <c r="GD191" s="64">
        <f t="shared" si="560"/>
        <v>0</v>
      </c>
      <c r="GE191" s="64">
        <f t="shared" si="441"/>
        <v>0</v>
      </c>
      <c r="GF191" s="64">
        <f t="shared" si="561"/>
        <v>0</v>
      </c>
      <c r="GG191" s="64">
        <f t="shared" si="561"/>
        <v>0</v>
      </c>
      <c r="GH191" s="64">
        <f t="shared" si="443"/>
        <v>0</v>
      </c>
      <c r="GI191" s="64">
        <f t="shared" si="562"/>
        <v>0</v>
      </c>
      <c r="GJ191" s="64">
        <f t="shared" si="562"/>
        <v>0</v>
      </c>
      <c r="GK191" s="64">
        <v>800</v>
      </c>
      <c r="GL191" s="64">
        <f t="shared" si="563"/>
        <v>0</v>
      </c>
      <c r="GM191" s="64">
        <f t="shared" si="563"/>
        <v>6613.3149999999996</v>
      </c>
      <c r="GN191" s="64"/>
      <c r="GO191" s="64">
        <f t="shared" si="446"/>
        <v>6613.3149999999996</v>
      </c>
      <c r="GP191" s="64">
        <f t="shared" si="564"/>
        <v>0</v>
      </c>
      <c r="GQ191" s="426">
        <f t="shared" si="564"/>
        <v>0</v>
      </c>
      <c r="GR191" s="426">
        <f t="shared" si="481"/>
        <v>0</v>
      </c>
      <c r="GS191" s="64">
        <f t="shared" si="448"/>
        <v>0</v>
      </c>
      <c r="GT191" s="64">
        <f t="shared" si="449"/>
        <v>0</v>
      </c>
      <c r="GU191" s="64">
        <f t="shared" si="482"/>
        <v>0</v>
      </c>
      <c r="GV191" s="64">
        <f t="shared" si="565"/>
        <v>0</v>
      </c>
      <c r="GW191" s="64">
        <f t="shared" si="565"/>
        <v>0</v>
      </c>
      <c r="GX191" s="64">
        <f t="shared" si="483"/>
        <v>0</v>
      </c>
      <c r="GY191" s="64">
        <f t="shared" si="566"/>
        <v>0</v>
      </c>
      <c r="GZ191" s="64">
        <f t="shared" si="566"/>
        <v>0</v>
      </c>
      <c r="HA191" s="64">
        <f t="shared" si="484"/>
        <v>0</v>
      </c>
      <c r="HB191" s="64">
        <f t="shared" si="567"/>
        <v>0</v>
      </c>
      <c r="HC191" s="64">
        <f t="shared" si="567"/>
        <v>0</v>
      </c>
      <c r="HD191" s="64">
        <f t="shared" si="485"/>
        <v>0</v>
      </c>
      <c r="HE191" s="64">
        <f t="shared" si="568"/>
        <v>0</v>
      </c>
      <c r="HF191" s="64">
        <f t="shared" si="568"/>
        <v>0</v>
      </c>
      <c r="HG191" s="64"/>
      <c r="HH191" s="64">
        <f t="shared" si="569"/>
        <v>0</v>
      </c>
      <c r="HI191" s="64">
        <f t="shared" si="569"/>
        <v>0</v>
      </c>
      <c r="HJ191" s="64"/>
      <c r="HK191" s="64">
        <f t="shared" si="455"/>
        <v>0</v>
      </c>
      <c r="HL191" s="382">
        <f t="shared" si="486"/>
        <v>6613.3149999999996</v>
      </c>
      <c r="HM191" s="398">
        <f t="shared" si="486"/>
        <v>800</v>
      </c>
      <c r="HN191" s="398">
        <f t="shared" si="487"/>
        <v>0</v>
      </c>
      <c r="HO191" s="382">
        <f t="shared" si="456"/>
        <v>6613.3149999999996</v>
      </c>
      <c r="HP191" s="382">
        <f t="shared" si="589"/>
        <v>0</v>
      </c>
      <c r="HQ191" s="382">
        <f t="shared" si="589"/>
        <v>0</v>
      </c>
      <c r="HR191" s="382">
        <f t="shared" si="589"/>
        <v>0</v>
      </c>
      <c r="HS191" s="382">
        <f t="shared" si="589"/>
        <v>0</v>
      </c>
      <c r="HT191" s="382">
        <f t="shared" si="589"/>
        <v>0</v>
      </c>
      <c r="HU191" s="382">
        <f t="shared" si="589"/>
        <v>0</v>
      </c>
      <c r="HV191" s="382">
        <f t="shared" si="572"/>
        <v>0</v>
      </c>
      <c r="HW191" s="382">
        <f t="shared" si="572"/>
        <v>0</v>
      </c>
      <c r="HX191" s="382">
        <f t="shared" si="572"/>
        <v>0</v>
      </c>
      <c r="HY191" s="382">
        <f t="shared" si="572"/>
        <v>0</v>
      </c>
      <c r="HZ191" s="382">
        <f t="shared" si="572"/>
        <v>0</v>
      </c>
      <c r="IA191" s="382">
        <f t="shared" si="572"/>
        <v>0</v>
      </c>
      <c r="IB191" s="382">
        <f t="shared" si="572"/>
        <v>0</v>
      </c>
      <c r="IC191" s="382">
        <f t="shared" si="572"/>
        <v>800</v>
      </c>
      <c r="ID191" s="382">
        <f t="shared" si="572"/>
        <v>0</v>
      </c>
      <c r="IE191" s="382">
        <f t="shared" si="572"/>
        <v>6613.3149999999996</v>
      </c>
      <c r="IF191" s="429">
        <f t="shared" si="572"/>
        <v>0</v>
      </c>
      <c r="IG191" s="382">
        <f t="shared" si="572"/>
        <v>6613.3149999999996</v>
      </c>
      <c r="IK191" s="380">
        <f t="shared" si="541"/>
        <v>0</v>
      </c>
    </row>
    <row r="192" spans="1:245" s="35" customFormat="1" ht="31.5" customHeight="1" outlineLevel="1">
      <c r="A192" s="57" t="s">
        <v>254</v>
      </c>
      <c r="B192" s="65" t="s">
        <v>252</v>
      </c>
      <c r="C192" s="70" t="s">
        <v>168</v>
      </c>
      <c r="D192" s="283" t="s">
        <v>362</v>
      </c>
      <c r="E192" s="410" t="s">
        <v>43</v>
      </c>
      <c r="F192" s="55"/>
      <c r="G192" s="245" t="s">
        <v>13</v>
      </c>
      <c r="H192" s="245"/>
      <c r="I192" s="245"/>
      <c r="J192" s="245">
        <v>2020</v>
      </c>
      <c r="K192" s="245">
        <v>2020</v>
      </c>
      <c r="L192" s="245"/>
      <c r="M192" s="34">
        <f t="shared" si="641"/>
        <v>4844.0649999999996</v>
      </c>
      <c r="N192" s="341" t="s">
        <v>606</v>
      </c>
      <c r="O192" s="34">
        <f t="shared" si="642"/>
        <v>4844.0649999999996</v>
      </c>
      <c r="P192" s="34">
        <f t="shared" si="643"/>
        <v>0</v>
      </c>
      <c r="Q192" s="34">
        <f t="shared" si="643"/>
        <v>0</v>
      </c>
      <c r="R192" s="34">
        <f t="shared" si="643"/>
        <v>0</v>
      </c>
      <c r="S192" s="34">
        <f t="shared" si="643"/>
        <v>0</v>
      </c>
      <c r="T192" s="34">
        <f t="shared" si="643"/>
        <v>0</v>
      </c>
      <c r="U192" s="34">
        <f t="shared" si="643"/>
        <v>0</v>
      </c>
      <c r="V192" s="66">
        <f t="shared" si="526"/>
        <v>0</v>
      </c>
      <c r="W192" s="34"/>
      <c r="X192" s="34"/>
      <c r="Y192" s="34"/>
      <c r="Z192" s="34"/>
      <c r="AA192" s="34"/>
      <c r="AB192" s="34"/>
      <c r="AC192" s="34"/>
      <c r="AD192" s="34"/>
      <c r="AE192" s="34"/>
      <c r="AF192" s="34"/>
      <c r="AG192" s="34">
        <f t="shared" si="648"/>
        <v>0</v>
      </c>
      <c r="AH192" s="34">
        <f t="shared" si="648"/>
        <v>4844.0649999999996</v>
      </c>
      <c r="AI192" s="34">
        <f t="shared" si="500"/>
        <v>449</v>
      </c>
      <c r="AJ192" s="34"/>
      <c r="AK192" s="34"/>
      <c r="AL192" s="34"/>
      <c r="AM192" s="34"/>
      <c r="AN192" s="34"/>
      <c r="AO192" s="34"/>
      <c r="AP192" s="34">
        <v>449</v>
      </c>
      <c r="AQ192" s="34"/>
      <c r="AR192" s="34"/>
      <c r="AS192" s="34">
        <f t="shared" si="649"/>
        <v>0</v>
      </c>
      <c r="AT192" s="34">
        <f t="shared" si="649"/>
        <v>0</v>
      </c>
      <c r="AU192" s="66">
        <f t="shared" si="545"/>
        <v>5643.49</v>
      </c>
      <c r="AV192" s="34">
        <f t="shared" si="644"/>
        <v>4844.0649999999996</v>
      </c>
      <c r="AW192" s="34">
        <f t="shared" si="644"/>
        <v>0</v>
      </c>
      <c r="AX192" s="34">
        <f t="shared" si="546"/>
        <v>0</v>
      </c>
      <c r="AY192" s="34">
        <f t="shared" si="645"/>
        <v>0</v>
      </c>
      <c r="AZ192" s="34">
        <f t="shared" si="645"/>
        <v>0</v>
      </c>
      <c r="BA192" s="34"/>
      <c r="BB192" s="34"/>
      <c r="BC192" s="34"/>
      <c r="BD192" s="34"/>
      <c r="BE192" s="34"/>
      <c r="BF192" s="34"/>
      <c r="BG192" s="34"/>
      <c r="BH192" s="34"/>
      <c r="BI192" s="34"/>
      <c r="BJ192" s="34"/>
      <c r="BK192" s="34"/>
      <c r="BL192" s="34"/>
      <c r="BM192" s="34">
        <f t="shared" si="646"/>
        <v>0</v>
      </c>
      <c r="BN192" s="34">
        <f t="shared" si="646"/>
        <v>0</v>
      </c>
      <c r="BO192" s="34"/>
      <c r="BP192" s="34"/>
      <c r="BQ192" s="34"/>
      <c r="BR192" s="34"/>
      <c r="BS192" s="34"/>
      <c r="BT192" s="34"/>
      <c r="BU192" s="34"/>
      <c r="BV192" s="34"/>
      <c r="BW192" s="34"/>
      <c r="BX192" s="34"/>
      <c r="BY192" s="34"/>
      <c r="BZ192" s="34"/>
      <c r="CA192" s="34">
        <f t="shared" si="650"/>
        <v>4844.0649999999996</v>
      </c>
      <c r="CB192" s="34">
        <f t="shared" si="650"/>
        <v>4844.0649999999996</v>
      </c>
      <c r="CC192" s="34"/>
      <c r="CD192" s="34"/>
      <c r="CE192" s="34"/>
      <c r="CF192" s="34"/>
      <c r="CG192" s="34"/>
      <c r="CH192" s="34"/>
      <c r="CI192" s="34"/>
      <c r="CJ192" s="34">
        <v>4844.0649999999996</v>
      </c>
      <c r="CK192" s="34"/>
      <c r="CL192" s="34"/>
      <c r="CM192" s="34">
        <v>4844.0649999999996</v>
      </c>
      <c r="CN192" s="34"/>
      <c r="CO192" s="34">
        <f t="shared" si="647"/>
        <v>0</v>
      </c>
      <c r="CP192" s="34">
        <f t="shared" si="647"/>
        <v>0</v>
      </c>
      <c r="CQ192" s="34"/>
      <c r="CR192" s="34"/>
      <c r="CS192" s="34"/>
      <c r="CT192" s="34"/>
      <c r="CU192" s="34"/>
      <c r="CV192" s="34"/>
      <c r="CW192" s="34"/>
      <c r="CX192" s="34"/>
      <c r="CY192" s="34"/>
      <c r="CZ192" s="34"/>
      <c r="DA192" s="34"/>
      <c r="DB192" s="34"/>
      <c r="DC192" s="380">
        <f t="shared" si="547"/>
        <v>4844.0649999999996</v>
      </c>
      <c r="DD192" s="380">
        <f t="shared" si="547"/>
        <v>4844.0649999999996</v>
      </c>
      <c r="DE192" s="64">
        <f t="shared" si="600"/>
        <v>0</v>
      </c>
      <c r="DF192" s="64">
        <f t="shared" si="600"/>
        <v>0</v>
      </c>
      <c r="DG192" s="64">
        <f t="shared" si="600"/>
        <v>0</v>
      </c>
      <c r="DH192" s="64">
        <f t="shared" si="590"/>
        <v>0</v>
      </c>
      <c r="DI192" s="64">
        <f t="shared" si="590"/>
        <v>0</v>
      </c>
      <c r="DJ192" s="64">
        <f t="shared" si="590"/>
        <v>0</v>
      </c>
      <c r="DK192" s="64">
        <f t="shared" si="590"/>
        <v>0</v>
      </c>
      <c r="DL192" s="64">
        <f t="shared" si="590"/>
        <v>4844.0649999999996</v>
      </c>
      <c r="DM192" s="64">
        <f t="shared" si="590"/>
        <v>0</v>
      </c>
      <c r="DN192" s="64">
        <f t="shared" si="590"/>
        <v>0</v>
      </c>
      <c r="DO192" s="64">
        <f t="shared" si="590"/>
        <v>4844.0649999999996</v>
      </c>
      <c r="DP192" s="64">
        <f t="shared" si="590"/>
        <v>0</v>
      </c>
      <c r="DQ192" s="245"/>
      <c r="DR192" s="245"/>
      <c r="DS192" s="245"/>
      <c r="DT192" s="245"/>
      <c r="DU192" s="245"/>
      <c r="DV192" s="245"/>
      <c r="DW192" s="245"/>
      <c r="DX192" s="245"/>
      <c r="DY192" s="33"/>
      <c r="DZ192" s="33"/>
      <c r="EA192" s="33"/>
      <c r="EB192" s="64">
        <f t="shared" si="570"/>
        <v>0</v>
      </c>
      <c r="EC192" s="426">
        <f t="shared" si="570"/>
        <v>0</v>
      </c>
      <c r="ED192" s="426">
        <f t="shared" si="469"/>
        <v>0</v>
      </c>
      <c r="EE192" s="64">
        <f t="shared" si="470"/>
        <v>0</v>
      </c>
      <c r="EF192" s="64">
        <f t="shared" si="418"/>
        <v>0</v>
      </c>
      <c r="EG192" s="64">
        <f t="shared" si="471"/>
        <v>0</v>
      </c>
      <c r="EH192" s="64">
        <f t="shared" si="548"/>
        <v>0</v>
      </c>
      <c r="EI192" s="64">
        <f t="shared" si="548"/>
        <v>0</v>
      </c>
      <c r="EJ192" s="64">
        <f t="shared" si="472"/>
        <v>0</v>
      </c>
      <c r="EK192" s="64">
        <f t="shared" si="549"/>
        <v>0</v>
      </c>
      <c r="EL192" s="64">
        <f t="shared" si="549"/>
        <v>0</v>
      </c>
      <c r="EM192" s="64">
        <f t="shared" si="421"/>
        <v>0</v>
      </c>
      <c r="EN192" s="64">
        <f t="shared" si="550"/>
        <v>0</v>
      </c>
      <c r="EO192" s="64">
        <f t="shared" si="550"/>
        <v>0</v>
      </c>
      <c r="EP192" s="64">
        <f t="shared" si="423"/>
        <v>0</v>
      </c>
      <c r="EQ192" s="64">
        <f t="shared" si="551"/>
        <v>0</v>
      </c>
      <c r="ER192" s="64">
        <f t="shared" si="551"/>
        <v>0</v>
      </c>
      <c r="ES192" s="380"/>
      <c r="ET192" s="426">
        <f t="shared" si="552"/>
        <v>0</v>
      </c>
      <c r="EU192" s="64">
        <f t="shared" si="552"/>
        <v>0</v>
      </c>
      <c r="EV192" s="64"/>
      <c r="EW192" s="426">
        <f t="shared" si="426"/>
        <v>0</v>
      </c>
      <c r="EX192" s="64">
        <f t="shared" si="571"/>
        <v>0</v>
      </c>
      <c r="EY192" s="426">
        <f t="shared" si="571"/>
        <v>0</v>
      </c>
      <c r="EZ192" s="426">
        <f t="shared" si="474"/>
        <v>0</v>
      </c>
      <c r="FA192" s="64">
        <f t="shared" si="475"/>
        <v>0</v>
      </c>
      <c r="FB192" s="64">
        <f t="shared" si="427"/>
        <v>0</v>
      </c>
      <c r="FC192" s="64">
        <f t="shared" si="476"/>
        <v>0</v>
      </c>
      <c r="FD192" s="64">
        <f t="shared" si="553"/>
        <v>0</v>
      </c>
      <c r="FE192" s="64">
        <f t="shared" si="553"/>
        <v>0</v>
      </c>
      <c r="FF192" s="64">
        <f t="shared" si="477"/>
        <v>0</v>
      </c>
      <c r="FG192" s="64">
        <f t="shared" si="554"/>
        <v>0</v>
      </c>
      <c r="FH192" s="64">
        <f t="shared" si="554"/>
        <v>0</v>
      </c>
      <c r="FI192" s="64">
        <f t="shared" si="430"/>
        <v>0</v>
      </c>
      <c r="FJ192" s="64">
        <f t="shared" si="555"/>
        <v>0</v>
      </c>
      <c r="FK192" s="64">
        <f t="shared" si="555"/>
        <v>0</v>
      </c>
      <c r="FL192" s="64">
        <f t="shared" si="432"/>
        <v>0</v>
      </c>
      <c r="FM192" s="64">
        <f t="shared" si="556"/>
        <v>0</v>
      </c>
      <c r="FN192" s="64">
        <f t="shared" si="556"/>
        <v>0</v>
      </c>
      <c r="FO192" s="64"/>
      <c r="FP192" s="64">
        <f t="shared" si="557"/>
        <v>0</v>
      </c>
      <c r="FQ192" s="64">
        <f t="shared" si="557"/>
        <v>0</v>
      </c>
      <c r="FR192" s="64"/>
      <c r="FS192" s="64">
        <f t="shared" si="435"/>
        <v>0</v>
      </c>
      <c r="FT192" s="64">
        <f t="shared" si="558"/>
        <v>4844.0649999999996</v>
      </c>
      <c r="FU192" s="426">
        <f t="shared" si="558"/>
        <v>6092.49</v>
      </c>
      <c r="FV192" s="426">
        <f t="shared" si="478"/>
        <v>4844.0649999999996</v>
      </c>
      <c r="FW192" s="64">
        <f t="shared" si="437"/>
        <v>4844.0649999999996</v>
      </c>
      <c r="FX192" s="64">
        <f t="shared" si="438"/>
        <v>0</v>
      </c>
      <c r="FY192" s="64">
        <f t="shared" si="479"/>
        <v>0</v>
      </c>
      <c r="FZ192" s="64">
        <f t="shared" si="559"/>
        <v>0</v>
      </c>
      <c r="GA192" s="64">
        <f t="shared" si="559"/>
        <v>0</v>
      </c>
      <c r="GB192" s="64">
        <f t="shared" si="480"/>
        <v>0</v>
      </c>
      <c r="GC192" s="64">
        <f t="shared" si="560"/>
        <v>0</v>
      </c>
      <c r="GD192" s="64">
        <f t="shared" si="560"/>
        <v>0</v>
      </c>
      <c r="GE192" s="64">
        <f t="shared" si="441"/>
        <v>0</v>
      </c>
      <c r="GF192" s="64">
        <f t="shared" si="561"/>
        <v>0</v>
      </c>
      <c r="GG192" s="64">
        <f t="shared" si="561"/>
        <v>0</v>
      </c>
      <c r="GH192" s="64">
        <f t="shared" si="443"/>
        <v>449</v>
      </c>
      <c r="GI192" s="64">
        <f t="shared" si="562"/>
        <v>4844.0649999999996</v>
      </c>
      <c r="GJ192" s="64">
        <f t="shared" si="562"/>
        <v>0</v>
      </c>
      <c r="GK192" s="64">
        <v>5643.49</v>
      </c>
      <c r="GL192" s="64">
        <f t="shared" si="563"/>
        <v>0</v>
      </c>
      <c r="GM192" s="64">
        <f t="shared" si="563"/>
        <v>4844.0649999999996</v>
      </c>
      <c r="GN192" s="64"/>
      <c r="GO192" s="64">
        <f t="shared" si="446"/>
        <v>0</v>
      </c>
      <c r="GP192" s="64">
        <f t="shared" si="564"/>
        <v>0</v>
      </c>
      <c r="GQ192" s="426">
        <f t="shared" si="564"/>
        <v>0</v>
      </c>
      <c r="GR192" s="426">
        <f t="shared" si="481"/>
        <v>0</v>
      </c>
      <c r="GS192" s="64">
        <f t="shared" si="448"/>
        <v>0</v>
      </c>
      <c r="GT192" s="64">
        <f t="shared" si="449"/>
        <v>0</v>
      </c>
      <c r="GU192" s="64">
        <f t="shared" si="482"/>
        <v>0</v>
      </c>
      <c r="GV192" s="64">
        <f t="shared" si="565"/>
        <v>0</v>
      </c>
      <c r="GW192" s="64">
        <f t="shared" si="565"/>
        <v>0</v>
      </c>
      <c r="GX192" s="64">
        <f t="shared" si="483"/>
        <v>0</v>
      </c>
      <c r="GY192" s="64">
        <f t="shared" si="566"/>
        <v>0</v>
      </c>
      <c r="GZ192" s="64">
        <f t="shared" si="566"/>
        <v>0</v>
      </c>
      <c r="HA192" s="64">
        <f t="shared" si="484"/>
        <v>0</v>
      </c>
      <c r="HB192" s="64">
        <f t="shared" si="567"/>
        <v>0</v>
      </c>
      <c r="HC192" s="64">
        <f t="shared" si="567"/>
        <v>0</v>
      </c>
      <c r="HD192" s="64">
        <f t="shared" si="485"/>
        <v>0</v>
      </c>
      <c r="HE192" s="64">
        <f t="shared" si="568"/>
        <v>0</v>
      </c>
      <c r="HF192" s="64">
        <f t="shared" si="568"/>
        <v>0</v>
      </c>
      <c r="HG192" s="64"/>
      <c r="HH192" s="64">
        <f t="shared" si="569"/>
        <v>0</v>
      </c>
      <c r="HI192" s="64">
        <f t="shared" si="569"/>
        <v>0</v>
      </c>
      <c r="HJ192" s="64"/>
      <c r="HK192" s="64">
        <f t="shared" si="455"/>
        <v>0</v>
      </c>
      <c r="HL192" s="382">
        <f t="shared" si="486"/>
        <v>4844.0649999999996</v>
      </c>
      <c r="HM192" s="398">
        <f t="shared" si="486"/>
        <v>6092.49</v>
      </c>
      <c r="HN192" s="398">
        <f t="shared" si="487"/>
        <v>4844.0649999999996</v>
      </c>
      <c r="HO192" s="382">
        <f t="shared" si="456"/>
        <v>4844.0649999999996</v>
      </c>
      <c r="HP192" s="382">
        <f t="shared" si="589"/>
        <v>0</v>
      </c>
      <c r="HQ192" s="382">
        <f t="shared" si="589"/>
        <v>0</v>
      </c>
      <c r="HR192" s="382">
        <f t="shared" si="589"/>
        <v>0</v>
      </c>
      <c r="HS192" s="382">
        <f t="shared" si="589"/>
        <v>0</v>
      </c>
      <c r="HT192" s="382">
        <f t="shared" si="589"/>
        <v>0</v>
      </c>
      <c r="HU192" s="382">
        <f t="shared" si="589"/>
        <v>0</v>
      </c>
      <c r="HV192" s="382">
        <f t="shared" si="572"/>
        <v>0</v>
      </c>
      <c r="HW192" s="382">
        <f t="shared" si="572"/>
        <v>0</v>
      </c>
      <c r="HX192" s="382">
        <f t="shared" si="572"/>
        <v>0</v>
      </c>
      <c r="HY192" s="382">
        <f t="shared" si="572"/>
        <v>0</v>
      </c>
      <c r="HZ192" s="382">
        <f t="shared" si="572"/>
        <v>449</v>
      </c>
      <c r="IA192" s="382">
        <f t="shared" si="572"/>
        <v>4844.0649999999996</v>
      </c>
      <c r="IB192" s="382">
        <f t="shared" si="572"/>
        <v>0</v>
      </c>
      <c r="IC192" s="382">
        <f t="shared" si="572"/>
        <v>5643.49</v>
      </c>
      <c r="ID192" s="382">
        <f t="shared" si="572"/>
        <v>0</v>
      </c>
      <c r="IE192" s="382">
        <f t="shared" si="572"/>
        <v>4844.0649999999996</v>
      </c>
      <c r="IF192" s="429">
        <f t="shared" si="572"/>
        <v>0</v>
      </c>
      <c r="IG192" s="382">
        <f t="shared" si="572"/>
        <v>0</v>
      </c>
      <c r="IK192" s="380">
        <f t="shared" si="541"/>
        <v>0</v>
      </c>
    </row>
    <row r="193" spans="1:245" s="35" customFormat="1" ht="31.5" customHeight="1" outlineLevel="1">
      <c r="A193" s="57" t="s">
        <v>255</v>
      </c>
      <c r="B193" s="65" t="s">
        <v>233</v>
      </c>
      <c r="C193" s="70" t="s">
        <v>168</v>
      </c>
      <c r="D193" s="283" t="s">
        <v>361</v>
      </c>
      <c r="E193" s="410" t="s">
        <v>43</v>
      </c>
      <c r="F193" s="55"/>
      <c r="G193" s="245" t="s">
        <v>13</v>
      </c>
      <c r="H193" s="245"/>
      <c r="I193" s="245"/>
      <c r="J193" s="245">
        <v>2021</v>
      </c>
      <c r="K193" s="245">
        <v>2021</v>
      </c>
      <c r="L193" s="245"/>
      <c r="M193" s="34">
        <f t="shared" si="641"/>
        <v>2930.7539999999999</v>
      </c>
      <c r="N193" s="341" t="s">
        <v>606</v>
      </c>
      <c r="O193" s="34">
        <f t="shared" si="642"/>
        <v>2930.7539999999999</v>
      </c>
      <c r="P193" s="34">
        <f t="shared" si="643"/>
        <v>0</v>
      </c>
      <c r="Q193" s="34">
        <f t="shared" si="643"/>
        <v>0</v>
      </c>
      <c r="R193" s="34">
        <f t="shared" si="643"/>
        <v>0</v>
      </c>
      <c r="S193" s="34">
        <f t="shared" si="643"/>
        <v>0</v>
      </c>
      <c r="T193" s="34">
        <f t="shared" si="643"/>
        <v>0</v>
      </c>
      <c r="U193" s="34">
        <f t="shared" si="643"/>
        <v>0</v>
      </c>
      <c r="V193" s="66">
        <f t="shared" si="526"/>
        <v>0</v>
      </c>
      <c r="W193" s="34"/>
      <c r="X193" s="34"/>
      <c r="Y193" s="34"/>
      <c r="Z193" s="34"/>
      <c r="AA193" s="34"/>
      <c r="AB193" s="34"/>
      <c r="AC193" s="34"/>
      <c r="AD193" s="34"/>
      <c r="AE193" s="34"/>
      <c r="AF193" s="34"/>
      <c r="AG193" s="34">
        <f t="shared" si="648"/>
        <v>0</v>
      </c>
      <c r="AH193" s="34">
        <f t="shared" si="648"/>
        <v>0</v>
      </c>
      <c r="AI193" s="34">
        <f t="shared" si="500"/>
        <v>0</v>
      </c>
      <c r="AJ193" s="34"/>
      <c r="AK193" s="34"/>
      <c r="AL193" s="34"/>
      <c r="AM193" s="34"/>
      <c r="AN193" s="34"/>
      <c r="AO193" s="34"/>
      <c r="AP193" s="34"/>
      <c r="AQ193" s="34"/>
      <c r="AR193" s="34"/>
      <c r="AS193" s="34">
        <f t="shared" si="649"/>
        <v>2930.7539999999999</v>
      </c>
      <c r="AT193" s="34">
        <f t="shared" si="649"/>
        <v>2930.7539999999999</v>
      </c>
      <c r="AU193" s="66">
        <f t="shared" si="545"/>
        <v>400</v>
      </c>
      <c r="AV193" s="34">
        <f t="shared" si="644"/>
        <v>0</v>
      </c>
      <c r="AW193" s="34">
        <f t="shared" si="644"/>
        <v>0</v>
      </c>
      <c r="AX193" s="34">
        <f t="shared" si="546"/>
        <v>0</v>
      </c>
      <c r="AY193" s="34">
        <f t="shared" si="645"/>
        <v>0</v>
      </c>
      <c r="AZ193" s="34">
        <f t="shared" si="645"/>
        <v>0</v>
      </c>
      <c r="BA193" s="34"/>
      <c r="BB193" s="34"/>
      <c r="BC193" s="34"/>
      <c r="BD193" s="34"/>
      <c r="BE193" s="34"/>
      <c r="BF193" s="34"/>
      <c r="BG193" s="34"/>
      <c r="BH193" s="34"/>
      <c r="BI193" s="34"/>
      <c r="BJ193" s="34"/>
      <c r="BK193" s="34"/>
      <c r="BL193" s="34"/>
      <c r="BM193" s="34">
        <f t="shared" si="646"/>
        <v>0</v>
      </c>
      <c r="BN193" s="34">
        <f t="shared" si="646"/>
        <v>0</v>
      </c>
      <c r="BO193" s="34"/>
      <c r="BP193" s="34"/>
      <c r="BQ193" s="34"/>
      <c r="BR193" s="34"/>
      <c r="BS193" s="34"/>
      <c r="BT193" s="34"/>
      <c r="BU193" s="34"/>
      <c r="BV193" s="34"/>
      <c r="BW193" s="34"/>
      <c r="BX193" s="34"/>
      <c r="BY193" s="34"/>
      <c r="BZ193" s="34"/>
      <c r="CA193" s="34">
        <f t="shared" si="650"/>
        <v>2930.7539999999999</v>
      </c>
      <c r="CB193" s="34">
        <f t="shared" si="650"/>
        <v>2930.7539999999999</v>
      </c>
      <c r="CC193" s="34"/>
      <c r="CD193" s="34"/>
      <c r="CE193" s="34"/>
      <c r="CF193" s="34"/>
      <c r="CG193" s="34"/>
      <c r="CH193" s="34"/>
      <c r="CI193" s="34"/>
      <c r="CJ193" s="34"/>
      <c r="CK193" s="34">
        <v>2930.7539999999999</v>
      </c>
      <c r="CL193" s="34">
        <v>2930.7539999999999</v>
      </c>
      <c r="CM193" s="34"/>
      <c r="CN193" s="34"/>
      <c r="CO193" s="34">
        <f t="shared" si="647"/>
        <v>0</v>
      </c>
      <c r="CP193" s="34">
        <f t="shared" si="647"/>
        <v>0</v>
      </c>
      <c r="CQ193" s="34"/>
      <c r="CR193" s="34"/>
      <c r="CS193" s="34"/>
      <c r="CT193" s="34"/>
      <c r="CU193" s="34"/>
      <c r="CV193" s="34"/>
      <c r="CW193" s="34"/>
      <c r="CX193" s="34"/>
      <c r="CY193" s="34"/>
      <c r="CZ193" s="34"/>
      <c r="DA193" s="34"/>
      <c r="DB193" s="34"/>
      <c r="DC193" s="380">
        <f t="shared" si="547"/>
        <v>2930.7539999999999</v>
      </c>
      <c r="DD193" s="380">
        <f t="shared" si="547"/>
        <v>2930.7539999999999</v>
      </c>
      <c r="DE193" s="64">
        <f t="shared" si="600"/>
        <v>0</v>
      </c>
      <c r="DF193" s="64">
        <f t="shared" si="600"/>
        <v>0</v>
      </c>
      <c r="DG193" s="64">
        <f t="shared" si="600"/>
        <v>0</v>
      </c>
      <c r="DH193" s="64">
        <f t="shared" si="590"/>
        <v>0</v>
      </c>
      <c r="DI193" s="64">
        <f t="shared" si="590"/>
        <v>0</v>
      </c>
      <c r="DJ193" s="64">
        <f t="shared" si="590"/>
        <v>0</v>
      </c>
      <c r="DK193" s="64">
        <f t="shared" si="590"/>
        <v>0</v>
      </c>
      <c r="DL193" s="64">
        <f t="shared" si="590"/>
        <v>0</v>
      </c>
      <c r="DM193" s="64">
        <f t="shared" si="590"/>
        <v>2930.7539999999999</v>
      </c>
      <c r="DN193" s="64">
        <f t="shared" si="590"/>
        <v>2930.7539999999999</v>
      </c>
      <c r="DO193" s="64">
        <f t="shared" si="590"/>
        <v>0</v>
      </c>
      <c r="DP193" s="64">
        <f t="shared" si="590"/>
        <v>0</v>
      </c>
      <c r="DQ193" s="245"/>
      <c r="DR193" s="245"/>
      <c r="DS193" s="245"/>
      <c r="DT193" s="245"/>
      <c r="DU193" s="245"/>
      <c r="DV193" s="245"/>
      <c r="DW193" s="245"/>
      <c r="DX193" s="245"/>
      <c r="DY193" s="33"/>
      <c r="DZ193" s="33"/>
      <c r="EA193" s="33"/>
      <c r="EB193" s="64">
        <f t="shared" si="570"/>
        <v>0</v>
      </c>
      <c r="EC193" s="426">
        <f t="shared" si="570"/>
        <v>400</v>
      </c>
      <c r="ED193" s="426">
        <f t="shared" si="469"/>
        <v>0</v>
      </c>
      <c r="EE193" s="64">
        <f t="shared" si="470"/>
        <v>0</v>
      </c>
      <c r="EF193" s="64">
        <f t="shared" si="418"/>
        <v>0</v>
      </c>
      <c r="EG193" s="64">
        <f t="shared" si="471"/>
        <v>0</v>
      </c>
      <c r="EH193" s="64">
        <f t="shared" si="548"/>
        <v>0</v>
      </c>
      <c r="EI193" s="64">
        <f t="shared" si="548"/>
        <v>0</v>
      </c>
      <c r="EJ193" s="64">
        <f t="shared" si="472"/>
        <v>0</v>
      </c>
      <c r="EK193" s="64">
        <f t="shared" si="549"/>
        <v>0</v>
      </c>
      <c r="EL193" s="64">
        <f t="shared" si="549"/>
        <v>0</v>
      </c>
      <c r="EM193" s="64">
        <f t="shared" si="421"/>
        <v>0</v>
      </c>
      <c r="EN193" s="64">
        <f t="shared" si="550"/>
        <v>0</v>
      </c>
      <c r="EO193" s="64">
        <f t="shared" si="550"/>
        <v>0</v>
      </c>
      <c r="EP193" s="64">
        <f t="shared" si="423"/>
        <v>0</v>
      </c>
      <c r="EQ193" s="64">
        <f t="shared" si="551"/>
        <v>0</v>
      </c>
      <c r="ER193" s="64">
        <f t="shared" si="551"/>
        <v>0</v>
      </c>
      <c r="ES193" s="380">
        <v>400</v>
      </c>
      <c r="ET193" s="426">
        <f t="shared" si="552"/>
        <v>0</v>
      </c>
      <c r="EU193" s="64">
        <f t="shared" si="552"/>
        <v>0</v>
      </c>
      <c r="EV193" s="64"/>
      <c r="EW193" s="426">
        <f t="shared" si="426"/>
        <v>0</v>
      </c>
      <c r="EX193" s="64">
        <f t="shared" si="571"/>
        <v>0</v>
      </c>
      <c r="EY193" s="426">
        <f t="shared" si="571"/>
        <v>0</v>
      </c>
      <c r="EZ193" s="426">
        <f t="shared" si="474"/>
        <v>0</v>
      </c>
      <c r="FA193" s="64">
        <f t="shared" si="475"/>
        <v>0</v>
      </c>
      <c r="FB193" s="64">
        <f t="shared" si="427"/>
        <v>0</v>
      </c>
      <c r="FC193" s="64">
        <f t="shared" si="476"/>
        <v>0</v>
      </c>
      <c r="FD193" s="64">
        <f t="shared" si="553"/>
        <v>0</v>
      </c>
      <c r="FE193" s="64">
        <f t="shared" si="553"/>
        <v>0</v>
      </c>
      <c r="FF193" s="64">
        <f t="shared" si="477"/>
        <v>0</v>
      </c>
      <c r="FG193" s="64">
        <f t="shared" si="554"/>
        <v>0</v>
      </c>
      <c r="FH193" s="64">
        <f t="shared" si="554"/>
        <v>0</v>
      </c>
      <c r="FI193" s="64">
        <f t="shared" si="430"/>
        <v>0</v>
      </c>
      <c r="FJ193" s="64">
        <f t="shared" si="555"/>
        <v>0</v>
      </c>
      <c r="FK193" s="64">
        <f t="shared" si="555"/>
        <v>0</v>
      </c>
      <c r="FL193" s="64">
        <f t="shared" si="432"/>
        <v>0</v>
      </c>
      <c r="FM193" s="64">
        <f t="shared" si="556"/>
        <v>0</v>
      </c>
      <c r="FN193" s="64">
        <f t="shared" si="556"/>
        <v>0</v>
      </c>
      <c r="FO193" s="64"/>
      <c r="FP193" s="64">
        <f t="shared" si="557"/>
        <v>0</v>
      </c>
      <c r="FQ193" s="64">
        <f t="shared" si="557"/>
        <v>0</v>
      </c>
      <c r="FR193" s="64"/>
      <c r="FS193" s="64">
        <f t="shared" si="435"/>
        <v>0</v>
      </c>
      <c r="FT193" s="64">
        <f t="shared" si="558"/>
        <v>2930.7539999999999</v>
      </c>
      <c r="FU193" s="426">
        <f t="shared" si="558"/>
        <v>0</v>
      </c>
      <c r="FV193" s="426">
        <f t="shared" si="478"/>
        <v>0</v>
      </c>
      <c r="FW193" s="64">
        <f t="shared" si="437"/>
        <v>2930.7539999999999</v>
      </c>
      <c r="FX193" s="64">
        <f t="shared" si="438"/>
        <v>0</v>
      </c>
      <c r="FY193" s="64">
        <f t="shared" si="479"/>
        <v>0</v>
      </c>
      <c r="FZ193" s="64">
        <f t="shared" si="559"/>
        <v>0</v>
      </c>
      <c r="GA193" s="64">
        <f t="shared" si="559"/>
        <v>0</v>
      </c>
      <c r="GB193" s="64">
        <f t="shared" si="480"/>
        <v>0</v>
      </c>
      <c r="GC193" s="64">
        <f t="shared" si="560"/>
        <v>0</v>
      </c>
      <c r="GD193" s="64">
        <f t="shared" si="560"/>
        <v>0</v>
      </c>
      <c r="GE193" s="64">
        <f t="shared" si="441"/>
        <v>0</v>
      </c>
      <c r="GF193" s="64">
        <f t="shared" si="561"/>
        <v>0</v>
      </c>
      <c r="GG193" s="64">
        <f t="shared" si="561"/>
        <v>0</v>
      </c>
      <c r="GH193" s="64">
        <f t="shared" si="443"/>
        <v>0</v>
      </c>
      <c r="GI193" s="64">
        <f t="shared" si="562"/>
        <v>0</v>
      </c>
      <c r="GJ193" s="64">
        <f t="shared" si="562"/>
        <v>2930.7539999999999</v>
      </c>
      <c r="GK193" s="64"/>
      <c r="GL193" s="64">
        <f t="shared" si="563"/>
        <v>2930.7539999999999</v>
      </c>
      <c r="GM193" s="64">
        <f t="shared" si="563"/>
        <v>0</v>
      </c>
      <c r="GN193" s="64"/>
      <c r="GO193" s="64">
        <f t="shared" si="446"/>
        <v>0</v>
      </c>
      <c r="GP193" s="64">
        <f t="shared" si="564"/>
        <v>0</v>
      </c>
      <c r="GQ193" s="426">
        <f t="shared" si="564"/>
        <v>0</v>
      </c>
      <c r="GR193" s="426">
        <f t="shared" si="481"/>
        <v>0</v>
      </c>
      <c r="GS193" s="64">
        <f t="shared" si="448"/>
        <v>0</v>
      </c>
      <c r="GT193" s="64">
        <f t="shared" si="449"/>
        <v>0</v>
      </c>
      <c r="GU193" s="64">
        <f t="shared" si="482"/>
        <v>0</v>
      </c>
      <c r="GV193" s="64">
        <f t="shared" si="565"/>
        <v>0</v>
      </c>
      <c r="GW193" s="64">
        <f t="shared" si="565"/>
        <v>0</v>
      </c>
      <c r="GX193" s="64">
        <f t="shared" si="483"/>
        <v>0</v>
      </c>
      <c r="GY193" s="64">
        <f t="shared" si="566"/>
        <v>0</v>
      </c>
      <c r="GZ193" s="64">
        <f t="shared" si="566"/>
        <v>0</v>
      </c>
      <c r="HA193" s="64">
        <f t="shared" si="484"/>
        <v>0</v>
      </c>
      <c r="HB193" s="64">
        <f t="shared" si="567"/>
        <v>0</v>
      </c>
      <c r="HC193" s="64">
        <f t="shared" si="567"/>
        <v>0</v>
      </c>
      <c r="HD193" s="64">
        <f t="shared" si="485"/>
        <v>0</v>
      </c>
      <c r="HE193" s="64">
        <f t="shared" si="568"/>
        <v>0</v>
      </c>
      <c r="HF193" s="64">
        <f t="shared" si="568"/>
        <v>0</v>
      </c>
      <c r="HG193" s="64"/>
      <c r="HH193" s="64">
        <f t="shared" si="569"/>
        <v>0</v>
      </c>
      <c r="HI193" s="64">
        <f t="shared" si="569"/>
        <v>0</v>
      </c>
      <c r="HJ193" s="64"/>
      <c r="HK193" s="64">
        <f t="shared" si="455"/>
        <v>0</v>
      </c>
      <c r="HL193" s="382">
        <f t="shared" si="486"/>
        <v>2930.7539999999999</v>
      </c>
      <c r="HM193" s="398">
        <f t="shared" si="486"/>
        <v>400</v>
      </c>
      <c r="HN193" s="398">
        <f t="shared" si="487"/>
        <v>0</v>
      </c>
      <c r="HO193" s="382">
        <f t="shared" si="456"/>
        <v>2930.7539999999999</v>
      </c>
      <c r="HP193" s="382">
        <f t="shared" si="589"/>
        <v>0</v>
      </c>
      <c r="HQ193" s="382">
        <f t="shared" si="589"/>
        <v>0</v>
      </c>
      <c r="HR193" s="382">
        <f t="shared" si="589"/>
        <v>0</v>
      </c>
      <c r="HS193" s="382">
        <f t="shared" si="589"/>
        <v>0</v>
      </c>
      <c r="HT193" s="382">
        <f t="shared" si="589"/>
        <v>0</v>
      </c>
      <c r="HU193" s="382">
        <f t="shared" si="589"/>
        <v>0</v>
      </c>
      <c r="HV193" s="382">
        <f t="shared" si="572"/>
        <v>0</v>
      </c>
      <c r="HW193" s="382">
        <f t="shared" si="572"/>
        <v>0</v>
      </c>
      <c r="HX193" s="382">
        <f t="shared" si="572"/>
        <v>0</v>
      </c>
      <c r="HY193" s="382">
        <f t="shared" si="572"/>
        <v>0</v>
      </c>
      <c r="HZ193" s="382">
        <f t="shared" si="572"/>
        <v>0</v>
      </c>
      <c r="IA193" s="382">
        <f t="shared" si="572"/>
        <v>0</v>
      </c>
      <c r="IB193" s="382">
        <f t="shared" si="572"/>
        <v>2930.7539999999999</v>
      </c>
      <c r="IC193" s="382">
        <f t="shared" si="572"/>
        <v>400</v>
      </c>
      <c r="ID193" s="382">
        <f t="shared" si="572"/>
        <v>2930.7539999999999</v>
      </c>
      <c r="IE193" s="382">
        <f t="shared" si="572"/>
        <v>0</v>
      </c>
      <c r="IF193" s="429">
        <f t="shared" si="572"/>
        <v>0</v>
      </c>
      <c r="IG193" s="382">
        <f t="shared" si="572"/>
        <v>0</v>
      </c>
      <c r="IK193" s="380">
        <f t="shared" si="541"/>
        <v>0</v>
      </c>
    </row>
    <row r="194" spans="1:245" s="35" customFormat="1" ht="25.5" outlineLevel="1">
      <c r="A194" s="57" t="s">
        <v>596</v>
      </c>
      <c r="B194" s="65" t="s">
        <v>594</v>
      </c>
      <c r="C194" s="70"/>
      <c r="D194" s="283"/>
      <c r="E194" s="410"/>
      <c r="F194" s="55"/>
      <c r="G194" s="245"/>
      <c r="H194" s="245"/>
      <c r="I194" s="245"/>
      <c r="J194" s="245">
        <v>2022</v>
      </c>
      <c r="K194" s="245">
        <v>2022</v>
      </c>
      <c r="L194" s="245"/>
      <c r="M194" s="34">
        <f t="shared" si="641"/>
        <v>6613.3149999999996</v>
      </c>
      <c r="N194" s="341" t="s">
        <v>606</v>
      </c>
      <c r="O194" s="34">
        <f t="shared" si="642"/>
        <v>6613.3149999999996</v>
      </c>
      <c r="P194" s="34">
        <f t="shared" si="643"/>
        <v>0</v>
      </c>
      <c r="Q194" s="34">
        <f t="shared" si="643"/>
        <v>0</v>
      </c>
      <c r="R194" s="34">
        <f t="shared" si="643"/>
        <v>0</v>
      </c>
      <c r="S194" s="34">
        <f t="shared" si="643"/>
        <v>0</v>
      </c>
      <c r="T194" s="34">
        <f t="shared" si="643"/>
        <v>0</v>
      </c>
      <c r="U194" s="34">
        <f t="shared" si="643"/>
        <v>0</v>
      </c>
      <c r="V194" s="66">
        <f t="shared" si="526"/>
        <v>0</v>
      </c>
      <c r="W194" s="34"/>
      <c r="X194" s="34"/>
      <c r="Y194" s="34"/>
      <c r="Z194" s="34"/>
      <c r="AA194" s="34"/>
      <c r="AB194" s="34"/>
      <c r="AC194" s="34"/>
      <c r="AD194" s="34"/>
      <c r="AE194" s="34"/>
      <c r="AF194" s="34"/>
      <c r="AG194" s="34">
        <f t="shared" si="648"/>
        <v>0</v>
      </c>
      <c r="AH194" s="34">
        <f t="shared" si="648"/>
        <v>0</v>
      </c>
      <c r="AI194" s="34">
        <f t="shared" si="500"/>
        <v>0</v>
      </c>
      <c r="AJ194" s="34"/>
      <c r="AK194" s="34"/>
      <c r="AL194" s="34"/>
      <c r="AM194" s="34"/>
      <c r="AN194" s="34"/>
      <c r="AO194" s="34"/>
      <c r="AP194" s="34"/>
      <c r="AQ194" s="34"/>
      <c r="AR194" s="34"/>
      <c r="AS194" s="34">
        <f t="shared" si="649"/>
        <v>0</v>
      </c>
      <c r="AT194" s="34">
        <f t="shared" si="649"/>
        <v>0</v>
      </c>
      <c r="AU194" s="66">
        <f t="shared" si="545"/>
        <v>0</v>
      </c>
      <c r="AV194" s="34">
        <f t="shared" si="644"/>
        <v>6613.3149999999996</v>
      </c>
      <c r="AW194" s="34">
        <f t="shared" si="644"/>
        <v>6613.3149999999996</v>
      </c>
      <c r="AX194" s="34">
        <f t="shared" si="546"/>
        <v>0</v>
      </c>
      <c r="AY194" s="34">
        <f t="shared" si="645"/>
        <v>0</v>
      </c>
      <c r="AZ194" s="34">
        <f t="shared" si="645"/>
        <v>0</v>
      </c>
      <c r="BA194" s="34"/>
      <c r="BB194" s="34"/>
      <c r="BC194" s="34"/>
      <c r="BD194" s="34"/>
      <c r="BE194" s="34"/>
      <c r="BF194" s="34"/>
      <c r="BG194" s="34"/>
      <c r="BH194" s="34"/>
      <c r="BI194" s="34"/>
      <c r="BJ194" s="34"/>
      <c r="BK194" s="34"/>
      <c r="BL194" s="34"/>
      <c r="BM194" s="34">
        <f t="shared" si="646"/>
        <v>0</v>
      </c>
      <c r="BN194" s="34">
        <f t="shared" si="646"/>
        <v>0</v>
      </c>
      <c r="BO194" s="34"/>
      <c r="BP194" s="34"/>
      <c r="BQ194" s="34"/>
      <c r="BR194" s="34"/>
      <c r="BS194" s="34"/>
      <c r="BT194" s="34"/>
      <c r="BU194" s="34"/>
      <c r="BV194" s="34"/>
      <c r="BW194" s="34"/>
      <c r="BX194" s="34"/>
      <c r="BY194" s="34"/>
      <c r="BZ194" s="34"/>
      <c r="CA194" s="34">
        <f t="shared" si="650"/>
        <v>6613.3149999999996</v>
      </c>
      <c r="CB194" s="34">
        <f t="shared" si="650"/>
        <v>6613.3149999999996</v>
      </c>
      <c r="CC194" s="34"/>
      <c r="CD194" s="34"/>
      <c r="CE194" s="34"/>
      <c r="CF194" s="34"/>
      <c r="CG194" s="34"/>
      <c r="CH194" s="34"/>
      <c r="CI194" s="34"/>
      <c r="CJ194" s="34"/>
      <c r="CK194" s="34"/>
      <c r="CL194" s="34"/>
      <c r="CM194" s="34">
        <v>6613.3149999999996</v>
      </c>
      <c r="CN194" s="34">
        <v>6613.3149999999996</v>
      </c>
      <c r="CO194" s="34">
        <f t="shared" si="647"/>
        <v>0</v>
      </c>
      <c r="CP194" s="34">
        <f t="shared" si="647"/>
        <v>0</v>
      </c>
      <c r="CQ194" s="34"/>
      <c r="CR194" s="34"/>
      <c r="CS194" s="34"/>
      <c r="CT194" s="34"/>
      <c r="CU194" s="34"/>
      <c r="CV194" s="34"/>
      <c r="CW194" s="34"/>
      <c r="CX194" s="34"/>
      <c r="CY194" s="34"/>
      <c r="CZ194" s="34"/>
      <c r="DA194" s="34"/>
      <c r="DB194" s="34"/>
      <c r="DC194" s="380">
        <f t="shared" ref="DC194:DD201" si="651">DE194+DG194+DI194+DK194+DM194+DO194</f>
        <v>6613.3149999999996</v>
      </c>
      <c r="DD194" s="380">
        <f t="shared" si="651"/>
        <v>6613.3149999999996</v>
      </c>
      <c r="DE194" s="64">
        <f t="shared" si="600"/>
        <v>0</v>
      </c>
      <c r="DF194" s="64">
        <f t="shared" si="600"/>
        <v>0</v>
      </c>
      <c r="DG194" s="64">
        <f t="shared" si="600"/>
        <v>0</v>
      </c>
      <c r="DH194" s="64">
        <f t="shared" si="590"/>
        <v>0</v>
      </c>
      <c r="DI194" s="64">
        <f t="shared" si="590"/>
        <v>0</v>
      </c>
      <c r="DJ194" s="64">
        <f t="shared" si="590"/>
        <v>0</v>
      </c>
      <c r="DK194" s="64">
        <f t="shared" si="590"/>
        <v>0</v>
      </c>
      <c r="DL194" s="64">
        <f t="shared" si="590"/>
        <v>0</v>
      </c>
      <c r="DM194" s="64">
        <f t="shared" si="590"/>
        <v>0</v>
      </c>
      <c r="DN194" s="64">
        <f t="shared" si="590"/>
        <v>0</v>
      </c>
      <c r="DO194" s="64">
        <f t="shared" si="590"/>
        <v>6613.3149999999996</v>
      </c>
      <c r="DP194" s="64">
        <f t="shared" si="590"/>
        <v>6613.3149999999996</v>
      </c>
      <c r="DQ194" s="245"/>
      <c r="DR194" s="245"/>
      <c r="DS194" s="245"/>
      <c r="DT194" s="245"/>
      <c r="DU194" s="245"/>
      <c r="DV194" s="245"/>
      <c r="DW194" s="245"/>
      <c r="DX194" s="245"/>
      <c r="DY194" s="33"/>
      <c r="DZ194" s="33"/>
      <c r="EA194" s="33"/>
      <c r="EB194" s="64">
        <f t="shared" si="570"/>
        <v>0</v>
      </c>
      <c r="EC194" s="426">
        <f t="shared" si="570"/>
        <v>0</v>
      </c>
      <c r="ED194" s="426">
        <f t="shared" si="469"/>
        <v>0</v>
      </c>
      <c r="EE194" s="64">
        <f t="shared" si="470"/>
        <v>0</v>
      </c>
      <c r="EF194" s="64">
        <f t="shared" ref="EF194:EF201" si="652">BA194</f>
        <v>0</v>
      </c>
      <c r="EG194" s="64">
        <f t="shared" si="471"/>
        <v>0</v>
      </c>
      <c r="EH194" s="64">
        <f t="shared" ref="EH194:EI201" si="653">BB194</f>
        <v>0</v>
      </c>
      <c r="EI194" s="64">
        <f t="shared" si="653"/>
        <v>0</v>
      </c>
      <c r="EJ194" s="64">
        <f t="shared" si="472"/>
        <v>0</v>
      </c>
      <c r="EK194" s="64">
        <f t="shared" ref="EK194:EL201" si="654">BD194</f>
        <v>0</v>
      </c>
      <c r="EL194" s="64">
        <f t="shared" si="654"/>
        <v>0</v>
      </c>
      <c r="EM194" s="64">
        <f t="shared" ref="EM194:EM201" si="655">W194</f>
        <v>0</v>
      </c>
      <c r="EN194" s="64">
        <f t="shared" ref="EN194:EO201" si="656">BF194</f>
        <v>0</v>
      </c>
      <c r="EO194" s="64">
        <f t="shared" si="656"/>
        <v>0</v>
      </c>
      <c r="EP194" s="64">
        <f t="shared" ref="EP194:EP201" si="657">AJ194</f>
        <v>0</v>
      </c>
      <c r="EQ194" s="64">
        <f t="shared" ref="EQ194:ER201" si="658">BH194</f>
        <v>0</v>
      </c>
      <c r="ER194" s="64">
        <f t="shared" si="658"/>
        <v>0</v>
      </c>
      <c r="ES194" s="64"/>
      <c r="ET194" s="426">
        <f t="shared" ref="ET194:EU201" si="659">BJ194</f>
        <v>0</v>
      </c>
      <c r="EU194" s="64">
        <f t="shared" si="659"/>
        <v>0</v>
      </c>
      <c r="EV194" s="64"/>
      <c r="EW194" s="426">
        <f t="shared" ref="EW194:EW201" si="660">BL194</f>
        <v>0</v>
      </c>
      <c r="EX194" s="64">
        <f t="shared" si="571"/>
        <v>0</v>
      </c>
      <c r="EY194" s="426">
        <f t="shared" si="571"/>
        <v>0</v>
      </c>
      <c r="EZ194" s="426">
        <f t="shared" si="474"/>
        <v>0</v>
      </c>
      <c r="FA194" s="64">
        <f t="shared" si="475"/>
        <v>0</v>
      </c>
      <c r="FB194" s="64">
        <f t="shared" ref="FB194:FB201" si="661">BO194</f>
        <v>0</v>
      </c>
      <c r="FC194" s="64">
        <f t="shared" si="476"/>
        <v>0</v>
      </c>
      <c r="FD194" s="64">
        <f t="shared" ref="FD194:FE201" si="662">BP194</f>
        <v>0</v>
      </c>
      <c r="FE194" s="64">
        <f t="shared" si="662"/>
        <v>0</v>
      </c>
      <c r="FF194" s="64">
        <f t="shared" si="477"/>
        <v>0</v>
      </c>
      <c r="FG194" s="64">
        <f t="shared" ref="FG194:FH201" si="663">BR194</f>
        <v>0</v>
      </c>
      <c r="FH194" s="64">
        <f t="shared" si="663"/>
        <v>0</v>
      </c>
      <c r="FI194" s="64">
        <f t="shared" ref="FI194:FI201" si="664">X194</f>
        <v>0</v>
      </c>
      <c r="FJ194" s="64">
        <f t="shared" ref="FJ194:FK201" si="665">BT194</f>
        <v>0</v>
      </c>
      <c r="FK194" s="64">
        <f t="shared" si="665"/>
        <v>0</v>
      </c>
      <c r="FL194" s="64">
        <f t="shared" ref="FL194:FL201" si="666">AK194</f>
        <v>0</v>
      </c>
      <c r="FM194" s="64">
        <f t="shared" ref="FM194:FN201" si="667">BV194</f>
        <v>0</v>
      </c>
      <c r="FN194" s="64">
        <f t="shared" si="667"/>
        <v>0</v>
      </c>
      <c r="FO194" s="64"/>
      <c r="FP194" s="64">
        <f t="shared" ref="FP194:FQ201" si="668">BX194</f>
        <v>0</v>
      </c>
      <c r="FQ194" s="64">
        <f t="shared" si="668"/>
        <v>0</v>
      </c>
      <c r="FR194" s="64"/>
      <c r="FS194" s="64">
        <f t="shared" ref="FS194:FS201" si="669">BZ194</f>
        <v>0</v>
      </c>
      <c r="FT194" s="64">
        <f t="shared" ref="FT194:FU201" si="670">FX194+GA194+GD194+GG194+GJ194+GM194</f>
        <v>6613.3149999999996</v>
      </c>
      <c r="FU194" s="426">
        <f t="shared" si="670"/>
        <v>0</v>
      </c>
      <c r="FV194" s="426">
        <f t="shared" si="478"/>
        <v>0</v>
      </c>
      <c r="FW194" s="64">
        <f t="shared" ref="FW194:FW201" si="671">FZ194+GC194+GF194+GI194+GL194+GO194</f>
        <v>6613.3149999999996</v>
      </c>
      <c r="FX194" s="64">
        <f t="shared" ref="FX194:FX201" si="672">CC194</f>
        <v>0</v>
      </c>
      <c r="FY194" s="64">
        <f t="shared" si="479"/>
        <v>0</v>
      </c>
      <c r="FZ194" s="64">
        <f t="shared" ref="FZ194:GA201" si="673">CD194</f>
        <v>0</v>
      </c>
      <c r="GA194" s="64">
        <f t="shared" si="673"/>
        <v>0</v>
      </c>
      <c r="GB194" s="64">
        <f t="shared" si="480"/>
        <v>0</v>
      </c>
      <c r="GC194" s="64">
        <f t="shared" ref="GC194:GD201" si="674">CF194</f>
        <v>0</v>
      </c>
      <c r="GD194" s="64">
        <f t="shared" si="674"/>
        <v>0</v>
      </c>
      <c r="GE194" s="64">
        <f t="shared" ref="GE194:GE201" si="675">AC194</f>
        <v>0</v>
      </c>
      <c r="GF194" s="64">
        <f t="shared" ref="GF194:GG201" si="676">CH194</f>
        <v>0</v>
      </c>
      <c r="GG194" s="64">
        <f t="shared" si="676"/>
        <v>0</v>
      </c>
      <c r="GH194" s="64">
        <f t="shared" ref="GH194:GH201" si="677">AP194</f>
        <v>0</v>
      </c>
      <c r="GI194" s="64">
        <f t="shared" ref="GI194:GJ201" si="678">CJ194</f>
        <v>0</v>
      </c>
      <c r="GJ194" s="64">
        <f t="shared" si="678"/>
        <v>0</v>
      </c>
      <c r="GK194" s="64"/>
      <c r="GL194" s="64">
        <f t="shared" ref="GL194:GM201" si="679">CL194</f>
        <v>0</v>
      </c>
      <c r="GM194" s="64">
        <f t="shared" si="679"/>
        <v>6613.3149999999996</v>
      </c>
      <c r="GN194" s="64"/>
      <c r="GO194" s="64">
        <f t="shared" ref="GO194:GO201" si="680">CN194</f>
        <v>6613.3149999999996</v>
      </c>
      <c r="GP194" s="64">
        <f t="shared" ref="GP194:GQ201" si="681">GT194+GW194+GZ194+HC194+HF194+HI194</f>
        <v>0</v>
      </c>
      <c r="GQ194" s="426">
        <f t="shared" si="681"/>
        <v>0</v>
      </c>
      <c r="GR194" s="426">
        <f t="shared" si="481"/>
        <v>0</v>
      </c>
      <c r="GS194" s="64">
        <f t="shared" ref="GS194:GS201" si="682">GV194+GY194+HB194+HE194+HH194+HK194</f>
        <v>0</v>
      </c>
      <c r="GT194" s="64">
        <f t="shared" ref="GT194:GT201" si="683">CQ194</f>
        <v>0</v>
      </c>
      <c r="GU194" s="64">
        <f t="shared" si="482"/>
        <v>0</v>
      </c>
      <c r="GV194" s="64">
        <f t="shared" ref="GV194:GW201" si="684">CR194</f>
        <v>0</v>
      </c>
      <c r="GW194" s="64">
        <f t="shared" si="684"/>
        <v>0</v>
      </c>
      <c r="GX194" s="64">
        <f t="shared" si="483"/>
        <v>0</v>
      </c>
      <c r="GY194" s="64">
        <f t="shared" ref="GY194:GZ201" si="685">CT194</f>
        <v>0</v>
      </c>
      <c r="GZ194" s="64">
        <f t="shared" si="685"/>
        <v>0</v>
      </c>
      <c r="HA194" s="64">
        <f t="shared" si="484"/>
        <v>0</v>
      </c>
      <c r="HB194" s="64">
        <f t="shared" ref="HB194:HC201" si="686">CV194</f>
        <v>0</v>
      </c>
      <c r="HC194" s="64">
        <f t="shared" si="686"/>
        <v>0</v>
      </c>
      <c r="HD194" s="64">
        <f t="shared" si="485"/>
        <v>0</v>
      </c>
      <c r="HE194" s="64">
        <f t="shared" ref="HE194:HF201" si="687">CX194</f>
        <v>0</v>
      </c>
      <c r="HF194" s="64">
        <f t="shared" si="687"/>
        <v>0</v>
      </c>
      <c r="HG194" s="64"/>
      <c r="HH194" s="64">
        <f t="shared" ref="HH194:HI201" si="688">CZ194</f>
        <v>0</v>
      </c>
      <c r="HI194" s="64">
        <f t="shared" si="688"/>
        <v>0</v>
      </c>
      <c r="HJ194" s="64"/>
      <c r="HK194" s="64">
        <f t="shared" ref="HK194:HK201" si="689">DB194</f>
        <v>0</v>
      </c>
      <c r="HL194" s="382">
        <f t="shared" si="486"/>
        <v>6613.3149999999996</v>
      </c>
      <c r="HM194" s="398">
        <f t="shared" si="486"/>
        <v>0</v>
      </c>
      <c r="HN194" s="398">
        <f t="shared" si="487"/>
        <v>0</v>
      </c>
      <c r="HO194" s="382">
        <f t="shared" ref="HO194:HO201" si="690">HR194+HU194+HX194+IA194+ID194+IG194</f>
        <v>6613.3149999999996</v>
      </c>
      <c r="HP194" s="382">
        <f t="shared" si="589"/>
        <v>0</v>
      </c>
      <c r="HQ194" s="382">
        <f t="shared" si="589"/>
        <v>0</v>
      </c>
      <c r="HR194" s="382">
        <f t="shared" si="589"/>
        <v>0</v>
      </c>
      <c r="HS194" s="382">
        <f t="shared" si="589"/>
        <v>0</v>
      </c>
      <c r="HT194" s="382">
        <f t="shared" si="589"/>
        <v>0</v>
      </c>
      <c r="HU194" s="382">
        <f t="shared" si="589"/>
        <v>0</v>
      </c>
      <c r="HV194" s="382">
        <f t="shared" si="572"/>
        <v>0</v>
      </c>
      <c r="HW194" s="382">
        <f t="shared" si="572"/>
        <v>0</v>
      </c>
      <c r="HX194" s="382">
        <f t="shared" si="572"/>
        <v>0</v>
      </c>
      <c r="HY194" s="382">
        <f t="shared" si="572"/>
        <v>0</v>
      </c>
      <c r="HZ194" s="382">
        <f t="shared" si="572"/>
        <v>0</v>
      </c>
      <c r="IA194" s="382">
        <f t="shared" si="572"/>
        <v>0</v>
      </c>
      <c r="IB194" s="382">
        <f t="shared" si="572"/>
        <v>0</v>
      </c>
      <c r="IC194" s="382">
        <f t="shared" si="572"/>
        <v>0</v>
      </c>
      <c r="ID194" s="382">
        <f t="shared" si="572"/>
        <v>0</v>
      </c>
      <c r="IE194" s="382">
        <f t="shared" si="572"/>
        <v>6613.3149999999996</v>
      </c>
      <c r="IF194" s="429">
        <f t="shared" si="572"/>
        <v>0</v>
      </c>
      <c r="IG194" s="382">
        <f t="shared" si="572"/>
        <v>6613.3149999999996</v>
      </c>
      <c r="IK194" s="380">
        <f t="shared" si="541"/>
        <v>0</v>
      </c>
    </row>
    <row r="195" spans="1:245" s="35" customFormat="1" ht="25.5" outlineLevel="1">
      <c r="A195" s="57" t="s">
        <v>597</v>
      </c>
      <c r="B195" s="65" t="s">
        <v>595</v>
      </c>
      <c r="C195" s="70"/>
      <c r="D195" s="283"/>
      <c r="E195" s="410"/>
      <c r="F195" s="55"/>
      <c r="G195" s="245"/>
      <c r="H195" s="245"/>
      <c r="I195" s="245"/>
      <c r="J195" s="245">
        <v>2021</v>
      </c>
      <c r="K195" s="245">
        <v>2021</v>
      </c>
      <c r="L195" s="245"/>
      <c r="M195" s="34">
        <f t="shared" si="641"/>
        <v>2930.7539999999999</v>
      </c>
      <c r="N195" s="341" t="s">
        <v>606</v>
      </c>
      <c r="O195" s="34">
        <f t="shared" si="642"/>
        <v>2930.7539999999999</v>
      </c>
      <c r="P195" s="34">
        <f t="shared" si="643"/>
        <v>0</v>
      </c>
      <c r="Q195" s="34">
        <f t="shared" si="643"/>
        <v>0</v>
      </c>
      <c r="R195" s="34">
        <f t="shared" si="643"/>
        <v>0</v>
      </c>
      <c r="S195" s="34">
        <f t="shared" si="643"/>
        <v>0</v>
      </c>
      <c r="T195" s="34">
        <f t="shared" si="643"/>
        <v>0</v>
      </c>
      <c r="U195" s="34">
        <f t="shared" si="643"/>
        <v>0</v>
      </c>
      <c r="V195" s="66">
        <f t="shared" si="526"/>
        <v>0</v>
      </c>
      <c r="W195" s="34"/>
      <c r="X195" s="34"/>
      <c r="Y195" s="34"/>
      <c r="Z195" s="34"/>
      <c r="AA195" s="34"/>
      <c r="AB195" s="34"/>
      <c r="AC195" s="34"/>
      <c r="AD195" s="34"/>
      <c r="AE195" s="34"/>
      <c r="AF195" s="34"/>
      <c r="AG195" s="34">
        <f t="shared" si="648"/>
        <v>0</v>
      </c>
      <c r="AH195" s="34">
        <f t="shared" si="648"/>
        <v>0</v>
      </c>
      <c r="AI195" s="34">
        <f t="shared" si="500"/>
        <v>0</v>
      </c>
      <c r="AJ195" s="34"/>
      <c r="AK195" s="34"/>
      <c r="AL195" s="34"/>
      <c r="AM195" s="34"/>
      <c r="AN195" s="34"/>
      <c r="AO195" s="34"/>
      <c r="AP195" s="34"/>
      <c r="AQ195" s="34"/>
      <c r="AR195" s="34"/>
      <c r="AS195" s="34">
        <f t="shared" si="649"/>
        <v>2930.7539999999999</v>
      </c>
      <c r="AT195" s="34">
        <f t="shared" si="649"/>
        <v>2930.7539999999999</v>
      </c>
      <c r="AU195" s="66">
        <f t="shared" si="545"/>
        <v>0</v>
      </c>
      <c r="AV195" s="34">
        <f t="shared" si="644"/>
        <v>0</v>
      </c>
      <c r="AW195" s="34">
        <f t="shared" si="644"/>
        <v>0</v>
      </c>
      <c r="AX195" s="34">
        <f t="shared" si="546"/>
        <v>0</v>
      </c>
      <c r="AY195" s="34">
        <f t="shared" si="645"/>
        <v>0</v>
      </c>
      <c r="AZ195" s="34">
        <f t="shared" si="645"/>
        <v>0</v>
      </c>
      <c r="BA195" s="34"/>
      <c r="BB195" s="34"/>
      <c r="BC195" s="34"/>
      <c r="BD195" s="34"/>
      <c r="BE195" s="34"/>
      <c r="BF195" s="34"/>
      <c r="BG195" s="34"/>
      <c r="BH195" s="34"/>
      <c r="BI195" s="34"/>
      <c r="BJ195" s="34"/>
      <c r="BK195" s="34"/>
      <c r="BL195" s="34"/>
      <c r="BM195" s="34">
        <f t="shared" si="646"/>
        <v>0</v>
      </c>
      <c r="BN195" s="34">
        <f t="shared" si="646"/>
        <v>0</v>
      </c>
      <c r="BO195" s="34"/>
      <c r="BP195" s="34"/>
      <c r="BQ195" s="34"/>
      <c r="BR195" s="34"/>
      <c r="BS195" s="34"/>
      <c r="BT195" s="34"/>
      <c r="BU195" s="34"/>
      <c r="BV195" s="34"/>
      <c r="BW195" s="34"/>
      <c r="BX195" s="34"/>
      <c r="BY195" s="34"/>
      <c r="BZ195" s="34"/>
      <c r="CA195" s="34">
        <f t="shared" si="650"/>
        <v>2930.7539999999999</v>
      </c>
      <c r="CB195" s="34">
        <f t="shared" si="650"/>
        <v>2930.7539999999999</v>
      </c>
      <c r="CC195" s="34"/>
      <c r="CD195" s="34"/>
      <c r="CE195" s="34"/>
      <c r="CF195" s="34"/>
      <c r="CG195" s="34"/>
      <c r="CH195" s="34"/>
      <c r="CI195" s="34"/>
      <c r="CJ195" s="34"/>
      <c r="CK195" s="34">
        <v>2930.7539999999999</v>
      </c>
      <c r="CL195" s="34">
        <v>2930.7539999999999</v>
      </c>
      <c r="CM195" s="34"/>
      <c r="CN195" s="34"/>
      <c r="CO195" s="34">
        <f t="shared" si="647"/>
        <v>0</v>
      </c>
      <c r="CP195" s="34">
        <f t="shared" si="647"/>
        <v>0</v>
      </c>
      <c r="CQ195" s="34"/>
      <c r="CR195" s="34"/>
      <c r="CS195" s="34"/>
      <c r="CT195" s="34"/>
      <c r="CU195" s="34"/>
      <c r="CV195" s="34"/>
      <c r="CW195" s="34"/>
      <c r="CX195" s="34"/>
      <c r="CY195" s="34"/>
      <c r="CZ195" s="34"/>
      <c r="DA195" s="34"/>
      <c r="DB195" s="34"/>
      <c r="DC195" s="380">
        <f t="shared" si="651"/>
        <v>2930.7539999999999</v>
      </c>
      <c r="DD195" s="380">
        <f t="shared" si="651"/>
        <v>2930.7539999999999</v>
      </c>
      <c r="DE195" s="64">
        <f t="shared" si="600"/>
        <v>0</v>
      </c>
      <c r="DF195" s="64">
        <f t="shared" si="600"/>
        <v>0</v>
      </c>
      <c r="DG195" s="64">
        <f t="shared" si="600"/>
        <v>0</v>
      </c>
      <c r="DH195" s="64">
        <f t="shared" si="590"/>
        <v>0</v>
      </c>
      <c r="DI195" s="64">
        <f t="shared" si="590"/>
        <v>0</v>
      </c>
      <c r="DJ195" s="64">
        <f t="shared" si="590"/>
        <v>0</v>
      </c>
      <c r="DK195" s="64">
        <f t="shared" si="590"/>
        <v>0</v>
      </c>
      <c r="DL195" s="64">
        <f t="shared" si="590"/>
        <v>0</v>
      </c>
      <c r="DM195" s="64">
        <f t="shared" si="590"/>
        <v>2930.7539999999999</v>
      </c>
      <c r="DN195" s="64">
        <f t="shared" si="590"/>
        <v>2930.7539999999999</v>
      </c>
      <c r="DO195" s="64">
        <f t="shared" si="590"/>
        <v>0</v>
      </c>
      <c r="DP195" s="64">
        <f t="shared" si="590"/>
        <v>0</v>
      </c>
      <c r="DQ195" s="245"/>
      <c r="DR195" s="245"/>
      <c r="DS195" s="245"/>
      <c r="DT195" s="245"/>
      <c r="DU195" s="245"/>
      <c r="DV195" s="245"/>
      <c r="DW195" s="245"/>
      <c r="DX195" s="245"/>
      <c r="DY195" s="33"/>
      <c r="DZ195" s="33"/>
      <c r="EA195" s="33"/>
      <c r="EB195" s="64">
        <f t="shared" ref="EB195:EC201" si="691">EF195+EI195+EL195+EO195+ER195+EU195</f>
        <v>0</v>
      </c>
      <c r="EC195" s="426">
        <f t="shared" si="691"/>
        <v>0</v>
      </c>
      <c r="ED195" s="426">
        <f t="shared" ref="ED195:ED201" si="692">EH195+EK195+EN195+EQ195</f>
        <v>0</v>
      </c>
      <c r="EE195" s="64">
        <f t="shared" ref="EE195:EE201" si="693">EH195+EK195+EN195+EQ195+ET195+EW195</f>
        <v>0</v>
      </c>
      <c r="EF195" s="64">
        <f t="shared" si="652"/>
        <v>0</v>
      </c>
      <c r="EG195" s="64">
        <f t="shared" ref="EG195:EG201" si="694">EH195</f>
        <v>0</v>
      </c>
      <c r="EH195" s="64">
        <f t="shared" si="653"/>
        <v>0</v>
      </c>
      <c r="EI195" s="64">
        <f t="shared" si="653"/>
        <v>0</v>
      </c>
      <c r="EJ195" s="64">
        <f t="shared" ref="EJ195:EJ201" si="695">EK195</f>
        <v>0</v>
      </c>
      <c r="EK195" s="64">
        <f t="shared" si="654"/>
        <v>0</v>
      </c>
      <c r="EL195" s="64">
        <f t="shared" si="654"/>
        <v>0</v>
      </c>
      <c r="EM195" s="64">
        <f t="shared" si="655"/>
        <v>0</v>
      </c>
      <c r="EN195" s="64">
        <f t="shared" si="656"/>
        <v>0</v>
      </c>
      <c r="EO195" s="64">
        <f t="shared" si="656"/>
        <v>0</v>
      </c>
      <c r="EP195" s="64">
        <f t="shared" si="657"/>
        <v>0</v>
      </c>
      <c r="EQ195" s="64">
        <f t="shared" si="658"/>
        <v>0</v>
      </c>
      <c r="ER195" s="64">
        <f t="shared" si="658"/>
        <v>0</v>
      </c>
      <c r="ES195" s="64"/>
      <c r="ET195" s="426">
        <f t="shared" si="659"/>
        <v>0</v>
      </c>
      <c r="EU195" s="64">
        <f t="shared" si="659"/>
        <v>0</v>
      </c>
      <c r="EV195" s="64"/>
      <c r="EW195" s="426">
        <f t="shared" si="660"/>
        <v>0</v>
      </c>
      <c r="EX195" s="64">
        <f t="shared" ref="EX195:EY201" si="696">FB195+FE195+FH195+FK195+FN195+FQ195</f>
        <v>0</v>
      </c>
      <c r="EY195" s="426">
        <f t="shared" si="696"/>
        <v>0</v>
      </c>
      <c r="EZ195" s="426">
        <f t="shared" ref="EZ195:EZ201" si="697">FD195+FG195+FJ195+FM195</f>
        <v>0</v>
      </c>
      <c r="FA195" s="64">
        <f t="shared" ref="FA195:FA201" si="698">FD195+FG195+FJ195+FM195+FP195+FS195</f>
        <v>0</v>
      </c>
      <c r="FB195" s="64">
        <f t="shared" si="661"/>
        <v>0</v>
      </c>
      <c r="FC195" s="64">
        <f t="shared" ref="FC195:FC201" si="699">FD195</f>
        <v>0</v>
      </c>
      <c r="FD195" s="64">
        <f t="shared" si="662"/>
        <v>0</v>
      </c>
      <c r="FE195" s="64">
        <f t="shared" si="662"/>
        <v>0</v>
      </c>
      <c r="FF195" s="64">
        <f t="shared" ref="FF195:FF201" si="700">FG195</f>
        <v>0</v>
      </c>
      <c r="FG195" s="64">
        <f t="shared" si="663"/>
        <v>0</v>
      </c>
      <c r="FH195" s="64">
        <f t="shared" si="663"/>
        <v>0</v>
      </c>
      <c r="FI195" s="64">
        <f t="shared" si="664"/>
        <v>0</v>
      </c>
      <c r="FJ195" s="64">
        <f t="shared" si="665"/>
        <v>0</v>
      </c>
      <c r="FK195" s="64">
        <f t="shared" si="665"/>
        <v>0</v>
      </c>
      <c r="FL195" s="64">
        <f t="shared" si="666"/>
        <v>0</v>
      </c>
      <c r="FM195" s="64">
        <f t="shared" si="667"/>
        <v>0</v>
      </c>
      <c r="FN195" s="64">
        <f t="shared" si="667"/>
        <v>0</v>
      </c>
      <c r="FO195" s="64"/>
      <c r="FP195" s="64">
        <f t="shared" si="668"/>
        <v>0</v>
      </c>
      <c r="FQ195" s="64">
        <f t="shared" si="668"/>
        <v>0</v>
      </c>
      <c r="FR195" s="64"/>
      <c r="FS195" s="64">
        <f t="shared" si="669"/>
        <v>0</v>
      </c>
      <c r="FT195" s="64">
        <f t="shared" si="670"/>
        <v>2930.7539999999999</v>
      </c>
      <c r="FU195" s="426">
        <f t="shared" si="670"/>
        <v>0</v>
      </c>
      <c r="FV195" s="426">
        <f t="shared" ref="FV195:FV201" si="701">FZ195+GC195+GF195+GI195</f>
        <v>0</v>
      </c>
      <c r="FW195" s="64">
        <f t="shared" si="671"/>
        <v>2930.7539999999999</v>
      </c>
      <c r="FX195" s="64">
        <f t="shared" si="672"/>
        <v>0</v>
      </c>
      <c r="FY195" s="64">
        <f t="shared" ref="FY195:FY201" si="702">FZ195</f>
        <v>0</v>
      </c>
      <c r="FZ195" s="64">
        <f t="shared" si="673"/>
        <v>0</v>
      </c>
      <c r="GA195" s="64">
        <f t="shared" si="673"/>
        <v>0</v>
      </c>
      <c r="GB195" s="64">
        <f t="shared" ref="GB195:GB201" si="703">GC195</f>
        <v>0</v>
      </c>
      <c r="GC195" s="64">
        <f t="shared" si="674"/>
        <v>0</v>
      </c>
      <c r="GD195" s="64">
        <f t="shared" si="674"/>
        <v>0</v>
      </c>
      <c r="GE195" s="64">
        <f t="shared" si="675"/>
        <v>0</v>
      </c>
      <c r="GF195" s="64">
        <f t="shared" si="676"/>
        <v>0</v>
      </c>
      <c r="GG195" s="64">
        <f t="shared" si="676"/>
        <v>0</v>
      </c>
      <c r="GH195" s="64">
        <f t="shared" si="677"/>
        <v>0</v>
      </c>
      <c r="GI195" s="64">
        <f t="shared" si="678"/>
        <v>0</v>
      </c>
      <c r="GJ195" s="64">
        <f t="shared" si="678"/>
        <v>2930.7539999999999</v>
      </c>
      <c r="GK195" s="64"/>
      <c r="GL195" s="64">
        <f t="shared" si="679"/>
        <v>2930.7539999999999</v>
      </c>
      <c r="GM195" s="64">
        <f t="shared" si="679"/>
        <v>0</v>
      </c>
      <c r="GN195" s="64"/>
      <c r="GO195" s="64">
        <f t="shared" si="680"/>
        <v>0</v>
      </c>
      <c r="GP195" s="64">
        <f t="shared" si="681"/>
        <v>0</v>
      </c>
      <c r="GQ195" s="426">
        <f t="shared" si="681"/>
        <v>0</v>
      </c>
      <c r="GR195" s="426">
        <f t="shared" ref="GR195:GR201" si="704">GV195+GY195+HB195+HE195</f>
        <v>0</v>
      </c>
      <c r="GS195" s="64">
        <f t="shared" si="682"/>
        <v>0</v>
      </c>
      <c r="GT195" s="64">
        <f t="shared" si="683"/>
        <v>0</v>
      </c>
      <c r="GU195" s="64">
        <f t="shared" ref="GU195:GU201" si="705">GV195</f>
        <v>0</v>
      </c>
      <c r="GV195" s="64">
        <f t="shared" si="684"/>
        <v>0</v>
      </c>
      <c r="GW195" s="64">
        <f t="shared" si="684"/>
        <v>0</v>
      </c>
      <c r="GX195" s="64">
        <f t="shared" ref="GX195:GX201" si="706">GY195</f>
        <v>0</v>
      </c>
      <c r="GY195" s="64">
        <f t="shared" si="685"/>
        <v>0</v>
      </c>
      <c r="GZ195" s="64">
        <f t="shared" si="685"/>
        <v>0</v>
      </c>
      <c r="HA195" s="64">
        <f t="shared" ref="HA195:HA201" si="707">AE195</f>
        <v>0</v>
      </c>
      <c r="HB195" s="64">
        <f t="shared" si="686"/>
        <v>0</v>
      </c>
      <c r="HC195" s="64">
        <f t="shared" si="686"/>
        <v>0</v>
      </c>
      <c r="HD195" s="64">
        <f t="shared" ref="HD195:HD201" si="708">AR195</f>
        <v>0</v>
      </c>
      <c r="HE195" s="64">
        <f t="shared" si="687"/>
        <v>0</v>
      </c>
      <c r="HF195" s="64">
        <f t="shared" si="687"/>
        <v>0</v>
      </c>
      <c r="HG195" s="64"/>
      <c r="HH195" s="64">
        <f t="shared" si="688"/>
        <v>0</v>
      </c>
      <c r="HI195" s="64">
        <f t="shared" si="688"/>
        <v>0</v>
      </c>
      <c r="HJ195" s="64"/>
      <c r="HK195" s="64">
        <f t="shared" si="689"/>
        <v>0</v>
      </c>
      <c r="HL195" s="382">
        <f t="shared" ref="HL195:HM201" si="709">HP195+HS195+HV195+HY195+IB195+IE195</f>
        <v>2930.7539999999999</v>
      </c>
      <c r="HM195" s="398">
        <f t="shared" si="709"/>
        <v>0</v>
      </c>
      <c r="HN195" s="398">
        <f t="shared" ref="HN195:HN201" si="710">HR195+HU195+HX195+IA195</f>
        <v>0</v>
      </c>
      <c r="HO195" s="382">
        <f t="shared" si="690"/>
        <v>2930.7539999999999</v>
      </c>
      <c r="HP195" s="382">
        <f t="shared" si="589"/>
        <v>0</v>
      </c>
      <c r="HQ195" s="382">
        <f t="shared" si="589"/>
        <v>0</v>
      </c>
      <c r="HR195" s="382">
        <f t="shared" si="589"/>
        <v>0</v>
      </c>
      <c r="HS195" s="382">
        <f t="shared" si="589"/>
        <v>0</v>
      </c>
      <c r="HT195" s="382">
        <f t="shared" si="589"/>
        <v>0</v>
      </c>
      <c r="HU195" s="382">
        <f t="shared" si="589"/>
        <v>0</v>
      </c>
      <c r="HV195" s="382">
        <f t="shared" si="572"/>
        <v>0</v>
      </c>
      <c r="HW195" s="382">
        <f t="shared" si="572"/>
        <v>0</v>
      </c>
      <c r="HX195" s="382">
        <f t="shared" si="572"/>
        <v>0</v>
      </c>
      <c r="HY195" s="382">
        <f t="shared" si="572"/>
        <v>0</v>
      </c>
      <c r="HZ195" s="382">
        <f t="shared" si="572"/>
        <v>0</v>
      </c>
      <c r="IA195" s="382">
        <f t="shared" ref="IA195:IG201" si="711">EQ195+FM195+GI195+HE195</f>
        <v>0</v>
      </c>
      <c r="IB195" s="382">
        <f t="shared" si="711"/>
        <v>2930.7539999999999</v>
      </c>
      <c r="IC195" s="382">
        <f t="shared" si="711"/>
        <v>0</v>
      </c>
      <c r="ID195" s="382">
        <f t="shared" si="711"/>
        <v>2930.7539999999999</v>
      </c>
      <c r="IE195" s="382">
        <f t="shared" si="711"/>
        <v>0</v>
      </c>
      <c r="IF195" s="429">
        <f t="shared" si="711"/>
        <v>0</v>
      </c>
      <c r="IG195" s="382">
        <f t="shared" si="711"/>
        <v>0</v>
      </c>
      <c r="IK195" s="380">
        <f t="shared" si="541"/>
        <v>0</v>
      </c>
    </row>
    <row r="196" spans="1:245" s="35" customFormat="1" ht="25.5" outlineLevel="1">
      <c r="A196" s="57"/>
      <c r="B196" s="65" t="s">
        <v>631</v>
      </c>
      <c r="C196" s="70"/>
      <c r="D196" s="283"/>
      <c r="E196" s="410"/>
      <c r="F196" s="55"/>
      <c r="G196" s="245"/>
      <c r="H196" s="245"/>
      <c r="I196" s="245"/>
      <c r="J196" s="245"/>
      <c r="K196" s="245"/>
      <c r="L196" s="245"/>
      <c r="M196" s="34"/>
      <c r="N196" s="341" t="s">
        <v>606</v>
      </c>
      <c r="O196" s="34"/>
      <c r="P196" s="34"/>
      <c r="Q196" s="34"/>
      <c r="R196" s="34"/>
      <c r="S196" s="34"/>
      <c r="T196" s="34"/>
      <c r="U196" s="34"/>
      <c r="V196" s="66"/>
      <c r="W196" s="34"/>
      <c r="X196" s="34"/>
      <c r="Y196" s="34"/>
      <c r="Z196" s="34"/>
      <c r="AA196" s="34"/>
      <c r="AB196" s="34"/>
      <c r="AC196" s="34"/>
      <c r="AD196" s="34"/>
      <c r="AE196" s="34"/>
      <c r="AF196" s="34"/>
      <c r="AG196" s="34"/>
      <c r="AH196" s="34"/>
      <c r="AI196" s="34">
        <f t="shared" si="500"/>
        <v>105</v>
      </c>
      <c r="AJ196" s="34">
        <v>105</v>
      </c>
      <c r="AK196" s="34"/>
      <c r="AL196" s="34"/>
      <c r="AM196" s="34"/>
      <c r="AN196" s="34"/>
      <c r="AO196" s="34"/>
      <c r="AP196" s="34"/>
      <c r="AQ196" s="34"/>
      <c r="AR196" s="34"/>
      <c r="AS196" s="34"/>
      <c r="AT196" s="34"/>
      <c r="AU196" s="66">
        <f t="shared" si="545"/>
        <v>0</v>
      </c>
      <c r="AV196" s="34"/>
      <c r="AW196" s="34"/>
      <c r="AX196" s="34">
        <f t="shared" si="546"/>
        <v>0</v>
      </c>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80">
        <f t="shared" si="651"/>
        <v>0</v>
      </c>
      <c r="DD196" s="380">
        <f t="shared" si="651"/>
        <v>0</v>
      </c>
      <c r="DE196" s="64">
        <f t="shared" si="600"/>
        <v>0</v>
      </c>
      <c r="DF196" s="64">
        <f t="shared" si="600"/>
        <v>0</v>
      </c>
      <c r="DG196" s="64">
        <f t="shared" si="600"/>
        <v>0</v>
      </c>
      <c r="DH196" s="64">
        <f t="shared" si="590"/>
        <v>0</v>
      </c>
      <c r="DI196" s="64">
        <f t="shared" si="590"/>
        <v>0</v>
      </c>
      <c r="DJ196" s="64">
        <f t="shared" si="590"/>
        <v>0</v>
      </c>
      <c r="DK196" s="64">
        <f t="shared" si="590"/>
        <v>0</v>
      </c>
      <c r="DL196" s="64">
        <f t="shared" si="590"/>
        <v>0</v>
      </c>
      <c r="DM196" s="64">
        <f t="shared" si="590"/>
        <v>0</v>
      </c>
      <c r="DN196" s="64">
        <f t="shared" si="590"/>
        <v>0</v>
      </c>
      <c r="DO196" s="64">
        <f t="shared" si="590"/>
        <v>0</v>
      </c>
      <c r="DP196" s="64">
        <f t="shared" si="590"/>
        <v>0</v>
      </c>
      <c r="DQ196" s="245"/>
      <c r="DR196" s="245"/>
      <c r="DS196" s="245"/>
      <c r="DT196" s="245"/>
      <c r="DU196" s="245"/>
      <c r="DV196" s="245"/>
      <c r="DW196" s="245"/>
      <c r="DX196" s="245"/>
      <c r="DY196" s="33"/>
      <c r="DZ196" s="33"/>
      <c r="EA196" s="33"/>
      <c r="EB196" s="64">
        <f t="shared" si="691"/>
        <v>0</v>
      </c>
      <c r="EC196" s="426">
        <f t="shared" si="691"/>
        <v>105</v>
      </c>
      <c r="ED196" s="426">
        <f t="shared" si="692"/>
        <v>0</v>
      </c>
      <c r="EE196" s="64">
        <f t="shared" si="693"/>
        <v>0</v>
      </c>
      <c r="EF196" s="64">
        <f t="shared" si="652"/>
        <v>0</v>
      </c>
      <c r="EG196" s="64">
        <f t="shared" si="694"/>
        <v>0</v>
      </c>
      <c r="EH196" s="64">
        <f t="shared" si="653"/>
        <v>0</v>
      </c>
      <c r="EI196" s="64">
        <f t="shared" si="653"/>
        <v>0</v>
      </c>
      <c r="EJ196" s="64">
        <f t="shared" si="695"/>
        <v>0</v>
      </c>
      <c r="EK196" s="64">
        <f t="shared" si="654"/>
        <v>0</v>
      </c>
      <c r="EL196" s="64">
        <f t="shared" si="654"/>
        <v>0</v>
      </c>
      <c r="EM196" s="64">
        <f t="shared" si="655"/>
        <v>0</v>
      </c>
      <c r="EN196" s="64">
        <f t="shared" si="656"/>
        <v>0</v>
      </c>
      <c r="EO196" s="64">
        <f t="shared" si="656"/>
        <v>0</v>
      </c>
      <c r="EP196" s="64">
        <f t="shared" si="657"/>
        <v>105</v>
      </c>
      <c r="EQ196" s="64">
        <f t="shared" si="658"/>
        <v>0</v>
      </c>
      <c r="ER196" s="64">
        <f t="shared" si="658"/>
        <v>0</v>
      </c>
      <c r="ES196" s="64"/>
      <c r="ET196" s="426">
        <f t="shared" si="659"/>
        <v>0</v>
      </c>
      <c r="EU196" s="64">
        <f t="shared" si="659"/>
        <v>0</v>
      </c>
      <c r="EV196" s="64"/>
      <c r="EW196" s="426">
        <f t="shared" si="660"/>
        <v>0</v>
      </c>
      <c r="EX196" s="64">
        <f t="shared" si="696"/>
        <v>0</v>
      </c>
      <c r="EY196" s="426">
        <f t="shared" si="696"/>
        <v>0</v>
      </c>
      <c r="EZ196" s="426">
        <f t="shared" si="697"/>
        <v>0</v>
      </c>
      <c r="FA196" s="64">
        <f t="shared" si="698"/>
        <v>0</v>
      </c>
      <c r="FB196" s="64">
        <f t="shared" si="661"/>
        <v>0</v>
      </c>
      <c r="FC196" s="64">
        <f t="shared" si="699"/>
        <v>0</v>
      </c>
      <c r="FD196" s="64">
        <f t="shared" si="662"/>
        <v>0</v>
      </c>
      <c r="FE196" s="64">
        <f t="shared" si="662"/>
        <v>0</v>
      </c>
      <c r="FF196" s="64">
        <f t="shared" si="700"/>
        <v>0</v>
      </c>
      <c r="FG196" s="64">
        <f t="shared" si="663"/>
        <v>0</v>
      </c>
      <c r="FH196" s="64">
        <f t="shared" si="663"/>
        <v>0</v>
      </c>
      <c r="FI196" s="64">
        <f t="shared" si="664"/>
        <v>0</v>
      </c>
      <c r="FJ196" s="64">
        <f t="shared" si="665"/>
        <v>0</v>
      </c>
      <c r="FK196" s="64">
        <f t="shared" si="665"/>
        <v>0</v>
      </c>
      <c r="FL196" s="64">
        <f t="shared" si="666"/>
        <v>0</v>
      </c>
      <c r="FM196" s="64">
        <f t="shared" si="667"/>
        <v>0</v>
      </c>
      <c r="FN196" s="64">
        <f t="shared" si="667"/>
        <v>0</v>
      </c>
      <c r="FO196" s="64"/>
      <c r="FP196" s="64">
        <f t="shared" si="668"/>
        <v>0</v>
      </c>
      <c r="FQ196" s="64">
        <f t="shared" si="668"/>
        <v>0</v>
      </c>
      <c r="FR196" s="64"/>
      <c r="FS196" s="64">
        <f t="shared" si="669"/>
        <v>0</v>
      </c>
      <c r="FT196" s="64">
        <f t="shared" si="670"/>
        <v>0</v>
      </c>
      <c r="FU196" s="426">
        <f t="shared" si="670"/>
        <v>0</v>
      </c>
      <c r="FV196" s="426">
        <f t="shared" si="701"/>
        <v>0</v>
      </c>
      <c r="FW196" s="64">
        <f t="shared" si="671"/>
        <v>0</v>
      </c>
      <c r="FX196" s="64">
        <f t="shared" si="672"/>
        <v>0</v>
      </c>
      <c r="FY196" s="64">
        <f t="shared" si="702"/>
        <v>0</v>
      </c>
      <c r="FZ196" s="64">
        <f t="shared" si="673"/>
        <v>0</v>
      </c>
      <c r="GA196" s="64">
        <f t="shared" si="673"/>
        <v>0</v>
      </c>
      <c r="GB196" s="64">
        <f t="shared" si="703"/>
        <v>0</v>
      </c>
      <c r="GC196" s="64">
        <f t="shared" si="674"/>
        <v>0</v>
      </c>
      <c r="GD196" s="64">
        <f t="shared" si="674"/>
        <v>0</v>
      </c>
      <c r="GE196" s="64">
        <f t="shared" si="675"/>
        <v>0</v>
      </c>
      <c r="GF196" s="64">
        <f t="shared" si="676"/>
        <v>0</v>
      </c>
      <c r="GG196" s="64">
        <f t="shared" si="676"/>
        <v>0</v>
      </c>
      <c r="GH196" s="64">
        <f t="shared" si="677"/>
        <v>0</v>
      </c>
      <c r="GI196" s="64">
        <f t="shared" si="678"/>
        <v>0</v>
      </c>
      <c r="GJ196" s="64">
        <f t="shared" si="678"/>
        <v>0</v>
      </c>
      <c r="GK196" s="64"/>
      <c r="GL196" s="64">
        <f t="shared" si="679"/>
        <v>0</v>
      </c>
      <c r="GM196" s="64">
        <f t="shared" si="679"/>
        <v>0</v>
      </c>
      <c r="GN196" s="64"/>
      <c r="GO196" s="64">
        <f t="shared" si="680"/>
        <v>0</v>
      </c>
      <c r="GP196" s="64">
        <f t="shared" si="681"/>
        <v>0</v>
      </c>
      <c r="GQ196" s="426">
        <f t="shared" si="681"/>
        <v>0</v>
      </c>
      <c r="GR196" s="426">
        <f t="shared" si="704"/>
        <v>0</v>
      </c>
      <c r="GS196" s="64">
        <f t="shared" si="682"/>
        <v>0</v>
      </c>
      <c r="GT196" s="64">
        <f t="shared" si="683"/>
        <v>0</v>
      </c>
      <c r="GU196" s="64">
        <f t="shared" si="705"/>
        <v>0</v>
      </c>
      <c r="GV196" s="64">
        <f t="shared" si="684"/>
        <v>0</v>
      </c>
      <c r="GW196" s="64">
        <f t="shared" si="684"/>
        <v>0</v>
      </c>
      <c r="GX196" s="64">
        <f t="shared" si="706"/>
        <v>0</v>
      </c>
      <c r="GY196" s="64">
        <f t="shared" si="685"/>
        <v>0</v>
      </c>
      <c r="GZ196" s="64">
        <f t="shared" si="685"/>
        <v>0</v>
      </c>
      <c r="HA196" s="64">
        <f t="shared" si="707"/>
        <v>0</v>
      </c>
      <c r="HB196" s="64">
        <f t="shared" si="686"/>
        <v>0</v>
      </c>
      <c r="HC196" s="64">
        <f t="shared" si="686"/>
        <v>0</v>
      </c>
      <c r="HD196" s="64">
        <f t="shared" si="708"/>
        <v>0</v>
      </c>
      <c r="HE196" s="64">
        <f t="shared" si="687"/>
        <v>0</v>
      </c>
      <c r="HF196" s="64">
        <f t="shared" si="687"/>
        <v>0</v>
      </c>
      <c r="HG196" s="64"/>
      <c r="HH196" s="64">
        <f t="shared" si="688"/>
        <v>0</v>
      </c>
      <c r="HI196" s="64">
        <f t="shared" si="688"/>
        <v>0</v>
      </c>
      <c r="HJ196" s="64"/>
      <c r="HK196" s="64">
        <f t="shared" si="689"/>
        <v>0</v>
      </c>
      <c r="HL196" s="382">
        <f t="shared" si="709"/>
        <v>0</v>
      </c>
      <c r="HM196" s="398">
        <f t="shared" si="709"/>
        <v>105</v>
      </c>
      <c r="HN196" s="398">
        <f t="shared" si="710"/>
        <v>0</v>
      </c>
      <c r="HO196" s="382">
        <f t="shared" si="690"/>
        <v>0</v>
      </c>
      <c r="HP196" s="382">
        <f t="shared" si="589"/>
        <v>0</v>
      </c>
      <c r="HQ196" s="382">
        <f t="shared" si="589"/>
        <v>0</v>
      </c>
      <c r="HR196" s="382">
        <f t="shared" si="589"/>
        <v>0</v>
      </c>
      <c r="HS196" s="382">
        <f t="shared" si="589"/>
        <v>0</v>
      </c>
      <c r="HT196" s="382">
        <f t="shared" si="589"/>
        <v>0</v>
      </c>
      <c r="HU196" s="382">
        <f t="shared" si="589"/>
        <v>0</v>
      </c>
      <c r="HV196" s="382">
        <f t="shared" si="589"/>
        <v>0</v>
      </c>
      <c r="HW196" s="382">
        <f t="shared" si="589"/>
        <v>0</v>
      </c>
      <c r="HX196" s="382">
        <f t="shared" si="589"/>
        <v>0</v>
      </c>
      <c r="HY196" s="382">
        <f t="shared" si="589"/>
        <v>0</v>
      </c>
      <c r="HZ196" s="382">
        <f t="shared" si="589"/>
        <v>105</v>
      </c>
      <c r="IA196" s="382">
        <f t="shared" si="711"/>
        <v>0</v>
      </c>
      <c r="IB196" s="382">
        <f t="shared" si="711"/>
        <v>0</v>
      </c>
      <c r="IC196" s="382">
        <f t="shared" si="711"/>
        <v>0</v>
      </c>
      <c r="ID196" s="382">
        <f t="shared" si="711"/>
        <v>0</v>
      </c>
      <c r="IE196" s="382">
        <f t="shared" si="711"/>
        <v>0</v>
      </c>
      <c r="IF196" s="429">
        <f t="shared" si="711"/>
        <v>0</v>
      </c>
      <c r="IG196" s="382">
        <f t="shared" si="711"/>
        <v>0</v>
      </c>
      <c r="IK196" s="380">
        <f t="shared" si="541"/>
        <v>0</v>
      </c>
    </row>
    <row r="197" spans="1:245" s="35" customFormat="1" ht="35.25" customHeight="1" outlineLevel="1">
      <c r="A197" s="57" t="s">
        <v>598</v>
      </c>
      <c r="B197" s="65" t="s">
        <v>256</v>
      </c>
      <c r="C197" s="70" t="s">
        <v>168</v>
      </c>
      <c r="D197" s="283" t="s">
        <v>363</v>
      </c>
      <c r="E197" s="410" t="s">
        <v>43</v>
      </c>
      <c r="F197" s="55"/>
      <c r="G197" s="245" t="s">
        <v>13</v>
      </c>
      <c r="H197" s="245"/>
      <c r="I197" s="245"/>
      <c r="J197" s="245">
        <v>2021</v>
      </c>
      <c r="K197" s="245">
        <v>2021</v>
      </c>
      <c r="L197" s="245"/>
      <c r="M197" s="34">
        <f>+P197+R197+T197+AG197+AS197+AV197</f>
        <v>4884.47</v>
      </c>
      <c r="N197" s="341" t="s">
        <v>606</v>
      </c>
      <c r="O197" s="34">
        <f t="shared" si="642"/>
        <v>4884.47</v>
      </c>
      <c r="P197" s="34">
        <f t="shared" si="643"/>
        <v>0</v>
      </c>
      <c r="Q197" s="34">
        <f t="shared" si="643"/>
        <v>0</v>
      </c>
      <c r="R197" s="34">
        <f t="shared" si="643"/>
        <v>0</v>
      </c>
      <c r="S197" s="34">
        <f t="shared" si="643"/>
        <v>0</v>
      </c>
      <c r="T197" s="34">
        <f t="shared" si="643"/>
        <v>0</v>
      </c>
      <c r="U197" s="34">
        <f t="shared" si="643"/>
        <v>0</v>
      </c>
      <c r="V197" s="66">
        <f t="shared" si="526"/>
        <v>0</v>
      </c>
      <c r="W197" s="34"/>
      <c r="X197" s="34"/>
      <c r="Y197" s="34"/>
      <c r="Z197" s="34"/>
      <c r="AA197" s="34"/>
      <c r="AB197" s="34"/>
      <c r="AC197" s="34"/>
      <c r="AD197" s="34"/>
      <c r="AE197" s="34"/>
      <c r="AF197" s="34"/>
      <c r="AG197" s="34">
        <f t="shared" si="648"/>
        <v>0</v>
      </c>
      <c r="AH197" s="34">
        <f t="shared" si="648"/>
        <v>0</v>
      </c>
      <c r="AI197" s="34">
        <f t="shared" si="500"/>
        <v>0</v>
      </c>
      <c r="AJ197" s="34"/>
      <c r="AK197" s="34"/>
      <c r="AL197" s="34"/>
      <c r="AM197" s="34"/>
      <c r="AN197" s="34"/>
      <c r="AO197" s="34"/>
      <c r="AP197" s="34"/>
      <c r="AQ197" s="34"/>
      <c r="AR197" s="34"/>
      <c r="AS197" s="34">
        <f t="shared" si="649"/>
        <v>4884.47</v>
      </c>
      <c r="AT197" s="34">
        <f t="shared" si="649"/>
        <v>4884.47</v>
      </c>
      <c r="AU197" s="66">
        <f t="shared" si="545"/>
        <v>0</v>
      </c>
      <c r="AV197" s="34">
        <f t="shared" si="644"/>
        <v>0</v>
      </c>
      <c r="AW197" s="34">
        <f t="shared" si="644"/>
        <v>0</v>
      </c>
      <c r="AX197" s="34">
        <f t="shared" si="546"/>
        <v>0</v>
      </c>
      <c r="AY197" s="34">
        <f t="shared" si="645"/>
        <v>0</v>
      </c>
      <c r="AZ197" s="34">
        <f t="shared" si="645"/>
        <v>0</v>
      </c>
      <c r="BA197" s="34"/>
      <c r="BB197" s="34"/>
      <c r="BC197" s="34"/>
      <c r="BD197" s="34"/>
      <c r="BE197" s="34"/>
      <c r="BF197" s="34"/>
      <c r="BG197" s="34"/>
      <c r="BH197" s="34"/>
      <c r="BI197" s="34"/>
      <c r="BJ197" s="34"/>
      <c r="BK197" s="34"/>
      <c r="BL197" s="34"/>
      <c r="BM197" s="34">
        <f t="shared" si="646"/>
        <v>0</v>
      </c>
      <c r="BN197" s="34">
        <f t="shared" si="646"/>
        <v>0</v>
      </c>
      <c r="BO197" s="34"/>
      <c r="BP197" s="34"/>
      <c r="BQ197" s="34"/>
      <c r="BR197" s="34"/>
      <c r="BS197" s="34"/>
      <c r="BT197" s="34"/>
      <c r="BU197" s="34"/>
      <c r="BV197" s="34"/>
      <c r="BW197" s="34"/>
      <c r="BX197" s="34"/>
      <c r="BY197" s="34"/>
      <c r="BZ197" s="34"/>
      <c r="CA197" s="34">
        <f t="shared" si="650"/>
        <v>4884.47</v>
      </c>
      <c r="CB197" s="34">
        <f t="shared" si="650"/>
        <v>4884.47</v>
      </c>
      <c r="CC197" s="34"/>
      <c r="CD197" s="34"/>
      <c r="CE197" s="34"/>
      <c r="CF197" s="34"/>
      <c r="CG197" s="34"/>
      <c r="CH197" s="34"/>
      <c r="CI197" s="34"/>
      <c r="CJ197" s="34"/>
      <c r="CK197" s="34">
        <v>4884.47</v>
      </c>
      <c r="CL197" s="34">
        <v>4884.47</v>
      </c>
      <c r="CM197" s="34"/>
      <c r="CN197" s="34"/>
      <c r="CO197" s="34">
        <f t="shared" si="647"/>
        <v>0</v>
      </c>
      <c r="CP197" s="34">
        <f t="shared" si="647"/>
        <v>0</v>
      </c>
      <c r="CQ197" s="34"/>
      <c r="CR197" s="34"/>
      <c r="CS197" s="34"/>
      <c r="CT197" s="34"/>
      <c r="CU197" s="34"/>
      <c r="CV197" s="34"/>
      <c r="CW197" s="34"/>
      <c r="CX197" s="34"/>
      <c r="CY197" s="34"/>
      <c r="CZ197" s="34"/>
      <c r="DA197" s="34"/>
      <c r="DB197" s="34"/>
      <c r="DC197" s="380">
        <f t="shared" si="651"/>
        <v>4884.47</v>
      </c>
      <c r="DD197" s="380">
        <f t="shared" si="651"/>
        <v>4884.47</v>
      </c>
      <c r="DE197" s="64">
        <f t="shared" si="600"/>
        <v>0</v>
      </c>
      <c r="DF197" s="64">
        <f t="shared" si="600"/>
        <v>0</v>
      </c>
      <c r="DG197" s="64">
        <f t="shared" si="600"/>
        <v>0</v>
      </c>
      <c r="DH197" s="64">
        <f t="shared" si="590"/>
        <v>0</v>
      </c>
      <c r="DI197" s="64">
        <f t="shared" si="590"/>
        <v>0</v>
      </c>
      <c r="DJ197" s="64">
        <f t="shared" si="590"/>
        <v>0</v>
      </c>
      <c r="DK197" s="64">
        <f t="shared" si="590"/>
        <v>0</v>
      </c>
      <c r="DL197" s="64">
        <f t="shared" si="590"/>
        <v>0</v>
      </c>
      <c r="DM197" s="64">
        <f t="shared" si="590"/>
        <v>4884.47</v>
      </c>
      <c r="DN197" s="64">
        <f t="shared" si="590"/>
        <v>4884.47</v>
      </c>
      <c r="DO197" s="64">
        <f t="shared" si="590"/>
        <v>0</v>
      </c>
      <c r="DP197" s="64">
        <f t="shared" si="590"/>
        <v>0</v>
      </c>
      <c r="DQ197" s="245"/>
      <c r="DR197" s="245"/>
      <c r="DS197" s="245"/>
      <c r="DT197" s="245"/>
      <c r="DU197" s="245"/>
      <c r="DV197" s="245"/>
      <c r="DW197" s="245"/>
      <c r="DX197" s="245"/>
      <c r="DY197" s="33"/>
      <c r="DZ197" s="33"/>
      <c r="EA197" s="33"/>
      <c r="EB197" s="64">
        <f t="shared" si="691"/>
        <v>0</v>
      </c>
      <c r="EC197" s="426">
        <f t="shared" si="691"/>
        <v>0</v>
      </c>
      <c r="ED197" s="426">
        <f t="shared" si="692"/>
        <v>0</v>
      </c>
      <c r="EE197" s="64">
        <f t="shared" si="693"/>
        <v>0</v>
      </c>
      <c r="EF197" s="64">
        <f t="shared" si="652"/>
        <v>0</v>
      </c>
      <c r="EG197" s="64">
        <f t="shared" si="694"/>
        <v>0</v>
      </c>
      <c r="EH197" s="64">
        <f t="shared" si="653"/>
        <v>0</v>
      </c>
      <c r="EI197" s="64">
        <f t="shared" si="653"/>
        <v>0</v>
      </c>
      <c r="EJ197" s="64">
        <f t="shared" si="695"/>
        <v>0</v>
      </c>
      <c r="EK197" s="64">
        <f t="shared" si="654"/>
        <v>0</v>
      </c>
      <c r="EL197" s="64">
        <f t="shared" si="654"/>
        <v>0</v>
      </c>
      <c r="EM197" s="64">
        <f t="shared" si="655"/>
        <v>0</v>
      </c>
      <c r="EN197" s="64">
        <f t="shared" si="656"/>
        <v>0</v>
      </c>
      <c r="EO197" s="64">
        <f t="shared" si="656"/>
        <v>0</v>
      </c>
      <c r="EP197" s="64">
        <f t="shared" si="657"/>
        <v>0</v>
      </c>
      <c r="EQ197" s="64">
        <f t="shared" si="658"/>
        <v>0</v>
      </c>
      <c r="ER197" s="64">
        <f t="shared" si="658"/>
        <v>0</v>
      </c>
      <c r="ES197" s="64"/>
      <c r="ET197" s="426">
        <f t="shared" si="659"/>
        <v>0</v>
      </c>
      <c r="EU197" s="64">
        <f t="shared" si="659"/>
        <v>0</v>
      </c>
      <c r="EV197" s="64"/>
      <c r="EW197" s="426">
        <f t="shared" si="660"/>
        <v>0</v>
      </c>
      <c r="EX197" s="64">
        <f t="shared" si="696"/>
        <v>0</v>
      </c>
      <c r="EY197" s="426">
        <f t="shared" si="696"/>
        <v>0</v>
      </c>
      <c r="EZ197" s="426">
        <f t="shared" si="697"/>
        <v>0</v>
      </c>
      <c r="FA197" s="64">
        <f t="shared" si="698"/>
        <v>0</v>
      </c>
      <c r="FB197" s="64">
        <f t="shared" si="661"/>
        <v>0</v>
      </c>
      <c r="FC197" s="64">
        <f t="shared" si="699"/>
        <v>0</v>
      </c>
      <c r="FD197" s="64">
        <f t="shared" si="662"/>
        <v>0</v>
      </c>
      <c r="FE197" s="64">
        <f t="shared" si="662"/>
        <v>0</v>
      </c>
      <c r="FF197" s="64">
        <f t="shared" si="700"/>
        <v>0</v>
      </c>
      <c r="FG197" s="64">
        <f t="shared" si="663"/>
        <v>0</v>
      </c>
      <c r="FH197" s="64">
        <f t="shared" si="663"/>
        <v>0</v>
      </c>
      <c r="FI197" s="64">
        <f t="shared" si="664"/>
        <v>0</v>
      </c>
      <c r="FJ197" s="64">
        <f t="shared" si="665"/>
        <v>0</v>
      </c>
      <c r="FK197" s="64">
        <f t="shared" si="665"/>
        <v>0</v>
      </c>
      <c r="FL197" s="64">
        <f t="shared" si="666"/>
        <v>0</v>
      </c>
      <c r="FM197" s="64">
        <f t="shared" si="667"/>
        <v>0</v>
      </c>
      <c r="FN197" s="64">
        <f t="shared" si="667"/>
        <v>0</v>
      </c>
      <c r="FO197" s="64"/>
      <c r="FP197" s="64">
        <f t="shared" si="668"/>
        <v>0</v>
      </c>
      <c r="FQ197" s="64">
        <f t="shared" si="668"/>
        <v>0</v>
      </c>
      <c r="FR197" s="64"/>
      <c r="FS197" s="64">
        <f t="shared" si="669"/>
        <v>0</v>
      </c>
      <c r="FT197" s="64">
        <f t="shared" si="670"/>
        <v>4884.47</v>
      </c>
      <c r="FU197" s="426">
        <f t="shared" si="670"/>
        <v>0</v>
      </c>
      <c r="FV197" s="426">
        <f t="shared" si="701"/>
        <v>0</v>
      </c>
      <c r="FW197" s="64">
        <f t="shared" si="671"/>
        <v>4884.47</v>
      </c>
      <c r="FX197" s="64">
        <f t="shared" si="672"/>
        <v>0</v>
      </c>
      <c r="FY197" s="64">
        <f t="shared" si="702"/>
        <v>0</v>
      </c>
      <c r="FZ197" s="64">
        <f t="shared" si="673"/>
        <v>0</v>
      </c>
      <c r="GA197" s="64">
        <f t="shared" si="673"/>
        <v>0</v>
      </c>
      <c r="GB197" s="64">
        <f t="shared" si="703"/>
        <v>0</v>
      </c>
      <c r="GC197" s="64">
        <f t="shared" si="674"/>
        <v>0</v>
      </c>
      <c r="GD197" s="64">
        <f t="shared" si="674"/>
        <v>0</v>
      </c>
      <c r="GE197" s="64">
        <f t="shared" si="675"/>
        <v>0</v>
      </c>
      <c r="GF197" s="64">
        <f t="shared" si="676"/>
        <v>0</v>
      </c>
      <c r="GG197" s="64">
        <f t="shared" si="676"/>
        <v>0</v>
      </c>
      <c r="GH197" s="64">
        <f t="shared" si="677"/>
        <v>0</v>
      </c>
      <c r="GI197" s="64">
        <f t="shared" si="678"/>
        <v>0</v>
      </c>
      <c r="GJ197" s="64">
        <f t="shared" si="678"/>
        <v>4884.47</v>
      </c>
      <c r="GK197" s="64"/>
      <c r="GL197" s="64">
        <f t="shared" si="679"/>
        <v>4884.47</v>
      </c>
      <c r="GM197" s="64">
        <f t="shared" si="679"/>
        <v>0</v>
      </c>
      <c r="GN197" s="64"/>
      <c r="GO197" s="64">
        <f t="shared" si="680"/>
        <v>0</v>
      </c>
      <c r="GP197" s="64">
        <f t="shared" si="681"/>
        <v>0</v>
      </c>
      <c r="GQ197" s="426">
        <f t="shared" si="681"/>
        <v>0</v>
      </c>
      <c r="GR197" s="426">
        <f t="shared" si="704"/>
        <v>0</v>
      </c>
      <c r="GS197" s="64">
        <f t="shared" si="682"/>
        <v>0</v>
      </c>
      <c r="GT197" s="64">
        <f t="shared" si="683"/>
        <v>0</v>
      </c>
      <c r="GU197" s="64">
        <f t="shared" si="705"/>
        <v>0</v>
      </c>
      <c r="GV197" s="64">
        <f t="shared" si="684"/>
        <v>0</v>
      </c>
      <c r="GW197" s="64">
        <f t="shared" si="684"/>
        <v>0</v>
      </c>
      <c r="GX197" s="64">
        <f t="shared" si="706"/>
        <v>0</v>
      </c>
      <c r="GY197" s="64">
        <f t="shared" si="685"/>
        <v>0</v>
      </c>
      <c r="GZ197" s="64">
        <f t="shared" si="685"/>
        <v>0</v>
      </c>
      <c r="HA197" s="64">
        <f t="shared" si="707"/>
        <v>0</v>
      </c>
      <c r="HB197" s="64">
        <f t="shared" si="686"/>
        <v>0</v>
      </c>
      <c r="HC197" s="64">
        <f t="shared" si="686"/>
        <v>0</v>
      </c>
      <c r="HD197" s="64">
        <f t="shared" si="708"/>
        <v>0</v>
      </c>
      <c r="HE197" s="64">
        <f t="shared" si="687"/>
        <v>0</v>
      </c>
      <c r="HF197" s="64">
        <f t="shared" si="687"/>
        <v>0</v>
      </c>
      <c r="HG197" s="64"/>
      <c r="HH197" s="64">
        <f t="shared" si="688"/>
        <v>0</v>
      </c>
      <c r="HI197" s="64">
        <f t="shared" si="688"/>
        <v>0</v>
      </c>
      <c r="HJ197" s="64"/>
      <c r="HK197" s="64">
        <f t="shared" si="689"/>
        <v>0</v>
      </c>
      <c r="HL197" s="382">
        <f t="shared" si="709"/>
        <v>4884.47</v>
      </c>
      <c r="HM197" s="398">
        <f t="shared" si="709"/>
        <v>0</v>
      </c>
      <c r="HN197" s="398">
        <f t="shared" si="710"/>
        <v>0</v>
      </c>
      <c r="HO197" s="382">
        <f t="shared" si="690"/>
        <v>4884.47</v>
      </c>
      <c r="HP197" s="382">
        <f t="shared" si="589"/>
        <v>0</v>
      </c>
      <c r="HQ197" s="382">
        <f t="shared" si="589"/>
        <v>0</v>
      </c>
      <c r="HR197" s="382">
        <f t="shared" si="589"/>
        <v>0</v>
      </c>
      <c r="HS197" s="382">
        <f t="shared" si="589"/>
        <v>0</v>
      </c>
      <c r="HT197" s="382">
        <f t="shared" si="589"/>
        <v>0</v>
      </c>
      <c r="HU197" s="382">
        <f t="shared" si="589"/>
        <v>0</v>
      </c>
      <c r="HV197" s="382">
        <f t="shared" si="589"/>
        <v>0</v>
      </c>
      <c r="HW197" s="382">
        <f t="shared" si="589"/>
        <v>0</v>
      </c>
      <c r="HX197" s="382">
        <f t="shared" si="589"/>
        <v>0</v>
      </c>
      <c r="HY197" s="382">
        <f t="shared" si="589"/>
        <v>0</v>
      </c>
      <c r="HZ197" s="382">
        <f t="shared" si="589"/>
        <v>0</v>
      </c>
      <c r="IA197" s="382">
        <f t="shared" si="711"/>
        <v>0</v>
      </c>
      <c r="IB197" s="382">
        <f t="shared" si="711"/>
        <v>4884.47</v>
      </c>
      <c r="IC197" s="382">
        <f t="shared" si="711"/>
        <v>0</v>
      </c>
      <c r="ID197" s="382">
        <f t="shared" si="711"/>
        <v>4884.47</v>
      </c>
      <c r="IE197" s="382">
        <f t="shared" si="711"/>
        <v>0</v>
      </c>
      <c r="IF197" s="429">
        <f t="shared" si="711"/>
        <v>0</v>
      </c>
      <c r="IG197" s="382">
        <f t="shared" si="711"/>
        <v>0</v>
      </c>
      <c r="IK197" s="380">
        <f t="shared" si="541"/>
        <v>0</v>
      </c>
    </row>
    <row r="198" spans="1:245" s="52" customFormat="1" ht="35.25" customHeight="1" outlineLevel="1">
      <c r="A198" s="376" t="s">
        <v>633</v>
      </c>
      <c r="B198" s="69" t="s">
        <v>632</v>
      </c>
      <c r="C198" s="377"/>
      <c r="D198" s="422"/>
      <c r="E198" s="49"/>
      <c r="F198" s="378"/>
      <c r="G198" s="50"/>
      <c r="H198" s="50"/>
      <c r="I198" s="50"/>
      <c r="J198" s="50">
        <v>2020</v>
      </c>
      <c r="K198" s="50">
        <v>2021</v>
      </c>
      <c r="L198" s="50"/>
      <c r="M198" s="27"/>
      <c r="N198" s="392" t="s">
        <v>606</v>
      </c>
      <c r="O198" s="27"/>
      <c r="P198" s="27"/>
      <c r="Q198" s="27"/>
      <c r="R198" s="27"/>
      <c r="S198" s="27"/>
      <c r="T198" s="27"/>
      <c r="U198" s="27"/>
      <c r="V198" s="62"/>
      <c r="W198" s="27"/>
      <c r="X198" s="27"/>
      <c r="Y198" s="27"/>
      <c r="Z198" s="27"/>
      <c r="AA198" s="27"/>
      <c r="AB198" s="27"/>
      <c r="AC198" s="27"/>
      <c r="AD198" s="27"/>
      <c r="AE198" s="27"/>
      <c r="AF198" s="27"/>
      <c r="AG198" s="27"/>
      <c r="AH198" s="27"/>
      <c r="AI198" s="27">
        <f t="shared" si="500"/>
        <v>1893.96</v>
      </c>
      <c r="AJ198" s="27">
        <v>1893.96</v>
      </c>
      <c r="AK198" s="27"/>
      <c r="AL198" s="27"/>
      <c r="AM198" s="27"/>
      <c r="AN198" s="27"/>
      <c r="AO198" s="27"/>
      <c r="AP198" s="27"/>
      <c r="AQ198" s="27"/>
      <c r="AR198" s="27"/>
      <c r="AS198" s="27"/>
      <c r="AT198" s="27"/>
      <c r="AU198" s="66">
        <f t="shared" si="545"/>
        <v>5053.0627199999999</v>
      </c>
      <c r="AV198" s="27"/>
      <c r="AW198" s="27"/>
      <c r="AX198" s="27">
        <f t="shared" si="546"/>
        <v>0</v>
      </c>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9"/>
      <c r="DA198" s="29"/>
      <c r="DB198" s="29"/>
      <c r="DC198" s="380">
        <f t="shared" si="651"/>
        <v>0</v>
      </c>
      <c r="DD198" s="380">
        <f t="shared" si="651"/>
        <v>0</v>
      </c>
      <c r="DE198" s="64">
        <f t="shared" si="600"/>
        <v>0</v>
      </c>
      <c r="DF198" s="64">
        <f t="shared" si="600"/>
        <v>0</v>
      </c>
      <c r="DG198" s="64">
        <f t="shared" si="600"/>
        <v>0</v>
      </c>
      <c r="DH198" s="64">
        <f t="shared" si="590"/>
        <v>0</v>
      </c>
      <c r="DI198" s="64">
        <f t="shared" si="590"/>
        <v>0</v>
      </c>
      <c r="DJ198" s="64">
        <f t="shared" si="590"/>
        <v>0</v>
      </c>
      <c r="DK198" s="64">
        <f t="shared" si="590"/>
        <v>0</v>
      </c>
      <c r="DL198" s="64">
        <f t="shared" si="590"/>
        <v>0</v>
      </c>
      <c r="DM198" s="64">
        <f t="shared" si="590"/>
        <v>0</v>
      </c>
      <c r="DN198" s="64">
        <f t="shared" si="590"/>
        <v>0</v>
      </c>
      <c r="DO198" s="64">
        <f t="shared" si="590"/>
        <v>0</v>
      </c>
      <c r="DP198" s="64">
        <f t="shared" si="590"/>
        <v>0</v>
      </c>
      <c r="DQ198" s="50"/>
      <c r="DR198" s="50"/>
      <c r="DS198" s="50"/>
      <c r="DT198" s="50"/>
      <c r="DU198" s="50"/>
      <c r="DV198" s="50"/>
      <c r="DW198" s="50"/>
      <c r="DX198" s="50"/>
      <c r="DY198" s="51"/>
      <c r="DZ198" s="51"/>
      <c r="EA198" s="51"/>
      <c r="EB198" s="64">
        <f t="shared" si="691"/>
        <v>0</v>
      </c>
      <c r="EC198" s="426">
        <f t="shared" si="691"/>
        <v>2043.96</v>
      </c>
      <c r="ED198" s="426">
        <f t="shared" si="692"/>
        <v>0</v>
      </c>
      <c r="EE198" s="64">
        <f t="shared" si="693"/>
        <v>0</v>
      </c>
      <c r="EF198" s="64">
        <f t="shared" si="652"/>
        <v>0</v>
      </c>
      <c r="EG198" s="64">
        <f t="shared" si="694"/>
        <v>0</v>
      </c>
      <c r="EH198" s="64">
        <f t="shared" si="653"/>
        <v>0</v>
      </c>
      <c r="EI198" s="64">
        <f t="shared" si="653"/>
        <v>0</v>
      </c>
      <c r="EJ198" s="64">
        <f t="shared" si="695"/>
        <v>0</v>
      </c>
      <c r="EK198" s="64">
        <f t="shared" si="654"/>
        <v>0</v>
      </c>
      <c r="EL198" s="64">
        <f t="shared" si="654"/>
        <v>0</v>
      </c>
      <c r="EM198" s="64">
        <f t="shared" si="655"/>
        <v>0</v>
      </c>
      <c r="EN198" s="64">
        <f t="shared" si="656"/>
        <v>0</v>
      </c>
      <c r="EO198" s="64">
        <f t="shared" si="656"/>
        <v>0</v>
      </c>
      <c r="EP198" s="64">
        <f t="shared" si="657"/>
        <v>1893.96</v>
      </c>
      <c r="EQ198" s="64">
        <f t="shared" si="658"/>
        <v>0</v>
      </c>
      <c r="ER198" s="64">
        <f t="shared" si="658"/>
        <v>0</v>
      </c>
      <c r="ES198" s="64">
        <v>150</v>
      </c>
      <c r="ET198" s="426">
        <f t="shared" si="659"/>
        <v>0</v>
      </c>
      <c r="EU198" s="64">
        <f t="shared" si="659"/>
        <v>0</v>
      </c>
      <c r="EV198" s="64"/>
      <c r="EW198" s="426">
        <f t="shared" si="660"/>
        <v>0</v>
      </c>
      <c r="EX198" s="64">
        <f t="shared" si="696"/>
        <v>0</v>
      </c>
      <c r="EY198" s="426">
        <f t="shared" si="696"/>
        <v>0</v>
      </c>
      <c r="EZ198" s="426">
        <f t="shared" si="697"/>
        <v>0</v>
      </c>
      <c r="FA198" s="64">
        <f t="shared" si="698"/>
        <v>0</v>
      </c>
      <c r="FB198" s="64">
        <f t="shared" si="661"/>
        <v>0</v>
      </c>
      <c r="FC198" s="64">
        <f t="shared" si="699"/>
        <v>0</v>
      </c>
      <c r="FD198" s="64">
        <f t="shared" si="662"/>
        <v>0</v>
      </c>
      <c r="FE198" s="64">
        <f t="shared" si="662"/>
        <v>0</v>
      </c>
      <c r="FF198" s="64">
        <f t="shared" si="700"/>
        <v>0</v>
      </c>
      <c r="FG198" s="64">
        <f t="shared" si="663"/>
        <v>0</v>
      </c>
      <c r="FH198" s="64">
        <f t="shared" si="663"/>
        <v>0</v>
      </c>
      <c r="FI198" s="64">
        <f t="shared" si="664"/>
        <v>0</v>
      </c>
      <c r="FJ198" s="64">
        <f t="shared" si="665"/>
        <v>0</v>
      </c>
      <c r="FK198" s="64">
        <f t="shared" si="665"/>
        <v>0</v>
      </c>
      <c r="FL198" s="64">
        <f t="shared" si="666"/>
        <v>0</v>
      </c>
      <c r="FM198" s="64">
        <f t="shared" si="667"/>
        <v>0</v>
      </c>
      <c r="FN198" s="64">
        <f t="shared" si="667"/>
        <v>0</v>
      </c>
      <c r="FO198" s="64"/>
      <c r="FP198" s="64">
        <f t="shared" si="668"/>
        <v>0</v>
      </c>
      <c r="FQ198" s="64">
        <f t="shared" si="668"/>
        <v>0</v>
      </c>
      <c r="FR198" s="64"/>
      <c r="FS198" s="64">
        <f t="shared" si="669"/>
        <v>0</v>
      </c>
      <c r="FT198" s="64">
        <f t="shared" si="670"/>
        <v>0</v>
      </c>
      <c r="FU198" s="426">
        <f t="shared" si="670"/>
        <v>0</v>
      </c>
      <c r="FV198" s="426">
        <f t="shared" si="701"/>
        <v>0</v>
      </c>
      <c r="FW198" s="64">
        <f t="shared" si="671"/>
        <v>0</v>
      </c>
      <c r="FX198" s="64">
        <f t="shared" si="672"/>
        <v>0</v>
      </c>
      <c r="FY198" s="64">
        <f t="shared" si="702"/>
        <v>0</v>
      </c>
      <c r="FZ198" s="64">
        <f t="shared" si="673"/>
        <v>0</v>
      </c>
      <c r="GA198" s="64">
        <f t="shared" si="673"/>
        <v>0</v>
      </c>
      <c r="GB198" s="64">
        <f t="shared" si="703"/>
        <v>0</v>
      </c>
      <c r="GC198" s="64">
        <f t="shared" si="674"/>
        <v>0</v>
      </c>
      <c r="GD198" s="64">
        <f t="shared" si="674"/>
        <v>0</v>
      </c>
      <c r="GE198" s="64">
        <f t="shared" si="675"/>
        <v>0</v>
      </c>
      <c r="GF198" s="64">
        <f t="shared" si="676"/>
        <v>0</v>
      </c>
      <c r="GG198" s="64">
        <f t="shared" si="676"/>
        <v>0</v>
      </c>
      <c r="GH198" s="64">
        <f t="shared" si="677"/>
        <v>0</v>
      </c>
      <c r="GI198" s="64">
        <f t="shared" si="678"/>
        <v>0</v>
      </c>
      <c r="GJ198" s="64">
        <f t="shared" si="678"/>
        <v>0</v>
      </c>
      <c r="GK198" s="64"/>
      <c r="GL198" s="64">
        <f t="shared" si="679"/>
        <v>0</v>
      </c>
      <c r="GM198" s="64">
        <f t="shared" si="679"/>
        <v>0</v>
      </c>
      <c r="GN198" s="64"/>
      <c r="GO198" s="64">
        <f t="shared" si="680"/>
        <v>0</v>
      </c>
      <c r="GP198" s="64">
        <f t="shared" si="681"/>
        <v>0</v>
      </c>
      <c r="GQ198" s="426">
        <f t="shared" si="681"/>
        <v>4903.0627199999999</v>
      </c>
      <c r="GR198" s="426">
        <f t="shared" si="704"/>
        <v>0</v>
      </c>
      <c r="GS198" s="64">
        <f t="shared" si="682"/>
        <v>0</v>
      </c>
      <c r="GT198" s="64">
        <f t="shared" si="683"/>
        <v>0</v>
      </c>
      <c r="GU198" s="64">
        <f t="shared" si="705"/>
        <v>0</v>
      </c>
      <c r="GV198" s="64">
        <f t="shared" si="684"/>
        <v>0</v>
      </c>
      <c r="GW198" s="64">
        <f t="shared" si="684"/>
        <v>0</v>
      </c>
      <c r="GX198" s="64">
        <f t="shared" si="706"/>
        <v>0</v>
      </c>
      <c r="GY198" s="64">
        <f t="shared" si="685"/>
        <v>0</v>
      </c>
      <c r="GZ198" s="64">
        <f t="shared" si="685"/>
        <v>0</v>
      </c>
      <c r="HA198" s="64">
        <f t="shared" si="707"/>
        <v>0</v>
      </c>
      <c r="HB198" s="64">
        <f t="shared" si="686"/>
        <v>0</v>
      </c>
      <c r="HC198" s="64">
        <f t="shared" si="686"/>
        <v>0</v>
      </c>
      <c r="HD198" s="64">
        <f t="shared" si="708"/>
        <v>0</v>
      </c>
      <c r="HE198" s="64">
        <f t="shared" si="687"/>
        <v>0</v>
      </c>
      <c r="HF198" s="64">
        <f t="shared" si="687"/>
        <v>0</v>
      </c>
      <c r="HG198" s="64">
        <v>4903.0627199999999</v>
      </c>
      <c r="HH198" s="64">
        <f t="shared" si="688"/>
        <v>0</v>
      </c>
      <c r="HI198" s="64">
        <f t="shared" si="688"/>
        <v>0</v>
      </c>
      <c r="HJ198" s="64"/>
      <c r="HK198" s="64">
        <f t="shared" si="689"/>
        <v>0</v>
      </c>
      <c r="HL198" s="382">
        <f t="shared" si="709"/>
        <v>0</v>
      </c>
      <c r="HM198" s="398">
        <f t="shared" si="709"/>
        <v>6947.0227199999999</v>
      </c>
      <c r="HN198" s="398">
        <f t="shared" si="710"/>
        <v>0</v>
      </c>
      <c r="HO198" s="382">
        <f t="shared" si="690"/>
        <v>0</v>
      </c>
      <c r="HP198" s="382">
        <f t="shared" si="589"/>
        <v>0</v>
      </c>
      <c r="HQ198" s="382">
        <f t="shared" si="589"/>
        <v>0</v>
      </c>
      <c r="HR198" s="382">
        <f t="shared" si="589"/>
        <v>0</v>
      </c>
      <c r="HS198" s="382">
        <f t="shared" si="589"/>
        <v>0</v>
      </c>
      <c r="HT198" s="382">
        <f t="shared" si="589"/>
        <v>0</v>
      </c>
      <c r="HU198" s="382">
        <f t="shared" si="589"/>
        <v>0</v>
      </c>
      <c r="HV198" s="382">
        <f t="shared" si="589"/>
        <v>0</v>
      </c>
      <c r="HW198" s="382">
        <f t="shared" si="589"/>
        <v>0</v>
      </c>
      <c r="HX198" s="382">
        <f t="shared" si="589"/>
        <v>0</v>
      </c>
      <c r="HY198" s="382">
        <f t="shared" si="589"/>
        <v>0</v>
      </c>
      <c r="HZ198" s="382">
        <f t="shared" si="589"/>
        <v>1893.96</v>
      </c>
      <c r="IA198" s="382">
        <f t="shared" si="711"/>
        <v>0</v>
      </c>
      <c r="IB198" s="382">
        <f t="shared" si="711"/>
        <v>0</v>
      </c>
      <c r="IC198" s="382">
        <f t="shared" si="711"/>
        <v>5053.0627199999999</v>
      </c>
      <c r="ID198" s="382">
        <f t="shared" si="711"/>
        <v>0</v>
      </c>
      <c r="IE198" s="382">
        <f t="shared" si="711"/>
        <v>0</v>
      </c>
      <c r="IF198" s="429">
        <f t="shared" si="711"/>
        <v>0</v>
      </c>
      <c r="IG198" s="382">
        <f t="shared" si="711"/>
        <v>0</v>
      </c>
      <c r="IK198" s="380">
        <f t="shared" si="541"/>
        <v>0</v>
      </c>
    </row>
    <row r="199" spans="1:245" s="35" customFormat="1" ht="24" customHeight="1">
      <c r="A199" s="49" t="s">
        <v>57</v>
      </c>
      <c r="B199" s="576" t="s">
        <v>33</v>
      </c>
      <c r="C199" s="576"/>
      <c r="D199" s="576"/>
      <c r="E199" s="49" t="s">
        <v>6</v>
      </c>
      <c r="F199" s="49"/>
      <c r="G199" s="50" t="s">
        <v>46</v>
      </c>
      <c r="H199" s="27"/>
      <c r="I199" s="27"/>
      <c r="J199" s="50">
        <v>2017</v>
      </c>
      <c r="K199" s="50">
        <v>2018</v>
      </c>
      <c r="L199" s="50"/>
      <c r="M199" s="27">
        <f>+P199+R199+T199+AG199+AS199+AV199</f>
        <v>5860</v>
      </c>
      <c r="N199" s="392" t="s">
        <v>606</v>
      </c>
      <c r="O199" s="27">
        <f>+Q199+S199+U199+AH199+AT199+AW199</f>
        <v>5860</v>
      </c>
      <c r="P199" s="27">
        <f t="shared" ref="P199:U201" si="712">BA199+BO199+CC199+CQ199</f>
        <v>5000</v>
      </c>
      <c r="Q199" s="27">
        <f t="shared" si="712"/>
        <v>5000</v>
      </c>
      <c r="R199" s="27">
        <f t="shared" si="712"/>
        <v>860</v>
      </c>
      <c r="S199" s="27">
        <f t="shared" si="712"/>
        <v>860</v>
      </c>
      <c r="T199" s="27">
        <f t="shared" si="712"/>
        <v>0</v>
      </c>
      <c r="U199" s="27">
        <f t="shared" si="712"/>
        <v>0</v>
      </c>
      <c r="V199" s="66">
        <f>SUBTOTAL(9,W199:AE199)</f>
        <v>0</v>
      </c>
      <c r="W199" s="27"/>
      <c r="X199" s="27"/>
      <c r="Y199" s="27"/>
      <c r="Z199" s="27"/>
      <c r="AA199" s="27"/>
      <c r="AB199" s="27"/>
      <c r="AC199" s="27"/>
      <c r="AD199" s="27"/>
      <c r="AE199" s="27"/>
      <c r="AF199" s="27"/>
      <c r="AG199" s="27">
        <f>BG199+BU199+CI199+CW199</f>
        <v>0</v>
      </c>
      <c r="AH199" s="27">
        <f>BH199+BV199+CJ199+CX199</f>
        <v>0</v>
      </c>
      <c r="AI199" s="27">
        <f t="shared" si="500"/>
        <v>5892.1947600000003</v>
      </c>
      <c r="AJ199" s="27">
        <v>5892.1947600000003</v>
      </c>
      <c r="AK199" s="27"/>
      <c r="AL199" s="27"/>
      <c r="AM199" s="27"/>
      <c r="AN199" s="27"/>
      <c r="AO199" s="27"/>
      <c r="AP199" s="27"/>
      <c r="AQ199" s="27"/>
      <c r="AR199" s="27"/>
      <c r="AS199" s="27">
        <f>BI199+BW199+CK199+CY199</f>
        <v>0</v>
      </c>
      <c r="AT199" s="27">
        <f>BJ199+BX199+CL199+CZ199</f>
        <v>0</v>
      </c>
      <c r="AU199" s="66">
        <f t="shared" si="545"/>
        <v>0</v>
      </c>
      <c r="AV199" s="27">
        <f t="shared" si="644"/>
        <v>0</v>
      </c>
      <c r="AW199" s="27">
        <f t="shared" si="644"/>
        <v>0</v>
      </c>
      <c r="AX199" s="27">
        <f t="shared" si="546"/>
        <v>0</v>
      </c>
      <c r="AY199" s="34">
        <f>+BA199+BC199+BE199+BG199+BI199+BK199</f>
        <v>5860</v>
      </c>
      <c r="AZ199" s="34">
        <f>+BB199+BD199+BF199+BH199+BJ199+BL199</f>
        <v>5860</v>
      </c>
      <c r="BA199" s="34">
        <v>5000</v>
      </c>
      <c r="BB199" s="34">
        <v>5000</v>
      </c>
      <c r="BC199" s="34">
        <v>860</v>
      </c>
      <c r="BD199" s="34">
        <v>860</v>
      </c>
      <c r="BE199" s="34"/>
      <c r="BF199" s="34"/>
      <c r="BG199" s="34"/>
      <c r="BH199" s="34"/>
      <c r="BI199" s="34"/>
      <c r="BJ199" s="34"/>
      <c r="BK199" s="34"/>
      <c r="BL199" s="34"/>
      <c r="BM199" s="34">
        <f t="shared" ref="BM199:BN201" si="713">+BO199+BQ199+BS199+BU199+BW199+BY199</f>
        <v>0</v>
      </c>
      <c r="BN199" s="34">
        <f t="shared" si="713"/>
        <v>0</v>
      </c>
      <c r="BO199" s="245"/>
      <c r="BP199" s="245"/>
      <c r="BQ199" s="245"/>
      <c r="BR199" s="245"/>
      <c r="BS199" s="245"/>
      <c r="BT199" s="245"/>
      <c r="BU199" s="245"/>
      <c r="BV199" s="245"/>
      <c r="BW199" s="245"/>
      <c r="BX199" s="245"/>
      <c r="BY199" s="245"/>
      <c r="BZ199" s="245"/>
      <c r="CA199" s="34">
        <f t="shared" ref="CA199:CB199" si="714">SUM(CC199:CM199)</f>
        <v>0</v>
      </c>
      <c r="CB199" s="34">
        <f t="shared" si="714"/>
        <v>0</v>
      </c>
      <c r="CC199" s="245"/>
      <c r="CD199" s="245"/>
      <c r="CE199" s="245"/>
      <c r="CF199" s="245"/>
      <c r="CG199" s="245"/>
      <c r="CH199" s="245"/>
      <c r="CI199" s="245"/>
      <c r="CJ199" s="245"/>
      <c r="CK199" s="245"/>
      <c r="CL199" s="245"/>
      <c r="CM199" s="245"/>
      <c r="CN199" s="245"/>
      <c r="CO199" s="34">
        <f t="shared" si="647"/>
        <v>0</v>
      </c>
      <c r="CP199" s="34">
        <f t="shared" si="647"/>
        <v>0</v>
      </c>
      <c r="CQ199" s="245"/>
      <c r="CR199" s="245"/>
      <c r="CS199" s="245"/>
      <c r="CT199" s="245"/>
      <c r="CU199" s="34"/>
      <c r="CV199" s="34"/>
      <c r="CW199" s="34"/>
      <c r="CX199" s="34"/>
      <c r="CY199" s="34"/>
      <c r="CZ199" s="58"/>
      <c r="DA199" s="58"/>
      <c r="DB199" s="58"/>
      <c r="DC199" s="380">
        <f t="shared" si="651"/>
        <v>5860</v>
      </c>
      <c r="DD199" s="380">
        <f t="shared" si="651"/>
        <v>5860</v>
      </c>
      <c r="DE199" s="64">
        <f t="shared" si="600"/>
        <v>5000</v>
      </c>
      <c r="DF199" s="64">
        <f t="shared" si="600"/>
        <v>5000</v>
      </c>
      <c r="DG199" s="64">
        <f t="shared" si="600"/>
        <v>860</v>
      </c>
      <c r="DH199" s="64">
        <f t="shared" si="590"/>
        <v>860</v>
      </c>
      <c r="DI199" s="64">
        <f t="shared" si="590"/>
        <v>0</v>
      </c>
      <c r="DJ199" s="64">
        <f t="shared" si="590"/>
        <v>0</v>
      </c>
      <c r="DK199" s="64">
        <f t="shared" si="590"/>
        <v>0</v>
      </c>
      <c r="DL199" s="64">
        <f t="shared" si="590"/>
        <v>0</v>
      </c>
      <c r="DM199" s="64">
        <f t="shared" si="590"/>
        <v>0</v>
      </c>
      <c r="DN199" s="64">
        <f t="shared" si="590"/>
        <v>0</v>
      </c>
      <c r="DO199" s="64">
        <f t="shared" si="590"/>
        <v>0</v>
      </c>
      <c r="DP199" s="64">
        <f t="shared" si="590"/>
        <v>0</v>
      </c>
      <c r="DQ199" s="245">
        <v>0</v>
      </c>
      <c r="DR199" s="245">
        <v>0</v>
      </c>
      <c r="DS199" s="245">
        <v>0</v>
      </c>
      <c r="DT199" s="245">
        <v>1</v>
      </c>
      <c r="DU199" s="245">
        <v>0</v>
      </c>
      <c r="DV199" s="245">
        <f t="shared" ref="DV199" si="715">SUM(DQ199:DU199)</f>
        <v>1</v>
      </c>
      <c r="DW199" s="245"/>
      <c r="DX199" s="245"/>
      <c r="DY199" s="33"/>
      <c r="DZ199" s="33"/>
      <c r="EA199" s="33"/>
      <c r="EB199" s="64">
        <f t="shared" si="691"/>
        <v>5860</v>
      </c>
      <c r="EC199" s="426">
        <f t="shared" si="691"/>
        <v>11752.19476</v>
      </c>
      <c r="ED199" s="426">
        <f t="shared" si="692"/>
        <v>5860</v>
      </c>
      <c r="EE199" s="64">
        <f t="shared" si="693"/>
        <v>5860</v>
      </c>
      <c r="EF199" s="64">
        <f t="shared" si="652"/>
        <v>5000</v>
      </c>
      <c r="EG199" s="64">
        <f t="shared" si="694"/>
        <v>5000</v>
      </c>
      <c r="EH199" s="64">
        <f t="shared" si="653"/>
        <v>5000</v>
      </c>
      <c r="EI199" s="64">
        <f t="shared" si="653"/>
        <v>860</v>
      </c>
      <c r="EJ199" s="64">
        <f t="shared" si="695"/>
        <v>860</v>
      </c>
      <c r="EK199" s="64">
        <f t="shared" si="654"/>
        <v>860</v>
      </c>
      <c r="EL199" s="64">
        <f t="shared" si="654"/>
        <v>0</v>
      </c>
      <c r="EM199" s="64">
        <f t="shared" si="655"/>
        <v>0</v>
      </c>
      <c r="EN199" s="64">
        <f t="shared" si="656"/>
        <v>0</v>
      </c>
      <c r="EO199" s="64">
        <f t="shared" si="656"/>
        <v>0</v>
      </c>
      <c r="EP199" s="64">
        <f t="shared" si="657"/>
        <v>5892.1947600000003</v>
      </c>
      <c r="EQ199" s="64">
        <f t="shared" si="658"/>
        <v>0</v>
      </c>
      <c r="ER199" s="64">
        <f t="shared" si="658"/>
        <v>0</v>
      </c>
      <c r="ES199" s="64"/>
      <c r="ET199" s="426">
        <f t="shared" si="659"/>
        <v>0</v>
      </c>
      <c r="EU199" s="64">
        <f t="shared" si="659"/>
        <v>0</v>
      </c>
      <c r="EV199" s="64"/>
      <c r="EW199" s="426">
        <f t="shared" si="660"/>
        <v>0</v>
      </c>
      <c r="EX199" s="64">
        <f t="shared" si="696"/>
        <v>0</v>
      </c>
      <c r="EY199" s="426">
        <f t="shared" si="696"/>
        <v>0</v>
      </c>
      <c r="EZ199" s="426">
        <f t="shared" si="697"/>
        <v>0</v>
      </c>
      <c r="FA199" s="64">
        <f t="shared" si="698"/>
        <v>0</v>
      </c>
      <c r="FB199" s="64">
        <f t="shared" si="661"/>
        <v>0</v>
      </c>
      <c r="FC199" s="64">
        <f t="shared" si="699"/>
        <v>0</v>
      </c>
      <c r="FD199" s="64">
        <f t="shared" si="662"/>
        <v>0</v>
      </c>
      <c r="FE199" s="64">
        <f t="shared" si="662"/>
        <v>0</v>
      </c>
      <c r="FF199" s="64">
        <f t="shared" si="700"/>
        <v>0</v>
      </c>
      <c r="FG199" s="64">
        <f t="shared" si="663"/>
        <v>0</v>
      </c>
      <c r="FH199" s="64">
        <f t="shared" si="663"/>
        <v>0</v>
      </c>
      <c r="FI199" s="64">
        <f t="shared" si="664"/>
        <v>0</v>
      </c>
      <c r="FJ199" s="64">
        <f t="shared" si="665"/>
        <v>0</v>
      </c>
      <c r="FK199" s="64">
        <f t="shared" si="665"/>
        <v>0</v>
      </c>
      <c r="FL199" s="64">
        <f t="shared" si="666"/>
        <v>0</v>
      </c>
      <c r="FM199" s="64">
        <f t="shared" si="667"/>
        <v>0</v>
      </c>
      <c r="FN199" s="64">
        <f t="shared" si="667"/>
        <v>0</v>
      </c>
      <c r="FO199" s="64"/>
      <c r="FP199" s="64">
        <f t="shared" si="668"/>
        <v>0</v>
      </c>
      <c r="FQ199" s="64">
        <f t="shared" si="668"/>
        <v>0</v>
      </c>
      <c r="FR199" s="64"/>
      <c r="FS199" s="64">
        <f t="shared" si="669"/>
        <v>0</v>
      </c>
      <c r="FT199" s="64">
        <f t="shared" si="670"/>
        <v>0</v>
      </c>
      <c r="FU199" s="426">
        <f t="shared" si="670"/>
        <v>0</v>
      </c>
      <c r="FV199" s="426">
        <f t="shared" si="701"/>
        <v>0</v>
      </c>
      <c r="FW199" s="64">
        <f t="shared" si="671"/>
        <v>0</v>
      </c>
      <c r="FX199" s="64">
        <f t="shared" si="672"/>
        <v>0</v>
      </c>
      <c r="FY199" s="64">
        <f t="shared" si="702"/>
        <v>0</v>
      </c>
      <c r="FZ199" s="64">
        <f t="shared" si="673"/>
        <v>0</v>
      </c>
      <c r="GA199" s="64">
        <f t="shared" si="673"/>
        <v>0</v>
      </c>
      <c r="GB199" s="64">
        <f t="shared" si="703"/>
        <v>0</v>
      </c>
      <c r="GC199" s="64">
        <f t="shared" si="674"/>
        <v>0</v>
      </c>
      <c r="GD199" s="64">
        <f t="shared" si="674"/>
        <v>0</v>
      </c>
      <c r="GE199" s="64">
        <f t="shared" si="675"/>
        <v>0</v>
      </c>
      <c r="GF199" s="64">
        <f t="shared" si="676"/>
        <v>0</v>
      </c>
      <c r="GG199" s="64">
        <f t="shared" si="676"/>
        <v>0</v>
      </c>
      <c r="GH199" s="64">
        <f t="shared" si="677"/>
        <v>0</v>
      </c>
      <c r="GI199" s="64">
        <f t="shared" si="678"/>
        <v>0</v>
      </c>
      <c r="GJ199" s="64">
        <f t="shared" si="678"/>
        <v>0</v>
      </c>
      <c r="GK199" s="64"/>
      <c r="GL199" s="64">
        <f t="shared" si="679"/>
        <v>0</v>
      </c>
      <c r="GM199" s="64">
        <f t="shared" si="679"/>
        <v>0</v>
      </c>
      <c r="GN199" s="64"/>
      <c r="GO199" s="64">
        <f t="shared" si="680"/>
        <v>0</v>
      </c>
      <c r="GP199" s="64">
        <f t="shared" si="681"/>
        <v>0</v>
      </c>
      <c r="GQ199" s="426">
        <f t="shared" si="681"/>
        <v>0</v>
      </c>
      <c r="GR199" s="426">
        <f t="shared" si="704"/>
        <v>0</v>
      </c>
      <c r="GS199" s="64">
        <f t="shared" si="682"/>
        <v>0</v>
      </c>
      <c r="GT199" s="64">
        <f t="shared" si="683"/>
        <v>0</v>
      </c>
      <c r="GU199" s="64">
        <f t="shared" si="705"/>
        <v>0</v>
      </c>
      <c r="GV199" s="64">
        <f t="shared" si="684"/>
        <v>0</v>
      </c>
      <c r="GW199" s="64">
        <f t="shared" si="684"/>
        <v>0</v>
      </c>
      <c r="GX199" s="64">
        <f t="shared" si="706"/>
        <v>0</v>
      </c>
      <c r="GY199" s="64">
        <f t="shared" si="685"/>
        <v>0</v>
      </c>
      <c r="GZ199" s="64">
        <f t="shared" si="685"/>
        <v>0</v>
      </c>
      <c r="HA199" s="64">
        <f t="shared" si="707"/>
        <v>0</v>
      </c>
      <c r="HB199" s="64">
        <f t="shared" si="686"/>
        <v>0</v>
      </c>
      <c r="HC199" s="64">
        <f t="shared" si="686"/>
        <v>0</v>
      </c>
      <c r="HD199" s="64">
        <f t="shared" si="708"/>
        <v>0</v>
      </c>
      <c r="HE199" s="64">
        <f t="shared" si="687"/>
        <v>0</v>
      </c>
      <c r="HF199" s="64">
        <f t="shared" si="687"/>
        <v>0</v>
      </c>
      <c r="HG199" s="64"/>
      <c r="HH199" s="64">
        <f t="shared" si="688"/>
        <v>0</v>
      </c>
      <c r="HI199" s="64">
        <f t="shared" si="688"/>
        <v>0</v>
      </c>
      <c r="HJ199" s="64"/>
      <c r="HK199" s="64">
        <f t="shared" si="689"/>
        <v>0</v>
      </c>
      <c r="HL199" s="382">
        <f t="shared" si="709"/>
        <v>5860</v>
      </c>
      <c r="HM199" s="398">
        <f t="shared" si="709"/>
        <v>11752.19476</v>
      </c>
      <c r="HN199" s="398">
        <f t="shared" si="710"/>
        <v>5860</v>
      </c>
      <c r="HO199" s="382">
        <f t="shared" si="690"/>
        <v>5860</v>
      </c>
      <c r="HP199" s="382">
        <f t="shared" si="589"/>
        <v>5000</v>
      </c>
      <c r="HQ199" s="382">
        <f t="shared" si="589"/>
        <v>5000</v>
      </c>
      <c r="HR199" s="382">
        <f t="shared" si="589"/>
        <v>5000</v>
      </c>
      <c r="HS199" s="382">
        <f t="shared" si="589"/>
        <v>860</v>
      </c>
      <c r="HT199" s="382">
        <f t="shared" si="589"/>
        <v>860</v>
      </c>
      <c r="HU199" s="382">
        <f t="shared" si="589"/>
        <v>860</v>
      </c>
      <c r="HV199" s="382">
        <f t="shared" si="589"/>
        <v>0</v>
      </c>
      <c r="HW199" s="382">
        <f t="shared" si="589"/>
        <v>0</v>
      </c>
      <c r="HX199" s="382">
        <f t="shared" si="589"/>
        <v>0</v>
      </c>
      <c r="HY199" s="382">
        <f t="shared" si="589"/>
        <v>0</v>
      </c>
      <c r="HZ199" s="382">
        <f t="shared" si="589"/>
        <v>5892.1947600000003</v>
      </c>
      <c r="IA199" s="382">
        <f t="shared" si="711"/>
        <v>0</v>
      </c>
      <c r="IB199" s="382">
        <f t="shared" si="711"/>
        <v>0</v>
      </c>
      <c r="IC199" s="382">
        <f t="shared" si="711"/>
        <v>0</v>
      </c>
      <c r="ID199" s="382">
        <f t="shared" si="711"/>
        <v>0</v>
      </c>
      <c r="IE199" s="382">
        <f t="shared" si="711"/>
        <v>0</v>
      </c>
      <c r="IF199" s="429">
        <f t="shared" si="711"/>
        <v>0</v>
      </c>
      <c r="IG199" s="382">
        <f t="shared" si="711"/>
        <v>0</v>
      </c>
      <c r="IK199" s="380">
        <f t="shared" si="541"/>
        <v>0</v>
      </c>
    </row>
    <row r="200" spans="1:245" s="35" customFormat="1" ht="24" customHeight="1">
      <c r="A200" s="49" t="s">
        <v>552</v>
      </c>
      <c r="B200" s="576" t="s">
        <v>551</v>
      </c>
      <c r="C200" s="576"/>
      <c r="D200" s="576"/>
      <c r="E200" s="49" t="s">
        <v>6</v>
      </c>
      <c r="F200" s="49"/>
      <c r="G200" s="50" t="s">
        <v>46</v>
      </c>
      <c r="H200" s="27"/>
      <c r="I200" s="27"/>
      <c r="J200" s="50">
        <v>2019</v>
      </c>
      <c r="K200" s="50">
        <v>2019</v>
      </c>
      <c r="L200" s="50"/>
      <c r="M200" s="27">
        <f t="shared" ref="M200:M201" si="716">+P200+R200+T200+AG200+AS200+AV200</f>
        <v>0</v>
      </c>
      <c r="N200" s="392" t="s">
        <v>606</v>
      </c>
      <c r="O200" s="27">
        <f t="shared" ref="O200:O201" si="717">+Q200+S200+U200+AH200+AT200+AW200</f>
        <v>565</v>
      </c>
      <c r="P200" s="27">
        <f t="shared" si="712"/>
        <v>0</v>
      </c>
      <c r="Q200" s="27">
        <f t="shared" si="712"/>
        <v>0</v>
      </c>
      <c r="R200" s="27">
        <f t="shared" si="712"/>
        <v>0</v>
      </c>
      <c r="S200" s="27">
        <f t="shared" si="712"/>
        <v>0</v>
      </c>
      <c r="T200" s="27">
        <f t="shared" si="712"/>
        <v>0</v>
      </c>
      <c r="U200" s="27">
        <f>BF200+BT200+CH200+CV200</f>
        <v>565</v>
      </c>
      <c r="V200" s="66">
        <f t="shared" si="526"/>
        <v>2167</v>
      </c>
      <c r="W200" s="27">
        <v>2167</v>
      </c>
      <c r="X200" s="27"/>
      <c r="Y200" s="27"/>
      <c r="Z200" s="27"/>
      <c r="AA200" s="27"/>
      <c r="AB200" s="27"/>
      <c r="AC200" s="27"/>
      <c r="AD200" s="27"/>
      <c r="AE200" s="27"/>
      <c r="AF200" s="27"/>
      <c r="AG200" s="27">
        <f t="shared" ref="AG200:AG201" si="718">BG200+BU200+CI200+CW200</f>
        <v>0</v>
      </c>
      <c r="AH200" s="27">
        <f>BH200+BV200+CJ200+CX200</f>
        <v>0</v>
      </c>
      <c r="AI200" s="27">
        <f t="shared" ref="AI200:AI203" si="719">SUM(AJ200:AR200)</f>
        <v>0</v>
      </c>
      <c r="AJ200" s="27"/>
      <c r="AK200" s="27"/>
      <c r="AL200" s="27"/>
      <c r="AM200" s="27"/>
      <c r="AN200" s="27"/>
      <c r="AO200" s="27"/>
      <c r="AP200" s="27"/>
      <c r="AQ200" s="27"/>
      <c r="AR200" s="27"/>
      <c r="AS200" s="27">
        <f t="shared" ref="AS200:AT201" si="720">BI200+BW200+CK200+CY200</f>
        <v>0</v>
      </c>
      <c r="AT200" s="27">
        <f t="shared" si="720"/>
        <v>0</v>
      </c>
      <c r="AU200" s="66">
        <f t="shared" si="545"/>
        <v>0</v>
      </c>
      <c r="AV200" s="27">
        <f t="shared" si="644"/>
        <v>0</v>
      </c>
      <c r="AW200" s="27">
        <f t="shared" si="644"/>
        <v>0</v>
      </c>
      <c r="AX200" s="27">
        <f t="shared" si="546"/>
        <v>0</v>
      </c>
      <c r="AY200" s="34">
        <f t="shared" ref="AY200:AZ201" si="721">+BA200+BC200+BE200+BG200+BI200+BK200</f>
        <v>0</v>
      </c>
      <c r="AZ200" s="34">
        <f t="shared" si="721"/>
        <v>565</v>
      </c>
      <c r="BA200" s="34"/>
      <c r="BB200" s="34"/>
      <c r="BC200" s="34"/>
      <c r="BD200" s="34"/>
      <c r="BE200" s="34">
        <v>0</v>
      </c>
      <c r="BF200" s="34">
        <v>565</v>
      </c>
      <c r="BG200" s="34"/>
      <c r="BH200" s="34"/>
      <c r="BI200" s="34"/>
      <c r="BJ200" s="34"/>
      <c r="BK200" s="34"/>
      <c r="BL200" s="34"/>
      <c r="BM200" s="34">
        <f t="shared" si="713"/>
        <v>0</v>
      </c>
      <c r="BN200" s="34">
        <f t="shared" si="713"/>
        <v>0</v>
      </c>
      <c r="BO200" s="245"/>
      <c r="BP200" s="245"/>
      <c r="BQ200" s="245"/>
      <c r="BR200" s="245"/>
      <c r="BS200" s="245"/>
      <c r="BT200" s="245"/>
      <c r="BU200" s="245"/>
      <c r="BV200" s="245"/>
      <c r="BW200" s="245"/>
      <c r="BX200" s="245"/>
      <c r="BY200" s="245"/>
      <c r="BZ200" s="245"/>
      <c r="CA200" s="34">
        <f t="shared" ref="CA200:CB201" si="722">+CC200+CE200+CG200+CI200+CK200+CM200</f>
        <v>0</v>
      </c>
      <c r="CB200" s="34">
        <f t="shared" si="722"/>
        <v>0</v>
      </c>
      <c r="CC200" s="245"/>
      <c r="CD200" s="245"/>
      <c r="CE200" s="245"/>
      <c r="CF200" s="245"/>
      <c r="CG200" s="245"/>
      <c r="CH200" s="245"/>
      <c r="CI200" s="245"/>
      <c r="CJ200" s="245"/>
      <c r="CK200" s="245"/>
      <c r="CL200" s="245"/>
      <c r="CM200" s="245"/>
      <c r="CN200" s="245"/>
      <c r="CO200" s="34">
        <f t="shared" si="647"/>
        <v>0</v>
      </c>
      <c r="CP200" s="34">
        <f t="shared" si="647"/>
        <v>0</v>
      </c>
      <c r="CQ200" s="245"/>
      <c r="CR200" s="245"/>
      <c r="CS200" s="245"/>
      <c r="CT200" s="245"/>
      <c r="CU200" s="34"/>
      <c r="CV200" s="34"/>
      <c r="CW200" s="34"/>
      <c r="CX200" s="34"/>
      <c r="CY200" s="34"/>
      <c r="CZ200" s="58"/>
      <c r="DA200" s="58"/>
      <c r="DB200" s="58"/>
      <c r="DC200" s="380">
        <f t="shared" si="651"/>
        <v>0</v>
      </c>
      <c r="DD200" s="380">
        <f t="shared" si="651"/>
        <v>565</v>
      </c>
      <c r="DE200" s="64">
        <f t="shared" si="600"/>
        <v>0</v>
      </c>
      <c r="DF200" s="64">
        <f t="shared" si="600"/>
        <v>0</v>
      </c>
      <c r="DG200" s="64">
        <f t="shared" si="600"/>
        <v>0</v>
      </c>
      <c r="DH200" s="64">
        <f t="shared" si="590"/>
        <v>0</v>
      </c>
      <c r="DI200" s="64">
        <f t="shared" si="590"/>
        <v>0</v>
      </c>
      <c r="DJ200" s="64">
        <f t="shared" si="590"/>
        <v>565</v>
      </c>
      <c r="DK200" s="64">
        <f t="shared" si="590"/>
        <v>0</v>
      </c>
      <c r="DL200" s="64">
        <f t="shared" si="590"/>
        <v>0</v>
      </c>
      <c r="DM200" s="64">
        <f t="shared" si="590"/>
        <v>0</v>
      </c>
      <c r="DN200" s="64">
        <f t="shared" si="590"/>
        <v>0</v>
      </c>
      <c r="DO200" s="64">
        <f t="shared" si="590"/>
        <v>0</v>
      </c>
      <c r="DP200" s="64">
        <f t="shared" si="590"/>
        <v>0</v>
      </c>
      <c r="DQ200" s="245"/>
      <c r="DR200" s="245"/>
      <c r="DS200" s="245"/>
      <c r="DT200" s="245"/>
      <c r="DU200" s="245"/>
      <c r="DV200" s="245"/>
      <c r="DW200" s="245"/>
      <c r="DX200" s="245"/>
      <c r="DY200" s="33"/>
      <c r="DZ200" s="33"/>
      <c r="EA200" s="33"/>
      <c r="EB200" s="64">
        <f t="shared" si="691"/>
        <v>0</v>
      </c>
      <c r="EC200" s="426">
        <f t="shared" si="691"/>
        <v>2167</v>
      </c>
      <c r="ED200" s="426">
        <f t="shared" si="692"/>
        <v>565</v>
      </c>
      <c r="EE200" s="64">
        <f t="shared" si="693"/>
        <v>565</v>
      </c>
      <c r="EF200" s="64">
        <f t="shared" si="652"/>
        <v>0</v>
      </c>
      <c r="EG200" s="64">
        <f t="shared" si="694"/>
        <v>0</v>
      </c>
      <c r="EH200" s="64">
        <f t="shared" si="653"/>
        <v>0</v>
      </c>
      <c r="EI200" s="64">
        <f t="shared" si="653"/>
        <v>0</v>
      </c>
      <c r="EJ200" s="64">
        <f t="shared" si="695"/>
        <v>0</v>
      </c>
      <c r="EK200" s="64">
        <f t="shared" si="654"/>
        <v>0</v>
      </c>
      <c r="EL200" s="64">
        <f t="shared" si="654"/>
        <v>0</v>
      </c>
      <c r="EM200" s="64">
        <f t="shared" si="655"/>
        <v>2167</v>
      </c>
      <c r="EN200" s="64">
        <f t="shared" si="656"/>
        <v>565</v>
      </c>
      <c r="EO200" s="64">
        <f t="shared" si="656"/>
        <v>0</v>
      </c>
      <c r="EP200" s="64">
        <f t="shared" si="657"/>
        <v>0</v>
      </c>
      <c r="EQ200" s="64">
        <f t="shared" si="658"/>
        <v>0</v>
      </c>
      <c r="ER200" s="64">
        <f t="shared" si="658"/>
        <v>0</v>
      </c>
      <c r="ES200" s="64"/>
      <c r="ET200" s="426">
        <f t="shared" si="659"/>
        <v>0</v>
      </c>
      <c r="EU200" s="64">
        <f t="shared" si="659"/>
        <v>0</v>
      </c>
      <c r="EV200" s="64"/>
      <c r="EW200" s="426">
        <f t="shared" si="660"/>
        <v>0</v>
      </c>
      <c r="EX200" s="64">
        <f t="shared" si="696"/>
        <v>0</v>
      </c>
      <c r="EY200" s="426">
        <f t="shared" si="696"/>
        <v>0</v>
      </c>
      <c r="EZ200" s="426">
        <f t="shared" si="697"/>
        <v>0</v>
      </c>
      <c r="FA200" s="64">
        <f t="shared" si="698"/>
        <v>0</v>
      </c>
      <c r="FB200" s="64">
        <f t="shared" si="661"/>
        <v>0</v>
      </c>
      <c r="FC200" s="64">
        <f t="shared" si="699"/>
        <v>0</v>
      </c>
      <c r="FD200" s="64">
        <f t="shared" si="662"/>
        <v>0</v>
      </c>
      <c r="FE200" s="64">
        <f t="shared" si="662"/>
        <v>0</v>
      </c>
      <c r="FF200" s="64">
        <f t="shared" si="700"/>
        <v>0</v>
      </c>
      <c r="FG200" s="64">
        <f t="shared" si="663"/>
        <v>0</v>
      </c>
      <c r="FH200" s="64">
        <f t="shared" si="663"/>
        <v>0</v>
      </c>
      <c r="FI200" s="64">
        <f t="shared" si="664"/>
        <v>0</v>
      </c>
      <c r="FJ200" s="64">
        <f t="shared" si="665"/>
        <v>0</v>
      </c>
      <c r="FK200" s="64">
        <f t="shared" si="665"/>
        <v>0</v>
      </c>
      <c r="FL200" s="64">
        <f t="shared" si="666"/>
        <v>0</v>
      </c>
      <c r="FM200" s="64">
        <f t="shared" si="667"/>
        <v>0</v>
      </c>
      <c r="FN200" s="64">
        <f t="shared" si="667"/>
        <v>0</v>
      </c>
      <c r="FO200" s="64"/>
      <c r="FP200" s="64">
        <f t="shared" si="668"/>
        <v>0</v>
      </c>
      <c r="FQ200" s="64">
        <f t="shared" si="668"/>
        <v>0</v>
      </c>
      <c r="FR200" s="64"/>
      <c r="FS200" s="64">
        <f t="shared" si="669"/>
        <v>0</v>
      </c>
      <c r="FT200" s="64">
        <f t="shared" si="670"/>
        <v>0</v>
      </c>
      <c r="FU200" s="426">
        <f t="shared" si="670"/>
        <v>0</v>
      </c>
      <c r="FV200" s="426">
        <f t="shared" si="701"/>
        <v>0</v>
      </c>
      <c r="FW200" s="64">
        <f t="shared" si="671"/>
        <v>0</v>
      </c>
      <c r="FX200" s="64">
        <f t="shared" si="672"/>
        <v>0</v>
      </c>
      <c r="FY200" s="64">
        <f t="shared" si="702"/>
        <v>0</v>
      </c>
      <c r="FZ200" s="64">
        <f t="shared" si="673"/>
        <v>0</v>
      </c>
      <c r="GA200" s="64">
        <f t="shared" si="673"/>
        <v>0</v>
      </c>
      <c r="GB200" s="64">
        <f t="shared" si="703"/>
        <v>0</v>
      </c>
      <c r="GC200" s="64">
        <f t="shared" si="674"/>
        <v>0</v>
      </c>
      <c r="GD200" s="64">
        <f t="shared" si="674"/>
        <v>0</v>
      </c>
      <c r="GE200" s="64">
        <f t="shared" si="675"/>
        <v>0</v>
      </c>
      <c r="GF200" s="64">
        <f t="shared" si="676"/>
        <v>0</v>
      </c>
      <c r="GG200" s="64">
        <f t="shared" si="676"/>
        <v>0</v>
      </c>
      <c r="GH200" s="64">
        <f t="shared" si="677"/>
        <v>0</v>
      </c>
      <c r="GI200" s="64">
        <f t="shared" si="678"/>
        <v>0</v>
      </c>
      <c r="GJ200" s="64">
        <f t="shared" si="678"/>
        <v>0</v>
      </c>
      <c r="GK200" s="64"/>
      <c r="GL200" s="64">
        <f t="shared" si="679"/>
        <v>0</v>
      </c>
      <c r="GM200" s="64">
        <f t="shared" si="679"/>
        <v>0</v>
      </c>
      <c r="GN200" s="64"/>
      <c r="GO200" s="64">
        <f t="shared" si="680"/>
        <v>0</v>
      </c>
      <c r="GP200" s="64">
        <f t="shared" si="681"/>
        <v>0</v>
      </c>
      <c r="GQ200" s="426">
        <f t="shared" si="681"/>
        <v>0</v>
      </c>
      <c r="GR200" s="426">
        <f t="shared" si="704"/>
        <v>0</v>
      </c>
      <c r="GS200" s="64">
        <f t="shared" si="682"/>
        <v>0</v>
      </c>
      <c r="GT200" s="64">
        <f t="shared" si="683"/>
        <v>0</v>
      </c>
      <c r="GU200" s="64">
        <f t="shared" si="705"/>
        <v>0</v>
      </c>
      <c r="GV200" s="64">
        <f t="shared" si="684"/>
        <v>0</v>
      </c>
      <c r="GW200" s="64">
        <f t="shared" si="684"/>
        <v>0</v>
      </c>
      <c r="GX200" s="64">
        <f t="shared" si="706"/>
        <v>0</v>
      </c>
      <c r="GY200" s="64">
        <f t="shared" si="685"/>
        <v>0</v>
      </c>
      <c r="GZ200" s="64">
        <f t="shared" si="685"/>
        <v>0</v>
      </c>
      <c r="HA200" s="64">
        <f t="shared" si="707"/>
        <v>0</v>
      </c>
      <c r="HB200" s="64">
        <f t="shared" si="686"/>
        <v>0</v>
      </c>
      <c r="HC200" s="64">
        <f t="shared" si="686"/>
        <v>0</v>
      </c>
      <c r="HD200" s="64">
        <f t="shared" si="708"/>
        <v>0</v>
      </c>
      <c r="HE200" s="64">
        <f t="shared" si="687"/>
        <v>0</v>
      </c>
      <c r="HF200" s="64">
        <f t="shared" si="687"/>
        <v>0</v>
      </c>
      <c r="HG200" s="64"/>
      <c r="HH200" s="64">
        <f t="shared" si="688"/>
        <v>0</v>
      </c>
      <c r="HI200" s="64">
        <f t="shared" si="688"/>
        <v>0</v>
      </c>
      <c r="HJ200" s="64"/>
      <c r="HK200" s="64">
        <f t="shared" si="689"/>
        <v>0</v>
      </c>
      <c r="HL200" s="382">
        <f t="shared" si="709"/>
        <v>0</v>
      </c>
      <c r="HM200" s="398">
        <f t="shared" si="709"/>
        <v>2167</v>
      </c>
      <c r="HN200" s="398">
        <f t="shared" si="710"/>
        <v>565</v>
      </c>
      <c r="HO200" s="382">
        <f t="shared" si="690"/>
        <v>565</v>
      </c>
      <c r="HP200" s="382">
        <f t="shared" si="589"/>
        <v>0</v>
      </c>
      <c r="HQ200" s="382">
        <f t="shared" si="589"/>
        <v>0</v>
      </c>
      <c r="HR200" s="382">
        <f t="shared" si="589"/>
        <v>0</v>
      </c>
      <c r="HS200" s="382">
        <f t="shared" si="589"/>
        <v>0</v>
      </c>
      <c r="HT200" s="382">
        <f t="shared" si="589"/>
        <v>0</v>
      </c>
      <c r="HU200" s="382">
        <f t="shared" si="589"/>
        <v>0</v>
      </c>
      <c r="HV200" s="382">
        <f t="shared" si="589"/>
        <v>0</v>
      </c>
      <c r="HW200" s="382">
        <f t="shared" si="589"/>
        <v>2167</v>
      </c>
      <c r="HX200" s="382">
        <f t="shared" si="589"/>
        <v>565</v>
      </c>
      <c r="HY200" s="382">
        <f t="shared" si="589"/>
        <v>0</v>
      </c>
      <c r="HZ200" s="382">
        <f t="shared" si="589"/>
        <v>0</v>
      </c>
      <c r="IA200" s="382">
        <f t="shared" si="711"/>
        <v>0</v>
      </c>
      <c r="IB200" s="382">
        <f t="shared" si="711"/>
        <v>0</v>
      </c>
      <c r="IC200" s="382">
        <f t="shared" si="711"/>
        <v>0</v>
      </c>
      <c r="ID200" s="382">
        <f t="shared" si="711"/>
        <v>0</v>
      </c>
      <c r="IE200" s="382">
        <f t="shared" si="711"/>
        <v>0</v>
      </c>
      <c r="IF200" s="429">
        <f t="shared" si="711"/>
        <v>0</v>
      </c>
      <c r="IG200" s="382">
        <f t="shared" si="711"/>
        <v>0</v>
      </c>
      <c r="IK200" s="380">
        <f t="shared" si="541"/>
        <v>0</v>
      </c>
    </row>
    <row r="201" spans="1:245" s="35" customFormat="1" ht="24" customHeight="1">
      <c r="A201" s="49" t="s">
        <v>553</v>
      </c>
      <c r="B201" s="523" t="s">
        <v>554</v>
      </c>
      <c r="C201" s="523"/>
      <c r="D201" s="523"/>
      <c r="E201" s="49" t="s">
        <v>6</v>
      </c>
      <c r="F201" s="49"/>
      <c r="G201" s="50" t="s">
        <v>46</v>
      </c>
      <c r="H201" s="27"/>
      <c r="I201" s="27"/>
      <c r="J201" s="50">
        <v>2019</v>
      </c>
      <c r="K201" s="50">
        <v>2019</v>
      </c>
      <c r="L201" s="50"/>
      <c r="M201" s="27">
        <f t="shared" si="716"/>
        <v>0</v>
      </c>
      <c r="N201" s="392" t="s">
        <v>606</v>
      </c>
      <c r="O201" s="27">
        <f t="shared" si="717"/>
        <v>781.86</v>
      </c>
      <c r="P201" s="27">
        <f t="shared" si="712"/>
        <v>0</v>
      </c>
      <c r="Q201" s="27">
        <f t="shared" si="712"/>
        <v>0</v>
      </c>
      <c r="R201" s="27">
        <f t="shared" si="712"/>
        <v>0</v>
      </c>
      <c r="S201" s="27">
        <f t="shared" si="712"/>
        <v>0</v>
      </c>
      <c r="T201" s="27">
        <f t="shared" si="712"/>
        <v>0</v>
      </c>
      <c r="U201" s="27">
        <f>BF201+BT201+CH201+CV201</f>
        <v>781.86</v>
      </c>
      <c r="V201" s="66">
        <f>SUBTOTAL(9,W201:AE201)</f>
        <v>581.85540000000003</v>
      </c>
      <c r="W201" s="27">
        <v>581.85540000000003</v>
      </c>
      <c r="X201" s="27"/>
      <c r="Y201" s="27"/>
      <c r="Z201" s="27"/>
      <c r="AA201" s="27"/>
      <c r="AB201" s="27"/>
      <c r="AC201" s="27"/>
      <c r="AD201" s="27"/>
      <c r="AE201" s="27"/>
      <c r="AF201" s="27"/>
      <c r="AG201" s="27">
        <f t="shared" si="718"/>
        <v>0</v>
      </c>
      <c r="AH201" s="27">
        <f>BH201+BV201+CJ201+CX201</f>
        <v>0</v>
      </c>
      <c r="AI201" s="27">
        <f t="shared" si="719"/>
        <v>0</v>
      </c>
      <c r="AJ201" s="27"/>
      <c r="AK201" s="27"/>
      <c r="AL201" s="27"/>
      <c r="AM201" s="27"/>
      <c r="AN201" s="27"/>
      <c r="AO201" s="27"/>
      <c r="AP201" s="27"/>
      <c r="AQ201" s="27"/>
      <c r="AR201" s="27"/>
      <c r="AS201" s="27">
        <f t="shared" si="720"/>
        <v>0</v>
      </c>
      <c r="AT201" s="27">
        <f t="shared" si="720"/>
        <v>0</v>
      </c>
      <c r="AU201" s="66">
        <f t="shared" si="545"/>
        <v>0</v>
      </c>
      <c r="AV201" s="27">
        <f t="shared" ref="AV201:AW201" si="723">BK201+BY201+CM201+DA201</f>
        <v>0</v>
      </c>
      <c r="AW201" s="27">
        <f t="shared" si="723"/>
        <v>0</v>
      </c>
      <c r="AX201" s="27">
        <f t="shared" si="546"/>
        <v>0</v>
      </c>
      <c r="AY201" s="34">
        <f t="shared" si="721"/>
        <v>0</v>
      </c>
      <c r="AZ201" s="34">
        <f t="shared" si="721"/>
        <v>781.86</v>
      </c>
      <c r="BA201" s="34"/>
      <c r="BB201" s="34"/>
      <c r="BC201" s="34"/>
      <c r="BD201" s="34"/>
      <c r="BE201" s="34">
        <v>0</v>
      </c>
      <c r="BF201" s="34">
        <v>781.86</v>
      </c>
      <c r="BG201" s="34"/>
      <c r="BH201" s="34"/>
      <c r="BI201" s="34"/>
      <c r="BJ201" s="34"/>
      <c r="BK201" s="34"/>
      <c r="BL201" s="34"/>
      <c r="BM201" s="34">
        <f t="shared" si="713"/>
        <v>0</v>
      </c>
      <c r="BN201" s="34">
        <f t="shared" si="713"/>
        <v>0</v>
      </c>
      <c r="BO201" s="245"/>
      <c r="BP201" s="245"/>
      <c r="BQ201" s="245"/>
      <c r="BR201" s="245"/>
      <c r="BS201" s="245"/>
      <c r="BT201" s="245"/>
      <c r="BU201" s="245"/>
      <c r="BV201" s="245"/>
      <c r="BW201" s="245"/>
      <c r="BX201" s="245"/>
      <c r="BY201" s="245"/>
      <c r="BZ201" s="245"/>
      <c r="CA201" s="34">
        <f t="shared" si="722"/>
        <v>0</v>
      </c>
      <c r="CB201" s="34">
        <f t="shared" si="722"/>
        <v>0</v>
      </c>
      <c r="CC201" s="245"/>
      <c r="CD201" s="245"/>
      <c r="CE201" s="245"/>
      <c r="CF201" s="245"/>
      <c r="CG201" s="245"/>
      <c r="CH201" s="245"/>
      <c r="CI201" s="245"/>
      <c r="CJ201" s="245"/>
      <c r="CK201" s="245"/>
      <c r="CL201" s="245"/>
      <c r="CM201" s="245"/>
      <c r="CN201" s="245"/>
      <c r="CO201" s="34">
        <f t="shared" ref="CO201:CP201" si="724">+CQ201+CS201+CU201+CW201+CY201+DA201</f>
        <v>0</v>
      </c>
      <c r="CP201" s="34">
        <f t="shared" si="724"/>
        <v>0</v>
      </c>
      <c r="CQ201" s="245"/>
      <c r="CR201" s="245"/>
      <c r="CS201" s="245"/>
      <c r="CT201" s="245"/>
      <c r="CU201" s="34"/>
      <c r="CV201" s="34"/>
      <c r="CW201" s="34"/>
      <c r="CX201" s="34"/>
      <c r="CY201" s="34"/>
      <c r="CZ201" s="58"/>
      <c r="DA201" s="58"/>
      <c r="DB201" s="58"/>
      <c r="DC201" s="380">
        <f t="shared" si="651"/>
        <v>0</v>
      </c>
      <c r="DD201" s="380">
        <f t="shared" si="651"/>
        <v>781.86</v>
      </c>
      <c r="DE201" s="64">
        <f t="shared" si="600"/>
        <v>0</v>
      </c>
      <c r="DF201" s="64">
        <f t="shared" si="600"/>
        <v>0</v>
      </c>
      <c r="DG201" s="64">
        <f t="shared" si="600"/>
        <v>0</v>
      </c>
      <c r="DH201" s="64">
        <f t="shared" si="590"/>
        <v>0</v>
      </c>
      <c r="DI201" s="64">
        <f t="shared" si="590"/>
        <v>0</v>
      </c>
      <c r="DJ201" s="64">
        <f t="shared" si="590"/>
        <v>781.86</v>
      </c>
      <c r="DK201" s="64">
        <f t="shared" ref="DK201:DP201" si="725">BG201+BU201+CI201+CW201</f>
        <v>0</v>
      </c>
      <c r="DL201" s="64">
        <f t="shared" si="725"/>
        <v>0</v>
      </c>
      <c r="DM201" s="64">
        <f t="shared" si="725"/>
        <v>0</v>
      </c>
      <c r="DN201" s="64">
        <f t="shared" si="725"/>
        <v>0</v>
      </c>
      <c r="DO201" s="64">
        <f t="shared" si="725"/>
        <v>0</v>
      </c>
      <c r="DP201" s="64">
        <f t="shared" si="725"/>
        <v>0</v>
      </c>
      <c r="DQ201" s="245"/>
      <c r="DR201" s="245"/>
      <c r="DS201" s="245"/>
      <c r="DT201" s="245"/>
      <c r="DU201" s="245"/>
      <c r="DV201" s="245"/>
      <c r="DW201" s="245"/>
      <c r="DX201" s="245"/>
      <c r="DY201" s="33"/>
      <c r="DZ201" s="33"/>
      <c r="EA201" s="33"/>
      <c r="EB201" s="64">
        <f t="shared" si="691"/>
        <v>0</v>
      </c>
      <c r="EC201" s="426">
        <f t="shared" si="691"/>
        <v>581.85540000000003</v>
      </c>
      <c r="ED201" s="426">
        <f t="shared" si="692"/>
        <v>781.86</v>
      </c>
      <c r="EE201" s="64">
        <f t="shared" si="693"/>
        <v>781.86</v>
      </c>
      <c r="EF201" s="64">
        <f t="shared" si="652"/>
        <v>0</v>
      </c>
      <c r="EG201" s="64">
        <f t="shared" si="694"/>
        <v>0</v>
      </c>
      <c r="EH201" s="64">
        <f t="shared" si="653"/>
        <v>0</v>
      </c>
      <c r="EI201" s="64">
        <f t="shared" si="653"/>
        <v>0</v>
      </c>
      <c r="EJ201" s="64">
        <f t="shared" si="695"/>
        <v>0</v>
      </c>
      <c r="EK201" s="64">
        <f t="shared" si="654"/>
        <v>0</v>
      </c>
      <c r="EL201" s="64">
        <f t="shared" si="654"/>
        <v>0</v>
      </c>
      <c r="EM201" s="64">
        <f t="shared" si="655"/>
        <v>581.85540000000003</v>
      </c>
      <c r="EN201" s="64">
        <f t="shared" si="656"/>
        <v>781.86</v>
      </c>
      <c r="EO201" s="64">
        <f t="shared" si="656"/>
        <v>0</v>
      </c>
      <c r="EP201" s="64">
        <f t="shared" si="657"/>
        <v>0</v>
      </c>
      <c r="EQ201" s="64">
        <f t="shared" si="658"/>
        <v>0</v>
      </c>
      <c r="ER201" s="64">
        <f t="shared" si="658"/>
        <v>0</v>
      </c>
      <c r="ES201" s="64"/>
      <c r="ET201" s="426">
        <f t="shared" si="659"/>
        <v>0</v>
      </c>
      <c r="EU201" s="64">
        <f t="shared" si="659"/>
        <v>0</v>
      </c>
      <c r="EV201" s="64"/>
      <c r="EW201" s="426">
        <f t="shared" si="660"/>
        <v>0</v>
      </c>
      <c r="EX201" s="64">
        <f t="shared" si="696"/>
        <v>0</v>
      </c>
      <c r="EY201" s="426">
        <f t="shared" si="696"/>
        <v>0</v>
      </c>
      <c r="EZ201" s="426">
        <f t="shared" si="697"/>
        <v>0</v>
      </c>
      <c r="FA201" s="64">
        <f t="shared" si="698"/>
        <v>0</v>
      </c>
      <c r="FB201" s="64">
        <f t="shared" si="661"/>
        <v>0</v>
      </c>
      <c r="FC201" s="64">
        <f t="shared" si="699"/>
        <v>0</v>
      </c>
      <c r="FD201" s="64">
        <f t="shared" si="662"/>
        <v>0</v>
      </c>
      <c r="FE201" s="64">
        <f t="shared" si="662"/>
        <v>0</v>
      </c>
      <c r="FF201" s="64">
        <f t="shared" si="700"/>
        <v>0</v>
      </c>
      <c r="FG201" s="64">
        <f t="shared" si="663"/>
        <v>0</v>
      </c>
      <c r="FH201" s="64">
        <f t="shared" si="663"/>
        <v>0</v>
      </c>
      <c r="FI201" s="64">
        <f t="shared" si="664"/>
        <v>0</v>
      </c>
      <c r="FJ201" s="64">
        <f t="shared" si="665"/>
        <v>0</v>
      </c>
      <c r="FK201" s="64">
        <f t="shared" si="665"/>
        <v>0</v>
      </c>
      <c r="FL201" s="64">
        <f t="shared" si="666"/>
        <v>0</v>
      </c>
      <c r="FM201" s="64">
        <f t="shared" si="667"/>
        <v>0</v>
      </c>
      <c r="FN201" s="64">
        <f t="shared" si="667"/>
        <v>0</v>
      </c>
      <c r="FO201" s="64"/>
      <c r="FP201" s="64">
        <f t="shared" si="668"/>
        <v>0</v>
      </c>
      <c r="FQ201" s="64">
        <f t="shared" si="668"/>
        <v>0</v>
      </c>
      <c r="FR201" s="64"/>
      <c r="FS201" s="64">
        <f t="shared" si="669"/>
        <v>0</v>
      </c>
      <c r="FT201" s="64">
        <f t="shared" si="670"/>
        <v>0</v>
      </c>
      <c r="FU201" s="426">
        <f t="shared" si="670"/>
        <v>0</v>
      </c>
      <c r="FV201" s="426">
        <f t="shared" si="701"/>
        <v>0</v>
      </c>
      <c r="FW201" s="64">
        <f t="shared" si="671"/>
        <v>0</v>
      </c>
      <c r="FX201" s="64">
        <f t="shared" si="672"/>
        <v>0</v>
      </c>
      <c r="FY201" s="64">
        <f t="shared" si="702"/>
        <v>0</v>
      </c>
      <c r="FZ201" s="64">
        <f t="shared" si="673"/>
        <v>0</v>
      </c>
      <c r="GA201" s="64">
        <f t="shared" si="673"/>
        <v>0</v>
      </c>
      <c r="GB201" s="64">
        <f t="shared" si="703"/>
        <v>0</v>
      </c>
      <c r="GC201" s="64">
        <f t="shared" si="674"/>
        <v>0</v>
      </c>
      <c r="GD201" s="64">
        <f t="shared" si="674"/>
        <v>0</v>
      </c>
      <c r="GE201" s="64">
        <f t="shared" si="675"/>
        <v>0</v>
      </c>
      <c r="GF201" s="64">
        <f t="shared" si="676"/>
        <v>0</v>
      </c>
      <c r="GG201" s="64">
        <f t="shared" si="676"/>
        <v>0</v>
      </c>
      <c r="GH201" s="64">
        <f t="shared" si="677"/>
        <v>0</v>
      </c>
      <c r="GI201" s="64">
        <f t="shared" si="678"/>
        <v>0</v>
      </c>
      <c r="GJ201" s="64">
        <f t="shared" si="678"/>
        <v>0</v>
      </c>
      <c r="GK201" s="64"/>
      <c r="GL201" s="64">
        <f t="shared" si="679"/>
        <v>0</v>
      </c>
      <c r="GM201" s="64">
        <f t="shared" si="679"/>
        <v>0</v>
      </c>
      <c r="GN201" s="64"/>
      <c r="GO201" s="64">
        <f t="shared" si="680"/>
        <v>0</v>
      </c>
      <c r="GP201" s="64">
        <f t="shared" si="681"/>
        <v>0</v>
      </c>
      <c r="GQ201" s="426">
        <f t="shared" si="681"/>
        <v>0</v>
      </c>
      <c r="GR201" s="426">
        <f t="shared" si="704"/>
        <v>0</v>
      </c>
      <c r="GS201" s="64">
        <f t="shared" si="682"/>
        <v>0</v>
      </c>
      <c r="GT201" s="64">
        <f t="shared" si="683"/>
        <v>0</v>
      </c>
      <c r="GU201" s="64">
        <f t="shared" si="705"/>
        <v>0</v>
      </c>
      <c r="GV201" s="64">
        <f t="shared" si="684"/>
        <v>0</v>
      </c>
      <c r="GW201" s="64">
        <f t="shared" si="684"/>
        <v>0</v>
      </c>
      <c r="GX201" s="64">
        <f t="shared" si="706"/>
        <v>0</v>
      </c>
      <c r="GY201" s="64">
        <f t="shared" si="685"/>
        <v>0</v>
      </c>
      <c r="GZ201" s="64">
        <f t="shared" si="685"/>
        <v>0</v>
      </c>
      <c r="HA201" s="64">
        <f t="shared" si="707"/>
        <v>0</v>
      </c>
      <c r="HB201" s="64">
        <f t="shared" si="686"/>
        <v>0</v>
      </c>
      <c r="HC201" s="64">
        <f t="shared" si="686"/>
        <v>0</v>
      </c>
      <c r="HD201" s="64">
        <f t="shared" si="708"/>
        <v>0</v>
      </c>
      <c r="HE201" s="64">
        <f t="shared" si="687"/>
        <v>0</v>
      </c>
      <c r="HF201" s="64">
        <f t="shared" si="687"/>
        <v>0</v>
      </c>
      <c r="HG201" s="64"/>
      <c r="HH201" s="64">
        <f t="shared" si="688"/>
        <v>0</v>
      </c>
      <c r="HI201" s="64">
        <f t="shared" si="688"/>
        <v>0</v>
      </c>
      <c r="HJ201" s="64"/>
      <c r="HK201" s="64">
        <f t="shared" si="689"/>
        <v>0</v>
      </c>
      <c r="HL201" s="382">
        <f t="shared" si="709"/>
        <v>0</v>
      </c>
      <c r="HM201" s="398">
        <f t="shared" si="709"/>
        <v>581.85540000000003</v>
      </c>
      <c r="HN201" s="398">
        <f t="shared" si="710"/>
        <v>781.86</v>
      </c>
      <c r="HO201" s="382">
        <f t="shared" si="690"/>
        <v>781.86</v>
      </c>
      <c r="HP201" s="382">
        <f t="shared" si="589"/>
        <v>0</v>
      </c>
      <c r="HQ201" s="382">
        <f t="shared" si="589"/>
        <v>0</v>
      </c>
      <c r="HR201" s="382">
        <f t="shared" si="589"/>
        <v>0</v>
      </c>
      <c r="HS201" s="382">
        <f t="shared" si="589"/>
        <v>0</v>
      </c>
      <c r="HT201" s="382">
        <f t="shared" si="589"/>
        <v>0</v>
      </c>
      <c r="HU201" s="382">
        <f t="shared" si="589"/>
        <v>0</v>
      </c>
      <c r="HV201" s="382">
        <f t="shared" si="589"/>
        <v>0</v>
      </c>
      <c r="HW201" s="382">
        <f t="shared" si="589"/>
        <v>581.85540000000003</v>
      </c>
      <c r="HX201" s="382">
        <f t="shared" si="589"/>
        <v>781.86</v>
      </c>
      <c r="HY201" s="382">
        <f t="shared" si="589"/>
        <v>0</v>
      </c>
      <c r="HZ201" s="382">
        <f t="shared" si="589"/>
        <v>0</v>
      </c>
      <c r="IA201" s="382">
        <f t="shared" si="711"/>
        <v>0</v>
      </c>
      <c r="IB201" s="382">
        <f t="shared" si="711"/>
        <v>0</v>
      </c>
      <c r="IC201" s="382">
        <f t="shared" si="711"/>
        <v>0</v>
      </c>
      <c r="ID201" s="382">
        <f t="shared" si="711"/>
        <v>0</v>
      </c>
      <c r="IE201" s="382">
        <f t="shared" si="711"/>
        <v>0</v>
      </c>
      <c r="IF201" s="429">
        <f t="shared" si="711"/>
        <v>0</v>
      </c>
      <c r="IG201" s="382">
        <f t="shared" si="711"/>
        <v>0</v>
      </c>
      <c r="IK201" s="380">
        <f t="shared" si="541"/>
        <v>0</v>
      </c>
    </row>
    <row r="202" spans="1:245" s="35" customFormat="1" ht="21.95" customHeight="1">
      <c r="A202" s="524" t="s">
        <v>158</v>
      </c>
      <c r="B202" s="525"/>
      <c r="C202" s="525"/>
      <c r="D202" s="525"/>
      <c r="E202" s="525"/>
      <c r="F202" s="525"/>
      <c r="G202" s="525"/>
      <c r="H202" s="525"/>
      <c r="I202" s="525"/>
      <c r="J202" s="525"/>
      <c r="K202" s="526"/>
      <c r="L202" s="421"/>
      <c r="M202" s="27">
        <f t="shared" ref="M202:AT202" si="726">M184+M199+M200+M201</f>
        <v>59958.682000000001</v>
      </c>
      <c r="N202" s="27"/>
      <c r="O202" s="27">
        <f t="shared" si="726"/>
        <v>59387.666140000001</v>
      </c>
      <c r="P202" s="27">
        <f t="shared" si="726"/>
        <v>5000</v>
      </c>
      <c r="Q202" s="27">
        <f t="shared" si="726"/>
        <v>5000</v>
      </c>
      <c r="R202" s="27">
        <f t="shared" si="726"/>
        <v>10427.938</v>
      </c>
      <c r="S202" s="27">
        <f t="shared" si="726"/>
        <v>2184.27</v>
      </c>
      <c r="T202" s="27">
        <f t="shared" si="726"/>
        <v>10638.747000000001</v>
      </c>
      <c r="U202" s="27">
        <f t="shared" si="726"/>
        <v>16000.23914</v>
      </c>
      <c r="V202" s="27">
        <f>V184+V199+V200+V201</f>
        <v>2748.8553999999999</v>
      </c>
      <c r="W202" s="27">
        <f>W184+W199+W200+W201</f>
        <v>2748.8553999999999</v>
      </c>
      <c r="X202" s="27">
        <f t="shared" ref="X202:AE202" si="727">X184+X199+X200+X201</f>
        <v>0</v>
      </c>
      <c r="Y202" s="27">
        <f t="shared" si="727"/>
        <v>0</v>
      </c>
      <c r="Z202" s="27">
        <f t="shared" si="727"/>
        <v>0</v>
      </c>
      <c r="AA202" s="27">
        <f t="shared" si="727"/>
        <v>0</v>
      </c>
      <c r="AB202" s="27">
        <f t="shared" si="727"/>
        <v>0</v>
      </c>
      <c r="AC202" s="27">
        <f t="shared" si="727"/>
        <v>0</v>
      </c>
      <c r="AD202" s="27">
        <f t="shared" si="727"/>
        <v>0</v>
      </c>
      <c r="AE202" s="27">
        <f t="shared" si="727"/>
        <v>0</v>
      </c>
      <c r="AF202" s="27"/>
      <c r="AG202" s="27">
        <f t="shared" si="726"/>
        <v>5075.3239999999996</v>
      </c>
      <c r="AH202" s="27">
        <f t="shared" si="726"/>
        <v>12230.548999999999</v>
      </c>
      <c r="AI202" s="27">
        <f t="shared" si="719"/>
        <v>15670.22783</v>
      </c>
      <c r="AJ202" s="27">
        <f>AJ184+AJ199+AJ200+AJ201+AJ198</f>
        <v>11024.93246</v>
      </c>
      <c r="AK202" s="27">
        <f t="shared" ref="AK202:AR202" si="728">AK184+AK199+AK200+AK201+AK198</f>
        <v>0</v>
      </c>
      <c r="AL202" s="27">
        <f t="shared" si="728"/>
        <v>0</v>
      </c>
      <c r="AM202" s="27">
        <f t="shared" si="728"/>
        <v>0</v>
      </c>
      <c r="AN202" s="27">
        <f t="shared" si="728"/>
        <v>0</v>
      </c>
      <c r="AO202" s="27">
        <f t="shared" si="728"/>
        <v>0</v>
      </c>
      <c r="AP202" s="27">
        <f t="shared" si="728"/>
        <v>4645.2953699999998</v>
      </c>
      <c r="AQ202" s="27">
        <f t="shared" si="728"/>
        <v>0</v>
      </c>
      <c r="AR202" s="27">
        <f t="shared" si="728"/>
        <v>0</v>
      </c>
      <c r="AS202" s="27">
        <f t="shared" si="726"/>
        <v>10745.977999999999</v>
      </c>
      <c r="AT202" s="27">
        <f t="shared" si="726"/>
        <v>10745.977999999999</v>
      </c>
      <c r="AU202" s="66">
        <f t="shared" si="545"/>
        <v>21542.637920000001</v>
      </c>
      <c r="AV202" s="64">
        <f t="shared" ref="AV202:DG202" si="729">AV184+AV199+AV200+AV201+AV198</f>
        <v>18070.695</v>
      </c>
      <c r="AW202" s="64">
        <f t="shared" si="729"/>
        <v>13226.63</v>
      </c>
      <c r="AX202" s="64">
        <f t="shared" si="546"/>
        <v>0</v>
      </c>
      <c r="AY202" s="64">
        <f t="shared" si="729"/>
        <v>5860</v>
      </c>
      <c r="AZ202" s="64">
        <f t="shared" si="729"/>
        <v>7206.86</v>
      </c>
      <c r="BA202" s="64">
        <f t="shared" si="729"/>
        <v>5000</v>
      </c>
      <c r="BB202" s="64">
        <f t="shared" si="729"/>
        <v>5000</v>
      </c>
      <c r="BC202" s="64">
        <f t="shared" si="729"/>
        <v>860</v>
      </c>
      <c r="BD202" s="64">
        <f t="shared" si="729"/>
        <v>860</v>
      </c>
      <c r="BE202" s="64">
        <f t="shared" si="729"/>
        <v>0</v>
      </c>
      <c r="BF202" s="64">
        <f t="shared" si="729"/>
        <v>1346.8600000000001</v>
      </c>
      <c r="BG202" s="64">
        <f t="shared" si="729"/>
        <v>0</v>
      </c>
      <c r="BH202" s="64">
        <f t="shared" si="729"/>
        <v>0</v>
      </c>
      <c r="BI202" s="64">
        <f t="shared" si="729"/>
        <v>0</v>
      </c>
      <c r="BJ202" s="64">
        <f t="shared" si="729"/>
        <v>0</v>
      </c>
      <c r="BK202" s="64">
        <f t="shared" si="729"/>
        <v>0</v>
      </c>
      <c r="BL202" s="64">
        <f t="shared" si="729"/>
        <v>0</v>
      </c>
      <c r="BM202" s="64">
        <f t="shared" si="729"/>
        <v>0</v>
      </c>
      <c r="BN202" s="64">
        <f t="shared" si="729"/>
        <v>0</v>
      </c>
      <c r="BO202" s="64">
        <f t="shared" si="729"/>
        <v>0</v>
      </c>
      <c r="BP202" s="64">
        <f t="shared" si="729"/>
        <v>0</v>
      </c>
      <c r="BQ202" s="64">
        <f t="shared" si="729"/>
        <v>0</v>
      </c>
      <c r="BR202" s="64">
        <f t="shared" si="729"/>
        <v>0</v>
      </c>
      <c r="BS202" s="64">
        <f t="shared" si="729"/>
        <v>0</v>
      </c>
      <c r="BT202" s="64">
        <f t="shared" si="729"/>
        <v>0</v>
      </c>
      <c r="BU202" s="64">
        <f t="shared" si="729"/>
        <v>0</v>
      </c>
      <c r="BV202" s="64">
        <f t="shared" si="729"/>
        <v>0</v>
      </c>
      <c r="BW202" s="64">
        <f t="shared" si="729"/>
        <v>0</v>
      </c>
      <c r="BX202" s="64">
        <f t="shared" si="729"/>
        <v>0</v>
      </c>
      <c r="BY202" s="64">
        <f t="shared" si="729"/>
        <v>0</v>
      </c>
      <c r="BZ202" s="64">
        <f t="shared" si="729"/>
        <v>0</v>
      </c>
      <c r="CA202" s="64">
        <f t="shared" si="729"/>
        <v>54098.682000000001</v>
      </c>
      <c r="CB202" s="64">
        <f t="shared" si="729"/>
        <v>52180.806140000001</v>
      </c>
      <c r="CC202" s="64">
        <f t="shared" si="729"/>
        <v>0</v>
      </c>
      <c r="CD202" s="64">
        <f t="shared" si="729"/>
        <v>0</v>
      </c>
      <c r="CE202" s="64">
        <f t="shared" si="729"/>
        <v>9567.9380000000001</v>
      </c>
      <c r="CF202" s="64">
        <f t="shared" si="729"/>
        <v>1324.27</v>
      </c>
      <c r="CG202" s="64">
        <f t="shared" si="729"/>
        <v>10638.747000000001</v>
      </c>
      <c r="CH202" s="64">
        <f t="shared" si="729"/>
        <v>14653.379139999999</v>
      </c>
      <c r="CI202" s="64">
        <f t="shared" si="729"/>
        <v>5075.3239999999996</v>
      </c>
      <c r="CJ202" s="64">
        <f t="shared" si="729"/>
        <v>12230.548999999999</v>
      </c>
      <c r="CK202" s="64">
        <f t="shared" si="729"/>
        <v>10745.977999999999</v>
      </c>
      <c r="CL202" s="64">
        <f t="shared" si="729"/>
        <v>10745.977999999999</v>
      </c>
      <c r="CM202" s="64">
        <f t="shared" si="729"/>
        <v>18070.695</v>
      </c>
      <c r="CN202" s="64">
        <f t="shared" si="729"/>
        <v>13226.63</v>
      </c>
      <c r="CO202" s="64">
        <f t="shared" si="729"/>
        <v>0</v>
      </c>
      <c r="CP202" s="64">
        <f t="shared" si="729"/>
        <v>0</v>
      </c>
      <c r="CQ202" s="64">
        <f t="shared" si="729"/>
        <v>0</v>
      </c>
      <c r="CR202" s="64">
        <f t="shared" si="729"/>
        <v>0</v>
      </c>
      <c r="CS202" s="64">
        <f t="shared" si="729"/>
        <v>0</v>
      </c>
      <c r="CT202" s="64">
        <f t="shared" si="729"/>
        <v>0</v>
      </c>
      <c r="CU202" s="64">
        <f t="shared" si="729"/>
        <v>0</v>
      </c>
      <c r="CV202" s="64">
        <f t="shared" si="729"/>
        <v>0</v>
      </c>
      <c r="CW202" s="64">
        <f t="shared" si="729"/>
        <v>0</v>
      </c>
      <c r="CX202" s="64">
        <f t="shared" si="729"/>
        <v>0</v>
      </c>
      <c r="CY202" s="64">
        <f t="shared" si="729"/>
        <v>0</v>
      </c>
      <c r="CZ202" s="64">
        <f t="shared" si="729"/>
        <v>0</v>
      </c>
      <c r="DA202" s="64">
        <f t="shared" si="729"/>
        <v>0</v>
      </c>
      <c r="DB202" s="64">
        <f t="shared" si="729"/>
        <v>0</v>
      </c>
      <c r="DC202" s="64">
        <f t="shared" si="729"/>
        <v>59958.682000000001</v>
      </c>
      <c r="DD202" s="64">
        <f t="shared" si="729"/>
        <v>59387.666140000001</v>
      </c>
      <c r="DE202" s="64">
        <f t="shared" si="729"/>
        <v>5000</v>
      </c>
      <c r="DF202" s="64">
        <f t="shared" si="729"/>
        <v>5000</v>
      </c>
      <c r="DG202" s="64">
        <f t="shared" si="729"/>
        <v>10427.938</v>
      </c>
      <c r="DH202" s="64">
        <f t="shared" ref="DH202:FS202" si="730">DH184+DH199+DH200+DH201+DH198</f>
        <v>2184.27</v>
      </c>
      <c r="DI202" s="64">
        <f t="shared" si="730"/>
        <v>10638.747000000001</v>
      </c>
      <c r="DJ202" s="64">
        <f t="shared" si="730"/>
        <v>16000.23914</v>
      </c>
      <c r="DK202" s="64">
        <f t="shared" si="730"/>
        <v>5075.3239999999996</v>
      </c>
      <c r="DL202" s="64">
        <f t="shared" si="730"/>
        <v>12230.548999999999</v>
      </c>
      <c r="DM202" s="64">
        <f t="shared" si="730"/>
        <v>10745.977999999999</v>
      </c>
      <c r="DN202" s="64">
        <f t="shared" si="730"/>
        <v>10745.977999999999</v>
      </c>
      <c r="DO202" s="64">
        <f t="shared" si="730"/>
        <v>18070.695</v>
      </c>
      <c r="DP202" s="64">
        <f t="shared" si="730"/>
        <v>13226.63</v>
      </c>
      <c r="DQ202" s="64">
        <f t="shared" si="730"/>
        <v>0</v>
      </c>
      <c r="DR202" s="64">
        <f t="shared" si="730"/>
        <v>0</v>
      </c>
      <c r="DS202" s="64">
        <f t="shared" si="730"/>
        <v>0</v>
      </c>
      <c r="DT202" s="64">
        <f t="shared" si="730"/>
        <v>1</v>
      </c>
      <c r="DU202" s="64">
        <f t="shared" si="730"/>
        <v>0</v>
      </c>
      <c r="DV202" s="64">
        <f t="shared" si="730"/>
        <v>1</v>
      </c>
      <c r="DW202" s="64">
        <f t="shared" si="730"/>
        <v>0</v>
      </c>
      <c r="DX202" s="64">
        <f t="shared" si="730"/>
        <v>0</v>
      </c>
      <c r="DY202" s="64">
        <f t="shared" si="730"/>
        <v>0</v>
      </c>
      <c r="DZ202" s="64">
        <f t="shared" si="730"/>
        <v>0</v>
      </c>
      <c r="EA202" s="64">
        <f t="shared" si="730"/>
        <v>0</v>
      </c>
      <c r="EB202" s="64">
        <f t="shared" si="730"/>
        <v>5860</v>
      </c>
      <c r="EC202" s="64">
        <f t="shared" si="730"/>
        <v>24415.153060000001</v>
      </c>
      <c r="ED202" s="64">
        <f t="shared" si="730"/>
        <v>7206.86</v>
      </c>
      <c r="EE202" s="64">
        <f t="shared" si="730"/>
        <v>7206.86</v>
      </c>
      <c r="EF202" s="64">
        <f t="shared" si="730"/>
        <v>5000</v>
      </c>
      <c r="EG202" s="64">
        <f t="shared" si="730"/>
        <v>5000</v>
      </c>
      <c r="EH202" s="64">
        <f t="shared" si="730"/>
        <v>5000</v>
      </c>
      <c r="EI202" s="64">
        <f t="shared" si="730"/>
        <v>860</v>
      </c>
      <c r="EJ202" s="64">
        <f t="shared" si="730"/>
        <v>860</v>
      </c>
      <c r="EK202" s="64">
        <f t="shared" si="730"/>
        <v>860</v>
      </c>
      <c r="EL202" s="64">
        <f t="shared" si="730"/>
        <v>0</v>
      </c>
      <c r="EM202" s="64">
        <f t="shared" si="730"/>
        <v>2748.8553999999999</v>
      </c>
      <c r="EN202" s="64">
        <f t="shared" si="730"/>
        <v>1346.8600000000001</v>
      </c>
      <c r="EO202" s="64">
        <f t="shared" si="730"/>
        <v>0</v>
      </c>
      <c r="EP202" s="64">
        <f t="shared" si="730"/>
        <v>11024.93246</v>
      </c>
      <c r="EQ202" s="64">
        <f t="shared" si="730"/>
        <v>0</v>
      </c>
      <c r="ER202" s="64">
        <f t="shared" si="730"/>
        <v>0</v>
      </c>
      <c r="ES202" s="64">
        <f t="shared" si="730"/>
        <v>4781.3652000000002</v>
      </c>
      <c r="ET202" s="64">
        <f t="shared" si="730"/>
        <v>0</v>
      </c>
      <c r="EU202" s="64">
        <f t="shared" si="730"/>
        <v>0</v>
      </c>
      <c r="EV202" s="64">
        <f t="shared" si="730"/>
        <v>0</v>
      </c>
      <c r="EW202" s="64">
        <f t="shared" si="730"/>
        <v>0</v>
      </c>
      <c r="EX202" s="64">
        <f t="shared" si="730"/>
        <v>0</v>
      </c>
      <c r="EY202" s="64">
        <f t="shared" si="730"/>
        <v>0</v>
      </c>
      <c r="EZ202" s="64">
        <f t="shared" si="730"/>
        <v>0</v>
      </c>
      <c r="FA202" s="64">
        <f t="shared" si="730"/>
        <v>0</v>
      </c>
      <c r="FB202" s="64">
        <f t="shared" si="730"/>
        <v>0</v>
      </c>
      <c r="FC202" s="64">
        <f t="shared" si="730"/>
        <v>0</v>
      </c>
      <c r="FD202" s="64">
        <f t="shared" si="730"/>
        <v>0</v>
      </c>
      <c r="FE202" s="64">
        <f t="shared" si="730"/>
        <v>0</v>
      </c>
      <c r="FF202" s="64">
        <f t="shared" si="730"/>
        <v>0</v>
      </c>
      <c r="FG202" s="64">
        <f t="shared" si="730"/>
        <v>0</v>
      </c>
      <c r="FH202" s="64">
        <f t="shared" si="730"/>
        <v>0</v>
      </c>
      <c r="FI202" s="64">
        <f t="shared" si="730"/>
        <v>0</v>
      </c>
      <c r="FJ202" s="64">
        <f t="shared" si="730"/>
        <v>0</v>
      </c>
      <c r="FK202" s="64">
        <f t="shared" si="730"/>
        <v>0</v>
      </c>
      <c r="FL202" s="64">
        <f t="shared" si="730"/>
        <v>0</v>
      </c>
      <c r="FM202" s="64">
        <f t="shared" si="730"/>
        <v>0</v>
      </c>
      <c r="FN202" s="64">
        <f t="shared" si="730"/>
        <v>0</v>
      </c>
      <c r="FO202" s="64">
        <f t="shared" si="730"/>
        <v>0</v>
      </c>
      <c r="FP202" s="64">
        <f t="shared" si="730"/>
        <v>0</v>
      </c>
      <c r="FQ202" s="64">
        <f t="shared" si="730"/>
        <v>0</v>
      </c>
      <c r="FR202" s="64">
        <f t="shared" si="730"/>
        <v>0</v>
      </c>
      <c r="FS202" s="64">
        <f t="shared" si="730"/>
        <v>0</v>
      </c>
      <c r="FT202" s="64">
        <f t="shared" ref="FT202:HF202" si="731">FT184+FT199+FT200+FT201+FT198</f>
        <v>54098.682000000001</v>
      </c>
      <c r="FU202" s="64">
        <f t="shared" si="731"/>
        <v>17827.775370000003</v>
      </c>
      <c r="FV202" s="64">
        <f t="shared" si="731"/>
        <v>28208.198139999997</v>
      </c>
      <c r="FW202" s="64">
        <f t="shared" si="731"/>
        <v>52180.806140000001</v>
      </c>
      <c r="FX202" s="64">
        <f t="shared" si="731"/>
        <v>0</v>
      </c>
      <c r="FY202" s="64">
        <f t="shared" si="731"/>
        <v>0</v>
      </c>
      <c r="FZ202" s="64">
        <f t="shared" si="731"/>
        <v>0</v>
      </c>
      <c r="GA202" s="64">
        <f t="shared" si="731"/>
        <v>9567.9380000000001</v>
      </c>
      <c r="GB202" s="64">
        <f t="shared" si="731"/>
        <v>1324.27</v>
      </c>
      <c r="GC202" s="64">
        <f t="shared" si="731"/>
        <v>1324.27</v>
      </c>
      <c r="GD202" s="64">
        <f t="shared" si="731"/>
        <v>10638.747000000001</v>
      </c>
      <c r="GE202" s="64">
        <f t="shared" si="731"/>
        <v>0</v>
      </c>
      <c r="GF202" s="64">
        <f t="shared" si="731"/>
        <v>14653.379139999999</v>
      </c>
      <c r="GG202" s="64">
        <f t="shared" si="731"/>
        <v>5075.3239999999996</v>
      </c>
      <c r="GH202" s="64">
        <f t="shared" si="731"/>
        <v>4645.2953699999998</v>
      </c>
      <c r="GI202" s="64">
        <f t="shared" si="731"/>
        <v>12230.548999999999</v>
      </c>
      <c r="GJ202" s="64">
        <f t="shared" si="731"/>
        <v>10745.977999999999</v>
      </c>
      <c r="GK202" s="64">
        <f t="shared" si="731"/>
        <v>11858.21</v>
      </c>
      <c r="GL202" s="64">
        <f t="shared" si="731"/>
        <v>10745.977999999999</v>
      </c>
      <c r="GM202" s="64">
        <f t="shared" si="731"/>
        <v>18070.695</v>
      </c>
      <c r="GN202" s="64">
        <f t="shared" si="731"/>
        <v>0</v>
      </c>
      <c r="GO202" s="64">
        <f t="shared" si="731"/>
        <v>13226.63</v>
      </c>
      <c r="GP202" s="64">
        <f t="shared" si="731"/>
        <v>0</v>
      </c>
      <c r="GQ202" s="64">
        <f t="shared" si="731"/>
        <v>4903.0627199999999</v>
      </c>
      <c r="GR202" s="64">
        <f t="shared" si="731"/>
        <v>0</v>
      </c>
      <c r="GS202" s="64">
        <f t="shared" si="731"/>
        <v>0</v>
      </c>
      <c r="GT202" s="64">
        <f t="shared" si="731"/>
        <v>0</v>
      </c>
      <c r="GU202" s="64">
        <f t="shared" si="731"/>
        <v>0</v>
      </c>
      <c r="GV202" s="64">
        <f t="shared" si="731"/>
        <v>0</v>
      </c>
      <c r="GW202" s="64">
        <f t="shared" si="731"/>
        <v>0</v>
      </c>
      <c r="GX202" s="64">
        <f t="shared" si="731"/>
        <v>0</v>
      </c>
      <c r="GY202" s="64">
        <f t="shared" si="731"/>
        <v>0</v>
      </c>
      <c r="GZ202" s="64">
        <f t="shared" si="731"/>
        <v>0</v>
      </c>
      <c r="HA202" s="64">
        <f t="shared" si="731"/>
        <v>0</v>
      </c>
      <c r="HB202" s="64">
        <f t="shared" si="731"/>
        <v>0</v>
      </c>
      <c r="HC202" s="64">
        <f t="shared" si="731"/>
        <v>0</v>
      </c>
      <c r="HD202" s="64">
        <f t="shared" si="731"/>
        <v>0</v>
      </c>
      <c r="HE202" s="64">
        <f t="shared" si="731"/>
        <v>0</v>
      </c>
      <c r="HF202" s="64">
        <f t="shared" si="731"/>
        <v>0</v>
      </c>
      <c r="HG202" s="64">
        <f>HG184+HG199+HG200+HG201+HG198</f>
        <v>4903.0627199999999</v>
      </c>
      <c r="HH202" s="64">
        <f t="shared" ref="HH202:IG202" si="732">HH184+HH199+HH200+HH201+HH198</f>
        <v>0</v>
      </c>
      <c r="HI202" s="64">
        <f t="shared" si="732"/>
        <v>0</v>
      </c>
      <c r="HJ202" s="64">
        <f t="shared" si="732"/>
        <v>0</v>
      </c>
      <c r="HK202" s="64">
        <f t="shared" si="732"/>
        <v>0</v>
      </c>
      <c r="HL202" s="64">
        <f t="shared" si="732"/>
        <v>59958.682000000001</v>
      </c>
      <c r="HM202" s="64">
        <f t="shared" si="732"/>
        <v>47145.991150000002</v>
      </c>
      <c r="HN202" s="64">
        <f t="shared" si="732"/>
        <v>35415.058139999994</v>
      </c>
      <c r="HO202" s="64">
        <f t="shared" si="732"/>
        <v>59387.666140000001</v>
      </c>
      <c r="HP202" s="64">
        <f t="shared" si="732"/>
        <v>5000</v>
      </c>
      <c r="HQ202" s="64">
        <f t="shared" si="732"/>
        <v>5000</v>
      </c>
      <c r="HR202" s="64">
        <f t="shared" si="732"/>
        <v>5000</v>
      </c>
      <c r="HS202" s="64">
        <f t="shared" si="732"/>
        <v>10427.938</v>
      </c>
      <c r="HT202" s="64">
        <f t="shared" si="732"/>
        <v>2184.27</v>
      </c>
      <c r="HU202" s="64">
        <f t="shared" si="732"/>
        <v>2184.27</v>
      </c>
      <c r="HV202" s="64">
        <f t="shared" si="732"/>
        <v>10638.747000000001</v>
      </c>
      <c r="HW202" s="64">
        <f t="shared" si="732"/>
        <v>2748.8553999999999</v>
      </c>
      <c r="HX202" s="64">
        <f t="shared" si="732"/>
        <v>16000.23914</v>
      </c>
      <c r="HY202" s="64">
        <f t="shared" si="732"/>
        <v>5075.3239999999996</v>
      </c>
      <c r="HZ202" s="64">
        <f t="shared" si="732"/>
        <v>15670.22783</v>
      </c>
      <c r="IA202" s="64">
        <f t="shared" si="732"/>
        <v>12230.548999999999</v>
      </c>
      <c r="IB202" s="64">
        <f t="shared" si="732"/>
        <v>10745.977999999999</v>
      </c>
      <c r="IC202" s="64">
        <f t="shared" si="732"/>
        <v>21542.637920000001</v>
      </c>
      <c r="ID202" s="64">
        <f t="shared" si="732"/>
        <v>10745.977999999999</v>
      </c>
      <c r="IE202" s="64">
        <f t="shared" si="732"/>
        <v>18070.695</v>
      </c>
      <c r="IF202" s="64">
        <f t="shared" si="732"/>
        <v>0</v>
      </c>
      <c r="IG202" s="64">
        <f t="shared" si="732"/>
        <v>13226.63</v>
      </c>
      <c r="IK202" s="380">
        <f t="shared" si="541"/>
        <v>0</v>
      </c>
    </row>
    <row r="203" spans="1:245" s="35" customFormat="1" ht="21.95" customHeight="1">
      <c r="A203" s="524" t="s">
        <v>159</v>
      </c>
      <c r="B203" s="525"/>
      <c r="C203" s="525"/>
      <c r="D203" s="525"/>
      <c r="E203" s="525"/>
      <c r="F203" s="525"/>
      <c r="G203" s="525"/>
      <c r="H203" s="525"/>
      <c r="I203" s="525"/>
      <c r="J203" s="525"/>
      <c r="K203" s="526"/>
      <c r="L203" s="421"/>
      <c r="M203" s="27">
        <f>P203+R203+T203+AG203+AS203+AV203</f>
        <v>1174335.4722224704</v>
      </c>
      <c r="N203" s="27"/>
      <c r="O203" s="27">
        <f>+Q203+S203+U203+AH203+AT203+AW203</f>
        <v>1487428.1648117476</v>
      </c>
      <c r="P203" s="27">
        <f t="shared" ref="P203:AE203" si="733">P202+P96+P182+P49</f>
        <v>120010.515768</v>
      </c>
      <c r="Q203" s="27">
        <f t="shared" si="733"/>
        <v>120010.515768</v>
      </c>
      <c r="R203" s="27">
        <f t="shared" si="733"/>
        <v>676392.90789959999</v>
      </c>
      <c r="S203" s="27">
        <f t="shared" si="733"/>
        <v>524071.21781000006</v>
      </c>
      <c r="T203" s="27">
        <f t="shared" si="733"/>
        <v>157246.50699999998</v>
      </c>
      <c r="U203" s="27">
        <f t="shared" si="733"/>
        <v>221275.22935599997</v>
      </c>
      <c r="V203" s="27">
        <f t="shared" si="733"/>
        <v>71551.621790000005</v>
      </c>
      <c r="W203" s="27">
        <f t="shared" si="733"/>
        <v>58618.231149999985</v>
      </c>
      <c r="X203" s="27">
        <f t="shared" si="733"/>
        <v>3112.4587200000001</v>
      </c>
      <c r="Y203" s="27">
        <f t="shared" si="733"/>
        <v>0</v>
      </c>
      <c r="Z203" s="27">
        <f t="shared" si="733"/>
        <v>0</v>
      </c>
      <c r="AA203" s="27">
        <f t="shared" si="733"/>
        <v>0</v>
      </c>
      <c r="AB203" s="27">
        <f t="shared" si="733"/>
        <v>0</v>
      </c>
      <c r="AC203" s="27">
        <f t="shared" si="733"/>
        <v>4062.1958599999994</v>
      </c>
      <c r="AD203" s="27">
        <f t="shared" si="733"/>
        <v>0</v>
      </c>
      <c r="AE203" s="27">
        <f t="shared" si="733"/>
        <v>5758.7360600000002</v>
      </c>
      <c r="AF203" s="27"/>
      <c r="AG203" s="27">
        <f>AG202+AG96+AG182+AG49</f>
        <v>33976.429219999998</v>
      </c>
      <c r="AH203" s="27">
        <f>AH202+AH96+AH182+AH49</f>
        <v>423566.76061916369</v>
      </c>
      <c r="AI203" s="27">
        <f t="shared" si="719"/>
        <v>98066.692719999992</v>
      </c>
      <c r="AJ203" s="27">
        <f t="shared" ref="AJ203:AT203" si="734">AJ202+AJ96+AJ182+AJ49</f>
        <v>73678.724749999994</v>
      </c>
      <c r="AK203" s="27">
        <f t="shared" si="734"/>
        <v>19742.672599999998</v>
      </c>
      <c r="AL203" s="27">
        <f t="shared" si="734"/>
        <v>0</v>
      </c>
      <c r="AM203" s="27">
        <f t="shared" si="734"/>
        <v>0</v>
      </c>
      <c r="AN203" s="27">
        <f t="shared" si="734"/>
        <v>0</v>
      </c>
      <c r="AO203" s="27">
        <f t="shared" si="734"/>
        <v>0</v>
      </c>
      <c r="AP203" s="27">
        <f t="shared" si="734"/>
        <v>4645.2953699999998</v>
      </c>
      <c r="AQ203" s="27">
        <f t="shared" si="734"/>
        <v>0</v>
      </c>
      <c r="AR203" s="27">
        <f t="shared" si="734"/>
        <v>0</v>
      </c>
      <c r="AS203" s="27">
        <f t="shared" si="734"/>
        <v>66995.274705830307</v>
      </c>
      <c r="AT203" s="27">
        <f t="shared" si="734"/>
        <v>60327.026389999999</v>
      </c>
      <c r="AU203" s="66">
        <f t="shared" si="545"/>
        <v>513525.0666533953</v>
      </c>
      <c r="AV203" s="27">
        <f>AV202+AV96+AV182+AV49</f>
        <v>119713.83762904</v>
      </c>
      <c r="AW203" s="27">
        <f t="shared" ref="AW203:DH203" si="735">AW202+AW96+AW182+AW49</f>
        <v>138177.41486858402</v>
      </c>
      <c r="AX203" s="27">
        <f t="shared" si="546"/>
        <v>316769.93365754426</v>
      </c>
      <c r="AY203" s="27">
        <f t="shared" si="735"/>
        <v>271764.08370487031</v>
      </c>
      <c r="AZ203" s="27">
        <f t="shared" si="735"/>
        <v>275252.57888903026</v>
      </c>
      <c r="BA203" s="27">
        <f t="shared" si="735"/>
        <v>58801.715750000003</v>
      </c>
      <c r="BB203" s="27">
        <f t="shared" si="735"/>
        <v>58801.715750000003</v>
      </c>
      <c r="BC203" s="27">
        <f t="shared" si="735"/>
        <v>76595.723400000003</v>
      </c>
      <c r="BD203" s="27">
        <f t="shared" si="735"/>
        <v>67328.038</v>
      </c>
      <c r="BE203" s="27">
        <f t="shared" si="735"/>
        <v>42236.69</v>
      </c>
      <c r="BF203" s="27">
        <f t="shared" si="735"/>
        <v>44791.875</v>
      </c>
      <c r="BG203" s="27">
        <f t="shared" si="735"/>
        <v>8901.1052199999995</v>
      </c>
      <c r="BH203" s="27">
        <f t="shared" si="735"/>
        <v>39933.420925830309</v>
      </c>
      <c r="BI203" s="27">
        <f t="shared" si="735"/>
        <v>34269.296705830304</v>
      </c>
      <c r="BJ203" s="27">
        <f t="shared" si="735"/>
        <v>13437.97839</v>
      </c>
      <c r="BK203" s="27">
        <f t="shared" si="735"/>
        <v>50959.552629040001</v>
      </c>
      <c r="BL203" s="27">
        <f t="shared" si="735"/>
        <v>50959.550823199999</v>
      </c>
      <c r="BM203" s="27">
        <f t="shared" si="735"/>
        <v>9624.8318980000004</v>
      </c>
      <c r="BN203" s="27">
        <f t="shared" si="735"/>
        <v>37073.189063384038</v>
      </c>
      <c r="BO203" s="27">
        <f t="shared" si="735"/>
        <v>2141.3500180000001</v>
      </c>
      <c r="BP203" s="27">
        <f t="shared" si="735"/>
        <v>2141.3500180000001</v>
      </c>
      <c r="BQ203" s="27">
        <f t="shared" si="735"/>
        <v>7483.4818799999994</v>
      </c>
      <c r="BR203" s="27">
        <f t="shared" si="735"/>
        <v>4755.2140000000009</v>
      </c>
      <c r="BS203" s="27">
        <f t="shared" si="735"/>
        <v>0</v>
      </c>
      <c r="BT203" s="27">
        <f t="shared" si="735"/>
        <v>22555.771000000001</v>
      </c>
      <c r="BU203" s="27">
        <f t="shared" si="735"/>
        <v>0</v>
      </c>
      <c r="BV203" s="27">
        <f t="shared" si="735"/>
        <v>7449.83</v>
      </c>
      <c r="BW203" s="27">
        <f t="shared" si="735"/>
        <v>0</v>
      </c>
      <c r="BX203" s="27">
        <f t="shared" si="735"/>
        <v>0</v>
      </c>
      <c r="BY203" s="27">
        <f t="shared" si="735"/>
        <v>0</v>
      </c>
      <c r="BZ203" s="27">
        <f t="shared" si="735"/>
        <v>171.02404538403601</v>
      </c>
      <c r="CA203" s="27">
        <f t="shared" si="735"/>
        <v>984961.772</v>
      </c>
      <c r="CB203" s="27">
        <f t="shared" si="735"/>
        <v>1519373.9613893335</v>
      </c>
      <c r="CC203" s="27">
        <f t="shared" si="735"/>
        <v>59067.45</v>
      </c>
      <c r="CD203" s="27">
        <f t="shared" si="735"/>
        <v>59067.45</v>
      </c>
      <c r="CE203" s="27">
        <f t="shared" si="735"/>
        <v>684328.91799999995</v>
      </c>
      <c r="CF203" s="27">
        <f t="shared" si="735"/>
        <v>694070.23562000005</v>
      </c>
      <c r="CG203" s="27">
        <f t="shared" si="735"/>
        <v>115009.81700000001</v>
      </c>
      <c r="CH203" s="27">
        <f t="shared" si="735"/>
        <v>18447.693356</v>
      </c>
      <c r="CI203" s="27">
        <f t="shared" si="735"/>
        <v>25075.324000000001</v>
      </c>
      <c r="CJ203" s="27">
        <f t="shared" si="735"/>
        <v>613852.69441333332</v>
      </c>
      <c r="CK203" s="27">
        <f t="shared" si="735"/>
        <v>32725.977999999999</v>
      </c>
      <c r="CL203" s="27">
        <f t="shared" si="735"/>
        <v>46889.047999999995</v>
      </c>
      <c r="CM203" s="27">
        <f t="shared" si="735"/>
        <v>68754.285000000003</v>
      </c>
      <c r="CN203" s="27">
        <f t="shared" si="735"/>
        <v>87046.84</v>
      </c>
      <c r="CO203" s="27">
        <f t="shared" si="735"/>
        <v>240939.78461959999</v>
      </c>
      <c r="CP203" s="27">
        <f t="shared" si="735"/>
        <v>354233.48</v>
      </c>
      <c r="CQ203" s="27">
        <f t="shared" si="735"/>
        <v>0</v>
      </c>
      <c r="CR203" s="27">
        <f t="shared" si="735"/>
        <v>0</v>
      </c>
      <c r="CS203" s="27">
        <f t="shared" si="735"/>
        <v>240939.78461959999</v>
      </c>
      <c r="CT203" s="27">
        <f t="shared" si="735"/>
        <v>90180.56</v>
      </c>
      <c r="CU203" s="27">
        <f t="shared" si="735"/>
        <v>0</v>
      </c>
      <c r="CV203" s="27">
        <f t="shared" si="735"/>
        <v>135479.88999999998</v>
      </c>
      <c r="CW203" s="27">
        <f t="shared" si="735"/>
        <v>0</v>
      </c>
      <c r="CX203" s="27">
        <f t="shared" si="735"/>
        <v>128573.03</v>
      </c>
      <c r="CY203" s="27">
        <f t="shared" si="735"/>
        <v>0</v>
      </c>
      <c r="CZ203" s="27">
        <f t="shared" si="735"/>
        <v>0</v>
      </c>
      <c r="DA203" s="27">
        <f t="shared" si="735"/>
        <v>0</v>
      </c>
      <c r="DB203" s="27">
        <f t="shared" si="735"/>
        <v>0</v>
      </c>
      <c r="DC203" s="380">
        <f t="shared" si="735"/>
        <v>1507290.4722224707</v>
      </c>
      <c r="DD203" s="380">
        <f t="shared" si="735"/>
        <v>2185933.2093417482</v>
      </c>
      <c r="DE203" s="64">
        <f t="shared" si="735"/>
        <v>120010.515768</v>
      </c>
      <c r="DF203" s="64">
        <f t="shared" si="735"/>
        <v>120010.515768</v>
      </c>
      <c r="DG203" s="64">
        <f t="shared" si="735"/>
        <v>1009347.9078996</v>
      </c>
      <c r="DH203" s="64">
        <f t="shared" si="735"/>
        <v>856334.04761999997</v>
      </c>
      <c r="DI203" s="64">
        <f t="shared" ref="DI203:FT203" si="736">DI202+DI96+DI182+DI49</f>
        <v>157246.50699999998</v>
      </c>
      <c r="DJ203" s="64">
        <f t="shared" si="736"/>
        <v>221275.22935599994</v>
      </c>
      <c r="DK203" s="64">
        <f t="shared" si="736"/>
        <v>33976.429219999998</v>
      </c>
      <c r="DL203" s="64">
        <f t="shared" si="736"/>
        <v>789808.97533916368</v>
      </c>
      <c r="DM203" s="64">
        <f t="shared" si="736"/>
        <v>66995.274705830307</v>
      </c>
      <c r="DN203" s="64">
        <f t="shared" si="736"/>
        <v>60327.026389999999</v>
      </c>
      <c r="DO203" s="64">
        <f t="shared" si="736"/>
        <v>119713.83762904</v>
      </c>
      <c r="DP203" s="64">
        <f t="shared" si="736"/>
        <v>138177.41486858402</v>
      </c>
      <c r="DQ203" s="33">
        <f t="shared" si="736"/>
        <v>0</v>
      </c>
      <c r="DR203" s="33">
        <f t="shared" si="736"/>
        <v>5</v>
      </c>
      <c r="DS203" s="33">
        <f t="shared" si="736"/>
        <v>1</v>
      </c>
      <c r="DT203" s="33">
        <f t="shared" si="736"/>
        <v>24</v>
      </c>
      <c r="DU203" s="33">
        <f t="shared" si="736"/>
        <v>0</v>
      </c>
      <c r="DV203" s="33">
        <f t="shared" si="736"/>
        <v>30</v>
      </c>
      <c r="DW203" s="33">
        <f t="shared" si="736"/>
        <v>30370.544357765768</v>
      </c>
      <c r="DX203" s="28">
        <f t="shared" si="736"/>
        <v>99772.316170277161</v>
      </c>
      <c r="DY203" s="33">
        <f t="shared" si="736"/>
        <v>9766.0978404957204</v>
      </c>
      <c r="DZ203" s="28">
        <f t="shared" si="736"/>
        <v>63645.268235738258</v>
      </c>
      <c r="EA203" s="33">
        <f t="shared" si="736"/>
        <v>112.36678675729247</v>
      </c>
      <c r="EB203" s="64">
        <f t="shared" si="736"/>
        <v>271764.08370487031</v>
      </c>
      <c r="EC203" s="426">
        <f t="shared" si="736"/>
        <v>434564.66347646888</v>
      </c>
      <c r="ED203" s="426">
        <f t="shared" si="736"/>
        <v>210855.04967583029</v>
      </c>
      <c r="EE203" s="64">
        <f t="shared" si="736"/>
        <v>275252.57888903032</v>
      </c>
      <c r="EF203" s="64">
        <f t="shared" si="736"/>
        <v>58801.715750000003</v>
      </c>
      <c r="EG203" s="64">
        <f t="shared" si="736"/>
        <v>58801.715750000003</v>
      </c>
      <c r="EH203" s="64">
        <f t="shared" si="736"/>
        <v>58801.715750000003</v>
      </c>
      <c r="EI203" s="64">
        <f t="shared" si="736"/>
        <v>76595.723400000003</v>
      </c>
      <c r="EJ203" s="64">
        <f t="shared" si="736"/>
        <v>67328.038</v>
      </c>
      <c r="EK203" s="64">
        <f t="shared" si="736"/>
        <v>67328.038</v>
      </c>
      <c r="EL203" s="64">
        <f t="shared" si="736"/>
        <v>42236.69</v>
      </c>
      <c r="EM203" s="64">
        <f t="shared" si="736"/>
        <v>58618.231149999985</v>
      </c>
      <c r="EN203" s="64">
        <f t="shared" si="736"/>
        <v>44791.875</v>
      </c>
      <c r="EO203" s="64">
        <f t="shared" si="736"/>
        <v>8901.1052199999995</v>
      </c>
      <c r="EP203" s="64">
        <f t="shared" si="736"/>
        <v>73678.724749999994</v>
      </c>
      <c r="EQ203" s="64">
        <f t="shared" si="736"/>
        <v>39933.420925830309</v>
      </c>
      <c r="ER203" s="64">
        <f t="shared" si="736"/>
        <v>34269.296705830304</v>
      </c>
      <c r="ES203" s="426">
        <f t="shared" si="736"/>
        <v>111859.82382646893</v>
      </c>
      <c r="ET203" s="426">
        <f t="shared" si="736"/>
        <v>13437.97839</v>
      </c>
      <c r="EU203" s="64">
        <f t="shared" si="736"/>
        <v>50959.552629040001</v>
      </c>
      <c r="EV203" s="426">
        <f t="shared" si="736"/>
        <v>65599.039999999994</v>
      </c>
      <c r="EW203" s="426">
        <f t="shared" si="736"/>
        <v>50959.550823199999</v>
      </c>
      <c r="EX203" s="64">
        <f t="shared" si="736"/>
        <v>9624.8318980000004</v>
      </c>
      <c r="EY203" s="426">
        <f t="shared" si="736"/>
        <v>117629.59218658428</v>
      </c>
      <c r="EZ203" s="426">
        <f t="shared" si="736"/>
        <v>36902.165018</v>
      </c>
      <c r="FA203" s="64">
        <f t="shared" si="736"/>
        <v>37073.189063384038</v>
      </c>
      <c r="FB203" s="64">
        <f t="shared" si="736"/>
        <v>2141.3500180000001</v>
      </c>
      <c r="FC203" s="64">
        <f t="shared" si="736"/>
        <v>2141.3500180000001</v>
      </c>
      <c r="FD203" s="64">
        <f t="shared" si="736"/>
        <v>2141.3500180000001</v>
      </c>
      <c r="FE203" s="64">
        <f t="shared" si="736"/>
        <v>7483.4818799999994</v>
      </c>
      <c r="FF203" s="64">
        <f t="shared" si="736"/>
        <v>4755.2140000000009</v>
      </c>
      <c r="FG203" s="64">
        <f t="shared" si="736"/>
        <v>4755.2140000000009</v>
      </c>
      <c r="FH203" s="64">
        <f t="shared" si="736"/>
        <v>0</v>
      </c>
      <c r="FI203" s="64">
        <f t="shared" si="736"/>
        <v>3112.4587200000001</v>
      </c>
      <c r="FJ203" s="64">
        <f t="shared" si="736"/>
        <v>22555.771000000001</v>
      </c>
      <c r="FK203" s="64">
        <f t="shared" si="736"/>
        <v>0</v>
      </c>
      <c r="FL203" s="64">
        <f t="shared" si="736"/>
        <v>19742.672599999998</v>
      </c>
      <c r="FM203" s="64">
        <f t="shared" si="736"/>
        <v>7449.83</v>
      </c>
      <c r="FN203" s="64">
        <f t="shared" si="736"/>
        <v>0</v>
      </c>
      <c r="FO203" s="64">
        <f t="shared" si="736"/>
        <v>151426.01228022639</v>
      </c>
      <c r="FP203" s="64">
        <f t="shared" si="736"/>
        <v>0</v>
      </c>
      <c r="FQ203" s="64">
        <f t="shared" si="736"/>
        <v>0</v>
      </c>
      <c r="FR203" s="64">
        <f t="shared" si="736"/>
        <v>116880.92102754426</v>
      </c>
      <c r="FS203" s="64">
        <f t="shared" si="736"/>
        <v>171.02404538403601</v>
      </c>
      <c r="FT203" s="64">
        <f t="shared" si="736"/>
        <v>984961.772</v>
      </c>
      <c r="FU203" s="426">
        <f t="shared" ref="FU203:IF203" si="737">FU202+FU96+FU182+FU49</f>
        <v>795203.38685000013</v>
      </c>
      <c r="FV203" s="426">
        <f t="shared" si="737"/>
        <v>1385438.0733893334</v>
      </c>
      <c r="FW203" s="64">
        <f t="shared" si="737"/>
        <v>1519373.9613893335</v>
      </c>
      <c r="FX203" s="64">
        <f t="shared" si="737"/>
        <v>59067.45</v>
      </c>
      <c r="FY203" s="64">
        <f t="shared" si="737"/>
        <v>59067.45</v>
      </c>
      <c r="FZ203" s="64">
        <f t="shared" si="737"/>
        <v>59067.45</v>
      </c>
      <c r="GA203" s="64">
        <f t="shared" si="737"/>
        <v>684328.91799999995</v>
      </c>
      <c r="GB203" s="64">
        <f t="shared" si="737"/>
        <v>694070.23562000005</v>
      </c>
      <c r="GC203" s="64">
        <f t="shared" si="737"/>
        <v>694070.23562000005</v>
      </c>
      <c r="GD203" s="64">
        <f t="shared" si="737"/>
        <v>115009.81700000001</v>
      </c>
      <c r="GE203" s="64">
        <f t="shared" si="737"/>
        <v>4062.1958599999994</v>
      </c>
      <c r="GF203" s="64">
        <f t="shared" si="737"/>
        <v>18447.693356</v>
      </c>
      <c r="GG203" s="64">
        <f t="shared" si="737"/>
        <v>25075.324000000001</v>
      </c>
      <c r="GH203" s="64">
        <f t="shared" si="737"/>
        <v>4645.2953699999998</v>
      </c>
      <c r="GI203" s="64">
        <f t="shared" si="737"/>
        <v>613852.69441333332</v>
      </c>
      <c r="GJ203" s="64">
        <f t="shared" si="737"/>
        <v>32725.977999999999</v>
      </c>
      <c r="GK203" s="64">
        <f t="shared" si="737"/>
        <v>33358.21</v>
      </c>
      <c r="GL203" s="64">
        <f t="shared" si="737"/>
        <v>46889.047999999995</v>
      </c>
      <c r="GM203" s="64">
        <f t="shared" si="737"/>
        <v>68754.285000000003</v>
      </c>
      <c r="GN203" s="64">
        <f t="shared" si="737"/>
        <v>0</v>
      </c>
      <c r="GO203" s="64">
        <f t="shared" si="737"/>
        <v>87046.84</v>
      </c>
      <c r="GP203" s="64">
        <f t="shared" si="737"/>
        <v>240939.78461959999</v>
      </c>
      <c r="GQ203" s="426">
        <f t="shared" si="737"/>
        <v>406915.66631999996</v>
      </c>
      <c r="GR203" s="426">
        <f t="shared" si="737"/>
        <v>354233.48</v>
      </c>
      <c r="GS203" s="64">
        <f t="shared" si="737"/>
        <v>354233.48</v>
      </c>
      <c r="GT203" s="64">
        <f t="shared" si="737"/>
        <v>0</v>
      </c>
      <c r="GU203" s="64">
        <f t="shared" si="737"/>
        <v>0</v>
      </c>
      <c r="GV203" s="64">
        <f t="shared" si="737"/>
        <v>0</v>
      </c>
      <c r="GW203" s="64">
        <f t="shared" si="737"/>
        <v>240939.78461959999</v>
      </c>
      <c r="GX203" s="64">
        <f t="shared" si="737"/>
        <v>90180.56</v>
      </c>
      <c r="GY203" s="64">
        <f t="shared" si="737"/>
        <v>90180.56</v>
      </c>
      <c r="GZ203" s="64">
        <f t="shared" si="737"/>
        <v>0</v>
      </c>
      <c r="HA203" s="64">
        <f t="shared" si="737"/>
        <v>5758.7360600000002</v>
      </c>
      <c r="HB203" s="64">
        <f t="shared" si="737"/>
        <v>135479.88999999998</v>
      </c>
      <c r="HC203" s="64">
        <f t="shared" si="737"/>
        <v>0</v>
      </c>
      <c r="HD203" s="64">
        <f t="shared" si="737"/>
        <v>0</v>
      </c>
      <c r="HE203" s="64">
        <f t="shared" si="737"/>
        <v>128573.03</v>
      </c>
      <c r="HF203" s="64">
        <f t="shared" si="737"/>
        <v>0</v>
      </c>
      <c r="HG203" s="64">
        <f>HG202+HG96+HG182+HG49</f>
        <v>216881.02054669996</v>
      </c>
      <c r="HH203" s="64">
        <f t="shared" si="737"/>
        <v>0</v>
      </c>
      <c r="HI203" s="64">
        <f t="shared" si="737"/>
        <v>0</v>
      </c>
      <c r="HJ203" s="64">
        <f t="shared" si="737"/>
        <v>134289.97263</v>
      </c>
      <c r="HK203" s="64">
        <f t="shared" si="737"/>
        <v>0</v>
      </c>
      <c r="HL203" s="382">
        <f t="shared" si="737"/>
        <v>1507290.4722224704</v>
      </c>
      <c r="HM203" s="398">
        <f t="shared" si="737"/>
        <v>1712921.2998530532</v>
      </c>
      <c r="HN203" s="398">
        <f t="shared" si="737"/>
        <v>1987428.7680831635</v>
      </c>
      <c r="HO203" s="382">
        <f t="shared" si="737"/>
        <v>2185933.2093417482</v>
      </c>
      <c r="HP203" s="382">
        <f t="shared" si="737"/>
        <v>120010.515768</v>
      </c>
      <c r="HQ203" s="382">
        <f t="shared" si="737"/>
        <v>120010.515768</v>
      </c>
      <c r="HR203" s="428">
        <f t="shared" si="737"/>
        <v>120010.515768</v>
      </c>
      <c r="HS203" s="382">
        <f t="shared" si="737"/>
        <v>1009347.9078996</v>
      </c>
      <c r="HT203" s="382">
        <f t="shared" si="737"/>
        <v>856334.04761999997</v>
      </c>
      <c r="HU203" s="428">
        <f t="shared" si="737"/>
        <v>856334.04761999997</v>
      </c>
      <c r="HV203" s="382">
        <f t="shared" si="737"/>
        <v>157246.50699999998</v>
      </c>
      <c r="HW203" s="382">
        <f t="shared" si="737"/>
        <v>72960.562810000003</v>
      </c>
      <c r="HX203" s="428">
        <f t="shared" si="737"/>
        <v>221275.22935599997</v>
      </c>
      <c r="HY203" s="382">
        <f t="shared" si="737"/>
        <v>33976.429219999998</v>
      </c>
      <c r="HZ203" s="382">
        <f t="shared" si="737"/>
        <v>98066.692719999992</v>
      </c>
      <c r="IA203" s="428">
        <f t="shared" si="737"/>
        <v>789808.97533916368</v>
      </c>
      <c r="IB203" s="382">
        <f t="shared" si="737"/>
        <v>66995.274705830307</v>
      </c>
      <c r="IC203" s="382">
        <f>IC202+IC96+IC182+IC49</f>
        <v>513525.0666533953</v>
      </c>
      <c r="ID203" s="382">
        <f t="shared" si="737"/>
        <v>60327.026389999999</v>
      </c>
      <c r="IE203" s="382">
        <f t="shared" si="737"/>
        <v>119713.83762904</v>
      </c>
      <c r="IF203" s="429">
        <f t="shared" si="737"/>
        <v>316769.93365754426</v>
      </c>
      <c r="IG203" s="382">
        <f t="shared" ref="IG203" si="738">IG202+IG96+IG182+IG49</f>
        <v>138177.41486858402</v>
      </c>
      <c r="IK203" s="380">
        <f>IC203-HG203-GK203-FO203-ES203</f>
        <v>0</v>
      </c>
    </row>
    <row r="204" spans="1:245" ht="47.25" customHeight="1">
      <c r="A204" s="2"/>
      <c r="B204" s="30"/>
      <c r="C204" s="2"/>
      <c r="D204" s="45"/>
      <c r="E204" s="2"/>
      <c r="F204" s="2"/>
      <c r="G204" s="2"/>
      <c r="H204" s="16"/>
      <c r="I204" s="15"/>
      <c r="J204" s="56"/>
      <c r="K204" s="56"/>
      <c r="L204" s="56"/>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t="e">
        <f>+#REF!</f>
        <v>#REF!</v>
      </c>
      <c r="AZ204" s="31"/>
      <c r="BA204" s="31" t="e">
        <f>+#REF!</f>
        <v>#REF!</v>
      </c>
      <c r="BB204" s="31"/>
      <c r="BC204" s="31" t="e">
        <f>+#REF!</f>
        <v>#REF!</v>
      </c>
      <c r="BD204" s="31"/>
      <c r="BE204" s="31" t="e">
        <f>+#REF!</f>
        <v>#REF!</v>
      </c>
      <c r="BF204" s="31"/>
      <c r="BG204" s="31" t="e">
        <f>+#REF!</f>
        <v>#REF!</v>
      </c>
      <c r="BH204" s="31"/>
      <c r="BI204" s="31" t="e">
        <f>+#REF!</f>
        <v>#REF!</v>
      </c>
      <c r="BJ204" s="31"/>
      <c r="BK204" s="31" t="e">
        <f>+#REF!</f>
        <v>#REF!</v>
      </c>
      <c r="BL204" s="31"/>
      <c r="CA204" s="32"/>
      <c r="CB204" s="32"/>
      <c r="CC204" s="32"/>
      <c r="CD204" s="32"/>
      <c r="CE204" s="32">
        <f>+CE203-CE81</f>
        <v>351373.91799999995</v>
      </c>
      <c r="CF204" s="32"/>
      <c r="CG204" s="32">
        <f>+CG203-CG81</f>
        <v>115009.81700000001</v>
      </c>
      <c r="CH204" s="32"/>
      <c r="CI204" s="32">
        <f>+CI203-CI81</f>
        <v>25075.324000000001</v>
      </c>
      <c r="CJ204" s="32"/>
      <c r="CK204" s="32">
        <f>+CK203-CK81</f>
        <v>32725.977999999999</v>
      </c>
      <c r="CL204" s="32"/>
      <c r="CM204" s="32">
        <f>+CM203-CM81</f>
        <v>68754.285000000003</v>
      </c>
      <c r="CN204" s="32"/>
      <c r="DC204" s="381">
        <f>DC203-M203</f>
        <v>332955.00000000023</v>
      </c>
      <c r="DD204" s="381">
        <f>DD203-O203</f>
        <v>698505.04453000054</v>
      </c>
      <c r="EB204" s="381">
        <f>EB203+EX203+FT203+GP203</f>
        <v>1507290.4722224702</v>
      </c>
      <c r="EC204" s="427"/>
      <c r="ED204" s="427"/>
      <c r="EE204" s="381">
        <f>EE203+FA203+FW203+GS203</f>
        <v>2185933.2093417477</v>
      </c>
      <c r="HN204" s="427">
        <f>HN203+ID203+IG203</f>
        <v>2185933.2093417477</v>
      </c>
    </row>
    <row r="205" spans="1:245" s="38" customFormat="1" ht="29.25" customHeight="1">
      <c r="B205" s="288" t="s">
        <v>588</v>
      </c>
      <c r="D205" s="527" t="s">
        <v>377</v>
      </c>
      <c r="E205" s="527"/>
      <c r="F205" s="527"/>
      <c r="G205" s="527"/>
      <c r="H205" s="39"/>
      <c r="I205" s="40"/>
      <c r="M205" s="511" t="s">
        <v>578</v>
      </c>
      <c r="N205" s="511"/>
      <c r="O205" s="511"/>
      <c r="P205" s="511"/>
      <c r="Q205" s="511"/>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39"/>
      <c r="AZ205" s="39">
        <f>+AZ203-BB203-BD203-BF203-BH203-BJ203-BL203</f>
        <v>0</v>
      </c>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EC205" s="399"/>
      <c r="ED205" s="399"/>
      <c r="ES205" s="38">
        <f>ES203-'[63]для утверждения от 01.05.2021'!$F$18</f>
        <v>-1.7229491641046479E-3</v>
      </c>
      <c r="ET205" s="399"/>
      <c r="EW205" s="399"/>
      <c r="EY205" s="399"/>
      <c r="EZ205" s="399"/>
      <c r="FU205" s="399"/>
      <c r="FV205" s="399"/>
      <c r="GQ205" s="399"/>
      <c r="GR205" s="399"/>
      <c r="HM205" s="399"/>
      <c r="HN205" s="399"/>
      <c r="IC205" s="38">
        <f>IC203-'[63]для утверждения от 01.05.2021'!$E$18</f>
        <v>63.042673050775193</v>
      </c>
      <c r="IF205" s="443"/>
    </row>
    <row r="206" spans="1:245" s="41" customFormat="1" ht="27" customHeight="1">
      <c r="A206" s="150"/>
      <c r="B206" s="246" t="s">
        <v>15</v>
      </c>
      <c r="D206" s="574" t="s">
        <v>378</v>
      </c>
      <c r="E206" s="574"/>
      <c r="F206" s="574"/>
      <c r="G206" s="574"/>
      <c r="H206" s="39"/>
      <c r="I206" s="40"/>
      <c r="M206" s="575" t="s">
        <v>555</v>
      </c>
      <c r="N206" s="575"/>
      <c r="O206" s="575"/>
      <c r="P206" s="575"/>
      <c r="Q206" s="575"/>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v>43556.66474</v>
      </c>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EC206" s="400"/>
      <c r="ED206" s="400"/>
      <c r="ET206" s="400"/>
      <c r="EW206" s="400"/>
      <c r="EY206" s="400"/>
      <c r="EZ206" s="400"/>
      <c r="FU206" s="400"/>
      <c r="FV206" s="400"/>
      <c r="GQ206" s="400"/>
      <c r="GR206" s="400"/>
      <c r="HM206" s="400"/>
      <c r="HN206" s="400"/>
      <c r="IF206" s="444"/>
    </row>
    <row r="207" spans="1:245" ht="6.75" customHeight="1">
      <c r="A207" s="2"/>
      <c r="C207" s="2"/>
      <c r="D207" s="45"/>
      <c r="E207" s="2"/>
      <c r="F207" s="2"/>
      <c r="G207" s="2"/>
      <c r="H207" s="16"/>
      <c r="I207" s="15"/>
      <c r="J207" s="56"/>
      <c r="K207" s="56"/>
      <c r="L207" s="345"/>
      <c r="M207" s="31"/>
      <c r="N207" s="31"/>
      <c r="O207" s="343"/>
      <c r="P207" s="31"/>
      <c r="Q207" s="31"/>
      <c r="R207" s="31"/>
      <c r="S207" s="31"/>
      <c r="T207" s="31"/>
      <c r="U207" s="265"/>
      <c r="V207" s="265"/>
      <c r="W207" s="265"/>
      <c r="X207" s="265"/>
      <c r="Y207" s="265"/>
      <c r="Z207" s="265"/>
      <c r="AA207" s="265"/>
      <c r="AB207" s="265"/>
      <c r="AC207" s="265"/>
      <c r="AD207" s="265"/>
      <c r="AE207" s="265"/>
      <c r="AF207" s="265"/>
      <c r="AG207" s="265"/>
      <c r="AH207" s="265"/>
      <c r="AI207" s="265"/>
      <c r="AJ207" s="265"/>
      <c r="AK207" s="265"/>
      <c r="AL207" s="265"/>
      <c r="AM207" s="265"/>
      <c r="AN207" s="265"/>
      <c r="AO207" s="265"/>
      <c r="AP207" s="265"/>
      <c r="AQ207" s="265"/>
      <c r="AR207" s="265"/>
      <c r="AS207" s="265"/>
      <c r="AT207" s="263"/>
      <c r="AU207" s="263"/>
      <c r="AV207" s="31"/>
      <c r="AW207" s="31"/>
      <c r="AX207" s="31"/>
      <c r="AY207" s="31"/>
      <c r="AZ207" s="31"/>
    </row>
    <row r="208" spans="1:245" ht="25.5" hidden="1" customHeight="1">
      <c r="A208" s="2"/>
      <c r="B208" s="285" t="s">
        <v>579</v>
      </c>
      <c r="C208" s="2"/>
      <c r="D208" s="45"/>
      <c r="E208" s="2"/>
      <c r="F208" s="2"/>
      <c r="G208" s="2"/>
      <c r="H208" s="16"/>
      <c r="I208" s="15"/>
      <c r="J208" s="56"/>
      <c r="K208" s="56"/>
      <c r="L208" s="56"/>
      <c r="M208" s="31"/>
      <c r="N208" s="31"/>
      <c r="O208" s="31"/>
      <c r="P208" s="31"/>
      <c r="Q208" s="31"/>
      <c r="R208" s="31"/>
      <c r="S208" s="31"/>
      <c r="T208" s="31"/>
      <c r="U208" s="265"/>
      <c r="V208" s="265"/>
      <c r="W208" s="265"/>
      <c r="X208" s="265"/>
      <c r="Y208" s="265"/>
      <c r="Z208" s="265"/>
      <c r="AA208" s="265"/>
      <c r="AB208" s="265"/>
      <c r="AC208" s="265"/>
      <c r="AD208" s="265"/>
      <c r="AE208" s="265"/>
      <c r="AF208" s="265"/>
      <c r="AG208" s="265"/>
      <c r="AH208" s="265"/>
      <c r="AI208" s="265"/>
      <c r="AJ208" s="265"/>
      <c r="AK208" s="265"/>
      <c r="AL208" s="265"/>
      <c r="AM208" s="265"/>
      <c r="AN208" s="265"/>
      <c r="AO208" s="265"/>
      <c r="AP208" s="265"/>
      <c r="AQ208" s="265"/>
      <c r="AR208" s="265"/>
      <c r="AS208" s="265"/>
      <c r="AT208" s="263"/>
      <c r="AU208" s="263"/>
      <c r="AV208" s="31"/>
      <c r="AW208" s="31"/>
      <c r="AX208" s="31"/>
      <c r="AY208" s="31"/>
      <c r="AZ208" s="31"/>
    </row>
    <row r="209" spans="1:243" ht="48.75" hidden="1" customHeight="1">
      <c r="A209" s="2"/>
      <c r="B209" s="287" t="s">
        <v>586</v>
      </c>
      <c r="C209" s="2"/>
      <c r="D209" s="45"/>
      <c r="E209" s="2"/>
      <c r="F209" s="2"/>
      <c r="G209" s="2"/>
      <c r="H209" s="16"/>
      <c r="I209" s="15"/>
      <c r="J209" s="56"/>
      <c r="K209" s="56"/>
      <c r="L209" s="56"/>
      <c r="M209" s="573" t="s">
        <v>587</v>
      </c>
      <c r="N209" s="573"/>
      <c r="O209" s="573"/>
      <c r="P209" s="573"/>
      <c r="Q209" s="573"/>
      <c r="R209" s="31"/>
      <c r="S209" s="31"/>
      <c r="T209" s="31"/>
      <c r="U209" s="265"/>
      <c r="V209" s="265"/>
      <c r="W209" s="265"/>
      <c r="X209" s="265"/>
      <c r="Y209" s="265"/>
      <c r="Z209" s="265"/>
      <c r="AA209" s="265"/>
      <c r="AB209" s="265"/>
      <c r="AC209" s="265"/>
      <c r="AD209" s="265"/>
      <c r="AE209" s="265"/>
      <c r="AF209" s="265"/>
      <c r="AG209" s="265"/>
      <c r="AH209" s="265"/>
      <c r="AI209" s="265"/>
      <c r="AJ209" s="265"/>
      <c r="AK209" s="265"/>
      <c r="AL209" s="265"/>
      <c r="AM209" s="265"/>
      <c r="AN209" s="265"/>
      <c r="AO209" s="265"/>
      <c r="AP209" s="265"/>
      <c r="AQ209" s="265"/>
      <c r="AR209" s="265"/>
      <c r="AS209" s="265"/>
      <c r="AT209" s="263"/>
      <c r="AU209" s="263"/>
      <c r="AV209" s="31"/>
      <c r="AW209" s="31"/>
      <c r="AX209" s="31"/>
      <c r="AY209" s="31"/>
      <c r="AZ209" s="31"/>
    </row>
    <row r="210" spans="1:243" ht="25.5" hidden="1" customHeight="1">
      <c r="A210" s="2"/>
      <c r="B210" s="285"/>
      <c r="C210" s="2"/>
      <c r="D210" s="45"/>
      <c r="E210" s="2"/>
      <c r="F210" s="2"/>
      <c r="G210" s="2"/>
      <c r="H210" s="16"/>
      <c r="I210" s="15"/>
      <c r="J210" s="56"/>
      <c r="K210" s="56"/>
      <c r="L210" s="56"/>
      <c r="M210" s="31"/>
      <c r="N210" s="31"/>
      <c r="O210" s="31"/>
      <c r="P210" s="31"/>
      <c r="Q210" s="31"/>
      <c r="R210" s="31"/>
      <c r="S210" s="31"/>
      <c r="T210" s="31"/>
      <c r="U210" s="265"/>
      <c r="V210" s="265"/>
      <c r="W210" s="265"/>
      <c r="X210" s="265"/>
      <c r="Y210" s="265"/>
      <c r="Z210" s="265"/>
      <c r="AA210" s="265"/>
      <c r="AB210" s="265"/>
      <c r="AC210" s="265"/>
      <c r="AD210" s="265"/>
      <c r="AE210" s="265"/>
      <c r="AF210" s="265"/>
      <c r="AG210" s="265"/>
      <c r="AH210" s="265"/>
      <c r="AI210" s="265"/>
      <c r="AJ210" s="265"/>
      <c r="AK210" s="265"/>
      <c r="AL210" s="265"/>
      <c r="AM210" s="265"/>
      <c r="AN210" s="265"/>
      <c r="AO210" s="265"/>
      <c r="AP210" s="265"/>
      <c r="AQ210" s="265"/>
      <c r="AR210" s="265"/>
      <c r="AS210" s="265"/>
      <c r="AT210" s="263"/>
      <c r="AU210" s="263"/>
      <c r="AV210" s="31"/>
      <c r="AW210" s="31"/>
      <c r="AX210" s="31"/>
      <c r="AY210" s="31"/>
      <c r="AZ210" s="31"/>
    </row>
    <row r="211" spans="1:243" ht="44.25" hidden="1" customHeight="1">
      <c r="A211" s="2"/>
      <c r="B211" s="287" t="s">
        <v>590</v>
      </c>
      <c r="C211" s="2"/>
      <c r="D211" s="45"/>
      <c r="E211" s="2"/>
      <c r="F211" s="2"/>
      <c r="G211" s="2"/>
      <c r="H211" s="16"/>
      <c r="I211" s="15"/>
      <c r="J211" s="56"/>
      <c r="K211" s="56"/>
      <c r="L211" s="56"/>
      <c r="M211" s="573" t="s">
        <v>591</v>
      </c>
      <c r="N211" s="573"/>
      <c r="O211" s="573"/>
      <c r="P211" s="573"/>
      <c r="Q211" s="573"/>
      <c r="R211" s="31"/>
      <c r="S211" s="31"/>
      <c r="T211" s="31"/>
      <c r="U211" s="265"/>
      <c r="V211" s="265"/>
      <c r="W211" s="265"/>
      <c r="X211" s="265"/>
      <c r="Y211" s="265"/>
      <c r="Z211" s="265"/>
      <c r="AA211" s="265"/>
      <c r="AB211" s="265"/>
      <c r="AC211" s="265"/>
      <c r="AD211" s="265"/>
      <c r="AE211" s="265"/>
      <c r="AF211" s="265"/>
      <c r="AG211" s="265"/>
      <c r="AH211" s="265"/>
      <c r="AI211" s="265"/>
      <c r="AJ211" s="265"/>
      <c r="AK211" s="265"/>
      <c r="AL211" s="265"/>
      <c r="AM211" s="265"/>
      <c r="AN211" s="265"/>
      <c r="AO211" s="265"/>
      <c r="AP211" s="265"/>
      <c r="AQ211" s="265"/>
      <c r="AR211" s="265"/>
      <c r="AS211" s="265"/>
      <c r="AT211" s="263"/>
      <c r="AU211" s="263"/>
      <c r="AV211" s="31"/>
      <c r="AW211" s="31"/>
      <c r="AX211" s="31"/>
      <c r="AY211" s="31"/>
      <c r="AZ211" s="31"/>
    </row>
    <row r="212" spans="1:243" ht="25.5" hidden="1" customHeight="1">
      <c r="A212" s="2"/>
      <c r="B212" s="285"/>
      <c r="C212" s="2"/>
      <c r="D212" s="45"/>
      <c r="E212" s="2"/>
      <c r="F212" s="2"/>
      <c r="G212" s="2"/>
      <c r="H212" s="16"/>
      <c r="I212" s="15"/>
      <c r="J212" s="56"/>
      <c r="K212" s="56"/>
      <c r="L212" s="56"/>
      <c r="M212" s="31"/>
      <c r="N212" s="31"/>
      <c r="O212" s="31"/>
      <c r="P212" s="31"/>
      <c r="Q212" s="31"/>
      <c r="R212" s="31"/>
      <c r="S212" s="31"/>
      <c r="T212" s="31"/>
      <c r="U212" s="265"/>
      <c r="V212" s="265"/>
      <c r="W212" s="265"/>
      <c r="X212" s="265"/>
      <c r="Y212" s="265"/>
      <c r="Z212" s="265"/>
      <c r="AA212" s="265"/>
      <c r="AB212" s="265"/>
      <c r="AC212" s="265"/>
      <c r="AD212" s="265"/>
      <c r="AE212" s="265"/>
      <c r="AF212" s="265"/>
      <c r="AG212" s="265"/>
      <c r="AH212" s="265"/>
      <c r="AI212" s="265"/>
      <c r="AJ212" s="265"/>
      <c r="AK212" s="265"/>
      <c r="AL212" s="265"/>
      <c r="AM212" s="265"/>
      <c r="AN212" s="265"/>
      <c r="AO212" s="265"/>
      <c r="AP212" s="265"/>
      <c r="AQ212" s="265"/>
      <c r="AR212" s="265"/>
      <c r="AS212" s="265"/>
      <c r="AT212" s="263"/>
      <c r="AU212" s="263"/>
      <c r="AV212" s="31"/>
      <c r="AW212" s="31"/>
      <c r="AX212" s="31"/>
      <c r="AY212" s="31"/>
      <c r="AZ212" s="31"/>
    </row>
    <row r="213" spans="1:243" ht="39.75" hidden="1" customHeight="1">
      <c r="A213" s="2"/>
      <c r="B213" s="286" t="s">
        <v>584</v>
      </c>
      <c r="C213" s="42"/>
      <c r="D213" s="46"/>
      <c r="E213" s="2"/>
      <c r="F213" s="2"/>
      <c r="G213" s="2"/>
      <c r="H213" s="16"/>
      <c r="I213" s="15"/>
      <c r="J213" s="56"/>
      <c r="K213" s="56"/>
      <c r="L213" s="56"/>
      <c r="M213" s="573" t="s">
        <v>585</v>
      </c>
      <c r="N213" s="573"/>
      <c r="O213" s="573"/>
      <c r="P213" s="573"/>
      <c r="Q213" s="573"/>
      <c r="R213" s="31"/>
      <c r="S213" s="31"/>
      <c r="T213" s="31"/>
      <c r="U213" s="265"/>
      <c r="V213" s="265"/>
      <c r="W213" s="265"/>
      <c r="X213" s="265"/>
      <c r="Y213" s="265"/>
      <c r="Z213" s="265"/>
      <c r="AA213" s="265"/>
      <c r="AB213" s="265"/>
      <c r="AC213" s="265"/>
      <c r="AD213" s="265"/>
      <c r="AE213" s="265"/>
      <c r="AF213" s="265"/>
      <c r="AG213" s="265"/>
      <c r="AH213" s="265"/>
      <c r="AI213" s="265"/>
      <c r="AJ213" s="265"/>
      <c r="AK213" s="265"/>
      <c r="AL213" s="265"/>
      <c r="AM213" s="265"/>
      <c r="AN213" s="265"/>
      <c r="AO213" s="265"/>
      <c r="AP213" s="265"/>
      <c r="AQ213" s="265"/>
      <c r="AR213" s="265"/>
      <c r="AS213" s="265"/>
      <c r="AT213" s="263"/>
      <c r="AU213" s="263"/>
      <c r="AV213" s="31"/>
      <c r="AW213" s="31"/>
      <c r="AX213" s="31"/>
      <c r="AY213" s="31"/>
      <c r="AZ213" s="31"/>
    </row>
    <row r="214" spans="1:243" s="394" customFormat="1" ht="25.5" hidden="1" customHeight="1">
      <c r="A214" s="2"/>
      <c r="B214" s="285"/>
      <c r="C214" s="2"/>
      <c r="D214" s="45"/>
      <c r="E214" s="2"/>
      <c r="F214" s="2"/>
      <c r="G214" s="2"/>
      <c r="H214" s="16"/>
      <c r="I214" s="15"/>
      <c r="J214" s="56"/>
      <c r="K214" s="56"/>
      <c r="L214" s="56"/>
      <c r="M214" s="31"/>
      <c r="N214" s="31"/>
      <c r="O214" s="31"/>
      <c r="P214" s="31"/>
      <c r="Q214" s="31"/>
      <c r="R214" s="31"/>
      <c r="S214" s="31"/>
      <c r="T214" s="31"/>
      <c r="U214" s="265"/>
      <c r="V214" s="265"/>
      <c r="W214" s="265"/>
      <c r="X214" s="265"/>
      <c r="Y214" s="265"/>
      <c r="Z214" s="265"/>
      <c r="AA214" s="265"/>
      <c r="AB214" s="265"/>
      <c r="AC214" s="265"/>
      <c r="AD214" s="265"/>
      <c r="AE214" s="265"/>
      <c r="AF214" s="265"/>
      <c r="AG214" s="265"/>
      <c r="AH214" s="265"/>
      <c r="AI214" s="265"/>
      <c r="AJ214" s="265"/>
      <c r="AK214" s="265"/>
      <c r="AL214" s="265"/>
      <c r="AM214" s="265"/>
      <c r="AN214" s="265"/>
      <c r="AO214" s="265"/>
      <c r="AP214" s="265"/>
      <c r="AQ214" s="265"/>
      <c r="AR214" s="265"/>
      <c r="AS214" s="265"/>
      <c r="AT214" s="263"/>
      <c r="AU214" s="263"/>
      <c r="AV214" s="31"/>
      <c r="AW214" s="31"/>
      <c r="AX214" s="31"/>
      <c r="AY214" s="31"/>
      <c r="AZ214" s="31"/>
      <c r="BA214" s="16"/>
      <c r="BB214" s="16"/>
      <c r="BC214" s="16"/>
      <c r="BD214" s="16"/>
      <c r="BE214" s="16"/>
      <c r="BF214" s="16"/>
      <c r="BG214" s="16"/>
      <c r="BH214" s="16"/>
      <c r="BI214" s="16"/>
      <c r="BJ214" s="16"/>
      <c r="BK214" s="15"/>
      <c r="BL214" s="15"/>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E214" s="2"/>
      <c r="EF214" s="2"/>
      <c r="EG214" s="2"/>
      <c r="EH214" s="2"/>
      <c r="EI214" s="2"/>
      <c r="EJ214" s="2"/>
      <c r="EK214" s="2"/>
      <c r="EL214" s="2"/>
      <c r="EM214" s="2"/>
      <c r="EN214" s="2"/>
      <c r="EO214" s="2"/>
      <c r="EP214" s="2"/>
      <c r="EQ214" s="2"/>
      <c r="ER214" s="2"/>
      <c r="ES214" s="2"/>
      <c r="EU214" s="2"/>
      <c r="EV214" s="2"/>
      <c r="EX214" s="2"/>
      <c r="FA214" s="2"/>
      <c r="FB214" s="2"/>
      <c r="FC214" s="2"/>
      <c r="FD214" s="2"/>
      <c r="FE214" s="2"/>
      <c r="FF214" s="2"/>
      <c r="FG214" s="2"/>
      <c r="FH214" s="2"/>
      <c r="FI214" s="2"/>
      <c r="FJ214" s="2"/>
      <c r="FK214" s="2"/>
      <c r="FL214" s="2"/>
      <c r="FM214" s="2"/>
      <c r="FN214" s="2"/>
      <c r="FO214" s="2"/>
      <c r="FP214" s="2"/>
      <c r="FQ214" s="2"/>
      <c r="FR214" s="2"/>
      <c r="FS214" s="2"/>
      <c r="FT214" s="2"/>
      <c r="FW214" s="2"/>
      <c r="FX214" s="2"/>
      <c r="FY214" s="2"/>
      <c r="FZ214" s="2"/>
      <c r="GA214" s="2"/>
      <c r="GB214" s="2"/>
      <c r="GC214" s="2"/>
      <c r="GD214" s="2"/>
      <c r="GE214" s="2"/>
      <c r="GF214" s="2"/>
      <c r="GG214" s="2"/>
      <c r="GH214" s="2"/>
      <c r="GI214" s="2"/>
      <c r="GJ214" s="2"/>
      <c r="GK214" s="2"/>
      <c r="GL214" s="2"/>
      <c r="GM214" s="2"/>
      <c r="GN214" s="2"/>
      <c r="GO214" s="2"/>
      <c r="GP214" s="2"/>
      <c r="GS214" s="2"/>
      <c r="GT214" s="2"/>
      <c r="GU214" s="2"/>
      <c r="GV214" s="2"/>
      <c r="GW214" s="2"/>
      <c r="GX214" s="2"/>
      <c r="GY214" s="2"/>
      <c r="GZ214" s="2"/>
      <c r="HA214" s="2"/>
      <c r="HB214" s="2"/>
      <c r="HC214" s="2"/>
      <c r="HD214" s="2"/>
      <c r="HE214" s="2"/>
      <c r="HF214" s="2"/>
      <c r="HG214" s="2"/>
      <c r="HH214" s="2"/>
      <c r="HI214" s="2"/>
      <c r="HJ214" s="2"/>
      <c r="HK214" s="2"/>
      <c r="HL214" s="2"/>
      <c r="HO214" s="2"/>
      <c r="HP214" s="2"/>
      <c r="HQ214" s="2"/>
      <c r="HR214" s="2"/>
      <c r="HS214" s="2"/>
      <c r="HT214" s="2"/>
      <c r="HU214" s="2"/>
      <c r="HV214" s="2"/>
      <c r="HW214" s="2"/>
      <c r="HX214" s="2"/>
      <c r="HY214" s="2"/>
      <c r="HZ214" s="2"/>
      <c r="IA214" s="2"/>
      <c r="IB214" s="2"/>
      <c r="IC214" s="2"/>
      <c r="ID214" s="2"/>
      <c r="IE214" s="2"/>
      <c r="IF214" s="439"/>
      <c r="IG214" s="2"/>
      <c r="IH214" s="2"/>
      <c r="II214" s="2"/>
    </row>
    <row r="215" spans="1:243" s="394" customFormat="1" ht="43.5" hidden="1" customHeight="1">
      <c r="A215" s="2"/>
      <c r="B215" s="286" t="s">
        <v>582</v>
      </c>
      <c r="C215" s="42"/>
      <c r="D215" s="46"/>
      <c r="E215" s="2"/>
      <c r="F215" s="2"/>
      <c r="G215" s="2"/>
      <c r="H215" s="16"/>
      <c r="I215" s="15"/>
      <c r="J215" s="56"/>
      <c r="K215" s="56"/>
      <c r="L215" s="56"/>
      <c r="M215" s="573" t="s">
        <v>580</v>
      </c>
      <c r="N215" s="573"/>
      <c r="O215" s="573"/>
      <c r="P215" s="573"/>
      <c r="Q215" s="573"/>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16"/>
      <c r="BB215" s="16"/>
      <c r="BC215" s="16"/>
      <c r="BD215" s="16"/>
      <c r="BE215" s="16"/>
      <c r="BF215" s="16"/>
      <c r="BG215" s="16"/>
      <c r="BH215" s="16"/>
      <c r="BI215" s="16"/>
      <c r="BJ215" s="16"/>
      <c r="BK215" s="15"/>
      <c r="BL215" s="15"/>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E215" s="2"/>
      <c r="EF215" s="2"/>
      <c r="EG215" s="2"/>
      <c r="EH215" s="2"/>
      <c r="EI215" s="2"/>
      <c r="EJ215" s="2"/>
      <c r="EK215" s="2"/>
      <c r="EL215" s="2"/>
      <c r="EM215" s="2"/>
      <c r="EN215" s="2"/>
      <c r="EO215" s="2"/>
      <c r="EP215" s="2"/>
      <c r="EQ215" s="2"/>
      <c r="ER215" s="2"/>
      <c r="ES215" s="2"/>
      <c r="EU215" s="2"/>
      <c r="EV215" s="2"/>
      <c r="EX215" s="2"/>
      <c r="FA215" s="2"/>
      <c r="FB215" s="2"/>
      <c r="FC215" s="2"/>
      <c r="FD215" s="2"/>
      <c r="FE215" s="2"/>
      <c r="FF215" s="2"/>
      <c r="FG215" s="2"/>
      <c r="FH215" s="2"/>
      <c r="FI215" s="2"/>
      <c r="FJ215" s="2"/>
      <c r="FK215" s="2"/>
      <c r="FL215" s="2"/>
      <c r="FM215" s="2"/>
      <c r="FN215" s="2"/>
      <c r="FO215" s="2"/>
      <c r="FP215" s="2"/>
      <c r="FQ215" s="2"/>
      <c r="FR215" s="2"/>
      <c r="FS215" s="2"/>
      <c r="FT215" s="2"/>
      <c r="FW215" s="2"/>
      <c r="FX215" s="2"/>
      <c r="FY215" s="2"/>
      <c r="FZ215" s="2"/>
      <c r="GA215" s="2"/>
      <c r="GB215" s="2"/>
      <c r="GC215" s="2"/>
      <c r="GD215" s="2"/>
      <c r="GE215" s="2"/>
      <c r="GF215" s="2"/>
      <c r="GG215" s="2"/>
      <c r="GH215" s="2"/>
      <c r="GI215" s="2"/>
      <c r="GJ215" s="2"/>
      <c r="GK215" s="2"/>
      <c r="GL215" s="2"/>
      <c r="GM215" s="2"/>
      <c r="GN215" s="2"/>
      <c r="GO215" s="2"/>
      <c r="GP215" s="2"/>
      <c r="GS215" s="2"/>
      <c r="GT215" s="2"/>
      <c r="GU215" s="2"/>
      <c r="GV215" s="2"/>
      <c r="GW215" s="2"/>
      <c r="GX215" s="2"/>
      <c r="GY215" s="2"/>
      <c r="GZ215" s="2"/>
      <c r="HA215" s="2"/>
      <c r="HB215" s="2"/>
      <c r="HC215" s="2"/>
      <c r="HD215" s="2"/>
      <c r="HE215" s="2"/>
      <c r="HF215" s="2"/>
      <c r="HG215" s="2"/>
      <c r="HH215" s="2"/>
      <c r="HI215" s="2"/>
      <c r="HJ215" s="2"/>
      <c r="HK215" s="2"/>
      <c r="HL215" s="2"/>
      <c r="HO215" s="2"/>
      <c r="HP215" s="2"/>
      <c r="HQ215" s="2"/>
      <c r="HR215" s="2"/>
      <c r="HS215" s="2"/>
      <c r="HT215" s="2"/>
      <c r="HU215" s="2"/>
      <c r="HV215" s="2"/>
      <c r="HW215" s="2"/>
      <c r="HX215" s="2"/>
      <c r="HY215" s="2"/>
      <c r="HZ215" s="2"/>
      <c r="IA215" s="2"/>
      <c r="IB215" s="2"/>
      <c r="IC215" s="2"/>
      <c r="ID215" s="2"/>
      <c r="IE215" s="2"/>
      <c r="IF215" s="439"/>
      <c r="IG215" s="2"/>
      <c r="IH215" s="2"/>
      <c r="II215" s="2"/>
    </row>
    <row r="216" spans="1:243" s="394" customFormat="1" ht="18.75" hidden="1">
      <c r="A216" s="2"/>
      <c r="B216" s="286"/>
      <c r="C216" s="2"/>
      <c r="D216" s="45"/>
      <c r="E216" s="2"/>
      <c r="F216" s="2"/>
      <c r="G216" s="2"/>
      <c r="H216" s="16"/>
      <c r="I216" s="15"/>
      <c r="J216" s="56"/>
      <c r="K216" s="56"/>
      <c r="L216" s="56"/>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16"/>
      <c r="BB216" s="16"/>
      <c r="BC216" s="16"/>
      <c r="BD216" s="16"/>
      <c r="BE216" s="16"/>
      <c r="BF216" s="16"/>
      <c r="BG216" s="16"/>
      <c r="BH216" s="16"/>
      <c r="BI216" s="16"/>
      <c r="BJ216" s="16"/>
      <c r="BK216" s="15"/>
      <c r="BL216" s="15"/>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E216" s="2"/>
      <c r="EF216" s="2"/>
      <c r="EG216" s="2"/>
      <c r="EH216" s="2"/>
      <c r="EI216" s="2"/>
      <c r="EJ216" s="2"/>
      <c r="EK216" s="2"/>
      <c r="EL216" s="2"/>
      <c r="EM216" s="2"/>
      <c r="EN216" s="2"/>
      <c r="EO216" s="2"/>
      <c r="EP216" s="2"/>
      <c r="EQ216" s="2"/>
      <c r="ER216" s="2"/>
      <c r="ES216" s="2"/>
      <c r="EU216" s="2"/>
      <c r="EV216" s="2"/>
      <c r="EX216" s="2"/>
      <c r="FA216" s="2"/>
      <c r="FB216" s="2"/>
      <c r="FC216" s="2"/>
      <c r="FD216" s="2"/>
      <c r="FE216" s="2"/>
      <c r="FF216" s="2"/>
      <c r="FG216" s="2"/>
      <c r="FH216" s="2"/>
      <c r="FI216" s="2"/>
      <c r="FJ216" s="2"/>
      <c r="FK216" s="2"/>
      <c r="FL216" s="2"/>
      <c r="FM216" s="2"/>
      <c r="FN216" s="2"/>
      <c r="FO216" s="2"/>
      <c r="FP216" s="2"/>
      <c r="FQ216" s="2"/>
      <c r="FR216" s="2"/>
      <c r="FS216" s="2"/>
      <c r="FT216" s="2"/>
      <c r="FW216" s="2"/>
      <c r="FX216" s="2"/>
      <c r="FY216" s="2"/>
      <c r="FZ216" s="2"/>
      <c r="GA216" s="2"/>
      <c r="GB216" s="2"/>
      <c r="GC216" s="2"/>
      <c r="GD216" s="2"/>
      <c r="GE216" s="2"/>
      <c r="GF216" s="2"/>
      <c r="GG216" s="2"/>
      <c r="GH216" s="2"/>
      <c r="GI216" s="2"/>
      <c r="GJ216" s="2"/>
      <c r="GK216" s="2"/>
      <c r="GL216" s="2"/>
      <c r="GM216" s="2"/>
      <c r="GN216" s="2"/>
      <c r="GO216" s="2"/>
      <c r="GP216" s="2"/>
      <c r="GS216" s="2"/>
      <c r="GT216" s="2"/>
      <c r="GU216" s="2"/>
      <c r="GV216" s="2"/>
      <c r="GW216" s="2"/>
      <c r="GX216" s="2"/>
      <c r="GY216" s="2"/>
      <c r="GZ216" s="2"/>
      <c r="HA216" s="2"/>
      <c r="HB216" s="2"/>
      <c r="HC216" s="2"/>
      <c r="HD216" s="2"/>
      <c r="HE216" s="2"/>
      <c r="HF216" s="2"/>
      <c r="HG216" s="2"/>
      <c r="HH216" s="2"/>
      <c r="HI216" s="2"/>
      <c r="HJ216" s="2"/>
      <c r="HK216" s="2"/>
      <c r="HL216" s="2"/>
      <c r="HO216" s="2"/>
      <c r="HP216" s="2"/>
      <c r="HQ216" s="2"/>
      <c r="HR216" s="2"/>
      <c r="HS216" s="2"/>
      <c r="HT216" s="2"/>
      <c r="HU216" s="2"/>
      <c r="HV216" s="2"/>
      <c r="HW216" s="2"/>
      <c r="HX216" s="2"/>
      <c r="HY216" s="2"/>
      <c r="HZ216" s="2"/>
      <c r="IA216" s="2"/>
      <c r="IB216" s="2"/>
      <c r="IC216" s="2"/>
      <c r="ID216" s="2"/>
      <c r="IE216" s="2"/>
      <c r="IF216" s="439"/>
      <c r="IG216" s="2"/>
      <c r="IH216" s="2"/>
      <c r="II216" s="2"/>
    </row>
    <row r="217" spans="1:243" s="394" customFormat="1" ht="51" hidden="1" customHeight="1">
      <c r="A217" s="2"/>
      <c r="B217" s="286" t="s">
        <v>583</v>
      </c>
      <c r="C217" s="2"/>
      <c r="D217" s="45"/>
      <c r="E217" s="2"/>
      <c r="F217" s="2"/>
      <c r="G217" s="2"/>
      <c r="H217" s="16"/>
      <c r="I217" s="15"/>
      <c r="J217" s="56"/>
      <c r="K217" s="56"/>
      <c r="L217" s="56"/>
      <c r="M217" s="573" t="s">
        <v>581</v>
      </c>
      <c r="N217" s="573"/>
      <c r="O217" s="573"/>
      <c r="P217" s="573"/>
      <c r="Q217" s="573"/>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16"/>
      <c r="BB217" s="16"/>
      <c r="BC217" s="16"/>
      <c r="BD217" s="16"/>
      <c r="BE217" s="16"/>
      <c r="BF217" s="16"/>
      <c r="BG217" s="16"/>
      <c r="BH217" s="16"/>
      <c r="BI217" s="16"/>
      <c r="BJ217" s="16"/>
      <c r="BK217" s="15"/>
      <c r="BL217" s="15"/>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E217" s="2"/>
      <c r="EF217" s="2"/>
      <c r="EG217" s="2"/>
      <c r="EH217" s="2"/>
      <c r="EI217" s="2"/>
      <c r="EJ217" s="2"/>
      <c r="EK217" s="2"/>
      <c r="EL217" s="2"/>
      <c r="EM217" s="2"/>
      <c r="EN217" s="2"/>
      <c r="EO217" s="2"/>
      <c r="EP217" s="2"/>
      <c r="EQ217" s="2"/>
      <c r="ER217" s="2"/>
      <c r="ES217" s="2"/>
      <c r="EU217" s="2"/>
      <c r="EV217" s="2"/>
      <c r="EX217" s="2"/>
      <c r="FA217" s="2"/>
      <c r="FB217" s="2"/>
      <c r="FC217" s="2"/>
      <c r="FD217" s="2"/>
      <c r="FE217" s="2"/>
      <c r="FF217" s="2"/>
      <c r="FG217" s="2"/>
      <c r="FH217" s="2"/>
      <c r="FI217" s="2"/>
      <c r="FJ217" s="2"/>
      <c r="FK217" s="2"/>
      <c r="FL217" s="2"/>
      <c r="FM217" s="2"/>
      <c r="FN217" s="2"/>
      <c r="FO217" s="2"/>
      <c r="FP217" s="2"/>
      <c r="FQ217" s="2"/>
      <c r="FR217" s="2"/>
      <c r="FS217" s="2"/>
      <c r="FT217" s="2"/>
      <c r="FW217" s="2"/>
      <c r="FX217" s="2"/>
      <c r="FY217" s="2"/>
      <c r="FZ217" s="2"/>
      <c r="GA217" s="2"/>
      <c r="GB217" s="2"/>
      <c r="GC217" s="2"/>
      <c r="GD217" s="2"/>
      <c r="GE217" s="2"/>
      <c r="GF217" s="2"/>
      <c r="GG217" s="2"/>
      <c r="GH217" s="2"/>
      <c r="GI217" s="2"/>
      <c r="GJ217" s="2"/>
      <c r="GK217" s="2"/>
      <c r="GL217" s="2"/>
      <c r="GM217" s="2"/>
      <c r="GN217" s="2"/>
      <c r="GO217" s="2"/>
      <c r="GP217" s="2"/>
      <c r="GS217" s="2"/>
      <c r="GT217" s="2"/>
      <c r="GU217" s="2"/>
      <c r="GV217" s="2"/>
      <c r="GW217" s="2"/>
      <c r="GX217" s="2"/>
      <c r="GY217" s="2"/>
      <c r="GZ217" s="2"/>
      <c r="HA217" s="2"/>
      <c r="HB217" s="2"/>
      <c r="HC217" s="2"/>
      <c r="HD217" s="2"/>
      <c r="HE217" s="2"/>
      <c r="HF217" s="2"/>
      <c r="HG217" s="2"/>
      <c r="HH217" s="2"/>
      <c r="HI217" s="2"/>
      <c r="HJ217" s="2"/>
      <c r="HK217" s="2"/>
      <c r="HL217" s="2"/>
      <c r="HO217" s="2"/>
      <c r="HP217" s="2"/>
      <c r="HQ217" s="2"/>
      <c r="HR217" s="2"/>
      <c r="HS217" s="2"/>
      <c r="HT217" s="2"/>
      <c r="HU217" s="2"/>
      <c r="HV217" s="2"/>
      <c r="HW217" s="2"/>
      <c r="HX217" s="2"/>
      <c r="HY217" s="2"/>
      <c r="HZ217" s="2"/>
      <c r="IA217" s="2"/>
      <c r="IB217" s="2"/>
      <c r="IC217" s="2"/>
      <c r="ID217" s="2"/>
      <c r="IE217" s="2"/>
      <c r="IF217" s="439"/>
      <c r="IG217" s="2"/>
      <c r="IH217" s="2"/>
      <c r="II217" s="2"/>
    </row>
    <row r="218" spans="1:243" s="394" customFormat="1" hidden="1">
      <c r="A218" s="2"/>
      <c r="B218" s="2"/>
      <c r="C218" s="2"/>
      <c r="D218" s="45"/>
      <c r="E218" s="2"/>
      <c r="F218" s="2"/>
      <c r="G218" s="2"/>
      <c r="H218" s="16"/>
      <c r="I218" s="15"/>
      <c r="J218" s="56"/>
      <c r="K218" s="56"/>
      <c r="L218" s="56"/>
      <c r="M218" s="31"/>
      <c r="N218" s="31"/>
      <c r="O218" s="263"/>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16"/>
      <c r="BB218" s="16"/>
      <c r="BC218" s="16"/>
      <c r="BD218" s="16"/>
      <c r="BE218" s="16"/>
      <c r="BF218" s="16"/>
      <c r="BG218" s="16"/>
      <c r="BH218" s="16"/>
      <c r="BI218" s="16"/>
      <c r="BJ218" s="16"/>
      <c r="BK218" s="15"/>
      <c r="BL218" s="15"/>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E218" s="2"/>
      <c r="EF218" s="2"/>
      <c r="EG218" s="2"/>
      <c r="EH218" s="2"/>
      <c r="EI218" s="2"/>
      <c r="EJ218" s="2"/>
      <c r="EK218" s="2"/>
      <c r="EL218" s="2"/>
      <c r="EM218" s="2"/>
      <c r="EN218" s="2"/>
      <c r="EO218" s="2"/>
      <c r="EP218" s="2"/>
      <c r="EQ218" s="2"/>
      <c r="ER218" s="2"/>
      <c r="ES218" s="2"/>
      <c r="EU218" s="2"/>
      <c r="EV218" s="2"/>
      <c r="EX218" s="2"/>
      <c r="FA218" s="2"/>
      <c r="FB218" s="2"/>
      <c r="FC218" s="2"/>
      <c r="FD218" s="2"/>
      <c r="FE218" s="2"/>
      <c r="FF218" s="2"/>
      <c r="FG218" s="2"/>
      <c r="FH218" s="2"/>
      <c r="FI218" s="2"/>
      <c r="FJ218" s="2"/>
      <c r="FK218" s="2"/>
      <c r="FL218" s="2"/>
      <c r="FM218" s="2"/>
      <c r="FN218" s="2"/>
      <c r="FO218" s="2"/>
      <c r="FP218" s="2"/>
      <c r="FQ218" s="2"/>
      <c r="FR218" s="2"/>
      <c r="FS218" s="2"/>
      <c r="FT218" s="2"/>
      <c r="FW218" s="2"/>
      <c r="FX218" s="2"/>
      <c r="FY218" s="2"/>
      <c r="FZ218" s="2"/>
      <c r="GA218" s="2"/>
      <c r="GB218" s="2"/>
      <c r="GC218" s="2"/>
      <c r="GD218" s="2"/>
      <c r="GE218" s="2"/>
      <c r="GF218" s="2"/>
      <c r="GG218" s="2"/>
      <c r="GH218" s="2"/>
      <c r="GI218" s="2"/>
      <c r="GJ218" s="2"/>
      <c r="GK218" s="2"/>
      <c r="GL218" s="2"/>
      <c r="GM218" s="2"/>
      <c r="GN218" s="2"/>
      <c r="GO218" s="2"/>
      <c r="GP218" s="2"/>
      <c r="GS218" s="2"/>
      <c r="GT218" s="2"/>
      <c r="GU218" s="2"/>
      <c r="GV218" s="2"/>
      <c r="GW218" s="2"/>
      <c r="GX218" s="2"/>
      <c r="GY218" s="2"/>
      <c r="GZ218" s="2"/>
      <c r="HA218" s="2"/>
      <c r="HB218" s="2"/>
      <c r="HC218" s="2"/>
      <c r="HD218" s="2"/>
      <c r="HE218" s="2"/>
      <c r="HF218" s="2"/>
      <c r="HG218" s="2"/>
      <c r="HH218" s="2"/>
      <c r="HI218" s="2"/>
      <c r="HJ218" s="2"/>
      <c r="HK218" s="2"/>
      <c r="HL218" s="2"/>
      <c r="HO218" s="2"/>
      <c r="HP218" s="2"/>
      <c r="HQ218" s="2"/>
      <c r="HR218" s="2"/>
      <c r="HS218" s="2"/>
      <c r="HT218" s="2"/>
      <c r="HU218" s="2"/>
      <c r="HV218" s="2"/>
      <c r="HW218" s="2"/>
      <c r="HX218" s="2"/>
      <c r="HY218" s="2"/>
      <c r="HZ218" s="2"/>
      <c r="IA218" s="2"/>
      <c r="IB218" s="2"/>
      <c r="IC218" s="2"/>
      <c r="ID218" s="2"/>
      <c r="IE218" s="2"/>
      <c r="IF218" s="439"/>
      <c r="IG218" s="2"/>
      <c r="IH218" s="2"/>
      <c r="II218" s="2"/>
    </row>
    <row r="219" spans="1:243" s="394" customFormat="1" hidden="1">
      <c r="A219" s="2"/>
      <c r="B219" s="2"/>
      <c r="C219" s="2"/>
      <c r="D219" s="45"/>
      <c r="E219" s="2"/>
      <c r="F219" s="2"/>
      <c r="G219" s="2"/>
      <c r="H219" s="16"/>
      <c r="I219" s="15"/>
      <c r="J219" s="56"/>
      <c r="K219" s="56"/>
      <c r="L219" s="56"/>
      <c r="M219" s="31"/>
      <c r="N219" s="31"/>
      <c r="O219" s="263"/>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16"/>
      <c r="BB219" s="16"/>
      <c r="BC219" s="16"/>
      <c r="BD219" s="16"/>
      <c r="BE219" s="16"/>
      <c r="BF219" s="16"/>
      <c r="BG219" s="16"/>
      <c r="BH219" s="16"/>
      <c r="BI219" s="16"/>
      <c r="BJ219" s="16"/>
      <c r="BK219" s="15"/>
      <c r="BL219" s="15"/>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E219" s="2"/>
      <c r="EF219" s="2"/>
      <c r="EG219" s="2"/>
      <c r="EH219" s="2"/>
      <c r="EI219" s="2"/>
      <c r="EJ219" s="2"/>
      <c r="EK219" s="2"/>
      <c r="EL219" s="2"/>
      <c r="EM219" s="2"/>
      <c r="EN219" s="2"/>
      <c r="EO219" s="2"/>
      <c r="EP219" s="2"/>
      <c r="EQ219" s="2"/>
      <c r="ER219" s="2"/>
      <c r="ES219" s="2"/>
      <c r="EU219" s="2"/>
      <c r="EV219" s="2"/>
      <c r="EX219" s="2"/>
      <c r="FA219" s="2"/>
      <c r="FB219" s="2"/>
      <c r="FC219" s="2"/>
      <c r="FD219" s="2"/>
      <c r="FE219" s="2"/>
      <c r="FF219" s="2"/>
      <c r="FG219" s="2"/>
      <c r="FH219" s="2"/>
      <c r="FI219" s="2"/>
      <c r="FJ219" s="2"/>
      <c r="FK219" s="2"/>
      <c r="FL219" s="2"/>
      <c r="FM219" s="2"/>
      <c r="FN219" s="2"/>
      <c r="FO219" s="2"/>
      <c r="FP219" s="2"/>
      <c r="FQ219" s="2"/>
      <c r="FR219" s="2"/>
      <c r="FS219" s="2"/>
      <c r="FT219" s="2"/>
      <c r="FW219" s="2"/>
      <c r="FX219" s="2"/>
      <c r="FY219" s="2"/>
      <c r="FZ219" s="2"/>
      <c r="GA219" s="2"/>
      <c r="GB219" s="2"/>
      <c r="GC219" s="2"/>
      <c r="GD219" s="2"/>
      <c r="GE219" s="2"/>
      <c r="GF219" s="2"/>
      <c r="GG219" s="2"/>
      <c r="GH219" s="2"/>
      <c r="GI219" s="2"/>
      <c r="GJ219" s="2"/>
      <c r="GK219" s="2"/>
      <c r="GL219" s="2"/>
      <c r="GM219" s="2"/>
      <c r="GN219" s="2"/>
      <c r="GO219" s="2"/>
      <c r="GP219" s="2"/>
      <c r="GS219" s="2"/>
      <c r="GT219" s="2"/>
      <c r="GU219" s="2"/>
      <c r="GV219" s="2"/>
      <c r="GW219" s="2"/>
      <c r="GX219" s="2"/>
      <c r="GY219" s="2"/>
      <c r="GZ219" s="2"/>
      <c r="HA219" s="2"/>
      <c r="HB219" s="2"/>
      <c r="HC219" s="2"/>
      <c r="HD219" s="2"/>
      <c r="HE219" s="2"/>
      <c r="HF219" s="2"/>
      <c r="HG219" s="2"/>
      <c r="HH219" s="2"/>
      <c r="HI219" s="2"/>
      <c r="HJ219" s="2"/>
      <c r="HK219" s="2"/>
      <c r="HL219" s="2"/>
      <c r="HO219" s="2"/>
      <c r="HP219" s="2"/>
      <c r="HQ219" s="2"/>
      <c r="HR219" s="2"/>
      <c r="HS219" s="2"/>
      <c r="HT219" s="2"/>
      <c r="HU219" s="2"/>
      <c r="HV219" s="2"/>
      <c r="HW219" s="2"/>
      <c r="HX219" s="2"/>
      <c r="HY219" s="2"/>
      <c r="HZ219" s="2"/>
      <c r="IA219" s="2"/>
      <c r="IB219" s="2"/>
      <c r="IC219" s="2"/>
      <c r="ID219" s="2"/>
      <c r="IE219" s="2"/>
      <c r="IF219" s="439"/>
      <c r="IG219" s="2"/>
      <c r="IH219" s="2"/>
      <c r="II219" s="2"/>
    </row>
    <row r="220" spans="1:243" s="394" customFormat="1" hidden="1">
      <c r="A220" s="2"/>
      <c r="B220" s="2"/>
      <c r="C220" s="2"/>
      <c r="D220" s="45"/>
      <c r="E220" s="2"/>
      <c r="F220" s="2"/>
      <c r="G220" s="2"/>
      <c r="H220" s="16"/>
      <c r="I220" s="15"/>
      <c r="J220" s="56"/>
      <c r="K220" s="56"/>
      <c r="L220" s="56"/>
      <c r="M220" s="31"/>
      <c r="N220" s="31"/>
      <c r="O220" s="263"/>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16"/>
      <c r="BB220" s="16"/>
      <c r="BC220" s="16"/>
      <c r="BD220" s="16"/>
      <c r="BE220" s="16"/>
      <c r="BF220" s="16"/>
      <c r="BG220" s="16"/>
      <c r="BH220" s="16"/>
      <c r="BI220" s="16"/>
      <c r="BJ220" s="16"/>
      <c r="BK220" s="15"/>
      <c r="BL220" s="15"/>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E220" s="2"/>
      <c r="EF220" s="2"/>
      <c r="EG220" s="2"/>
      <c r="EH220" s="2"/>
      <c r="EI220" s="2"/>
      <c r="EJ220" s="2"/>
      <c r="EK220" s="2"/>
      <c r="EL220" s="2"/>
      <c r="EM220" s="2"/>
      <c r="EN220" s="2"/>
      <c r="EO220" s="2"/>
      <c r="EP220" s="2"/>
      <c r="EQ220" s="2"/>
      <c r="ER220" s="2"/>
      <c r="ES220" s="2"/>
      <c r="EU220" s="2"/>
      <c r="EV220" s="2"/>
      <c r="EX220" s="2"/>
      <c r="FA220" s="2"/>
      <c r="FB220" s="2"/>
      <c r="FC220" s="2"/>
      <c r="FD220" s="2"/>
      <c r="FE220" s="2"/>
      <c r="FF220" s="2"/>
      <c r="FG220" s="2"/>
      <c r="FH220" s="2"/>
      <c r="FI220" s="2"/>
      <c r="FJ220" s="2"/>
      <c r="FK220" s="2"/>
      <c r="FL220" s="2"/>
      <c r="FM220" s="2"/>
      <c r="FN220" s="2"/>
      <c r="FO220" s="2"/>
      <c r="FP220" s="2"/>
      <c r="FQ220" s="2"/>
      <c r="FR220" s="2"/>
      <c r="FS220" s="2"/>
      <c r="FT220" s="2"/>
      <c r="FW220" s="2"/>
      <c r="FX220" s="2"/>
      <c r="FY220" s="2"/>
      <c r="FZ220" s="2"/>
      <c r="GA220" s="2"/>
      <c r="GB220" s="2"/>
      <c r="GC220" s="2"/>
      <c r="GD220" s="2"/>
      <c r="GE220" s="2"/>
      <c r="GF220" s="2"/>
      <c r="GG220" s="2"/>
      <c r="GH220" s="2"/>
      <c r="GI220" s="2"/>
      <c r="GJ220" s="2"/>
      <c r="GK220" s="2"/>
      <c r="GL220" s="2"/>
      <c r="GM220" s="2"/>
      <c r="GN220" s="2"/>
      <c r="GO220" s="2"/>
      <c r="GP220" s="2"/>
      <c r="GS220" s="2"/>
      <c r="GT220" s="2"/>
      <c r="GU220" s="2"/>
      <c r="GV220" s="2"/>
      <c r="GW220" s="2"/>
      <c r="GX220" s="2"/>
      <c r="GY220" s="2"/>
      <c r="GZ220" s="2"/>
      <c r="HA220" s="2"/>
      <c r="HB220" s="2"/>
      <c r="HC220" s="2"/>
      <c r="HD220" s="2"/>
      <c r="HE220" s="2"/>
      <c r="HF220" s="2"/>
      <c r="HG220" s="2"/>
      <c r="HH220" s="2"/>
      <c r="HI220" s="2"/>
      <c r="HJ220" s="2"/>
      <c r="HK220" s="2"/>
      <c r="HL220" s="2"/>
      <c r="HO220" s="2"/>
      <c r="HP220" s="2"/>
      <c r="HQ220" s="2"/>
      <c r="HR220" s="2"/>
      <c r="HS220" s="2"/>
      <c r="HT220" s="2"/>
      <c r="HU220" s="2"/>
      <c r="HV220" s="2"/>
      <c r="HW220" s="2"/>
      <c r="HX220" s="2"/>
      <c r="HY220" s="2"/>
      <c r="HZ220" s="2"/>
      <c r="IA220" s="2"/>
      <c r="IB220" s="2"/>
      <c r="IC220" s="2"/>
      <c r="ID220" s="2"/>
      <c r="IE220" s="2"/>
      <c r="IF220" s="439"/>
      <c r="IG220" s="2"/>
      <c r="IH220" s="2"/>
      <c r="II220" s="2"/>
    </row>
    <row r="221" spans="1:243" s="394" customFormat="1" hidden="1">
      <c r="A221" s="2"/>
      <c r="B221" s="2"/>
      <c r="C221" s="2"/>
      <c r="D221" s="45"/>
      <c r="E221" s="2"/>
      <c r="F221" s="2"/>
      <c r="G221" s="2"/>
      <c r="H221" s="16"/>
      <c r="I221" s="15"/>
      <c r="J221" s="56"/>
      <c r="K221" s="56"/>
      <c r="L221" s="56"/>
      <c r="M221" s="31"/>
      <c r="N221" s="31"/>
      <c r="O221" s="263"/>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16"/>
      <c r="BB221" s="16"/>
      <c r="BC221" s="16"/>
      <c r="BD221" s="16"/>
      <c r="BE221" s="16"/>
      <c r="BF221" s="16"/>
      <c r="BG221" s="16"/>
      <c r="BH221" s="16"/>
      <c r="BI221" s="16"/>
      <c r="BJ221" s="16"/>
      <c r="BK221" s="15"/>
      <c r="BL221" s="15"/>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E221" s="2"/>
      <c r="EF221" s="2"/>
      <c r="EG221" s="2"/>
      <c r="EH221" s="2"/>
      <c r="EI221" s="2"/>
      <c r="EJ221" s="2"/>
      <c r="EK221" s="2"/>
      <c r="EL221" s="2"/>
      <c r="EM221" s="2"/>
      <c r="EN221" s="2"/>
      <c r="EO221" s="2"/>
      <c r="EP221" s="2"/>
      <c r="EQ221" s="2"/>
      <c r="ER221" s="2"/>
      <c r="ES221" s="2"/>
      <c r="EU221" s="2"/>
      <c r="EV221" s="2"/>
      <c r="EX221" s="2"/>
      <c r="FA221" s="2"/>
      <c r="FB221" s="2"/>
      <c r="FC221" s="2"/>
      <c r="FD221" s="2"/>
      <c r="FE221" s="2"/>
      <c r="FF221" s="2"/>
      <c r="FG221" s="2"/>
      <c r="FH221" s="2"/>
      <c r="FI221" s="2"/>
      <c r="FJ221" s="2"/>
      <c r="FK221" s="2"/>
      <c r="FL221" s="2"/>
      <c r="FM221" s="2"/>
      <c r="FN221" s="2"/>
      <c r="FO221" s="2"/>
      <c r="FP221" s="2"/>
      <c r="FQ221" s="2"/>
      <c r="FR221" s="2"/>
      <c r="FS221" s="2"/>
      <c r="FT221" s="2"/>
      <c r="FW221" s="2"/>
      <c r="FX221" s="2"/>
      <c r="FY221" s="2"/>
      <c r="FZ221" s="2"/>
      <c r="GA221" s="2"/>
      <c r="GB221" s="2"/>
      <c r="GC221" s="2"/>
      <c r="GD221" s="2"/>
      <c r="GE221" s="2"/>
      <c r="GF221" s="2"/>
      <c r="GG221" s="2"/>
      <c r="GH221" s="2"/>
      <c r="GI221" s="2"/>
      <c r="GJ221" s="2"/>
      <c r="GK221" s="2"/>
      <c r="GL221" s="2"/>
      <c r="GM221" s="2"/>
      <c r="GN221" s="2"/>
      <c r="GO221" s="2"/>
      <c r="GP221" s="2"/>
      <c r="GS221" s="2"/>
      <c r="GT221" s="2"/>
      <c r="GU221" s="2"/>
      <c r="GV221" s="2"/>
      <c r="GW221" s="2"/>
      <c r="GX221" s="2"/>
      <c r="GY221" s="2"/>
      <c r="GZ221" s="2"/>
      <c r="HA221" s="2"/>
      <c r="HB221" s="2"/>
      <c r="HC221" s="2"/>
      <c r="HD221" s="2"/>
      <c r="HE221" s="2"/>
      <c r="HF221" s="2"/>
      <c r="HG221" s="2"/>
      <c r="HH221" s="2"/>
      <c r="HI221" s="2"/>
      <c r="HJ221" s="2"/>
      <c r="HK221" s="2"/>
      <c r="HL221" s="2"/>
      <c r="HO221" s="2"/>
      <c r="HP221" s="2"/>
      <c r="HQ221" s="2"/>
      <c r="HR221" s="2"/>
      <c r="HS221" s="2"/>
      <c r="HT221" s="2"/>
      <c r="HU221" s="2"/>
      <c r="HV221" s="2"/>
      <c r="HW221" s="2"/>
      <c r="HX221" s="2"/>
      <c r="HY221" s="2"/>
      <c r="HZ221" s="2"/>
      <c r="IA221" s="2"/>
      <c r="IB221" s="2"/>
      <c r="IC221" s="2"/>
      <c r="ID221" s="2"/>
      <c r="IE221" s="2"/>
      <c r="IF221" s="439"/>
      <c r="IG221" s="2"/>
      <c r="IH221" s="2"/>
      <c r="II221" s="2"/>
    </row>
    <row r="222" spans="1:243" s="394" customFormat="1">
      <c r="A222" s="2"/>
      <c r="B222" s="2"/>
      <c r="C222" s="2"/>
      <c r="D222" s="45"/>
      <c r="E222" s="2"/>
      <c r="F222" s="2"/>
      <c r="G222" s="2"/>
      <c r="H222" s="16"/>
      <c r="I222" s="15"/>
      <c r="J222" s="56"/>
      <c r="K222" s="56"/>
      <c r="L222" s="345"/>
      <c r="M222" s="31"/>
      <c r="N222" s="31"/>
      <c r="O222" s="343"/>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16"/>
      <c r="BB222" s="16"/>
      <c r="BC222" s="16"/>
      <c r="BD222" s="16"/>
      <c r="BE222" s="16"/>
      <c r="BF222" s="16"/>
      <c r="BG222" s="16"/>
      <c r="BH222" s="16"/>
      <c r="BI222" s="16"/>
      <c r="BJ222" s="16"/>
      <c r="BK222" s="15"/>
      <c r="BL222" s="15"/>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E222" s="2"/>
      <c r="EF222" s="2"/>
      <c r="EG222" s="2"/>
      <c r="EH222" s="2"/>
      <c r="EI222" s="2"/>
      <c r="EJ222" s="2"/>
      <c r="EK222" s="2"/>
      <c r="EL222" s="2"/>
      <c r="EM222" s="2"/>
      <c r="EN222" s="2"/>
      <c r="EO222" s="2"/>
      <c r="EP222" s="2"/>
      <c r="EQ222" s="2"/>
      <c r="ER222" s="2"/>
      <c r="ES222" s="2"/>
      <c r="EU222" s="2"/>
      <c r="EV222" s="2"/>
      <c r="EX222" s="2"/>
      <c r="FA222" s="2"/>
      <c r="FB222" s="2"/>
      <c r="FC222" s="2"/>
      <c r="FD222" s="2"/>
      <c r="FE222" s="2"/>
      <c r="FF222" s="2"/>
      <c r="FG222" s="2"/>
      <c r="FH222" s="2"/>
      <c r="FI222" s="2"/>
      <c r="FJ222" s="2"/>
      <c r="FK222" s="2"/>
      <c r="FL222" s="2"/>
      <c r="FM222" s="2"/>
      <c r="FN222" s="2"/>
      <c r="FO222" s="381">
        <f>FO203-'[63]для утверждения от 01.05.2021'!$G$18</f>
        <v>0</v>
      </c>
      <c r="FP222" s="2"/>
      <c r="FQ222" s="2"/>
      <c r="FR222" s="2"/>
      <c r="FS222" s="2"/>
      <c r="FT222" s="2"/>
      <c r="FW222" s="2"/>
      <c r="FX222" s="2"/>
      <c r="FY222" s="2"/>
      <c r="FZ222" s="2"/>
      <c r="GA222" s="2"/>
      <c r="GB222" s="2"/>
      <c r="GC222" s="2"/>
      <c r="GD222" s="2"/>
      <c r="GE222" s="2"/>
      <c r="GF222" s="2"/>
      <c r="GG222" s="2"/>
      <c r="GH222" s="2"/>
      <c r="GI222" s="2"/>
      <c r="GJ222" s="2"/>
      <c r="GK222" s="381">
        <f>GK203-'[63]для утверждения от 01.05.2021'!$K$18</f>
        <v>0</v>
      </c>
      <c r="GL222" s="2"/>
      <c r="GM222" s="2"/>
      <c r="GN222" s="2"/>
      <c r="GO222" s="2"/>
      <c r="GP222" s="2"/>
      <c r="GS222" s="2"/>
      <c r="GT222" s="2"/>
      <c r="GU222" s="2"/>
      <c r="GV222" s="2"/>
      <c r="GW222" s="2"/>
      <c r="GX222" s="2"/>
      <c r="GY222" s="2"/>
      <c r="GZ222" s="2"/>
      <c r="HA222" s="2"/>
      <c r="HB222" s="2"/>
      <c r="HC222" s="2"/>
      <c r="HD222" s="2"/>
      <c r="HE222" s="2"/>
      <c r="HF222" s="2"/>
      <c r="HG222" s="381">
        <f>HG203-'[63]для утверждения от 01.05.2021'!$M$18</f>
        <v>4.3959999748039991E-3</v>
      </c>
      <c r="HH222" s="2"/>
      <c r="HI222" s="2"/>
      <c r="HJ222" s="2"/>
      <c r="HK222" s="2"/>
      <c r="HL222" s="2"/>
      <c r="HO222" s="2"/>
      <c r="HP222" s="2"/>
      <c r="HQ222" s="2"/>
      <c r="HR222" s="2"/>
      <c r="HS222" s="2"/>
      <c r="HT222" s="2"/>
      <c r="HU222" s="2"/>
      <c r="HV222" s="2"/>
      <c r="HW222" s="2"/>
      <c r="HX222" s="2"/>
      <c r="HY222" s="2"/>
      <c r="HZ222" s="2"/>
      <c r="IA222" s="2"/>
      <c r="IB222" s="2"/>
      <c r="IC222" s="2"/>
      <c r="ID222" s="2"/>
      <c r="IE222" s="2"/>
      <c r="IF222" s="439"/>
      <c r="IG222" s="2"/>
      <c r="IH222" s="2"/>
      <c r="II222" s="2"/>
    </row>
    <row r="223" spans="1:243" s="394" customFormat="1">
      <c r="A223" s="2"/>
      <c r="B223" s="2"/>
      <c r="C223" s="2"/>
      <c r="D223" s="45"/>
      <c r="E223" s="2"/>
      <c r="F223" s="2"/>
      <c r="G223" s="2"/>
      <c r="H223" s="16"/>
      <c r="I223" s="15"/>
      <c r="J223" s="56"/>
      <c r="K223" s="56"/>
      <c r="L223" s="345"/>
      <c r="M223" s="31"/>
      <c r="N223" s="31"/>
      <c r="O223" s="343"/>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16"/>
      <c r="BB223" s="16"/>
      <c r="BC223" s="16"/>
      <c r="BD223" s="16"/>
      <c r="BE223" s="16"/>
      <c r="BF223" s="16"/>
      <c r="BG223" s="16"/>
      <c r="BH223" s="16"/>
      <c r="BI223" s="16"/>
      <c r="BJ223" s="16"/>
      <c r="BK223" s="15"/>
      <c r="BL223" s="15"/>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E223" s="2"/>
      <c r="EF223" s="2"/>
      <c r="EG223" s="2"/>
      <c r="EH223" s="2"/>
      <c r="EI223" s="2"/>
      <c r="EJ223" s="2"/>
      <c r="EK223" s="2"/>
      <c r="EL223" s="2"/>
      <c r="EM223" s="2"/>
      <c r="EN223" s="2"/>
      <c r="EO223" s="2"/>
      <c r="EP223" s="2"/>
      <c r="EQ223" s="2"/>
      <c r="ER223" s="2"/>
      <c r="ES223" s="2"/>
      <c r="EU223" s="2"/>
      <c r="EV223" s="2"/>
      <c r="EX223" s="2"/>
      <c r="FA223" s="2"/>
      <c r="FB223" s="2"/>
      <c r="FC223" s="2"/>
      <c r="FD223" s="2"/>
      <c r="FE223" s="2"/>
      <c r="FF223" s="2"/>
      <c r="FG223" s="2"/>
      <c r="FH223" s="2"/>
      <c r="FI223" s="2"/>
      <c r="FJ223" s="2"/>
      <c r="FK223" s="2"/>
      <c r="FL223" s="2"/>
      <c r="FM223" s="2"/>
      <c r="FN223" s="2"/>
      <c r="FO223" s="2"/>
      <c r="FP223" s="2"/>
      <c r="FQ223" s="2"/>
      <c r="FR223" s="2"/>
      <c r="FS223" s="2"/>
      <c r="FT223" s="2"/>
      <c r="FU223" s="394">
        <v>431476.30703999999</v>
      </c>
      <c r="FW223" s="2"/>
      <c r="FX223" s="2"/>
      <c r="FY223" s="2"/>
      <c r="FZ223" s="2"/>
      <c r="GA223" s="2"/>
      <c r="GB223" s="2"/>
      <c r="GC223" s="2"/>
      <c r="GD223" s="2"/>
      <c r="GE223" s="2"/>
      <c r="GF223" s="2"/>
      <c r="GG223" s="2"/>
      <c r="GH223" s="2"/>
      <c r="GI223" s="2"/>
      <c r="GJ223" s="2"/>
      <c r="GK223" s="2"/>
      <c r="GL223" s="2"/>
      <c r="GM223" s="2"/>
      <c r="GN223" s="2"/>
      <c r="GO223" s="2"/>
      <c r="GP223" s="2"/>
      <c r="GS223" s="2"/>
      <c r="GT223" s="2"/>
      <c r="GU223" s="2"/>
      <c r="GV223" s="2"/>
      <c r="GW223" s="2"/>
      <c r="GX223" s="2"/>
      <c r="GY223" s="2"/>
      <c r="GZ223" s="2"/>
      <c r="HA223" s="2"/>
      <c r="HB223" s="2"/>
      <c r="HC223" s="2"/>
      <c r="HD223" s="2"/>
      <c r="HE223" s="2"/>
      <c r="HF223" s="2"/>
      <c r="HG223" s="2"/>
      <c r="HH223" s="2"/>
      <c r="HI223" s="2"/>
      <c r="HJ223" s="2"/>
      <c r="HK223" s="2"/>
      <c r="HL223" s="2"/>
      <c r="HO223" s="2"/>
      <c r="HP223" s="2"/>
      <c r="HQ223" s="2"/>
      <c r="HR223" s="2"/>
      <c r="HS223" s="2"/>
      <c r="HT223" s="2"/>
      <c r="HU223" s="2"/>
      <c r="HV223" s="2"/>
      <c r="HW223" s="2"/>
      <c r="HX223" s="2"/>
      <c r="HY223" s="2"/>
      <c r="HZ223" s="2"/>
      <c r="IA223" s="2"/>
      <c r="IB223" s="2"/>
      <c r="IC223" s="2"/>
      <c r="ID223" s="2"/>
      <c r="IE223" s="2"/>
      <c r="IF223" s="439"/>
      <c r="IG223" s="2"/>
      <c r="IH223" s="2"/>
      <c r="II223" s="2"/>
    </row>
    <row r="224" spans="1:243" s="394" customFormat="1">
      <c r="A224" s="2"/>
      <c r="B224" s="2"/>
      <c r="C224" s="2"/>
      <c r="D224" s="45"/>
      <c r="E224" s="2"/>
      <c r="F224" s="2"/>
      <c r="G224" s="2"/>
      <c r="H224" s="16"/>
      <c r="I224" s="15"/>
      <c r="J224" s="56"/>
      <c r="K224" s="56"/>
      <c r="L224" s="345"/>
      <c r="M224" s="31"/>
      <c r="N224" s="31"/>
      <c r="O224" s="343"/>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16"/>
      <c r="BB224" s="16"/>
      <c r="BC224" s="16"/>
      <c r="BD224" s="16"/>
      <c r="BE224" s="16"/>
      <c r="BF224" s="32">
        <f>BF203-'[64]Договора 06.12.19 (3)'!$AO$90</f>
        <v>0</v>
      </c>
      <c r="BG224" s="16"/>
      <c r="BH224" s="16"/>
      <c r="BI224" s="16"/>
      <c r="BJ224" s="16"/>
      <c r="BK224" s="15"/>
      <c r="BL224" s="15"/>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E224" s="2"/>
      <c r="EF224" s="2"/>
      <c r="EG224" s="2"/>
      <c r="EH224" s="2"/>
      <c r="EI224" s="2"/>
      <c r="EJ224" s="2"/>
      <c r="EK224" s="2"/>
      <c r="EL224" s="2"/>
      <c r="EM224" s="2"/>
      <c r="EN224" s="2"/>
      <c r="EO224" s="2"/>
      <c r="EP224" s="2"/>
      <c r="EQ224" s="2"/>
      <c r="ER224" s="2"/>
      <c r="ES224" s="2"/>
      <c r="EU224" s="2"/>
      <c r="EV224" s="2"/>
      <c r="EX224" s="2"/>
      <c r="FA224" s="2"/>
      <c r="FB224" s="2"/>
      <c r="FC224" s="2"/>
      <c r="FD224" s="2"/>
      <c r="FE224" s="2"/>
      <c r="FF224" s="2"/>
      <c r="FG224" s="2"/>
      <c r="FH224" s="2"/>
      <c r="FI224" s="2"/>
      <c r="FJ224" s="2"/>
      <c r="FK224" s="2"/>
      <c r="FL224" s="2"/>
      <c r="FM224" s="2"/>
      <c r="FN224" s="2"/>
      <c r="FO224" s="2"/>
      <c r="FP224" s="2"/>
      <c r="FQ224" s="2"/>
      <c r="FR224" s="2"/>
      <c r="FS224" s="2"/>
      <c r="FT224" s="2"/>
      <c r="FU224" s="427">
        <f>FU223-FU203</f>
        <v>-363727.07981000014</v>
      </c>
      <c r="FW224" s="2"/>
      <c r="FX224" s="2"/>
      <c r="FY224" s="2"/>
      <c r="FZ224" s="2"/>
      <c r="GA224" s="2"/>
      <c r="GB224" s="2"/>
      <c r="GC224" s="2"/>
      <c r="GD224" s="2"/>
      <c r="GE224" s="2"/>
      <c r="GF224" s="2"/>
      <c r="GG224" s="2"/>
      <c r="GH224" s="2"/>
      <c r="GI224" s="2"/>
      <c r="GJ224" s="2"/>
      <c r="GK224" s="2"/>
      <c r="GL224" s="2"/>
      <c r="GM224" s="2"/>
      <c r="GN224" s="2"/>
      <c r="GO224" s="2"/>
      <c r="GP224" s="2"/>
      <c r="GS224" s="2"/>
      <c r="GT224" s="2"/>
      <c r="GU224" s="2"/>
      <c r="GV224" s="2"/>
      <c r="GW224" s="2"/>
      <c r="GX224" s="2"/>
      <c r="GY224" s="2"/>
      <c r="GZ224" s="2"/>
      <c r="HA224" s="2"/>
      <c r="HB224" s="2"/>
      <c r="HC224" s="2"/>
      <c r="HD224" s="2"/>
      <c r="HE224" s="2"/>
      <c r="HF224" s="2"/>
      <c r="HG224" s="2"/>
      <c r="HH224" s="2"/>
      <c r="HI224" s="2"/>
      <c r="HJ224" s="2"/>
      <c r="HK224" s="2"/>
      <c r="HL224" s="2"/>
      <c r="HO224" s="2"/>
      <c r="HP224" s="2"/>
      <c r="HQ224" s="2"/>
      <c r="HR224" s="2"/>
      <c r="HS224" s="2"/>
      <c r="HT224" s="2"/>
      <c r="HU224" s="2"/>
      <c r="HV224" s="2"/>
      <c r="HW224" s="2"/>
      <c r="HX224" s="2"/>
      <c r="HY224" s="2"/>
      <c r="HZ224" s="2"/>
      <c r="IA224" s="2"/>
      <c r="IB224" s="2"/>
      <c r="IC224" s="2"/>
      <c r="ID224" s="2"/>
      <c r="IE224" s="2"/>
      <c r="IF224" s="439"/>
      <c r="IG224" s="2"/>
      <c r="IH224" s="2"/>
      <c r="II224" s="2"/>
    </row>
    <row r="225" spans="1:243" s="394" customFormat="1">
      <c r="A225" s="2"/>
      <c r="B225" s="2"/>
      <c r="C225" s="2"/>
      <c r="D225" s="45"/>
      <c r="E225" s="2"/>
      <c r="F225" s="2"/>
      <c r="G225" s="2"/>
      <c r="H225" s="16"/>
      <c r="I225" s="15"/>
      <c r="J225" s="56"/>
      <c r="K225" s="56"/>
      <c r="L225" s="345"/>
      <c r="M225" s="31"/>
      <c r="N225" s="31"/>
      <c r="O225" s="343"/>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16"/>
      <c r="BB225" s="16"/>
      <c r="BC225" s="16"/>
      <c r="BD225" s="16"/>
      <c r="BE225" s="16"/>
      <c r="BF225" s="16"/>
      <c r="BG225" s="16"/>
      <c r="BH225" s="16"/>
      <c r="BI225" s="16"/>
      <c r="BJ225" s="16"/>
      <c r="BK225" s="15"/>
      <c r="BL225" s="15"/>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E225" s="2"/>
      <c r="EF225" s="2"/>
      <c r="EG225" s="2"/>
      <c r="EH225" s="2"/>
      <c r="EI225" s="2"/>
      <c r="EJ225" s="2"/>
      <c r="EK225" s="2"/>
      <c r="EL225" s="2"/>
      <c r="EM225" s="2"/>
      <c r="EN225" s="2"/>
      <c r="EO225" s="2"/>
      <c r="EP225" s="2"/>
      <c r="EQ225" s="2"/>
      <c r="ER225" s="2"/>
      <c r="ES225" s="2"/>
      <c r="EU225" s="2"/>
      <c r="EV225" s="2"/>
      <c r="EX225" s="2"/>
      <c r="FA225" s="2"/>
      <c r="FB225" s="2"/>
      <c r="FC225" s="2"/>
      <c r="FD225" s="2"/>
      <c r="FE225" s="2"/>
      <c r="FF225" s="2"/>
      <c r="FG225" s="2"/>
      <c r="FH225" s="2"/>
      <c r="FI225" s="2"/>
      <c r="FJ225" s="2"/>
      <c r="FK225" s="2"/>
      <c r="FL225" s="2"/>
      <c r="FM225" s="2"/>
      <c r="FN225" s="2"/>
      <c r="FO225" s="2"/>
      <c r="FP225" s="2"/>
      <c r="FQ225" s="2"/>
      <c r="FR225" s="2"/>
      <c r="FS225" s="2"/>
      <c r="FT225" s="2"/>
      <c r="FW225" s="2"/>
      <c r="FX225" s="2"/>
      <c r="FY225" s="2"/>
      <c r="FZ225" s="2"/>
      <c r="GA225" s="2"/>
      <c r="GB225" s="2"/>
      <c r="GC225" s="2"/>
      <c r="GD225" s="2"/>
      <c r="GE225" s="2"/>
      <c r="GF225" s="2"/>
      <c r="GG225" s="2"/>
      <c r="GH225" s="2"/>
      <c r="GI225" s="2"/>
      <c r="GJ225" s="2"/>
      <c r="GK225" s="2"/>
      <c r="GL225" s="2"/>
      <c r="GM225" s="2"/>
      <c r="GN225" s="2"/>
      <c r="GO225" s="2"/>
      <c r="GP225" s="2"/>
      <c r="GS225" s="2"/>
      <c r="GT225" s="2"/>
      <c r="GU225" s="2"/>
      <c r="GV225" s="2"/>
      <c r="GW225" s="2"/>
      <c r="GX225" s="2"/>
      <c r="GY225" s="2"/>
      <c r="GZ225" s="2"/>
      <c r="HA225" s="2"/>
      <c r="HB225" s="2"/>
      <c r="HC225" s="2"/>
      <c r="HD225" s="2"/>
      <c r="HE225" s="2"/>
      <c r="HF225" s="2"/>
      <c r="HG225" s="2"/>
      <c r="HH225" s="2"/>
      <c r="HI225" s="2"/>
      <c r="HJ225" s="2"/>
      <c r="HK225" s="2"/>
      <c r="HL225" s="2"/>
      <c r="HO225" s="2"/>
      <c r="HP225" s="2"/>
      <c r="HQ225" s="2"/>
      <c r="HR225" s="2"/>
      <c r="HS225" s="2"/>
      <c r="HT225" s="2"/>
      <c r="HU225" s="2"/>
      <c r="HV225" s="2"/>
      <c r="HW225" s="2"/>
      <c r="HX225" s="2"/>
      <c r="HY225" s="2"/>
      <c r="HZ225" s="2"/>
      <c r="IA225" s="2"/>
      <c r="IB225" s="2"/>
      <c r="IC225" s="2"/>
      <c r="ID225" s="2"/>
      <c r="IE225" s="2"/>
      <c r="IF225" s="439"/>
      <c r="IG225" s="2"/>
      <c r="IH225" s="2"/>
      <c r="II225" s="2"/>
    </row>
    <row r="226" spans="1:243" s="394" customFormat="1">
      <c r="A226" s="2"/>
      <c r="B226" s="2"/>
      <c r="C226" s="2"/>
      <c r="D226" s="45"/>
      <c r="E226" s="2"/>
      <c r="F226" s="2"/>
      <c r="G226" s="2"/>
      <c r="H226" s="16"/>
      <c r="I226" s="15"/>
      <c r="J226" s="56"/>
      <c r="K226" s="56"/>
      <c r="L226" s="345"/>
      <c r="M226" s="31"/>
      <c r="N226" s="31"/>
      <c r="O226" s="343"/>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16"/>
      <c r="BB226" s="16"/>
      <c r="BC226" s="16"/>
      <c r="BD226" s="16"/>
      <c r="BE226" s="16"/>
      <c r="BF226" s="16"/>
      <c r="BG226" s="16"/>
      <c r="BH226" s="16"/>
      <c r="BI226" s="16"/>
      <c r="BJ226" s="16"/>
      <c r="BK226" s="15"/>
      <c r="BL226" s="15"/>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E226" s="2"/>
      <c r="EF226" s="2"/>
      <c r="EG226" s="2"/>
      <c r="EH226" s="2"/>
      <c r="EI226" s="2"/>
      <c r="EJ226" s="2"/>
      <c r="EK226" s="2"/>
      <c r="EL226" s="2"/>
      <c r="EM226" s="2"/>
      <c r="EN226" s="2"/>
      <c r="EO226" s="2"/>
      <c r="EP226" s="2"/>
      <c r="EQ226" s="2"/>
      <c r="ER226" s="2"/>
      <c r="ES226" s="2"/>
      <c r="EU226" s="2"/>
      <c r="EV226" s="2"/>
      <c r="EX226" s="2"/>
      <c r="FA226" s="2"/>
      <c r="FB226" s="2"/>
      <c r="FC226" s="2"/>
      <c r="FD226" s="2"/>
      <c r="FE226" s="2"/>
      <c r="FF226" s="2"/>
      <c r="FG226" s="2"/>
      <c r="FH226" s="2"/>
      <c r="FI226" s="2"/>
      <c r="FJ226" s="2"/>
      <c r="FK226" s="2"/>
      <c r="FL226" s="2"/>
      <c r="FM226" s="2"/>
      <c r="FN226" s="2"/>
      <c r="FO226" s="2"/>
      <c r="FP226" s="2"/>
      <c r="FQ226" s="2"/>
      <c r="FR226" s="2"/>
      <c r="FS226" s="2"/>
      <c r="FT226" s="2"/>
      <c r="FW226" s="2"/>
      <c r="FX226" s="2"/>
      <c r="FY226" s="2"/>
      <c r="FZ226" s="2"/>
      <c r="GA226" s="2"/>
      <c r="GB226" s="2"/>
      <c r="GC226" s="2"/>
      <c r="GD226" s="2"/>
      <c r="GE226" s="2"/>
      <c r="GF226" s="2"/>
      <c r="GG226" s="2"/>
      <c r="GH226" s="2"/>
      <c r="GI226" s="2"/>
      <c r="GJ226" s="2"/>
      <c r="GK226" s="2"/>
      <c r="GL226" s="2"/>
      <c r="GM226" s="2"/>
      <c r="GN226" s="2"/>
      <c r="GO226" s="2"/>
      <c r="GP226" s="2"/>
      <c r="GS226" s="2"/>
      <c r="GT226" s="2"/>
      <c r="GU226" s="2"/>
      <c r="GV226" s="2"/>
      <c r="GW226" s="2"/>
      <c r="GX226" s="2"/>
      <c r="GY226" s="2"/>
      <c r="GZ226" s="2"/>
      <c r="HA226" s="2"/>
      <c r="HB226" s="2"/>
      <c r="HC226" s="2"/>
      <c r="HD226" s="2"/>
      <c r="HE226" s="2"/>
      <c r="HF226" s="2"/>
      <c r="HG226" s="2"/>
      <c r="HH226" s="2"/>
      <c r="HI226" s="2"/>
      <c r="HJ226" s="2"/>
      <c r="HK226" s="2"/>
      <c r="HL226" s="2"/>
      <c r="HO226" s="2"/>
      <c r="HP226" s="2"/>
      <c r="HQ226" s="2"/>
      <c r="HR226" s="2"/>
      <c r="HS226" s="2"/>
      <c r="HT226" s="2"/>
      <c r="HU226" s="2"/>
      <c r="HV226" s="2"/>
      <c r="HW226" s="2"/>
      <c r="HX226" s="2"/>
      <c r="HY226" s="2"/>
      <c r="HZ226" s="2"/>
      <c r="IA226" s="2"/>
      <c r="IB226" s="2"/>
      <c r="IC226" s="2"/>
      <c r="ID226" s="2"/>
      <c r="IE226" s="2"/>
      <c r="IF226" s="439"/>
      <c r="IG226" s="2"/>
      <c r="IH226" s="2"/>
      <c r="II226" s="2"/>
    </row>
    <row r="227" spans="1:243" s="394" customFormat="1">
      <c r="A227" s="2"/>
      <c r="B227" s="2"/>
      <c r="C227" s="2"/>
      <c r="D227" s="45"/>
      <c r="E227" s="2"/>
      <c r="F227" s="2"/>
      <c r="G227" s="2"/>
      <c r="H227" s="16"/>
      <c r="I227" s="15"/>
      <c r="J227" s="56"/>
      <c r="K227" s="56"/>
      <c r="L227" s="345"/>
      <c r="M227" s="31"/>
      <c r="N227" s="31"/>
      <c r="O227" s="343"/>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16"/>
      <c r="BB227" s="16"/>
      <c r="BC227" s="16"/>
      <c r="BD227" s="16"/>
      <c r="BE227" s="16"/>
      <c r="BF227" s="16"/>
      <c r="BG227" s="16"/>
      <c r="BH227" s="16"/>
      <c r="BI227" s="16"/>
      <c r="BJ227" s="16"/>
      <c r="BK227" s="15"/>
      <c r="BL227" s="15"/>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E227" s="2"/>
      <c r="EF227" s="2"/>
      <c r="EG227" s="2"/>
      <c r="EH227" s="2"/>
      <c r="EI227" s="2"/>
      <c r="EJ227" s="2"/>
      <c r="EK227" s="2"/>
      <c r="EL227" s="2"/>
      <c r="EM227" s="2"/>
      <c r="EN227" s="2"/>
      <c r="EO227" s="2"/>
      <c r="EP227" s="2"/>
      <c r="EQ227" s="2"/>
      <c r="ER227" s="2"/>
      <c r="ES227" s="2"/>
      <c r="EU227" s="2"/>
      <c r="EV227" s="2"/>
      <c r="EX227" s="2"/>
      <c r="FA227" s="2"/>
      <c r="FB227" s="2"/>
      <c r="FC227" s="2"/>
      <c r="FD227" s="2"/>
      <c r="FE227" s="2"/>
      <c r="FF227" s="2"/>
      <c r="FG227" s="2"/>
      <c r="FH227" s="2"/>
      <c r="FI227" s="2"/>
      <c r="FJ227" s="2"/>
      <c r="FK227" s="2"/>
      <c r="FL227" s="2"/>
      <c r="FM227" s="2"/>
      <c r="FN227" s="2"/>
      <c r="FO227" s="2"/>
      <c r="FP227" s="2"/>
      <c r="FQ227" s="2"/>
      <c r="FR227" s="2"/>
      <c r="FS227" s="2"/>
      <c r="FT227" s="2"/>
      <c r="FW227" s="2"/>
      <c r="FX227" s="2"/>
      <c r="FY227" s="2"/>
      <c r="FZ227" s="2"/>
      <c r="GA227" s="2"/>
      <c r="GB227" s="2"/>
      <c r="GC227" s="2"/>
      <c r="GD227" s="2"/>
      <c r="GE227" s="2"/>
      <c r="GF227" s="2"/>
      <c r="GG227" s="2"/>
      <c r="GH227" s="2"/>
      <c r="GI227" s="2"/>
      <c r="GJ227" s="2"/>
      <c r="GK227" s="2"/>
      <c r="GL227" s="2"/>
      <c r="GM227" s="2"/>
      <c r="GN227" s="2"/>
      <c r="GO227" s="2"/>
      <c r="GP227" s="2"/>
      <c r="GS227" s="2"/>
      <c r="GT227" s="2"/>
      <c r="GU227" s="2"/>
      <c r="GV227" s="2"/>
      <c r="GW227" s="2"/>
      <c r="GX227" s="2"/>
      <c r="GY227" s="2"/>
      <c r="GZ227" s="2"/>
      <c r="HA227" s="2"/>
      <c r="HB227" s="2"/>
      <c r="HC227" s="2"/>
      <c r="HD227" s="2"/>
      <c r="HE227" s="2"/>
      <c r="HF227" s="2"/>
      <c r="HG227" s="2"/>
      <c r="HH227" s="2"/>
      <c r="HI227" s="2"/>
      <c r="HJ227" s="2"/>
      <c r="HK227" s="2"/>
      <c r="HL227" s="2"/>
      <c r="HO227" s="2"/>
      <c r="HP227" s="2"/>
      <c r="HQ227" s="2"/>
      <c r="HR227" s="2"/>
      <c r="HS227" s="2"/>
      <c r="HT227" s="2"/>
      <c r="HU227" s="2"/>
      <c r="HV227" s="2"/>
      <c r="HW227" s="2"/>
      <c r="HX227" s="2"/>
      <c r="HY227" s="2"/>
      <c r="HZ227" s="2"/>
      <c r="IA227" s="2"/>
      <c r="IB227" s="2"/>
      <c r="IC227" s="2"/>
      <c r="ID227" s="2"/>
      <c r="IE227" s="2"/>
      <c r="IF227" s="439"/>
      <c r="IG227" s="2"/>
      <c r="IH227" s="2"/>
      <c r="II227" s="2"/>
    </row>
    <row r="228" spans="1:243" s="394" customFormat="1">
      <c r="A228" s="2"/>
      <c r="B228" s="2"/>
      <c r="C228" s="2"/>
      <c r="D228" s="45"/>
      <c r="E228" s="2"/>
      <c r="F228" s="2"/>
      <c r="G228" s="2"/>
      <c r="H228" s="16"/>
      <c r="I228" s="15"/>
      <c r="J228" s="56"/>
      <c r="K228" s="56"/>
      <c r="L228" s="345"/>
      <c r="M228" s="31"/>
      <c r="N228" s="31"/>
      <c r="O228" s="343"/>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16"/>
      <c r="BB228" s="16"/>
      <c r="BC228" s="16"/>
      <c r="BD228" s="16"/>
      <c r="BE228" s="16"/>
      <c r="BF228" s="16"/>
      <c r="BG228" s="16"/>
      <c r="BH228" s="16"/>
      <c r="BI228" s="16"/>
      <c r="BJ228" s="16"/>
      <c r="BK228" s="15"/>
      <c r="BL228" s="15"/>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E228" s="2"/>
      <c r="EF228" s="2"/>
      <c r="EG228" s="2"/>
      <c r="EH228" s="2"/>
      <c r="EI228" s="2"/>
      <c r="EJ228" s="2"/>
      <c r="EK228" s="2"/>
      <c r="EL228" s="2"/>
      <c r="EM228" s="2"/>
      <c r="EN228" s="2"/>
      <c r="EO228" s="2"/>
      <c r="EP228" s="2"/>
      <c r="EQ228" s="2"/>
      <c r="ER228" s="2"/>
      <c r="ES228" s="2"/>
      <c r="EU228" s="2"/>
      <c r="EV228" s="2"/>
      <c r="EX228" s="2"/>
      <c r="FA228" s="2"/>
      <c r="FB228" s="2"/>
      <c r="FC228" s="2"/>
      <c r="FD228" s="2"/>
      <c r="FE228" s="2"/>
      <c r="FF228" s="2"/>
      <c r="FG228" s="2"/>
      <c r="FH228" s="2"/>
      <c r="FI228" s="2"/>
      <c r="FJ228" s="2"/>
      <c r="FK228" s="2"/>
      <c r="FL228" s="2"/>
      <c r="FM228" s="2"/>
      <c r="FN228" s="2"/>
      <c r="FO228" s="2"/>
      <c r="FP228" s="2"/>
      <c r="FQ228" s="2"/>
      <c r="FR228" s="2"/>
      <c r="FS228" s="2"/>
      <c r="FT228" s="2"/>
      <c r="FW228" s="2"/>
      <c r="FX228" s="2"/>
      <c r="FY228" s="2"/>
      <c r="FZ228" s="2"/>
      <c r="GA228" s="2"/>
      <c r="GB228" s="2"/>
      <c r="GC228" s="2"/>
      <c r="GD228" s="2"/>
      <c r="GE228" s="2"/>
      <c r="GF228" s="2"/>
      <c r="GG228" s="2"/>
      <c r="GH228" s="2"/>
      <c r="GI228" s="2"/>
      <c r="GJ228" s="2"/>
      <c r="GK228" s="2"/>
      <c r="GL228" s="2"/>
      <c r="GM228" s="2"/>
      <c r="GN228" s="2"/>
      <c r="GO228" s="2"/>
      <c r="GP228" s="2"/>
      <c r="GS228" s="2"/>
      <c r="GT228" s="2"/>
      <c r="GU228" s="2"/>
      <c r="GV228" s="2"/>
      <c r="GW228" s="2"/>
      <c r="GX228" s="2"/>
      <c r="GY228" s="2"/>
      <c r="GZ228" s="2"/>
      <c r="HA228" s="2"/>
      <c r="HB228" s="2"/>
      <c r="HC228" s="2"/>
      <c r="HD228" s="2"/>
      <c r="HE228" s="2"/>
      <c r="HF228" s="2"/>
      <c r="HG228" s="2"/>
      <c r="HH228" s="2"/>
      <c r="HI228" s="2"/>
      <c r="HJ228" s="2"/>
      <c r="HK228" s="2"/>
      <c r="HL228" s="2"/>
      <c r="HO228" s="2"/>
      <c r="HP228" s="2"/>
      <c r="HQ228" s="2"/>
      <c r="HR228" s="2"/>
      <c r="HS228" s="2"/>
      <c r="HT228" s="2"/>
      <c r="HU228" s="2"/>
      <c r="HV228" s="2"/>
      <c r="HW228" s="2"/>
      <c r="HX228" s="2"/>
      <c r="HY228" s="2"/>
      <c r="HZ228" s="2"/>
      <c r="IA228" s="2"/>
      <c r="IB228" s="2"/>
      <c r="IC228" s="2"/>
      <c r="ID228" s="2"/>
      <c r="IE228" s="2"/>
      <c r="IF228" s="439"/>
      <c r="IG228" s="2"/>
      <c r="IH228" s="2"/>
      <c r="II228" s="2"/>
    </row>
    <row r="229" spans="1:243" s="394" customFormat="1">
      <c r="A229" s="2"/>
      <c r="B229" s="2"/>
      <c r="C229" s="2"/>
      <c r="D229" s="45"/>
      <c r="E229" s="2"/>
      <c r="F229" s="2"/>
      <c r="G229" s="2"/>
      <c r="H229" s="16"/>
      <c r="I229" s="15"/>
      <c r="J229" s="56"/>
      <c r="K229" s="56"/>
      <c r="L229" s="345"/>
      <c r="M229" s="31"/>
      <c r="N229" s="31"/>
      <c r="O229" s="343"/>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16"/>
      <c r="BB229" s="16"/>
      <c r="BC229" s="16"/>
      <c r="BD229" s="16"/>
      <c r="BE229" s="16"/>
      <c r="BF229" s="16"/>
      <c r="BG229" s="16"/>
      <c r="BH229" s="16"/>
      <c r="BI229" s="16"/>
      <c r="BJ229" s="16"/>
      <c r="BK229" s="15"/>
      <c r="BL229" s="15"/>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E229" s="2"/>
      <c r="EF229" s="2"/>
      <c r="EG229" s="2"/>
      <c r="EH229" s="2"/>
      <c r="EI229" s="2"/>
      <c r="EJ229" s="2"/>
      <c r="EK229" s="2"/>
      <c r="EL229" s="2"/>
      <c r="EM229" s="2"/>
      <c r="EN229" s="2"/>
      <c r="EO229" s="2"/>
      <c r="EP229" s="2"/>
      <c r="EQ229" s="2"/>
      <c r="ER229" s="2"/>
      <c r="ES229" s="2"/>
      <c r="EU229" s="2"/>
      <c r="EV229" s="2"/>
      <c r="EX229" s="2"/>
      <c r="FA229" s="2"/>
      <c r="FB229" s="2"/>
      <c r="FC229" s="2"/>
      <c r="FD229" s="2"/>
      <c r="FE229" s="2"/>
      <c r="FF229" s="2"/>
      <c r="FG229" s="2"/>
      <c r="FH229" s="2"/>
      <c r="FI229" s="2"/>
      <c r="FJ229" s="2"/>
      <c r="FK229" s="2"/>
      <c r="FL229" s="2"/>
      <c r="FM229" s="2"/>
      <c r="FN229" s="2"/>
      <c r="FO229" s="2"/>
      <c r="FP229" s="2"/>
      <c r="FQ229" s="2"/>
      <c r="FR229" s="2"/>
      <c r="FS229" s="2"/>
      <c r="FT229" s="2"/>
      <c r="FW229" s="2"/>
      <c r="FX229" s="2"/>
      <c r="FY229" s="2"/>
      <c r="FZ229" s="2"/>
      <c r="GA229" s="2"/>
      <c r="GB229" s="2"/>
      <c r="GC229" s="2"/>
      <c r="GD229" s="2"/>
      <c r="GE229" s="2"/>
      <c r="GF229" s="2"/>
      <c r="GG229" s="2"/>
      <c r="GH229" s="2"/>
      <c r="GI229" s="2"/>
      <c r="GJ229" s="2"/>
      <c r="GK229" s="2"/>
      <c r="GL229" s="2"/>
      <c r="GM229" s="2"/>
      <c r="GN229" s="2"/>
      <c r="GO229" s="2"/>
      <c r="GP229" s="2"/>
      <c r="GS229" s="2"/>
      <c r="GT229" s="2"/>
      <c r="GU229" s="2"/>
      <c r="GV229" s="2"/>
      <c r="GW229" s="2"/>
      <c r="GX229" s="2"/>
      <c r="GY229" s="2"/>
      <c r="GZ229" s="2"/>
      <c r="HA229" s="2"/>
      <c r="HB229" s="2"/>
      <c r="HC229" s="2"/>
      <c r="HD229" s="2"/>
      <c r="HE229" s="2"/>
      <c r="HF229" s="2"/>
      <c r="HG229" s="2"/>
      <c r="HH229" s="2"/>
      <c r="HI229" s="2"/>
      <c r="HJ229" s="2"/>
      <c r="HK229" s="2"/>
      <c r="HL229" s="2"/>
      <c r="HO229" s="2"/>
      <c r="HP229" s="2"/>
      <c r="HQ229" s="2"/>
      <c r="HR229" s="2"/>
      <c r="HS229" s="2"/>
      <c r="HT229" s="2"/>
      <c r="HU229" s="2"/>
      <c r="HV229" s="2"/>
      <c r="HW229" s="2"/>
      <c r="HX229" s="2"/>
      <c r="HY229" s="2"/>
      <c r="HZ229" s="2"/>
      <c r="IA229" s="2"/>
      <c r="IB229" s="2"/>
      <c r="IC229" s="2"/>
      <c r="ID229" s="2"/>
      <c r="IE229" s="2"/>
      <c r="IF229" s="439"/>
      <c r="IG229" s="2"/>
      <c r="IH229" s="2"/>
      <c r="II229" s="2"/>
    </row>
    <row r="230" spans="1:243" s="16" customFormat="1">
      <c r="A230" s="2"/>
      <c r="B230" s="2"/>
      <c r="C230" s="2"/>
      <c r="D230" s="45"/>
      <c r="E230" s="2"/>
      <c r="F230" s="2"/>
      <c r="G230" s="2"/>
      <c r="I230" s="15"/>
      <c r="J230" s="56"/>
      <c r="K230" s="56"/>
      <c r="L230" s="345"/>
      <c r="M230" s="31"/>
      <c r="N230" s="31"/>
      <c r="O230" s="343"/>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K230" s="15"/>
      <c r="BL230" s="15"/>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394"/>
      <c r="ED230" s="394"/>
      <c r="EE230" s="2"/>
      <c r="EF230" s="2"/>
      <c r="EG230" s="2"/>
      <c r="EH230" s="2"/>
      <c r="EI230" s="2"/>
      <c r="EJ230" s="2"/>
      <c r="EK230" s="2"/>
      <c r="EL230" s="2"/>
      <c r="EM230" s="2"/>
      <c r="EN230" s="2"/>
      <c r="EO230" s="2"/>
      <c r="EP230" s="2"/>
      <c r="EQ230" s="2"/>
      <c r="ER230" s="2"/>
      <c r="ES230" s="2"/>
      <c r="ET230" s="394"/>
      <c r="EU230" s="2"/>
      <c r="EV230" s="2"/>
      <c r="EW230" s="394"/>
      <c r="EX230" s="2"/>
      <c r="EY230" s="394"/>
      <c r="EZ230" s="394"/>
      <c r="FA230" s="2"/>
      <c r="FB230" s="2"/>
      <c r="FC230" s="2"/>
      <c r="FD230" s="2"/>
      <c r="FE230" s="2"/>
      <c r="FF230" s="2"/>
      <c r="FG230" s="2"/>
      <c r="FH230" s="2"/>
      <c r="FI230" s="2"/>
      <c r="FJ230" s="2"/>
      <c r="FK230" s="2"/>
      <c r="FL230" s="2"/>
      <c r="FM230" s="2"/>
      <c r="FN230" s="2"/>
      <c r="FO230" s="2"/>
      <c r="FP230" s="2"/>
      <c r="FQ230" s="2"/>
      <c r="FR230" s="2"/>
      <c r="FS230" s="2"/>
      <c r="FT230" s="2"/>
      <c r="FU230" s="394"/>
      <c r="FV230" s="394"/>
      <c r="FW230" s="2"/>
      <c r="FX230" s="2"/>
      <c r="FY230" s="2"/>
      <c r="FZ230" s="2"/>
      <c r="GA230" s="2"/>
      <c r="GB230" s="2"/>
      <c r="GC230" s="2"/>
      <c r="GD230" s="2"/>
      <c r="GE230" s="2"/>
      <c r="GF230" s="2"/>
      <c r="GG230" s="2"/>
      <c r="GH230" s="2"/>
      <c r="GI230" s="2"/>
      <c r="GJ230" s="2"/>
      <c r="GK230" s="2"/>
      <c r="GL230" s="2"/>
      <c r="GM230" s="2"/>
      <c r="GN230" s="2"/>
      <c r="GO230" s="2"/>
      <c r="GP230" s="2"/>
      <c r="GQ230" s="394"/>
      <c r="GR230" s="394"/>
      <c r="GS230" s="2"/>
      <c r="GT230" s="2"/>
      <c r="GU230" s="2"/>
      <c r="GV230" s="2"/>
      <c r="GW230" s="2"/>
      <c r="GX230" s="2"/>
      <c r="GY230" s="2"/>
      <c r="GZ230" s="2"/>
      <c r="HA230" s="2"/>
      <c r="HB230" s="2"/>
      <c r="HC230" s="2"/>
      <c r="HD230" s="2"/>
      <c r="HE230" s="2"/>
      <c r="HF230" s="2"/>
      <c r="HG230" s="2"/>
      <c r="HH230" s="2"/>
      <c r="HI230" s="2"/>
      <c r="HJ230" s="2"/>
      <c r="HK230" s="2"/>
      <c r="HL230" s="2"/>
      <c r="HM230" s="394"/>
      <c r="HN230" s="394"/>
      <c r="HO230" s="2"/>
      <c r="HP230" s="2"/>
      <c r="HQ230" s="2"/>
      <c r="HR230" s="2"/>
      <c r="HS230" s="2"/>
      <c r="HT230" s="2"/>
      <c r="HU230" s="2"/>
      <c r="HV230" s="2"/>
      <c r="HW230" s="2"/>
      <c r="HX230" s="2"/>
      <c r="HY230" s="2"/>
      <c r="HZ230" s="2"/>
      <c r="IA230" s="2"/>
      <c r="IB230" s="2"/>
      <c r="IC230" s="2"/>
      <c r="ID230" s="2"/>
      <c r="IE230" s="2"/>
      <c r="IF230" s="439"/>
      <c r="IG230" s="2"/>
      <c r="IH230" s="2"/>
      <c r="II230" s="2"/>
    </row>
    <row r="231" spans="1:243" s="16" customFormat="1">
      <c r="A231" s="2"/>
      <c r="B231" s="2"/>
      <c r="C231" s="2"/>
      <c r="D231" s="45"/>
      <c r="E231" s="2"/>
      <c r="F231" s="2"/>
      <c r="G231" s="2"/>
      <c r="I231" s="15"/>
      <c r="J231" s="56"/>
      <c r="K231" s="56"/>
      <c r="L231" s="345"/>
      <c r="M231" s="31"/>
      <c r="N231" s="31"/>
      <c r="O231" s="343"/>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K231" s="15"/>
      <c r="BL231" s="15"/>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394"/>
      <c r="ED231" s="394"/>
      <c r="EE231" s="2"/>
      <c r="EF231" s="2"/>
      <c r="EG231" s="2"/>
      <c r="EH231" s="2"/>
      <c r="EI231" s="2"/>
      <c r="EJ231" s="2"/>
      <c r="EK231" s="2"/>
      <c r="EL231" s="2"/>
      <c r="EM231" s="2"/>
      <c r="EN231" s="2"/>
      <c r="EO231" s="2"/>
      <c r="EP231" s="2"/>
      <c r="EQ231" s="2"/>
      <c r="ER231" s="2"/>
      <c r="ES231" s="2"/>
      <c r="ET231" s="394"/>
      <c r="EU231" s="2"/>
      <c r="EV231" s="2"/>
      <c r="EW231" s="394"/>
      <c r="EX231" s="2"/>
      <c r="EY231" s="394"/>
      <c r="EZ231" s="394"/>
      <c r="FA231" s="2"/>
      <c r="FB231" s="2"/>
      <c r="FC231" s="2"/>
      <c r="FD231" s="2"/>
      <c r="FE231" s="2"/>
      <c r="FF231" s="2"/>
      <c r="FG231" s="2"/>
      <c r="FH231" s="2"/>
      <c r="FI231" s="2"/>
      <c r="FJ231" s="2"/>
      <c r="FK231" s="2"/>
      <c r="FL231" s="2"/>
      <c r="FM231" s="2"/>
      <c r="FN231" s="2"/>
      <c r="FO231" s="2"/>
      <c r="FP231" s="2"/>
      <c r="FQ231" s="2"/>
      <c r="FR231" s="2"/>
      <c r="FS231" s="2"/>
      <c r="FT231" s="2"/>
      <c r="FU231" s="394"/>
      <c r="FV231" s="394"/>
      <c r="FW231" s="2"/>
      <c r="FX231" s="2"/>
      <c r="FY231" s="2"/>
      <c r="FZ231" s="2"/>
      <c r="GA231" s="2"/>
      <c r="GB231" s="2"/>
      <c r="GC231" s="2"/>
      <c r="GD231" s="2"/>
      <c r="GE231" s="2"/>
      <c r="GF231" s="2"/>
      <c r="GG231" s="2"/>
      <c r="GH231" s="2"/>
      <c r="GI231" s="2"/>
      <c r="GJ231" s="2"/>
      <c r="GK231" s="2"/>
      <c r="GL231" s="2"/>
      <c r="GM231" s="2"/>
      <c r="GN231" s="2"/>
      <c r="GO231" s="2"/>
      <c r="GP231" s="2"/>
      <c r="GQ231" s="394"/>
      <c r="GR231" s="394"/>
      <c r="GS231" s="2"/>
      <c r="GT231" s="2"/>
      <c r="GU231" s="2"/>
      <c r="GV231" s="2"/>
      <c r="GW231" s="2"/>
      <c r="GX231" s="2"/>
      <c r="GY231" s="2"/>
      <c r="GZ231" s="2"/>
      <c r="HA231" s="2"/>
      <c r="HB231" s="2"/>
      <c r="HC231" s="2"/>
      <c r="HD231" s="2"/>
      <c r="HE231" s="2"/>
      <c r="HF231" s="2"/>
      <c r="HG231" s="2"/>
      <c r="HH231" s="2"/>
      <c r="HI231" s="2"/>
      <c r="HJ231" s="2"/>
      <c r="HK231" s="2"/>
      <c r="HL231" s="2"/>
      <c r="HM231" s="394"/>
      <c r="HN231" s="394"/>
      <c r="HO231" s="2"/>
      <c r="HP231" s="2"/>
      <c r="HQ231" s="2"/>
      <c r="HR231" s="2"/>
      <c r="HS231" s="2"/>
      <c r="HT231" s="2"/>
      <c r="HU231" s="2"/>
      <c r="HV231" s="2"/>
      <c r="HW231" s="2"/>
      <c r="HX231" s="2"/>
      <c r="HY231" s="2"/>
      <c r="HZ231" s="2"/>
      <c r="IA231" s="2"/>
      <c r="IB231" s="2"/>
      <c r="IC231" s="2"/>
      <c r="ID231" s="2"/>
      <c r="IE231" s="2"/>
      <c r="IF231" s="439"/>
      <c r="IG231" s="2"/>
      <c r="IH231" s="2"/>
      <c r="II231" s="2"/>
    </row>
    <row r="232" spans="1:243" s="16" customFormat="1">
      <c r="A232" s="2"/>
      <c r="B232" s="2"/>
      <c r="C232" s="2"/>
      <c r="D232" s="45"/>
      <c r="E232" s="2"/>
      <c r="F232" s="2"/>
      <c r="G232" s="2"/>
      <c r="I232" s="15"/>
      <c r="J232" s="56"/>
      <c r="K232" s="56"/>
      <c r="L232" s="345"/>
      <c r="M232" s="31"/>
      <c r="N232" s="31"/>
      <c r="O232" s="343"/>
      <c r="P232" s="31"/>
      <c r="Q232" s="31"/>
      <c r="R232" s="31"/>
      <c r="S232" s="31"/>
      <c r="T232" s="31"/>
      <c r="U232" s="31"/>
      <c r="V232" s="31"/>
      <c r="W232" s="31"/>
      <c r="X232" s="31"/>
      <c r="Y232" s="31"/>
      <c r="Z232" s="31"/>
      <c r="AA232" s="31"/>
      <c r="AB232" s="31"/>
      <c r="AC232" s="31"/>
      <c r="AD232" s="31"/>
      <c r="AE232" s="31"/>
      <c r="AF232" s="31"/>
      <c r="AG232" s="31"/>
      <c r="AH232" s="31">
        <f>AH203-'[65]ИП на 2020 после сов.16.01. (2'!$AF$17</f>
        <v>0</v>
      </c>
      <c r="AI232" s="31"/>
      <c r="AJ232" s="31"/>
      <c r="AK232" s="31"/>
      <c r="AL232" s="31"/>
      <c r="AM232" s="31"/>
      <c r="AN232" s="31"/>
      <c r="AO232" s="31"/>
      <c r="AP232" s="31"/>
      <c r="AQ232" s="31"/>
      <c r="AR232" s="31"/>
      <c r="AS232" s="31"/>
      <c r="AT232" s="31"/>
      <c r="AU232" s="31"/>
      <c r="AV232" s="31"/>
      <c r="AW232" s="31"/>
      <c r="AX232" s="31"/>
      <c r="AY232" s="31"/>
      <c r="AZ232" s="31"/>
      <c r="BK232" s="15"/>
      <c r="BL232" s="15"/>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394"/>
      <c r="ED232" s="394"/>
      <c r="EE232" s="2"/>
      <c r="EF232" s="2"/>
      <c r="EG232" s="2"/>
      <c r="EH232" s="2"/>
      <c r="EI232" s="2"/>
      <c r="EJ232" s="2"/>
      <c r="EK232" s="2"/>
      <c r="EL232" s="2"/>
      <c r="EM232" s="2"/>
      <c r="EN232" s="2"/>
      <c r="EO232" s="2"/>
      <c r="EP232" s="2"/>
      <c r="EQ232" s="2"/>
      <c r="ER232" s="2"/>
      <c r="ES232" s="2"/>
      <c r="ET232" s="394"/>
      <c r="EU232" s="2"/>
      <c r="EV232" s="2"/>
      <c r="EW232" s="394"/>
      <c r="EX232" s="2"/>
      <c r="EY232" s="394"/>
      <c r="EZ232" s="394"/>
      <c r="FA232" s="2"/>
      <c r="FB232" s="2"/>
      <c r="FC232" s="2"/>
      <c r="FD232" s="2"/>
      <c r="FE232" s="2"/>
      <c r="FF232" s="2"/>
      <c r="FG232" s="2"/>
      <c r="FH232" s="2"/>
      <c r="FI232" s="2"/>
      <c r="FJ232" s="2"/>
      <c r="FK232" s="2"/>
      <c r="FL232" s="2"/>
      <c r="FM232" s="2"/>
      <c r="FN232" s="2"/>
      <c r="FO232" s="2"/>
      <c r="FP232" s="2"/>
      <c r="FQ232" s="2"/>
      <c r="FR232" s="2"/>
      <c r="FS232" s="2"/>
      <c r="FT232" s="2"/>
      <c r="FU232" s="394"/>
      <c r="FV232" s="394"/>
      <c r="FW232" s="2"/>
      <c r="FX232" s="2"/>
      <c r="FY232" s="2"/>
      <c r="FZ232" s="2"/>
      <c r="GA232" s="2"/>
      <c r="GB232" s="2"/>
      <c r="GC232" s="2"/>
      <c r="GD232" s="2"/>
      <c r="GE232" s="2"/>
      <c r="GF232" s="2"/>
      <c r="GG232" s="2"/>
      <c r="GH232" s="2"/>
      <c r="GI232" s="2"/>
      <c r="GJ232" s="2"/>
      <c r="GK232" s="2"/>
      <c r="GL232" s="2"/>
      <c r="GM232" s="2"/>
      <c r="GN232" s="2"/>
      <c r="GO232" s="2"/>
      <c r="GP232" s="2"/>
      <c r="GQ232" s="394"/>
      <c r="GR232" s="394"/>
      <c r="GS232" s="2"/>
      <c r="GT232" s="2"/>
      <c r="GU232" s="2"/>
      <c r="GV232" s="2"/>
      <c r="GW232" s="2"/>
      <c r="GX232" s="2"/>
      <c r="GY232" s="2"/>
      <c r="GZ232" s="2"/>
      <c r="HA232" s="2"/>
      <c r="HB232" s="2"/>
      <c r="HC232" s="2"/>
      <c r="HD232" s="2"/>
      <c r="HE232" s="2"/>
      <c r="HF232" s="2"/>
      <c r="HG232" s="2"/>
      <c r="HH232" s="2"/>
      <c r="HI232" s="2"/>
      <c r="HJ232" s="2"/>
      <c r="HK232" s="2"/>
      <c r="HL232" s="2"/>
      <c r="HM232" s="394"/>
      <c r="HN232" s="394"/>
      <c r="HO232" s="2"/>
      <c r="HP232" s="2"/>
      <c r="HQ232" s="2"/>
      <c r="HR232" s="2"/>
      <c r="HS232" s="2"/>
      <c r="HT232" s="2"/>
      <c r="HU232" s="2"/>
      <c r="HV232" s="2"/>
      <c r="HW232" s="2"/>
      <c r="HX232" s="2"/>
      <c r="HY232" s="2"/>
      <c r="HZ232" s="2"/>
      <c r="IA232" s="2"/>
      <c r="IB232" s="2"/>
      <c r="IC232" s="2"/>
      <c r="ID232" s="2"/>
      <c r="IE232" s="2"/>
      <c r="IF232" s="439"/>
      <c r="IG232" s="2"/>
      <c r="IH232" s="2"/>
      <c r="II232" s="2"/>
    </row>
    <row r="233" spans="1:243" s="16" customFormat="1">
      <c r="A233" s="13"/>
      <c r="B233" s="13"/>
      <c r="C233" s="13"/>
      <c r="D233" s="43"/>
      <c r="E233" s="13"/>
      <c r="F233" s="13"/>
      <c r="G233" s="13"/>
      <c r="H233" s="88"/>
      <c r="I233" s="85"/>
      <c r="J233" s="53"/>
      <c r="K233" s="53"/>
      <c r="L233" s="344"/>
      <c r="M233" s="14"/>
      <c r="N233" s="14"/>
      <c r="O233" s="339"/>
      <c r="P233" s="14"/>
      <c r="Q233" s="14"/>
      <c r="R233" s="14"/>
      <c r="S233" s="14"/>
      <c r="T233" s="14"/>
      <c r="U233" s="14"/>
      <c r="V233" s="14"/>
      <c r="W233" s="14">
        <f>W202+W182</f>
        <v>13587.663790000001</v>
      </c>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K233" s="15"/>
      <c r="BL233" s="15"/>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394"/>
      <c r="ED233" s="394"/>
      <c r="EE233" s="2"/>
      <c r="EF233" s="2"/>
      <c r="EG233" s="2"/>
      <c r="EH233" s="2"/>
      <c r="EI233" s="2"/>
      <c r="EJ233" s="2"/>
      <c r="EK233" s="2"/>
      <c r="EL233" s="2"/>
      <c r="EM233" s="2"/>
      <c r="EN233" s="2"/>
      <c r="EO233" s="2"/>
      <c r="EP233" s="2"/>
      <c r="EQ233" s="2"/>
      <c r="ER233" s="2"/>
      <c r="ES233" s="2"/>
      <c r="ET233" s="394"/>
      <c r="EU233" s="2"/>
      <c r="EV233" s="2"/>
      <c r="EW233" s="394"/>
      <c r="EX233" s="2"/>
      <c r="EY233" s="394"/>
      <c r="EZ233" s="394"/>
      <c r="FA233" s="2"/>
      <c r="FB233" s="2"/>
      <c r="FC233" s="2"/>
      <c r="FD233" s="2"/>
      <c r="FE233" s="2"/>
      <c r="FF233" s="2"/>
      <c r="FG233" s="2"/>
      <c r="FH233" s="2"/>
      <c r="FI233" s="2"/>
      <c r="FJ233" s="2"/>
      <c r="FK233" s="2"/>
      <c r="FL233" s="2"/>
      <c r="FM233" s="2"/>
      <c r="FN233" s="2"/>
      <c r="FO233" s="2"/>
      <c r="FP233" s="2"/>
      <c r="FQ233" s="2"/>
      <c r="FR233" s="2"/>
      <c r="FS233" s="2"/>
      <c r="FT233" s="2"/>
      <c r="FU233" s="394"/>
      <c r="FV233" s="394"/>
      <c r="FW233" s="2"/>
      <c r="FX233" s="2"/>
      <c r="FY233" s="2"/>
      <c r="FZ233" s="2"/>
      <c r="GA233" s="2"/>
      <c r="GB233" s="2"/>
      <c r="GC233" s="2"/>
      <c r="GD233" s="2"/>
      <c r="GE233" s="2"/>
      <c r="GF233" s="2"/>
      <c r="GG233" s="2"/>
      <c r="GH233" s="2"/>
      <c r="GI233" s="2"/>
      <c r="GJ233" s="2"/>
      <c r="GK233" s="2"/>
      <c r="GL233" s="2"/>
      <c r="GM233" s="2"/>
      <c r="GN233" s="2"/>
      <c r="GO233" s="2"/>
      <c r="GP233" s="2"/>
      <c r="GQ233" s="394"/>
      <c r="GR233" s="394"/>
      <c r="GS233" s="2"/>
      <c r="GT233" s="2"/>
      <c r="GU233" s="2"/>
      <c r="GV233" s="2"/>
      <c r="GW233" s="2"/>
      <c r="GX233" s="2"/>
      <c r="GY233" s="2"/>
      <c r="GZ233" s="2"/>
      <c r="HA233" s="2"/>
      <c r="HB233" s="2"/>
      <c r="HC233" s="2"/>
      <c r="HD233" s="2"/>
      <c r="HE233" s="2"/>
      <c r="HF233" s="2"/>
      <c r="HG233" s="2"/>
      <c r="HH233" s="2"/>
      <c r="HI233" s="2"/>
      <c r="HJ233" s="2"/>
      <c r="HK233" s="2"/>
      <c r="HL233" s="2"/>
      <c r="HM233" s="394"/>
      <c r="HN233" s="394"/>
      <c r="HO233" s="2"/>
      <c r="HP233" s="2"/>
      <c r="HQ233" s="2"/>
      <c r="HR233" s="2"/>
      <c r="HS233" s="2"/>
      <c r="HT233" s="2"/>
      <c r="HU233" s="2"/>
      <c r="HV233" s="2"/>
      <c r="HW233" s="2"/>
      <c r="HX233" s="2"/>
      <c r="HY233" s="2"/>
      <c r="HZ233" s="2"/>
      <c r="IA233" s="2"/>
      <c r="IB233" s="2"/>
      <c r="IC233" s="2"/>
      <c r="ID233" s="2"/>
      <c r="IE233" s="2"/>
      <c r="IF233" s="439"/>
      <c r="IG233" s="2"/>
      <c r="IH233" s="2"/>
      <c r="II233" s="2"/>
    </row>
    <row r="237" spans="1:243">
      <c r="C237" s="452">
        <v>269628.71000000002</v>
      </c>
      <c r="F237" s="13">
        <f>C237/C238</f>
        <v>137.21562849872774</v>
      </c>
    </row>
    <row r="238" spans="1:243">
      <c r="C238" s="453">
        <v>1965</v>
      </c>
    </row>
  </sheetData>
  <sheetProtection formatCells="0" formatColumns="0" formatRows="0" insertColumns="0" insertRows="0" insertHyperlinks="0" deleteColumns="0" deleteRows="0"/>
  <autoFilter ref="A11:IG206"/>
  <mergeCells count="144">
    <mergeCell ref="A5:AW5"/>
    <mergeCell ref="A6:AW6"/>
    <mergeCell ref="A7:AW7"/>
    <mergeCell ref="A8:A10"/>
    <mergeCell ref="B8:B10"/>
    <mergeCell ref="C8:C10"/>
    <mergeCell ref="D8:D10"/>
    <mergeCell ref="E8:E10"/>
    <mergeCell ref="F8:F10"/>
    <mergeCell ref="G8:I8"/>
    <mergeCell ref="EB8:HK8"/>
    <mergeCell ref="G9:G10"/>
    <mergeCell ref="H9:I9"/>
    <mergeCell ref="M9:O10"/>
    <mergeCell ref="P9:AW9"/>
    <mergeCell ref="AY9:BL9"/>
    <mergeCell ref="BM9:BZ9"/>
    <mergeCell ref="CA9:CN9"/>
    <mergeCell ref="CO9:DB9"/>
    <mergeCell ref="DC9:DP9"/>
    <mergeCell ref="DS8:DS10"/>
    <mergeCell ref="DT8:DT10"/>
    <mergeCell ref="DU8:DU10"/>
    <mergeCell ref="DV8:DV10"/>
    <mergeCell ref="DW8:DX9"/>
    <mergeCell ref="DY8:EA9"/>
    <mergeCell ref="J8:J10"/>
    <mergeCell ref="K8:K10"/>
    <mergeCell ref="M8:AW8"/>
    <mergeCell ref="AY8:DB8"/>
    <mergeCell ref="DQ8:DQ10"/>
    <mergeCell ref="DR8:DR10"/>
    <mergeCell ref="AV10:AX10"/>
    <mergeCell ref="AY10:AZ10"/>
    <mergeCell ref="EB9:EW9"/>
    <mergeCell ref="EX9:FS9"/>
    <mergeCell ref="FT9:GO9"/>
    <mergeCell ref="GP9:HK9"/>
    <mergeCell ref="HL9:IG9"/>
    <mergeCell ref="P10:Q10"/>
    <mergeCell ref="R10:S10"/>
    <mergeCell ref="T10:AF10"/>
    <mergeCell ref="AG10:AR10"/>
    <mergeCell ref="AS10:AU10"/>
    <mergeCell ref="BA10:BB10"/>
    <mergeCell ref="BC10:BD10"/>
    <mergeCell ref="BQ10:BR10"/>
    <mergeCell ref="BS10:BT10"/>
    <mergeCell ref="BU10:BV10"/>
    <mergeCell ref="BW10:BX10"/>
    <mergeCell ref="BY10:BZ10"/>
    <mergeCell ref="CA10:CB10"/>
    <mergeCell ref="BE10:BF10"/>
    <mergeCell ref="BG10:BH10"/>
    <mergeCell ref="BI10:BJ10"/>
    <mergeCell ref="BK10:BL10"/>
    <mergeCell ref="BM10:BN10"/>
    <mergeCell ref="BO10:BP10"/>
    <mergeCell ref="CO10:CP10"/>
    <mergeCell ref="CQ10:CR10"/>
    <mergeCell ref="CS10:CT10"/>
    <mergeCell ref="CU10:CV10"/>
    <mergeCell ref="CW10:CX10"/>
    <mergeCell ref="CY10:CZ10"/>
    <mergeCell ref="CC10:CD10"/>
    <mergeCell ref="CE10:CF10"/>
    <mergeCell ref="CG10:CH10"/>
    <mergeCell ref="CI10:CJ10"/>
    <mergeCell ref="CK10:CL10"/>
    <mergeCell ref="CM10:CN10"/>
    <mergeCell ref="DM10:DN10"/>
    <mergeCell ref="DO10:DP10"/>
    <mergeCell ref="EB10:EE10"/>
    <mergeCell ref="EF10:EH10"/>
    <mergeCell ref="EI10:EK10"/>
    <mergeCell ref="EL10:EN10"/>
    <mergeCell ref="DA10:DB10"/>
    <mergeCell ref="DC10:DD10"/>
    <mergeCell ref="DE10:DF10"/>
    <mergeCell ref="DG10:DH10"/>
    <mergeCell ref="DI10:DJ10"/>
    <mergeCell ref="DK10:DL10"/>
    <mergeCell ref="FH10:FJ10"/>
    <mergeCell ref="FK10:FM10"/>
    <mergeCell ref="FN10:FP10"/>
    <mergeCell ref="FQ10:FS10"/>
    <mergeCell ref="FT10:FW10"/>
    <mergeCell ref="FX10:FZ10"/>
    <mergeCell ref="EO10:EQ10"/>
    <mergeCell ref="ER10:ET10"/>
    <mergeCell ref="EU10:EW10"/>
    <mergeCell ref="EX10:FA10"/>
    <mergeCell ref="FB10:FD10"/>
    <mergeCell ref="FE10:FG10"/>
    <mergeCell ref="IE10:IG10"/>
    <mergeCell ref="C13:D13"/>
    <mergeCell ref="A49:K49"/>
    <mergeCell ref="C51:D51"/>
    <mergeCell ref="C63:D63"/>
    <mergeCell ref="E64:E66"/>
    <mergeCell ref="HL10:HO10"/>
    <mergeCell ref="HP10:HR10"/>
    <mergeCell ref="HS10:HU10"/>
    <mergeCell ref="HV10:HX10"/>
    <mergeCell ref="HY10:IA10"/>
    <mergeCell ref="IB10:ID10"/>
    <mergeCell ref="GT10:GV10"/>
    <mergeCell ref="GW10:GY10"/>
    <mergeCell ref="GZ10:HB10"/>
    <mergeCell ref="HC10:HE10"/>
    <mergeCell ref="HF10:HH10"/>
    <mergeCell ref="HI10:HK10"/>
    <mergeCell ref="GA10:GC10"/>
    <mergeCell ref="GD10:GF10"/>
    <mergeCell ref="GG10:GI10"/>
    <mergeCell ref="GJ10:GL10"/>
    <mergeCell ref="GM10:GO10"/>
    <mergeCell ref="GP10:GS10"/>
    <mergeCell ref="C140:C154"/>
    <mergeCell ref="C155:D155"/>
    <mergeCell ref="C168:D168"/>
    <mergeCell ref="C169:C172"/>
    <mergeCell ref="A182:K182"/>
    <mergeCell ref="B184:D184"/>
    <mergeCell ref="B81:C81"/>
    <mergeCell ref="A96:K96"/>
    <mergeCell ref="C98:D98"/>
    <mergeCell ref="C119:D119"/>
    <mergeCell ref="C122:D122"/>
    <mergeCell ref="C139:D139"/>
    <mergeCell ref="M215:Q215"/>
    <mergeCell ref="M217:Q217"/>
    <mergeCell ref="M205:Q205"/>
    <mergeCell ref="D206:G206"/>
    <mergeCell ref="M206:Q206"/>
    <mergeCell ref="M209:Q209"/>
    <mergeCell ref="M211:Q211"/>
    <mergeCell ref="M213:Q213"/>
    <mergeCell ref="B199:D199"/>
    <mergeCell ref="B200:D200"/>
    <mergeCell ref="B201:D201"/>
    <mergeCell ref="A202:K202"/>
    <mergeCell ref="A203:K203"/>
    <mergeCell ref="D205:G205"/>
  </mergeCells>
  <printOptions horizontalCentered="1"/>
  <pageMargins left="3.937007874015748E-2" right="3.937007874015748E-2" top="0.35433070866141736" bottom="0.35433070866141736" header="0.31496062992125984" footer="0.31496062992125984"/>
  <pageSetup paperSize="8" scale="17" orientation="portrait" blackAndWhite="1"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outlinePr summaryBelow="0"/>
  </sheetPr>
  <dimension ref="A1:II180"/>
  <sheetViews>
    <sheetView view="pageBreakPreview" zoomScale="85" zoomScaleNormal="70" zoomScaleSheetLayoutView="85" workbookViewId="0">
      <pane xSplit="9" ySplit="12" topLeftCell="J125" activePane="bottomRight" state="frozen"/>
      <selection activeCell="EY20" sqref="EY20:FK20"/>
      <selection pane="topRight" activeCell="EY20" sqref="EY20:FK20"/>
      <selection pane="bottomLeft" activeCell="EY20" sqref="EY20:FK20"/>
      <selection pane="bottomRight" activeCell="EY20" sqref="EY20:FK20"/>
    </sheetView>
  </sheetViews>
  <sheetFormatPr defaultRowHeight="12.75" outlineLevelRow="3" outlineLevelCol="1"/>
  <cols>
    <col min="1" max="1" width="8.28515625" style="13" customWidth="1"/>
    <col min="2" max="2" width="81.28515625" style="13" customWidth="1"/>
    <col min="3" max="3" width="51.140625" style="13" customWidth="1"/>
    <col min="4" max="4" width="19.7109375" style="43" hidden="1" customWidth="1"/>
    <col min="5" max="5" width="15.7109375" style="13" hidden="1" customWidth="1"/>
    <col min="6" max="6" width="13.5703125" style="13" hidden="1" customWidth="1" outlineLevel="1"/>
    <col min="7" max="7" width="14.85546875" style="13" hidden="1" customWidth="1" outlineLevel="1"/>
    <col min="8" max="8" width="12.7109375" style="88" hidden="1" customWidth="1" outlineLevel="1"/>
    <col min="9" max="9" width="12.7109375" style="85" hidden="1" customWidth="1" outlineLevel="1"/>
    <col min="10" max="10" width="12.85546875" style="53" customWidth="1" collapsed="1"/>
    <col min="11" max="11" width="13.28515625" style="53" customWidth="1"/>
    <col min="12" max="12" width="13.28515625" style="344" customWidth="1"/>
    <col min="13" max="14" width="15.28515625" style="14" customWidth="1"/>
    <col min="15" max="15" width="15.28515625" style="339" customWidth="1"/>
    <col min="16" max="20" width="12.28515625" style="14" hidden="1" customWidth="1"/>
    <col min="21" max="32" width="14.140625" style="14" hidden="1" customWidth="1"/>
    <col min="33" max="50" width="12.28515625" style="14" hidden="1" customWidth="1"/>
    <col min="51" max="52" width="12.5703125" style="14" hidden="1" customWidth="1" outlineLevel="1"/>
    <col min="53" max="62" width="12.5703125" style="16" hidden="1" customWidth="1" outlineLevel="1"/>
    <col min="63" max="64" width="12.5703125" style="15" hidden="1" customWidth="1" outlineLevel="1"/>
    <col min="65" max="73" width="12.42578125" style="16" hidden="1" customWidth="1" outlineLevel="1"/>
    <col min="74" max="74" width="13.5703125" style="16" hidden="1" customWidth="1" outlineLevel="1"/>
    <col min="75" max="78" width="12.42578125" style="16" hidden="1" customWidth="1" outlineLevel="1"/>
    <col min="79" max="79" width="12.5703125" style="16" hidden="1" customWidth="1" outlineLevel="1"/>
    <col min="80" max="80" width="14.140625" style="16" hidden="1" customWidth="1" outlineLevel="1"/>
    <col min="81" max="85" width="12.5703125" style="16" hidden="1" customWidth="1" outlineLevel="1"/>
    <col min="86" max="86" width="14.140625" style="16" hidden="1" customWidth="1" outlineLevel="1"/>
    <col min="87" max="92" width="12.5703125" style="16" hidden="1" customWidth="1" outlineLevel="1"/>
    <col min="93" max="99" width="12" style="16" hidden="1" customWidth="1" outlineLevel="1"/>
    <col min="100" max="100" width="12.42578125" style="16" hidden="1" customWidth="1" outlineLevel="1"/>
    <col min="101" max="106" width="12" style="16" hidden="1" customWidth="1" outlineLevel="1"/>
    <col min="107" max="107" width="11.7109375" style="2" hidden="1" customWidth="1"/>
    <col min="108" max="108" width="12" style="2" hidden="1" customWidth="1"/>
    <col min="109" max="120" width="0" style="2" hidden="1" customWidth="1"/>
    <col min="121" max="121" width="12.5703125" style="2" hidden="1" customWidth="1" outlineLevel="1"/>
    <col min="122" max="122" width="13.5703125" style="2" hidden="1" customWidth="1" outlineLevel="1"/>
    <col min="123" max="123" width="11.85546875" style="2" hidden="1" customWidth="1" outlineLevel="1"/>
    <col min="124" max="125" width="13.7109375" style="2" hidden="1" customWidth="1" outlineLevel="1"/>
    <col min="126" max="126" width="14.140625" style="2" hidden="1" customWidth="1" outlineLevel="1"/>
    <col min="127" max="127" width="13.42578125" style="2" hidden="1" customWidth="1" outlineLevel="1"/>
    <col min="128" max="131" width="12.7109375" style="2" hidden="1" customWidth="1" outlineLevel="1"/>
    <col min="132" max="132" width="10.28515625" style="2" bestFit="1" customWidth="1" collapsed="1"/>
    <col min="133" max="134" width="10.28515625" style="394" customWidth="1"/>
    <col min="135" max="135" width="10.28515625" style="2" bestFit="1" customWidth="1"/>
    <col min="136" max="149" width="9.140625" style="2"/>
    <col min="150" max="150" width="9.140625" style="394"/>
    <col min="151" max="152" width="9.140625" style="2"/>
    <col min="153" max="153" width="9.140625" style="394"/>
    <col min="154" max="154" width="9.140625" style="2"/>
    <col min="155" max="156" width="9.140625" style="394"/>
    <col min="157" max="175" width="9.140625" style="2"/>
    <col min="176" max="176" width="11.5703125" style="2" bestFit="1" customWidth="1"/>
    <col min="177" max="177" width="11.5703125" style="394" bestFit="1" customWidth="1"/>
    <col min="178" max="178" width="11.5703125" style="394" customWidth="1"/>
    <col min="179" max="179" width="14.140625" style="2" bestFit="1" customWidth="1"/>
    <col min="180" max="181" width="11.5703125" style="2" bestFit="1" customWidth="1"/>
    <col min="182" max="182" width="14.140625" style="2" bestFit="1" customWidth="1"/>
    <col min="183" max="184" width="11.5703125" style="2" bestFit="1" customWidth="1"/>
    <col min="185" max="190" width="9.140625" style="2"/>
    <col min="191" max="191" width="14.140625" style="2" bestFit="1" customWidth="1"/>
    <col min="192" max="197" width="9.140625" style="2"/>
    <col min="198" max="198" width="10.28515625" style="2" bestFit="1" customWidth="1"/>
    <col min="199" max="199" width="9.28515625" style="394" bestFit="1" customWidth="1"/>
    <col min="200" max="200" width="12.42578125" style="394" customWidth="1"/>
    <col min="201" max="201" width="10.28515625" style="2" bestFit="1" customWidth="1"/>
    <col min="202" max="219" width="9.140625" style="2"/>
    <col min="220" max="220" width="10.28515625" style="2" bestFit="1" customWidth="1"/>
    <col min="221" max="221" width="8.85546875" style="394" bestFit="1" customWidth="1"/>
    <col min="222" max="222" width="11.85546875" style="394" customWidth="1"/>
    <col min="223" max="223" width="10.28515625" style="2" bestFit="1" customWidth="1"/>
    <col min="224" max="16384" width="9.140625" style="2"/>
  </cols>
  <sheetData>
    <row r="1" spans="1:243">
      <c r="AI1" s="14">
        <f>'[56]отчет 2020'!N11-AI150</f>
        <v>0</v>
      </c>
      <c r="AJ1" s="14">
        <f>'[56]отчет 2020'!O11-AJ150</f>
        <v>0</v>
      </c>
      <c r="AK1" s="14">
        <f>'[56]отчет 2020'!P11-AK150</f>
        <v>0</v>
      </c>
      <c r="AL1" s="14">
        <f>'[56]отчет 2020'!Q11-AL150</f>
        <v>0</v>
      </c>
      <c r="AM1" s="14">
        <f>'[56]отчет 2020'!R11-AM150</f>
        <v>0</v>
      </c>
      <c r="AN1" s="14">
        <f>'[56]отчет 2020'!S11-AN150</f>
        <v>0</v>
      </c>
      <c r="AO1" s="14">
        <f>'[56]отчет 2020'!T11-AO150</f>
        <v>0</v>
      </c>
      <c r="AP1" s="14">
        <f>'[56]отчет 2020'!U11-AP150</f>
        <v>0</v>
      </c>
      <c r="AQ1" s="14">
        <f>'[56]отчет 2020'!V11-AQ150</f>
        <v>0</v>
      </c>
      <c r="AR1" s="14">
        <f>'[56]отчет 2020'!W11-AR150</f>
        <v>0</v>
      </c>
      <c r="AV1" s="151" t="s">
        <v>375</v>
      </c>
      <c r="AW1" s="151"/>
      <c r="AX1" s="151"/>
    </row>
    <row r="2" spans="1:243" outlineLevel="1">
      <c r="W2" s="14">
        <f>'[57]отчет 2019 последний'!$O$13+'[57]отчет 2019 последний'!$O$20+'[57]отчет 2019 последний'!$O$21+'[57]отчет 2019 последний'!$O$22+'[57]отчет 2019 последний'!$O$23+'[57]отчет 2019 последний'!$O$24+'[57]отчет 2019 последний'!$O$25+'[57]отчет 2019 последний'!$O$26+'[57]отчет 2019 последний'!$O$28+'[57]отчет 2019 последний'!$O$29+'[57]отчет 2019 последний'!$O$32+'[57]отчет 2019 последний'!$O$33+'[57]отчет 2019 последний'!$O$34+'[57]отчет 2019 последний'!$O$35+'[57]отчет 2019 последний'!$O$36</f>
        <v>45030.567360000001</v>
      </c>
      <c r="X2" s="14">
        <f>W2-W3</f>
        <v>0</v>
      </c>
      <c r="AH2" s="379" t="s">
        <v>635</v>
      </c>
      <c r="AI2" s="14">
        <f>AI13+AI60</f>
        <v>81575.264889999991</v>
      </c>
      <c r="AV2" s="151" t="s">
        <v>450</v>
      </c>
      <c r="AW2" s="151"/>
      <c r="AX2" s="151"/>
    </row>
    <row r="3" spans="1:243" outlineLevel="2">
      <c r="W3" s="14">
        <f>W39+W42+W43+W47+W48+W52+W56+W58+W35+W26+W17</f>
        <v>45030.567359999986</v>
      </c>
      <c r="AH3" s="379" t="s">
        <v>634</v>
      </c>
      <c r="AI3" s="14">
        <f>AI129</f>
        <v>821.2</v>
      </c>
      <c r="AV3" s="146" t="s">
        <v>374</v>
      </c>
      <c r="AW3" s="146"/>
      <c r="AX3" s="146"/>
    </row>
    <row r="4" spans="1:243" outlineLevel="2">
      <c r="AH4" s="379"/>
      <c r="AI4" s="14">
        <f>AI149</f>
        <v>15670.22783</v>
      </c>
      <c r="AV4" s="146"/>
      <c r="AW4" s="146"/>
      <c r="AX4" s="146"/>
    </row>
    <row r="5" spans="1:243" s="20" customFormat="1" outlineLevel="2">
      <c r="A5" s="569" t="s">
        <v>1</v>
      </c>
      <c r="B5" s="569"/>
      <c r="C5" s="569"/>
      <c r="D5" s="569"/>
      <c r="E5" s="569"/>
      <c r="F5" s="569"/>
      <c r="G5" s="569"/>
      <c r="H5" s="569"/>
      <c r="I5" s="569"/>
      <c r="J5" s="569"/>
      <c r="K5" s="569"/>
      <c r="L5" s="570"/>
      <c r="M5" s="569"/>
      <c r="N5" s="569"/>
      <c r="O5" s="588"/>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375"/>
      <c r="AY5" s="17"/>
      <c r="AZ5" s="17"/>
      <c r="BA5" s="19"/>
      <c r="BB5" s="19"/>
      <c r="BC5" s="19"/>
      <c r="BD5" s="19"/>
      <c r="BE5" s="19"/>
      <c r="BF5" s="19"/>
      <c r="BG5" s="19"/>
      <c r="BH5" s="19"/>
      <c r="BI5" s="19"/>
      <c r="BJ5" s="19"/>
      <c r="BK5" s="18"/>
      <c r="BL5" s="18"/>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EC5" s="395"/>
      <c r="ED5" s="395"/>
      <c r="ET5" s="395"/>
      <c r="EW5" s="395"/>
      <c r="EY5" s="395"/>
      <c r="EZ5" s="395"/>
      <c r="FU5" s="395"/>
      <c r="FV5" s="395"/>
      <c r="GQ5" s="395"/>
      <c r="GR5" s="395"/>
      <c r="GS5" s="382">
        <f>GS39+GS40</f>
        <v>97246.13</v>
      </c>
      <c r="HM5" s="395"/>
      <c r="HN5" s="395"/>
    </row>
    <row r="6" spans="1:243" s="20" customFormat="1" outlineLevel="2">
      <c r="A6" s="569" t="s">
        <v>546</v>
      </c>
      <c r="B6" s="569"/>
      <c r="C6" s="569"/>
      <c r="D6" s="569"/>
      <c r="E6" s="569"/>
      <c r="F6" s="569"/>
      <c r="G6" s="569"/>
      <c r="H6" s="569"/>
      <c r="I6" s="569"/>
      <c r="J6" s="569"/>
      <c r="K6" s="569"/>
      <c r="L6" s="570"/>
      <c r="M6" s="569"/>
      <c r="N6" s="569"/>
      <c r="O6" s="588"/>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375"/>
      <c r="AY6" s="17"/>
      <c r="AZ6" s="17"/>
      <c r="BA6" s="19"/>
      <c r="BB6" s="19"/>
      <c r="BC6" s="19"/>
      <c r="BD6" s="19"/>
      <c r="BE6" s="19"/>
      <c r="BF6" s="19"/>
      <c r="BG6" s="19"/>
      <c r="BH6" s="19"/>
      <c r="BI6" s="19"/>
      <c r="BJ6" s="19"/>
      <c r="BK6" s="18"/>
      <c r="BL6" s="18"/>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EC6" s="395"/>
      <c r="ED6" s="395"/>
      <c r="ET6" s="395"/>
      <c r="EW6" s="395"/>
      <c r="EY6" s="395"/>
      <c r="EZ6" s="395"/>
      <c r="FU6" s="395"/>
      <c r="FV6" s="395"/>
      <c r="GQ6" s="395"/>
      <c r="GR6" s="395"/>
      <c r="HM6" s="395" t="s">
        <v>639</v>
      </c>
      <c r="HN6" s="395"/>
    </row>
    <row r="7" spans="1:243" s="20" customFormat="1" outlineLevel="2">
      <c r="A7" s="569" t="s">
        <v>545</v>
      </c>
      <c r="B7" s="569"/>
      <c r="C7" s="569"/>
      <c r="D7" s="569"/>
      <c r="E7" s="569"/>
      <c r="F7" s="569"/>
      <c r="G7" s="569"/>
      <c r="H7" s="569"/>
      <c r="I7" s="569"/>
      <c r="J7" s="569"/>
      <c r="K7" s="569"/>
      <c r="L7" s="570"/>
      <c r="M7" s="569"/>
      <c r="N7" s="569"/>
      <c r="O7" s="588"/>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375"/>
      <c r="AY7" s="17"/>
      <c r="AZ7" s="17"/>
      <c r="BA7" s="19"/>
      <c r="BB7" s="19"/>
      <c r="BC7" s="19"/>
      <c r="BD7" s="19"/>
      <c r="BE7" s="19"/>
      <c r="BF7" s="19"/>
      <c r="BG7" s="19"/>
      <c r="BH7" s="19"/>
      <c r="BI7" s="19"/>
      <c r="BJ7" s="19"/>
      <c r="BK7" s="18"/>
      <c r="BL7" s="18"/>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EC7" s="395"/>
      <c r="ED7" s="395"/>
      <c r="ET7" s="395"/>
      <c r="EW7" s="395"/>
      <c r="EY7" s="395"/>
      <c r="EZ7" s="395"/>
      <c r="FU7" s="395"/>
      <c r="FV7" s="395"/>
      <c r="GQ7" s="395"/>
      <c r="GR7" s="395"/>
      <c r="HM7" s="395"/>
      <c r="HN7" s="395"/>
    </row>
    <row r="8" spans="1:243" s="35" customFormat="1" ht="18.75" customHeight="1" collapsed="1">
      <c r="A8" s="547" t="s">
        <v>18</v>
      </c>
      <c r="B8" s="547" t="s">
        <v>172</v>
      </c>
      <c r="C8" s="548" t="s">
        <v>173</v>
      </c>
      <c r="D8" s="548" t="s">
        <v>175</v>
      </c>
      <c r="E8" s="548" t="s">
        <v>174</v>
      </c>
      <c r="F8" s="548" t="s">
        <v>234</v>
      </c>
      <c r="G8" s="547" t="s">
        <v>180</v>
      </c>
      <c r="H8" s="547"/>
      <c r="I8" s="547"/>
      <c r="J8" s="548" t="s">
        <v>2</v>
      </c>
      <c r="K8" s="548" t="s">
        <v>3</v>
      </c>
      <c r="L8" s="360"/>
      <c r="M8" s="518" t="s">
        <v>179</v>
      </c>
      <c r="N8" s="519"/>
      <c r="O8" s="587"/>
      <c r="P8" s="519"/>
      <c r="Q8" s="519"/>
      <c r="R8" s="519"/>
      <c r="S8" s="519"/>
      <c r="T8" s="519"/>
      <c r="U8" s="519"/>
      <c r="V8" s="519"/>
      <c r="W8" s="519"/>
      <c r="X8" s="519"/>
      <c r="Y8" s="519"/>
      <c r="Z8" s="519"/>
      <c r="AA8" s="519"/>
      <c r="AB8" s="519"/>
      <c r="AC8" s="519"/>
      <c r="AD8" s="519"/>
      <c r="AE8" s="519"/>
      <c r="AF8" s="519"/>
      <c r="AG8" s="519"/>
      <c r="AH8" s="519"/>
      <c r="AI8" s="519"/>
      <c r="AJ8" s="519"/>
      <c r="AK8" s="519"/>
      <c r="AL8" s="519"/>
      <c r="AM8" s="519"/>
      <c r="AN8" s="519"/>
      <c r="AO8" s="519"/>
      <c r="AP8" s="519"/>
      <c r="AQ8" s="519"/>
      <c r="AR8" s="519"/>
      <c r="AS8" s="519"/>
      <c r="AT8" s="519"/>
      <c r="AU8" s="519"/>
      <c r="AV8" s="519"/>
      <c r="AW8" s="520"/>
      <c r="AX8" s="371"/>
      <c r="AY8" s="549" t="s">
        <v>93</v>
      </c>
      <c r="AZ8" s="550"/>
      <c r="BA8" s="550"/>
      <c r="BB8" s="550"/>
      <c r="BC8" s="550"/>
      <c r="BD8" s="550"/>
      <c r="BE8" s="550"/>
      <c r="BF8" s="550"/>
      <c r="BG8" s="550"/>
      <c r="BH8" s="550"/>
      <c r="BI8" s="550"/>
      <c r="BJ8" s="550"/>
      <c r="BK8" s="550"/>
      <c r="BL8" s="550"/>
      <c r="BM8" s="550"/>
      <c r="BN8" s="550"/>
      <c r="BO8" s="550"/>
      <c r="BP8" s="550"/>
      <c r="BQ8" s="550"/>
      <c r="BR8" s="550"/>
      <c r="BS8" s="550"/>
      <c r="BT8" s="550"/>
      <c r="BU8" s="550"/>
      <c r="BV8" s="550"/>
      <c r="BW8" s="550"/>
      <c r="BX8" s="550"/>
      <c r="BY8" s="550"/>
      <c r="BZ8" s="550"/>
      <c r="CA8" s="550"/>
      <c r="CB8" s="550"/>
      <c r="CC8" s="550"/>
      <c r="CD8" s="550"/>
      <c r="CE8" s="550"/>
      <c r="CF8" s="550"/>
      <c r="CG8" s="550"/>
      <c r="CH8" s="550"/>
      <c r="CI8" s="550"/>
      <c r="CJ8" s="550"/>
      <c r="CK8" s="550"/>
      <c r="CL8" s="550"/>
      <c r="CM8" s="550"/>
      <c r="CN8" s="550"/>
      <c r="CO8" s="550"/>
      <c r="CP8" s="550"/>
      <c r="CQ8" s="550"/>
      <c r="CR8" s="550"/>
      <c r="CS8" s="550"/>
      <c r="CT8" s="550"/>
      <c r="CU8" s="550"/>
      <c r="CV8" s="550"/>
      <c r="CW8" s="550"/>
      <c r="CX8" s="550"/>
      <c r="CY8" s="550"/>
      <c r="CZ8" s="550"/>
      <c r="DA8" s="550"/>
      <c r="DB8" s="551"/>
      <c r="DQ8" s="543" t="s">
        <v>148</v>
      </c>
      <c r="DR8" s="543" t="s">
        <v>149</v>
      </c>
      <c r="DS8" s="543" t="s">
        <v>150</v>
      </c>
      <c r="DT8" s="543" t="s">
        <v>152</v>
      </c>
      <c r="DU8" s="543" t="s">
        <v>153</v>
      </c>
      <c r="DV8" s="543" t="s">
        <v>151</v>
      </c>
      <c r="DW8" s="554" t="s">
        <v>170</v>
      </c>
      <c r="DX8" s="555"/>
      <c r="DY8" s="558" t="s">
        <v>169</v>
      </c>
      <c r="DZ8" s="559"/>
      <c r="EA8" s="560"/>
      <c r="EB8" s="549" t="s">
        <v>93</v>
      </c>
      <c r="EC8" s="550"/>
      <c r="ED8" s="550"/>
      <c r="EE8" s="550"/>
      <c r="EF8" s="550"/>
      <c r="EG8" s="550"/>
      <c r="EH8" s="550"/>
      <c r="EI8" s="550"/>
      <c r="EJ8" s="550"/>
      <c r="EK8" s="550"/>
      <c r="EL8" s="550"/>
      <c r="EM8" s="550"/>
      <c r="EN8" s="550"/>
      <c r="EO8" s="550"/>
      <c r="EP8" s="550"/>
      <c r="EQ8" s="550"/>
      <c r="ER8" s="550"/>
      <c r="ES8" s="550"/>
      <c r="ET8" s="550"/>
      <c r="EU8" s="550"/>
      <c r="EV8" s="550"/>
      <c r="EW8" s="550"/>
      <c r="EX8" s="550"/>
      <c r="EY8" s="550"/>
      <c r="EZ8" s="550"/>
      <c r="FA8" s="550"/>
      <c r="FB8" s="550"/>
      <c r="FC8" s="550"/>
      <c r="FD8" s="550"/>
      <c r="FE8" s="550"/>
      <c r="FF8" s="550"/>
      <c r="FG8" s="550"/>
      <c r="FH8" s="550"/>
      <c r="FI8" s="550"/>
      <c r="FJ8" s="550"/>
      <c r="FK8" s="550"/>
      <c r="FL8" s="550"/>
      <c r="FM8" s="550"/>
      <c r="FN8" s="550"/>
      <c r="FO8" s="550"/>
      <c r="FP8" s="550"/>
      <c r="FQ8" s="550"/>
      <c r="FR8" s="550"/>
      <c r="FS8" s="550"/>
      <c r="FT8" s="550"/>
      <c r="FU8" s="550"/>
      <c r="FV8" s="550"/>
      <c r="FW8" s="550"/>
      <c r="FX8" s="550"/>
      <c r="FY8" s="550"/>
      <c r="FZ8" s="550"/>
      <c r="GA8" s="550"/>
      <c r="GB8" s="550"/>
      <c r="GC8" s="550"/>
      <c r="GD8" s="550"/>
      <c r="GE8" s="550"/>
      <c r="GF8" s="550"/>
      <c r="GG8" s="550"/>
      <c r="GH8" s="550"/>
      <c r="GI8" s="550"/>
      <c r="GJ8" s="550"/>
      <c r="GK8" s="550"/>
      <c r="GL8" s="550"/>
      <c r="GM8" s="550"/>
      <c r="GN8" s="550"/>
      <c r="GO8" s="550"/>
      <c r="GP8" s="550"/>
      <c r="GQ8" s="550"/>
      <c r="GR8" s="550"/>
      <c r="GS8" s="550"/>
      <c r="GT8" s="550"/>
      <c r="GU8" s="550"/>
      <c r="GV8" s="550"/>
      <c r="GW8" s="550"/>
      <c r="GX8" s="550"/>
      <c r="GY8" s="550"/>
      <c r="GZ8" s="550"/>
      <c r="HA8" s="550"/>
      <c r="HB8" s="550"/>
      <c r="HC8" s="550"/>
      <c r="HD8" s="550"/>
      <c r="HE8" s="550"/>
      <c r="HF8" s="550"/>
      <c r="HG8" s="550"/>
      <c r="HH8" s="550"/>
      <c r="HI8" s="550"/>
      <c r="HJ8" s="550"/>
      <c r="HK8" s="551"/>
      <c r="HM8" s="396" t="s">
        <v>638</v>
      </c>
      <c r="HN8" s="396"/>
      <c r="HO8" s="35" t="s">
        <v>534</v>
      </c>
    </row>
    <row r="9" spans="1:243" s="35" customFormat="1" ht="24.6" customHeight="1">
      <c r="A9" s="547"/>
      <c r="B9" s="547"/>
      <c r="C9" s="548"/>
      <c r="D9" s="548"/>
      <c r="E9" s="548"/>
      <c r="F9" s="548"/>
      <c r="G9" s="552" t="s">
        <v>240</v>
      </c>
      <c r="H9" s="547" t="s">
        <v>181</v>
      </c>
      <c r="I9" s="547"/>
      <c r="J9" s="548"/>
      <c r="K9" s="565"/>
      <c r="L9" s="360"/>
      <c r="M9" s="585" t="s">
        <v>0</v>
      </c>
      <c r="N9" s="585"/>
      <c r="O9" s="586"/>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85"/>
      <c r="AX9" s="370"/>
      <c r="AY9" s="538" t="s">
        <v>68</v>
      </c>
      <c r="AZ9" s="539"/>
      <c r="BA9" s="539"/>
      <c r="BB9" s="539"/>
      <c r="BC9" s="539"/>
      <c r="BD9" s="539"/>
      <c r="BE9" s="539"/>
      <c r="BF9" s="539"/>
      <c r="BG9" s="539"/>
      <c r="BH9" s="539"/>
      <c r="BI9" s="539"/>
      <c r="BJ9" s="539"/>
      <c r="BK9" s="539"/>
      <c r="BL9" s="540"/>
      <c r="BM9" s="544" t="s">
        <v>69</v>
      </c>
      <c r="BN9" s="545"/>
      <c r="BO9" s="545"/>
      <c r="BP9" s="545"/>
      <c r="BQ9" s="545"/>
      <c r="BR9" s="545"/>
      <c r="BS9" s="545"/>
      <c r="BT9" s="545"/>
      <c r="BU9" s="545"/>
      <c r="BV9" s="545"/>
      <c r="BW9" s="545"/>
      <c r="BX9" s="545"/>
      <c r="BY9" s="545"/>
      <c r="BZ9" s="546"/>
      <c r="CA9" s="544" t="s">
        <v>91</v>
      </c>
      <c r="CB9" s="545"/>
      <c r="CC9" s="545"/>
      <c r="CD9" s="545"/>
      <c r="CE9" s="545"/>
      <c r="CF9" s="545"/>
      <c r="CG9" s="545"/>
      <c r="CH9" s="545"/>
      <c r="CI9" s="545"/>
      <c r="CJ9" s="545"/>
      <c r="CK9" s="545"/>
      <c r="CL9" s="545"/>
      <c r="CM9" s="545"/>
      <c r="CN9" s="546"/>
      <c r="CO9" s="544" t="s">
        <v>92</v>
      </c>
      <c r="CP9" s="545"/>
      <c r="CQ9" s="545"/>
      <c r="CR9" s="545"/>
      <c r="CS9" s="545"/>
      <c r="CT9" s="545"/>
      <c r="CU9" s="545"/>
      <c r="CV9" s="545"/>
      <c r="CW9" s="545"/>
      <c r="CX9" s="545"/>
      <c r="CY9" s="545"/>
      <c r="CZ9" s="545"/>
      <c r="DA9" s="545"/>
      <c r="DB9" s="546"/>
      <c r="DC9" s="544" t="s">
        <v>636</v>
      </c>
      <c r="DD9" s="545"/>
      <c r="DE9" s="545"/>
      <c r="DF9" s="545"/>
      <c r="DG9" s="545"/>
      <c r="DH9" s="545"/>
      <c r="DI9" s="545"/>
      <c r="DJ9" s="545"/>
      <c r="DK9" s="545"/>
      <c r="DL9" s="545"/>
      <c r="DM9" s="545"/>
      <c r="DN9" s="545"/>
      <c r="DO9" s="545"/>
      <c r="DP9" s="546"/>
      <c r="DQ9" s="543"/>
      <c r="DR9" s="543"/>
      <c r="DS9" s="543"/>
      <c r="DT9" s="543"/>
      <c r="DU9" s="543"/>
      <c r="DV9" s="543"/>
      <c r="DW9" s="556"/>
      <c r="DX9" s="557"/>
      <c r="DY9" s="561"/>
      <c r="DZ9" s="562"/>
      <c r="EA9" s="563"/>
      <c r="EB9" s="538" t="s">
        <v>68</v>
      </c>
      <c r="EC9" s="539"/>
      <c r="ED9" s="539"/>
      <c r="EE9" s="539"/>
      <c r="EF9" s="539"/>
      <c r="EG9" s="539"/>
      <c r="EH9" s="539"/>
      <c r="EI9" s="539"/>
      <c r="EJ9" s="539"/>
      <c r="EK9" s="539"/>
      <c r="EL9" s="539"/>
      <c r="EM9" s="539"/>
      <c r="EN9" s="539"/>
      <c r="EO9" s="539"/>
      <c r="EP9" s="539"/>
      <c r="EQ9" s="539"/>
      <c r="ER9" s="539"/>
      <c r="ES9" s="539"/>
      <c r="ET9" s="539"/>
      <c r="EU9" s="539"/>
      <c r="EV9" s="539"/>
      <c r="EW9" s="540"/>
      <c r="EX9" s="544" t="s">
        <v>69</v>
      </c>
      <c r="EY9" s="545"/>
      <c r="EZ9" s="545"/>
      <c r="FA9" s="545"/>
      <c r="FB9" s="545"/>
      <c r="FC9" s="545"/>
      <c r="FD9" s="545"/>
      <c r="FE9" s="545"/>
      <c r="FF9" s="545"/>
      <c r="FG9" s="545"/>
      <c r="FH9" s="545"/>
      <c r="FI9" s="545"/>
      <c r="FJ9" s="545"/>
      <c r="FK9" s="545"/>
      <c r="FL9" s="545"/>
      <c r="FM9" s="545"/>
      <c r="FN9" s="545"/>
      <c r="FO9" s="545"/>
      <c r="FP9" s="545"/>
      <c r="FQ9" s="545"/>
      <c r="FR9" s="545"/>
      <c r="FS9" s="546"/>
      <c r="FT9" s="544" t="s">
        <v>91</v>
      </c>
      <c r="FU9" s="545"/>
      <c r="FV9" s="545"/>
      <c r="FW9" s="545"/>
      <c r="FX9" s="545"/>
      <c r="FY9" s="545"/>
      <c r="FZ9" s="545"/>
      <c r="GA9" s="545"/>
      <c r="GB9" s="545"/>
      <c r="GC9" s="545"/>
      <c r="GD9" s="545"/>
      <c r="GE9" s="545"/>
      <c r="GF9" s="545"/>
      <c r="GG9" s="545"/>
      <c r="GH9" s="545"/>
      <c r="GI9" s="545"/>
      <c r="GJ9" s="545"/>
      <c r="GK9" s="545"/>
      <c r="GL9" s="545"/>
      <c r="GM9" s="545"/>
      <c r="GN9" s="545"/>
      <c r="GO9" s="546"/>
      <c r="GP9" s="544" t="s">
        <v>92</v>
      </c>
      <c r="GQ9" s="545"/>
      <c r="GR9" s="545"/>
      <c r="GS9" s="545"/>
      <c r="GT9" s="545"/>
      <c r="GU9" s="545"/>
      <c r="GV9" s="545"/>
      <c r="GW9" s="545"/>
      <c r="GX9" s="545"/>
      <c r="GY9" s="545"/>
      <c r="GZ9" s="545"/>
      <c r="HA9" s="545"/>
      <c r="HB9" s="545"/>
      <c r="HC9" s="545"/>
      <c r="HD9" s="545"/>
      <c r="HE9" s="545"/>
      <c r="HF9" s="545"/>
      <c r="HG9" s="545"/>
      <c r="HH9" s="545"/>
      <c r="HI9" s="545"/>
      <c r="HJ9" s="545"/>
      <c r="HK9" s="546"/>
      <c r="HL9" s="544" t="s">
        <v>636</v>
      </c>
      <c r="HM9" s="545"/>
      <c r="HN9" s="545"/>
      <c r="HO9" s="545"/>
      <c r="HP9" s="545"/>
      <c r="HQ9" s="545"/>
      <c r="HR9" s="545"/>
      <c r="HS9" s="545"/>
      <c r="HT9" s="545"/>
      <c r="HU9" s="545"/>
      <c r="HV9" s="545"/>
      <c r="HW9" s="545"/>
      <c r="HX9" s="545"/>
      <c r="HY9" s="545"/>
      <c r="HZ9" s="545"/>
      <c r="IA9" s="545"/>
      <c r="IB9" s="545"/>
      <c r="IC9" s="545"/>
      <c r="ID9" s="545"/>
      <c r="IE9" s="545"/>
      <c r="IF9" s="545"/>
      <c r="IG9" s="546"/>
    </row>
    <row r="10" spans="1:243" s="35" customFormat="1" ht="38.25">
      <c r="A10" s="571"/>
      <c r="B10" s="571"/>
      <c r="C10" s="564"/>
      <c r="D10" s="564"/>
      <c r="E10" s="564"/>
      <c r="F10" s="564"/>
      <c r="G10" s="553"/>
      <c r="H10" s="368" t="s">
        <v>19</v>
      </c>
      <c r="I10" s="368" t="s">
        <v>20</v>
      </c>
      <c r="J10" s="564"/>
      <c r="K10" s="566"/>
      <c r="L10" s="369"/>
      <c r="M10" s="585"/>
      <c r="N10" s="585"/>
      <c r="O10" s="586"/>
      <c r="P10" s="547" t="s">
        <v>607</v>
      </c>
      <c r="Q10" s="547"/>
      <c r="R10" s="547" t="s">
        <v>608</v>
      </c>
      <c r="S10" s="547"/>
      <c r="T10" s="581" t="s">
        <v>610</v>
      </c>
      <c r="U10" s="582"/>
      <c r="V10" s="582"/>
      <c r="W10" s="582"/>
      <c r="X10" s="582"/>
      <c r="Y10" s="582"/>
      <c r="Z10" s="582"/>
      <c r="AA10" s="582"/>
      <c r="AB10" s="582"/>
      <c r="AC10" s="582"/>
      <c r="AD10" s="582"/>
      <c r="AE10" s="582"/>
      <c r="AF10" s="583"/>
      <c r="AG10" s="581" t="s">
        <v>611</v>
      </c>
      <c r="AH10" s="582"/>
      <c r="AI10" s="582"/>
      <c r="AJ10" s="582"/>
      <c r="AK10" s="582"/>
      <c r="AL10" s="582"/>
      <c r="AM10" s="582"/>
      <c r="AN10" s="582"/>
      <c r="AO10" s="582"/>
      <c r="AP10" s="582"/>
      <c r="AQ10" s="582"/>
      <c r="AR10" s="583"/>
      <c r="AS10" s="565" t="s">
        <v>612</v>
      </c>
      <c r="AT10" s="584"/>
      <c r="AU10" s="572"/>
      <c r="AV10" s="567" t="s">
        <v>609</v>
      </c>
      <c r="AW10" s="568"/>
      <c r="AX10" s="568"/>
      <c r="AY10" s="539" t="s">
        <v>70</v>
      </c>
      <c r="AZ10" s="540"/>
      <c r="BA10" s="538">
        <v>2017</v>
      </c>
      <c r="BB10" s="540"/>
      <c r="BC10" s="538">
        <v>2018</v>
      </c>
      <c r="BD10" s="540"/>
      <c r="BE10" s="538">
        <v>2019</v>
      </c>
      <c r="BF10" s="540"/>
      <c r="BG10" s="538">
        <v>2020</v>
      </c>
      <c r="BH10" s="540"/>
      <c r="BI10" s="538">
        <v>2021</v>
      </c>
      <c r="BJ10" s="540"/>
      <c r="BK10" s="538">
        <v>2022</v>
      </c>
      <c r="BL10" s="540"/>
      <c r="BM10" s="538" t="s">
        <v>70</v>
      </c>
      <c r="BN10" s="540"/>
      <c r="BO10" s="538">
        <v>2017</v>
      </c>
      <c r="BP10" s="540"/>
      <c r="BQ10" s="538">
        <v>2018</v>
      </c>
      <c r="BR10" s="540"/>
      <c r="BS10" s="538">
        <v>2019</v>
      </c>
      <c r="BT10" s="540"/>
      <c r="BU10" s="538">
        <v>2020</v>
      </c>
      <c r="BV10" s="540"/>
      <c r="BW10" s="538">
        <v>2021</v>
      </c>
      <c r="BX10" s="540"/>
      <c r="BY10" s="538">
        <v>2022</v>
      </c>
      <c r="BZ10" s="540"/>
      <c r="CA10" s="538" t="s">
        <v>70</v>
      </c>
      <c r="CB10" s="540"/>
      <c r="CC10" s="538">
        <v>2017</v>
      </c>
      <c r="CD10" s="540"/>
      <c r="CE10" s="538">
        <v>2018</v>
      </c>
      <c r="CF10" s="540"/>
      <c r="CG10" s="538">
        <v>2019</v>
      </c>
      <c r="CH10" s="540"/>
      <c r="CI10" s="538">
        <v>2020</v>
      </c>
      <c r="CJ10" s="540"/>
      <c r="CK10" s="538">
        <v>2021</v>
      </c>
      <c r="CL10" s="540"/>
      <c r="CM10" s="538">
        <v>2022</v>
      </c>
      <c r="CN10" s="540"/>
      <c r="CO10" s="538" t="s">
        <v>70</v>
      </c>
      <c r="CP10" s="540"/>
      <c r="CQ10" s="538">
        <v>2017</v>
      </c>
      <c r="CR10" s="540"/>
      <c r="CS10" s="538">
        <v>2018</v>
      </c>
      <c r="CT10" s="540"/>
      <c r="CU10" s="538">
        <v>2019</v>
      </c>
      <c r="CV10" s="540"/>
      <c r="CW10" s="538">
        <v>2020</v>
      </c>
      <c r="CX10" s="540"/>
      <c r="CY10" s="538">
        <v>2021</v>
      </c>
      <c r="CZ10" s="540"/>
      <c r="DA10" s="538">
        <v>2022</v>
      </c>
      <c r="DB10" s="540"/>
      <c r="DC10" s="538" t="s">
        <v>70</v>
      </c>
      <c r="DD10" s="540"/>
      <c r="DE10" s="538">
        <v>2017</v>
      </c>
      <c r="DF10" s="540"/>
      <c r="DG10" s="538">
        <v>2018</v>
      </c>
      <c r="DH10" s="540"/>
      <c r="DI10" s="538">
        <v>2019</v>
      </c>
      <c r="DJ10" s="540"/>
      <c r="DK10" s="538">
        <v>2020</v>
      </c>
      <c r="DL10" s="540"/>
      <c r="DM10" s="538">
        <v>2021</v>
      </c>
      <c r="DN10" s="540"/>
      <c r="DO10" s="538">
        <v>2022</v>
      </c>
      <c r="DP10" s="540"/>
      <c r="DQ10" s="543"/>
      <c r="DR10" s="543"/>
      <c r="DS10" s="543"/>
      <c r="DT10" s="543"/>
      <c r="DU10" s="543"/>
      <c r="DV10" s="543"/>
      <c r="DW10" s="373" t="s">
        <v>154</v>
      </c>
      <c r="DX10" s="245" t="s">
        <v>157</v>
      </c>
      <c r="DY10" s="373" t="s">
        <v>154</v>
      </c>
      <c r="DZ10" s="245" t="s">
        <v>157</v>
      </c>
      <c r="EA10" s="373" t="s">
        <v>155</v>
      </c>
      <c r="EB10" s="539" t="s">
        <v>70</v>
      </c>
      <c r="EC10" s="539"/>
      <c r="ED10" s="539"/>
      <c r="EE10" s="540"/>
      <c r="EF10" s="538">
        <v>2017</v>
      </c>
      <c r="EG10" s="539"/>
      <c r="EH10" s="540"/>
      <c r="EI10" s="538">
        <v>2018</v>
      </c>
      <c r="EJ10" s="539"/>
      <c r="EK10" s="540"/>
      <c r="EL10" s="538">
        <v>2019</v>
      </c>
      <c r="EM10" s="539"/>
      <c r="EN10" s="540"/>
      <c r="EO10" s="538">
        <v>2020</v>
      </c>
      <c r="EP10" s="539"/>
      <c r="EQ10" s="540"/>
      <c r="ER10" s="538">
        <v>2021</v>
      </c>
      <c r="ES10" s="539"/>
      <c r="ET10" s="540"/>
      <c r="EU10" s="538">
        <v>2022</v>
      </c>
      <c r="EV10" s="539"/>
      <c r="EW10" s="540"/>
      <c r="EX10" s="538" t="s">
        <v>70</v>
      </c>
      <c r="EY10" s="539"/>
      <c r="EZ10" s="539"/>
      <c r="FA10" s="540"/>
      <c r="FB10" s="538">
        <v>2017</v>
      </c>
      <c r="FC10" s="539"/>
      <c r="FD10" s="540"/>
      <c r="FE10" s="538">
        <v>2018</v>
      </c>
      <c r="FF10" s="539"/>
      <c r="FG10" s="540"/>
      <c r="FH10" s="538">
        <v>2019</v>
      </c>
      <c r="FI10" s="539"/>
      <c r="FJ10" s="540"/>
      <c r="FK10" s="538">
        <v>2020</v>
      </c>
      <c r="FL10" s="539"/>
      <c r="FM10" s="540"/>
      <c r="FN10" s="538">
        <v>2021</v>
      </c>
      <c r="FO10" s="539"/>
      <c r="FP10" s="540"/>
      <c r="FQ10" s="538">
        <v>2022</v>
      </c>
      <c r="FR10" s="539"/>
      <c r="FS10" s="540"/>
      <c r="FT10" s="538" t="s">
        <v>70</v>
      </c>
      <c r="FU10" s="539"/>
      <c r="FV10" s="539"/>
      <c r="FW10" s="540"/>
      <c r="FX10" s="538">
        <v>2017</v>
      </c>
      <c r="FY10" s="539"/>
      <c r="FZ10" s="540"/>
      <c r="GA10" s="538">
        <v>2018</v>
      </c>
      <c r="GB10" s="539"/>
      <c r="GC10" s="540"/>
      <c r="GD10" s="538">
        <v>2019</v>
      </c>
      <c r="GE10" s="539"/>
      <c r="GF10" s="540"/>
      <c r="GG10" s="538">
        <v>2020</v>
      </c>
      <c r="GH10" s="539"/>
      <c r="GI10" s="540"/>
      <c r="GJ10" s="538">
        <v>2021</v>
      </c>
      <c r="GK10" s="539"/>
      <c r="GL10" s="540"/>
      <c r="GM10" s="538">
        <v>2022</v>
      </c>
      <c r="GN10" s="539"/>
      <c r="GO10" s="540"/>
      <c r="GP10" s="538" t="s">
        <v>70</v>
      </c>
      <c r="GQ10" s="539"/>
      <c r="GR10" s="539"/>
      <c r="GS10" s="540"/>
      <c r="GT10" s="538">
        <v>2017</v>
      </c>
      <c r="GU10" s="539"/>
      <c r="GV10" s="540"/>
      <c r="GW10" s="538">
        <v>2018</v>
      </c>
      <c r="GX10" s="539"/>
      <c r="GY10" s="540"/>
      <c r="GZ10" s="538">
        <v>2019</v>
      </c>
      <c r="HA10" s="539"/>
      <c r="HB10" s="540"/>
      <c r="HC10" s="538">
        <v>2020</v>
      </c>
      <c r="HD10" s="539"/>
      <c r="HE10" s="540"/>
      <c r="HF10" s="538">
        <v>2021</v>
      </c>
      <c r="HG10" s="539"/>
      <c r="HH10" s="540"/>
      <c r="HI10" s="538">
        <v>2022</v>
      </c>
      <c r="HJ10" s="539"/>
      <c r="HK10" s="540"/>
      <c r="HL10" s="538" t="s">
        <v>70</v>
      </c>
      <c r="HM10" s="539"/>
      <c r="HN10" s="539"/>
      <c r="HO10" s="540"/>
      <c r="HP10" s="538">
        <v>2017</v>
      </c>
      <c r="HQ10" s="539"/>
      <c r="HR10" s="540"/>
      <c r="HS10" s="538">
        <v>2018</v>
      </c>
      <c r="HT10" s="539"/>
      <c r="HU10" s="540"/>
      <c r="HV10" s="538">
        <v>2019</v>
      </c>
      <c r="HW10" s="539"/>
      <c r="HX10" s="540"/>
      <c r="HY10" s="538">
        <v>2020</v>
      </c>
      <c r="HZ10" s="539"/>
      <c r="IA10" s="540"/>
      <c r="IB10" s="538">
        <v>2021</v>
      </c>
      <c r="IC10" s="539"/>
      <c r="ID10" s="540"/>
      <c r="IE10" s="538">
        <v>2022</v>
      </c>
      <c r="IF10" s="539"/>
      <c r="IG10" s="540"/>
    </row>
    <row r="11" spans="1:243" s="35" customFormat="1" ht="42.75" customHeight="1">
      <c r="A11" s="358"/>
      <c r="B11" s="393"/>
      <c r="C11" s="362"/>
      <c r="D11" s="362"/>
      <c r="E11" s="362"/>
      <c r="F11" s="362"/>
      <c r="G11" s="177"/>
      <c r="H11" s="362"/>
      <c r="I11" s="362"/>
      <c r="J11" s="362"/>
      <c r="K11" s="362"/>
      <c r="L11" s="362"/>
      <c r="M11" s="281" t="s">
        <v>537</v>
      </c>
      <c r="N11" s="281"/>
      <c r="O11" s="340" t="s">
        <v>538</v>
      </c>
      <c r="P11" s="281" t="s">
        <v>537</v>
      </c>
      <c r="Q11" s="281" t="s">
        <v>538</v>
      </c>
      <c r="R11" s="281" t="s">
        <v>537</v>
      </c>
      <c r="S11" s="281" t="s">
        <v>538</v>
      </c>
      <c r="T11" s="281" t="s">
        <v>537</v>
      </c>
      <c r="U11" s="281" t="s">
        <v>538</v>
      </c>
      <c r="V11" s="281" t="s">
        <v>628</v>
      </c>
      <c r="W11" s="346" t="s">
        <v>615</v>
      </c>
      <c r="X11" s="346" t="s">
        <v>616</v>
      </c>
      <c r="Y11" s="346" t="s">
        <v>617</v>
      </c>
      <c r="Z11" s="346" t="s">
        <v>618</v>
      </c>
      <c r="AA11" s="346" t="s">
        <v>619</v>
      </c>
      <c r="AB11" s="346" t="s">
        <v>620</v>
      </c>
      <c r="AC11" s="346" t="s">
        <v>621</v>
      </c>
      <c r="AD11" s="346" t="s">
        <v>621</v>
      </c>
      <c r="AE11" s="346" t="s">
        <v>622</v>
      </c>
      <c r="AF11" s="281"/>
      <c r="AG11" s="281" t="s">
        <v>537</v>
      </c>
      <c r="AH11" s="281" t="s">
        <v>538</v>
      </c>
      <c r="AI11" s="340" t="s">
        <v>627</v>
      </c>
      <c r="AJ11" s="346" t="s">
        <v>615</v>
      </c>
      <c r="AK11" s="346" t="s">
        <v>616</v>
      </c>
      <c r="AL11" s="346" t="s">
        <v>617</v>
      </c>
      <c r="AM11" s="346" t="s">
        <v>618</v>
      </c>
      <c r="AN11" s="346" t="s">
        <v>619</v>
      </c>
      <c r="AO11" s="346" t="s">
        <v>620</v>
      </c>
      <c r="AP11" s="346" t="s">
        <v>621</v>
      </c>
      <c r="AQ11" s="346" t="s">
        <v>621</v>
      </c>
      <c r="AR11" s="346" t="s">
        <v>622</v>
      </c>
      <c r="AS11" s="281" t="s">
        <v>537</v>
      </c>
      <c r="AT11" s="281" t="s">
        <v>538</v>
      </c>
      <c r="AU11" s="346" t="s">
        <v>613</v>
      </c>
      <c r="AV11" s="281" t="s">
        <v>537</v>
      </c>
      <c r="AW11" s="281" t="s">
        <v>538</v>
      </c>
      <c r="AX11" s="347" t="s">
        <v>614</v>
      </c>
      <c r="AY11" s="209" t="s">
        <v>537</v>
      </c>
      <c r="AZ11" s="209" t="s">
        <v>538</v>
      </c>
      <c r="BA11" s="209" t="s">
        <v>537</v>
      </c>
      <c r="BB11" s="209" t="s">
        <v>538</v>
      </c>
      <c r="BC11" s="209" t="s">
        <v>537</v>
      </c>
      <c r="BD11" s="209" t="s">
        <v>538</v>
      </c>
      <c r="BE11" s="209" t="s">
        <v>537</v>
      </c>
      <c r="BF11" s="209" t="s">
        <v>538</v>
      </c>
      <c r="BG11" s="209" t="s">
        <v>537</v>
      </c>
      <c r="BH11" s="209" t="s">
        <v>538</v>
      </c>
      <c r="BI11" s="209" t="s">
        <v>537</v>
      </c>
      <c r="BJ11" s="209" t="s">
        <v>538</v>
      </c>
      <c r="BK11" s="209" t="s">
        <v>537</v>
      </c>
      <c r="BL11" s="209" t="s">
        <v>538</v>
      </c>
      <c r="BM11" s="209" t="s">
        <v>537</v>
      </c>
      <c r="BN11" s="209" t="s">
        <v>538</v>
      </c>
      <c r="BO11" s="209" t="s">
        <v>537</v>
      </c>
      <c r="BP11" s="209" t="s">
        <v>538</v>
      </c>
      <c r="BQ11" s="209" t="s">
        <v>537</v>
      </c>
      <c r="BR11" s="209" t="s">
        <v>538</v>
      </c>
      <c r="BS11" s="209" t="s">
        <v>537</v>
      </c>
      <c r="BT11" s="209" t="s">
        <v>538</v>
      </c>
      <c r="BU11" s="209" t="s">
        <v>537</v>
      </c>
      <c r="BV11" s="209" t="s">
        <v>538</v>
      </c>
      <c r="BW11" s="209" t="s">
        <v>537</v>
      </c>
      <c r="BX11" s="209" t="s">
        <v>538</v>
      </c>
      <c r="BY11" s="209" t="s">
        <v>537</v>
      </c>
      <c r="BZ11" s="209" t="s">
        <v>538</v>
      </c>
      <c r="CA11" s="209" t="s">
        <v>537</v>
      </c>
      <c r="CB11" s="209" t="s">
        <v>538</v>
      </c>
      <c r="CC11" s="209" t="s">
        <v>537</v>
      </c>
      <c r="CD11" s="209" t="s">
        <v>538</v>
      </c>
      <c r="CE11" s="209" t="s">
        <v>537</v>
      </c>
      <c r="CF11" s="209" t="s">
        <v>538</v>
      </c>
      <c r="CG11" s="209" t="s">
        <v>537</v>
      </c>
      <c r="CH11" s="209" t="s">
        <v>538</v>
      </c>
      <c r="CI11" s="209" t="s">
        <v>537</v>
      </c>
      <c r="CJ11" s="209" t="s">
        <v>538</v>
      </c>
      <c r="CK11" s="209" t="s">
        <v>537</v>
      </c>
      <c r="CL11" s="209" t="s">
        <v>538</v>
      </c>
      <c r="CM11" s="209" t="s">
        <v>537</v>
      </c>
      <c r="CN11" s="209" t="s">
        <v>538</v>
      </c>
      <c r="CO11" s="209" t="s">
        <v>537</v>
      </c>
      <c r="CP11" s="209" t="s">
        <v>538</v>
      </c>
      <c r="CQ11" s="209" t="s">
        <v>537</v>
      </c>
      <c r="CR11" s="209" t="s">
        <v>538</v>
      </c>
      <c r="CS11" s="209" t="s">
        <v>537</v>
      </c>
      <c r="CT11" s="209" t="s">
        <v>538</v>
      </c>
      <c r="CU11" s="209" t="s">
        <v>537</v>
      </c>
      <c r="CV11" s="209" t="s">
        <v>538</v>
      </c>
      <c r="CW11" s="209" t="s">
        <v>537</v>
      </c>
      <c r="CX11" s="209" t="s">
        <v>538</v>
      </c>
      <c r="CY11" s="209" t="s">
        <v>537</v>
      </c>
      <c r="CZ11" s="209" t="s">
        <v>538</v>
      </c>
      <c r="DA11" s="209" t="s">
        <v>537</v>
      </c>
      <c r="DB11" s="209" t="s">
        <v>538</v>
      </c>
      <c r="DC11" s="209" t="s">
        <v>537</v>
      </c>
      <c r="DD11" s="209" t="s">
        <v>538</v>
      </c>
      <c r="DE11" s="209" t="s">
        <v>537</v>
      </c>
      <c r="DF11" s="209" t="s">
        <v>538</v>
      </c>
      <c r="DG11" s="209" t="s">
        <v>537</v>
      </c>
      <c r="DH11" s="209" t="s">
        <v>538</v>
      </c>
      <c r="DI11" s="209" t="s">
        <v>537</v>
      </c>
      <c r="DJ11" s="209" t="s">
        <v>538</v>
      </c>
      <c r="DK11" s="209" t="s">
        <v>537</v>
      </c>
      <c r="DL11" s="209" t="s">
        <v>538</v>
      </c>
      <c r="DM11" s="209" t="s">
        <v>537</v>
      </c>
      <c r="DN11" s="209" t="s">
        <v>538</v>
      </c>
      <c r="DO11" s="209" t="s">
        <v>537</v>
      </c>
      <c r="DP11" s="209" t="s">
        <v>538</v>
      </c>
      <c r="DQ11" s="373"/>
      <c r="DR11" s="373"/>
      <c r="DS11" s="373"/>
      <c r="DT11" s="373"/>
      <c r="DU11" s="373"/>
      <c r="DV11" s="373"/>
      <c r="DW11" s="373"/>
      <c r="DX11" s="245"/>
      <c r="DY11" s="373"/>
      <c r="DZ11" s="245"/>
      <c r="EA11" s="373"/>
      <c r="EB11" s="209" t="s">
        <v>537</v>
      </c>
      <c r="EC11" s="397" t="s">
        <v>637</v>
      </c>
      <c r="ED11" s="425" t="s">
        <v>642</v>
      </c>
      <c r="EE11" s="209" t="s">
        <v>538</v>
      </c>
      <c r="EF11" s="209" t="s">
        <v>537</v>
      </c>
      <c r="EG11" s="209" t="s">
        <v>637</v>
      </c>
      <c r="EH11" s="209" t="s">
        <v>538</v>
      </c>
      <c r="EI11" s="209" t="s">
        <v>537</v>
      </c>
      <c r="EJ11" s="209" t="s">
        <v>637</v>
      </c>
      <c r="EK11" s="209" t="s">
        <v>538</v>
      </c>
      <c r="EL11" s="209" t="s">
        <v>537</v>
      </c>
      <c r="EM11" s="209" t="s">
        <v>637</v>
      </c>
      <c r="EN11" s="209" t="s">
        <v>538</v>
      </c>
      <c r="EO11" s="209" t="s">
        <v>537</v>
      </c>
      <c r="EP11" s="209" t="s">
        <v>637</v>
      </c>
      <c r="EQ11" s="209" t="s">
        <v>538</v>
      </c>
      <c r="ER11" s="209" t="s">
        <v>537</v>
      </c>
      <c r="ES11" s="209" t="s">
        <v>637</v>
      </c>
      <c r="ET11" s="397" t="s">
        <v>538</v>
      </c>
      <c r="EU11" s="209" t="s">
        <v>537</v>
      </c>
      <c r="EV11" s="209" t="s">
        <v>637</v>
      </c>
      <c r="EW11" s="397" t="s">
        <v>538</v>
      </c>
      <c r="EX11" s="209" t="s">
        <v>537</v>
      </c>
      <c r="EY11" s="397" t="s">
        <v>637</v>
      </c>
      <c r="EZ11" s="425" t="s">
        <v>642</v>
      </c>
      <c r="FA11" s="209" t="s">
        <v>538</v>
      </c>
      <c r="FB11" s="209" t="s">
        <v>537</v>
      </c>
      <c r="FC11" s="209" t="s">
        <v>637</v>
      </c>
      <c r="FD11" s="209" t="s">
        <v>538</v>
      </c>
      <c r="FE11" s="209" t="s">
        <v>537</v>
      </c>
      <c r="FF11" s="209" t="s">
        <v>637</v>
      </c>
      <c r="FG11" s="209" t="s">
        <v>538</v>
      </c>
      <c r="FH11" s="209" t="s">
        <v>537</v>
      </c>
      <c r="FI11" s="209" t="s">
        <v>637</v>
      </c>
      <c r="FJ11" s="209" t="s">
        <v>538</v>
      </c>
      <c r="FK11" s="209" t="s">
        <v>537</v>
      </c>
      <c r="FL11" s="209" t="s">
        <v>637</v>
      </c>
      <c r="FM11" s="209" t="s">
        <v>538</v>
      </c>
      <c r="FN11" s="209" t="s">
        <v>537</v>
      </c>
      <c r="FO11" s="209" t="s">
        <v>637</v>
      </c>
      <c r="FP11" s="209" t="s">
        <v>538</v>
      </c>
      <c r="FQ11" s="209" t="s">
        <v>537</v>
      </c>
      <c r="FR11" s="209" t="s">
        <v>637</v>
      </c>
      <c r="FS11" s="209" t="s">
        <v>538</v>
      </c>
      <c r="FT11" s="209" t="s">
        <v>537</v>
      </c>
      <c r="FU11" s="397" t="s">
        <v>637</v>
      </c>
      <c r="FV11" s="425" t="s">
        <v>642</v>
      </c>
      <c r="FW11" s="209" t="s">
        <v>538</v>
      </c>
      <c r="FX11" s="209" t="s">
        <v>537</v>
      </c>
      <c r="FY11" s="209" t="s">
        <v>637</v>
      </c>
      <c r="FZ11" s="209" t="s">
        <v>538</v>
      </c>
      <c r="GA11" s="209" t="s">
        <v>537</v>
      </c>
      <c r="GB11" s="209" t="s">
        <v>637</v>
      </c>
      <c r="GC11" s="209" t="s">
        <v>538</v>
      </c>
      <c r="GD11" s="209" t="s">
        <v>537</v>
      </c>
      <c r="GE11" s="209" t="s">
        <v>637</v>
      </c>
      <c r="GF11" s="209" t="s">
        <v>538</v>
      </c>
      <c r="GG11" s="209" t="s">
        <v>537</v>
      </c>
      <c r="GH11" s="209" t="s">
        <v>637</v>
      </c>
      <c r="GI11" s="209" t="s">
        <v>538</v>
      </c>
      <c r="GJ11" s="209" t="s">
        <v>537</v>
      </c>
      <c r="GK11" s="209" t="s">
        <v>637</v>
      </c>
      <c r="GL11" s="209" t="s">
        <v>538</v>
      </c>
      <c r="GM11" s="209" t="s">
        <v>537</v>
      </c>
      <c r="GN11" s="209" t="s">
        <v>637</v>
      </c>
      <c r="GO11" s="209" t="s">
        <v>538</v>
      </c>
      <c r="GP11" s="209" t="s">
        <v>537</v>
      </c>
      <c r="GQ11" s="397" t="s">
        <v>637</v>
      </c>
      <c r="GR11" s="425" t="s">
        <v>642</v>
      </c>
      <c r="GS11" s="209" t="s">
        <v>538</v>
      </c>
      <c r="GT11" s="209" t="s">
        <v>537</v>
      </c>
      <c r="GU11" s="209" t="s">
        <v>637</v>
      </c>
      <c r="GV11" s="209" t="s">
        <v>538</v>
      </c>
      <c r="GW11" s="209" t="s">
        <v>537</v>
      </c>
      <c r="GX11" s="209" t="s">
        <v>637</v>
      </c>
      <c r="GY11" s="209" t="s">
        <v>538</v>
      </c>
      <c r="GZ11" s="209" t="s">
        <v>537</v>
      </c>
      <c r="HA11" s="209" t="s">
        <v>637</v>
      </c>
      <c r="HB11" s="209" t="s">
        <v>538</v>
      </c>
      <c r="HC11" s="209" t="s">
        <v>537</v>
      </c>
      <c r="HD11" s="209" t="s">
        <v>637</v>
      </c>
      <c r="HE11" s="209" t="s">
        <v>538</v>
      </c>
      <c r="HF11" s="209" t="s">
        <v>537</v>
      </c>
      <c r="HG11" s="209" t="s">
        <v>637</v>
      </c>
      <c r="HH11" s="209" t="s">
        <v>538</v>
      </c>
      <c r="HI11" s="209" t="s">
        <v>537</v>
      </c>
      <c r="HJ11" s="209" t="s">
        <v>637</v>
      </c>
      <c r="HK11" s="209" t="s">
        <v>538</v>
      </c>
      <c r="HL11" s="209" t="s">
        <v>537</v>
      </c>
      <c r="HM11" s="397" t="s">
        <v>637</v>
      </c>
      <c r="HN11" s="425" t="s">
        <v>642</v>
      </c>
      <c r="HO11" s="209" t="s">
        <v>538</v>
      </c>
      <c r="HP11" s="209" t="s">
        <v>537</v>
      </c>
      <c r="HQ11" s="209" t="s">
        <v>637</v>
      </c>
      <c r="HR11" s="209" t="s">
        <v>538</v>
      </c>
      <c r="HS11" s="209" t="s">
        <v>537</v>
      </c>
      <c r="HT11" s="209" t="s">
        <v>637</v>
      </c>
      <c r="HU11" s="209" t="s">
        <v>538</v>
      </c>
      <c r="HV11" s="209" t="s">
        <v>537</v>
      </c>
      <c r="HW11" s="209" t="s">
        <v>637</v>
      </c>
      <c r="HX11" s="209" t="s">
        <v>538</v>
      </c>
      <c r="HY11" s="209" t="s">
        <v>537</v>
      </c>
      <c r="HZ11" s="209" t="s">
        <v>637</v>
      </c>
      <c r="IA11" s="209" t="s">
        <v>538</v>
      </c>
      <c r="IB11" s="209" t="s">
        <v>537</v>
      </c>
      <c r="IC11" s="209" t="s">
        <v>637</v>
      </c>
      <c r="ID11" s="209" t="s">
        <v>538</v>
      </c>
      <c r="IE11" s="209" t="s">
        <v>537</v>
      </c>
      <c r="IF11" s="209" t="s">
        <v>637</v>
      </c>
      <c r="IG11" s="209" t="s">
        <v>538</v>
      </c>
      <c r="II11" s="35">
        <f>SUBTOTAL(9,ID63:ID148)</f>
        <v>28683.956389999999</v>
      </c>
    </row>
    <row r="12" spans="1:243" s="20" customFormat="1" ht="21.95" hidden="1" customHeight="1">
      <c r="A12" s="11" t="s">
        <v>8</v>
      </c>
      <c r="B12" s="21"/>
      <c r="C12" s="21"/>
      <c r="D12" s="24"/>
      <c r="E12" s="22"/>
      <c r="F12" s="22"/>
      <c r="G12" s="22"/>
      <c r="H12" s="87"/>
      <c r="I12" s="86"/>
      <c r="J12" s="54"/>
      <c r="K12" s="54"/>
      <c r="L12" s="54"/>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23"/>
      <c r="AY12" s="23"/>
      <c r="AZ12" s="23"/>
      <c r="BA12" s="19"/>
      <c r="BB12" s="19"/>
      <c r="BC12" s="19"/>
      <c r="BD12" s="19"/>
      <c r="BE12" s="19"/>
      <c r="BF12" s="19"/>
      <c r="BG12" s="19"/>
      <c r="BH12" s="19"/>
      <c r="BI12" s="19"/>
      <c r="BJ12" s="19"/>
      <c r="BK12" s="18"/>
      <c r="BL12" s="18"/>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380"/>
      <c r="DD12" s="380"/>
      <c r="DQ12" s="6"/>
      <c r="DR12" s="6"/>
      <c r="DS12" s="6"/>
      <c r="DT12" s="6"/>
      <c r="DU12" s="6"/>
      <c r="DV12" s="6"/>
      <c r="DW12" s="6"/>
      <c r="DX12" s="6"/>
      <c r="DY12" s="6"/>
      <c r="DZ12" s="6"/>
      <c r="EA12" s="6"/>
      <c r="EC12" s="395"/>
      <c r="ED12" s="395"/>
      <c r="ET12" s="395"/>
      <c r="EW12" s="395"/>
      <c r="EY12" s="395"/>
      <c r="EZ12" s="395"/>
      <c r="FU12" s="395"/>
      <c r="FV12" s="395"/>
      <c r="GQ12" s="395"/>
      <c r="GR12" s="395"/>
      <c r="HL12" s="382"/>
      <c r="HM12" s="398"/>
      <c r="HN12" s="398"/>
      <c r="HO12" s="382"/>
      <c r="HP12" s="382"/>
      <c r="HQ12" s="382"/>
      <c r="HR12" s="382"/>
      <c r="HS12" s="382"/>
      <c r="HT12" s="382"/>
      <c r="HU12" s="382"/>
      <c r="HV12" s="382"/>
      <c r="HW12" s="382"/>
      <c r="HX12" s="382"/>
      <c r="HY12" s="382"/>
      <c r="HZ12" s="382"/>
      <c r="IA12" s="382"/>
      <c r="IB12" s="382"/>
      <c r="IC12" s="382"/>
      <c r="ID12" s="382"/>
      <c r="IE12" s="382"/>
      <c r="IF12" s="382"/>
      <c r="IG12" s="382"/>
    </row>
    <row r="13" spans="1:243" s="64" customFormat="1" ht="25.5" hidden="1">
      <c r="A13" s="29" t="s">
        <v>34</v>
      </c>
      <c r="B13" s="176" t="s">
        <v>133</v>
      </c>
      <c r="C13" s="541" t="s">
        <v>369</v>
      </c>
      <c r="D13" s="542"/>
      <c r="E13" s="49" t="s">
        <v>43</v>
      </c>
      <c r="F13" s="84"/>
      <c r="G13" s="27" t="s">
        <v>5</v>
      </c>
      <c r="H13" s="61">
        <f>SUM(H14:H17)</f>
        <v>0</v>
      </c>
      <c r="I13" s="61">
        <f>SUM(I14:I20)</f>
        <v>1.0232000000000001</v>
      </c>
      <c r="J13" s="145">
        <v>2017</v>
      </c>
      <c r="K13" s="145">
        <v>2022</v>
      </c>
      <c r="L13" s="145"/>
      <c r="M13" s="315">
        <f>SUM(M14:M28)</f>
        <v>9624.8318980000004</v>
      </c>
      <c r="N13" s="315"/>
      <c r="O13" s="315">
        <f>SUM(O14:O28)</f>
        <v>21621.891063384031</v>
      </c>
      <c r="P13" s="66">
        <f t="shared" ref="P13:U28" si="0">BA13+BO13+CC13+CQ13</f>
        <v>2141.3500180000001</v>
      </c>
      <c r="Q13" s="66">
        <f t="shared" si="0"/>
        <v>2141.3500180000001</v>
      </c>
      <c r="R13" s="66">
        <f t="shared" si="0"/>
        <v>7483.4818799999994</v>
      </c>
      <c r="S13" s="66">
        <f t="shared" si="0"/>
        <v>4755.2140000000009</v>
      </c>
      <c r="T13" s="66">
        <f t="shared" si="0"/>
        <v>0</v>
      </c>
      <c r="U13" s="66">
        <f t="shared" si="0"/>
        <v>9186.9030000000002</v>
      </c>
      <c r="V13" s="315">
        <f>SUM(V14:V28)</f>
        <v>0</v>
      </c>
      <c r="W13" s="315">
        <f>SUM(W14:W28)</f>
        <v>740.93907999999999</v>
      </c>
      <c r="X13" s="315">
        <f t="shared" ref="X13:AE13" si="1">SUM(X14:X28)</f>
        <v>3112.4587200000001</v>
      </c>
      <c r="Y13" s="315">
        <f t="shared" si="1"/>
        <v>0</v>
      </c>
      <c r="Z13" s="315">
        <f t="shared" si="1"/>
        <v>0</v>
      </c>
      <c r="AA13" s="315">
        <f t="shared" si="1"/>
        <v>0</v>
      </c>
      <c r="AB13" s="315">
        <f t="shared" si="1"/>
        <v>0</v>
      </c>
      <c r="AC13" s="315">
        <f t="shared" si="1"/>
        <v>0</v>
      </c>
      <c r="AD13" s="315">
        <f t="shared" si="1"/>
        <v>0</v>
      </c>
      <c r="AE13" s="315">
        <f t="shared" si="1"/>
        <v>0</v>
      </c>
      <c r="AF13" s="66"/>
      <c r="AG13" s="66">
        <f t="shared" ref="AG13:AH28" si="2">BG13+BU13+CI13+CW13</f>
        <v>0</v>
      </c>
      <c r="AH13" s="66">
        <f t="shared" si="2"/>
        <v>5367.4</v>
      </c>
      <c r="AI13" s="315">
        <f>SUM(AI14:AI28)</f>
        <v>25925.863649999999</v>
      </c>
      <c r="AJ13" s="315">
        <f>SUM(AJ14:AJ28)</f>
        <v>7663.5960500000001</v>
      </c>
      <c r="AK13" s="315">
        <f>SUM(AK14:AK28)</f>
        <v>18262.267599999999</v>
      </c>
      <c r="AL13" s="315">
        <f t="shared" ref="AL13:AR13" si="3">SUM(AL14:AL28)</f>
        <v>0</v>
      </c>
      <c r="AM13" s="315">
        <f t="shared" si="3"/>
        <v>0</v>
      </c>
      <c r="AN13" s="315">
        <f t="shared" si="3"/>
        <v>0</v>
      </c>
      <c r="AO13" s="315">
        <f t="shared" si="3"/>
        <v>0</v>
      </c>
      <c r="AP13" s="315">
        <f t="shared" si="3"/>
        <v>0</v>
      </c>
      <c r="AQ13" s="315">
        <f t="shared" si="3"/>
        <v>0</v>
      </c>
      <c r="AR13" s="315">
        <f t="shared" si="3"/>
        <v>0</v>
      </c>
      <c r="AS13" s="66">
        <f t="shared" ref="AS13:AT28" si="4">BI13+BW13+CK13+CY13</f>
        <v>0</v>
      </c>
      <c r="AT13" s="66">
        <f t="shared" si="4"/>
        <v>0</v>
      </c>
      <c r="AU13" s="66"/>
      <c r="AV13" s="66">
        <f t="shared" ref="AV13:AW28" si="5">BK13+BY13+CM13+DA13</f>
        <v>0</v>
      </c>
      <c r="AW13" s="66">
        <f t="shared" si="5"/>
        <v>171.02404538403601</v>
      </c>
      <c r="AX13" s="66"/>
      <c r="AY13" s="62">
        <f t="shared" ref="AY13:DB13" si="6">SUM(AY14:AY28)</f>
        <v>0</v>
      </c>
      <c r="AZ13" s="62">
        <f t="shared" si="6"/>
        <v>890.7</v>
      </c>
      <c r="BA13" s="62">
        <f t="shared" si="6"/>
        <v>0</v>
      </c>
      <c r="BB13" s="62">
        <f t="shared" si="6"/>
        <v>0</v>
      </c>
      <c r="BC13" s="62">
        <f t="shared" si="6"/>
        <v>0</v>
      </c>
      <c r="BD13" s="62">
        <f t="shared" si="6"/>
        <v>0</v>
      </c>
      <c r="BE13" s="62">
        <f t="shared" si="6"/>
        <v>0</v>
      </c>
      <c r="BF13" s="62">
        <f t="shared" si="6"/>
        <v>92.200000000000045</v>
      </c>
      <c r="BG13" s="62">
        <f t="shared" si="6"/>
        <v>0</v>
      </c>
      <c r="BH13" s="62">
        <f t="shared" si="6"/>
        <v>798.5</v>
      </c>
      <c r="BI13" s="62">
        <f t="shared" si="6"/>
        <v>0</v>
      </c>
      <c r="BJ13" s="62">
        <f t="shared" si="6"/>
        <v>0</v>
      </c>
      <c r="BK13" s="62">
        <f t="shared" si="6"/>
        <v>0</v>
      </c>
      <c r="BL13" s="62">
        <f t="shared" si="6"/>
        <v>0</v>
      </c>
      <c r="BM13" s="62">
        <f t="shared" si="6"/>
        <v>9624.8318980000004</v>
      </c>
      <c r="BN13" s="62">
        <f t="shared" si="6"/>
        <v>20731.191063384034</v>
      </c>
      <c r="BO13" s="62">
        <f t="shared" si="6"/>
        <v>2141.3500180000001</v>
      </c>
      <c r="BP13" s="62">
        <f t="shared" si="6"/>
        <v>2141.3500180000001</v>
      </c>
      <c r="BQ13" s="62">
        <f t="shared" si="6"/>
        <v>7483.4818799999994</v>
      </c>
      <c r="BR13" s="62">
        <f t="shared" si="6"/>
        <v>4755.2140000000009</v>
      </c>
      <c r="BS13" s="62">
        <f t="shared" si="6"/>
        <v>0</v>
      </c>
      <c r="BT13" s="62">
        <f t="shared" si="6"/>
        <v>9094.7029999999995</v>
      </c>
      <c r="BU13" s="62">
        <f t="shared" si="6"/>
        <v>0</v>
      </c>
      <c r="BV13" s="62">
        <f t="shared" si="6"/>
        <v>4568.8999999999996</v>
      </c>
      <c r="BW13" s="62">
        <f t="shared" si="6"/>
        <v>0</v>
      </c>
      <c r="BX13" s="62">
        <f t="shared" si="6"/>
        <v>0</v>
      </c>
      <c r="BY13" s="62">
        <f t="shared" si="6"/>
        <v>0</v>
      </c>
      <c r="BZ13" s="62">
        <f t="shared" si="6"/>
        <v>171.02404538403601</v>
      </c>
      <c r="CA13" s="62">
        <f t="shared" si="6"/>
        <v>0</v>
      </c>
      <c r="CB13" s="62">
        <f t="shared" si="6"/>
        <v>0</v>
      </c>
      <c r="CC13" s="62">
        <f t="shared" si="6"/>
        <v>0</v>
      </c>
      <c r="CD13" s="62">
        <f t="shared" si="6"/>
        <v>0</v>
      </c>
      <c r="CE13" s="62">
        <f t="shared" si="6"/>
        <v>0</v>
      </c>
      <c r="CF13" s="62">
        <f t="shared" si="6"/>
        <v>0</v>
      </c>
      <c r="CG13" s="62">
        <f t="shared" si="6"/>
        <v>0</v>
      </c>
      <c r="CH13" s="62">
        <f t="shared" si="6"/>
        <v>0</v>
      </c>
      <c r="CI13" s="62">
        <f t="shared" si="6"/>
        <v>0</v>
      </c>
      <c r="CJ13" s="62">
        <f t="shared" si="6"/>
        <v>0</v>
      </c>
      <c r="CK13" s="62">
        <f t="shared" si="6"/>
        <v>0</v>
      </c>
      <c r="CL13" s="62">
        <f t="shared" si="6"/>
        <v>0</v>
      </c>
      <c r="CM13" s="62">
        <f t="shared" si="6"/>
        <v>0</v>
      </c>
      <c r="CN13" s="62">
        <f t="shared" si="6"/>
        <v>0</v>
      </c>
      <c r="CO13" s="62">
        <f t="shared" si="6"/>
        <v>0</v>
      </c>
      <c r="CP13" s="62">
        <f t="shared" si="6"/>
        <v>0</v>
      </c>
      <c r="CQ13" s="62">
        <f t="shared" si="6"/>
        <v>0</v>
      </c>
      <c r="CR13" s="62">
        <f t="shared" si="6"/>
        <v>0</v>
      </c>
      <c r="CS13" s="62">
        <f t="shared" si="6"/>
        <v>0</v>
      </c>
      <c r="CT13" s="62">
        <f t="shared" si="6"/>
        <v>0</v>
      </c>
      <c r="CU13" s="62">
        <f t="shared" si="6"/>
        <v>0</v>
      </c>
      <c r="CV13" s="62">
        <f t="shared" si="6"/>
        <v>0</v>
      </c>
      <c r="CW13" s="62">
        <f t="shared" si="6"/>
        <v>0</v>
      </c>
      <c r="CX13" s="62">
        <f t="shared" si="6"/>
        <v>0</v>
      </c>
      <c r="CY13" s="62">
        <f t="shared" si="6"/>
        <v>0</v>
      </c>
      <c r="CZ13" s="62">
        <f t="shared" si="6"/>
        <v>0</v>
      </c>
      <c r="DA13" s="62">
        <f t="shared" si="6"/>
        <v>0</v>
      </c>
      <c r="DB13" s="62">
        <f t="shared" si="6"/>
        <v>0</v>
      </c>
      <c r="DC13" s="380">
        <f t="shared" ref="DC13:DC44" si="7">DE13+DG13+DI13+DK13+DM13+DO13</f>
        <v>9624.8318980000004</v>
      </c>
      <c r="DD13" s="380">
        <f t="shared" ref="DD13:DD44" si="8">DF13+DH13+DJ13+DL13+DN13+DP13</f>
        <v>21621.891063384035</v>
      </c>
      <c r="DE13" s="64">
        <f t="shared" ref="DE13:DE44" si="9">BA13+BO13+CC13+CQ13</f>
        <v>2141.3500180000001</v>
      </c>
      <c r="DF13" s="64">
        <f t="shared" ref="DF13:DF44" si="10">BB13+BP13+CD13+CR13</f>
        <v>2141.3500180000001</v>
      </c>
      <c r="DG13" s="64">
        <f t="shared" ref="DG13:DG44" si="11">BC13+BQ13+CE13+CS13</f>
        <v>7483.4818799999994</v>
      </c>
      <c r="DH13" s="64">
        <f t="shared" ref="DH13:DH44" si="12">BD13+BR13+CF13+CT13</f>
        <v>4755.2140000000009</v>
      </c>
      <c r="DI13" s="64">
        <f t="shared" ref="DI13:DI44" si="13">BE13+BS13+CG13+CU13</f>
        <v>0</v>
      </c>
      <c r="DJ13" s="64">
        <f t="shared" ref="DJ13:DJ44" si="14">BF13+BT13+CH13+CV13</f>
        <v>9186.9030000000002</v>
      </c>
      <c r="DK13" s="64">
        <f t="shared" ref="DK13:DK44" si="15">BG13+BU13+CI13+CW13</f>
        <v>0</v>
      </c>
      <c r="DL13" s="64">
        <f t="shared" ref="DL13:DL44" si="16">BH13+BV13+CJ13+CX13</f>
        <v>5367.4</v>
      </c>
      <c r="DM13" s="64">
        <f t="shared" ref="DM13:DM44" si="17">BI13+BW13+CK13+CY13</f>
        <v>0</v>
      </c>
      <c r="DN13" s="64">
        <f t="shared" ref="DN13:DN44" si="18">BJ13+BX13+CL13+CZ13</f>
        <v>0</v>
      </c>
      <c r="DO13" s="64">
        <f t="shared" ref="DO13:DO44" si="19">BK13+BY13+CM13+DA13</f>
        <v>0</v>
      </c>
      <c r="DP13" s="64">
        <f t="shared" ref="DP13:DP44" si="20">BL13+BZ13+CN13+DB13</f>
        <v>171.02404538403601</v>
      </c>
      <c r="DQ13" s="63"/>
      <c r="DR13" s="63"/>
      <c r="DS13" s="63"/>
      <c r="DT13" s="63"/>
      <c r="DU13" s="63"/>
      <c r="DV13" s="63"/>
      <c r="DW13" s="63"/>
      <c r="DX13" s="63"/>
      <c r="DY13" s="63"/>
      <c r="DZ13" s="63"/>
      <c r="EA13" s="63"/>
      <c r="EB13" s="64">
        <f>EF13+EI13+EL13+EO13+ER13+EU13</f>
        <v>0</v>
      </c>
      <c r="EC13" s="426">
        <f>EG13+EJ13+EM13+EP13+ES13+EV13</f>
        <v>8404.5351300000002</v>
      </c>
      <c r="ED13" s="426">
        <f>EH13+EK13+EN13+EQ13</f>
        <v>890.7</v>
      </c>
      <c r="EE13" s="64">
        <f>EH13+EK13+EN13+EQ13+ET13+EW13</f>
        <v>890.7</v>
      </c>
      <c r="EF13" s="64">
        <f t="shared" ref="EF13:EF44" si="21">BA13</f>
        <v>0</v>
      </c>
      <c r="EG13" s="64">
        <f>EH13</f>
        <v>0</v>
      </c>
      <c r="EH13" s="64">
        <f t="shared" ref="EH13:EH44" si="22">BB13</f>
        <v>0</v>
      </c>
      <c r="EI13" s="64">
        <f t="shared" ref="EI13:EI44" si="23">BC13</f>
        <v>0</v>
      </c>
      <c r="EJ13" s="64">
        <f>EK13</f>
        <v>0</v>
      </c>
      <c r="EK13" s="64">
        <f t="shared" ref="EK13:EK44" si="24">BD13</f>
        <v>0</v>
      </c>
      <c r="EL13" s="64">
        <f t="shared" ref="EL13:EL44" si="25">BE13</f>
        <v>0</v>
      </c>
      <c r="EM13" s="64">
        <f t="shared" ref="EM13:EM44" si="26">W13</f>
        <v>740.93907999999999</v>
      </c>
      <c r="EN13" s="64">
        <f t="shared" ref="EN13:EN44" si="27">BF13</f>
        <v>92.200000000000045</v>
      </c>
      <c r="EO13" s="64">
        <f t="shared" ref="EO13:EO44" si="28">BG13</f>
        <v>0</v>
      </c>
      <c r="EP13" s="64">
        <f t="shared" ref="EP13:EP44" si="29">AJ13</f>
        <v>7663.5960500000001</v>
      </c>
      <c r="EQ13" s="64">
        <f t="shared" ref="EQ13:EQ44" si="30">BH13</f>
        <v>798.5</v>
      </c>
      <c r="ER13" s="64">
        <f t="shared" ref="ER13:ER44" si="31">BI13</f>
        <v>0</v>
      </c>
      <c r="ET13" s="426">
        <f t="shared" ref="ET13:ET44" si="32">BJ13</f>
        <v>0</v>
      </c>
      <c r="EU13" s="64">
        <f t="shared" ref="EU13:EU44" si="33">BK13</f>
        <v>0</v>
      </c>
      <c r="EW13" s="426">
        <f t="shared" ref="EW13:EW44" si="34">BL13</f>
        <v>0</v>
      </c>
      <c r="EX13" s="64">
        <f>FB13+FE13+FH13+FK13+FN13+FQ13</f>
        <v>9624.8318980000004</v>
      </c>
      <c r="EY13" s="426">
        <f>FC13+FF13+FI13+FL13+FO13+FR13</f>
        <v>28271.290337999999</v>
      </c>
      <c r="EZ13" s="426">
        <f>FD13+FG13+FJ13+FM13</f>
        <v>20560.167018</v>
      </c>
      <c r="FA13" s="64">
        <f>FD13+FG13+FJ13+FM13+FP13+FS13</f>
        <v>20731.191063384034</v>
      </c>
      <c r="FB13" s="64">
        <f t="shared" ref="FB13:FB44" si="35">BO13</f>
        <v>2141.3500180000001</v>
      </c>
      <c r="FC13" s="64">
        <f>FD13</f>
        <v>2141.3500180000001</v>
      </c>
      <c r="FD13" s="64">
        <f t="shared" ref="FD13:FD44" si="36">BP13</f>
        <v>2141.3500180000001</v>
      </c>
      <c r="FE13" s="64">
        <f t="shared" ref="FE13:FE44" si="37">BQ13</f>
        <v>7483.4818799999994</v>
      </c>
      <c r="FF13" s="64">
        <f>FG13</f>
        <v>4755.2140000000009</v>
      </c>
      <c r="FG13" s="64">
        <f t="shared" ref="FG13:FG44" si="38">BR13</f>
        <v>4755.2140000000009</v>
      </c>
      <c r="FH13" s="64">
        <f t="shared" ref="FH13:FH44" si="39">BS13</f>
        <v>0</v>
      </c>
      <c r="FI13" s="64">
        <f t="shared" ref="FI13:FI44" si="40">X13</f>
        <v>3112.4587200000001</v>
      </c>
      <c r="FJ13" s="64">
        <f t="shared" ref="FJ13:FJ44" si="41">BT13</f>
        <v>9094.7029999999995</v>
      </c>
      <c r="FK13" s="64">
        <f t="shared" ref="FK13:FK44" si="42">BU13</f>
        <v>0</v>
      </c>
      <c r="FL13" s="64">
        <f t="shared" ref="FL13:FL44" si="43">AK13</f>
        <v>18262.267599999999</v>
      </c>
      <c r="FM13" s="64">
        <f t="shared" ref="FM13:FM44" si="44">BV13</f>
        <v>4568.8999999999996</v>
      </c>
      <c r="FN13" s="64">
        <f t="shared" ref="FN13:FN44" si="45">BW13</f>
        <v>0</v>
      </c>
      <c r="FP13" s="64">
        <f t="shared" ref="FP13:FP44" si="46">BX13</f>
        <v>0</v>
      </c>
      <c r="FQ13" s="64">
        <f t="shared" ref="FQ13:FQ44" si="47">BY13</f>
        <v>0</v>
      </c>
      <c r="FS13" s="64">
        <f t="shared" ref="FS13:FS44" si="48">BZ13</f>
        <v>171.02404538403601</v>
      </c>
      <c r="FT13" s="64">
        <f t="shared" ref="FT13:FT44" si="49">FX13+GA13+GD13+GG13+GJ13+GM13</f>
        <v>0</v>
      </c>
      <c r="FU13" s="426">
        <f t="shared" ref="FU13:FU44" si="50">FY13+GB13+GE13+GH13+GK13+GN13</f>
        <v>0</v>
      </c>
      <c r="FV13" s="426">
        <f>FZ13+GC13+GF13+GI13</f>
        <v>0</v>
      </c>
      <c r="FW13" s="64">
        <f t="shared" ref="FW13:FW76" si="51">FZ13+GC13+GF13+GI13+GL13+GO13</f>
        <v>0</v>
      </c>
      <c r="FX13" s="64">
        <f t="shared" ref="FX13:FX44" si="52">CC13</f>
        <v>0</v>
      </c>
      <c r="FY13" s="64">
        <f>FZ13</f>
        <v>0</v>
      </c>
      <c r="FZ13" s="64">
        <f t="shared" ref="FZ13:FZ44" si="53">CD13</f>
        <v>0</v>
      </c>
      <c r="GA13" s="64">
        <f t="shared" ref="GA13:GA44" si="54">CE13</f>
        <v>0</v>
      </c>
      <c r="GB13" s="64">
        <f>GC13</f>
        <v>0</v>
      </c>
      <c r="GC13" s="64">
        <f t="shared" ref="GC13:GC44" si="55">CF13</f>
        <v>0</v>
      </c>
      <c r="GD13" s="64">
        <f t="shared" ref="GD13:GD44" si="56">CG13</f>
        <v>0</v>
      </c>
      <c r="GE13" s="64">
        <f t="shared" ref="GE13:GE44" si="57">AC13</f>
        <v>0</v>
      </c>
      <c r="GF13" s="64">
        <f t="shared" ref="GF13:GF44" si="58">CH13</f>
        <v>0</v>
      </c>
      <c r="GG13" s="64">
        <f t="shared" ref="GG13:GG44" si="59">CI13</f>
        <v>0</v>
      </c>
      <c r="GH13" s="64">
        <f t="shared" ref="GH13:GH44" si="60">AP13</f>
        <v>0</v>
      </c>
      <c r="GI13" s="64">
        <f t="shared" ref="GI13:GI44" si="61">CJ13</f>
        <v>0</v>
      </c>
      <c r="GJ13" s="64">
        <f t="shared" ref="GJ13:GJ44" si="62">CK13</f>
        <v>0</v>
      </c>
      <c r="GL13" s="64">
        <f t="shared" ref="GL13:GL44" si="63">CL13</f>
        <v>0</v>
      </c>
      <c r="GM13" s="64">
        <f t="shared" ref="GM13:GM44" si="64">CM13</f>
        <v>0</v>
      </c>
      <c r="GO13" s="64">
        <f t="shared" ref="GO13:GO44" si="65">CN13</f>
        <v>0</v>
      </c>
      <c r="GP13" s="64">
        <f t="shared" ref="GP13:GP44" si="66">GT13+GW13+GZ13+HC13+HF13+HI13</f>
        <v>0</v>
      </c>
      <c r="GQ13" s="426">
        <f t="shared" ref="GQ13:GQ44" si="67">GU13+GX13+HA13+HD13+HG13+HJ13</f>
        <v>0</v>
      </c>
      <c r="GR13" s="426">
        <f>GV13+GY13+HB13+HE13</f>
        <v>0</v>
      </c>
      <c r="GS13" s="64">
        <f t="shared" ref="GS13:GS76" si="68">GV13+GY13+HB13+HE13+HH13+HK13</f>
        <v>0</v>
      </c>
      <c r="GT13" s="64">
        <f t="shared" ref="GT13:GT44" si="69">CQ13</f>
        <v>0</v>
      </c>
      <c r="GU13" s="64">
        <f>GV13</f>
        <v>0</v>
      </c>
      <c r="GV13" s="64">
        <f t="shared" ref="GV13:GV44" si="70">CR13</f>
        <v>0</v>
      </c>
      <c r="GW13" s="64">
        <f t="shared" ref="GW13:GW44" si="71">CS13</f>
        <v>0</v>
      </c>
      <c r="GX13" s="64">
        <f>GY13</f>
        <v>0</v>
      </c>
      <c r="GY13" s="64">
        <f t="shared" ref="GY13:GY44" si="72">CT13</f>
        <v>0</v>
      </c>
      <c r="GZ13" s="64">
        <f t="shared" ref="GZ13:GZ44" si="73">CU13</f>
        <v>0</v>
      </c>
      <c r="HA13" s="64">
        <f>AE13</f>
        <v>0</v>
      </c>
      <c r="HB13" s="64">
        <f t="shared" ref="HB13:HB44" si="74">CV13</f>
        <v>0</v>
      </c>
      <c r="HC13" s="64">
        <f t="shared" ref="HC13:HC44" si="75">CW13</f>
        <v>0</v>
      </c>
      <c r="HD13" s="64">
        <f>AR13</f>
        <v>0</v>
      </c>
      <c r="HE13" s="64">
        <f t="shared" ref="HE13:HE44" si="76">CX13</f>
        <v>0</v>
      </c>
      <c r="HF13" s="64">
        <f t="shared" ref="HF13:HF44" si="77">CY13</f>
        <v>0</v>
      </c>
      <c r="HH13" s="64">
        <f t="shared" ref="HH13:HH44" si="78">CZ13</f>
        <v>0</v>
      </c>
      <c r="HI13" s="64">
        <f t="shared" ref="HI13:HI44" si="79">DA13</f>
        <v>0</v>
      </c>
      <c r="HK13" s="64">
        <f t="shared" ref="HK13:HK44" si="80">DB13</f>
        <v>0</v>
      </c>
      <c r="HL13" s="382">
        <f>HP13+HS13+HV13+HY13+IB13+IE13</f>
        <v>9624.8318980000004</v>
      </c>
      <c r="HM13" s="398">
        <f t="shared" ref="HM13:HM75" si="81">HQ13+HT13+HW13+HZ13+IC13+IF13</f>
        <v>36675.825468000003</v>
      </c>
      <c r="HN13" s="398">
        <f>HR13+HU13+HX13+IA13</f>
        <v>21450.867018000001</v>
      </c>
      <c r="HO13" s="382">
        <f t="shared" ref="HO13:HO75" si="82">HR13+HU13+HX13+IA13+ID13+IG13</f>
        <v>21621.891063384035</v>
      </c>
      <c r="HP13" s="382">
        <f t="shared" ref="HP13:IG13" si="83">EF13+FB13+FX13+GT13</f>
        <v>2141.3500180000001</v>
      </c>
      <c r="HQ13" s="382">
        <f t="shared" si="83"/>
        <v>2141.3500180000001</v>
      </c>
      <c r="HR13" s="382">
        <f t="shared" si="83"/>
        <v>2141.3500180000001</v>
      </c>
      <c r="HS13" s="382">
        <f t="shared" si="83"/>
        <v>7483.4818799999994</v>
      </c>
      <c r="HT13" s="382">
        <f t="shared" si="83"/>
        <v>4755.2140000000009</v>
      </c>
      <c r="HU13" s="382">
        <f t="shared" si="83"/>
        <v>4755.2140000000009</v>
      </c>
      <c r="HV13" s="382">
        <f t="shared" si="83"/>
        <v>0</v>
      </c>
      <c r="HW13" s="382">
        <f t="shared" si="83"/>
        <v>3853.3978000000002</v>
      </c>
      <c r="HX13" s="382">
        <f t="shared" si="83"/>
        <v>9186.9030000000002</v>
      </c>
      <c r="HY13" s="382">
        <f t="shared" si="83"/>
        <v>0</v>
      </c>
      <c r="HZ13" s="382">
        <f t="shared" si="83"/>
        <v>25925.863649999999</v>
      </c>
      <c r="IA13" s="382">
        <f t="shared" si="83"/>
        <v>5367.4</v>
      </c>
      <c r="IB13" s="382">
        <f t="shared" si="83"/>
        <v>0</v>
      </c>
      <c r="IC13" s="382">
        <f t="shared" si="83"/>
        <v>0</v>
      </c>
      <c r="ID13" s="382">
        <f t="shared" si="83"/>
        <v>0</v>
      </c>
      <c r="IE13" s="382">
        <f t="shared" si="83"/>
        <v>0</v>
      </c>
      <c r="IF13" s="382">
        <f t="shared" si="83"/>
        <v>0</v>
      </c>
      <c r="IG13" s="382">
        <f t="shared" si="83"/>
        <v>171.02404538403601</v>
      </c>
    </row>
    <row r="14" spans="1:243" s="52" customFormat="1" ht="25.5" hidden="1" outlineLevel="1">
      <c r="A14" s="57" t="s">
        <v>9</v>
      </c>
      <c r="B14" s="383" t="s">
        <v>139</v>
      </c>
      <c r="C14" s="283" t="s">
        <v>77</v>
      </c>
      <c r="D14" s="60" t="s">
        <v>177</v>
      </c>
      <c r="E14" s="245" t="s">
        <v>6</v>
      </c>
      <c r="F14" s="83">
        <v>1.2169000000000001</v>
      </c>
      <c r="G14" s="245" t="s">
        <v>5</v>
      </c>
      <c r="H14" s="34">
        <v>0</v>
      </c>
      <c r="I14" s="34">
        <f>'[58]2-ип тс '!$H$19</f>
        <v>0.49</v>
      </c>
      <c r="J14" s="245">
        <v>2018</v>
      </c>
      <c r="K14" s="245">
        <v>2018</v>
      </c>
      <c r="L14" s="245"/>
      <c r="M14" s="66">
        <f t="shared" ref="M14:M28" si="84">+P14+R14+T14+AG14+AS14+AV14</f>
        <v>2468.2660000000001</v>
      </c>
      <c r="N14" s="341" t="s">
        <v>604</v>
      </c>
      <c r="O14" s="66">
        <f t="shared" ref="O14:O28" si="85">+Q14+S14+U14+AH14+AT14+AW14</f>
        <v>2468.2660000000001</v>
      </c>
      <c r="P14" s="66">
        <f t="shared" si="0"/>
        <v>0</v>
      </c>
      <c r="Q14" s="66">
        <f t="shared" si="0"/>
        <v>0</v>
      </c>
      <c r="R14" s="66">
        <f t="shared" si="0"/>
        <v>2468.2660000000001</v>
      </c>
      <c r="S14" s="66">
        <f t="shared" si="0"/>
        <v>2468.2660000000001</v>
      </c>
      <c r="T14" s="66">
        <f t="shared" si="0"/>
        <v>0</v>
      </c>
      <c r="U14" s="66">
        <f t="shared" si="0"/>
        <v>0</v>
      </c>
      <c r="V14" s="66">
        <f t="shared" ref="V14:V25" si="86">SUBTOTAL(9,W14:AE14)</f>
        <v>0</v>
      </c>
      <c r="W14" s="66"/>
      <c r="X14" s="66"/>
      <c r="Y14" s="66"/>
      <c r="Z14" s="66"/>
      <c r="AA14" s="66"/>
      <c r="AB14" s="66"/>
      <c r="AC14" s="66"/>
      <c r="AD14" s="66"/>
      <c r="AE14" s="66"/>
      <c r="AF14" s="66"/>
      <c r="AG14" s="66">
        <f t="shared" si="2"/>
        <v>0</v>
      </c>
      <c r="AH14" s="66">
        <f t="shared" si="2"/>
        <v>0</v>
      </c>
      <c r="AI14" s="66">
        <f>SUM(AJ14:AR14)</f>
        <v>0</v>
      </c>
      <c r="AJ14" s="66"/>
      <c r="AK14" s="66"/>
      <c r="AL14" s="66"/>
      <c r="AM14" s="66"/>
      <c r="AN14" s="66"/>
      <c r="AO14" s="66"/>
      <c r="AP14" s="66"/>
      <c r="AQ14" s="66"/>
      <c r="AR14" s="66"/>
      <c r="AS14" s="66">
        <f t="shared" si="4"/>
        <v>0</v>
      </c>
      <c r="AT14" s="66">
        <f t="shared" si="4"/>
        <v>0</v>
      </c>
      <c r="AU14" s="66"/>
      <c r="AV14" s="66">
        <f t="shared" si="5"/>
        <v>0</v>
      </c>
      <c r="AW14" s="66">
        <f t="shared" si="5"/>
        <v>0</v>
      </c>
      <c r="AX14" s="66"/>
      <c r="AY14" s="34">
        <f t="shared" ref="AY14:AZ28" si="87">+BA14+BC14+BE14+BG14+BI14+BK14</f>
        <v>0</v>
      </c>
      <c r="AZ14" s="34">
        <f t="shared" si="87"/>
        <v>0</v>
      </c>
      <c r="BA14" s="50"/>
      <c r="BB14" s="50"/>
      <c r="BC14" s="50"/>
      <c r="BD14" s="50"/>
      <c r="BE14" s="50"/>
      <c r="BF14" s="50"/>
      <c r="BG14" s="50"/>
      <c r="BH14" s="50"/>
      <c r="BI14" s="50"/>
      <c r="BJ14" s="50"/>
      <c r="BK14" s="67"/>
      <c r="BL14" s="67"/>
      <c r="BM14" s="34">
        <f t="shared" ref="BM14:BN28" si="88">+BO14+BQ14+BS14+BU14+BW14+BY14</f>
        <v>2468.2660000000001</v>
      </c>
      <c r="BN14" s="34">
        <f t="shared" si="88"/>
        <v>2468.2660000000001</v>
      </c>
      <c r="BO14" s="34"/>
      <c r="BP14" s="34"/>
      <c r="BQ14" s="34">
        <v>2468.2660000000001</v>
      </c>
      <c r="BR14" s="34">
        <v>2468.2660000000001</v>
      </c>
      <c r="BS14" s="34"/>
      <c r="BT14" s="34"/>
      <c r="BU14" s="34"/>
      <c r="BV14" s="34"/>
      <c r="BW14" s="34"/>
      <c r="BX14" s="34"/>
      <c r="BY14" s="34"/>
      <c r="BZ14" s="34"/>
      <c r="CA14" s="34">
        <f t="shared" ref="CA14:CB28" si="89">+CC14+CE14+CG14+CI14+CK14+CM14</f>
        <v>0</v>
      </c>
      <c r="CB14" s="34">
        <f t="shared" si="89"/>
        <v>0</v>
      </c>
      <c r="CC14" s="50"/>
      <c r="CD14" s="50"/>
      <c r="CE14" s="50"/>
      <c r="CF14" s="50"/>
      <c r="CG14" s="50"/>
      <c r="CH14" s="50"/>
      <c r="CI14" s="50"/>
      <c r="CJ14" s="50"/>
      <c r="CK14" s="50"/>
      <c r="CL14" s="50"/>
      <c r="CM14" s="50"/>
      <c r="CN14" s="50"/>
      <c r="CO14" s="34">
        <f t="shared" ref="CO14:CP28" si="90">+CQ14+CS14+CU14+CW14+CY14+DA14</f>
        <v>0</v>
      </c>
      <c r="CP14" s="34">
        <f t="shared" si="90"/>
        <v>0</v>
      </c>
      <c r="CQ14" s="50"/>
      <c r="CR14" s="50"/>
      <c r="CS14" s="50"/>
      <c r="CT14" s="50"/>
      <c r="CU14" s="50"/>
      <c r="CV14" s="50"/>
      <c r="CW14" s="50"/>
      <c r="CX14" s="50"/>
      <c r="CY14" s="50"/>
      <c r="CZ14" s="353"/>
      <c r="DA14" s="353"/>
      <c r="DB14" s="353"/>
      <c r="DC14" s="380">
        <f t="shared" si="7"/>
        <v>2468.2660000000001</v>
      </c>
      <c r="DD14" s="380">
        <f t="shared" si="8"/>
        <v>2468.2660000000001</v>
      </c>
      <c r="DE14" s="64">
        <f t="shared" si="9"/>
        <v>0</v>
      </c>
      <c r="DF14" s="64">
        <f t="shared" si="10"/>
        <v>0</v>
      </c>
      <c r="DG14" s="64">
        <f t="shared" si="11"/>
        <v>2468.2660000000001</v>
      </c>
      <c r="DH14" s="64">
        <f t="shared" si="12"/>
        <v>2468.2660000000001</v>
      </c>
      <c r="DI14" s="64">
        <f t="shared" si="13"/>
        <v>0</v>
      </c>
      <c r="DJ14" s="64">
        <f t="shared" si="14"/>
        <v>0</v>
      </c>
      <c r="DK14" s="64">
        <f t="shared" si="15"/>
        <v>0</v>
      </c>
      <c r="DL14" s="64">
        <f t="shared" si="16"/>
        <v>0</v>
      </c>
      <c r="DM14" s="64">
        <f t="shared" si="17"/>
        <v>0</v>
      </c>
      <c r="DN14" s="64">
        <f t="shared" si="18"/>
        <v>0</v>
      </c>
      <c r="DO14" s="64">
        <f t="shared" si="19"/>
        <v>0</v>
      </c>
      <c r="DP14" s="64">
        <f t="shared" si="20"/>
        <v>0</v>
      </c>
      <c r="DQ14" s="51"/>
      <c r="DR14" s="51"/>
      <c r="DS14" s="51"/>
      <c r="DT14" s="51"/>
      <c r="DU14" s="51"/>
      <c r="DV14" s="51"/>
      <c r="DW14" s="51"/>
      <c r="DX14" s="51"/>
      <c r="DY14" s="51"/>
      <c r="DZ14" s="51"/>
      <c r="EA14" s="51"/>
      <c r="EB14" s="64">
        <f t="shared" ref="EB14:EB45" si="91">EF14+EI14+EL14+EO14+ER14+EU14</f>
        <v>0</v>
      </c>
      <c r="EC14" s="426">
        <f t="shared" ref="EC14:EC45" si="92">EG14+EJ14+EM14+EP14+ES14+EV14</f>
        <v>0</v>
      </c>
      <c r="ED14" s="426">
        <f t="shared" ref="ED14:ED77" si="93">EH14+EK14+EN14+EQ14</f>
        <v>0</v>
      </c>
      <c r="EE14" s="64">
        <f t="shared" ref="EE14:EE77" si="94">EH14+EK14+EN14+EQ14+ET14+EW14</f>
        <v>0</v>
      </c>
      <c r="EF14" s="64">
        <f t="shared" si="21"/>
        <v>0</v>
      </c>
      <c r="EG14" s="64">
        <f t="shared" ref="EG14:EG77" si="95">EH14</f>
        <v>0</v>
      </c>
      <c r="EH14" s="64">
        <f t="shared" si="22"/>
        <v>0</v>
      </c>
      <c r="EI14" s="64">
        <f t="shared" si="23"/>
        <v>0</v>
      </c>
      <c r="EJ14" s="64">
        <f t="shared" ref="EJ14:EJ77" si="96">EK14</f>
        <v>0</v>
      </c>
      <c r="EK14" s="64">
        <f t="shared" si="24"/>
        <v>0</v>
      </c>
      <c r="EL14" s="64">
        <f t="shared" si="25"/>
        <v>0</v>
      </c>
      <c r="EM14" s="64">
        <f t="shared" si="26"/>
        <v>0</v>
      </c>
      <c r="EN14" s="64">
        <f t="shared" si="27"/>
        <v>0</v>
      </c>
      <c r="EO14" s="64">
        <f t="shared" si="28"/>
        <v>0</v>
      </c>
      <c r="EP14" s="64">
        <f t="shared" si="29"/>
        <v>0</v>
      </c>
      <c r="EQ14" s="64">
        <f t="shared" si="30"/>
        <v>0</v>
      </c>
      <c r="ER14" s="64">
        <f t="shared" si="31"/>
        <v>0</v>
      </c>
      <c r="ES14" s="64"/>
      <c r="ET14" s="426">
        <f t="shared" si="32"/>
        <v>0</v>
      </c>
      <c r="EU14" s="64">
        <f t="shared" si="33"/>
        <v>0</v>
      </c>
      <c r="EV14" s="64"/>
      <c r="EW14" s="426">
        <f t="shared" si="34"/>
        <v>0</v>
      </c>
      <c r="EX14" s="64">
        <f t="shared" ref="EX14:EX45" si="97">FB14+FE14+FH14+FK14+FN14+FQ14</f>
        <v>2468.2660000000001</v>
      </c>
      <c r="EY14" s="426">
        <f t="shared" ref="EY14:EY45" si="98">FC14+FF14+FI14+FL14+FO14+FR14</f>
        <v>2468.2660000000001</v>
      </c>
      <c r="EZ14" s="426">
        <f t="shared" ref="EZ14:EZ77" si="99">FD14+FG14+FJ14+FM14</f>
        <v>2468.2660000000001</v>
      </c>
      <c r="FA14" s="64">
        <f t="shared" ref="FA14:FA77" si="100">FD14+FG14+FJ14+FM14+FP14+FS14</f>
        <v>2468.2660000000001</v>
      </c>
      <c r="FB14" s="64">
        <f t="shared" si="35"/>
        <v>0</v>
      </c>
      <c r="FC14" s="64">
        <f t="shared" ref="FC14:FC77" si="101">FD14</f>
        <v>0</v>
      </c>
      <c r="FD14" s="64">
        <f t="shared" si="36"/>
        <v>0</v>
      </c>
      <c r="FE14" s="64">
        <f t="shared" si="37"/>
        <v>2468.2660000000001</v>
      </c>
      <c r="FF14" s="64">
        <f t="shared" ref="FF14:FF77" si="102">FG14</f>
        <v>2468.2660000000001</v>
      </c>
      <c r="FG14" s="64">
        <f t="shared" si="38"/>
        <v>2468.2660000000001</v>
      </c>
      <c r="FH14" s="64">
        <f t="shared" si="39"/>
        <v>0</v>
      </c>
      <c r="FI14" s="64">
        <f t="shared" si="40"/>
        <v>0</v>
      </c>
      <c r="FJ14" s="64">
        <f t="shared" si="41"/>
        <v>0</v>
      </c>
      <c r="FK14" s="64">
        <f t="shared" si="42"/>
        <v>0</v>
      </c>
      <c r="FL14" s="64">
        <f t="shared" si="43"/>
        <v>0</v>
      </c>
      <c r="FM14" s="64">
        <f t="shared" si="44"/>
        <v>0</v>
      </c>
      <c r="FN14" s="64">
        <f t="shared" si="45"/>
        <v>0</v>
      </c>
      <c r="FO14" s="64"/>
      <c r="FP14" s="64">
        <f t="shared" si="46"/>
        <v>0</v>
      </c>
      <c r="FQ14" s="64">
        <f t="shared" si="47"/>
        <v>0</v>
      </c>
      <c r="FR14" s="64"/>
      <c r="FS14" s="64">
        <f t="shared" si="48"/>
        <v>0</v>
      </c>
      <c r="FT14" s="64">
        <f t="shared" si="49"/>
        <v>0</v>
      </c>
      <c r="FU14" s="426">
        <f t="shared" si="50"/>
        <v>0</v>
      </c>
      <c r="FV14" s="426">
        <f t="shared" ref="FV14:FV77" si="103">FZ14+GC14+GF14+GI14</f>
        <v>0</v>
      </c>
      <c r="FW14" s="64">
        <f t="shared" si="51"/>
        <v>0</v>
      </c>
      <c r="FX14" s="64">
        <f t="shared" si="52"/>
        <v>0</v>
      </c>
      <c r="FY14" s="64">
        <f t="shared" ref="FY14:FY77" si="104">FZ14</f>
        <v>0</v>
      </c>
      <c r="FZ14" s="64">
        <f t="shared" si="53"/>
        <v>0</v>
      </c>
      <c r="GA14" s="64">
        <f t="shared" si="54"/>
        <v>0</v>
      </c>
      <c r="GB14" s="64">
        <f t="shared" ref="GB14:GB77" si="105">GC14</f>
        <v>0</v>
      </c>
      <c r="GC14" s="64">
        <f t="shared" si="55"/>
        <v>0</v>
      </c>
      <c r="GD14" s="64">
        <f t="shared" si="56"/>
        <v>0</v>
      </c>
      <c r="GE14" s="64">
        <f t="shared" si="57"/>
        <v>0</v>
      </c>
      <c r="GF14" s="64">
        <f t="shared" si="58"/>
        <v>0</v>
      </c>
      <c r="GG14" s="64">
        <f t="shared" si="59"/>
        <v>0</v>
      </c>
      <c r="GH14" s="64">
        <f t="shared" si="60"/>
        <v>0</v>
      </c>
      <c r="GI14" s="64">
        <f t="shared" si="61"/>
        <v>0</v>
      </c>
      <c r="GJ14" s="64">
        <f t="shared" si="62"/>
        <v>0</v>
      </c>
      <c r="GK14" s="64"/>
      <c r="GL14" s="64">
        <f t="shared" si="63"/>
        <v>0</v>
      </c>
      <c r="GM14" s="64">
        <f t="shared" si="64"/>
        <v>0</v>
      </c>
      <c r="GN14" s="64"/>
      <c r="GO14" s="64">
        <f t="shared" si="65"/>
        <v>0</v>
      </c>
      <c r="GP14" s="64">
        <f t="shared" si="66"/>
        <v>0</v>
      </c>
      <c r="GQ14" s="426">
        <f t="shared" si="67"/>
        <v>0</v>
      </c>
      <c r="GR14" s="426">
        <f t="shared" ref="GR14:GR77" si="106">GV14+GY14+HB14+HE14</f>
        <v>0</v>
      </c>
      <c r="GS14" s="64">
        <f t="shared" si="68"/>
        <v>0</v>
      </c>
      <c r="GT14" s="64">
        <f t="shared" si="69"/>
        <v>0</v>
      </c>
      <c r="GU14" s="64">
        <f t="shared" ref="GU14:GU77" si="107">GV14</f>
        <v>0</v>
      </c>
      <c r="GV14" s="64">
        <f t="shared" si="70"/>
        <v>0</v>
      </c>
      <c r="GW14" s="64">
        <f t="shared" si="71"/>
        <v>0</v>
      </c>
      <c r="GX14" s="64">
        <f t="shared" ref="GX14:GX77" si="108">GY14</f>
        <v>0</v>
      </c>
      <c r="GY14" s="64">
        <f t="shared" si="72"/>
        <v>0</v>
      </c>
      <c r="GZ14" s="64">
        <f t="shared" si="73"/>
        <v>0</v>
      </c>
      <c r="HA14" s="64">
        <f t="shared" ref="HA14:HA77" si="109">AE14</f>
        <v>0</v>
      </c>
      <c r="HB14" s="64">
        <f t="shared" si="74"/>
        <v>0</v>
      </c>
      <c r="HC14" s="64">
        <f t="shared" si="75"/>
        <v>0</v>
      </c>
      <c r="HD14" s="64">
        <f t="shared" ref="HD14:HD77" si="110">AR14</f>
        <v>0</v>
      </c>
      <c r="HE14" s="64">
        <f t="shared" si="76"/>
        <v>0</v>
      </c>
      <c r="HF14" s="64">
        <f t="shared" si="77"/>
        <v>0</v>
      </c>
      <c r="HG14" s="64"/>
      <c r="HH14" s="64">
        <f t="shared" si="78"/>
        <v>0</v>
      </c>
      <c r="HI14" s="64">
        <f t="shared" si="79"/>
        <v>0</v>
      </c>
      <c r="HJ14" s="64"/>
      <c r="HK14" s="64">
        <f t="shared" si="80"/>
        <v>0</v>
      </c>
      <c r="HL14" s="382">
        <f t="shared" ref="HL14:HL76" si="111">HP14+HS14+HV14+HY14+IB14+IE14</f>
        <v>2468.2660000000001</v>
      </c>
      <c r="HM14" s="429">
        <f t="shared" si="81"/>
        <v>2468.2660000000001</v>
      </c>
      <c r="HN14" s="429">
        <f t="shared" ref="HN14:HN77" si="112">HR14+HU14+HX14+IA14</f>
        <v>2468.2660000000001</v>
      </c>
      <c r="HO14" s="382">
        <f t="shared" si="82"/>
        <v>2468.2660000000001</v>
      </c>
      <c r="HP14" s="382">
        <f t="shared" ref="HP14:HP77" si="113">EF14+FB14+FX14+GT14</f>
        <v>0</v>
      </c>
      <c r="HQ14" s="382">
        <f t="shared" ref="HQ14:HQ27" si="114">EG14+FC14+FY14+GU14</f>
        <v>0</v>
      </c>
      <c r="HR14" s="382">
        <f t="shared" ref="HR14:HR27" si="115">EH14+FD14+FZ14+GV14</f>
        <v>0</v>
      </c>
      <c r="HS14" s="382">
        <f t="shared" ref="HS14:HS27" si="116">EI14+FE14+GA14+GW14</f>
        <v>2468.2660000000001</v>
      </c>
      <c r="HT14" s="382">
        <f t="shared" ref="HT14:HT27" si="117">EJ14+FF14+GB14+GX14</f>
        <v>2468.2660000000001</v>
      </c>
      <c r="HU14" s="382">
        <f t="shared" ref="HU14:HU27" si="118">EK14+FG14+GC14+GY14</f>
        <v>2468.2660000000001</v>
      </c>
      <c r="HV14" s="382">
        <f t="shared" ref="HV14:HV27" si="119">EL14+FH14+GD14+GZ14</f>
        <v>0</v>
      </c>
      <c r="HW14" s="382">
        <f t="shared" ref="HW14:HW27" si="120">EM14+FI14+GE14+HA14</f>
        <v>0</v>
      </c>
      <c r="HX14" s="382">
        <f t="shared" ref="HX14:HX27" si="121">EN14+FJ14+GF14+HB14</f>
        <v>0</v>
      </c>
      <c r="HY14" s="382">
        <f t="shared" ref="HY14:HY27" si="122">EO14+FK14+GG14+HC14</f>
        <v>0</v>
      </c>
      <c r="HZ14" s="382">
        <f t="shared" ref="HZ14:HZ27" si="123">EP14+FL14+GH14+HD14</f>
        <v>0</v>
      </c>
      <c r="IA14" s="382">
        <f t="shared" ref="IA14:IA27" si="124">EQ14+FM14+GI14+HE14</f>
        <v>0</v>
      </c>
      <c r="IB14" s="382">
        <f t="shared" ref="IB14:IB27" si="125">ER14+FN14+GJ14+HF14</f>
        <v>0</v>
      </c>
      <c r="IC14" s="382">
        <f t="shared" ref="IC14:IC27" si="126">ES14+FO14+GK14+HG14</f>
        <v>0</v>
      </c>
      <c r="ID14" s="382">
        <f t="shared" ref="ID14:ID27" si="127">ET14+FP14+GL14+HH14</f>
        <v>0</v>
      </c>
      <c r="IE14" s="382">
        <f t="shared" ref="IE14:IE27" si="128">EU14+FQ14+GM14+HI14</f>
        <v>0</v>
      </c>
      <c r="IF14" s="382">
        <f t="shared" ref="IF14:IF27" si="129">EV14+FR14+GN14+HJ14</f>
        <v>0</v>
      </c>
      <c r="IG14" s="382">
        <f t="shared" ref="IG14:IG27" si="130">EW14+FS14+GO14+HK14</f>
        <v>0</v>
      </c>
    </row>
    <row r="15" spans="1:243" s="169" customFormat="1" ht="38.25" hidden="1" outlineLevel="1">
      <c r="A15" s="57" t="s">
        <v>429</v>
      </c>
      <c r="B15" s="383" t="s">
        <v>135</v>
      </c>
      <c r="C15" s="283" t="e">
        <f>#REF!</f>
        <v>#REF!</v>
      </c>
      <c r="D15" s="60" t="s">
        <v>186</v>
      </c>
      <c r="E15" s="245" t="s">
        <v>6</v>
      </c>
      <c r="F15" s="83">
        <f>'[59]план '!$E$94+'[59]план '!$F$94</f>
        <v>1.6975798</v>
      </c>
      <c r="G15" s="245" t="s">
        <v>5</v>
      </c>
      <c r="H15" s="34">
        <v>0</v>
      </c>
      <c r="I15" s="231">
        <f>('[60]свыше1,5'!$J$27+'[60]свыше1,5'!$L$27)/1000</f>
        <v>7.7200000000000005E-2</v>
      </c>
      <c r="J15" s="245">
        <v>2017</v>
      </c>
      <c r="K15" s="245">
        <v>2017</v>
      </c>
      <c r="L15" s="373" t="s">
        <v>605</v>
      </c>
      <c r="M15" s="66">
        <f t="shared" si="84"/>
        <v>1181.06</v>
      </c>
      <c r="N15" s="66" t="s">
        <v>604</v>
      </c>
      <c r="O15" s="341">
        <f>+Q15+S15+U15+AH15+AT15+AW15</f>
        <v>1181.06</v>
      </c>
      <c r="P15" s="66">
        <f t="shared" si="0"/>
        <v>1181.06</v>
      </c>
      <c r="Q15" s="66">
        <f t="shared" si="0"/>
        <v>1181.06</v>
      </c>
      <c r="R15" s="66">
        <f t="shared" si="0"/>
        <v>0</v>
      </c>
      <c r="S15" s="66">
        <f t="shared" si="0"/>
        <v>0</v>
      </c>
      <c r="T15" s="66">
        <f t="shared" si="0"/>
        <v>0</v>
      </c>
      <c r="U15" s="66">
        <f t="shared" si="0"/>
        <v>0</v>
      </c>
      <c r="V15" s="66">
        <f t="shared" si="86"/>
        <v>0</v>
      </c>
      <c r="W15" s="66"/>
      <c r="X15" s="66"/>
      <c r="Y15" s="66"/>
      <c r="Z15" s="66"/>
      <c r="AA15" s="66"/>
      <c r="AB15" s="66"/>
      <c r="AC15" s="66"/>
      <c r="AD15" s="66"/>
      <c r="AE15" s="66"/>
      <c r="AF15" s="66"/>
      <c r="AG15" s="66">
        <f t="shared" si="2"/>
        <v>0</v>
      </c>
      <c r="AH15" s="66">
        <f t="shared" si="2"/>
        <v>0</v>
      </c>
      <c r="AI15" s="66">
        <f t="shared" ref="AI15:AI80" si="131">SUM(AJ15:AR15)</f>
        <v>24944.740229999999</v>
      </c>
      <c r="AJ15" s="341">
        <v>7663.5960500000001</v>
      </c>
      <c r="AK15" s="341">
        <f>3954.78434+10800+2526.35984</f>
        <v>17281.144179999999</v>
      </c>
      <c r="AL15" s="66"/>
      <c r="AM15" s="66"/>
      <c r="AN15" s="66"/>
      <c r="AO15" s="66"/>
      <c r="AP15" s="66"/>
      <c r="AQ15" s="66"/>
      <c r="AR15" s="66"/>
      <c r="AS15" s="66">
        <f t="shared" si="4"/>
        <v>0</v>
      </c>
      <c r="AT15" s="66">
        <f t="shared" si="4"/>
        <v>0</v>
      </c>
      <c r="AU15" s="66"/>
      <c r="AV15" s="66">
        <f t="shared" si="5"/>
        <v>0</v>
      </c>
      <c r="AW15" s="66">
        <f t="shared" si="5"/>
        <v>0</v>
      </c>
      <c r="AX15" s="66"/>
      <c r="AY15" s="34">
        <f t="shared" si="87"/>
        <v>0</v>
      </c>
      <c r="AZ15" s="34">
        <f t="shared" si="87"/>
        <v>0</v>
      </c>
      <c r="BA15" s="50"/>
      <c r="BB15" s="50"/>
      <c r="BC15" s="50"/>
      <c r="BD15" s="50"/>
      <c r="BE15" s="50"/>
      <c r="BF15" s="50"/>
      <c r="BG15" s="50"/>
      <c r="BH15" s="50"/>
      <c r="BI15" s="50"/>
      <c r="BJ15" s="50"/>
      <c r="BK15" s="67"/>
      <c r="BL15" s="67"/>
      <c r="BM15" s="34">
        <f t="shared" si="88"/>
        <v>1181.06</v>
      </c>
      <c r="BN15" s="34">
        <f>+BP15+BR15+BT15+BV15+BX15+BZ15</f>
        <v>1181.06</v>
      </c>
      <c r="BO15" s="34">
        <v>1181.06</v>
      </c>
      <c r="BP15" s="34">
        <v>1181.06</v>
      </c>
      <c r="BQ15" s="34"/>
      <c r="BR15" s="34"/>
      <c r="BS15" s="34"/>
      <c r="BT15" s="34"/>
      <c r="BU15" s="34"/>
      <c r="BV15" s="34"/>
      <c r="BW15" s="34"/>
      <c r="BX15" s="34"/>
      <c r="BY15" s="34"/>
      <c r="BZ15" s="34"/>
      <c r="CA15" s="34">
        <f t="shared" si="89"/>
        <v>0</v>
      </c>
      <c r="CB15" s="34">
        <f t="shared" si="89"/>
        <v>0</v>
      </c>
      <c r="CC15" s="50"/>
      <c r="CD15" s="50"/>
      <c r="CE15" s="50"/>
      <c r="CF15" s="50"/>
      <c r="CG15" s="50"/>
      <c r="CH15" s="50"/>
      <c r="CI15" s="50"/>
      <c r="CJ15" s="50"/>
      <c r="CK15" s="50"/>
      <c r="CL15" s="50"/>
      <c r="CM15" s="50"/>
      <c r="CN15" s="50"/>
      <c r="CO15" s="34">
        <f t="shared" si="90"/>
        <v>0</v>
      </c>
      <c r="CP15" s="34">
        <f t="shared" si="90"/>
        <v>0</v>
      </c>
      <c r="CQ15" s="50"/>
      <c r="CR15" s="50"/>
      <c r="CS15" s="50"/>
      <c r="CT15" s="50"/>
      <c r="CU15" s="50"/>
      <c r="CV15" s="50"/>
      <c r="CW15" s="50"/>
      <c r="CX15" s="50"/>
      <c r="CY15" s="50"/>
      <c r="CZ15" s="353"/>
      <c r="DA15" s="353"/>
      <c r="DB15" s="353"/>
      <c r="DC15" s="380">
        <f t="shared" si="7"/>
        <v>1181.06</v>
      </c>
      <c r="DD15" s="380">
        <f t="shared" si="8"/>
        <v>1181.06</v>
      </c>
      <c r="DE15" s="64">
        <f t="shared" si="9"/>
        <v>1181.06</v>
      </c>
      <c r="DF15" s="64">
        <f t="shared" si="10"/>
        <v>1181.06</v>
      </c>
      <c r="DG15" s="64">
        <f t="shared" si="11"/>
        <v>0</v>
      </c>
      <c r="DH15" s="64">
        <f t="shared" si="12"/>
        <v>0</v>
      </c>
      <c r="DI15" s="64">
        <f t="shared" si="13"/>
        <v>0</v>
      </c>
      <c r="DJ15" s="64">
        <f t="shared" si="14"/>
        <v>0</v>
      </c>
      <c r="DK15" s="64">
        <f t="shared" si="15"/>
        <v>0</v>
      </c>
      <c r="DL15" s="64">
        <f t="shared" si="16"/>
        <v>0</v>
      </c>
      <c r="DM15" s="64">
        <f t="shared" si="17"/>
        <v>0</v>
      </c>
      <c r="DN15" s="64">
        <f t="shared" si="18"/>
        <v>0</v>
      </c>
      <c r="DO15" s="64">
        <f t="shared" si="19"/>
        <v>0</v>
      </c>
      <c r="DP15" s="64">
        <f t="shared" si="20"/>
        <v>0</v>
      </c>
      <c r="DQ15" s="168"/>
      <c r="DR15" s="168"/>
      <c r="DS15" s="168"/>
      <c r="DT15" s="168"/>
      <c r="DU15" s="168"/>
      <c r="DV15" s="168"/>
      <c r="DW15" s="168"/>
      <c r="DX15" s="168"/>
      <c r="DY15" s="168"/>
      <c r="DZ15" s="168"/>
      <c r="EA15" s="168"/>
      <c r="EB15" s="64">
        <f t="shared" si="91"/>
        <v>0</v>
      </c>
      <c r="EC15" s="426">
        <f t="shared" si="92"/>
        <v>7663.5960500000001</v>
      </c>
      <c r="ED15" s="426">
        <f t="shared" si="93"/>
        <v>0</v>
      </c>
      <c r="EE15" s="64">
        <f t="shared" si="94"/>
        <v>0</v>
      </c>
      <c r="EF15" s="64">
        <f t="shared" si="21"/>
        <v>0</v>
      </c>
      <c r="EG15" s="64">
        <f t="shared" si="95"/>
        <v>0</v>
      </c>
      <c r="EH15" s="64">
        <f t="shared" si="22"/>
        <v>0</v>
      </c>
      <c r="EI15" s="64">
        <f t="shared" si="23"/>
        <v>0</v>
      </c>
      <c r="EJ15" s="64">
        <f t="shared" si="96"/>
        <v>0</v>
      </c>
      <c r="EK15" s="64">
        <f t="shared" si="24"/>
        <v>0</v>
      </c>
      <c r="EL15" s="64">
        <f t="shared" si="25"/>
        <v>0</v>
      </c>
      <c r="EM15" s="64">
        <f t="shared" si="26"/>
        <v>0</v>
      </c>
      <c r="EN15" s="64">
        <f t="shared" si="27"/>
        <v>0</v>
      </c>
      <c r="EO15" s="64">
        <f t="shared" si="28"/>
        <v>0</v>
      </c>
      <c r="EP15" s="64">
        <f t="shared" si="29"/>
        <v>7663.5960500000001</v>
      </c>
      <c r="EQ15" s="64">
        <f t="shared" si="30"/>
        <v>0</v>
      </c>
      <c r="ER15" s="64">
        <f t="shared" si="31"/>
        <v>0</v>
      </c>
      <c r="ES15" s="64"/>
      <c r="ET15" s="426">
        <f t="shared" si="32"/>
        <v>0</v>
      </c>
      <c r="EU15" s="64">
        <f t="shared" si="33"/>
        <v>0</v>
      </c>
      <c r="EV15" s="64"/>
      <c r="EW15" s="426">
        <f t="shared" si="34"/>
        <v>0</v>
      </c>
      <c r="EX15" s="64">
        <f t="shared" si="97"/>
        <v>1181.06</v>
      </c>
      <c r="EY15" s="426">
        <f t="shared" si="98"/>
        <v>18462.204180000001</v>
      </c>
      <c r="EZ15" s="426">
        <f t="shared" si="99"/>
        <v>1181.06</v>
      </c>
      <c r="FA15" s="64">
        <f t="shared" si="100"/>
        <v>1181.06</v>
      </c>
      <c r="FB15" s="64">
        <f t="shared" si="35"/>
        <v>1181.06</v>
      </c>
      <c r="FC15" s="64">
        <f t="shared" si="101"/>
        <v>1181.06</v>
      </c>
      <c r="FD15" s="64">
        <f t="shared" si="36"/>
        <v>1181.06</v>
      </c>
      <c r="FE15" s="64">
        <f t="shared" si="37"/>
        <v>0</v>
      </c>
      <c r="FF15" s="64">
        <f t="shared" si="102"/>
        <v>0</v>
      </c>
      <c r="FG15" s="64">
        <f t="shared" si="38"/>
        <v>0</v>
      </c>
      <c r="FH15" s="64">
        <f t="shared" si="39"/>
        <v>0</v>
      </c>
      <c r="FI15" s="64">
        <f t="shared" si="40"/>
        <v>0</v>
      </c>
      <c r="FJ15" s="64">
        <f t="shared" si="41"/>
        <v>0</v>
      </c>
      <c r="FK15" s="64">
        <f t="shared" si="42"/>
        <v>0</v>
      </c>
      <c r="FL15" s="64">
        <f t="shared" si="43"/>
        <v>17281.144179999999</v>
      </c>
      <c r="FM15" s="64">
        <f t="shared" si="44"/>
        <v>0</v>
      </c>
      <c r="FN15" s="64">
        <f t="shared" si="45"/>
        <v>0</v>
      </c>
      <c r="FO15" s="64"/>
      <c r="FP15" s="64">
        <f t="shared" si="46"/>
        <v>0</v>
      </c>
      <c r="FQ15" s="64">
        <f t="shared" si="47"/>
        <v>0</v>
      </c>
      <c r="FR15" s="64"/>
      <c r="FS15" s="64">
        <f t="shared" si="48"/>
        <v>0</v>
      </c>
      <c r="FT15" s="64">
        <f t="shared" si="49"/>
        <v>0</v>
      </c>
      <c r="FU15" s="426">
        <f t="shared" si="50"/>
        <v>0</v>
      </c>
      <c r="FV15" s="426">
        <f t="shared" si="103"/>
        <v>0</v>
      </c>
      <c r="FW15" s="64">
        <f t="shared" si="51"/>
        <v>0</v>
      </c>
      <c r="FX15" s="64">
        <f t="shared" si="52"/>
        <v>0</v>
      </c>
      <c r="FY15" s="64">
        <f t="shared" si="104"/>
        <v>0</v>
      </c>
      <c r="FZ15" s="64">
        <f t="shared" si="53"/>
        <v>0</v>
      </c>
      <c r="GA15" s="64">
        <f t="shared" si="54"/>
        <v>0</v>
      </c>
      <c r="GB15" s="64">
        <f t="shared" si="105"/>
        <v>0</v>
      </c>
      <c r="GC15" s="64">
        <f t="shared" si="55"/>
        <v>0</v>
      </c>
      <c r="GD15" s="64">
        <f t="shared" si="56"/>
        <v>0</v>
      </c>
      <c r="GE15" s="64">
        <f t="shared" si="57"/>
        <v>0</v>
      </c>
      <c r="GF15" s="64">
        <f t="shared" si="58"/>
        <v>0</v>
      </c>
      <c r="GG15" s="64">
        <f t="shared" si="59"/>
        <v>0</v>
      </c>
      <c r="GH15" s="64">
        <f t="shared" si="60"/>
        <v>0</v>
      </c>
      <c r="GI15" s="64">
        <f t="shared" si="61"/>
        <v>0</v>
      </c>
      <c r="GJ15" s="64">
        <f t="shared" si="62"/>
        <v>0</v>
      </c>
      <c r="GK15" s="64"/>
      <c r="GL15" s="64">
        <f t="shared" si="63"/>
        <v>0</v>
      </c>
      <c r="GM15" s="64">
        <f t="shared" si="64"/>
        <v>0</v>
      </c>
      <c r="GN15" s="64"/>
      <c r="GO15" s="64">
        <f t="shared" si="65"/>
        <v>0</v>
      </c>
      <c r="GP15" s="64">
        <f t="shared" si="66"/>
        <v>0</v>
      </c>
      <c r="GQ15" s="426">
        <f t="shared" si="67"/>
        <v>0</v>
      </c>
      <c r="GR15" s="426">
        <f t="shared" si="106"/>
        <v>0</v>
      </c>
      <c r="GS15" s="64">
        <f t="shared" si="68"/>
        <v>0</v>
      </c>
      <c r="GT15" s="64">
        <f t="shared" si="69"/>
        <v>0</v>
      </c>
      <c r="GU15" s="64">
        <f t="shared" si="107"/>
        <v>0</v>
      </c>
      <c r="GV15" s="64">
        <f t="shared" si="70"/>
        <v>0</v>
      </c>
      <c r="GW15" s="64">
        <f t="shared" si="71"/>
        <v>0</v>
      </c>
      <c r="GX15" s="64">
        <f t="shared" si="108"/>
        <v>0</v>
      </c>
      <c r="GY15" s="64">
        <f t="shared" si="72"/>
        <v>0</v>
      </c>
      <c r="GZ15" s="64">
        <f t="shared" si="73"/>
        <v>0</v>
      </c>
      <c r="HA15" s="64">
        <f t="shared" si="109"/>
        <v>0</v>
      </c>
      <c r="HB15" s="64">
        <f t="shared" si="74"/>
        <v>0</v>
      </c>
      <c r="HC15" s="64">
        <f t="shared" si="75"/>
        <v>0</v>
      </c>
      <c r="HD15" s="64">
        <f t="shared" si="110"/>
        <v>0</v>
      </c>
      <c r="HE15" s="64">
        <f t="shared" si="76"/>
        <v>0</v>
      </c>
      <c r="HF15" s="64">
        <f t="shared" si="77"/>
        <v>0</v>
      </c>
      <c r="HG15" s="64"/>
      <c r="HH15" s="64">
        <f t="shared" si="78"/>
        <v>0</v>
      </c>
      <c r="HI15" s="64">
        <f t="shared" si="79"/>
        <v>0</v>
      </c>
      <c r="HJ15" s="64"/>
      <c r="HK15" s="64">
        <f t="shared" si="80"/>
        <v>0</v>
      </c>
      <c r="HL15" s="382">
        <f t="shared" si="111"/>
        <v>1181.06</v>
      </c>
      <c r="HM15" s="398">
        <f t="shared" si="81"/>
        <v>26125.800230000001</v>
      </c>
      <c r="HN15" s="398">
        <f t="shared" si="112"/>
        <v>1181.06</v>
      </c>
      <c r="HO15" s="382">
        <f t="shared" si="82"/>
        <v>1181.06</v>
      </c>
      <c r="HP15" s="382">
        <f t="shared" si="113"/>
        <v>1181.06</v>
      </c>
      <c r="HQ15" s="382">
        <f t="shared" si="114"/>
        <v>1181.06</v>
      </c>
      <c r="HR15" s="382">
        <f t="shared" si="115"/>
        <v>1181.06</v>
      </c>
      <c r="HS15" s="382">
        <f t="shared" si="116"/>
        <v>0</v>
      </c>
      <c r="HT15" s="382">
        <f t="shared" si="117"/>
        <v>0</v>
      </c>
      <c r="HU15" s="382">
        <f t="shared" si="118"/>
        <v>0</v>
      </c>
      <c r="HV15" s="382">
        <f t="shared" si="119"/>
        <v>0</v>
      </c>
      <c r="HW15" s="382">
        <f t="shared" si="120"/>
        <v>0</v>
      </c>
      <c r="HX15" s="382">
        <f t="shared" si="121"/>
        <v>0</v>
      </c>
      <c r="HY15" s="382">
        <f t="shared" si="122"/>
        <v>0</v>
      </c>
      <c r="HZ15" s="382">
        <f t="shared" si="123"/>
        <v>24944.740229999999</v>
      </c>
      <c r="IA15" s="382">
        <f t="shared" si="124"/>
        <v>0</v>
      </c>
      <c r="IB15" s="382">
        <f t="shared" si="125"/>
        <v>0</v>
      </c>
      <c r="IC15" s="382">
        <f t="shared" si="126"/>
        <v>0</v>
      </c>
      <c r="ID15" s="382">
        <f t="shared" si="127"/>
        <v>0</v>
      </c>
      <c r="IE15" s="382">
        <f t="shared" si="128"/>
        <v>0</v>
      </c>
      <c r="IF15" s="382">
        <f t="shared" si="129"/>
        <v>0</v>
      </c>
      <c r="IG15" s="382">
        <f t="shared" si="130"/>
        <v>0</v>
      </c>
    </row>
    <row r="16" spans="1:243" s="52" customFormat="1" ht="38.25" hidden="1" outlineLevel="1">
      <c r="A16" s="57" t="s">
        <v>430</v>
      </c>
      <c r="B16" s="383" t="s">
        <v>136</v>
      </c>
      <c r="C16" s="283" t="s">
        <v>75</v>
      </c>
      <c r="D16" s="60" t="s">
        <v>186</v>
      </c>
      <c r="E16" s="245" t="s">
        <v>6</v>
      </c>
      <c r="F16" s="83">
        <f>'[59]план '!$E$126+'[59]план '!$F$126</f>
        <v>1.3009999999999999</v>
      </c>
      <c r="G16" s="245" t="s">
        <v>5</v>
      </c>
      <c r="H16" s="34">
        <v>0</v>
      </c>
      <c r="I16" s="34">
        <f>'[58]2-ип тс '!$H$25</f>
        <v>0.02</v>
      </c>
      <c r="J16" s="245">
        <v>2018</v>
      </c>
      <c r="K16" s="245">
        <v>2018</v>
      </c>
      <c r="L16" s="373" t="s">
        <v>605</v>
      </c>
      <c r="M16" s="66">
        <f t="shared" si="84"/>
        <v>1138.721</v>
      </c>
      <c r="N16" s="341" t="s">
        <v>604</v>
      </c>
      <c r="O16" s="341">
        <f t="shared" si="85"/>
        <v>1041.57</v>
      </c>
      <c r="P16" s="66">
        <f t="shared" si="0"/>
        <v>0</v>
      </c>
      <c r="Q16" s="66">
        <f t="shared" si="0"/>
        <v>0</v>
      </c>
      <c r="R16" s="66">
        <f t="shared" si="0"/>
        <v>1138.721</v>
      </c>
      <c r="S16" s="66">
        <f t="shared" si="0"/>
        <v>1041.57</v>
      </c>
      <c r="T16" s="66">
        <f t="shared" si="0"/>
        <v>0</v>
      </c>
      <c r="U16" s="66">
        <f t="shared" si="0"/>
        <v>0</v>
      </c>
      <c r="V16" s="66">
        <f t="shared" si="86"/>
        <v>0</v>
      </c>
      <c r="W16" s="66"/>
      <c r="X16" s="66"/>
      <c r="Y16" s="66"/>
      <c r="Z16" s="66"/>
      <c r="AA16" s="66"/>
      <c r="AB16" s="66"/>
      <c r="AC16" s="66"/>
      <c r="AD16" s="66"/>
      <c r="AE16" s="66"/>
      <c r="AF16" s="66"/>
      <c r="AG16" s="66">
        <f t="shared" si="2"/>
        <v>0</v>
      </c>
      <c r="AH16" s="66">
        <f t="shared" si="2"/>
        <v>0</v>
      </c>
      <c r="AI16" s="66">
        <f t="shared" si="131"/>
        <v>0</v>
      </c>
      <c r="AJ16" s="66"/>
      <c r="AK16" s="66"/>
      <c r="AL16" s="66"/>
      <c r="AM16" s="66"/>
      <c r="AN16" s="66"/>
      <c r="AO16" s="66"/>
      <c r="AP16" s="66"/>
      <c r="AQ16" s="66"/>
      <c r="AR16" s="66"/>
      <c r="AS16" s="66">
        <f t="shared" si="4"/>
        <v>0</v>
      </c>
      <c r="AT16" s="66">
        <f t="shared" si="4"/>
        <v>0</v>
      </c>
      <c r="AU16" s="66"/>
      <c r="AV16" s="66">
        <f t="shared" si="5"/>
        <v>0</v>
      </c>
      <c r="AW16" s="66">
        <f t="shared" si="5"/>
        <v>0</v>
      </c>
      <c r="AX16" s="66"/>
      <c r="AY16" s="34">
        <f t="shared" si="87"/>
        <v>0</v>
      </c>
      <c r="AZ16" s="34">
        <f t="shared" si="87"/>
        <v>0</v>
      </c>
      <c r="BA16" s="50"/>
      <c r="BB16" s="50"/>
      <c r="BC16" s="50"/>
      <c r="BD16" s="50"/>
      <c r="BE16" s="50"/>
      <c r="BF16" s="50"/>
      <c r="BG16" s="50"/>
      <c r="BH16" s="50"/>
      <c r="BI16" s="50"/>
      <c r="BJ16" s="50"/>
      <c r="BK16" s="67"/>
      <c r="BL16" s="67"/>
      <c r="BM16" s="34">
        <f t="shared" si="88"/>
        <v>1138.721</v>
      </c>
      <c r="BN16" s="68">
        <f t="shared" si="88"/>
        <v>1041.57</v>
      </c>
      <c r="BO16" s="68"/>
      <c r="BP16" s="68"/>
      <c r="BQ16" s="34">
        <v>1138.721</v>
      </c>
      <c r="BR16" s="34">
        <v>1041.57</v>
      </c>
      <c r="BS16" s="34"/>
      <c r="BT16" s="34"/>
      <c r="BU16" s="34"/>
      <c r="BV16" s="34"/>
      <c r="BW16" s="34"/>
      <c r="BX16" s="34"/>
      <c r="BY16" s="34"/>
      <c r="BZ16" s="34"/>
      <c r="CA16" s="34">
        <f t="shared" si="89"/>
        <v>0</v>
      </c>
      <c r="CB16" s="34">
        <f t="shared" si="89"/>
        <v>0</v>
      </c>
      <c r="CC16" s="50"/>
      <c r="CD16" s="50"/>
      <c r="CE16" s="50"/>
      <c r="CF16" s="50"/>
      <c r="CG16" s="50"/>
      <c r="CH16" s="50"/>
      <c r="CI16" s="50"/>
      <c r="CJ16" s="50"/>
      <c r="CK16" s="50"/>
      <c r="CL16" s="50"/>
      <c r="CM16" s="50"/>
      <c r="CN16" s="50"/>
      <c r="CO16" s="34">
        <f t="shared" si="90"/>
        <v>0</v>
      </c>
      <c r="CP16" s="34">
        <f t="shared" si="90"/>
        <v>0</v>
      </c>
      <c r="CQ16" s="50"/>
      <c r="CR16" s="50"/>
      <c r="CS16" s="50"/>
      <c r="CT16" s="50"/>
      <c r="CU16" s="50"/>
      <c r="CV16" s="50"/>
      <c r="CW16" s="50"/>
      <c r="CX16" s="50"/>
      <c r="CY16" s="50"/>
      <c r="CZ16" s="353"/>
      <c r="DA16" s="353"/>
      <c r="DB16" s="353"/>
      <c r="DC16" s="380">
        <f t="shared" si="7"/>
        <v>1138.721</v>
      </c>
      <c r="DD16" s="380">
        <f t="shared" si="8"/>
        <v>1041.57</v>
      </c>
      <c r="DE16" s="64">
        <f t="shared" si="9"/>
        <v>0</v>
      </c>
      <c r="DF16" s="64">
        <f t="shared" si="10"/>
        <v>0</v>
      </c>
      <c r="DG16" s="64">
        <f t="shared" si="11"/>
        <v>1138.721</v>
      </c>
      <c r="DH16" s="64">
        <f t="shared" si="12"/>
        <v>1041.57</v>
      </c>
      <c r="DI16" s="64">
        <f t="shared" si="13"/>
        <v>0</v>
      </c>
      <c r="DJ16" s="64">
        <f t="shared" si="14"/>
        <v>0</v>
      </c>
      <c r="DK16" s="64">
        <f t="shared" si="15"/>
        <v>0</v>
      </c>
      <c r="DL16" s="64">
        <f t="shared" si="16"/>
        <v>0</v>
      </c>
      <c r="DM16" s="64">
        <f t="shared" si="17"/>
        <v>0</v>
      </c>
      <c r="DN16" s="64">
        <f t="shared" si="18"/>
        <v>0</v>
      </c>
      <c r="DO16" s="64">
        <f t="shared" si="19"/>
        <v>0</v>
      </c>
      <c r="DP16" s="64">
        <f t="shared" si="20"/>
        <v>0</v>
      </c>
      <c r="DQ16" s="51"/>
      <c r="DR16" s="51"/>
      <c r="DS16" s="51"/>
      <c r="DT16" s="51"/>
      <c r="DU16" s="51"/>
      <c r="DV16" s="51"/>
      <c r="DW16" s="51"/>
      <c r="DX16" s="51"/>
      <c r="DY16" s="51"/>
      <c r="DZ16" s="51"/>
      <c r="EA16" s="51"/>
      <c r="EB16" s="64">
        <f t="shared" si="91"/>
        <v>0</v>
      </c>
      <c r="EC16" s="426">
        <f t="shared" si="92"/>
        <v>0</v>
      </c>
      <c r="ED16" s="426">
        <f t="shared" si="93"/>
        <v>0</v>
      </c>
      <c r="EE16" s="64">
        <f t="shared" si="94"/>
        <v>0</v>
      </c>
      <c r="EF16" s="64">
        <f t="shared" si="21"/>
        <v>0</v>
      </c>
      <c r="EG16" s="64">
        <f t="shared" si="95"/>
        <v>0</v>
      </c>
      <c r="EH16" s="64">
        <f t="shared" si="22"/>
        <v>0</v>
      </c>
      <c r="EI16" s="64">
        <f t="shared" si="23"/>
        <v>0</v>
      </c>
      <c r="EJ16" s="64">
        <f t="shared" si="96"/>
        <v>0</v>
      </c>
      <c r="EK16" s="64">
        <f t="shared" si="24"/>
        <v>0</v>
      </c>
      <c r="EL16" s="64">
        <f t="shared" si="25"/>
        <v>0</v>
      </c>
      <c r="EM16" s="64">
        <f t="shared" si="26"/>
        <v>0</v>
      </c>
      <c r="EN16" s="64">
        <f t="shared" si="27"/>
        <v>0</v>
      </c>
      <c r="EO16" s="64">
        <f t="shared" si="28"/>
        <v>0</v>
      </c>
      <c r="EP16" s="64">
        <f t="shared" si="29"/>
        <v>0</v>
      </c>
      <c r="EQ16" s="64">
        <f t="shared" si="30"/>
        <v>0</v>
      </c>
      <c r="ER16" s="64">
        <f t="shared" si="31"/>
        <v>0</v>
      </c>
      <c r="ES16" s="64"/>
      <c r="ET16" s="426">
        <f t="shared" si="32"/>
        <v>0</v>
      </c>
      <c r="EU16" s="64">
        <f t="shared" si="33"/>
        <v>0</v>
      </c>
      <c r="EV16" s="64"/>
      <c r="EW16" s="426">
        <f t="shared" si="34"/>
        <v>0</v>
      </c>
      <c r="EX16" s="64">
        <f t="shared" si="97"/>
        <v>1138.721</v>
      </c>
      <c r="EY16" s="426">
        <f t="shared" si="98"/>
        <v>1041.57</v>
      </c>
      <c r="EZ16" s="426">
        <f t="shared" si="99"/>
        <v>1041.57</v>
      </c>
      <c r="FA16" s="64">
        <f t="shared" si="100"/>
        <v>1041.57</v>
      </c>
      <c r="FB16" s="64">
        <f t="shared" si="35"/>
        <v>0</v>
      </c>
      <c r="FC16" s="64">
        <f t="shared" si="101"/>
        <v>0</v>
      </c>
      <c r="FD16" s="64">
        <f t="shared" si="36"/>
        <v>0</v>
      </c>
      <c r="FE16" s="64">
        <f t="shared" si="37"/>
        <v>1138.721</v>
      </c>
      <c r="FF16" s="64">
        <f t="shared" si="102"/>
        <v>1041.57</v>
      </c>
      <c r="FG16" s="64">
        <f t="shared" si="38"/>
        <v>1041.57</v>
      </c>
      <c r="FH16" s="64">
        <f t="shared" si="39"/>
        <v>0</v>
      </c>
      <c r="FI16" s="64">
        <f t="shared" si="40"/>
        <v>0</v>
      </c>
      <c r="FJ16" s="64">
        <f t="shared" si="41"/>
        <v>0</v>
      </c>
      <c r="FK16" s="64">
        <f t="shared" si="42"/>
        <v>0</v>
      </c>
      <c r="FL16" s="64">
        <f t="shared" si="43"/>
        <v>0</v>
      </c>
      <c r="FM16" s="64">
        <f t="shared" si="44"/>
        <v>0</v>
      </c>
      <c r="FN16" s="64">
        <f t="shared" si="45"/>
        <v>0</v>
      </c>
      <c r="FO16" s="64"/>
      <c r="FP16" s="64">
        <f t="shared" si="46"/>
        <v>0</v>
      </c>
      <c r="FQ16" s="64">
        <f t="shared" si="47"/>
        <v>0</v>
      </c>
      <c r="FR16" s="64"/>
      <c r="FS16" s="64">
        <f t="shared" si="48"/>
        <v>0</v>
      </c>
      <c r="FT16" s="64">
        <f t="shared" si="49"/>
        <v>0</v>
      </c>
      <c r="FU16" s="426">
        <f t="shared" si="50"/>
        <v>0</v>
      </c>
      <c r="FV16" s="426">
        <f t="shared" si="103"/>
        <v>0</v>
      </c>
      <c r="FW16" s="64">
        <f t="shared" si="51"/>
        <v>0</v>
      </c>
      <c r="FX16" s="64">
        <f t="shared" si="52"/>
        <v>0</v>
      </c>
      <c r="FY16" s="64">
        <f t="shared" si="104"/>
        <v>0</v>
      </c>
      <c r="FZ16" s="64">
        <f t="shared" si="53"/>
        <v>0</v>
      </c>
      <c r="GA16" s="64">
        <f t="shared" si="54"/>
        <v>0</v>
      </c>
      <c r="GB16" s="64">
        <f t="shared" si="105"/>
        <v>0</v>
      </c>
      <c r="GC16" s="64">
        <f t="shared" si="55"/>
        <v>0</v>
      </c>
      <c r="GD16" s="64">
        <f t="shared" si="56"/>
        <v>0</v>
      </c>
      <c r="GE16" s="64">
        <f t="shared" si="57"/>
        <v>0</v>
      </c>
      <c r="GF16" s="64">
        <f t="shared" si="58"/>
        <v>0</v>
      </c>
      <c r="GG16" s="64">
        <f t="shared" si="59"/>
        <v>0</v>
      </c>
      <c r="GH16" s="64">
        <f t="shared" si="60"/>
        <v>0</v>
      </c>
      <c r="GI16" s="64">
        <f t="shared" si="61"/>
        <v>0</v>
      </c>
      <c r="GJ16" s="64">
        <f t="shared" si="62"/>
        <v>0</v>
      </c>
      <c r="GK16" s="64"/>
      <c r="GL16" s="64">
        <f t="shared" si="63"/>
        <v>0</v>
      </c>
      <c r="GM16" s="64">
        <f t="shared" si="64"/>
        <v>0</v>
      </c>
      <c r="GN16" s="64"/>
      <c r="GO16" s="64">
        <f t="shared" si="65"/>
        <v>0</v>
      </c>
      <c r="GP16" s="64">
        <f t="shared" si="66"/>
        <v>0</v>
      </c>
      <c r="GQ16" s="426">
        <f t="shared" si="67"/>
        <v>0</v>
      </c>
      <c r="GR16" s="426">
        <f t="shared" si="106"/>
        <v>0</v>
      </c>
      <c r="GS16" s="64">
        <f t="shared" si="68"/>
        <v>0</v>
      </c>
      <c r="GT16" s="64">
        <f t="shared" si="69"/>
        <v>0</v>
      </c>
      <c r="GU16" s="64">
        <f t="shared" si="107"/>
        <v>0</v>
      </c>
      <c r="GV16" s="64">
        <f t="shared" si="70"/>
        <v>0</v>
      </c>
      <c r="GW16" s="64">
        <f t="shared" si="71"/>
        <v>0</v>
      </c>
      <c r="GX16" s="64">
        <f t="shared" si="108"/>
        <v>0</v>
      </c>
      <c r="GY16" s="64">
        <f t="shared" si="72"/>
        <v>0</v>
      </c>
      <c r="GZ16" s="64">
        <f t="shared" si="73"/>
        <v>0</v>
      </c>
      <c r="HA16" s="64">
        <f t="shared" si="109"/>
        <v>0</v>
      </c>
      <c r="HB16" s="64">
        <f t="shared" si="74"/>
        <v>0</v>
      </c>
      <c r="HC16" s="64">
        <f t="shared" si="75"/>
        <v>0</v>
      </c>
      <c r="HD16" s="64">
        <f t="shared" si="110"/>
        <v>0</v>
      </c>
      <c r="HE16" s="64">
        <f t="shared" si="76"/>
        <v>0</v>
      </c>
      <c r="HF16" s="64">
        <f t="shared" si="77"/>
        <v>0</v>
      </c>
      <c r="HG16" s="64"/>
      <c r="HH16" s="64">
        <f t="shared" si="78"/>
        <v>0</v>
      </c>
      <c r="HI16" s="64">
        <f t="shared" si="79"/>
        <v>0</v>
      </c>
      <c r="HJ16" s="64"/>
      <c r="HK16" s="64">
        <f t="shared" si="80"/>
        <v>0</v>
      </c>
      <c r="HL16" s="382">
        <f t="shared" si="111"/>
        <v>1138.721</v>
      </c>
      <c r="HM16" s="429">
        <f t="shared" si="81"/>
        <v>1041.57</v>
      </c>
      <c r="HN16" s="429">
        <f t="shared" si="112"/>
        <v>1041.57</v>
      </c>
      <c r="HO16" s="382">
        <f t="shared" si="82"/>
        <v>1041.57</v>
      </c>
      <c r="HP16" s="382">
        <f t="shared" si="113"/>
        <v>0</v>
      </c>
      <c r="HQ16" s="382">
        <f t="shared" si="114"/>
        <v>0</v>
      </c>
      <c r="HR16" s="382">
        <f t="shared" si="115"/>
        <v>0</v>
      </c>
      <c r="HS16" s="382">
        <f t="shared" si="116"/>
        <v>1138.721</v>
      </c>
      <c r="HT16" s="382">
        <f t="shared" si="117"/>
        <v>1041.57</v>
      </c>
      <c r="HU16" s="382">
        <f t="shared" si="118"/>
        <v>1041.57</v>
      </c>
      <c r="HV16" s="382">
        <f t="shared" si="119"/>
        <v>0</v>
      </c>
      <c r="HW16" s="382">
        <f t="shared" si="120"/>
        <v>0</v>
      </c>
      <c r="HX16" s="382">
        <f t="shared" si="121"/>
        <v>0</v>
      </c>
      <c r="HY16" s="382">
        <f t="shared" si="122"/>
        <v>0</v>
      </c>
      <c r="HZ16" s="382">
        <f t="shared" si="123"/>
        <v>0</v>
      </c>
      <c r="IA16" s="382">
        <f t="shared" si="124"/>
        <v>0</v>
      </c>
      <c r="IB16" s="382">
        <f t="shared" si="125"/>
        <v>0</v>
      </c>
      <c r="IC16" s="382">
        <f t="shared" si="126"/>
        <v>0</v>
      </c>
      <c r="ID16" s="382">
        <f t="shared" si="127"/>
        <v>0</v>
      </c>
      <c r="IE16" s="382">
        <f t="shared" si="128"/>
        <v>0</v>
      </c>
      <c r="IF16" s="382">
        <f t="shared" si="129"/>
        <v>0</v>
      </c>
      <c r="IG16" s="382">
        <f t="shared" si="130"/>
        <v>0</v>
      </c>
    </row>
    <row r="17" spans="1:241" s="52" customFormat="1" ht="38.25" hidden="1" outlineLevel="1">
      <c r="A17" s="57" t="s">
        <v>431</v>
      </c>
      <c r="B17" s="383" t="s">
        <v>137</v>
      </c>
      <c r="C17" s="283" t="s">
        <v>74</v>
      </c>
      <c r="D17" s="60" t="s">
        <v>186</v>
      </c>
      <c r="E17" s="245" t="s">
        <v>6</v>
      </c>
      <c r="F17" s="83">
        <f>'[59]план '!$E$110</f>
        <v>0.215</v>
      </c>
      <c r="G17" s="245" t="s">
        <v>5</v>
      </c>
      <c r="H17" s="34">
        <v>0</v>
      </c>
      <c r="I17" s="231">
        <f>90/1000</f>
        <v>0.09</v>
      </c>
      <c r="J17" s="245">
        <v>2017</v>
      </c>
      <c r="K17" s="245">
        <v>2017</v>
      </c>
      <c r="L17" s="373" t="s">
        <v>605</v>
      </c>
      <c r="M17" s="66">
        <f t="shared" si="84"/>
        <v>960.29001799999992</v>
      </c>
      <c r="N17" s="341" t="s">
        <v>604</v>
      </c>
      <c r="O17" s="341">
        <f t="shared" si="85"/>
        <v>960.29001799999992</v>
      </c>
      <c r="P17" s="66">
        <f t="shared" si="0"/>
        <v>960.29001799999992</v>
      </c>
      <c r="Q17" s="66">
        <f t="shared" si="0"/>
        <v>960.29001799999992</v>
      </c>
      <c r="R17" s="66">
        <f t="shared" si="0"/>
        <v>0</v>
      </c>
      <c r="S17" s="66">
        <f t="shared" si="0"/>
        <v>0</v>
      </c>
      <c r="T17" s="66">
        <f t="shared" si="0"/>
        <v>0</v>
      </c>
      <c r="U17" s="66">
        <f t="shared" si="0"/>
        <v>0</v>
      </c>
      <c r="V17" s="66">
        <f t="shared" si="86"/>
        <v>0</v>
      </c>
      <c r="W17" s="341">
        <f>264.64668+122.576+95</f>
        <v>482.22267999999997</v>
      </c>
      <c r="X17" s="66"/>
      <c r="Y17" s="66"/>
      <c r="Z17" s="66"/>
      <c r="AA17" s="66"/>
      <c r="AB17" s="66"/>
      <c r="AC17" s="66"/>
      <c r="AD17" s="66"/>
      <c r="AE17" s="66"/>
      <c r="AF17" s="66"/>
      <c r="AG17" s="66">
        <f t="shared" si="2"/>
        <v>0</v>
      </c>
      <c r="AH17" s="66">
        <f t="shared" si="2"/>
        <v>0</v>
      </c>
      <c r="AI17" s="66">
        <f t="shared" si="131"/>
        <v>0</v>
      </c>
      <c r="AJ17" s="66"/>
      <c r="AK17" s="66"/>
      <c r="AL17" s="66"/>
      <c r="AM17" s="66"/>
      <c r="AN17" s="66"/>
      <c r="AO17" s="66"/>
      <c r="AP17" s="66"/>
      <c r="AQ17" s="66"/>
      <c r="AR17" s="66"/>
      <c r="AS17" s="66">
        <f t="shared" si="4"/>
        <v>0</v>
      </c>
      <c r="AT17" s="66">
        <f t="shared" si="4"/>
        <v>0</v>
      </c>
      <c r="AU17" s="66"/>
      <c r="AV17" s="66">
        <f t="shared" si="5"/>
        <v>0</v>
      </c>
      <c r="AW17" s="66">
        <f t="shared" si="5"/>
        <v>0</v>
      </c>
      <c r="AX17" s="66"/>
      <c r="AY17" s="34">
        <f t="shared" si="87"/>
        <v>0</v>
      </c>
      <c r="AZ17" s="34">
        <f t="shared" si="87"/>
        <v>0</v>
      </c>
      <c r="BA17" s="50"/>
      <c r="BB17" s="50"/>
      <c r="BC17" s="50"/>
      <c r="BD17" s="50"/>
      <c r="BE17" s="50"/>
      <c r="BF17" s="50"/>
      <c r="BG17" s="50"/>
      <c r="BH17" s="50"/>
      <c r="BI17" s="50"/>
      <c r="BJ17" s="50"/>
      <c r="BK17" s="67"/>
      <c r="BL17" s="67"/>
      <c r="BM17" s="34">
        <f t="shared" si="88"/>
        <v>960.29001799999992</v>
      </c>
      <c r="BN17" s="68">
        <f t="shared" si="88"/>
        <v>960.29001799999992</v>
      </c>
      <c r="BO17" s="68">
        <f>(F17*861.18*1.18)+(F17*2923.96*1.18)</f>
        <v>960.29001799999992</v>
      </c>
      <c r="BP17" s="68">
        <f>(F17*861.18*1.18)+(F17*2923.96*1.18)</f>
        <v>960.29001799999992</v>
      </c>
      <c r="BQ17" s="34"/>
      <c r="BR17" s="34"/>
      <c r="BS17" s="34"/>
      <c r="BT17" s="34"/>
      <c r="BU17" s="34"/>
      <c r="BV17" s="34"/>
      <c r="BW17" s="34"/>
      <c r="BX17" s="34"/>
      <c r="BY17" s="34"/>
      <c r="BZ17" s="34"/>
      <c r="CA17" s="34">
        <f t="shared" si="89"/>
        <v>0</v>
      </c>
      <c r="CB17" s="34">
        <f t="shared" si="89"/>
        <v>0</v>
      </c>
      <c r="CC17" s="50"/>
      <c r="CD17" s="50"/>
      <c r="CE17" s="50"/>
      <c r="CF17" s="50"/>
      <c r="CG17" s="50"/>
      <c r="CH17" s="50"/>
      <c r="CI17" s="50"/>
      <c r="CJ17" s="50"/>
      <c r="CK17" s="50"/>
      <c r="CL17" s="50"/>
      <c r="CM17" s="50"/>
      <c r="CN17" s="50"/>
      <c r="CO17" s="34">
        <f t="shared" si="90"/>
        <v>0</v>
      </c>
      <c r="CP17" s="34">
        <f t="shared" si="90"/>
        <v>0</v>
      </c>
      <c r="CQ17" s="50"/>
      <c r="CR17" s="50"/>
      <c r="CS17" s="50"/>
      <c r="CT17" s="50"/>
      <c r="CU17" s="50"/>
      <c r="CV17" s="50"/>
      <c r="CW17" s="50"/>
      <c r="CX17" s="50"/>
      <c r="CY17" s="50"/>
      <c r="CZ17" s="353"/>
      <c r="DA17" s="353"/>
      <c r="DB17" s="353"/>
      <c r="DC17" s="380">
        <f t="shared" si="7"/>
        <v>960.29001799999992</v>
      </c>
      <c r="DD17" s="380">
        <f t="shared" si="8"/>
        <v>960.29001799999992</v>
      </c>
      <c r="DE17" s="64">
        <f t="shared" si="9"/>
        <v>960.29001799999992</v>
      </c>
      <c r="DF17" s="64">
        <f t="shared" si="10"/>
        <v>960.29001799999992</v>
      </c>
      <c r="DG17" s="64">
        <f t="shared" si="11"/>
        <v>0</v>
      </c>
      <c r="DH17" s="64">
        <f t="shared" si="12"/>
        <v>0</v>
      </c>
      <c r="DI17" s="64">
        <f t="shared" si="13"/>
        <v>0</v>
      </c>
      <c r="DJ17" s="64">
        <f t="shared" si="14"/>
        <v>0</v>
      </c>
      <c r="DK17" s="64">
        <f t="shared" si="15"/>
        <v>0</v>
      </c>
      <c r="DL17" s="64">
        <f t="shared" si="16"/>
        <v>0</v>
      </c>
      <c r="DM17" s="64">
        <f t="shared" si="17"/>
        <v>0</v>
      </c>
      <c r="DN17" s="64">
        <f t="shared" si="18"/>
        <v>0</v>
      </c>
      <c r="DO17" s="64">
        <f t="shared" si="19"/>
        <v>0</v>
      </c>
      <c r="DP17" s="64">
        <f t="shared" si="20"/>
        <v>0</v>
      </c>
      <c r="DQ17" s="51"/>
      <c r="DR17" s="51"/>
      <c r="DS17" s="51"/>
      <c r="DT17" s="51"/>
      <c r="DU17" s="51"/>
      <c r="DV17" s="51"/>
      <c r="DW17" s="51"/>
      <c r="DX17" s="51"/>
      <c r="DY17" s="51"/>
      <c r="DZ17" s="51"/>
      <c r="EA17" s="51"/>
      <c r="EB17" s="64">
        <f t="shared" si="91"/>
        <v>0</v>
      </c>
      <c r="EC17" s="426">
        <f t="shared" si="92"/>
        <v>482.22267999999997</v>
      </c>
      <c r="ED17" s="426">
        <f t="shared" si="93"/>
        <v>0</v>
      </c>
      <c r="EE17" s="64">
        <f t="shared" si="94"/>
        <v>0</v>
      </c>
      <c r="EF17" s="64">
        <f t="shared" si="21"/>
        <v>0</v>
      </c>
      <c r="EG17" s="64">
        <f t="shared" si="95"/>
        <v>0</v>
      </c>
      <c r="EH17" s="64">
        <f t="shared" si="22"/>
        <v>0</v>
      </c>
      <c r="EI17" s="64">
        <f t="shared" si="23"/>
        <v>0</v>
      </c>
      <c r="EJ17" s="64">
        <f t="shared" si="96"/>
        <v>0</v>
      </c>
      <c r="EK17" s="64">
        <f t="shared" si="24"/>
        <v>0</v>
      </c>
      <c r="EL17" s="64">
        <f t="shared" si="25"/>
        <v>0</v>
      </c>
      <c r="EM17" s="64">
        <f t="shared" si="26"/>
        <v>482.22267999999997</v>
      </c>
      <c r="EN17" s="64">
        <f t="shared" si="27"/>
        <v>0</v>
      </c>
      <c r="EO17" s="64">
        <f t="shared" si="28"/>
        <v>0</v>
      </c>
      <c r="EP17" s="64">
        <f t="shared" si="29"/>
        <v>0</v>
      </c>
      <c r="EQ17" s="64">
        <f t="shared" si="30"/>
        <v>0</v>
      </c>
      <c r="ER17" s="64">
        <f t="shared" si="31"/>
        <v>0</v>
      </c>
      <c r="ES17" s="64"/>
      <c r="ET17" s="426">
        <f t="shared" si="32"/>
        <v>0</v>
      </c>
      <c r="EU17" s="64">
        <f t="shared" si="33"/>
        <v>0</v>
      </c>
      <c r="EV17" s="64"/>
      <c r="EW17" s="426">
        <f t="shared" si="34"/>
        <v>0</v>
      </c>
      <c r="EX17" s="64">
        <f t="shared" si="97"/>
        <v>960.29001799999992</v>
      </c>
      <c r="EY17" s="426">
        <f t="shared" si="98"/>
        <v>960.29001799999992</v>
      </c>
      <c r="EZ17" s="426">
        <f t="shared" si="99"/>
        <v>960.29001799999992</v>
      </c>
      <c r="FA17" s="64">
        <f t="shared" si="100"/>
        <v>960.29001799999992</v>
      </c>
      <c r="FB17" s="64">
        <f t="shared" si="35"/>
        <v>960.29001799999992</v>
      </c>
      <c r="FC17" s="64">
        <f t="shared" si="101"/>
        <v>960.29001799999992</v>
      </c>
      <c r="FD17" s="64">
        <f t="shared" si="36"/>
        <v>960.29001799999992</v>
      </c>
      <c r="FE17" s="64">
        <f t="shared" si="37"/>
        <v>0</v>
      </c>
      <c r="FF17" s="64">
        <f t="shared" si="102"/>
        <v>0</v>
      </c>
      <c r="FG17" s="64">
        <f t="shared" si="38"/>
        <v>0</v>
      </c>
      <c r="FH17" s="64">
        <f t="shared" si="39"/>
        <v>0</v>
      </c>
      <c r="FI17" s="64">
        <f t="shared" si="40"/>
        <v>0</v>
      </c>
      <c r="FJ17" s="64">
        <f t="shared" si="41"/>
        <v>0</v>
      </c>
      <c r="FK17" s="64">
        <f t="shared" si="42"/>
        <v>0</v>
      </c>
      <c r="FL17" s="64">
        <f t="shared" si="43"/>
        <v>0</v>
      </c>
      <c r="FM17" s="64">
        <f t="shared" si="44"/>
        <v>0</v>
      </c>
      <c r="FN17" s="64">
        <f t="shared" si="45"/>
        <v>0</v>
      </c>
      <c r="FO17" s="64"/>
      <c r="FP17" s="64">
        <f t="shared" si="46"/>
        <v>0</v>
      </c>
      <c r="FQ17" s="64">
        <f t="shared" si="47"/>
        <v>0</v>
      </c>
      <c r="FR17" s="64"/>
      <c r="FS17" s="64">
        <f t="shared" si="48"/>
        <v>0</v>
      </c>
      <c r="FT17" s="64">
        <f t="shared" si="49"/>
        <v>0</v>
      </c>
      <c r="FU17" s="426">
        <f t="shared" si="50"/>
        <v>0</v>
      </c>
      <c r="FV17" s="426">
        <f t="shared" si="103"/>
        <v>0</v>
      </c>
      <c r="FW17" s="64">
        <f t="shared" si="51"/>
        <v>0</v>
      </c>
      <c r="FX17" s="64">
        <f t="shared" si="52"/>
        <v>0</v>
      </c>
      <c r="FY17" s="64">
        <f t="shared" si="104"/>
        <v>0</v>
      </c>
      <c r="FZ17" s="64">
        <f t="shared" si="53"/>
        <v>0</v>
      </c>
      <c r="GA17" s="64">
        <f t="shared" si="54"/>
        <v>0</v>
      </c>
      <c r="GB17" s="64">
        <f t="shared" si="105"/>
        <v>0</v>
      </c>
      <c r="GC17" s="64">
        <f t="shared" si="55"/>
        <v>0</v>
      </c>
      <c r="GD17" s="64">
        <f t="shared" si="56"/>
        <v>0</v>
      </c>
      <c r="GE17" s="64">
        <f t="shared" si="57"/>
        <v>0</v>
      </c>
      <c r="GF17" s="64">
        <f t="shared" si="58"/>
        <v>0</v>
      </c>
      <c r="GG17" s="64">
        <f t="shared" si="59"/>
        <v>0</v>
      </c>
      <c r="GH17" s="64">
        <f t="shared" si="60"/>
        <v>0</v>
      </c>
      <c r="GI17" s="64">
        <f t="shared" si="61"/>
        <v>0</v>
      </c>
      <c r="GJ17" s="64">
        <f t="shared" si="62"/>
        <v>0</v>
      </c>
      <c r="GK17" s="64"/>
      <c r="GL17" s="64">
        <f t="shared" si="63"/>
        <v>0</v>
      </c>
      <c r="GM17" s="64">
        <f t="shared" si="64"/>
        <v>0</v>
      </c>
      <c r="GN17" s="64"/>
      <c r="GO17" s="64">
        <f t="shared" si="65"/>
        <v>0</v>
      </c>
      <c r="GP17" s="64">
        <f t="shared" si="66"/>
        <v>0</v>
      </c>
      <c r="GQ17" s="426">
        <f t="shared" si="67"/>
        <v>0</v>
      </c>
      <c r="GR17" s="426">
        <f t="shared" si="106"/>
        <v>0</v>
      </c>
      <c r="GS17" s="64">
        <f t="shared" si="68"/>
        <v>0</v>
      </c>
      <c r="GT17" s="64">
        <f t="shared" si="69"/>
        <v>0</v>
      </c>
      <c r="GU17" s="64">
        <f t="shared" si="107"/>
        <v>0</v>
      </c>
      <c r="GV17" s="64">
        <f t="shared" si="70"/>
        <v>0</v>
      </c>
      <c r="GW17" s="64">
        <f t="shared" si="71"/>
        <v>0</v>
      </c>
      <c r="GX17" s="64">
        <f t="shared" si="108"/>
        <v>0</v>
      </c>
      <c r="GY17" s="64">
        <f t="shared" si="72"/>
        <v>0</v>
      </c>
      <c r="GZ17" s="64">
        <f t="shared" si="73"/>
        <v>0</v>
      </c>
      <c r="HA17" s="64">
        <f t="shared" si="109"/>
        <v>0</v>
      </c>
      <c r="HB17" s="64">
        <f t="shared" si="74"/>
        <v>0</v>
      </c>
      <c r="HC17" s="64">
        <f t="shared" si="75"/>
        <v>0</v>
      </c>
      <c r="HD17" s="64">
        <f t="shared" si="110"/>
        <v>0</v>
      </c>
      <c r="HE17" s="64">
        <f t="shared" si="76"/>
        <v>0</v>
      </c>
      <c r="HF17" s="64">
        <f t="shared" si="77"/>
        <v>0</v>
      </c>
      <c r="HG17" s="64"/>
      <c r="HH17" s="64">
        <f t="shared" si="78"/>
        <v>0</v>
      </c>
      <c r="HI17" s="64">
        <f t="shared" si="79"/>
        <v>0</v>
      </c>
      <c r="HJ17" s="64"/>
      <c r="HK17" s="64">
        <f t="shared" si="80"/>
        <v>0</v>
      </c>
      <c r="HL17" s="382">
        <f t="shared" si="111"/>
        <v>960.29001799999992</v>
      </c>
      <c r="HM17" s="398">
        <f t="shared" si="81"/>
        <v>1442.512698</v>
      </c>
      <c r="HN17" s="398">
        <f t="shared" si="112"/>
        <v>960.29001799999992</v>
      </c>
      <c r="HO17" s="382">
        <f t="shared" si="82"/>
        <v>960.29001799999992</v>
      </c>
      <c r="HP17" s="382">
        <f t="shared" si="113"/>
        <v>960.29001799999992</v>
      </c>
      <c r="HQ17" s="382">
        <f t="shared" si="114"/>
        <v>960.29001799999992</v>
      </c>
      <c r="HR17" s="382">
        <f t="shared" si="115"/>
        <v>960.29001799999992</v>
      </c>
      <c r="HS17" s="382">
        <f t="shared" si="116"/>
        <v>0</v>
      </c>
      <c r="HT17" s="382">
        <f t="shared" si="117"/>
        <v>0</v>
      </c>
      <c r="HU17" s="382">
        <f t="shared" si="118"/>
        <v>0</v>
      </c>
      <c r="HV17" s="382">
        <f t="shared" si="119"/>
        <v>0</v>
      </c>
      <c r="HW17" s="382">
        <f t="shared" si="120"/>
        <v>482.22267999999997</v>
      </c>
      <c r="HX17" s="382">
        <f t="shared" si="121"/>
        <v>0</v>
      </c>
      <c r="HY17" s="382">
        <f t="shared" si="122"/>
        <v>0</v>
      </c>
      <c r="HZ17" s="382">
        <f t="shared" si="123"/>
        <v>0</v>
      </c>
      <c r="IA17" s="382">
        <f t="shared" si="124"/>
        <v>0</v>
      </c>
      <c r="IB17" s="382">
        <f t="shared" si="125"/>
        <v>0</v>
      </c>
      <c r="IC17" s="382">
        <f t="shared" si="126"/>
        <v>0</v>
      </c>
      <c r="ID17" s="382">
        <f t="shared" si="127"/>
        <v>0</v>
      </c>
      <c r="IE17" s="382">
        <f t="shared" si="128"/>
        <v>0</v>
      </c>
      <c r="IF17" s="382">
        <f t="shared" si="129"/>
        <v>0</v>
      </c>
      <c r="IG17" s="382">
        <f t="shared" si="130"/>
        <v>0</v>
      </c>
    </row>
    <row r="18" spans="1:241" s="52" customFormat="1" ht="25.5" hidden="1" outlineLevel="1">
      <c r="A18" s="57" t="s">
        <v>432</v>
      </c>
      <c r="B18" s="383" t="s">
        <v>138</v>
      </c>
      <c r="C18" s="283" t="s">
        <v>73</v>
      </c>
      <c r="D18" s="60" t="s">
        <v>191</v>
      </c>
      <c r="E18" s="245" t="s">
        <v>6</v>
      </c>
      <c r="F18" s="83">
        <v>0.17100000000000001</v>
      </c>
      <c r="G18" s="245" t="s">
        <v>5</v>
      </c>
      <c r="H18" s="34">
        <v>0</v>
      </c>
      <c r="I18" s="34">
        <f>('[60]от0,1до1,5'!$I$13+'[60]от0,1до1,5'!$K$13)/1000</f>
        <v>0.1</v>
      </c>
      <c r="J18" s="245">
        <v>2019</v>
      </c>
      <c r="K18" s="245">
        <v>2019</v>
      </c>
      <c r="L18" s="245"/>
      <c r="M18" s="66">
        <f t="shared" si="84"/>
        <v>0</v>
      </c>
      <c r="N18" s="341" t="s">
        <v>604</v>
      </c>
      <c r="O18" s="66">
        <f t="shared" si="85"/>
        <v>332</v>
      </c>
      <c r="P18" s="66">
        <f t="shared" si="0"/>
        <v>0</v>
      </c>
      <c r="Q18" s="66">
        <f t="shared" si="0"/>
        <v>0</v>
      </c>
      <c r="R18" s="66">
        <f t="shared" si="0"/>
        <v>0</v>
      </c>
      <c r="S18" s="66">
        <f t="shared" si="0"/>
        <v>0</v>
      </c>
      <c r="T18" s="66">
        <f t="shared" si="0"/>
        <v>0</v>
      </c>
      <c r="U18" s="66">
        <f t="shared" si="0"/>
        <v>332</v>
      </c>
      <c r="V18" s="66">
        <f t="shared" si="86"/>
        <v>0</v>
      </c>
      <c r="W18" s="66"/>
      <c r="X18" s="66">
        <v>332</v>
      </c>
      <c r="Y18" s="322"/>
      <c r="Z18" s="322"/>
      <c r="AA18" s="322"/>
      <c r="AB18" s="322"/>
      <c r="AC18" s="322"/>
      <c r="AD18" s="322"/>
      <c r="AE18" s="322"/>
      <c r="AF18" s="322"/>
      <c r="AG18" s="66">
        <f t="shared" si="2"/>
        <v>0</v>
      </c>
      <c r="AH18" s="66">
        <f t="shared" si="2"/>
        <v>0</v>
      </c>
      <c r="AI18" s="66">
        <f t="shared" si="131"/>
        <v>0</v>
      </c>
      <c r="AJ18" s="66"/>
      <c r="AK18" s="66"/>
      <c r="AL18" s="66"/>
      <c r="AM18" s="66"/>
      <c r="AN18" s="66"/>
      <c r="AO18" s="66"/>
      <c r="AP18" s="66"/>
      <c r="AQ18" s="66"/>
      <c r="AR18" s="66"/>
      <c r="AS18" s="66">
        <f t="shared" si="4"/>
        <v>0</v>
      </c>
      <c r="AT18" s="66">
        <f t="shared" si="4"/>
        <v>0</v>
      </c>
      <c r="AU18" s="66"/>
      <c r="AV18" s="66">
        <f t="shared" si="5"/>
        <v>0</v>
      </c>
      <c r="AW18" s="66">
        <f t="shared" si="5"/>
        <v>0</v>
      </c>
      <c r="AX18" s="66"/>
      <c r="AY18" s="34">
        <f t="shared" si="87"/>
        <v>0</v>
      </c>
      <c r="AZ18" s="34">
        <f t="shared" si="87"/>
        <v>0</v>
      </c>
      <c r="BA18" s="50"/>
      <c r="BB18" s="50"/>
      <c r="BC18" s="50"/>
      <c r="BD18" s="50"/>
      <c r="BE18" s="50"/>
      <c r="BF18" s="50"/>
      <c r="BG18" s="50"/>
      <c r="BH18" s="50"/>
      <c r="BI18" s="50"/>
      <c r="BJ18" s="50"/>
      <c r="BK18" s="67"/>
      <c r="BL18" s="67"/>
      <c r="BM18" s="34">
        <f t="shared" si="88"/>
        <v>0</v>
      </c>
      <c r="BN18" s="68">
        <f t="shared" si="88"/>
        <v>332</v>
      </c>
      <c r="BO18" s="68"/>
      <c r="BP18" s="68"/>
      <c r="BQ18" s="34"/>
      <c r="BR18" s="34"/>
      <c r="BS18" s="34"/>
      <c r="BT18" s="34">
        <v>332</v>
      </c>
      <c r="BU18" s="34"/>
      <c r="BV18" s="34"/>
      <c r="BW18" s="34"/>
      <c r="BX18" s="34"/>
      <c r="BY18" s="34"/>
      <c r="BZ18" s="34"/>
      <c r="CA18" s="34">
        <f t="shared" si="89"/>
        <v>0</v>
      </c>
      <c r="CB18" s="34">
        <f t="shared" si="89"/>
        <v>0</v>
      </c>
      <c r="CC18" s="50"/>
      <c r="CD18" s="50"/>
      <c r="CE18" s="50"/>
      <c r="CF18" s="50"/>
      <c r="CG18" s="50"/>
      <c r="CH18" s="50"/>
      <c r="CI18" s="50"/>
      <c r="CJ18" s="50"/>
      <c r="CK18" s="50"/>
      <c r="CL18" s="50"/>
      <c r="CM18" s="50"/>
      <c r="CN18" s="50"/>
      <c r="CO18" s="34">
        <f t="shared" si="90"/>
        <v>0</v>
      </c>
      <c r="CP18" s="34">
        <f t="shared" si="90"/>
        <v>0</v>
      </c>
      <c r="CQ18" s="50"/>
      <c r="CR18" s="50"/>
      <c r="CS18" s="50"/>
      <c r="CT18" s="50"/>
      <c r="CU18" s="50"/>
      <c r="CV18" s="50"/>
      <c r="CW18" s="50"/>
      <c r="CX18" s="50"/>
      <c r="CY18" s="50"/>
      <c r="CZ18" s="353"/>
      <c r="DA18" s="353"/>
      <c r="DB18" s="353"/>
      <c r="DC18" s="380">
        <f t="shared" si="7"/>
        <v>0</v>
      </c>
      <c r="DD18" s="380">
        <f t="shared" si="8"/>
        <v>332</v>
      </c>
      <c r="DE18" s="64">
        <f t="shared" si="9"/>
        <v>0</v>
      </c>
      <c r="DF18" s="64">
        <f t="shared" si="10"/>
        <v>0</v>
      </c>
      <c r="DG18" s="64">
        <f t="shared" si="11"/>
        <v>0</v>
      </c>
      <c r="DH18" s="64">
        <f t="shared" si="12"/>
        <v>0</v>
      </c>
      <c r="DI18" s="64">
        <f t="shared" si="13"/>
        <v>0</v>
      </c>
      <c r="DJ18" s="64">
        <f t="shared" si="14"/>
        <v>332</v>
      </c>
      <c r="DK18" s="64">
        <f t="shared" si="15"/>
        <v>0</v>
      </c>
      <c r="DL18" s="64">
        <f t="shared" si="16"/>
        <v>0</v>
      </c>
      <c r="DM18" s="64">
        <f t="shared" si="17"/>
        <v>0</v>
      </c>
      <c r="DN18" s="64">
        <f t="shared" si="18"/>
        <v>0</v>
      </c>
      <c r="DO18" s="64">
        <f t="shared" si="19"/>
        <v>0</v>
      </c>
      <c r="DP18" s="64">
        <f t="shared" si="20"/>
        <v>0</v>
      </c>
      <c r="DQ18" s="51"/>
      <c r="DR18" s="51"/>
      <c r="DS18" s="51"/>
      <c r="DT18" s="51"/>
      <c r="DU18" s="51"/>
      <c r="DV18" s="51"/>
      <c r="DW18" s="51"/>
      <c r="DX18" s="51"/>
      <c r="DY18" s="51"/>
      <c r="DZ18" s="51"/>
      <c r="EA18" s="51"/>
      <c r="EB18" s="64">
        <f t="shared" si="91"/>
        <v>0</v>
      </c>
      <c r="EC18" s="426">
        <f t="shared" si="92"/>
        <v>0</v>
      </c>
      <c r="ED18" s="426">
        <f t="shared" si="93"/>
        <v>0</v>
      </c>
      <c r="EE18" s="64">
        <f t="shared" si="94"/>
        <v>0</v>
      </c>
      <c r="EF18" s="64">
        <f t="shared" si="21"/>
        <v>0</v>
      </c>
      <c r="EG18" s="64">
        <f t="shared" si="95"/>
        <v>0</v>
      </c>
      <c r="EH18" s="64">
        <f t="shared" si="22"/>
        <v>0</v>
      </c>
      <c r="EI18" s="64">
        <f t="shared" si="23"/>
        <v>0</v>
      </c>
      <c r="EJ18" s="64">
        <f t="shared" si="96"/>
        <v>0</v>
      </c>
      <c r="EK18" s="64">
        <f t="shared" si="24"/>
        <v>0</v>
      </c>
      <c r="EL18" s="64">
        <f t="shared" si="25"/>
        <v>0</v>
      </c>
      <c r="EM18" s="64">
        <f t="shared" si="26"/>
        <v>0</v>
      </c>
      <c r="EN18" s="64">
        <f t="shared" si="27"/>
        <v>0</v>
      </c>
      <c r="EO18" s="64">
        <f t="shared" si="28"/>
        <v>0</v>
      </c>
      <c r="EP18" s="64">
        <f t="shared" si="29"/>
        <v>0</v>
      </c>
      <c r="EQ18" s="64">
        <f t="shared" si="30"/>
        <v>0</v>
      </c>
      <c r="ER18" s="64">
        <f t="shared" si="31"/>
        <v>0</v>
      </c>
      <c r="ES18" s="64"/>
      <c r="ET18" s="426">
        <f t="shared" si="32"/>
        <v>0</v>
      </c>
      <c r="EU18" s="64">
        <f t="shared" si="33"/>
        <v>0</v>
      </c>
      <c r="EV18" s="64"/>
      <c r="EW18" s="426">
        <f t="shared" si="34"/>
        <v>0</v>
      </c>
      <c r="EX18" s="64">
        <f t="shared" si="97"/>
        <v>0</v>
      </c>
      <c r="EY18" s="426">
        <f t="shared" si="98"/>
        <v>332</v>
      </c>
      <c r="EZ18" s="426">
        <f t="shared" si="99"/>
        <v>332</v>
      </c>
      <c r="FA18" s="64">
        <f t="shared" si="100"/>
        <v>332</v>
      </c>
      <c r="FB18" s="64">
        <f t="shared" si="35"/>
        <v>0</v>
      </c>
      <c r="FC18" s="64">
        <f t="shared" si="101"/>
        <v>0</v>
      </c>
      <c r="FD18" s="64">
        <f t="shared" si="36"/>
        <v>0</v>
      </c>
      <c r="FE18" s="64">
        <f t="shared" si="37"/>
        <v>0</v>
      </c>
      <c r="FF18" s="64">
        <f t="shared" si="102"/>
        <v>0</v>
      </c>
      <c r="FG18" s="64">
        <f t="shared" si="38"/>
        <v>0</v>
      </c>
      <c r="FH18" s="64">
        <f t="shared" si="39"/>
        <v>0</v>
      </c>
      <c r="FI18" s="64">
        <f t="shared" si="40"/>
        <v>332</v>
      </c>
      <c r="FJ18" s="64">
        <f t="shared" si="41"/>
        <v>332</v>
      </c>
      <c r="FK18" s="64">
        <f t="shared" si="42"/>
        <v>0</v>
      </c>
      <c r="FL18" s="64">
        <f t="shared" si="43"/>
        <v>0</v>
      </c>
      <c r="FM18" s="64">
        <f t="shared" si="44"/>
        <v>0</v>
      </c>
      <c r="FN18" s="64">
        <f t="shared" si="45"/>
        <v>0</v>
      </c>
      <c r="FO18" s="64"/>
      <c r="FP18" s="64">
        <f t="shared" si="46"/>
        <v>0</v>
      </c>
      <c r="FQ18" s="64">
        <f t="shared" si="47"/>
        <v>0</v>
      </c>
      <c r="FR18" s="64"/>
      <c r="FS18" s="64">
        <f t="shared" si="48"/>
        <v>0</v>
      </c>
      <c r="FT18" s="64">
        <f t="shared" si="49"/>
        <v>0</v>
      </c>
      <c r="FU18" s="426">
        <f t="shared" si="50"/>
        <v>0</v>
      </c>
      <c r="FV18" s="426">
        <f t="shared" si="103"/>
        <v>0</v>
      </c>
      <c r="FW18" s="64">
        <f t="shared" si="51"/>
        <v>0</v>
      </c>
      <c r="FX18" s="64">
        <f t="shared" si="52"/>
        <v>0</v>
      </c>
      <c r="FY18" s="64">
        <f t="shared" si="104"/>
        <v>0</v>
      </c>
      <c r="FZ18" s="64">
        <f t="shared" si="53"/>
        <v>0</v>
      </c>
      <c r="GA18" s="64">
        <f t="shared" si="54"/>
        <v>0</v>
      </c>
      <c r="GB18" s="64">
        <f t="shared" si="105"/>
        <v>0</v>
      </c>
      <c r="GC18" s="64">
        <f t="shared" si="55"/>
        <v>0</v>
      </c>
      <c r="GD18" s="64">
        <f t="shared" si="56"/>
        <v>0</v>
      </c>
      <c r="GE18" s="64">
        <f t="shared" si="57"/>
        <v>0</v>
      </c>
      <c r="GF18" s="64">
        <f t="shared" si="58"/>
        <v>0</v>
      </c>
      <c r="GG18" s="64">
        <f t="shared" si="59"/>
        <v>0</v>
      </c>
      <c r="GH18" s="64">
        <f t="shared" si="60"/>
        <v>0</v>
      </c>
      <c r="GI18" s="64">
        <f t="shared" si="61"/>
        <v>0</v>
      </c>
      <c r="GJ18" s="64">
        <f t="shared" si="62"/>
        <v>0</v>
      </c>
      <c r="GK18" s="64"/>
      <c r="GL18" s="64">
        <f t="shared" si="63"/>
        <v>0</v>
      </c>
      <c r="GM18" s="64">
        <f t="shared" si="64"/>
        <v>0</v>
      </c>
      <c r="GN18" s="64"/>
      <c r="GO18" s="64">
        <f t="shared" si="65"/>
        <v>0</v>
      </c>
      <c r="GP18" s="64">
        <f t="shared" si="66"/>
        <v>0</v>
      </c>
      <c r="GQ18" s="426">
        <f t="shared" si="67"/>
        <v>0</v>
      </c>
      <c r="GR18" s="426">
        <f t="shared" si="106"/>
        <v>0</v>
      </c>
      <c r="GS18" s="64">
        <f t="shared" si="68"/>
        <v>0</v>
      </c>
      <c r="GT18" s="64">
        <f t="shared" si="69"/>
        <v>0</v>
      </c>
      <c r="GU18" s="64">
        <f t="shared" si="107"/>
        <v>0</v>
      </c>
      <c r="GV18" s="64">
        <f t="shared" si="70"/>
        <v>0</v>
      </c>
      <c r="GW18" s="64">
        <f t="shared" si="71"/>
        <v>0</v>
      </c>
      <c r="GX18" s="64">
        <f t="shared" si="108"/>
        <v>0</v>
      </c>
      <c r="GY18" s="64">
        <f t="shared" si="72"/>
        <v>0</v>
      </c>
      <c r="GZ18" s="64">
        <f t="shared" si="73"/>
        <v>0</v>
      </c>
      <c r="HA18" s="64">
        <f t="shared" si="109"/>
        <v>0</v>
      </c>
      <c r="HB18" s="64">
        <f t="shared" si="74"/>
        <v>0</v>
      </c>
      <c r="HC18" s="64">
        <f t="shared" si="75"/>
        <v>0</v>
      </c>
      <c r="HD18" s="64">
        <f t="shared" si="110"/>
        <v>0</v>
      </c>
      <c r="HE18" s="64">
        <f t="shared" si="76"/>
        <v>0</v>
      </c>
      <c r="HF18" s="64">
        <f t="shared" si="77"/>
        <v>0</v>
      </c>
      <c r="HG18" s="64"/>
      <c r="HH18" s="64">
        <f t="shared" si="78"/>
        <v>0</v>
      </c>
      <c r="HI18" s="64">
        <f t="shared" si="79"/>
        <v>0</v>
      </c>
      <c r="HJ18" s="64"/>
      <c r="HK18" s="64">
        <f t="shared" si="80"/>
        <v>0</v>
      </c>
      <c r="HL18" s="382">
        <f t="shared" si="111"/>
        <v>0</v>
      </c>
      <c r="HM18" s="398">
        <f t="shared" si="81"/>
        <v>332</v>
      </c>
      <c r="HN18" s="398">
        <f t="shared" si="112"/>
        <v>332</v>
      </c>
      <c r="HO18" s="382">
        <f t="shared" si="82"/>
        <v>332</v>
      </c>
      <c r="HP18" s="382">
        <f t="shared" si="113"/>
        <v>0</v>
      </c>
      <c r="HQ18" s="382">
        <f t="shared" si="114"/>
        <v>0</v>
      </c>
      <c r="HR18" s="382">
        <f t="shared" si="115"/>
        <v>0</v>
      </c>
      <c r="HS18" s="382">
        <f t="shared" si="116"/>
        <v>0</v>
      </c>
      <c r="HT18" s="382">
        <f t="shared" si="117"/>
        <v>0</v>
      </c>
      <c r="HU18" s="382">
        <f t="shared" si="118"/>
        <v>0</v>
      </c>
      <c r="HV18" s="382">
        <f t="shared" si="119"/>
        <v>0</v>
      </c>
      <c r="HW18" s="382">
        <f t="shared" si="120"/>
        <v>332</v>
      </c>
      <c r="HX18" s="382">
        <f t="shared" si="121"/>
        <v>332</v>
      </c>
      <c r="HY18" s="382">
        <f t="shared" si="122"/>
        <v>0</v>
      </c>
      <c r="HZ18" s="382">
        <f t="shared" si="123"/>
        <v>0</v>
      </c>
      <c r="IA18" s="382">
        <f t="shared" si="124"/>
        <v>0</v>
      </c>
      <c r="IB18" s="382">
        <f t="shared" si="125"/>
        <v>0</v>
      </c>
      <c r="IC18" s="382">
        <f t="shared" si="126"/>
        <v>0</v>
      </c>
      <c r="ID18" s="382">
        <f t="shared" si="127"/>
        <v>0</v>
      </c>
      <c r="IE18" s="382">
        <f t="shared" si="128"/>
        <v>0</v>
      </c>
      <c r="IF18" s="382">
        <f t="shared" si="129"/>
        <v>0</v>
      </c>
      <c r="IG18" s="382">
        <f t="shared" si="130"/>
        <v>0</v>
      </c>
    </row>
    <row r="19" spans="1:241" s="52" customFormat="1" ht="25.5" hidden="1" outlineLevel="1">
      <c r="A19" s="57" t="s">
        <v>433</v>
      </c>
      <c r="B19" s="383" t="s">
        <v>140</v>
      </c>
      <c r="C19" s="283" t="s">
        <v>76</v>
      </c>
      <c r="D19" s="60" t="s">
        <v>200</v>
      </c>
      <c r="E19" s="245" t="s">
        <v>6</v>
      </c>
      <c r="F19" s="83">
        <f>'[59]план '!$E$127</f>
        <v>0.72099999999999997</v>
      </c>
      <c r="G19" s="245" t="s">
        <v>5</v>
      </c>
      <c r="H19" s="34">
        <v>0</v>
      </c>
      <c r="I19" s="34">
        <f>0.196</f>
        <v>0.19600000000000001</v>
      </c>
      <c r="J19" s="245">
        <v>2018</v>
      </c>
      <c r="K19" s="245">
        <v>2018</v>
      </c>
      <c r="L19" s="245"/>
      <c r="M19" s="66">
        <f t="shared" si="84"/>
        <v>688.22799999999995</v>
      </c>
      <c r="N19" s="341" t="s">
        <v>604</v>
      </c>
      <c r="O19" s="341">
        <f t="shared" si="85"/>
        <v>688.22799999999995</v>
      </c>
      <c r="P19" s="66">
        <f t="shared" si="0"/>
        <v>0</v>
      </c>
      <c r="Q19" s="66">
        <f t="shared" si="0"/>
        <v>0</v>
      </c>
      <c r="R19" s="66">
        <f t="shared" si="0"/>
        <v>688.22799999999995</v>
      </c>
      <c r="S19" s="66">
        <f t="shared" si="0"/>
        <v>688.22799999999995</v>
      </c>
      <c r="T19" s="66">
        <f t="shared" si="0"/>
        <v>0</v>
      </c>
      <c r="U19" s="66">
        <f t="shared" si="0"/>
        <v>0</v>
      </c>
      <c r="V19" s="66">
        <f t="shared" si="86"/>
        <v>0</v>
      </c>
      <c r="W19" s="66"/>
      <c r="X19" s="66"/>
      <c r="Y19" s="66"/>
      <c r="Z19" s="66"/>
      <c r="AA19" s="66"/>
      <c r="AB19" s="66"/>
      <c r="AC19" s="66"/>
      <c r="AD19" s="66"/>
      <c r="AE19" s="66"/>
      <c r="AF19" s="66"/>
      <c r="AG19" s="66">
        <f t="shared" si="2"/>
        <v>0</v>
      </c>
      <c r="AH19" s="66">
        <f t="shared" si="2"/>
        <v>0</v>
      </c>
      <c r="AI19" s="66">
        <f t="shared" si="131"/>
        <v>0</v>
      </c>
      <c r="AJ19" s="66"/>
      <c r="AK19" s="66"/>
      <c r="AL19" s="66"/>
      <c r="AM19" s="66"/>
      <c r="AN19" s="66"/>
      <c r="AO19" s="66"/>
      <c r="AP19" s="66"/>
      <c r="AQ19" s="66"/>
      <c r="AR19" s="66"/>
      <c r="AS19" s="66">
        <f t="shared" si="4"/>
        <v>0</v>
      </c>
      <c r="AT19" s="66">
        <f t="shared" si="4"/>
        <v>0</v>
      </c>
      <c r="AU19" s="66"/>
      <c r="AV19" s="66">
        <f t="shared" si="5"/>
        <v>0</v>
      </c>
      <c r="AW19" s="66">
        <f t="shared" si="5"/>
        <v>0</v>
      </c>
      <c r="AX19" s="66"/>
      <c r="AY19" s="34">
        <f t="shared" si="87"/>
        <v>0</v>
      </c>
      <c r="AZ19" s="34">
        <f t="shared" si="87"/>
        <v>0</v>
      </c>
      <c r="BA19" s="50"/>
      <c r="BB19" s="50"/>
      <c r="BC19" s="50"/>
      <c r="BD19" s="50"/>
      <c r="BE19" s="50"/>
      <c r="BF19" s="50"/>
      <c r="BG19" s="50"/>
      <c r="BH19" s="50"/>
      <c r="BI19" s="50"/>
      <c r="BJ19" s="50"/>
      <c r="BK19" s="67"/>
      <c r="BL19" s="67"/>
      <c r="BM19" s="34">
        <f t="shared" si="88"/>
        <v>688.22799999999995</v>
      </c>
      <c r="BN19" s="68">
        <f t="shared" si="88"/>
        <v>688.22799999999995</v>
      </c>
      <c r="BO19" s="68"/>
      <c r="BP19" s="68"/>
      <c r="BQ19" s="34">
        <v>688.22799999999995</v>
      </c>
      <c r="BR19" s="34">
        <v>688.22799999999995</v>
      </c>
      <c r="BS19" s="34"/>
      <c r="BT19" s="34"/>
      <c r="BU19" s="34"/>
      <c r="BV19" s="34"/>
      <c r="BW19" s="34"/>
      <c r="BX19" s="34"/>
      <c r="BY19" s="34"/>
      <c r="BZ19" s="34"/>
      <c r="CA19" s="34">
        <f t="shared" si="89"/>
        <v>0</v>
      </c>
      <c r="CB19" s="34">
        <f t="shared" si="89"/>
        <v>0</v>
      </c>
      <c r="CC19" s="50"/>
      <c r="CD19" s="50"/>
      <c r="CE19" s="50"/>
      <c r="CF19" s="50"/>
      <c r="CG19" s="50"/>
      <c r="CH19" s="50"/>
      <c r="CI19" s="50"/>
      <c r="CJ19" s="50"/>
      <c r="CK19" s="50"/>
      <c r="CL19" s="50"/>
      <c r="CM19" s="50"/>
      <c r="CN19" s="50"/>
      <c r="CO19" s="34">
        <f t="shared" si="90"/>
        <v>0</v>
      </c>
      <c r="CP19" s="34">
        <f t="shared" si="90"/>
        <v>0</v>
      </c>
      <c r="CQ19" s="50"/>
      <c r="CR19" s="50"/>
      <c r="CS19" s="50"/>
      <c r="CT19" s="50"/>
      <c r="CU19" s="50"/>
      <c r="CV19" s="50"/>
      <c r="CW19" s="50"/>
      <c r="CX19" s="50"/>
      <c r="CY19" s="50"/>
      <c r="CZ19" s="353"/>
      <c r="DA19" s="353"/>
      <c r="DB19" s="353"/>
      <c r="DC19" s="380">
        <f t="shared" si="7"/>
        <v>688.22799999999995</v>
      </c>
      <c r="DD19" s="380">
        <f t="shared" si="8"/>
        <v>688.22799999999995</v>
      </c>
      <c r="DE19" s="64">
        <f t="shared" si="9"/>
        <v>0</v>
      </c>
      <c r="DF19" s="64">
        <f t="shared" si="10"/>
        <v>0</v>
      </c>
      <c r="DG19" s="64">
        <f t="shared" si="11"/>
        <v>688.22799999999995</v>
      </c>
      <c r="DH19" s="64">
        <f t="shared" si="12"/>
        <v>688.22799999999995</v>
      </c>
      <c r="DI19" s="64">
        <f t="shared" si="13"/>
        <v>0</v>
      </c>
      <c r="DJ19" s="64">
        <f t="shared" si="14"/>
        <v>0</v>
      </c>
      <c r="DK19" s="64">
        <f t="shared" si="15"/>
        <v>0</v>
      </c>
      <c r="DL19" s="64">
        <f t="shared" si="16"/>
        <v>0</v>
      </c>
      <c r="DM19" s="64">
        <f t="shared" si="17"/>
        <v>0</v>
      </c>
      <c r="DN19" s="64">
        <f t="shared" si="18"/>
        <v>0</v>
      </c>
      <c r="DO19" s="64">
        <f t="shared" si="19"/>
        <v>0</v>
      </c>
      <c r="DP19" s="64">
        <f t="shared" si="20"/>
        <v>0</v>
      </c>
      <c r="DQ19" s="51"/>
      <c r="DR19" s="51"/>
      <c r="DS19" s="51"/>
      <c r="DT19" s="51"/>
      <c r="DU19" s="51"/>
      <c r="DV19" s="51"/>
      <c r="DW19" s="51"/>
      <c r="DX19" s="51"/>
      <c r="DY19" s="51"/>
      <c r="DZ19" s="51"/>
      <c r="EA19" s="51"/>
      <c r="EB19" s="64">
        <f t="shared" si="91"/>
        <v>0</v>
      </c>
      <c r="EC19" s="426">
        <f t="shared" si="92"/>
        <v>0</v>
      </c>
      <c r="ED19" s="426">
        <f t="shared" si="93"/>
        <v>0</v>
      </c>
      <c r="EE19" s="64">
        <f t="shared" si="94"/>
        <v>0</v>
      </c>
      <c r="EF19" s="64">
        <f t="shared" si="21"/>
        <v>0</v>
      </c>
      <c r="EG19" s="64">
        <f t="shared" si="95"/>
        <v>0</v>
      </c>
      <c r="EH19" s="64">
        <f t="shared" si="22"/>
        <v>0</v>
      </c>
      <c r="EI19" s="64">
        <f t="shared" si="23"/>
        <v>0</v>
      </c>
      <c r="EJ19" s="64">
        <f t="shared" si="96"/>
        <v>0</v>
      </c>
      <c r="EK19" s="64">
        <f t="shared" si="24"/>
        <v>0</v>
      </c>
      <c r="EL19" s="64">
        <f t="shared" si="25"/>
        <v>0</v>
      </c>
      <c r="EM19" s="64">
        <f t="shared" si="26"/>
        <v>0</v>
      </c>
      <c r="EN19" s="64">
        <f t="shared" si="27"/>
        <v>0</v>
      </c>
      <c r="EO19" s="64">
        <f t="shared" si="28"/>
        <v>0</v>
      </c>
      <c r="EP19" s="64">
        <f t="shared" si="29"/>
        <v>0</v>
      </c>
      <c r="EQ19" s="64">
        <f t="shared" si="30"/>
        <v>0</v>
      </c>
      <c r="ER19" s="64">
        <f t="shared" si="31"/>
        <v>0</v>
      </c>
      <c r="ES19" s="64"/>
      <c r="ET19" s="426">
        <f t="shared" si="32"/>
        <v>0</v>
      </c>
      <c r="EU19" s="64">
        <f t="shared" si="33"/>
        <v>0</v>
      </c>
      <c r="EV19" s="64"/>
      <c r="EW19" s="426">
        <f t="shared" si="34"/>
        <v>0</v>
      </c>
      <c r="EX19" s="64">
        <f t="shared" si="97"/>
        <v>688.22799999999995</v>
      </c>
      <c r="EY19" s="426">
        <f t="shared" si="98"/>
        <v>688.22799999999995</v>
      </c>
      <c r="EZ19" s="426">
        <f t="shared" si="99"/>
        <v>688.22799999999995</v>
      </c>
      <c r="FA19" s="64">
        <f t="shared" si="100"/>
        <v>688.22799999999995</v>
      </c>
      <c r="FB19" s="64">
        <f t="shared" si="35"/>
        <v>0</v>
      </c>
      <c r="FC19" s="64">
        <f t="shared" si="101"/>
        <v>0</v>
      </c>
      <c r="FD19" s="64">
        <f t="shared" si="36"/>
        <v>0</v>
      </c>
      <c r="FE19" s="64">
        <f t="shared" si="37"/>
        <v>688.22799999999995</v>
      </c>
      <c r="FF19" s="64">
        <f t="shared" si="102"/>
        <v>688.22799999999995</v>
      </c>
      <c r="FG19" s="64">
        <f t="shared" si="38"/>
        <v>688.22799999999995</v>
      </c>
      <c r="FH19" s="64">
        <f t="shared" si="39"/>
        <v>0</v>
      </c>
      <c r="FI19" s="64">
        <f t="shared" si="40"/>
        <v>0</v>
      </c>
      <c r="FJ19" s="64">
        <f t="shared" si="41"/>
        <v>0</v>
      </c>
      <c r="FK19" s="64">
        <f t="shared" si="42"/>
        <v>0</v>
      </c>
      <c r="FL19" s="64">
        <f t="shared" si="43"/>
        <v>0</v>
      </c>
      <c r="FM19" s="64">
        <f t="shared" si="44"/>
        <v>0</v>
      </c>
      <c r="FN19" s="64">
        <f t="shared" si="45"/>
        <v>0</v>
      </c>
      <c r="FO19" s="64"/>
      <c r="FP19" s="64">
        <f t="shared" si="46"/>
        <v>0</v>
      </c>
      <c r="FQ19" s="64">
        <f t="shared" si="47"/>
        <v>0</v>
      </c>
      <c r="FR19" s="64"/>
      <c r="FS19" s="64">
        <f t="shared" si="48"/>
        <v>0</v>
      </c>
      <c r="FT19" s="64">
        <f t="shared" si="49"/>
        <v>0</v>
      </c>
      <c r="FU19" s="426">
        <f t="shared" si="50"/>
        <v>0</v>
      </c>
      <c r="FV19" s="426">
        <f t="shared" si="103"/>
        <v>0</v>
      </c>
      <c r="FW19" s="64">
        <f t="shared" si="51"/>
        <v>0</v>
      </c>
      <c r="FX19" s="64">
        <f t="shared" si="52"/>
        <v>0</v>
      </c>
      <c r="FY19" s="64">
        <f t="shared" si="104"/>
        <v>0</v>
      </c>
      <c r="FZ19" s="64">
        <f t="shared" si="53"/>
        <v>0</v>
      </c>
      <c r="GA19" s="64">
        <f t="shared" si="54"/>
        <v>0</v>
      </c>
      <c r="GB19" s="64">
        <f t="shared" si="105"/>
        <v>0</v>
      </c>
      <c r="GC19" s="64">
        <f t="shared" si="55"/>
        <v>0</v>
      </c>
      <c r="GD19" s="64">
        <f t="shared" si="56"/>
        <v>0</v>
      </c>
      <c r="GE19" s="64">
        <f t="shared" si="57"/>
        <v>0</v>
      </c>
      <c r="GF19" s="64">
        <f t="shared" si="58"/>
        <v>0</v>
      </c>
      <c r="GG19" s="64">
        <f t="shared" si="59"/>
        <v>0</v>
      </c>
      <c r="GH19" s="64">
        <f t="shared" si="60"/>
        <v>0</v>
      </c>
      <c r="GI19" s="64">
        <f t="shared" si="61"/>
        <v>0</v>
      </c>
      <c r="GJ19" s="64">
        <f t="shared" si="62"/>
        <v>0</v>
      </c>
      <c r="GK19" s="64"/>
      <c r="GL19" s="64">
        <f t="shared" si="63"/>
        <v>0</v>
      </c>
      <c r="GM19" s="64">
        <f t="shared" si="64"/>
        <v>0</v>
      </c>
      <c r="GN19" s="64"/>
      <c r="GO19" s="64">
        <f t="shared" si="65"/>
        <v>0</v>
      </c>
      <c r="GP19" s="64">
        <f t="shared" si="66"/>
        <v>0</v>
      </c>
      <c r="GQ19" s="426">
        <f t="shared" si="67"/>
        <v>0</v>
      </c>
      <c r="GR19" s="426">
        <f t="shared" si="106"/>
        <v>0</v>
      </c>
      <c r="GS19" s="64">
        <f t="shared" si="68"/>
        <v>0</v>
      </c>
      <c r="GT19" s="64">
        <f t="shared" si="69"/>
        <v>0</v>
      </c>
      <c r="GU19" s="64">
        <f t="shared" si="107"/>
        <v>0</v>
      </c>
      <c r="GV19" s="64">
        <f t="shared" si="70"/>
        <v>0</v>
      </c>
      <c r="GW19" s="64">
        <f t="shared" si="71"/>
        <v>0</v>
      </c>
      <c r="GX19" s="64">
        <f t="shared" si="108"/>
        <v>0</v>
      </c>
      <c r="GY19" s="64">
        <f t="shared" si="72"/>
        <v>0</v>
      </c>
      <c r="GZ19" s="64">
        <f t="shared" si="73"/>
        <v>0</v>
      </c>
      <c r="HA19" s="64">
        <f t="shared" si="109"/>
        <v>0</v>
      </c>
      <c r="HB19" s="64">
        <f t="shared" si="74"/>
        <v>0</v>
      </c>
      <c r="HC19" s="64">
        <f t="shared" si="75"/>
        <v>0</v>
      </c>
      <c r="HD19" s="64">
        <f t="shared" si="110"/>
        <v>0</v>
      </c>
      <c r="HE19" s="64">
        <f t="shared" si="76"/>
        <v>0</v>
      </c>
      <c r="HF19" s="64">
        <f t="shared" si="77"/>
        <v>0</v>
      </c>
      <c r="HG19" s="64"/>
      <c r="HH19" s="64">
        <f t="shared" si="78"/>
        <v>0</v>
      </c>
      <c r="HI19" s="64">
        <f t="shared" si="79"/>
        <v>0</v>
      </c>
      <c r="HJ19" s="64"/>
      <c r="HK19" s="64">
        <f t="shared" si="80"/>
        <v>0</v>
      </c>
      <c r="HL19" s="382">
        <f t="shared" si="111"/>
        <v>688.22799999999995</v>
      </c>
      <c r="HM19" s="429">
        <f t="shared" si="81"/>
        <v>688.22799999999995</v>
      </c>
      <c r="HN19" s="429">
        <f t="shared" si="112"/>
        <v>688.22799999999995</v>
      </c>
      <c r="HO19" s="382">
        <f t="shared" si="82"/>
        <v>688.22799999999995</v>
      </c>
      <c r="HP19" s="382">
        <f t="shared" si="113"/>
        <v>0</v>
      </c>
      <c r="HQ19" s="382">
        <f t="shared" si="114"/>
        <v>0</v>
      </c>
      <c r="HR19" s="382">
        <f t="shared" si="115"/>
        <v>0</v>
      </c>
      <c r="HS19" s="382">
        <f t="shared" si="116"/>
        <v>688.22799999999995</v>
      </c>
      <c r="HT19" s="382">
        <f t="shared" si="117"/>
        <v>688.22799999999995</v>
      </c>
      <c r="HU19" s="382">
        <f t="shared" si="118"/>
        <v>688.22799999999995</v>
      </c>
      <c r="HV19" s="382">
        <f t="shared" si="119"/>
        <v>0</v>
      </c>
      <c r="HW19" s="382">
        <f t="shared" si="120"/>
        <v>0</v>
      </c>
      <c r="HX19" s="382">
        <f t="shared" si="121"/>
        <v>0</v>
      </c>
      <c r="HY19" s="382">
        <f t="shared" si="122"/>
        <v>0</v>
      </c>
      <c r="HZ19" s="382">
        <f t="shared" si="123"/>
        <v>0</v>
      </c>
      <c r="IA19" s="382">
        <f t="shared" si="124"/>
        <v>0</v>
      </c>
      <c r="IB19" s="382">
        <f t="shared" si="125"/>
        <v>0</v>
      </c>
      <c r="IC19" s="382">
        <f t="shared" si="126"/>
        <v>0</v>
      </c>
      <c r="ID19" s="382">
        <f t="shared" si="127"/>
        <v>0</v>
      </c>
      <c r="IE19" s="382">
        <f t="shared" si="128"/>
        <v>0</v>
      </c>
      <c r="IF19" s="382">
        <f t="shared" si="129"/>
        <v>0</v>
      </c>
      <c r="IG19" s="382">
        <f t="shared" si="130"/>
        <v>0</v>
      </c>
    </row>
    <row r="20" spans="1:241" s="52" customFormat="1" ht="38.25" hidden="1" outlineLevel="1">
      <c r="A20" s="57" t="s">
        <v>434</v>
      </c>
      <c r="B20" s="383" t="s">
        <v>241</v>
      </c>
      <c r="C20" s="283" t="s">
        <v>7</v>
      </c>
      <c r="D20" s="60" t="s">
        <v>187</v>
      </c>
      <c r="E20" s="245" t="s">
        <v>6</v>
      </c>
      <c r="F20" s="83">
        <f>'[59]план '!$E$133+'[59]план '!$F$133</f>
        <v>0.37919377999999998</v>
      </c>
      <c r="G20" s="245" t="s">
        <v>5</v>
      </c>
      <c r="H20" s="34">
        <v>0</v>
      </c>
      <c r="I20" s="34">
        <f>('[60]свыше1,5'!$J$80+'[60]свыше1,5'!$L$80)/1000</f>
        <v>0.05</v>
      </c>
      <c r="J20" s="245">
        <v>2018</v>
      </c>
      <c r="K20" s="245">
        <v>2018</v>
      </c>
      <c r="L20" s="60" t="s">
        <v>187</v>
      </c>
      <c r="M20" s="66">
        <f t="shared" si="84"/>
        <v>445.60888</v>
      </c>
      <c r="N20" s="341" t="s">
        <v>604</v>
      </c>
      <c r="O20" s="66">
        <f t="shared" si="85"/>
        <v>377.6</v>
      </c>
      <c r="P20" s="66">
        <f t="shared" si="0"/>
        <v>0</v>
      </c>
      <c r="Q20" s="66">
        <f t="shared" si="0"/>
        <v>0</v>
      </c>
      <c r="R20" s="66">
        <f t="shared" si="0"/>
        <v>445.60888</v>
      </c>
      <c r="S20" s="66">
        <f t="shared" si="0"/>
        <v>377.6</v>
      </c>
      <c r="T20" s="66">
        <f t="shared" si="0"/>
        <v>0</v>
      </c>
      <c r="U20" s="66">
        <f t="shared" si="0"/>
        <v>0</v>
      </c>
      <c r="V20" s="66">
        <f t="shared" si="86"/>
        <v>0</v>
      </c>
      <c r="W20" s="66"/>
      <c r="X20" s="66"/>
      <c r="Y20" s="66"/>
      <c r="Z20" s="66"/>
      <c r="AA20" s="66"/>
      <c r="AB20" s="66"/>
      <c r="AC20" s="66"/>
      <c r="AD20" s="66"/>
      <c r="AE20" s="66"/>
      <c r="AF20" s="66"/>
      <c r="AG20" s="66">
        <f t="shared" si="2"/>
        <v>0</v>
      </c>
      <c r="AH20" s="66">
        <f t="shared" si="2"/>
        <v>0</v>
      </c>
      <c r="AI20" s="66">
        <f t="shared" si="131"/>
        <v>0</v>
      </c>
      <c r="AJ20" s="66"/>
      <c r="AK20" s="66"/>
      <c r="AL20" s="66"/>
      <c r="AM20" s="66"/>
      <c r="AN20" s="66"/>
      <c r="AO20" s="66"/>
      <c r="AP20" s="66"/>
      <c r="AQ20" s="66"/>
      <c r="AR20" s="66"/>
      <c r="AS20" s="66">
        <f t="shared" si="4"/>
        <v>0</v>
      </c>
      <c r="AT20" s="66">
        <f t="shared" si="4"/>
        <v>0</v>
      </c>
      <c r="AU20" s="66"/>
      <c r="AV20" s="66">
        <f t="shared" si="5"/>
        <v>0</v>
      </c>
      <c r="AW20" s="66">
        <f t="shared" si="5"/>
        <v>0</v>
      </c>
      <c r="AX20" s="66"/>
      <c r="AY20" s="34">
        <f t="shared" si="87"/>
        <v>0</v>
      </c>
      <c r="AZ20" s="34">
        <f t="shared" si="87"/>
        <v>0</v>
      </c>
      <c r="BA20" s="50"/>
      <c r="BB20" s="50"/>
      <c r="BC20" s="50"/>
      <c r="BD20" s="50"/>
      <c r="BE20" s="50"/>
      <c r="BF20" s="50"/>
      <c r="BG20" s="50"/>
      <c r="BH20" s="50"/>
      <c r="BI20" s="50"/>
      <c r="BJ20" s="50"/>
      <c r="BK20" s="67"/>
      <c r="BL20" s="67"/>
      <c r="BM20" s="34">
        <f t="shared" si="88"/>
        <v>445.60888</v>
      </c>
      <c r="BN20" s="68">
        <f t="shared" si="88"/>
        <v>377.6</v>
      </c>
      <c r="BO20" s="68"/>
      <c r="BP20" s="68"/>
      <c r="BQ20" s="34">
        <v>445.60888</v>
      </c>
      <c r="BR20" s="34">
        <v>377.6</v>
      </c>
      <c r="BS20" s="34"/>
      <c r="BT20" s="34"/>
      <c r="BU20" s="34"/>
      <c r="BV20" s="34"/>
      <c r="BW20" s="34"/>
      <c r="BX20" s="34"/>
      <c r="BY20" s="34"/>
      <c r="BZ20" s="34"/>
      <c r="CA20" s="34">
        <f t="shared" si="89"/>
        <v>0</v>
      </c>
      <c r="CB20" s="34">
        <f t="shared" si="89"/>
        <v>0</v>
      </c>
      <c r="CC20" s="50"/>
      <c r="CD20" s="50"/>
      <c r="CE20" s="50"/>
      <c r="CF20" s="50"/>
      <c r="CG20" s="50"/>
      <c r="CH20" s="50"/>
      <c r="CI20" s="50"/>
      <c r="CJ20" s="50"/>
      <c r="CK20" s="50"/>
      <c r="CL20" s="50"/>
      <c r="CM20" s="50"/>
      <c r="CN20" s="50"/>
      <c r="CO20" s="34">
        <f t="shared" si="90"/>
        <v>0</v>
      </c>
      <c r="CP20" s="34">
        <f t="shared" si="90"/>
        <v>0</v>
      </c>
      <c r="CQ20" s="50"/>
      <c r="CR20" s="50"/>
      <c r="CS20" s="50"/>
      <c r="CT20" s="50"/>
      <c r="CU20" s="50"/>
      <c r="CV20" s="50"/>
      <c r="CW20" s="50"/>
      <c r="CX20" s="50"/>
      <c r="CY20" s="50"/>
      <c r="CZ20" s="353"/>
      <c r="DA20" s="353"/>
      <c r="DB20" s="353"/>
      <c r="DC20" s="380">
        <f t="shared" si="7"/>
        <v>445.60888</v>
      </c>
      <c r="DD20" s="380">
        <f t="shared" si="8"/>
        <v>377.6</v>
      </c>
      <c r="DE20" s="64">
        <f t="shared" si="9"/>
        <v>0</v>
      </c>
      <c r="DF20" s="64">
        <f t="shared" si="10"/>
        <v>0</v>
      </c>
      <c r="DG20" s="64">
        <f t="shared" si="11"/>
        <v>445.60888</v>
      </c>
      <c r="DH20" s="64">
        <f t="shared" si="12"/>
        <v>377.6</v>
      </c>
      <c r="DI20" s="64">
        <f t="shared" si="13"/>
        <v>0</v>
      </c>
      <c r="DJ20" s="64">
        <f t="shared" si="14"/>
        <v>0</v>
      </c>
      <c r="DK20" s="64">
        <f t="shared" si="15"/>
        <v>0</v>
      </c>
      <c r="DL20" s="64">
        <f t="shared" si="16"/>
        <v>0</v>
      </c>
      <c r="DM20" s="64">
        <f t="shared" si="17"/>
        <v>0</v>
      </c>
      <c r="DN20" s="64">
        <f t="shared" si="18"/>
        <v>0</v>
      </c>
      <c r="DO20" s="64">
        <f t="shared" si="19"/>
        <v>0</v>
      </c>
      <c r="DP20" s="64">
        <f t="shared" si="20"/>
        <v>0</v>
      </c>
      <c r="DQ20" s="51"/>
      <c r="DR20" s="51"/>
      <c r="DS20" s="51"/>
      <c r="DT20" s="51"/>
      <c r="DU20" s="51"/>
      <c r="DV20" s="51"/>
      <c r="DW20" s="51"/>
      <c r="DX20" s="51"/>
      <c r="DY20" s="51"/>
      <c r="DZ20" s="51"/>
      <c r="EA20" s="51"/>
      <c r="EB20" s="64">
        <f t="shared" si="91"/>
        <v>0</v>
      </c>
      <c r="EC20" s="426">
        <f t="shared" si="92"/>
        <v>0</v>
      </c>
      <c r="ED20" s="426">
        <f t="shared" si="93"/>
        <v>0</v>
      </c>
      <c r="EE20" s="64">
        <f t="shared" si="94"/>
        <v>0</v>
      </c>
      <c r="EF20" s="64">
        <f t="shared" si="21"/>
        <v>0</v>
      </c>
      <c r="EG20" s="64">
        <f t="shared" si="95"/>
        <v>0</v>
      </c>
      <c r="EH20" s="64">
        <f t="shared" si="22"/>
        <v>0</v>
      </c>
      <c r="EI20" s="64">
        <f t="shared" si="23"/>
        <v>0</v>
      </c>
      <c r="EJ20" s="64">
        <f t="shared" si="96"/>
        <v>0</v>
      </c>
      <c r="EK20" s="64">
        <f t="shared" si="24"/>
        <v>0</v>
      </c>
      <c r="EL20" s="64">
        <f t="shared" si="25"/>
        <v>0</v>
      </c>
      <c r="EM20" s="64">
        <f t="shared" si="26"/>
        <v>0</v>
      </c>
      <c r="EN20" s="64">
        <f t="shared" si="27"/>
        <v>0</v>
      </c>
      <c r="EO20" s="64">
        <f t="shared" si="28"/>
        <v>0</v>
      </c>
      <c r="EP20" s="64">
        <f t="shared" si="29"/>
        <v>0</v>
      </c>
      <c r="EQ20" s="64">
        <f t="shared" si="30"/>
        <v>0</v>
      </c>
      <c r="ER20" s="64">
        <f t="shared" si="31"/>
        <v>0</v>
      </c>
      <c r="ES20" s="64"/>
      <c r="ET20" s="426">
        <f t="shared" si="32"/>
        <v>0</v>
      </c>
      <c r="EU20" s="64">
        <f t="shared" si="33"/>
        <v>0</v>
      </c>
      <c r="EV20" s="64"/>
      <c r="EW20" s="426">
        <f t="shared" si="34"/>
        <v>0</v>
      </c>
      <c r="EX20" s="64">
        <f t="shared" si="97"/>
        <v>445.60888</v>
      </c>
      <c r="EY20" s="426">
        <f t="shared" si="98"/>
        <v>377.6</v>
      </c>
      <c r="EZ20" s="426">
        <f t="shared" si="99"/>
        <v>377.6</v>
      </c>
      <c r="FA20" s="64">
        <f t="shared" si="100"/>
        <v>377.6</v>
      </c>
      <c r="FB20" s="64">
        <f t="shared" si="35"/>
        <v>0</v>
      </c>
      <c r="FC20" s="64">
        <f t="shared" si="101"/>
        <v>0</v>
      </c>
      <c r="FD20" s="64">
        <f t="shared" si="36"/>
        <v>0</v>
      </c>
      <c r="FE20" s="64">
        <f t="shared" si="37"/>
        <v>445.60888</v>
      </c>
      <c r="FF20" s="64">
        <f t="shared" si="102"/>
        <v>377.6</v>
      </c>
      <c r="FG20" s="64">
        <f t="shared" si="38"/>
        <v>377.6</v>
      </c>
      <c r="FH20" s="64">
        <f t="shared" si="39"/>
        <v>0</v>
      </c>
      <c r="FI20" s="64">
        <f t="shared" si="40"/>
        <v>0</v>
      </c>
      <c r="FJ20" s="64">
        <f t="shared" si="41"/>
        <v>0</v>
      </c>
      <c r="FK20" s="64">
        <f t="shared" si="42"/>
        <v>0</v>
      </c>
      <c r="FL20" s="64">
        <f t="shared" si="43"/>
        <v>0</v>
      </c>
      <c r="FM20" s="64">
        <f t="shared" si="44"/>
        <v>0</v>
      </c>
      <c r="FN20" s="64">
        <f t="shared" si="45"/>
        <v>0</v>
      </c>
      <c r="FO20" s="64"/>
      <c r="FP20" s="64">
        <f t="shared" si="46"/>
        <v>0</v>
      </c>
      <c r="FQ20" s="64">
        <f t="shared" si="47"/>
        <v>0</v>
      </c>
      <c r="FR20" s="64"/>
      <c r="FS20" s="64">
        <f t="shared" si="48"/>
        <v>0</v>
      </c>
      <c r="FT20" s="64">
        <f t="shared" si="49"/>
        <v>0</v>
      </c>
      <c r="FU20" s="426">
        <f t="shared" si="50"/>
        <v>0</v>
      </c>
      <c r="FV20" s="426">
        <f t="shared" si="103"/>
        <v>0</v>
      </c>
      <c r="FW20" s="64">
        <f t="shared" si="51"/>
        <v>0</v>
      </c>
      <c r="FX20" s="64">
        <f t="shared" si="52"/>
        <v>0</v>
      </c>
      <c r="FY20" s="64">
        <f t="shared" si="104"/>
        <v>0</v>
      </c>
      <c r="FZ20" s="64">
        <f t="shared" si="53"/>
        <v>0</v>
      </c>
      <c r="GA20" s="64">
        <f t="shared" si="54"/>
        <v>0</v>
      </c>
      <c r="GB20" s="64">
        <f t="shared" si="105"/>
        <v>0</v>
      </c>
      <c r="GC20" s="64">
        <f t="shared" si="55"/>
        <v>0</v>
      </c>
      <c r="GD20" s="64">
        <f t="shared" si="56"/>
        <v>0</v>
      </c>
      <c r="GE20" s="64">
        <f t="shared" si="57"/>
        <v>0</v>
      </c>
      <c r="GF20" s="64">
        <f t="shared" si="58"/>
        <v>0</v>
      </c>
      <c r="GG20" s="64">
        <f t="shared" si="59"/>
        <v>0</v>
      </c>
      <c r="GH20" s="64">
        <f t="shared" si="60"/>
        <v>0</v>
      </c>
      <c r="GI20" s="64">
        <f t="shared" si="61"/>
        <v>0</v>
      </c>
      <c r="GJ20" s="64">
        <f t="shared" si="62"/>
        <v>0</v>
      </c>
      <c r="GK20" s="64"/>
      <c r="GL20" s="64">
        <f t="shared" si="63"/>
        <v>0</v>
      </c>
      <c r="GM20" s="64">
        <f t="shared" si="64"/>
        <v>0</v>
      </c>
      <c r="GN20" s="64"/>
      <c r="GO20" s="64">
        <f t="shared" si="65"/>
        <v>0</v>
      </c>
      <c r="GP20" s="64">
        <f t="shared" si="66"/>
        <v>0</v>
      </c>
      <c r="GQ20" s="426">
        <f t="shared" si="67"/>
        <v>0</v>
      </c>
      <c r="GR20" s="426">
        <f t="shared" si="106"/>
        <v>0</v>
      </c>
      <c r="GS20" s="64">
        <f t="shared" si="68"/>
        <v>0</v>
      </c>
      <c r="GT20" s="64">
        <f t="shared" si="69"/>
        <v>0</v>
      </c>
      <c r="GU20" s="64">
        <f t="shared" si="107"/>
        <v>0</v>
      </c>
      <c r="GV20" s="64">
        <f t="shared" si="70"/>
        <v>0</v>
      </c>
      <c r="GW20" s="64">
        <f t="shared" si="71"/>
        <v>0</v>
      </c>
      <c r="GX20" s="64">
        <f t="shared" si="108"/>
        <v>0</v>
      </c>
      <c r="GY20" s="64">
        <f t="shared" si="72"/>
        <v>0</v>
      </c>
      <c r="GZ20" s="64">
        <f t="shared" si="73"/>
        <v>0</v>
      </c>
      <c r="HA20" s="64">
        <f t="shared" si="109"/>
        <v>0</v>
      </c>
      <c r="HB20" s="64">
        <f t="shared" si="74"/>
        <v>0</v>
      </c>
      <c r="HC20" s="64">
        <f t="shared" si="75"/>
        <v>0</v>
      </c>
      <c r="HD20" s="64">
        <f t="shared" si="110"/>
        <v>0</v>
      </c>
      <c r="HE20" s="64">
        <f t="shared" si="76"/>
        <v>0</v>
      </c>
      <c r="HF20" s="64">
        <f t="shared" si="77"/>
        <v>0</v>
      </c>
      <c r="HG20" s="64"/>
      <c r="HH20" s="64">
        <f t="shared" si="78"/>
        <v>0</v>
      </c>
      <c r="HI20" s="64">
        <f t="shared" si="79"/>
        <v>0</v>
      </c>
      <c r="HJ20" s="64"/>
      <c r="HK20" s="64">
        <f t="shared" si="80"/>
        <v>0</v>
      </c>
      <c r="HL20" s="382">
        <f t="shared" si="111"/>
        <v>445.60888</v>
      </c>
      <c r="HM20" s="429">
        <f t="shared" si="81"/>
        <v>377.6</v>
      </c>
      <c r="HN20" s="429">
        <f t="shared" si="112"/>
        <v>377.6</v>
      </c>
      <c r="HO20" s="382">
        <f t="shared" si="82"/>
        <v>377.6</v>
      </c>
      <c r="HP20" s="382">
        <f t="shared" si="113"/>
        <v>0</v>
      </c>
      <c r="HQ20" s="382">
        <f t="shared" si="114"/>
        <v>0</v>
      </c>
      <c r="HR20" s="382">
        <f t="shared" si="115"/>
        <v>0</v>
      </c>
      <c r="HS20" s="382">
        <f t="shared" si="116"/>
        <v>445.60888</v>
      </c>
      <c r="HT20" s="382">
        <f t="shared" si="117"/>
        <v>377.6</v>
      </c>
      <c r="HU20" s="382">
        <f t="shared" si="118"/>
        <v>377.6</v>
      </c>
      <c r="HV20" s="382">
        <f t="shared" si="119"/>
        <v>0</v>
      </c>
      <c r="HW20" s="382">
        <f t="shared" si="120"/>
        <v>0</v>
      </c>
      <c r="HX20" s="382">
        <f t="shared" si="121"/>
        <v>0</v>
      </c>
      <c r="HY20" s="382">
        <f t="shared" si="122"/>
        <v>0</v>
      </c>
      <c r="HZ20" s="382">
        <f t="shared" si="123"/>
        <v>0</v>
      </c>
      <c r="IA20" s="382">
        <f t="shared" si="124"/>
        <v>0</v>
      </c>
      <c r="IB20" s="382">
        <f t="shared" si="125"/>
        <v>0</v>
      </c>
      <c r="IC20" s="382">
        <f t="shared" si="126"/>
        <v>0</v>
      </c>
      <c r="ID20" s="382">
        <f t="shared" si="127"/>
        <v>0</v>
      </c>
      <c r="IE20" s="382">
        <f t="shared" si="128"/>
        <v>0</v>
      </c>
      <c r="IF20" s="382">
        <f t="shared" si="129"/>
        <v>0</v>
      </c>
      <c r="IG20" s="382">
        <f t="shared" si="130"/>
        <v>0</v>
      </c>
    </row>
    <row r="21" spans="1:241" s="52" customFormat="1" ht="25.5" hidden="1" outlineLevel="1">
      <c r="A21" s="57" t="s">
        <v>10</v>
      </c>
      <c r="B21" s="383" t="s">
        <v>528</v>
      </c>
      <c r="C21" s="78" t="str">
        <f>'[60]план '!$D$74</f>
        <v>Административно-производственная база по ул. Автодорожная, 7</v>
      </c>
      <c r="D21" s="229" t="s">
        <v>186</v>
      </c>
      <c r="E21" s="245" t="s">
        <v>6</v>
      </c>
      <c r="F21" s="245">
        <f>'[59]план '!$E$76</f>
        <v>0.95</v>
      </c>
      <c r="G21" s="245" t="s">
        <v>5</v>
      </c>
      <c r="H21" s="34">
        <v>0</v>
      </c>
      <c r="I21" s="34"/>
      <c r="J21" s="245">
        <v>2018</v>
      </c>
      <c r="K21" s="245">
        <v>2018</v>
      </c>
      <c r="L21" s="373" t="s">
        <v>605</v>
      </c>
      <c r="M21" s="66">
        <f t="shared" si="84"/>
        <v>249.798</v>
      </c>
      <c r="N21" s="341" t="s">
        <v>604</v>
      </c>
      <c r="O21" s="341">
        <f t="shared" si="85"/>
        <v>179.55</v>
      </c>
      <c r="P21" s="66">
        <f t="shared" si="0"/>
        <v>0</v>
      </c>
      <c r="Q21" s="66">
        <f t="shared" si="0"/>
        <v>0</v>
      </c>
      <c r="R21" s="66">
        <f t="shared" si="0"/>
        <v>249.798</v>
      </c>
      <c r="S21" s="66">
        <f t="shared" si="0"/>
        <v>179.55</v>
      </c>
      <c r="T21" s="66">
        <f t="shared" si="0"/>
        <v>0</v>
      </c>
      <c r="U21" s="66">
        <f t="shared" si="0"/>
        <v>0</v>
      </c>
      <c r="V21" s="66">
        <f t="shared" si="86"/>
        <v>0</v>
      </c>
      <c r="W21" s="66"/>
      <c r="X21" s="66"/>
      <c r="Y21" s="66"/>
      <c r="Z21" s="66"/>
      <c r="AA21" s="66"/>
      <c r="AB21" s="66"/>
      <c r="AC21" s="66"/>
      <c r="AD21" s="66"/>
      <c r="AE21" s="66"/>
      <c r="AF21" s="66"/>
      <c r="AG21" s="66">
        <f t="shared" si="2"/>
        <v>0</v>
      </c>
      <c r="AH21" s="66">
        <f t="shared" si="2"/>
        <v>0</v>
      </c>
      <c r="AI21" s="66">
        <f t="shared" si="131"/>
        <v>0</v>
      </c>
      <c r="AJ21" s="66"/>
      <c r="AK21" s="66"/>
      <c r="AL21" s="66"/>
      <c r="AM21" s="66"/>
      <c r="AN21" s="66"/>
      <c r="AO21" s="66"/>
      <c r="AP21" s="66"/>
      <c r="AQ21" s="66"/>
      <c r="AR21" s="66"/>
      <c r="AS21" s="66">
        <f t="shared" si="4"/>
        <v>0</v>
      </c>
      <c r="AT21" s="66">
        <f t="shared" si="4"/>
        <v>0</v>
      </c>
      <c r="AU21" s="66"/>
      <c r="AV21" s="66">
        <f t="shared" si="5"/>
        <v>0</v>
      </c>
      <c r="AW21" s="66">
        <f t="shared" si="5"/>
        <v>0</v>
      </c>
      <c r="AX21" s="66"/>
      <c r="AY21" s="34">
        <f t="shared" si="87"/>
        <v>0</v>
      </c>
      <c r="AZ21" s="34">
        <f t="shared" si="87"/>
        <v>0</v>
      </c>
      <c r="BA21" s="50"/>
      <c r="BB21" s="50"/>
      <c r="BC21" s="50"/>
      <c r="BD21" s="50"/>
      <c r="BE21" s="50"/>
      <c r="BF21" s="50"/>
      <c r="BG21" s="50"/>
      <c r="BH21" s="50"/>
      <c r="BI21" s="50"/>
      <c r="BJ21" s="50"/>
      <c r="BK21" s="67"/>
      <c r="BL21" s="67"/>
      <c r="BM21" s="34">
        <f t="shared" si="88"/>
        <v>249.798</v>
      </c>
      <c r="BN21" s="34">
        <f t="shared" si="88"/>
        <v>179.55</v>
      </c>
      <c r="BO21" s="34"/>
      <c r="BP21" s="34"/>
      <c r="BQ21" s="34">
        <v>249.798</v>
      </c>
      <c r="BR21" s="34">
        <v>179.55</v>
      </c>
      <c r="BS21" s="34"/>
      <c r="BT21" s="34"/>
      <c r="BU21" s="34"/>
      <c r="BV21" s="34"/>
      <c r="BW21" s="34"/>
      <c r="BX21" s="34"/>
      <c r="BY21" s="34"/>
      <c r="BZ21" s="34"/>
      <c r="CA21" s="34">
        <f t="shared" si="89"/>
        <v>0</v>
      </c>
      <c r="CB21" s="34">
        <f t="shared" si="89"/>
        <v>0</v>
      </c>
      <c r="CC21" s="50"/>
      <c r="CD21" s="50"/>
      <c r="CE21" s="50"/>
      <c r="CF21" s="50"/>
      <c r="CG21" s="50"/>
      <c r="CH21" s="50"/>
      <c r="CI21" s="50"/>
      <c r="CJ21" s="50"/>
      <c r="CK21" s="50"/>
      <c r="CL21" s="50"/>
      <c r="CM21" s="50"/>
      <c r="CN21" s="50"/>
      <c r="CO21" s="34">
        <f t="shared" si="90"/>
        <v>0</v>
      </c>
      <c r="CP21" s="34">
        <f t="shared" si="90"/>
        <v>0</v>
      </c>
      <c r="CQ21" s="50"/>
      <c r="CR21" s="50"/>
      <c r="CS21" s="50"/>
      <c r="CT21" s="50"/>
      <c r="CU21" s="50"/>
      <c r="CV21" s="50"/>
      <c r="CW21" s="50"/>
      <c r="CX21" s="50"/>
      <c r="CY21" s="50"/>
      <c r="CZ21" s="353"/>
      <c r="DA21" s="353"/>
      <c r="DB21" s="353"/>
      <c r="DC21" s="380">
        <f t="shared" si="7"/>
        <v>249.798</v>
      </c>
      <c r="DD21" s="380">
        <f t="shared" si="8"/>
        <v>179.55</v>
      </c>
      <c r="DE21" s="64">
        <f t="shared" si="9"/>
        <v>0</v>
      </c>
      <c r="DF21" s="64">
        <f t="shared" si="10"/>
        <v>0</v>
      </c>
      <c r="DG21" s="64">
        <f t="shared" si="11"/>
        <v>249.798</v>
      </c>
      <c r="DH21" s="64">
        <f t="shared" si="12"/>
        <v>179.55</v>
      </c>
      <c r="DI21" s="64">
        <f t="shared" si="13"/>
        <v>0</v>
      </c>
      <c r="DJ21" s="64">
        <f t="shared" si="14"/>
        <v>0</v>
      </c>
      <c r="DK21" s="64">
        <f t="shared" si="15"/>
        <v>0</v>
      </c>
      <c r="DL21" s="64">
        <f t="shared" si="16"/>
        <v>0</v>
      </c>
      <c r="DM21" s="64">
        <f t="shared" si="17"/>
        <v>0</v>
      </c>
      <c r="DN21" s="64">
        <f t="shared" si="18"/>
        <v>0</v>
      </c>
      <c r="DO21" s="64">
        <f t="shared" si="19"/>
        <v>0</v>
      </c>
      <c r="DP21" s="64">
        <f t="shared" si="20"/>
        <v>0</v>
      </c>
      <c r="DQ21" s="51"/>
      <c r="DR21" s="51"/>
      <c r="DS21" s="51"/>
      <c r="DT21" s="51"/>
      <c r="DU21" s="51"/>
      <c r="DV21" s="51"/>
      <c r="DW21" s="51"/>
      <c r="DX21" s="51"/>
      <c r="DY21" s="51"/>
      <c r="DZ21" s="51"/>
      <c r="EA21" s="51"/>
      <c r="EB21" s="64">
        <f t="shared" si="91"/>
        <v>0</v>
      </c>
      <c r="EC21" s="426">
        <f t="shared" si="92"/>
        <v>0</v>
      </c>
      <c r="ED21" s="426">
        <f t="shared" si="93"/>
        <v>0</v>
      </c>
      <c r="EE21" s="64">
        <f t="shared" si="94"/>
        <v>0</v>
      </c>
      <c r="EF21" s="64">
        <f t="shared" si="21"/>
        <v>0</v>
      </c>
      <c r="EG21" s="64">
        <f t="shared" si="95"/>
        <v>0</v>
      </c>
      <c r="EH21" s="64">
        <f t="shared" si="22"/>
        <v>0</v>
      </c>
      <c r="EI21" s="64">
        <f t="shared" si="23"/>
        <v>0</v>
      </c>
      <c r="EJ21" s="64">
        <f t="shared" si="96"/>
        <v>0</v>
      </c>
      <c r="EK21" s="64">
        <f t="shared" si="24"/>
        <v>0</v>
      </c>
      <c r="EL21" s="64">
        <f t="shared" si="25"/>
        <v>0</v>
      </c>
      <c r="EM21" s="64">
        <f t="shared" si="26"/>
        <v>0</v>
      </c>
      <c r="EN21" s="64">
        <f t="shared" si="27"/>
        <v>0</v>
      </c>
      <c r="EO21" s="64">
        <f t="shared" si="28"/>
        <v>0</v>
      </c>
      <c r="EP21" s="64">
        <f t="shared" si="29"/>
        <v>0</v>
      </c>
      <c r="EQ21" s="64">
        <f t="shared" si="30"/>
        <v>0</v>
      </c>
      <c r="ER21" s="64">
        <f t="shared" si="31"/>
        <v>0</v>
      </c>
      <c r="ES21" s="64"/>
      <c r="ET21" s="426">
        <f t="shared" si="32"/>
        <v>0</v>
      </c>
      <c r="EU21" s="64">
        <f t="shared" si="33"/>
        <v>0</v>
      </c>
      <c r="EV21" s="64"/>
      <c r="EW21" s="426">
        <f t="shared" si="34"/>
        <v>0</v>
      </c>
      <c r="EX21" s="64">
        <f t="shared" si="97"/>
        <v>249.798</v>
      </c>
      <c r="EY21" s="426">
        <f t="shared" si="98"/>
        <v>179.55</v>
      </c>
      <c r="EZ21" s="426">
        <f t="shared" si="99"/>
        <v>179.55</v>
      </c>
      <c r="FA21" s="64">
        <f t="shared" si="100"/>
        <v>179.55</v>
      </c>
      <c r="FB21" s="64">
        <f t="shared" si="35"/>
        <v>0</v>
      </c>
      <c r="FC21" s="64">
        <f t="shared" si="101"/>
        <v>0</v>
      </c>
      <c r="FD21" s="64">
        <f t="shared" si="36"/>
        <v>0</v>
      </c>
      <c r="FE21" s="64">
        <f t="shared" si="37"/>
        <v>249.798</v>
      </c>
      <c r="FF21" s="64">
        <f t="shared" si="102"/>
        <v>179.55</v>
      </c>
      <c r="FG21" s="64">
        <f t="shared" si="38"/>
        <v>179.55</v>
      </c>
      <c r="FH21" s="64">
        <f t="shared" si="39"/>
        <v>0</v>
      </c>
      <c r="FI21" s="64">
        <f t="shared" si="40"/>
        <v>0</v>
      </c>
      <c r="FJ21" s="64">
        <f t="shared" si="41"/>
        <v>0</v>
      </c>
      <c r="FK21" s="64">
        <f t="shared" si="42"/>
        <v>0</v>
      </c>
      <c r="FL21" s="64">
        <f t="shared" si="43"/>
        <v>0</v>
      </c>
      <c r="FM21" s="64">
        <f t="shared" si="44"/>
        <v>0</v>
      </c>
      <c r="FN21" s="64">
        <f t="shared" si="45"/>
        <v>0</v>
      </c>
      <c r="FO21" s="64"/>
      <c r="FP21" s="64">
        <f t="shared" si="46"/>
        <v>0</v>
      </c>
      <c r="FQ21" s="64">
        <f t="shared" si="47"/>
        <v>0</v>
      </c>
      <c r="FR21" s="64"/>
      <c r="FS21" s="64">
        <f t="shared" si="48"/>
        <v>0</v>
      </c>
      <c r="FT21" s="64">
        <f t="shared" si="49"/>
        <v>0</v>
      </c>
      <c r="FU21" s="426">
        <f t="shared" si="50"/>
        <v>0</v>
      </c>
      <c r="FV21" s="426">
        <f t="shared" si="103"/>
        <v>0</v>
      </c>
      <c r="FW21" s="64">
        <f t="shared" si="51"/>
        <v>0</v>
      </c>
      <c r="FX21" s="64">
        <f t="shared" si="52"/>
        <v>0</v>
      </c>
      <c r="FY21" s="64">
        <f t="shared" si="104"/>
        <v>0</v>
      </c>
      <c r="FZ21" s="64">
        <f t="shared" si="53"/>
        <v>0</v>
      </c>
      <c r="GA21" s="64">
        <f t="shared" si="54"/>
        <v>0</v>
      </c>
      <c r="GB21" s="64">
        <f t="shared" si="105"/>
        <v>0</v>
      </c>
      <c r="GC21" s="64">
        <f t="shared" si="55"/>
        <v>0</v>
      </c>
      <c r="GD21" s="64">
        <f t="shared" si="56"/>
        <v>0</v>
      </c>
      <c r="GE21" s="64">
        <f t="shared" si="57"/>
        <v>0</v>
      </c>
      <c r="GF21" s="64">
        <f t="shared" si="58"/>
        <v>0</v>
      </c>
      <c r="GG21" s="64">
        <f t="shared" si="59"/>
        <v>0</v>
      </c>
      <c r="GH21" s="64">
        <f t="shared" si="60"/>
        <v>0</v>
      </c>
      <c r="GI21" s="64">
        <f t="shared" si="61"/>
        <v>0</v>
      </c>
      <c r="GJ21" s="64">
        <f t="shared" si="62"/>
        <v>0</v>
      </c>
      <c r="GK21" s="64"/>
      <c r="GL21" s="64">
        <f t="shared" si="63"/>
        <v>0</v>
      </c>
      <c r="GM21" s="64">
        <f t="shared" si="64"/>
        <v>0</v>
      </c>
      <c r="GN21" s="64"/>
      <c r="GO21" s="64">
        <f t="shared" si="65"/>
        <v>0</v>
      </c>
      <c r="GP21" s="64">
        <f t="shared" si="66"/>
        <v>0</v>
      </c>
      <c r="GQ21" s="426">
        <f t="shared" si="67"/>
        <v>0</v>
      </c>
      <c r="GR21" s="426">
        <f t="shared" si="106"/>
        <v>0</v>
      </c>
      <c r="GS21" s="64">
        <f t="shared" si="68"/>
        <v>0</v>
      </c>
      <c r="GT21" s="64">
        <f t="shared" si="69"/>
        <v>0</v>
      </c>
      <c r="GU21" s="64">
        <f t="shared" si="107"/>
        <v>0</v>
      </c>
      <c r="GV21" s="64">
        <f t="shared" si="70"/>
        <v>0</v>
      </c>
      <c r="GW21" s="64">
        <f t="shared" si="71"/>
        <v>0</v>
      </c>
      <c r="GX21" s="64">
        <f t="shared" si="108"/>
        <v>0</v>
      </c>
      <c r="GY21" s="64">
        <f t="shared" si="72"/>
        <v>0</v>
      </c>
      <c r="GZ21" s="64">
        <f t="shared" si="73"/>
        <v>0</v>
      </c>
      <c r="HA21" s="64">
        <f t="shared" si="109"/>
        <v>0</v>
      </c>
      <c r="HB21" s="64">
        <f t="shared" si="74"/>
        <v>0</v>
      </c>
      <c r="HC21" s="64">
        <f t="shared" si="75"/>
        <v>0</v>
      </c>
      <c r="HD21" s="64">
        <f t="shared" si="110"/>
        <v>0</v>
      </c>
      <c r="HE21" s="64">
        <f t="shared" si="76"/>
        <v>0</v>
      </c>
      <c r="HF21" s="64">
        <f t="shared" si="77"/>
        <v>0</v>
      </c>
      <c r="HG21" s="64"/>
      <c r="HH21" s="64">
        <f t="shared" si="78"/>
        <v>0</v>
      </c>
      <c r="HI21" s="64">
        <f t="shared" si="79"/>
        <v>0</v>
      </c>
      <c r="HJ21" s="64"/>
      <c r="HK21" s="64">
        <f t="shared" si="80"/>
        <v>0</v>
      </c>
      <c r="HL21" s="382">
        <f t="shared" si="111"/>
        <v>249.798</v>
      </c>
      <c r="HM21" s="398">
        <f t="shared" si="81"/>
        <v>179.55</v>
      </c>
      <c r="HN21" s="398">
        <f t="shared" si="112"/>
        <v>179.55</v>
      </c>
      <c r="HO21" s="382">
        <f t="shared" si="82"/>
        <v>179.55</v>
      </c>
      <c r="HP21" s="382">
        <f t="shared" si="113"/>
        <v>0</v>
      </c>
      <c r="HQ21" s="382">
        <f t="shared" si="114"/>
        <v>0</v>
      </c>
      <c r="HR21" s="382">
        <f t="shared" si="115"/>
        <v>0</v>
      </c>
      <c r="HS21" s="382">
        <f t="shared" si="116"/>
        <v>249.798</v>
      </c>
      <c r="HT21" s="382">
        <f t="shared" si="117"/>
        <v>179.55</v>
      </c>
      <c r="HU21" s="382">
        <f t="shared" si="118"/>
        <v>179.55</v>
      </c>
      <c r="HV21" s="382">
        <f t="shared" si="119"/>
        <v>0</v>
      </c>
      <c r="HW21" s="382">
        <f t="shared" si="120"/>
        <v>0</v>
      </c>
      <c r="HX21" s="382">
        <f t="shared" si="121"/>
        <v>0</v>
      </c>
      <c r="HY21" s="382">
        <f t="shared" si="122"/>
        <v>0</v>
      </c>
      <c r="HZ21" s="382">
        <f t="shared" si="123"/>
        <v>0</v>
      </c>
      <c r="IA21" s="382">
        <f t="shared" si="124"/>
        <v>0</v>
      </c>
      <c r="IB21" s="382">
        <f t="shared" si="125"/>
        <v>0</v>
      </c>
      <c r="IC21" s="382">
        <f t="shared" si="126"/>
        <v>0</v>
      </c>
      <c r="ID21" s="382">
        <f t="shared" si="127"/>
        <v>0</v>
      </c>
      <c r="IE21" s="382">
        <f t="shared" si="128"/>
        <v>0</v>
      </c>
      <c r="IF21" s="382">
        <f t="shared" si="129"/>
        <v>0</v>
      </c>
      <c r="IG21" s="382">
        <f t="shared" si="130"/>
        <v>0</v>
      </c>
    </row>
    <row r="22" spans="1:241" s="52" customFormat="1" ht="25.5" hidden="1" outlineLevel="1">
      <c r="A22" s="57" t="s">
        <v>435</v>
      </c>
      <c r="B22" s="383" t="s">
        <v>529</v>
      </c>
      <c r="C22" s="78" t="str">
        <f>'[60]план '!$D$69</f>
        <v>"Торгово-выставочный комплекс по Вилюйскому тракту 5км в 112 кв (1-я очередь)</v>
      </c>
      <c r="D22" s="229" t="s">
        <v>178</v>
      </c>
      <c r="E22" s="245" t="s">
        <v>6</v>
      </c>
      <c r="F22" s="245">
        <f>'[59]план '!$E$70</f>
        <v>0.28999999999999998</v>
      </c>
      <c r="G22" s="245" t="s">
        <v>5</v>
      </c>
      <c r="H22" s="34">
        <v>0</v>
      </c>
      <c r="I22" s="34"/>
      <c r="J22" s="245">
        <v>2019</v>
      </c>
      <c r="K22" s="245">
        <v>2019</v>
      </c>
      <c r="L22" s="245" t="s">
        <v>178</v>
      </c>
      <c r="M22" s="66">
        <f t="shared" si="84"/>
        <v>2492.86</v>
      </c>
      <c r="N22" s="341" t="s">
        <v>604</v>
      </c>
      <c r="O22" s="66">
        <f t="shared" si="85"/>
        <v>2552.73</v>
      </c>
      <c r="P22" s="66">
        <f t="shared" si="0"/>
        <v>0</v>
      </c>
      <c r="Q22" s="66">
        <f t="shared" si="0"/>
        <v>0</v>
      </c>
      <c r="R22" s="66">
        <f t="shared" si="0"/>
        <v>2492.86</v>
      </c>
      <c r="S22" s="66">
        <f t="shared" si="0"/>
        <v>0</v>
      </c>
      <c r="T22" s="66">
        <f t="shared" si="0"/>
        <v>0</v>
      </c>
      <c r="U22" s="66">
        <f t="shared" si="0"/>
        <v>2552.73</v>
      </c>
      <c r="V22" s="66">
        <f t="shared" si="86"/>
        <v>0</v>
      </c>
      <c r="W22" s="66"/>
      <c r="X22" s="66">
        <v>2552.73</v>
      </c>
      <c r="Y22" s="66"/>
      <c r="Z22" s="66"/>
      <c r="AA22" s="66"/>
      <c r="AB22" s="66"/>
      <c r="AC22" s="66"/>
      <c r="AD22" s="66"/>
      <c r="AE22" s="66"/>
      <c r="AF22" s="66"/>
      <c r="AG22" s="66">
        <f t="shared" si="2"/>
        <v>0</v>
      </c>
      <c r="AH22" s="66">
        <f t="shared" si="2"/>
        <v>0</v>
      </c>
      <c r="AI22" s="66">
        <f t="shared" si="131"/>
        <v>0</v>
      </c>
      <c r="AJ22" s="66"/>
      <c r="AK22" s="66"/>
      <c r="AL22" s="66"/>
      <c r="AM22" s="66"/>
      <c r="AN22" s="66"/>
      <c r="AO22" s="66"/>
      <c r="AP22" s="66"/>
      <c r="AQ22" s="66"/>
      <c r="AR22" s="66"/>
      <c r="AS22" s="66">
        <f t="shared" si="4"/>
        <v>0</v>
      </c>
      <c r="AT22" s="66">
        <f t="shared" si="4"/>
        <v>0</v>
      </c>
      <c r="AU22" s="66"/>
      <c r="AV22" s="66">
        <f t="shared" si="5"/>
        <v>0</v>
      </c>
      <c r="AW22" s="66">
        <f t="shared" si="5"/>
        <v>0</v>
      </c>
      <c r="AX22" s="66"/>
      <c r="AY22" s="34">
        <f t="shared" si="87"/>
        <v>0</v>
      </c>
      <c r="AZ22" s="34">
        <f t="shared" si="87"/>
        <v>0</v>
      </c>
      <c r="BA22" s="50"/>
      <c r="BB22" s="50"/>
      <c r="BC22" s="50"/>
      <c r="BD22" s="50"/>
      <c r="BE22" s="50"/>
      <c r="BF22" s="50"/>
      <c r="BG22" s="50"/>
      <c r="BH22" s="50"/>
      <c r="BI22" s="50"/>
      <c r="BJ22" s="50"/>
      <c r="BK22" s="67"/>
      <c r="BL22" s="67"/>
      <c r="BM22" s="34">
        <f t="shared" si="88"/>
        <v>2492.86</v>
      </c>
      <c r="BN22" s="34">
        <f>+BP22+BR22+BT22+BV22+BX22+BZ22</f>
        <v>2552.73</v>
      </c>
      <c r="BO22" s="34"/>
      <c r="BP22" s="34"/>
      <c r="BQ22" s="34">
        <v>2492.86</v>
      </c>
      <c r="BR22" s="34">
        <v>0</v>
      </c>
      <c r="BS22" s="34"/>
      <c r="BT22" s="316">
        <v>2552.73</v>
      </c>
      <c r="BU22" s="34"/>
      <c r="BV22" s="34"/>
      <c r="BW22" s="34"/>
      <c r="BX22" s="34"/>
      <c r="BY22" s="34"/>
      <c r="BZ22" s="34"/>
      <c r="CA22" s="34">
        <f t="shared" si="89"/>
        <v>0</v>
      </c>
      <c r="CB22" s="34">
        <f t="shared" si="89"/>
        <v>0</v>
      </c>
      <c r="CC22" s="50"/>
      <c r="CD22" s="50"/>
      <c r="CE22" s="50"/>
      <c r="CF22" s="50"/>
      <c r="CG22" s="50"/>
      <c r="CH22" s="50"/>
      <c r="CI22" s="50"/>
      <c r="CJ22" s="50"/>
      <c r="CK22" s="50"/>
      <c r="CL22" s="50"/>
      <c r="CM22" s="50"/>
      <c r="CN22" s="50"/>
      <c r="CO22" s="34">
        <f t="shared" si="90"/>
        <v>0</v>
      </c>
      <c r="CP22" s="34">
        <f t="shared" si="90"/>
        <v>0</v>
      </c>
      <c r="CQ22" s="50"/>
      <c r="CR22" s="50"/>
      <c r="CS22" s="50"/>
      <c r="CT22" s="50"/>
      <c r="CU22" s="50"/>
      <c r="CV22" s="50"/>
      <c r="CW22" s="50"/>
      <c r="CX22" s="50"/>
      <c r="CY22" s="50"/>
      <c r="CZ22" s="353"/>
      <c r="DA22" s="353"/>
      <c r="DB22" s="353"/>
      <c r="DC22" s="380">
        <f t="shared" si="7"/>
        <v>2492.86</v>
      </c>
      <c r="DD22" s="380">
        <f t="shared" si="8"/>
        <v>2552.73</v>
      </c>
      <c r="DE22" s="64">
        <f t="shared" si="9"/>
        <v>0</v>
      </c>
      <c r="DF22" s="64">
        <f t="shared" si="10"/>
        <v>0</v>
      </c>
      <c r="DG22" s="64">
        <f t="shared" si="11"/>
        <v>2492.86</v>
      </c>
      <c r="DH22" s="64">
        <f t="shared" si="12"/>
        <v>0</v>
      </c>
      <c r="DI22" s="64">
        <f t="shared" si="13"/>
        <v>0</v>
      </c>
      <c r="DJ22" s="64">
        <f t="shared" si="14"/>
        <v>2552.73</v>
      </c>
      <c r="DK22" s="64">
        <f t="shared" si="15"/>
        <v>0</v>
      </c>
      <c r="DL22" s="64">
        <f t="shared" si="16"/>
        <v>0</v>
      </c>
      <c r="DM22" s="64">
        <f t="shared" si="17"/>
        <v>0</v>
      </c>
      <c r="DN22" s="64">
        <f t="shared" si="18"/>
        <v>0</v>
      </c>
      <c r="DO22" s="64">
        <f t="shared" si="19"/>
        <v>0</v>
      </c>
      <c r="DP22" s="64">
        <f t="shared" si="20"/>
        <v>0</v>
      </c>
      <c r="DQ22" s="51"/>
      <c r="DR22" s="51"/>
      <c r="DS22" s="51"/>
      <c r="DT22" s="51"/>
      <c r="DU22" s="51"/>
      <c r="DV22" s="51"/>
      <c r="DW22" s="51"/>
      <c r="DX22" s="51"/>
      <c r="DY22" s="51"/>
      <c r="DZ22" s="51"/>
      <c r="EA22" s="51"/>
      <c r="EB22" s="64">
        <f t="shared" si="91"/>
        <v>0</v>
      </c>
      <c r="EC22" s="426">
        <f t="shared" si="92"/>
        <v>0</v>
      </c>
      <c r="ED22" s="426">
        <f t="shared" si="93"/>
        <v>0</v>
      </c>
      <c r="EE22" s="64">
        <f t="shared" si="94"/>
        <v>0</v>
      </c>
      <c r="EF22" s="64">
        <f t="shared" si="21"/>
        <v>0</v>
      </c>
      <c r="EG22" s="64">
        <f t="shared" si="95"/>
        <v>0</v>
      </c>
      <c r="EH22" s="64">
        <f t="shared" si="22"/>
        <v>0</v>
      </c>
      <c r="EI22" s="64">
        <f t="shared" si="23"/>
        <v>0</v>
      </c>
      <c r="EJ22" s="64">
        <f t="shared" si="96"/>
        <v>0</v>
      </c>
      <c r="EK22" s="64">
        <f t="shared" si="24"/>
        <v>0</v>
      </c>
      <c r="EL22" s="64">
        <f t="shared" si="25"/>
        <v>0</v>
      </c>
      <c r="EM22" s="64">
        <f t="shared" si="26"/>
        <v>0</v>
      </c>
      <c r="EN22" s="64">
        <f t="shared" si="27"/>
        <v>0</v>
      </c>
      <c r="EO22" s="64">
        <f t="shared" si="28"/>
        <v>0</v>
      </c>
      <c r="EP22" s="64">
        <f t="shared" si="29"/>
        <v>0</v>
      </c>
      <c r="EQ22" s="64">
        <f t="shared" si="30"/>
        <v>0</v>
      </c>
      <c r="ER22" s="64">
        <f t="shared" si="31"/>
        <v>0</v>
      </c>
      <c r="ES22" s="64"/>
      <c r="ET22" s="426">
        <f t="shared" si="32"/>
        <v>0</v>
      </c>
      <c r="EU22" s="64">
        <f t="shared" si="33"/>
        <v>0</v>
      </c>
      <c r="EV22" s="64"/>
      <c r="EW22" s="426">
        <f t="shared" si="34"/>
        <v>0</v>
      </c>
      <c r="EX22" s="64">
        <f t="shared" si="97"/>
        <v>2492.86</v>
      </c>
      <c r="EY22" s="426">
        <f t="shared" si="98"/>
        <v>2552.73</v>
      </c>
      <c r="EZ22" s="426">
        <f t="shared" si="99"/>
        <v>2552.73</v>
      </c>
      <c r="FA22" s="64">
        <f t="shared" si="100"/>
        <v>2552.73</v>
      </c>
      <c r="FB22" s="64">
        <f t="shared" si="35"/>
        <v>0</v>
      </c>
      <c r="FC22" s="64">
        <f t="shared" si="101"/>
        <v>0</v>
      </c>
      <c r="FD22" s="64">
        <f t="shared" si="36"/>
        <v>0</v>
      </c>
      <c r="FE22" s="64">
        <f t="shared" si="37"/>
        <v>2492.86</v>
      </c>
      <c r="FF22" s="64">
        <f t="shared" si="102"/>
        <v>0</v>
      </c>
      <c r="FG22" s="64">
        <f t="shared" si="38"/>
        <v>0</v>
      </c>
      <c r="FH22" s="64">
        <f t="shared" si="39"/>
        <v>0</v>
      </c>
      <c r="FI22" s="64">
        <f t="shared" si="40"/>
        <v>2552.73</v>
      </c>
      <c r="FJ22" s="64">
        <f t="shared" si="41"/>
        <v>2552.73</v>
      </c>
      <c r="FK22" s="64">
        <f t="shared" si="42"/>
        <v>0</v>
      </c>
      <c r="FL22" s="64">
        <f t="shared" si="43"/>
        <v>0</v>
      </c>
      <c r="FM22" s="64">
        <f t="shared" si="44"/>
        <v>0</v>
      </c>
      <c r="FN22" s="64">
        <f t="shared" si="45"/>
        <v>0</v>
      </c>
      <c r="FO22" s="64"/>
      <c r="FP22" s="64">
        <f t="shared" si="46"/>
        <v>0</v>
      </c>
      <c r="FQ22" s="64">
        <f t="shared" si="47"/>
        <v>0</v>
      </c>
      <c r="FR22" s="64"/>
      <c r="FS22" s="64">
        <f t="shared" si="48"/>
        <v>0</v>
      </c>
      <c r="FT22" s="64">
        <f t="shared" si="49"/>
        <v>0</v>
      </c>
      <c r="FU22" s="426">
        <f t="shared" si="50"/>
        <v>0</v>
      </c>
      <c r="FV22" s="426">
        <f t="shared" si="103"/>
        <v>0</v>
      </c>
      <c r="FW22" s="64">
        <f t="shared" si="51"/>
        <v>0</v>
      </c>
      <c r="FX22" s="64">
        <f t="shared" si="52"/>
        <v>0</v>
      </c>
      <c r="FY22" s="64">
        <f t="shared" si="104"/>
        <v>0</v>
      </c>
      <c r="FZ22" s="64">
        <f t="shared" si="53"/>
        <v>0</v>
      </c>
      <c r="GA22" s="64">
        <f t="shared" si="54"/>
        <v>0</v>
      </c>
      <c r="GB22" s="64">
        <f t="shared" si="105"/>
        <v>0</v>
      </c>
      <c r="GC22" s="64">
        <f t="shared" si="55"/>
        <v>0</v>
      </c>
      <c r="GD22" s="64">
        <f t="shared" si="56"/>
        <v>0</v>
      </c>
      <c r="GE22" s="64">
        <f t="shared" si="57"/>
        <v>0</v>
      </c>
      <c r="GF22" s="64">
        <f t="shared" si="58"/>
        <v>0</v>
      </c>
      <c r="GG22" s="64">
        <f t="shared" si="59"/>
        <v>0</v>
      </c>
      <c r="GH22" s="64">
        <f t="shared" si="60"/>
        <v>0</v>
      </c>
      <c r="GI22" s="64">
        <f t="shared" si="61"/>
        <v>0</v>
      </c>
      <c r="GJ22" s="64">
        <f t="shared" si="62"/>
        <v>0</v>
      </c>
      <c r="GK22" s="64"/>
      <c r="GL22" s="64">
        <f t="shared" si="63"/>
        <v>0</v>
      </c>
      <c r="GM22" s="64">
        <f t="shared" si="64"/>
        <v>0</v>
      </c>
      <c r="GN22" s="64"/>
      <c r="GO22" s="64">
        <f t="shared" si="65"/>
        <v>0</v>
      </c>
      <c r="GP22" s="64">
        <f t="shared" si="66"/>
        <v>0</v>
      </c>
      <c r="GQ22" s="426">
        <f t="shared" si="67"/>
        <v>0</v>
      </c>
      <c r="GR22" s="426">
        <f t="shared" si="106"/>
        <v>0</v>
      </c>
      <c r="GS22" s="64">
        <f t="shared" si="68"/>
        <v>0</v>
      </c>
      <c r="GT22" s="64">
        <f t="shared" si="69"/>
        <v>0</v>
      </c>
      <c r="GU22" s="64">
        <f t="shared" si="107"/>
        <v>0</v>
      </c>
      <c r="GV22" s="64">
        <f t="shared" si="70"/>
        <v>0</v>
      </c>
      <c r="GW22" s="64">
        <f t="shared" si="71"/>
        <v>0</v>
      </c>
      <c r="GX22" s="64">
        <f t="shared" si="108"/>
        <v>0</v>
      </c>
      <c r="GY22" s="64">
        <f t="shared" si="72"/>
        <v>0</v>
      </c>
      <c r="GZ22" s="64">
        <f t="shared" si="73"/>
        <v>0</v>
      </c>
      <c r="HA22" s="64">
        <f t="shared" si="109"/>
        <v>0</v>
      </c>
      <c r="HB22" s="64">
        <f t="shared" si="74"/>
        <v>0</v>
      </c>
      <c r="HC22" s="64">
        <f t="shared" si="75"/>
        <v>0</v>
      </c>
      <c r="HD22" s="64">
        <f t="shared" si="110"/>
        <v>0</v>
      </c>
      <c r="HE22" s="64">
        <f t="shared" si="76"/>
        <v>0</v>
      </c>
      <c r="HF22" s="64">
        <f t="shared" si="77"/>
        <v>0</v>
      </c>
      <c r="HG22" s="64"/>
      <c r="HH22" s="64">
        <f t="shared" si="78"/>
        <v>0</v>
      </c>
      <c r="HI22" s="64">
        <f t="shared" si="79"/>
        <v>0</v>
      </c>
      <c r="HJ22" s="64"/>
      <c r="HK22" s="64">
        <f t="shared" si="80"/>
        <v>0</v>
      </c>
      <c r="HL22" s="382">
        <f t="shared" si="111"/>
        <v>2492.86</v>
      </c>
      <c r="HM22" s="398">
        <f t="shared" si="81"/>
        <v>2552.73</v>
      </c>
      <c r="HN22" s="398">
        <f t="shared" si="112"/>
        <v>2552.73</v>
      </c>
      <c r="HO22" s="382">
        <f t="shared" si="82"/>
        <v>2552.73</v>
      </c>
      <c r="HP22" s="382">
        <f t="shared" si="113"/>
        <v>0</v>
      </c>
      <c r="HQ22" s="382">
        <f t="shared" si="114"/>
        <v>0</v>
      </c>
      <c r="HR22" s="382">
        <f t="shared" si="115"/>
        <v>0</v>
      </c>
      <c r="HS22" s="382">
        <f t="shared" si="116"/>
        <v>2492.86</v>
      </c>
      <c r="HT22" s="382">
        <f t="shared" si="117"/>
        <v>0</v>
      </c>
      <c r="HU22" s="382">
        <f t="shared" si="118"/>
        <v>0</v>
      </c>
      <c r="HV22" s="382">
        <f t="shared" si="119"/>
        <v>0</v>
      </c>
      <c r="HW22" s="382">
        <f t="shared" si="120"/>
        <v>2552.73</v>
      </c>
      <c r="HX22" s="382">
        <f t="shared" si="121"/>
        <v>2552.73</v>
      </c>
      <c r="HY22" s="382">
        <f t="shared" si="122"/>
        <v>0</v>
      </c>
      <c r="HZ22" s="382">
        <f t="shared" si="123"/>
        <v>0</v>
      </c>
      <c r="IA22" s="382">
        <f t="shared" si="124"/>
        <v>0</v>
      </c>
      <c r="IB22" s="382">
        <f t="shared" si="125"/>
        <v>0</v>
      </c>
      <c r="IC22" s="382">
        <f t="shared" si="126"/>
        <v>0</v>
      </c>
      <c r="ID22" s="382">
        <f t="shared" si="127"/>
        <v>0</v>
      </c>
      <c r="IE22" s="382">
        <f t="shared" si="128"/>
        <v>0</v>
      </c>
      <c r="IF22" s="382">
        <f t="shared" si="129"/>
        <v>0</v>
      </c>
      <c r="IG22" s="382">
        <f t="shared" si="130"/>
        <v>0</v>
      </c>
    </row>
    <row r="23" spans="1:241" s="52" customFormat="1" ht="42.75" hidden="1" customHeight="1" outlineLevel="1">
      <c r="A23" s="57" t="s">
        <v>436</v>
      </c>
      <c r="B23" s="431" t="s">
        <v>564</v>
      </c>
      <c r="C23" s="60"/>
      <c r="D23" s="60"/>
      <c r="E23" s="245"/>
      <c r="F23" s="245"/>
      <c r="G23" s="245"/>
      <c r="H23" s="34"/>
      <c r="I23" s="34"/>
      <c r="J23" s="245">
        <v>2019</v>
      </c>
      <c r="K23" s="245">
        <v>2019</v>
      </c>
      <c r="L23" s="245"/>
      <c r="M23" s="66">
        <f t="shared" si="84"/>
        <v>0</v>
      </c>
      <c r="N23" s="341" t="s">
        <v>604</v>
      </c>
      <c r="O23" s="66">
        <f t="shared" si="85"/>
        <v>5540.12</v>
      </c>
      <c r="P23" s="66">
        <f t="shared" si="0"/>
        <v>0</v>
      </c>
      <c r="Q23" s="66">
        <f t="shared" si="0"/>
        <v>0</v>
      </c>
      <c r="R23" s="66">
        <f t="shared" si="0"/>
        <v>0</v>
      </c>
      <c r="S23" s="66">
        <f t="shared" si="0"/>
        <v>0</v>
      </c>
      <c r="T23" s="66">
        <f t="shared" si="0"/>
        <v>0</v>
      </c>
      <c r="U23" s="66">
        <f t="shared" si="0"/>
        <v>5540.12</v>
      </c>
      <c r="V23" s="66">
        <f t="shared" si="86"/>
        <v>0</v>
      </c>
      <c r="W23" s="66"/>
      <c r="X23" s="66"/>
      <c r="Y23" s="66"/>
      <c r="Z23" s="66"/>
      <c r="AA23" s="66"/>
      <c r="AB23" s="66"/>
      <c r="AC23" s="66"/>
      <c r="AD23" s="66"/>
      <c r="AE23" s="66"/>
      <c r="AF23" s="66"/>
      <c r="AG23" s="66">
        <f t="shared" si="2"/>
        <v>0</v>
      </c>
      <c r="AH23" s="66">
        <f t="shared" si="2"/>
        <v>0</v>
      </c>
      <c r="AI23" s="66">
        <f t="shared" si="131"/>
        <v>0</v>
      </c>
      <c r="AJ23" s="66"/>
      <c r="AK23" s="66"/>
      <c r="AL23" s="66"/>
      <c r="AM23" s="66"/>
      <c r="AN23" s="66"/>
      <c r="AO23" s="66"/>
      <c r="AP23" s="66"/>
      <c r="AQ23" s="66"/>
      <c r="AR23" s="66"/>
      <c r="AS23" s="66">
        <f t="shared" si="4"/>
        <v>0</v>
      </c>
      <c r="AT23" s="66">
        <f t="shared" si="4"/>
        <v>0</v>
      </c>
      <c r="AU23" s="66"/>
      <c r="AV23" s="66">
        <f t="shared" si="5"/>
        <v>0</v>
      </c>
      <c r="AW23" s="66">
        <f t="shared" si="5"/>
        <v>0</v>
      </c>
      <c r="AX23" s="66"/>
      <c r="AY23" s="34">
        <f t="shared" si="87"/>
        <v>0</v>
      </c>
      <c r="AZ23" s="34">
        <f t="shared" si="87"/>
        <v>0</v>
      </c>
      <c r="BA23" s="257"/>
      <c r="BB23" s="257"/>
      <c r="BC23" s="257"/>
      <c r="BD23" s="257"/>
      <c r="BE23" s="257"/>
      <c r="BF23" s="257"/>
      <c r="BG23" s="257"/>
      <c r="BH23" s="257"/>
      <c r="BI23" s="257"/>
      <c r="BJ23" s="257"/>
      <c r="BK23" s="258"/>
      <c r="BL23" s="258"/>
      <c r="BM23" s="34">
        <f t="shared" si="88"/>
        <v>0</v>
      </c>
      <c r="BN23" s="34">
        <f t="shared" si="88"/>
        <v>5540.12</v>
      </c>
      <c r="BO23" s="68"/>
      <c r="BP23" s="68"/>
      <c r="BQ23" s="68"/>
      <c r="BR23" s="68"/>
      <c r="BS23" s="68"/>
      <c r="BT23" s="317">
        <v>5540.12</v>
      </c>
      <c r="BU23" s="68"/>
      <c r="BV23" s="68"/>
      <c r="BW23" s="68"/>
      <c r="BX23" s="68"/>
      <c r="BY23" s="68"/>
      <c r="BZ23" s="68"/>
      <c r="CA23" s="34">
        <f t="shared" si="89"/>
        <v>0</v>
      </c>
      <c r="CB23" s="34">
        <f t="shared" si="89"/>
        <v>0</v>
      </c>
      <c r="CC23" s="257"/>
      <c r="CD23" s="257"/>
      <c r="CE23" s="257"/>
      <c r="CF23" s="257"/>
      <c r="CG23" s="257"/>
      <c r="CH23" s="257"/>
      <c r="CI23" s="257"/>
      <c r="CJ23" s="257"/>
      <c r="CK23" s="257"/>
      <c r="CL23" s="257"/>
      <c r="CM23" s="257"/>
      <c r="CN23" s="257"/>
      <c r="CO23" s="34">
        <f t="shared" si="90"/>
        <v>0</v>
      </c>
      <c r="CP23" s="34">
        <f t="shared" si="90"/>
        <v>0</v>
      </c>
      <c r="CQ23" s="257"/>
      <c r="CR23" s="257"/>
      <c r="CS23" s="257"/>
      <c r="CT23" s="257"/>
      <c r="CU23" s="257"/>
      <c r="CV23" s="257"/>
      <c r="CW23" s="257"/>
      <c r="CX23" s="257"/>
      <c r="CY23" s="257"/>
      <c r="CZ23" s="259"/>
      <c r="DA23" s="259"/>
      <c r="DB23" s="259"/>
      <c r="DC23" s="380">
        <f t="shared" si="7"/>
        <v>0</v>
      </c>
      <c r="DD23" s="380">
        <f t="shared" si="8"/>
        <v>5540.12</v>
      </c>
      <c r="DE23" s="64">
        <f t="shared" si="9"/>
        <v>0</v>
      </c>
      <c r="DF23" s="64">
        <f t="shared" si="10"/>
        <v>0</v>
      </c>
      <c r="DG23" s="64">
        <f t="shared" si="11"/>
        <v>0</v>
      </c>
      <c r="DH23" s="64">
        <f t="shared" si="12"/>
        <v>0</v>
      </c>
      <c r="DI23" s="64">
        <f t="shared" si="13"/>
        <v>0</v>
      </c>
      <c r="DJ23" s="64">
        <f t="shared" si="14"/>
        <v>5540.12</v>
      </c>
      <c r="DK23" s="64">
        <f t="shared" si="15"/>
        <v>0</v>
      </c>
      <c r="DL23" s="64">
        <f t="shared" si="16"/>
        <v>0</v>
      </c>
      <c r="DM23" s="64">
        <f t="shared" si="17"/>
        <v>0</v>
      </c>
      <c r="DN23" s="64">
        <f t="shared" si="18"/>
        <v>0</v>
      </c>
      <c r="DO23" s="64">
        <f t="shared" si="19"/>
        <v>0</v>
      </c>
      <c r="DP23" s="64">
        <f t="shared" si="20"/>
        <v>0</v>
      </c>
      <c r="DQ23" s="51"/>
      <c r="DR23" s="51"/>
      <c r="DS23" s="51"/>
      <c r="DT23" s="51"/>
      <c r="DU23" s="51"/>
      <c r="DV23" s="51"/>
      <c r="DW23" s="51"/>
      <c r="DX23" s="51"/>
      <c r="DY23" s="51"/>
      <c r="DZ23" s="51"/>
      <c r="EA23" s="51"/>
      <c r="EB23" s="64">
        <f t="shared" si="91"/>
        <v>0</v>
      </c>
      <c r="EC23" s="426">
        <f t="shared" si="92"/>
        <v>0</v>
      </c>
      <c r="ED23" s="426">
        <f t="shared" si="93"/>
        <v>0</v>
      </c>
      <c r="EE23" s="64">
        <f t="shared" si="94"/>
        <v>0</v>
      </c>
      <c r="EF23" s="64">
        <f t="shared" si="21"/>
        <v>0</v>
      </c>
      <c r="EG23" s="64">
        <f t="shared" si="95"/>
        <v>0</v>
      </c>
      <c r="EH23" s="64">
        <f t="shared" si="22"/>
        <v>0</v>
      </c>
      <c r="EI23" s="64">
        <f t="shared" si="23"/>
        <v>0</v>
      </c>
      <c r="EJ23" s="64">
        <f t="shared" si="96"/>
        <v>0</v>
      </c>
      <c r="EK23" s="64">
        <f t="shared" si="24"/>
        <v>0</v>
      </c>
      <c r="EL23" s="64">
        <f t="shared" si="25"/>
        <v>0</v>
      </c>
      <c r="EM23" s="64">
        <f t="shared" si="26"/>
        <v>0</v>
      </c>
      <c r="EN23" s="64">
        <f t="shared" si="27"/>
        <v>0</v>
      </c>
      <c r="EO23" s="64">
        <f t="shared" si="28"/>
        <v>0</v>
      </c>
      <c r="EP23" s="64">
        <f t="shared" si="29"/>
        <v>0</v>
      </c>
      <c r="EQ23" s="64">
        <f t="shared" si="30"/>
        <v>0</v>
      </c>
      <c r="ER23" s="64">
        <f t="shared" si="31"/>
        <v>0</v>
      </c>
      <c r="ES23" s="64"/>
      <c r="ET23" s="426">
        <f t="shared" si="32"/>
        <v>0</v>
      </c>
      <c r="EU23" s="64">
        <f t="shared" si="33"/>
        <v>0</v>
      </c>
      <c r="EV23" s="64"/>
      <c r="EW23" s="426">
        <f t="shared" si="34"/>
        <v>0</v>
      </c>
      <c r="EX23" s="64">
        <f t="shared" si="97"/>
        <v>0</v>
      </c>
      <c r="EY23" s="426">
        <f t="shared" si="98"/>
        <v>0</v>
      </c>
      <c r="EZ23" s="426">
        <f t="shared" si="99"/>
        <v>5540.12</v>
      </c>
      <c r="FA23" s="64">
        <f t="shared" si="100"/>
        <v>5540.12</v>
      </c>
      <c r="FB23" s="64">
        <f t="shared" si="35"/>
        <v>0</v>
      </c>
      <c r="FC23" s="64">
        <f t="shared" si="101"/>
        <v>0</v>
      </c>
      <c r="FD23" s="64">
        <f t="shared" si="36"/>
        <v>0</v>
      </c>
      <c r="FE23" s="64">
        <f t="shared" si="37"/>
        <v>0</v>
      </c>
      <c r="FF23" s="64">
        <f t="shared" si="102"/>
        <v>0</v>
      </c>
      <c r="FG23" s="64">
        <f t="shared" si="38"/>
        <v>0</v>
      </c>
      <c r="FH23" s="64">
        <f t="shared" si="39"/>
        <v>0</v>
      </c>
      <c r="FI23" s="64">
        <f t="shared" si="40"/>
        <v>0</v>
      </c>
      <c r="FJ23" s="64">
        <f t="shared" si="41"/>
        <v>5540.12</v>
      </c>
      <c r="FK23" s="64">
        <f t="shared" si="42"/>
        <v>0</v>
      </c>
      <c r="FL23" s="64">
        <f t="shared" si="43"/>
        <v>0</v>
      </c>
      <c r="FM23" s="64">
        <f t="shared" si="44"/>
        <v>0</v>
      </c>
      <c r="FN23" s="64">
        <f t="shared" si="45"/>
        <v>0</v>
      </c>
      <c r="FO23" s="64"/>
      <c r="FP23" s="64">
        <f t="shared" si="46"/>
        <v>0</v>
      </c>
      <c r="FQ23" s="64">
        <f t="shared" si="47"/>
        <v>0</v>
      </c>
      <c r="FR23" s="64"/>
      <c r="FS23" s="64">
        <f t="shared" si="48"/>
        <v>0</v>
      </c>
      <c r="FT23" s="64">
        <f t="shared" si="49"/>
        <v>0</v>
      </c>
      <c r="FU23" s="426">
        <f t="shared" si="50"/>
        <v>0</v>
      </c>
      <c r="FV23" s="426">
        <f t="shared" si="103"/>
        <v>0</v>
      </c>
      <c r="FW23" s="64">
        <f t="shared" si="51"/>
        <v>0</v>
      </c>
      <c r="FX23" s="64">
        <f t="shared" si="52"/>
        <v>0</v>
      </c>
      <c r="FY23" s="64">
        <f t="shared" si="104"/>
        <v>0</v>
      </c>
      <c r="FZ23" s="64">
        <f t="shared" si="53"/>
        <v>0</v>
      </c>
      <c r="GA23" s="64">
        <f t="shared" si="54"/>
        <v>0</v>
      </c>
      <c r="GB23" s="64">
        <f t="shared" si="105"/>
        <v>0</v>
      </c>
      <c r="GC23" s="64">
        <f t="shared" si="55"/>
        <v>0</v>
      </c>
      <c r="GD23" s="64">
        <f t="shared" si="56"/>
        <v>0</v>
      </c>
      <c r="GE23" s="64">
        <f t="shared" si="57"/>
        <v>0</v>
      </c>
      <c r="GF23" s="64">
        <f t="shared" si="58"/>
        <v>0</v>
      </c>
      <c r="GG23" s="64">
        <f t="shared" si="59"/>
        <v>0</v>
      </c>
      <c r="GH23" s="64">
        <f t="shared" si="60"/>
        <v>0</v>
      </c>
      <c r="GI23" s="64">
        <f t="shared" si="61"/>
        <v>0</v>
      </c>
      <c r="GJ23" s="64">
        <f t="shared" si="62"/>
        <v>0</v>
      </c>
      <c r="GK23" s="64"/>
      <c r="GL23" s="64">
        <f t="shared" si="63"/>
        <v>0</v>
      </c>
      <c r="GM23" s="64">
        <f t="shared" si="64"/>
        <v>0</v>
      </c>
      <c r="GN23" s="64"/>
      <c r="GO23" s="64">
        <f t="shared" si="65"/>
        <v>0</v>
      </c>
      <c r="GP23" s="64">
        <f t="shared" si="66"/>
        <v>0</v>
      </c>
      <c r="GQ23" s="426">
        <f t="shared" si="67"/>
        <v>0</v>
      </c>
      <c r="GR23" s="426">
        <f t="shared" si="106"/>
        <v>0</v>
      </c>
      <c r="GS23" s="64">
        <f t="shared" si="68"/>
        <v>0</v>
      </c>
      <c r="GT23" s="64">
        <f t="shared" si="69"/>
        <v>0</v>
      </c>
      <c r="GU23" s="64">
        <f t="shared" si="107"/>
        <v>0</v>
      </c>
      <c r="GV23" s="64">
        <f t="shared" si="70"/>
        <v>0</v>
      </c>
      <c r="GW23" s="64">
        <f t="shared" si="71"/>
        <v>0</v>
      </c>
      <c r="GX23" s="64">
        <f t="shared" si="108"/>
        <v>0</v>
      </c>
      <c r="GY23" s="64">
        <f t="shared" si="72"/>
        <v>0</v>
      </c>
      <c r="GZ23" s="64">
        <f t="shared" si="73"/>
        <v>0</v>
      </c>
      <c r="HA23" s="64">
        <f t="shared" si="109"/>
        <v>0</v>
      </c>
      <c r="HB23" s="64">
        <f t="shared" si="74"/>
        <v>0</v>
      </c>
      <c r="HC23" s="64">
        <f t="shared" si="75"/>
        <v>0</v>
      </c>
      <c r="HD23" s="64">
        <f t="shared" si="110"/>
        <v>0</v>
      </c>
      <c r="HE23" s="64">
        <f t="shared" si="76"/>
        <v>0</v>
      </c>
      <c r="HF23" s="64">
        <f t="shared" si="77"/>
        <v>0</v>
      </c>
      <c r="HG23" s="64"/>
      <c r="HH23" s="64">
        <f t="shared" si="78"/>
        <v>0</v>
      </c>
      <c r="HI23" s="64">
        <f t="shared" si="79"/>
        <v>0</v>
      </c>
      <c r="HJ23" s="64"/>
      <c r="HK23" s="64">
        <f t="shared" si="80"/>
        <v>0</v>
      </c>
      <c r="HL23" s="382">
        <f t="shared" si="111"/>
        <v>0</v>
      </c>
      <c r="HM23" s="398">
        <f t="shared" si="81"/>
        <v>0</v>
      </c>
      <c r="HN23" s="430">
        <f t="shared" si="112"/>
        <v>5540.12</v>
      </c>
      <c r="HO23" s="382">
        <f t="shared" si="82"/>
        <v>5540.12</v>
      </c>
      <c r="HP23" s="382">
        <f t="shared" si="113"/>
        <v>0</v>
      </c>
      <c r="HQ23" s="382">
        <f t="shared" si="114"/>
        <v>0</v>
      </c>
      <c r="HR23" s="382">
        <f t="shared" si="115"/>
        <v>0</v>
      </c>
      <c r="HS23" s="382">
        <f t="shared" si="116"/>
        <v>0</v>
      </c>
      <c r="HT23" s="382">
        <f t="shared" si="117"/>
        <v>0</v>
      </c>
      <c r="HU23" s="382">
        <f t="shared" si="118"/>
        <v>0</v>
      </c>
      <c r="HV23" s="382">
        <f t="shared" si="119"/>
        <v>0</v>
      </c>
      <c r="HW23" s="382">
        <f t="shared" si="120"/>
        <v>0</v>
      </c>
      <c r="HX23" s="382">
        <f t="shared" si="121"/>
        <v>5540.12</v>
      </c>
      <c r="HY23" s="382">
        <f t="shared" si="122"/>
        <v>0</v>
      </c>
      <c r="HZ23" s="382">
        <f t="shared" si="123"/>
        <v>0</v>
      </c>
      <c r="IA23" s="382">
        <f t="shared" si="124"/>
        <v>0</v>
      </c>
      <c r="IB23" s="382">
        <f t="shared" si="125"/>
        <v>0</v>
      </c>
      <c r="IC23" s="382">
        <f t="shared" si="126"/>
        <v>0</v>
      </c>
      <c r="ID23" s="382">
        <f t="shared" si="127"/>
        <v>0</v>
      </c>
      <c r="IE23" s="382">
        <f t="shared" si="128"/>
        <v>0</v>
      </c>
      <c r="IF23" s="382">
        <f t="shared" si="129"/>
        <v>0</v>
      </c>
      <c r="IG23" s="382">
        <f t="shared" si="130"/>
        <v>0</v>
      </c>
    </row>
    <row r="24" spans="1:241" s="52" customFormat="1" ht="42.75" hidden="1" customHeight="1" outlineLevel="1">
      <c r="A24" s="57"/>
      <c r="B24" s="384" t="s">
        <v>629</v>
      </c>
      <c r="C24" s="60"/>
      <c r="D24" s="60"/>
      <c r="E24" s="245"/>
      <c r="F24" s="245"/>
      <c r="G24" s="245"/>
      <c r="H24" s="34"/>
      <c r="I24" s="34"/>
      <c r="J24" s="245"/>
      <c r="K24" s="245"/>
      <c r="L24" s="245"/>
      <c r="M24" s="66"/>
      <c r="N24" s="341" t="s">
        <v>604</v>
      </c>
      <c r="O24" s="66"/>
      <c r="P24" s="66"/>
      <c r="Q24" s="66"/>
      <c r="R24" s="66"/>
      <c r="S24" s="66"/>
      <c r="T24" s="66"/>
      <c r="U24" s="66"/>
      <c r="V24" s="66"/>
      <c r="W24" s="66"/>
      <c r="X24" s="66"/>
      <c r="Y24" s="66"/>
      <c r="Z24" s="66"/>
      <c r="AA24" s="66"/>
      <c r="AB24" s="66"/>
      <c r="AC24" s="66"/>
      <c r="AD24" s="66"/>
      <c r="AE24" s="66"/>
      <c r="AF24" s="66"/>
      <c r="AG24" s="66"/>
      <c r="AH24" s="66"/>
      <c r="AI24" s="66">
        <f>SUM(AJ24:AR24)</f>
        <v>981.12342000000001</v>
      </c>
      <c r="AJ24" s="66"/>
      <c r="AK24" s="341">
        <f>733.19699+247.92643</f>
        <v>981.12342000000001</v>
      </c>
      <c r="AL24" s="66"/>
      <c r="AM24" s="66"/>
      <c r="AN24" s="66"/>
      <c r="AO24" s="66"/>
      <c r="AP24" s="66"/>
      <c r="AQ24" s="66"/>
      <c r="AR24" s="66"/>
      <c r="AS24" s="66"/>
      <c r="AT24" s="66"/>
      <c r="AU24" s="66"/>
      <c r="AV24" s="66"/>
      <c r="AW24" s="66"/>
      <c r="AX24" s="66"/>
      <c r="AY24" s="34"/>
      <c r="AZ24" s="34"/>
      <c r="BA24" s="257"/>
      <c r="BB24" s="257"/>
      <c r="BC24" s="257"/>
      <c r="BD24" s="257"/>
      <c r="BE24" s="257"/>
      <c r="BF24" s="257"/>
      <c r="BG24" s="257"/>
      <c r="BH24" s="257"/>
      <c r="BI24" s="257"/>
      <c r="BJ24" s="257"/>
      <c r="BK24" s="258"/>
      <c r="BL24" s="258"/>
      <c r="BM24" s="34"/>
      <c r="BN24" s="34"/>
      <c r="BO24" s="68"/>
      <c r="BP24" s="68"/>
      <c r="BQ24" s="68"/>
      <c r="BR24" s="68"/>
      <c r="BS24" s="68"/>
      <c r="BT24" s="317"/>
      <c r="BU24" s="68"/>
      <c r="BV24" s="68"/>
      <c r="BW24" s="68"/>
      <c r="BX24" s="68"/>
      <c r="BY24" s="68"/>
      <c r="BZ24" s="68"/>
      <c r="CA24" s="34"/>
      <c r="CB24" s="34"/>
      <c r="CC24" s="257"/>
      <c r="CD24" s="257"/>
      <c r="CE24" s="257"/>
      <c r="CF24" s="257"/>
      <c r="CG24" s="257"/>
      <c r="CH24" s="257"/>
      <c r="CI24" s="257"/>
      <c r="CJ24" s="257"/>
      <c r="CK24" s="257"/>
      <c r="CL24" s="257"/>
      <c r="CM24" s="257"/>
      <c r="CN24" s="257"/>
      <c r="CO24" s="34"/>
      <c r="CP24" s="34"/>
      <c r="CQ24" s="257"/>
      <c r="CR24" s="257"/>
      <c r="CS24" s="257"/>
      <c r="CT24" s="257"/>
      <c r="CU24" s="257"/>
      <c r="CV24" s="257"/>
      <c r="CW24" s="257"/>
      <c r="CX24" s="257"/>
      <c r="CY24" s="257"/>
      <c r="CZ24" s="259"/>
      <c r="DA24" s="259"/>
      <c r="DB24" s="259"/>
      <c r="DC24" s="380">
        <f t="shared" si="7"/>
        <v>0</v>
      </c>
      <c r="DD24" s="380">
        <f t="shared" si="8"/>
        <v>0</v>
      </c>
      <c r="DE24" s="64">
        <f t="shared" si="9"/>
        <v>0</v>
      </c>
      <c r="DF24" s="64">
        <f t="shared" si="10"/>
        <v>0</v>
      </c>
      <c r="DG24" s="64">
        <f t="shared" si="11"/>
        <v>0</v>
      </c>
      <c r="DH24" s="64">
        <f t="shared" si="12"/>
        <v>0</v>
      </c>
      <c r="DI24" s="64">
        <f t="shared" si="13"/>
        <v>0</v>
      </c>
      <c r="DJ24" s="64">
        <f t="shared" si="14"/>
        <v>0</v>
      </c>
      <c r="DK24" s="64">
        <f t="shared" si="15"/>
        <v>0</v>
      </c>
      <c r="DL24" s="64">
        <f t="shared" si="16"/>
        <v>0</v>
      </c>
      <c r="DM24" s="64">
        <f t="shared" si="17"/>
        <v>0</v>
      </c>
      <c r="DN24" s="64">
        <f t="shared" si="18"/>
        <v>0</v>
      </c>
      <c r="DO24" s="64">
        <f t="shared" si="19"/>
        <v>0</v>
      </c>
      <c r="DP24" s="64">
        <f t="shared" si="20"/>
        <v>0</v>
      </c>
      <c r="DQ24" s="51"/>
      <c r="DR24" s="51"/>
      <c r="DS24" s="51"/>
      <c r="DT24" s="51"/>
      <c r="DU24" s="51"/>
      <c r="DV24" s="51"/>
      <c r="DW24" s="51"/>
      <c r="DX24" s="51"/>
      <c r="DY24" s="51"/>
      <c r="DZ24" s="51"/>
      <c r="EA24" s="51"/>
      <c r="EB24" s="64">
        <f t="shared" si="91"/>
        <v>0</v>
      </c>
      <c r="EC24" s="426">
        <f t="shared" si="92"/>
        <v>0</v>
      </c>
      <c r="ED24" s="426">
        <f t="shared" si="93"/>
        <v>0</v>
      </c>
      <c r="EE24" s="64">
        <f t="shared" si="94"/>
        <v>0</v>
      </c>
      <c r="EF24" s="64">
        <f t="shared" si="21"/>
        <v>0</v>
      </c>
      <c r="EG24" s="64">
        <f t="shared" si="95"/>
        <v>0</v>
      </c>
      <c r="EH24" s="64">
        <f t="shared" si="22"/>
        <v>0</v>
      </c>
      <c r="EI24" s="64">
        <f t="shared" si="23"/>
        <v>0</v>
      </c>
      <c r="EJ24" s="64">
        <f t="shared" si="96"/>
        <v>0</v>
      </c>
      <c r="EK24" s="64">
        <f t="shared" si="24"/>
        <v>0</v>
      </c>
      <c r="EL24" s="64">
        <f t="shared" si="25"/>
        <v>0</v>
      </c>
      <c r="EM24" s="64">
        <f t="shared" si="26"/>
        <v>0</v>
      </c>
      <c r="EN24" s="64">
        <f t="shared" si="27"/>
        <v>0</v>
      </c>
      <c r="EO24" s="64">
        <f t="shared" si="28"/>
        <v>0</v>
      </c>
      <c r="EP24" s="64">
        <f t="shared" si="29"/>
        <v>0</v>
      </c>
      <c r="EQ24" s="64">
        <f t="shared" si="30"/>
        <v>0</v>
      </c>
      <c r="ER24" s="64">
        <f t="shared" si="31"/>
        <v>0</v>
      </c>
      <c r="ES24" s="64"/>
      <c r="ET24" s="426">
        <f t="shared" si="32"/>
        <v>0</v>
      </c>
      <c r="EU24" s="64">
        <f t="shared" si="33"/>
        <v>0</v>
      </c>
      <c r="EV24" s="64"/>
      <c r="EW24" s="426">
        <f t="shared" si="34"/>
        <v>0</v>
      </c>
      <c r="EX24" s="64">
        <f t="shared" si="97"/>
        <v>0</v>
      </c>
      <c r="EY24" s="426">
        <f t="shared" si="98"/>
        <v>981.12342000000001</v>
      </c>
      <c r="EZ24" s="426">
        <f t="shared" si="99"/>
        <v>0</v>
      </c>
      <c r="FA24" s="64">
        <f t="shared" si="100"/>
        <v>0</v>
      </c>
      <c r="FB24" s="64">
        <f t="shared" si="35"/>
        <v>0</v>
      </c>
      <c r="FC24" s="64">
        <f t="shared" si="101"/>
        <v>0</v>
      </c>
      <c r="FD24" s="64">
        <f t="shared" si="36"/>
        <v>0</v>
      </c>
      <c r="FE24" s="64">
        <f t="shared" si="37"/>
        <v>0</v>
      </c>
      <c r="FF24" s="64">
        <f t="shared" si="102"/>
        <v>0</v>
      </c>
      <c r="FG24" s="64">
        <f t="shared" si="38"/>
        <v>0</v>
      </c>
      <c r="FH24" s="64">
        <f t="shared" si="39"/>
        <v>0</v>
      </c>
      <c r="FI24" s="64">
        <f t="shared" si="40"/>
        <v>0</v>
      </c>
      <c r="FJ24" s="64">
        <f t="shared" si="41"/>
        <v>0</v>
      </c>
      <c r="FK24" s="64">
        <f t="shared" si="42"/>
        <v>0</v>
      </c>
      <c r="FL24" s="64">
        <f t="shared" si="43"/>
        <v>981.12342000000001</v>
      </c>
      <c r="FM24" s="64">
        <f t="shared" si="44"/>
        <v>0</v>
      </c>
      <c r="FN24" s="64">
        <f t="shared" si="45"/>
        <v>0</v>
      </c>
      <c r="FO24" s="64"/>
      <c r="FP24" s="64">
        <f t="shared" si="46"/>
        <v>0</v>
      </c>
      <c r="FQ24" s="64">
        <f t="shared" si="47"/>
        <v>0</v>
      </c>
      <c r="FR24" s="64"/>
      <c r="FS24" s="64">
        <f t="shared" si="48"/>
        <v>0</v>
      </c>
      <c r="FT24" s="64">
        <f t="shared" si="49"/>
        <v>0</v>
      </c>
      <c r="FU24" s="426">
        <f t="shared" si="50"/>
        <v>0</v>
      </c>
      <c r="FV24" s="426">
        <f t="shared" si="103"/>
        <v>0</v>
      </c>
      <c r="FW24" s="64">
        <f t="shared" si="51"/>
        <v>0</v>
      </c>
      <c r="FX24" s="64">
        <f t="shared" si="52"/>
        <v>0</v>
      </c>
      <c r="FY24" s="64">
        <f t="shared" si="104"/>
        <v>0</v>
      </c>
      <c r="FZ24" s="64">
        <f t="shared" si="53"/>
        <v>0</v>
      </c>
      <c r="GA24" s="64">
        <f t="shared" si="54"/>
        <v>0</v>
      </c>
      <c r="GB24" s="64">
        <f t="shared" si="105"/>
        <v>0</v>
      </c>
      <c r="GC24" s="64">
        <f t="shared" si="55"/>
        <v>0</v>
      </c>
      <c r="GD24" s="64">
        <f t="shared" si="56"/>
        <v>0</v>
      </c>
      <c r="GE24" s="64">
        <f t="shared" si="57"/>
        <v>0</v>
      </c>
      <c r="GF24" s="64">
        <f t="shared" si="58"/>
        <v>0</v>
      </c>
      <c r="GG24" s="64">
        <f t="shared" si="59"/>
        <v>0</v>
      </c>
      <c r="GH24" s="64">
        <f t="shared" si="60"/>
        <v>0</v>
      </c>
      <c r="GI24" s="64">
        <f t="shared" si="61"/>
        <v>0</v>
      </c>
      <c r="GJ24" s="64">
        <f t="shared" si="62"/>
        <v>0</v>
      </c>
      <c r="GK24" s="64"/>
      <c r="GL24" s="64">
        <f t="shared" si="63"/>
        <v>0</v>
      </c>
      <c r="GM24" s="64">
        <f t="shared" si="64"/>
        <v>0</v>
      </c>
      <c r="GN24" s="64"/>
      <c r="GO24" s="64">
        <f t="shared" si="65"/>
        <v>0</v>
      </c>
      <c r="GP24" s="64">
        <f t="shared" si="66"/>
        <v>0</v>
      </c>
      <c r="GQ24" s="426">
        <f t="shared" si="67"/>
        <v>0</v>
      </c>
      <c r="GR24" s="426">
        <f t="shared" si="106"/>
        <v>0</v>
      </c>
      <c r="GS24" s="64">
        <f t="shared" si="68"/>
        <v>0</v>
      </c>
      <c r="GT24" s="64">
        <f t="shared" si="69"/>
        <v>0</v>
      </c>
      <c r="GU24" s="64">
        <f t="shared" si="107"/>
        <v>0</v>
      </c>
      <c r="GV24" s="64">
        <f t="shared" si="70"/>
        <v>0</v>
      </c>
      <c r="GW24" s="64">
        <f t="shared" si="71"/>
        <v>0</v>
      </c>
      <c r="GX24" s="64">
        <f t="shared" si="108"/>
        <v>0</v>
      </c>
      <c r="GY24" s="64">
        <f t="shared" si="72"/>
        <v>0</v>
      </c>
      <c r="GZ24" s="64">
        <f t="shared" si="73"/>
        <v>0</v>
      </c>
      <c r="HA24" s="64">
        <f t="shared" si="109"/>
        <v>0</v>
      </c>
      <c r="HB24" s="64">
        <f t="shared" si="74"/>
        <v>0</v>
      </c>
      <c r="HC24" s="64">
        <f t="shared" si="75"/>
        <v>0</v>
      </c>
      <c r="HD24" s="64">
        <f t="shared" si="110"/>
        <v>0</v>
      </c>
      <c r="HE24" s="64">
        <f t="shared" si="76"/>
        <v>0</v>
      </c>
      <c r="HF24" s="64">
        <f t="shared" si="77"/>
        <v>0</v>
      </c>
      <c r="HG24" s="64"/>
      <c r="HH24" s="64">
        <f t="shared" si="78"/>
        <v>0</v>
      </c>
      <c r="HI24" s="64">
        <f t="shared" si="79"/>
        <v>0</v>
      </c>
      <c r="HJ24" s="64"/>
      <c r="HK24" s="64">
        <f t="shared" si="80"/>
        <v>0</v>
      </c>
      <c r="HL24" s="382">
        <f t="shared" si="111"/>
        <v>0</v>
      </c>
      <c r="HM24" s="398">
        <f t="shared" si="81"/>
        <v>981.12342000000001</v>
      </c>
      <c r="HN24" s="398">
        <f t="shared" si="112"/>
        <v>0</v>
      </c>
      <c r="HO24" s="382">
        <f t="shared" si="82"/>
        <v>0</v>
      </c>
      <c r="HP24" s="382">
        <f t="shared" si="113"/>
        <v>0</v>
      </c>
      <c r="HQ24" s="382">
        <f t="shared" si="114"/>
        <v>0</v>
      </c>
      <c r="HR24" s="382">
        <f t="shared" si="115"/>
        <v>0</v>
      </c>
      <c r="HS24" s="382">
        <f t="shared" si="116"/>
        <v>0</v>
      </c>
      <c r="HT24" s="382">
        <f t="shared" si="117"/>
        <v>0</v>
      </c>
      <c r="HU24" s="382">
        <f t="shared" si="118"/>
        <v>0</v>
      </c>
      <c r="HV24" s="382">
        <f t="shared" si="119"/>
        <v>0</v>
      </c>
      <c r="HW24" s="382">
        <f t="shared" si="120"/>
        <v>0</v>
      </c>
      <c r="HX24" s="382">
        <f t="shared" si="121"/>
        <v>0</v>
      </c>
      <c r="HY24" s="382">
        <f t="shared" si="122"/>
        <v>0</v>
      </c>
      <c r="HZ24" s="382">
        <f t="shared" si="123"/>
        <v>981.12342000000001</v>
      </c>
      <c r="IA24" s="382">
        <f t="shared" si="124"/>
        <v>0</v>
      </c>
      <c r="IB24" s="382">
        <f t="shared" si="125"/>
        <v>0</v>
      </c>
      <c r="IC24" s="382">
        <f t="shared" si="126"/>
        <v>0</v>
      </c>
      <c r="ID24" s="382">
        <f t="shared" si="127"/>
        <v>0</v>
      </c>
      <c r="IE24" s="382">
        <f t="shared" si="128"/>
        <v>0</v>
      </c>
      <c r="IF24" s="382">
        <f t="shared" si="129"/>
        <v>0</v>
      </c>
      <c r="IG24" s="382">
        <f t="shared" si="130"/>
        <v>0</v>
      </c>
    </row>
    <row r="25" spans="1:241" s="52" customFormat="1" ht="45" hidden="1" customHeight="1" outlineLevel="1">
      <c r="A25" s="57" t="s">
        <v>437</v>
      </c>
      <c r="B25" s="383" t="s">
        <v>561</v>
      </c>
      <c r="C25" s="60"/>
      <c r="D25" s="60"/>
      <c r="E25" s="245"/>
      <c r="F25" s="245"/>
      <c r="G25" s="245"/>
      <c r="H25" s="34"/>
      <c r="I25" s="34"/>
      <c r="J25" s="245">
        <v>2019</v>
      </c>
      <c r="K25" s="245">
        <v>2019</v>
      </c>
      <c r="L25" s="245"/>
      <c r="M25" s="66">
        <f t="shared" si="84"/>
        <v>0</v>
      </c>
      <c r="N25" s="341" t="s">
        <v>604</v>
      </c>
      <c r="O25" s="66">
        <f t="shared" si="85"/>
        <v>109.85299999999999</v>
      </c>
      <c r="P25" s="66">
        <f t="shared" si="0"/>
        <v>0</v>
      </c>
      <c r="Q25" s="66">
        <f t="shared" si="0"/>
        <v>0</v>
      </c>
      <c r="R25" s="66">
        <f t="shared" si="0"/>
        <v>0</v>
      </c>
      <c r="S25" s="66">
        <f t="shared" si="0"/>
        <v>0</v>
      </c>
      <c r="T25" s="66">
        <f t="shared" si="0"/>
        <v>0</v>
      </c>
      <c r="U25" s="66">
        <f t="shared" si="0"/>
        <v>109.85299999999999</v>
      </c>
      <c r="V25" s="66">
        <f t="shared" si="86"/>
        <v>0</v>
      </c>
      <c r="W25" s="66"/>
      <c r="X25" s="66"/>
      <c r="Y25" s="66"/>
      <c r="Z25" s="66"/>
      <c r="AA25" s="66"/>
      <c r="AB25" s="66"/>
      <c r="AC25" s="66"/>
      <c r="AD25" s="66"/>
      <c r="AE25" s="66"/>
      <c r="AF25" s="66"/>
      <c r="AG25" s="66">
        <f t="shared" si="2"/>
        <v>0</v>
      </c>
      <c r="AH25" s="66">
        <f t="shared" si="2"/>
        <v>0</v>
      </c>
      <c r="AI25" s="66">
        <f t="shared" si="131"/>
        <v>0</v>
      </c>
      <c r="AJ25" s="66"/>
      <c r="AK25" s="66"/>
      <c r="AL25" s="66"/>
      <c r="AM25" s="66"/>
      <c r="AN25" s="66"/>
      <c r="AO25" s="66"/>
      <c r="AP25" s="66"/>
      <c r="AQ25" s="66"/>
      <c r="AR25" s="66"/>
      <c r="AS25" s="66">
        <f t="shared" si="4"/>
        <v>0</v>
      </c>
      <c r="AT25" s="66">
        <f t="shared" si="4"/>
        <v>0</v>
      </c>
      <c r="AU25" s="66"/>
      <c r="AV25" s="66">
        <f t="shared" si="5"/>
        <v>0</v>
      </c>
      <c r="AW25" s="66">
        <f t="shared" si="5"/>
        <v>0</v>
      </c>
      <c r="AX25" s="66"/>
      <c r="AY25" s="34">
        <f t="shared" si="87"/>
        <v>0</v>
      </c>
      <c r="AZ25" s="34">
        <f t="shared" si="87"/>
        <v>0</v>
      </c>
      <c r="BA25" s="257"/>
      <c r="BB25" s="257"/>
      <c r="BC25" s="257"/>
      <c r="BD25" s="257"/>
      <c r="BE25" s="257"/>
      <c r="BF25" s="257"/>
      <c r="BG25" s="257"/>
      <c r="BH25" s="257"/>
      <c r="BI25" s="257"/>
      <c r="BJ25" s="257"/>
      <c r="BK25" s="258"/>
      <c r="BL25" s="258"/>
      <c r="BM25" s="34">
        <f t="shared" si="88"/>
        <v>0</v>
      </c>
      <c r="BN25" s="34">
        <f t="shared" si="88"/>
        <v>109.85299999999999</v>
      </c>
      <c r="BO25" s="68"/>
      <c r="BP25" s="68"/>
      <c r="BQ25" s="68"/>
      <c r="BR25" s="68"/>
      <c r="BS25" s="68"/>
      <c r="BT25" s="317">
        <v>109.85299999999999</v>
      </c>
      <c r="BU25" s="68"/>
      <c r="BV25" s="68"/>
      <c r="BW25" s="68"/>
      <c r="BX25" s="68"/>
      <c r="BY25" s="68"/>
      <c r="BZ25" s="68"/>
      <c r="CA25" s="34">
        <f t="shared" si="89"/>
        <v>0</v>
      </c>
      <c r="CB25" s="34">
        <f t="shared" si="89"/>
        <v>0</v>
      </c>
      <c r="CC25" s="257"/>
      <c r="CD25" s="257"/>
      <c r="CE25" s="257"/>
      <c r="CF25" s="257"/>
      <c r="CG25" s="257"/>
      <c r="CH25" s="257"/>
      <c r="CI25" s="257"/>
      <c r="CJ25" s="257"/>
      <c r="CK25" s="257"/>
      <c r="CL25" s="257"/>
      <c r="CM25" s="257"/>
      <c r="CN25" s="257"/>
      <c r="CO25" s="34">
        <f t="shared" si="90"/>
        <v>0</v>
      </c>
      <c r="CP25" s="34">
        <f t="shared" si="90"/>
        <v>0</v>
      </c>
      <c r="CQ25" s="257"/>
      <c r="CR25" s="257"/>
      <c r="CS25" s="257"/>
      <c r="CT25" s="257"/>
      <c r="CU25" s="257"/>
      <c r="CV25" s="257"/>
      <c r="CW25" s="257"/>
      <c r="CX25" s="257"/>
      <c r="CY25" s="257"/>
      <c r="CZ25" s="259"/>
      <c r="DA25" s="259"/>
      <c r="DB25" s="259"/>
      <c r="DC25" s="380">
        <f t="shared" si="7"/>
        <v>0</v>
      </c>
      <c r="DD25" s="380">
        <f t="shared" si="8"/>
        <v>109.85299999999999</v>
      </c>
      <c r="DE25" s="64">
        <f t="shared" si="9"/>
        <v>0</v>
      </c>
      <c r="DF25" s="64">
        <f t="shared" si="10"/>
        <v>0</v>
      </c>
      <c r="DG25" s="64">
        <f t="shared" si="11"/>
        <v>0</v>
      </c>
      <c r="DH25" s="64">
        <f t="shared" si="12"/>
        <v>0</v>
      </c>
      <c r="DI25" s="64">
        <f t="shared" si="13"/>
        <v>0</v>
      </c>
      <c r="DJ25" s="64">
        <f t="shared" si="14"/>
        <v>109.85299999999999</v>
      </c>
      <c r="DK25" s="64">
        <f t="shared" si="15"/>
        <v>0</v>
      </c>
      <c r="DL25" s="64">
        <f t="shared" si="16"/>
        <v>0</v>
      </c>
      <c r="DM25" s="64">
        <f t="shared" si="17"/>
        <v>0</v>
      </c>
      <c r="DN25" s="64">
        <f t="shared" si="18"/>
        <v>0</v>
      </c>
      <c r="DO25" s="64">
        <f t="shared" si="19"/>
        <v>0</v>
      </c>
      <c r="DP25" s="64">
        <f t="shared" si="20"/>
        <v>0</v>
      </c>
      <c r="DQ25" s="51"/>
      <c r="DR25" s="51"/>
      <c r="DS25" s="51"/>
      <c r="DT25" s="51"/>
      <c r="DU25" s="51"/>
      <c r="DV25" s="51"/>
      <c r="DW25" s="51"/>
      <c r="DX25" s="51"/>
      <c r="DY25" s="51"/>
      <c r="DZ25" s="51"/>
      <c r="EA25" s="51"/>
      <c r="EB25" s="64">
        <f t="shared" si="91"/>
        <v>0</v>
      </c>
      <c r="EC25" s="426">
        <f t="shared" si="92"/>
        <v>0</v>
      </c>
      <c r="ED25" s="426">
        <f t="shared" si="93"/>
        <v>0</v>
      </c>
      <c r="EE25" s="64">
        <f t="shared" si="94"/>
        <v>0</v>
      </c>
      <c r="EF25" s="64">
        <f t="shared" si="21"/>
        <v>0</v>
      </c>
      <c r="EG25" s="64">
        <f t="shared" si="95"/>
        <v>0</v>
      </c>
      <c r="EH25" s="64">
        <f t="shared" si="22"/>
        <v>0</v>
      </c>
      <c r="EI25" s="64">
        <f t="shared" si="23"/>
        <v>0</v>
      </c>
      <c r="EJ25" s="64">
        <f t="shared" si="96"/>
        <v>0</v>
      </c>
      <c r="EK25" s="64">
        <f t="shared" si="24"/>
        <v>0</v>
      </c>
      <c r="EL25" s="64">
        <f t="shared" si="25"/>
        <v>0</v>
      </c>
      <c r="EM25" s="64">
        <f t="shared" si="26"/>
        <v>0</v>
      </c>
      <c r="EN25" s="64">
        <f t="shared" si="27"/>
        <v>0</v>
      </c>
      <c r="EO25" s="64">
        <f t="shared" si="28"/>
        <v>0</v>
      </c>
      <c r="EP25" s="64">
        <f t="shared" si="29"/>
        <v>0</v>
      </c>
      <c r="EQ25" s="64">
        <f t="shared" si="30"/>
        <v>0</v>
      </c>
      <c r="ER25" s="64">
        <f t="shared" si="31"/>
        <v>0</v>
      </c>
      <c r="ES25" s="64"/>
      <c r="ET25" s="426">
        <f t="shared" si="32"/>
        <v>0</v>
      </c>
      <c r="EU25" s="64">
        <f t="shared" si="33"/>
        <v>0</v>
      </c>
      <c r="EV25" s="64"/>
      <c r="EW25" s="426">
        <f t="shared" si="34"/>
        <v>0</v>
      </c>
      <c r="EX25" s="64">
        <f t="shared" si="97"/>
        <v>0</v>
      </c>
      <c r="EY25" s="426">
        <f t="shared" si="98"/>
        <v>0</v>
      </c>
      <c r="EZ25" s="426">
        <f t="shared" si="99"/>
        <v>109.85299999999999</v>
      </c>
      <c r="FA25" s="64">
        <f t="shared" si="100"/>
        <v>109.85299999999999</v>
      </c>
      <c r="FB25" s="64">
        <f t="shared" si="35"/>
        <v>0</v>
      </c>
      <c r="FC25" s="64">
        <f t="shared" si="101"/>
        <v>0</v>
      </c>
      <c r="FD25" s="64">
        <f t="shared" si="36"/>
        <v>0</v>
      </c>
      <c r="FE25" s="64">
        <f t="shared" si="37"/>
        <v>0</v>
      </c>
      <c r="FF25" s="64">
        <f t="shared" si="102"/>
        <v>0</v>
      </c>
      <c r="FG25" s="64">
        <f t="shared" si="38"/>
        <v>0</v>
      </c>
      <c r="FH25" s="64">
        <f t="shared" si="39"/>
        <v>0</v>
      </c>
      <c r="FI25" s="64">
        <f t="shared" si="40"/>
        <v>0</v>
      </c>
      <c r="FJ25" s="64">
        <f t="shared" si="41"/>
        <v>109.85299999999999</v>
      </c>
      <c r="FK25" s="64">
        <f t="shared" si="42"/>
        <v>0</v>
      </c>
      <c r="FL25" s="64">
        <f t="shared" si="43"/>
        <v>0</v>
      </c>
      <c r="FM25" s="64">
        <f t="shared" si="44"/>
        <v>0</v>
      </c>
      <c r="FN25" s="64">
        <f t="shared" si="45"/>
        <v>0</v>
      </c>
      <c r="FO25" s="64"/>
      <c r="FP25" s="64">
        <f t="shared" si="46"/>
        <v>0</v>
      </c>
      <c r="FQ25" s="64">
        <f t="shared" si="47"/>
        <v>0</v>
      </c>
      <c r="FR25" s="64"/>
      <c r="FS25" s="64">
        <f t="shared" si="48"/>
        <v>0</v>
      </c>
      <c r="FT25" s="64">
        <f t="shared" si="49"/>
        <v>0</v>
      </c>
      <c r="FU25" s="426">
        <f t="shared" si="50"/>
        <v>0</v>
      </c>
      <c r="FV25" s="426">
        <f t="shared" si="103"/>
        <v>0</v>
      </c>
      <c r="FW25" s="64">
        <f t="shared" si="51"/>
        <v>0</v>
      </c>
      <c r="FX25" s="64">
        <f t="shared" si="52"/>
        <v>0</v>
      </c>
      <c r="FY25" s="64">
        <f t="shared" si="104"/>
        <v>0</v>
      </c>
      <c r="FZ25" s="64">
        <f t="shared" si="53"/>
        <v>0</v>
      </c>
      <c r="GA25" s="64">
        <f t="shared" si="54"/>
        <v>0</v>
      </c>
      <c r="GB25" s="64">
        <f t="shared" si="105"/>
        <v>0</v>
      </c>
      <c r="GC25" s="64">
        <f t="shared" si="55"/>
        <v>0</v>
      </c>
      <c r="GD25" s="64">
        <f t="shared" si="56"/>
        <v>0</v>
      </c>
      <c r="GE25" s="64">
        <f t="shared" si="57"/>
        <v>0</v>
      </c>
      <c r="GF25" s="64">
        <f t="shared" si="58"/>
        <v>0</v>
      </c>
      <c r="GG25" s="64">
        <f t="shared" si="59"/>
        <v>0</v>
      </c>
      <c r="GH25" s="64">
        <f t="shared" si="60"/>
        <v>0</v>
      </c>
      <c r="GI25" s="64">
        <f t="shared" si="61"/>
        <v>0</v>
      </c>
      <c r="GJ25" s="64">
        <f t="shared" si="62"/>
        <v>0</v>
      </c>
      <c r="GK25" s="64"/>
      <c r="GL25" s="64">
        <f t="shared" si="63"/>
        <v>0</v>
      </c>
      <c r="GM25" s="64">
        <f t="shared" si="64"/>
        <v>0</v>
      </c>
      <c r="GN25" s="64"/>
      <c r="GO25" s="64">
        <f t="shared" si="65"/>
        <v>0</v>
      </c>
      <c r="GP25" s="64">
        <f t="shared" si="66"/>
        <v>0</v>
      </c>
      <c r="GQ25" s="426">
        <f t="shared" si="67"/>
        <v>0</v>
      </c>
      <c r="GR25" s="426">
        <f t="shared" si="106"/>
        <v>0</v>
      </c>
      <c r="GS25" s="64">
        <f t="shared" si="68"/>
        <v>0</v>
      </c>
      <c r="GT25" s="64">
        <f t="shared" si="69"/>
        <v>0</v>
      </c>
      <c r="GU25" s="64">
        <f t="shared" si="107"/>
        <v>0</v>
      </c>
      <c r="GV25" s="64">
        <f t="shared" si="70"/>
        <v>0</v>
      </c>
      <c r="GW25" s="64">
        <f t="shared" si="71"/>
        <v>0</v>
      </c>
      <c r="GX25" s="64">
        <f t="shared" si="108"/>
        <v>0</v>
      </c>
      <c r="GY25" s="64">
        <f t="shared" si="72"/>
        <v>0</v>
      </c>
      <c r="GZ25" s="64">
        <f t="shared" si="73"/>
        <v>0</v>
      </c>
      <c r="HA25" s="64">
        <f t="shared" si="109"/>
        <v>0</v>
      </c>
      <c r="HB25" s="64">
        <f t="shared" si="74"/>
        <v>0</v>
      </c>
      <c r="HC25" s="64">
        <f t="shared" si="75"/>
        <v>0</v>
      </c>
      <c r="HD25" s="64">
        <f t="shared" si="110"/>
        <v>0</v>
      </c>
      <c r="HE25" s="64">
        <f t="shared" si="76"/>
        <v>0</v>
      </c>
      <c r="HF25" s="64">
        <f t="shared" si="77"/>
        <v>0</v>
      </c>
      <c r="HG25" s="64"/>
      <c r="HH25" s="64">
        <f t="shared" si="78"/>
        <v>0</v>
      </c>
      <c r="HI25" s="64">
        <f t="shared" si="79"/>
        <v>0</v>
      </c>
      <c r="HJ25" s="64"/>
      <c r="HK25" s="64">
        <f t="shared" si="80"/>
        <v>0</v>
      </c>
      <c r="HL25" s="382">
        <f t="shared" si="111"/>
        <v>0</v>
      </c>
      <c r="HM25" s="398">
        <f t="shared" si="81"/>
        <v>0</v>
      </c>
      <c r="HN25" s="398">
        <f t="shared" si="112"/>
        <v>109.85299999999999</v>
      </c>
      <c r="HO25" s="382">
        <f t="shared" si="82"/>
        <v>109.85299999999999</v>
      </c>
      <c r="HP25" s="382">
        <f t="shared" si="113"/>
        <v>0</v>
      </c>
      <c r="HQ25" s="382">
        <f t="shared" si="114"/>
        <v>0</v>
      </c>
      <c r="HR25" s="382">
        <f t="shared" si="115"/>
        <v>0</v>
      </c>
      <c r="HS25" s="382">
        <f t="shared" si="116"/>
        <v>0</v>
      </c>
      <c r="HT25" s="382">
        <f t="shared" si="117"/>
        <v>0</v>
      </c>
      <c r="HU25" s="382">
        <f t="shared" si="118"/>
        <v>0</v>
      </c>
      <c r="HV25" s="382">
        <f t="shared" si="119"/>
        <v>0</v>
      </c>
      <c r="HW25" s="382">
        <f t="shared" si="120"/>
        <v>0</v>
      </c>
      <c r="HX25" s="382">
        <f t="shared" si="121"/>
        <v>109.85299999999999</v>
      </c>
      <c r="HY25" s="382">
        <f t="shared" si="122"/>
        <v>0</v>
      </c>
      <c r="HZ25" s="382">
        <f t="shared" si="123"/>
        <v>0</v>
      </c>
      <c r="IA25" s="382">
        <f t="shared" si="124"/>
        <v>0</v>
      </c>
      <c r="IB25" s="382">
        <f t="shared" si="125"/>
        <v>0</v>
      </c>
      <c r="IC25" s="382">
        <f t="shared" si="126"/>
        <v>0</v>
      </c>
      <c r="ID25" s="382">
        <f t="shared" si="127"/>
        <v>0</v>
      </c>
      <c r="IE25" s="382">
        <f t="shared" si="128"/>
        <v>0</v>
      </c>
      <c r="IF25" s="382">
        <f t="shared" si="129"/>
        <v>0</v>
      </c>
      <c r="IG25" s="382">
        <f t="shared" si="130"/>
        <v>0</v>
      </c>
    </row>
    <row r="26" spans="1:241" s="52" customFormat="1" ht="25.5" hidden="1" outlineLevel="1">
      <c r="A26" s="57" t="s">
        <v>71</v>
      </c>
      <c r="B26" s="383" t="s">
        <v>560</v>
      </c>
      <c r="C26" s="78"/>
      <c r="D26" s="78"/>
      <c r="E26" s="364"/>
      <c r="F26" s="364"/>
      <c r="G26" s="364"/>
      <c r="H26" s="256"/>
      <c r="I26" s="256"/>
      <c r="J26" s="245">
        <v>2019</v>
      </c>
      <c r="K26" s="245">
        <v>2019</v>
      </c>
      <c r="L26" s="245"/>
      <c r="M26" s="66">
        <f t="shared" si="84"/>
        <v>0</v>
      </c>
      <c r="N26" s="341" t="s">
        <v>604</v>
      </c>
      <c r="O26" s="66">
        <f t="shared" si="85"/>
        <v>652.20000000000005</v>
      </c>
      <c r="P26" s="66">
        <f t="shared" si="0"/>
        <v>0</v>
      </c>
      <c r="Q26" s="66">
        <f t="shared" si="0"/>
        <v>0</v>
      </c>
      <c r="R26" s="66">
        <f t="shared" si="0"/>
        <v>0</v>
      </c>
      <c r="S26" s="66">
        <f t="shared" si="0"/>
        <v>0</v>
      </c>
      <c r="T26" s="66">
        <f t="shared" si="0"/>
        <v>0</v>
      </c>
      <c r="U26" s="66">
        <f t="shared" si="0"/>
        <v>652.20000000000005</v>
      </c>
      <c r="V26" s="66">
        <f>SUBTOTAL(9,W26:AE26)</f>
        <v>0</v>
      </c>
      <c r="W26" s="341">
        <v>258.71640000000002</v>
      </c>
      <c r="X26" s="66">
        <f>559.72872-332</f>
        <v>227.72871999999995</v>
      </c>
      <c r="Y26" s="66"/>
      <c r="Z26" s="66"/>
      <c r="AA26" s="66"/>
      <c r="AB26" s="66"/>
      <c r="AC26" s="66"/>
      <c r="AD26" s="66"/>
      <c r="AE26" s="66"/>
      <c r="AF26" s="66"/>
      <c r="AG26" s="66">
        <f t="shared" si="2"/>
        <v>0</v>
      </c>
      <c r="AH26" s="66">
        <f t="shared" si="2"/>
        <v>0</v>
      </c>
      <c r="AI26" s="66">
        <f t="shared" si="131"/>
        <v>0</v>
      </c>
      <c r="AJ26" s="66"/>
      <c r="AK26" s="66"/>
      <c r="AL26" s="66"/>
      <c r="AM26" s="66"/>
      <c r="AN26" s="66"/>
      <c r="AO26" s="66"/>
      <c r="AP26" s="66"/>
      <c r="AQ26" s="66"/>
      <c r="AR26" s="66"/>
      <c r="AS26" s="66">
        <f t="shared" si="4"/>
        <v>0</v>
      </c>
      <c r="AT26" s="66">
        <f t="shared" si="4"/>
        <v>0</v>
      </c>
      <c r="AU26" s="66"/>
      <c r="AV26" s="66">
        <f t="shared" si="5"/>
        <v>0</v>
      </c>
      <c r="AW26" s="66">
        <f t="shared" si="5"/>
        <v>0</v>
      </c>
      <c r="AX26" s="66"/>
      <c r="AY26" s="34">
        <f t="shared" si="87"/>
        <v>0</v>
      </c>
      <c r="AZ26" s="34">
        <f t="shared" si="87"/>
        <v>92.200000000000045</v>
      </c>
      <c r="BA26" s="257"/>
      <c r="BB26" s="257"/>
      <c r="BC26" s="257"/>
      <c r="BD26" s="257"/>
      <c r="BE26" s="257"/>
      <c r="BF26" s="68">
        <f>652.2-BT26</f>
        <v>92.200000000000045</v>
      </c>
      <c r="BG26" s="257"/>
      <c r="BH26" s="257"/>
      <c r="BI26" s="257"/>
      <c r="BJ26" s="257"/>
      <c r="BK26" s="258"/>
      <c r="BL26" s="258"/>
      <c r="BM26" s="34">
        <f t="shared" si="88"/>
        <v>0</v>
      </c>
      <c r="BN26" s="34">
        <f t="shared" si="88"/>
        <v>560</v>
      </c>
      <c r="BO26" s="68"/>
      <c r="BP26" s="68"/>
      <c r="BQ26" s="68"/>
      <c r="BR26" s="68"/>
      <c r="BS26" s="68"/>
      <c r="BT26" s="317">
        <v>560</v>
      </c>
      <c r="BU26" s="68"/>
      <c r="BV26" s="68"/>
      <c r="BW26" s="68"/>
      <c r="BX26" s="68"/>
      <c r="BY26" s="68"/>
      <c r="BZ26" s="68"/>
      <c r="CA26" s="34">
        <f t="shared" si="89"/>
        <v>0</v>
      </c>
      <c r="CB26" s="34">
        <f t="shared" si="89"/>
        <v>0</v>
      </c>
      <c r="CC26" s="257"/>
      <c r="CD26" s="257"/>
      <c r="CE26" s="257"/>
      <c r="CF26" s="257"/>
      <c r="CG26" s="257"/>
      <c r="CH26" s="257"/>
      <c r="CI26" s="257"/>
      <c r="CJ26" s="257"/>
      <c r="CK26" s="257"/>
      <c r="CL26" s="257"/>
      <c r="CM26" s="257"/>
      <c r="CN26" s="257"/>
      <c r="CO26" s="34">
        <f t="shared" si="90"/>
        <v>0</v>
      </c>
      <c r="CP26" s="34">
        <f t="shared" si="90"/>
        <v>0</v>
      </c>
      <c r="CQ26" s="257"/>
      <c r="CR26" s="257"/>
      <c r="CS26" s="257"/>
      <c r="CT26" s="257"/>
      <c r="CU26" s="257"/>
      <c r="CV26" s="257"/>
      <c r="CW26" s="257"/>
      <c r="CX26" s="257"/>
      <c r="CY26" s="257"/>
      <c r="CZ26" s="259"/>
      <c r="DA26" s="259"/>
      <c r="DB26" s="259"/>
      <c r="DC26" s="380">
        <f t="shared" si="7"/>
        <v>0</v>
      </c>
      <c r="DD26" s="380">
        <f t="shared" si="8"/>
        <v>652.20000000000005</v>
      </c>
      <c r="DE26" s="64">
        <f t="shared" si="9"/>
        <v>0</v>
      </c>
      <c r="DF26" s="64">
        <f t="shared" si="10"/>
        <v>0</v>
      </c>
      <c r="DG26" s="64">
        <f t="shared" si="11"/>
        <v>0</v>
      </c>
      <c r="DH26" s="64">
        <f t="shared" si="12"/>
        <v>0</v>
      </c>
      <c r="DI26" s="64">
        <f t="shared" si="13"/>
        <v>0</v>
      </c>
      <c r="DJ26" s="64">
        <f t="shared" si="14"/>
        <v>652.20000000000005</v>
      </c>
      <c r="DK26" s="64">
        <f t="shared" si="15"/>
        <v>0</v>
      </c>
      <c r="DL26" s="64">
        <f t="shared" si="16"/>
        <v>0</v>
      </c>
      <c r="DM26" s="64">
        <f t="shared" si="17"/>
        <v>0</v>
      </c>
      <c r="DN26" s="64">
        <f t="shared" si="18"/>
        <v>0</v>
      </c>
      <c r="DO26" s="64">
        <f t="shared" si="19"/>
        <v>0</v>
      </c>
      <c r="DP26" s="64">
        <f t="shared" si="20"/>
        <v>0</v>
      </c>
      <c r="DQ26" s="51"/>
      <c r="DR26" s="51"/>
      <c r="DS26" s="51"/>
      <c r="DT26" s="51"/>
      <c r="DU26" s="51"/>
      <c r="DV26" s="51"/>
      <c r="DW26" s="51"/>
      <c r="DX26" s="51"/>
      <c r="DY26" s="51"/>
      <c r="DZ26" s="51"/>
      <c r="EA26" s="51"/>
      <c r="EB26" s="64">
        <f t="shared" si="91"/>
        <v>0</v>
      </c>
      <c r="EC26" s="426">
        <f t="shared" si="92"/>
        <v>258.71640000000002</v>
      </c>
      <c r="ED26" s="426">
        <f t="shared" si="93"/>
        <v>92.200000000000045</v>
      </c>
      <c r="EE26" s="64">
        <f t="shared" si="94"/>
        <v>92.200000000000045</v>
      </c>
      <c r="EF26" s="64">
        <f t="shared" si="21"/>
        <v>0</v>
      </c>
      <c r="EG26" s="64">
        <f t="shared" si="95"/>
        <v>0</v>
      </c>
      <c r="EH26" s="64">
        <f t="shared" si="22"/>
        <v>0</v>
      </c>
      <c r="EI26" s="64">
        <f t="shared" si="23"/>
        <v>0</v>
      </c>
      <c r="EJ26" s="64">
        <f t="shared" si="96"/>
        <v>0</v>
      </c>
      <c r="EK26" s="64">
        <f t="shared" si="24"/>
        <v>0</v>
      </c>
      <c r="EL26" s="64">
        <f t="shared" si="25"/>
        <v>0</v>
      </c>
      <c r="EM26" s="64">
        <f t="shared" si="26"/>
        <v>258.71640000000002</v>
      </c>
      <c r="EN26" s="64">
        <f t="shared" si="27"/>
        <v>92.200000000000045</v>
      </c>
      <c r="EO26" s="64">
        <f t="shared" si="28"/>
        <v>0</v>
      </c>
      <c r="EP26" s="64">
        <f t="shared" si="29"/>
        <v>0</v>
      </c>
      <c r="EQ26" s="64">
        <f t="shared" si="30"/>
        <v>0</v>
      </c>
      <c r="ER26" s="64">
        <f t="shared" si="31"/>
        <v>0</v>
      </c>
      <c r="ES26" s="64"/>
      <c r="ET26" s="426">
        <f t="shared" si="32"/>
        <v>0</v>
      </c>
      <c r="EU26" s="64">
        <f t="shared" si="33"/>
        <v>0</v>
      </c>
      <c r="EV26" s="64"/>
      <c r="EW26" s="426">
        <f t="shared" si="34"/>
        <v>0</v>
      </c>
      <c r="EX26" s="64">
        <f t="shared" si="97"/>
        <v>0</v>
      </c>
      <c r="EY26" s="426">
        <f t="shared" si="98"/>
        <v>227.72871999999995</v>
      </c>
      <c r="EZ26" s="426">
        <f t="shared" si="99"/>
        <v>560</v>
      </c>
      <c r="FA26" s="64">
        <f t="shared" si="100"/>
        <v>560</v>
      </c>
      <c r="FB26" s="64">
        <f t="shared" si="35"/>
        <v>0</v>
      </c>
      <c r="FC26" s="64">
        <f t="shared" si="101"/>
        <v>0</v>
      </c>
      <c r="FD26" s="64">
        <f t="shared" si="36"/>
        <v>0</v>
      </c>
      <c r="FE26" s="64">
        <f t="shared" si="37"/>
        <v>0</v>
      </c>
      <c r="FF26" s="64">
        <f t="shared" si="102"/>
        <v>0</v>
      </c>
      <c r="FG26" s="64">
        <f t="shared" si="38"/>
        <v>0</v>
      </c>
      <c r="FH26" s="64">
        <f t="shared" si="39"/>
        <v>0</v>
      </c>
      <c r="FI26" s="64">
        <f t="shared" si="40"/>
        <v>227.72871999999995</v>
      </c>
      <c r="FJ26" s="64">
        <f t="shared" si="41"/>
        <v>560</v>
      </c>
      <c r="FK26" s="64">
        <f t="shared" si="42"/>
        <v>0</v>
      </c>
      <c r="FL26" s="64">
        <f t="shared" si="43"/>
        <v>0</v>
      </c>
      <c r="FM26" s="64">
        <f t="shared" si="44"/>
        <v>0</v>
      </c>
      <c r="FN26" s="64">
        <f t="shared" si="45"/>
        <v>0</v>
      </c>
      <c r="FO26" s="64"/>
      <c r="FP26" s="64">
        <f t="shared" si="46"/>
        <v>0</v>
      </c>
      <c r="FQ26" s="64">
        <f t="shared" si="47"/>
        <v>0</v>
      </c>
      <c r="FR26" s="64"/>
      <c r="FS26" s="64">
        <f t="shared" si="48"/>
        <v>0</v>
      </c>
      <c r="FT26" s="64">
        <f t="shared" si="49"/>
        <v>0</v>
      </c>
      <c r="FU26" s="426">
        <f t="shared" si="50"/>
        <v>0</v>
      </c>
      <c r="FV26" s="426">
        <f t="shared" si="103"/>
        <v>0</v>
      </c>
      <c r="FW26" s="64">
        <f t="shared" si="51"/>
        <v>0</v>
      </c>
      <c r="FX26" s="64">
        <f t="shared" si="52"/>
        <v>0</v>
      </c>
      <c r="FY26" s="64">
        <f t="shared" si="104"/>
        <v>0</v>
      </c>
      <c r="FZ26" s="64">
        <f t="shared" si="53"/>
        <v>0</v>
      </c>
      <c r="GA26" s="64">
        <f t="shared" si="54"/>
        <v>0</v>
      </c>
      <c r="GB26" s="64">
        <f t="shared" si="105"/>
        <v>0</v>
      </c>
      <c r="GC26" s="64">
        <f t="shared" si="55"/>
        <v>0</v>
      </c>
      <c r="GD26" s="64">
        <f t="shared" si="56"/>
        <v>0</v>
      </c>
      <c r="GE26" s="64">
        <f t="shared" si="57"/>
        <v>0</v>
      </c>
      <c r="GF26" s="64">
        <f t="shared" si="58"/>
        <v>0</v>
      </c>
      <c r="GG26" s="64">
        <f t="shared" si="59"/>
        <v>0</v>
      </c>
      <c r="GH26" s="64">
        <f t="shared" si="60"/>
        <v>0</v>
      </c>
      <c r="GI26" s="64">
        <f t="shared" si="61"/>
        <v>0</v>
      </c>
      <c r="GJ26" s="64">
        <f t="shared" si="62"/>
        <v>0</v>
      </c>
      <c r="GK26" s="64"/>
      <c r="GL26" s="64">
        <f t="shared" si="63"/>
        <v>0</v>
      </c>
      <c r="GM26" s="64">
        <f t="shared" si="64"/>
        <v>0</v>
      </c>
      <c r="GN26" s="64"/>
      <c r="GO26" s="64">
        <f t="shared" si="65"/>
        <v>0</v>
      </c>
      <c r="GP26" s="64">
        <f t="shared" si="66"/>
        <v>0</v>
      </c>
      <c r="GQ26" s="426">
        <f t="shared" si="67"/>
        <v>0</v>
      </c>
      <c r="GR26" s="426">
        <f t="shared" si="106"/>
        <v>0</v>
      </c>
      <c r="GS26" s="64">
        <f t="shared" si="68"/>
        <v>0</v>
      </c>
      <c r="GT26" s="64">
        <f t="shared" si="69"/>
        <v>0</v>
      </c>
      <c r="GU26" s="64">
        <f t="shared" si="107"/>
        <v>0</v>
      </c>
      <c r="GV26" s="64">
        <f t="shared" si="70"/>
        <v>0</v>
      </c>
      <c r="GW26" s="64">
        <f t="shared" si="71"/>
        <v>0</v>
      </c>
      <c r="GX26" s="64">
        <f t="shared" si="108"/>
        <v>0</v>
      </c>
      <c r="GY26" s="64">
        <f t="shared" si="72"/>
        <v>0</v>
      </c>
      <c r="GZ26" s="64">
        <f t="shared" si="73"/>
        <v>0</v>
      </c>
      <c r="HA26" s="64">
        <f t="shared" si="109"/>
        <v>0</v>
      </c>
      <c r="HB26" s="64">
        <f t="shared" si="74"/>
        <v>0</v>
      </c>
      <c r="HC26" s="64">
        <f t="shared" si="75"/>
        <v>0</v>
      </c>
      <c r="HD26" s="64">
        <f t="shared" si="110"/>
        <v>0</v>
      </c>
      <c r="HE26" s="64">
        <f t="shared" si="76"/>
        <v>0</v>
      </c>
      <c r="HF26" s="64">
        <f t="shared" si="77"/>
        <v>0</v>
      </c>
      <c r="HG26" s="64"/>
      <c r="HH26" s="64">
        <f t="shared" si="78"/>
        <v>0</v>
      </c>
      <c r="HI26" s="64">
        <f t="shared" si="79"/>
        <v>0</v>
      </c>
      <c r="HJ26" s="64"/>
      <c r="HK26" s="64">
        <f t="shared" si="80"/>
        <v>0</v>
      </c>
      <c r="HL26" s="382">
        <f t="shared" si="111"/>
        <v>0</v>
      </c>
      <c r="HM26" s="398">
        <f t="shared" si="81"/>
        <v>486.44511999999997</v>
      </c>
      <c r="HN26" s="398">
        <f t="shared" si="112"/>
        <v>652.20000000000005</v>
      </c>
      <c r="HO26" s="382">
        <f t="shared" si="82"/>
        <v>652.20000000000005</v>
      </c>
      <c r="HP26" s="382">
        <f t="shared" si="113"/>
        <v>0</v>
      </c>
      <c r="HQ26" s="382">
        <f t="shared" si="114"/>
        <v>0</v>
      </c>
      <c r="HR26" s="382">
        <f t="shared" si="115"/>
        <v>0</v>
      </c>
      <c r="HS26" s="382">
        <f t="shared" si="116"/>
        <v>0</v>
      </c>
      <c r="HT26" s="382">
        <f t="shared" si="117"/>
        <v>0</v>
      </c>
      <c r="HU26" s="382">
        <f t="shared" si="118"/>
        <v>0</v>
      </c>
      <c r="HV26" s="382">
        <f t="shared" si="119"/>
        <v>0</v>
      </c>
      <c r="HW26" s="382">
        <f t="shared" si="120"/>
        <v>486.44511999999997</v>
      </c>
      <c r="HX26" s="382">
        <f t="shared" si="121"/>
        <v>652.20000000000005</v>
      </c>
      <c r="HY26" s="382">
        <f t="shared" si="122"/>
        <v>0</v>
      </c>
      <c r="HZ26" s="382">
        <f t="shared" si="123"/>
        <v>0</v>
      </c>
      <c r="IA26" s="382">
        <f t="shared" si="124"/>
        <v>0</v>
      </c>
      <c r="IB26" s="382">
        <f t="shared" si="125"/>
        <v>0</v>
      </c>
      <c r="IC26" s="382">
        <f t="shared" si="126"/>
        <v>0</v>
      </c>
      <c r="ID26" s="382">
        <f t="shared" si="127"/>
        <v>0</v>
      </c>
      <c r="IE26" s="382">
        <f t="shared" si="128"/>
        <v>0</v>
      </c>
      <c r="IF26" s="382">
        <f t="shared" si="129"/>
        <v>0</v>
      </c>
      <c r="IG26" s="382">
        <f t="shared" si="130"/>
        <v>0</v>
      </c>
    </row>
    <row r="27" spans="1:241" s="52" customFormat="1" ht="25.5" hidden="1" outlineLevel="1">
      <c r="A27" s="57" t="s">
        <v>438</v>
      </c>
      <c r="B27" s="383" t="s">
        <v>592</v>
      </c>
      <c r="C27" s="78"/>
      <c r="D27" s="78"/>
      <c r="E27" s="364"/>
      <c r="F27" s="364"/>
      <c r="G27" s="364"/>
      <c r="H27" s="256"/>
      <c r="I27" s="256"/>
      <c r="J27" s="245">
        <v>2020</v>
      </c>
      <c r="K27" s="245">
        <v>2020</v>
      </c>
      <c r="L27" s="245"/>
      <c r="M27" s="66">
        <f t="shared" si="84"/>
        <v>0</v>
      </c>
      <c r="N27" s="341" t="s">
        <v>604</v>
      </c>
      <c r="O27" s="66">
        <f t="shared" si="85"/>
        <v>5367.4</v>
      </c>
      <c r="P27" s="66">
        <f t="shared" si="0"/>
        <v>0</v>
      </c>
      <c r="Q27" s="66">
        <f t="shared" si="0"/>
        <v>0</v>
      </c>
      <c r="R27" s="66">
        <f t="shared" si="0"/>
        <v>0</v>
      </c>
      <c r="S27" s="66">
        <f t="shared" si="0"/>
        <v>0</v>
      </c>
      <c r="T27" s="66">
        <f t="shared" si="0"/>
        <v>0</v>
      </c>
      <c r="U27" s="66">
        <f t="shared" si="0"/>
        <v>0</v>
      </c>
      <c r="V27" s="66">
        <f t="shared" ref="V27:V95" si="132">SUBTOTAL(9,W27:AE27)</f>
        <v>0</v>
      </c>
      <c r="W27" s="66"/>
      <c r="X27" s="66"/>
      <c r="Y27" s="66"/>
      <c r="Z27" s="66"/>
      <c r="AA27" s="66"/>
      <c r="AB27" s="66"/>
      <c r="AC27" s="66"/>
      <c r="AD27" s="66"/>
      <c r="AE27" s="66"/>
      <c r="AF27" s="66"/>
      <c r="AG27" s="66">
        <f t="shared" si="2"/>
        <v>0</v>
      </c>
      <c r="AH27" s="66">
        <f t="shared" si="2"/>
        <v>5367.4</v>
      </c>
      <c r="AI27" s="66">
        <f t="shared" si="131"/>
        <v>0</v>
      </c>
      <c r="AJ27" s="66"/>
      <c r="AK27" s="66"/>
      <c r="AL27" s="66"/>
      <c r="AM27" s="66"/>
      <c r="AN27" s="66"/>
      <c r="AO27" s="66"/>
      <c r="AP27" s="66"/>
      <c r="AQ27" s="66"/>
      <c r="AR27" s="66"/>
      <c r="AS27" s="66">
        <f t="shared" si="4"/>
        <v>0</v>
      </c>
      <c r="AT27" s="66">
        <f t="shared" si="4"/>
        <v>0</v>
      </c>
      <c r="AU27" s="66"/>
      <c r="AV27" s="66">
        <f t="shared" si="5"/>
        <v>0</v>
      </c>
      <c r="AW27" s="66">
        <f t="shared" si="5"/>
        <v>0</v>
      </c>
      <c r="AX27" s="66"/>
      <c r="AY27" s="34">
        <f t="shared" si="87"/>
        <v>0</v>
      </c>
      <c r="AZ27" s="34">
        <f t="shared" si="87"/>
        <v>798.5</v>
      </c>
      <c r="BA27" s="257"/>
      <c r="BB27" s="257"/>
      <c r="BC27" s="257"/>
      <c r="BD27" s="257"/>
      <c r="BE27" s="257"/>
      <c r="BF27" s="257"/>
      <c r="BG27" s="257"/>
      <c r="BH27" s="228">
        <f>2629.6+2737.8-BV27</f>
        <v>798.5</v>
      </c>
      <c r="BI27" s="257"/>
      <c r="BJ27" s="257"/>
      <c r="BK27" s="258"/>
      <c r="BL27" s="258"/>
      <c r="BM27" s="34">
        <f t="shared" si="88"/>
        <v>0</v>
      </c>
      <c r="BN27" s="34">
        <f t="shared" si="88"/>
        <v>4568.8999999999996</v>
      </c>
      <c r="BO27" s="68"/>
      <c r="BP27" s="68"/>
      <c r="BQ27" s="68"/>
      <c r="BR27" s="68"/>
      <c r="BS27" s="68"/>
      <c r="BT27" s="317"/>
      <c r="BU27" s="68"/>
      <c r="BV27" s="228">
        <f>1831.1+2737.8</f>
        <v>4568.8999999999996</v>
      </c>
      <c r="BW27" s="68"/>
      <c r="BX27" s="68"/>
      <c r="BY27" s="68"/>
      <c r="BZ27" s="68"/>
      <c r="CA27" s="34">
        <f t="shared" si="89"/>
        <v>0</v>
      </c>
      <c r="CB27" s="34">
        <f t="shared" si="89"/>
        <v>0</v>
      </c>
      <c r="CC27" s="257"/>
      <c r="CD27" s="257"/>
      <c r="CE27" s="257"/>
      <c r="CF27" s="257"/>
      <c r="CG27" s="257"/>
      <c r="CH27" s="257"/>
      <c r="CI27" s="257"/>
      <c r="CJ27" s="257"/>
      <c r="CK27" s="257"/>
      <c r="CL27" s="257"/>
      <c r="CM27" s="257"/>
      <c r="CN27" s="257"/>
      <c r="CO27" s="34">
        <f t="shared" si="90"/>
        <v>0</v>
      </c>
      <c r="CP27" s="34">
        <f t="shared" si="90"/>
        <v>0</v>
      </c>
      <c r="CQ27" s="257"/>
      <c r="CR27" s="257"/>
      <c r="CS27" s="257"/>
      <c r="CT27" s="257"/>
      <c r="CU27" s="257"/>
      <c r="CV27" s="257"/>
      <c r="CW27" s="257"/>
      <c r="CX27" s="257"/>
      <c r="CY27" s="257"/>
      <c r="CZ27" s="259"/>
      <c r="DA27" s="259"/>
      <c r="DB27" s="259"/>
      <c r="DC27" s="380">
        <f t="shared" si="7"/>
        <v>0</v>
      </c>
      <c r="DD27" s="380">
        <f t="shared" si="8"/>
        <v>5367.4</v>
      </c>
      <c r="DE27" s="64">
        <f t="shared" si="9"/>
        <v>0</v>
      </c>
      <c r="DF27" s="64">
        <f t="shared" si="10"/>
        <v>0</v>
      </c>
      <c r="DG27" s="64">
        <f t="shared" si="11"/>
        <v>0</v>
      </c>
      <c r="DH27" s="64">
        <f t="shared" si="12"/>
        <v>0</v>
      </c>
      <c r="DI27" s="64">
        <f t="shared" si="13"/>
        <v>0</v>
      </c>
      <c r="DJ27" s="64">
        <f t="shared" si="14"/>
        <v>0</v>
      </c>
      <c r="DK27" s="64">
        <f t="shared" si="15"/>
        <v>0</v>
      </c>
      <c r="DL27" s="64">
        <f t="shared" si="16"/>
        <v>5367.4</v>
      </c>
      <c r="DM27" s="64">
        <f t="shared" si="17"/>
        <v>0</v>
      </c>
      <c r="DN27" s="64">
        <f t="shared" si="18"/>
        <v>0</v>
      </c>
      <c r="DO27" s="64">
        <f t="shared" si="19"/>
        <v>0</v>
      </c>
      <c r="DP27" s="64">
        <f t="shared" si="20"/>
        <v>0</v>
      </c>
      <c r="DQ27" s="51"/>
      <c r="DR27" s="51"/>
      <c r="DS27" s="51"/>
      <c r="DT27" s="51"/>
      <c r="DU27" s="51"/>
      <c r="DV27" s="51"/>
      <c r="DW27" s="51"/>
      <c r="DX27" s="51"/>
      <c r="DY27" s="51"/>
      <c r="DZ27" s="51"/>
      <c r="EA27" s="51"/>
      <c r="EB27" s="64">
        <f t="shared" si="91"/>
        <v>0</v>
      </c>
      <c r="EC27" s="426">
        <f t="shared" si="92"/>
        <v>0</v>
      </c>
      <c r="ED27" s="426">
        <f t="shared" si="93"/>
        <v>798.5</v>
      </c>
      <c r="EE27" s="64">
        <f t="shared" si="94"/>
        <v>798.5</v>
      </c>
      <c r="EF27" s="64">
        <f t="shared" si="21"/>
        <v>0</v>
      </c>
      <c r="EG27" s="64">
        <f t="shared" si="95"/>
        <v>0</v>
      </c>
      <c r="EH27" s="64">
        <f t="shared" si="22"/>
        <v>0</v>
      </c>
      <c r="EI27" s="64">
        <f t="shared" si="23"/>
        <v>0</v>
      </c>
      <c r="EJ27" s="64">
        <f t="shared" si="96"/>
        <v>0</v>
      </c>
      <c r="EK27" s="64">
        <f t="shared" si="24"/>
        <v>0</v>
      </c>
      <c r="EL27" s="64">
        <f t="shared" si="25"/>
        <v>0</v>
      </c>
      <c r="EM27" s="64">
        <f t="shared" si="26"/>
        <v>0</v>
      </c>
      <c r="EN27" s="64">
        <f t="shared" si="27"/>
        <v>0</v>
      </c>
      <c r="EO27" s="64">
        <f t="shared" si="28"/>
        <v>0</v>
      </c>
      <c r="EP27" s="64">
        <f t="shared" si="29"/>
        <v>0</v>
      </c>
      <c r="EQ27" s="64">
        <f t="shared" si="30"/>
        <v>798.5</v>
      </c>
      <c r="ER27" s="64">
        <f t="shared" si="31"/>
        <v>0</v>
      </c>
      <c r="ES27" s="64"/>
      <c r="ET27" s="426">
        <f t="shared" si="32"/>
        <v>0</v>
      </c>
      <c r="EU27" s="64">
        <f t="shared" si="33"/>
        <v>0</v>
      </c>
      <c r="EV27" s="64"/>
      <c r="EW27" s="426">
        <f t="shared" si="34"/>
        <v>0</v>
      </c>
      <c r="EX27" s="64">
        <f t="shared" si="97"/>
        <v>0</v>
      </c>
      <c r="EY27" s="426">
        <f t="shared" si="98"/>
        <v>0</v>
      </c>
      <c r="EZ27" s="426">
        <f t="shared" si="99"/>
        <v>4568.8999999999996</v>
      </c>
      <c r="FA27" s="64">
        <f t="shared" si="100"/>
        <v>4568.8999999999996</v>
      </c>
      <c r="FB27" s="64">
        <f t="shared" si="35"/>
        <v>0</v>
      </c>
      <c r="FC27" s="64">
        <f t="shared" si="101"/>
        <v>0</v>
      </c>
      <c r="FD27" s="64">
        <f t="shared" si="36"/>
        <v>0</v>
      </c>
      <c r="FE27" s="64">
        <f t="shared" si="37"/>
        <v>0</v>
      </c>
      <c r="FF27" s="64">
        <f t="shared" si="102"/>
        <v>0</v>
      </c>
      <c r="FG27" s="64">
        <f t="shared" si="38"/>
        <v>0</v>
      </c>
      <c r="FH27" s="64">
        <f t="shared" si="39"/>
        <v>0</v>
      </c>
      <c r="FI27" s="64">
        <f t="shared" si="40"/>
        <v>0</v>
      </c>
      <c r="FJ27" s="64">
        <f t="shared" si="41"/>
        <v>0</v>
      </c>
      <c r="FK27" s="64">
        <f t="shared" si="42"/>
        <v>0</v>
      </c>
      <c r="FL27" s="64">
        <f t="shared" si="43"/>
        <v>0</v>
      </c>
      <c r="FM27" s="64">
        <f t="shared" si="44"/>
        <v>4568.8999999999996</v>
      </c>
      <c r="FN27" s="64">
        <f t="shared" si="45"/>
        <v>0</v>
      </c>
      <c r="FO27" s="64"/>
      <c r="FP27" s="64">
        <f t="shared" si="46"/>
        <v>0</v>
      </c>
      <c r="FQ27" s="64">
        <f t="shared" si="47"/>
        <v>0</v>
      </c>
      <c r="FR27" s="64"/>
      <c r="FS27" s="64">
        <f t="shared" si="48"/>
        <v>0</v>
      </c>
      <c r="FT27" s="64">
        <f t="shared" si="49"/>
        <v>0</v>
      </c>
      <c r="FU27" s="426">
        <f t="shared" si="50"/>
        <v>0</v>
      </c>
      <c r="FV27" s="426">
        <f t="shared" si="103"/>
        <v>0</v>
      </c>
      <c r="FW27" s="64">
        <f t="shared" si="51"/>
        <v>0</v>
      </c>
      <c r="FX27" s="64">
        <f t="shared" si="52"/>
        <v>0</v>
      </c>
      <c r="FY27" s="64">
        <f t="shared" si="104"/>
        <v>0</v>
      </c>
      <c r="FZ27" s="64">
        <f t="shared" si="53"/>
        <v>0</v>
      </c>
      <c r="GA27" s="64">
        <f t="shared" si="54"/>
        <v>0</v>
      </c>
      <c r="GB27" s="64">
        <f t="shared" si="105"/>
        <v>0</v>
      </c>
      <c r="GC27" s="64">
        <f t="shared" si="55"/>
        <v>0</v>
      </c>
      <c r="GD27" s="64">
        <f t="shared" si="56"/>
        <v>0</v>
      </c>
      <c r="GE27" s="64">
        <f t="shared" si="57"/>
        <v>0</v>
      </c>
      <c r="GF27" s="64">
        <f t="shared" si="58"/>
        <v>0</v>
      </c>
      <c r="GG27" s="64">
        <f t="shared" si="59"/>
        <v>0</v>
      </c>
      <c r="GH27" s="64">
        <f t="shared" si="60"/>
        <v>0</v>
      </c>
      <c r="GI27" s="64">
        <f t="shared" si="61"/>
        <v>0</v>
      </c>
      <c r="GJ27" s="64">
        <f t="shared" si="62"/>
        <v>0</v>
      </c>
      <c r="GK27" s="64"/>
      <c r="GL27" s="64">
        <f t="shared" si="63"/>
        <v>0</v>
      </c>
      <c r="GM27" s="64">
        <f t="shared" si="64"/>
        <v>0</v>
      </c>
      <c r="GN27" s="64"/>
      <c r="GO27" s="64">
        <f t="shared" si="65"/>
        <v>0</v>
      </c>
      <c r="GP27" s="64">
        <f t="shared" si="66"/>
        <v>0</v>
      </c>
      <c r="GQ27" s="426">
        <f t="shared" si="67"/>
        <v>0</v>
      </c>
      <c r="GR27" s="426">
        <f t="shared" si="106"/>
        <v>0</v>
      </c>
      <c r="GS27" s="64">
        <f t="shared" si="68"/>
        <v>0</v>
      </c>
      <c r="GT27" s="64">
        <f t="shared" si="69"/>
        <v>0</v>
      </c>
      <c r="GU27" s="64">
        <f t="shared" si="107"/>
        <v>0</v>
      </c>
      <c r="GV27" s="64">
        <f t="shared" si="70"/>
        <v>0</v>
      </c>
      <c r="GW27" s="64">
        <f t="shared" si="71"/>
        <v>0</v>
      </c>
      <c r="GX27" s="64">
        <f t="shared" si="108"/>
        <v>0</v>
      </c>
      <c r="GY27" s="64">
        <f t="shared" si="72"/>
        <v>0</v>
      </c>
      <c r="GZ27" s="64">
        <f t="shared" si="73"/>
        <v>0</v>
      </c>
      <c r="HA27" s="64">
        <f t="shared" si="109"/>
        <v>0</v>
      </c>
      <c r="HB27" s="64">
        <f t="shared" si="74"/>
        <v>0</v>
      </c>
      <c r="HC27" s="64">
        <f t="shared" si="75"/>
        <v>0</v>
      </c>
      <c r="HD27" s="64">
        <f t="shared" si="110"/>
        <v>0</v>
      </c>
      <c r="HE27" s="64">
        <f t="shared" si="76"/>
        <v>0</v>
      </c>
      <c r="HF27" s="64">
        <f t="shared" si="77"/>
        <v>0</v>
      </c>
      <c r="HG27" s="64"/>
      <c r="HH27" s="64">
        <f t="shared" si="78"/>
        <v>0</v>
      </c>
      <c r="HI27" s="64">
        <f t="shared" si="79"/>
        <v>0</v>
      </c>
      <c r="HJ27" s="64"/>
      <c r="HK27" s="64">
        <f t="shared" si="80"/>
        <v>0</v>
      </c>
      <c r="HL27" s="382">
        <f t="shared" si="111"/>
        <v>0</v>
      </c>
      <c r="HM27" s="398">
        <f t="shared" si="81"/>
        <v>0</v>
      </c>
      <c r="HN27" s="398">
        <f t="shared" si="112"/>
        <v>5367.4</v>
      </c>
      <c r="HO27" s="382">
        <f t="shared" si="82"/>
        <v>5367.4</v>
      </c>
      <c r="HP27" s="382">
        <f t="shared" si="113"/>
        <v>0</v>
      </c>
      <c r="HQ27" s="382">
        <f t="shared" si="114"/>
        <v>0</v>
      </c>
      <c r="HR27" s="382">
        <f t="shared" si="115"/>
        <v>0</v>
      </c>
      <c r="HS27" s="382">
        <f t="shared" si="116"/>
        <v>0</v>
      </c>
      <c r="HT27" s="382">
        <f t="shared" si="117"/>
        <v>0</v>
      </c>
      <c r="HU27" s="382">
        <f t="shared" si="118"/>
        <v>0</v>
      </c>
      <c r="HV27" s="382">
        <f t="shared" si="119"/>
        <v>0</v>
      </c>
      <c r="HW27" s="382">
        <f t="shared" si="120"/>
        <v>0</v>
      </c>
      <c r="HX27" s="382">
        <f t="shared" si="121"/>
        <v>0</v>
      </c>
      <c r="HY27" s="382">
        <f t="shared" si="122"/>
        <v>0</v>
      </c>
      <c r="HZ27" s="382">
        <f t="shared" si="123"/>
        <v>0</v>
      </c>
      <c r="IA27" s="382">
        <f t="shared" si="124"/>
        <v>5367.4</v>
      </c>
      <c r="IB27" s="382">
        <f t="shared" si="125"/>
        <v>0</v>
      </c>
      <c r="IC27" s="382">
        <f t="shared" si="126"/>
        <v>0</v>
      </c>
      <c r="ID27" s="382">
        <f t="shared" si="127"/>
        <v>0</v>
      </c>
      <c r="IE27" s="382">
        <f t="shared" si="128"/>
        <v>0</v>
      </c>
      <c r="IF27" s="382">
        <f t="shared" si="129"/>
        <v>0</v>
      </c>
      <c r="IG27" s="382">
        <f t="shared" si="130"/>
        <v>0</v>
      </c>
    </row>
    <row r="28" spans="1:241" s="52" customFormat="1" ht="25.5" hidden="1" outlineLevel="1">
      <c r="A28" s="57" t="s">
        <v>163</v>
      </c>
      <c r="B28" s="65" t="s">
        <v>562</v>
      </c>
      <c r="C28" s="78"/>
      <c r="D28" s="78"/>
      <c r="E28" s="364"/>
      <c r="F28" s="364"/>
      <c r="G28" s="364"/>
      <c r="H28" s="256"/>
      <c r="I28" s="256"/>
      <c r="J28" s="245">
        <v>2022</v>
      </c>
      <c r="K28" s="245">
        <v>2022</v>
      </c>
      <c r="L28" s="245"/>
      <c r="M28" s="66">
        <f t="shared" si="84"/>
        <v>0</v>
      </c>
      <c r="N28" s="341" t="s">
        <v>604</v>
      </c>
      <c r="O28" s="66">
        <f t="shared" si="85"/>
        <v>171.02404538403601</v>
      </c>
      <c r="P28" s="66">
        <f t="shared" si="0"/>
        <v>0</v>
      </c>
      <c r="Q28" s="66">
        <f t="shared" si="0"/>
        <v>0</v>
      </c>
      <c r="R28" s="66">
        <f t="shared" si="0"/>
        <v>0</v>
      </c>
      <c r="S28" s="66">
        <f t="shared" si="0"/>
        <v>0</v>
      </c>
      <c r="T28" s="66">
        <f t="shared" si="0"/>
        <v>0</v>
      </c>
      <c r="U28" s="66">
        <f t="shared" si="0"/>
        <v>0</v>
      </c>
      <c r="V28" s="66">
        <f t="shared" si="132"/>
        <v>0</v>
      </c>
      <c r="W28" s="66"/>
      <c r="X28" s="66"/>
      <c r="Y28" s="66"/>
      <c r="Z28" s="66"/>
      <c r="AA28" s="66"/>
      <c r="AB28" s="66"/>
      <c r="AC28" s="66"/>
      <c r="AD28" s="66"/>
      <c r="AE28" s="66"/>
      <c r="AF28" s="66"/>
      <c r="AG28" s="66">
        <f t="shared" si="2"/>
        <v>0</v>
      </c>
      <c r="AH28" s="66">
        <f t="shared" si="2"/>
        <v>0</v>
      </c>
      <c r="AI28" s="66">
        <f t="shared" si="131"/>
        <v>0</v>
      </c>
      <c r="AJ28" s="66"/>
      <c r="AK28" s="66"/>
      <c r="AL28" s="66"/>
      <c r="AM28" s="66"/>
      <c r="AN28" s="66"/>
      <c r="AO28" s="66"/>
      <c r="AP28" s="66"/>
      <c r="AQ28" s="66"/>
      <c r="AR28" s="66"/>
      <c r="AS28" s="66">
        <f t="shared" si="4"/>
        <v>0</v>
      </c>
      <c r="AT28" s="66">
        <f t="shared" si="4"/>
        <v>0</v>
      </c>
      <c r="AU28" s="66"/>
      <c r="AV28" s="66">
        <f t="shared" si="5"/>
        <v>0</v>
      </c>
      <c r="AW28" s="66">
        <f t="shared" si="5"/>
        <v>171.02404538403601</v>
      </c>
      <c r="AX28" s="66"/>
      <c r="AY28" s="34">
        <f t="shared" si="87"/>
        <v>0</v>
      </c>
      <c r="AZ28" s="34">
        <f t="shared" si="87"/>
        <v>0</v>
      </c>
      <c r="BA28" s="257"/>
      <c r="BB28" s="257"/>
      <c r="BC28" s="257"/>
      <c r="BD28" s="257"/>
      <c r="BE28" s="257"/>
      <c r="BF28" s="257"/>
      <c r="BG28" s="257"/>
      <c r="BH28" s="257"/>
      <c r="BI28" s="257"/>
      <c r="BJ28" s="257"/>
      <c r="BK28" s="258"/>
      <c r="BL28" s="258"/>
      <c r="BM28" s="34">
        <f t="shared" si="88"/>
        <v>0</v>
      </c>
      <c r="BN28" s="34">
        <f t="shared" si="88"/>
        <v>171.02404538403601</v>
      </c>
      <c r="BO28" s="68"/>
      <c r="BP28" s="68"/>
      <c r="BQ28" s="68"/>
      <c r="BR28" s="68"/>
      <c r="BS28" s="68"/>
      <c r="BT28" s="317"/>
      <c r="BU28" s="68"/>
      <c r="BV28" s="68"/>
      <c r="BW28" s="68"/>
      <c r="BX28" s="68"/>
      <c r="BY28" s="68"/>
      <c r="BZ28" s="68">
        <v>171.02404538403601</v>
      </c>
      <c r="CA28" s="34">
        <f t="shared" si="89"/>
        <v>0</v>
      </c>
      <c r="CB28" s="34">
        <f t="shared" si="89"/>
        <v>0</v>
      </c>
      <c r="CC28" s="257"/>
      <c r="CD28" s="257"/>
      <c r="CE28" s="257"/>
      <c r="CF28" s="257"/>
      <c r="CG28" s="257"/>
      <c r="CH28" s="257"/>
      <c r="CI28" s="257"/>
      <c r="CJ28" s="257"/>
      <c r="CK28" s="257"/>
      <c r="CL28" s="257"/>
      <c r="CM28" s="257"/>
      <c r="CN28" s="257"/>
      <c r="CO28" s="34">
        <f t="shared" si="90"/>
        <v>0</v>
      </c>
      <c r="CP28" s="34">
        <f t="shared" si="90"/>
        <v>0</v>
      </c>
      <c r="CQ28" s="257"/>
      <c r="CR28" s="257"/>
      <c r="CS28" s="257"/>
      <c r="CT28" s="257"/>
      <c r="CU28" s="257"/>
      <c r="CV28" s="257"/>
      <c r="CW28" s="257"/>
      <c r="CX28" s="257"/>
      <c r="CY28" s="257"/>
      <c r="CZ28" s="259"/>
      <c r="DA28" s="259"/>
      <c r="DB28" s="259"/>
      <c r="DC28" s="380">
        <f t="shared" si="7"/>
        <v>0</v>
      </c>
      <c r="DD28" s="380">
        <f t="shared" si="8"/>
        <v>171.02404538403601</v>
      </c>
      <c r="DE28" s="64">
        <f t="shared" si="9"/>
        <v>0</v>
      </c>
      <c r="DF28" s="64">
        <f t="shared" si="10"/>
        <v>0</v>
      </c>
      <c r="DG28" s="64">
        <f t="shared" si="11"/>
        <v>0</v>
      </c>
      <c r="DH28" s="64">
        <f t="shared" si="12"/>
        <v>0</v>
      </c>
      <c r="DI28" s="64">
        <f t="shared" si="13"/>
        <v>0</v>
      </c>
      <c r="DJ28" s="64">
        <f t="shared" si="14"/>
        <v>0</v>
      </c>
      <c r="DK28" s="64">
        <f t="shared" si="15"/>
        <v>0</v>
      </c>
      <c r="DL28" s="64">
        <f t="shared" si="16"/>
        <v>0</v>
      </c>
      <c r="DM28" s="64">
        <f t="shared" si="17"/>
        <v>0</v>
      </c>
      <c r="DN28" s="64">
        <f t="shared" si="18"/>
        <v>0</v>
      </c>
      <c r="DO28" s="64">
        <f t="shared" si="19"/>
        <v>0</v>
      </c>
      <c r="DP28" s="64">
        <f t="shared" si="20"/>
        <v>171.02404538403601</v>
      </c>
      <c r="DQ28" s="51"/>
      <c r="DR28" s="51"/>
      <c r="DS28" s="51"/>
      <c r="DT28" s="51"/>
      <c r="DU28" s="51"/>
      <c r="DV28" s="51"/>
      <c r="DW28" s="51"/>
      <c r="DX28" s="51"/>
      <c r="DY28" s="51"/>
      <c r="DZ28" s="51"/>
      <c r="EA28" s="51"/>
      <c r="EB28" s="64">
        <f t="shared" si="91"/>
        <v>0</v>
      </c>
      <c r="EC28" s="426">
        <f t="shared" si="92"/>
        <v>0</v>
      </c>
      <c r="ED28" s="426">
        <f t="shared" si="93"/>
        <v>0</v>
      </c>
      <c r="EE28" s="64">
        <f t="shared" si="94"/>
        <v>0</v>
      </c>
      <c r="EF28" s="64">
        <f t="shared" si="21"/>
        <v>0</v>
      </c>
      <c r="EG28" s="64">
        <f t="shared" si="95"/>
        <v>0</v>
      </c>
      <c r="EH28" s="64">
        <f t="shared" si="22"/>
        <v>0</v>
      </c>
      <c r="EI28" s="64">
        <f t="shared" si="23"/>
        <v>0</v>
      </c>
      <c r="EJ28" s="64">
        <f t="shared" si="96"/>
        <v>0</v>
      </c>
      <c r="EK28" s="64">
        <f t="shared" si="24"/>
        <v>0</v>
      </c>
      <c r="EL28" s="64">
        <f t="shared" si="25"/>
        <v>0</v>
      </c>
      <c r="EM28" s="64">
        <f t="shared" si="26"/>
        <v>0</v>
      </c>
      <c r="EN28" s="64">
        <f t="shared" si="27"/>
        <v>0</v>
      </c>
      <c r="EO28" s="64">
        <f t="shared" si="28"/>
        <v>0</v>
      </c>
      <c r="EP28" s="64">
        <f t="shared" si="29"/>
        <v>0</v>
      </c>
      <c r="EQ28" s="64">
        <f t="shared" si="30"/>
        <v>0</v>
      </c>
      <c r="ER28" s="64">
        <f t="shared" si="31"/>
        <v>0</v>
      </c>
      <c r="ES28" s="64"/>
      <c r="ET28" s="426">
        <f t="shared" si="32"/>
        <v>0</v>
      </c>
      <c r="EU28" s="64">
        <f t="shared" si="33"/>
        <v>0</v>
      </c>
      <c r="EV28" s="64"/>
      <c r="EW28" s="426">
        <f t="shared" si="34"/>
        <v>0</v>
      </c>
      <c r="EX28" s="64">
        <f t="shared" si="97"/>
        <v>0</v>
      </c>
      <c r="EY28" s="426">
        <f t="shared" si="98"/>
        <v>0</v>
      </c>
      <c r="EZ28" s="426">
        <f t="shared" si="99"/>
        <v>0</v>
      </c>
      <c r="FA28" s="64">
        <f t="shared" si="100"/>
        <v>171.02404538403601</v>
      </c>
      <c r="FB28" s="64">
        <f t="shared" si="35"/>
        <v>0</v>
      </c>
      <c r="FC28" s="64">
        <f t="shared" si="101"/>
        <v>0</v>
      </c>
      <c r="FD28" s="64">
        <f t="shared" si="36"/>
        <v>0</v>
      </c>
      <c r="FE28" s="64">
        <f t="shared" si="37"/>
        <v>0</v>
      </c>
      <c r="FF28" s="64">
        <f t="shared" si="102"/>
        <v>0</v>
      </c>
      <c r="FG28" s="64">
        <f t="shared" si="38"/>
        <v>0</v>
      </c>
      <c r="FH28" s="64">
        <f t="shared" si="39"/>
        <v>0</v>
      </c>
      <c r="FI28" s="64">
        <f t="shared" si="40"/>
        <v>0</v>
      </c>
      <c r="FJ28" s="64">
        <f t="shared" si="41"/>
        <v>0</v>
      </c>
      <c r="FK28" s="64">
        <f t="shared" si="42"/>
        <v>0</v>
      </c>
      <c r="FL28" s="64">
        <f t="shared" si="43"/>
        <v>0</v>
      </c>
      <c r="FM28" s="64">
        <f t="shared" si="44"/>
        <v>0</v>
      </c>
      <c r="FN28" s="64">
        <f t="shared" si="45"/>
        <v>0</v>
      </c>
      <c r="FO28" s="64"/>
      <c r="FP28" s="64">
        <f t="shared" si="46"/>
        <v>0</v>
      </c>
      <c r="FQ28" s="64">
        <f t="shared" si="47"/>
        <v>0</v>
      </c>
      <c r="FR28" s="64"/>
      <c r="FS28" s="64">
        <f t="shared" si="48"/>
        <v>171.02404538403601</v>
      </c>
      <c r="FT28" s="64">
        <f t="shared" si="49"/>
        <v>0</v>
      </c>
      <c r="FU28" s="426">
        <f t="shared" si="50"/>
        <v>0</v>
      </c>
      <c r="FV28" s="426">
        <f t="shared" si="103"/>
        <v>0</v>
      </c>
      <c r="FW28" s="64">
        <f t="shared" si="51"/>
        <v>0</v>
      </c>
      <c r="FX28" s="64">
        <f t="shared" si="52"/>
        <v>0</v>
      </c>
      <c r="FY28" s="64">
        <f t="shared" si="104"/>
        <v>0</v>
      </c>
      <c r="FZ28" s="64">
        <f t="shared" si="53"/>
        <v>0</v>
      </c>
      <c r="GA28" s="64">
        <f t="shared" si="54"/>
        <v>0</v>
      </c>
      <c r="GB28" s="64">
        <f t="shared" si="105"/>
        <v>0</v>
      </c>
      <c r="GC28" s="64">
        <f t="shared" si="55"/>
        <v>0</v>
      </c>
      <c r="GD28" s="64">
        <f t="shared" si="56"/>
        <v>0</v>
      </c>
      <c r="GE28" s="64">
        <f t="shared" si="57"/>
        <v>0</v>
      </c>
      <c r="GF28" s="64">
        <f t="shared" si="58"/>
        <v>0</v>
      </c>
      <c r="GG28" s="64">
        <f t="shared" si="59"/>
        <v>0</v>
      </c>
      <c r="GH28" s="64">
        <f t="shared" si="60"/>
        <v>0</v>
      </c>
      <c r="GI28" s="64">
        <f t="shared" si="61"/>
        <v>0</v>
      </c>
      <c r="GJ28" s="64">
        <f t="shared" si="62"/>
        <v>0</v>
      </c>
      <c r="GK28" s="64"/>
      <c r="GL28" s="64">
        <f t="shared" si="63"/>
        <v>0</v>
      </c>
      <c r="GM28" s="64">
        <f t="shared" si="64"/>
        <v>0</v>
      </c>
      <c r="GN28" s="64"/>
      <c r="GO28" s="64">
        <f t="shared" si="65"/>
        <v>0</v>
      </c>
      <c r="GP28" s="64">
        <f t="shared" si="66"/>
        <v>0</v>
      </c>
      <c r="GQ28" s="426">
        <f t="shared" si="67"/>
        <v>0</v>
      </c>
      <c r="GR28" s="426">
        <f t="shared" si="106"/>
        <v>0</v>
      </c>
      <c r="GS28" s="64">
        <f t="shared" si="68"/>
        <v>0</v>
      </c>
      <c r="GT28" s="64">
        <f t="shared" si="69"/>
        <v>0</v>
      </c>
      <c r="GU28" s="64">
        <f t="shared" si="107"/>
        <v>0</v>
      </c>
      <c r="GV28" s="64">
        <f t="shared" si="70"/>
        <v>0</v>
      </c>
      <c r="GW28" s="64">
        <f t="shared" si="71"/>
        <v>0</v>
      </c>
      <c r="GX28" s="64">
        <f t="shared" si="108"/>
        <v>0</v>
      </c>
      <c r="GY28" s="64">
        <f t="shared" si="72"/>
        <v>0</v>
      </c>
      <c r="GZ28" s="64">
        <f t="shared" si="73"/>
        <v>0</v>
      </c>
      <c r="HA28" s="64">
        <f t="shared" si="109"/>
        <v>0</v>
      </c>
      <c r="HB28" s="64">
        <f t="shared" si="74"/>
        <v>0</v>
      </c>
      <c r="HC28" s="64">
        <f t="shared" si="75"/>
        <v>0</v>
      </c>
      <c r="HD28" s="64">
        <f t="shared" si="110"/>
        <v>0</v>
      </c>
      <c r="HE28" s="64">
        <f t="shared" si="76"/>
        <v>0</v>
      </c>
      <c r="HF28" s="64">
        <f t="shared" si="77"/>
        <v>0</v>
      </c>
      <c r="HG28" s="64"/>
      <c r="HH28" s="64">
        <f t="shared" si="78"/>
        <v>0</v>
      </c>
      <c r="HI28" s="64">
        <f t="shared" si="79"/>
        <v>0</v>
      </c>
      <c r="HJ28" s="64"/>
      <c r="HK28" s="64">
        <f t="shared" si="80"/>
        <v>0</v>
      </c>
      <c r="HL28" s="382">
        <f t="shared" si="111"/>
        <v>0</v>
      </c>
      <c r="HM28" s="398">
        <f t="shared" si="81"/>
        <v>0</v>
      </c>
      <c r="HN28" s="398">
        <f t="shared" si="112"/>
        <v>0</v>
      </c>
      <c r="HO28" s="382">
        <f t="shared" si="82"/>
        <v>171.02404538403601</v>
      </c>
      <c r="HP28" s="382">
        <f t="shared" si="113"/>
        <v>0</v>
      </c>
      <c r="HQ28" s="382">
        <f t="shared" ref="HQ28:HQ91" si="133">EG28+FC28+FY28+GU28</f>
        <v>0</v>
      </c>
      <c r="HR28" s="382">
        <f t="shared" ref="HR28:HR91" si="134">EH28+FD28+FZ28+GV28</f>
        <v>0</v>
      </c>
      <c r="HS28" s="382">
        <f t="shared" ref="HS28:HS91" si="135">EI28+FE28+GA28+GW28</f>
        <v>0</v>
      </c>
      <c r="HT28" s="382">
        <f t="shared" ref="HT28:HT91" si="136">EJ28+FF28+GB28+GX28</f>
        <v>0</v>
      </c>
      <c r="HU28" s="382">
        <f t="shared" ref="HU28:HU91" si="137">EK28+FG28+GC28+GY28</f>
        <v>0</v>
      </c>
      <c r="HV28" s="382">
        <f t="shared" ref="HV28:HV91" si="138">EL28+FH28+GD28+GZ28</f>
        <v>0</v>
      </c>
      <c r="HW28" s="382">
        <f t="shared" ref="HW28:HW91" si="139">EM28+FI28+GE28+HA28</f>
        <v>0</v>
      </c>
      <c r="HX28" s="382">
        <f t="shared" ref="HX28:HX91" si="140">EN28+FJ28+GF28+HB28</f>
        <v>0</v>
      </c>
      <c r="HY28" s="382">
        <f t="shared" ref="HY28:HY91" si="141">EO28+FK28+GG28+HC28</f>
        <v>0</v>
      </c>
      <c r="HZ28" s="382">
        <f t="shared" ref="HZ28:HZ91" si="142">EP28+FL28+GH28+HD28</f>
        <v>0</v>
      </c>
      <c r="IA28" s="382">
        <f t="shared" ref="IA28:IA91" si="143">EQ28+FM28+GI28+HE28</f>
        <v>0</v>
      </c>
      <c r="IB28" s="382">
        <f t="shared" ref="IB28:IB91" si="144">ER28+FN28+GJ28+HF28</f>
        <v>0</v>
      </c>
      <c r="IC28" s="382">
        <f t="shared" ref="IC28:IC91" si="145">ES28+FO28+GK28+HG28</f>
        <v>0</v>
      </c>
      <c r="ID28" s="382">
        <f t="shared" ref="ID28:ID91" si="146">ET28+FP28+GL28+HH28</f>
        <v>0</v>
      </c>
      <c r="IE28" s="382">
        <f t="shared" ref="IE28:IE91" si="147">EU28+FQ28+GM28+HI28</f>
        <v>0</v>
      </c>
      <c r="IF28" s="382">
        <f t="shared" ref="IF28:IF91" si="148">EV28+FR28+GN28+HJ28</f>
        <v>0</v>
      </c>
      <c r="IG28" s="382">
        <f t="shared" ref="IG28:IG91" si="149">EW28+FS28+GO28+HK28</f>
        <v>171.02404538403601</v>
      </c>
    </row>
    <row r="29" spans="1:241" s="20" customFormat="1" ht="21.95" hidden="1" customHeight="1" collapsed="1">
      <c r="A29" s="524" t="s">
        <v>11</v>
      </c>
      <c r="B29" s="525"/>
      <c r="C29" s="525"/>
      <c r="D29" s="525"/>
      <c r="E29" s="525"/>
      <c r="F29" s="525"/>
      <c r="G29" s="525"/>
      <c r="H29" s="525"/>
      <c r="I29" s="525"/>
      <c r="J29" s="525"/>
      <c r="K29" s="526"/>
      <c r="L29" s="355"/>
      <c r="M29" s="27">
        <f t="shared" ref="M29:BX29" si="150">+M13</f>
        <v>9624.8318980000004</v>
      </c>
      <c r="N29" s="27"/>
      <c r="O29" s="27">
        <f t="shared" si="150"/>
        <v>21621.891063384031</v>
      </c>
      <c r="P29" s="27">
        <f t="shared" si="150"/>
        <v>2141.3500180000001</v>
      </c>
      <c r="Q29" s="27">
        <f t="shared" si="150"/>
        <v>2141.3500180000001</v>
      </c>
      <c r="R29" s="27">
        <f t="shared" si="150"/>
        <v>7483.4818799999994</v>
      </c>
      <c r="S29" s="27">
        <f t="shared" si="150"/>
        <v>4755.2140000000009</v>
      </c>
      <c r="T29" s="27">
        <f t="shared" si="150"/>
        <v>0</v>
      </c>
      <c r="U29" s="27">
        <f>+U13</f>
        <v>9186.9030000000002</v>
      </c>
      <c r="V29" s="66">
        <f t="shared" si="132"/>
        <v>0</v>
      </c>
      <c r="W29" s="27">
        <f t="shared" ref="W29:AE29" si="151">+W13</f>
        <v>740.93907999999999</v>
      </c>
      <c r="X29" s="27">
        <f t="shared" si="151"/>
        <v>3112.4587200000001</v>
      </c>
      <c r="Y29" s="27">
        <f t="shared" si="151"/>
        <v>0</v>
      </c>
      <c r="Z29" s="27">
        <f t="shared" si="151"/>
        <v>0</v>
      </c>
      <c r="AA29" s="27">
        <f t="shared" si="151"/>
        <v>0</v>
      </c>
      <c r="AB29" s="27">
        <f t="shared" si="151"/>
        <v>0</v>
      </c>
      <c r="AC29" s="27">
        <f t="shared" si="151"/>
        <v>0</v>
      </c>
      <c r="AD29" s="27">
        <f t="shared" si="151"/>
        <v>0</v>
      </c>
      <c r="AE29" s="27">
        <f t="shared" si="151"/>
        <v>0</v>
      </c>
      <c r="AF29" s="27"/>
      <c r="AG29" s="27">
        <f t="shared" si="150"/>
        <v>0</v>
      </c>
      <c r="AH29" s="27">
        <f>+AH13</f>
        <v>5367.4</v>
      </c>
      <c r="AI29" s="27">
        <f>SUM(AJ29:AR29)</f>
        <v>25925.863649999999</v>
      </c>
      <c r="AJ29" s="27">
        <f>+AJ13</f>
        <v>7663.5960500000001</v>
      </c>
      <c r="AK29" s="27">
        <f t="shared" ref="AK29:AR29" si="152">+AK13</f>
        <v>18262.267599999999</v>
      </c>
      <c r="AL29" s="27">
        <f t="shared" si="152"/>
        <v>0</v>
      </c>
      <c r="AM29" s="27">
        <f t="shared" si="152"/>
        <v>0</v>
      </c>
      <c r="AN29" s="27">
        <f t="shared" si="152"/>
        <v>0</v>
      </c>
      <c r="AO29" s="27">
        <f t="shared" si="152"/>
        <v>0</v>
      </c>
      <c r="AP29" s="27">
        <f t="shared" si="152"/>
        <v>0</v>
      </c>
      <c r="AQ29" s="27">
        <f t="shared" si="152"/>
        <v>0</v>
      </c>
      <c r="AR29" s="27">
        <f t="shared" si="152"/>
        <v>0</v>
      </c>
      <c r="AS29" s="27">
        <f t="shared" si="150"/>
        <v>0</v>
      </c>
      <c r="AT29" s="27">
        <f t="shared" si="150"/>
        <v>0</v>
      </c>
      <c r="AU29" s="27"/>
      <c r="AV29" s="27">
        <f t="shared" si="150"/>
        <v>0</v>
      </c>
      <c r="AW29" s="27">
        <f t="shared" si="150"/>
        <v>171.02404538403601</v>
      </c>
      <c r="AX29" s="25"/>
      <c r="AY29" s="25">
        <f t="shared" si="150"/>
        <v>0</v>
      </c>
      <c r="AZ29" s="25">
        <f t="shared" si="150"/>
        <v>890.7</v>
      </c>
      <c r="BA29" s="25">
        <f t="shared" si="150"/>
        <v>0</v>
      </c>
      <c r="BB29" s="25">
        <f t="shared" si="150"/>
        <v>0</v>
      </c>
      <c r="BC29" s="25">
        <f t="shared" si="150"/>
        <v>0</v>
      </c>
      <c r="BD29" s="25">
        <f t="shared" si="150"/>
        <v>0</v>
      </c>
      <c r="BE29" s="25">
        <f t="shared" si="150"/>
        <v>0</v>
      </c>
      <c r="BF29" s="25">
        <f t="shared" si="150"/>
        <v>92.200000000000045</v>
      </c>
      <c r="BG29" s="25">
        <f t="shared" si="150"/>
        <v>0</v>
      </c>
      <c r="BH29" s="25">
        <f t="shared" si="150"/>
        <v>798.5</v>
      </c>
      <c r="BI29" s="25">
        <f t="shared" si="150"/>
        <v>0</v>
      </c>
      <c r="BJ29" s="25">
        <f t="shared" si="150"/>
        <v>0</v>
      </c>
      <c r="BK29" s="25">
        <f t="shared" si="150"/>
        <v>0</v>
      </c>
      <c r="BL29" s="25">
        <f t="shared" si="150"/>
        <v>0</v>
      </c>
      <c r="BM29" s="25">
        <f t="shared" si="150"/>
        <v>9624.8318980000004</v>
      </c>
      <c r="BN29" s="25">
        <f t="shared" si="150"/>
        <v>20731.191063384034</v>
      </c>
      <c r="BO29" s="25">
        <f t="shared" si="150"/>
        <v>2141.3500180000001</v>
      </c>
      <c r="BP29" s="25">
        <f t="shared" si="150"/>
        <v>2141.3500180000001</v>
      </c>
      <c r="BQ29" s="25">
        <f t="shared" si="150"/>
        <v>7483.4818799999994</v>
      </c>
      <c r="BR29" s="25">
        <f t="shared" si="150"/>
        <v>4755.2140000000009</v>
      </c>
      <c r="BS29" s="25">
        <f t="shared" si="150"/>
        <v>0</v>
      </c>
      <c r="BT29" s="25">
        <f t="shared" si="150"/>
        <v>9094.7029999999995</v>
      </c>
      <c r="BU29" s="25">
        <f t="shared" si="150"/>
        <v>0</v>
      </c>
      <c r="BV29" s="25">
        <f t="shared" si="150"/>
        <v>4568.8999999999996</v>
      </c>
      <c r="BW29" s="25">
        <f t="shared" si="150"/>
        <v>0</v>
      </c>
      <c r="BX29" s="25">
        <f t="shared" si="150"/>
        <v>0</v>
      </c>
      <c r="BY29" s="25">
        <f t="shared" ref="BY29:DB29" si="153">+BY13</f>
        <v>0</v>
      </c>
      <c r="BZ29" s="25">
        <f t="shared" si="153"/>
        <v>171.02404538403601</v>
      </c>
      <c r="CA29" s="25">
        <f t="shared" si="153"/>
        <v>0</v>
      </c>
      <c r="CB29" s="25">
        <f t="shared" si="153"/>
        <v>0</v>
      </c>
      <c r="CC29" s="25">
        <f t="shared" si="153"/>
        <v>0</v>
      </c>
      <c r="CD29" s="25">
        <f t="shared" si="153"/>
        <v>0</v>
      </c>
      <c r="CE29" s="25">
        <f t="shared" si="153"/>
        <v>0</v>
      </c>
      <c r="CF29" s="25">
        <f t="shared" si="153"/>
        <v>0</v>
      </c>
      <c r="CG29" s="25">
        <f t="shared" si="153"/>
        <v>0</v>
      </c>
      <c r="CH29" s="25">
        <f t="shared" si="153"/>
        <v>0</v>
      </c>
      <c r="CI29" s="25">
        <f t="shared" si="153"/>
        <v>0</v>
      </c>
      <c r="CJ29" s="25">
        <f t="shared" si="153"/>
        <v>0</v>
      </c>
      <c r="CK29" s="25">
        <f t="shared" si="153"/>
        <v>0</v>
      </c>
      <c r="CL29" s="25">
        <f t="shared" si="153"/>
        <v>0</v>
      </c>
      <c r="CM29" s="25">
        <f t="shared" si="153"/>
        <v>0</v>
      </c>
      <c r="CN29" s="25">
        <f t="shared" si="153"/>
        <v>0</v>
      </c>
      <c r="CO29" s="25">
        <f t="shared" si="153"/>
        <v>0</v>
      </c>
      <c r="CP29" s="25">
        <f t="shared" si="153"/>
        <v>0</v>
      </c>
      <c r="CQ29" s="25">
        <f t="shared" si="153"/>
        <v>0</v>
      </c>
      <c r="CR29" s="25">
        <f t="shared" si="153"/>
        <v>0</v>
      </c>
      <c r="CS29" s="25">
        <f t="shared" si="153"/>
        <v>0</v>
      </c>
      <c r="CT29" s="25">
        <f t="shared" si="153"/>
        <v>0</v>
      </c>
      <c r="CU29" s="25">
        <f t="shared" si="153"/>
        <v>0</v>
      </c>
      <c r="CV29" s="25">
        <f t="shared" si="153"/>
        <v>0</v>
      </c>
      <c r="CW29" s="25">
        <f t="shared" si="153"/>
        <v>0</v>
      </c>
      <c r="CX29" s="25">
        <f t="shared" si="153"/>
        <v>0</v>
      </c>
      <c r="CY29" s="25">
        <f t="shared" si="153"/>
        <v>0</v>
      </c>
      <c r="CZ29" s="25">
        <f t="shared" si="153"/>
        <v>0</v>
      </c>
      <c r="DA29" s="25">
        <f t="shared" si="153"/>
        <v>0</v>
      </c>
      <c r="DB29" s="25">
        <f t="shared" si="153"/>
        <v>0</v>
      </c>
      <c r="DC29" s="380">
        <f t="shared" si="7"/>
        <v>9624.8318980000004</v>
      </c>
      <c r="DD29" s="380">
        <f t="shared" si="8"/>
        <v>21621.891063384035</v>
      </c>
      <c r="DE29" s="64">
        <f t="shared" si="9"/>
        <v>2141.3500180000001</v>
      </c>
      <c r="DF29" s="64">
        <f t="shared" si="10"/>
        <v>2141.3500180000001</v>
      </c>
      <c r="DG29" s="64">
        <f t="shared" si="11"/>
        <v>7483.4818799999994</v>
      </c>
      <c r="DH29" s="64">
        <f t="shared" si="12"/>
        <v>4755.2140000000009</v>
      </c>
      <c r="DI29" s="64">
        <f t="shared" si="13"/>
        <v>0</v>
      </c>
      <c r="DJ29" s="64">
        <f t="shared" si="14"/>
        <v>9186.9030000000002</v>
      </c>
      <c r="DK29" s="64">
        <f t="shared" si="15"/>
        <v>0</v>
      </c>
      <c r="DL29" s="64">
        <f t="shared" si="16"/>
        <v>5367.4</v>
      </c>
      <c r="DM29" s="64">
        <f t="shared" si="17"/>
        <v>0</v>
      </c>
      <c r="DN29" s="64">
        <f t="shared" si="18"/>
        <v>0</v>
      </c>
      <c r="DO29" s="64">
        <f t="shared" si="19"/>
        <v>0</v>
      </c>
      <c r="DP29" s="64">
        <f t="shared" si="20"/>
        <v>171.02404538403601</v>
      </c>
      <c r="DQ29" s="6"/>
      <c r="DR29" s="6"/>
      <c r="DS29" s="6"/>
      <c r="DT29" s="6"/>
      <c r="DU29" s="6"/>
      <c r="DV29" s="6"/>
      <c r="DW29" s="6"/>
      <c r="DX29" s="6"/>
      <c r="DY29" s="6"/>
      <c r="DZ29" s="6"/>
      <c r="EA29" s="6"/>
      <c r="EB29" s="64">
        <f t="shared" si="91"/>
        <v>0</v>
      </c>
      <c r="EC29" s="426">
        <f t="shared" si="92"/>
        <v>8404.5351300000002</v>
      </c>
      <c r="ED29" s="426">
        <f t="shared" si="93"/>
        <v>890.7</v>
      </c>
      <c r="EE29" s="64">
        <f t="shared" si="94"/>
        <v>890.7</v>
      </c>
      <c r="EF29" s="64">
        <f t="shared" si="21"/>
        <v>0</v>
      </c>
      <c r="EG29" s="64">
        <f t="shared" si="95"/>
        <v>0</v>
      </c>
      <c r="EH29" s="64">
        <f t="shared" si="22"/>
        <v>0</v>
      </c>
      <c r="EI29" s="64">
        <f t="shared" si="23"/>
        <v>0</v>
      </c>
      <c r="EJ29" s="64">
        <f t="shared" si="96"/>
        <v>0</v>
      </c>
      <c r="EK29" s="64">
        <f t="shared" si="24"/>
        <v>0</v>
      </c>
      <c r="EL29" s="64">
        <f t="shared" si="25"/>
        <v>0</v>
      </c>
      <c r="EM29" s="64">
        <f t="shared" si="26"/>
        <v>740.93907999999999</v>
      </c>
      <c r="EN29" s="64">
        <f t="shared" si="27"/>
        <v>92.200000000000045</v>
      </c>
      <c r="EO29" s="64">
        <f t="shared" si="28"/>
        <v>0</v>
      </c>
      <c r="EP29" s="64">
        <f t="shared" si="29"/>
        <v>7663.5960500000001</v>
      </c>
      <c r="EQ29" s="64">
        <f t="shared" si="30"/>
        <v>798.5</v>
      </c>
      <c r="ER29" s="64">
        <f t="shared" si="31"/>
        <v>0</v>
      </c>
      <c r="ES29" s="64"/>
      <c r="ET29" s="426">
        <f t="shared" si="32"/>
        <v>0</v>
      </c>
      <c r="EU29" s="64">
        <f t="shared" si="33"/>
        <v>0</v>
      </c>
      <c r="EV29" s="64"/>
      <c r="EW29" s="426">
        <f t="shared" si="34"/>
        <v>0</v>
      </c>
      <c r="EX29" s="64">
        <f t="shared" si="97"/>
        <v>9624.8318980000004</v>
      </c>
      <c r="EY29" s="426">
        <f t="shared" si="98"/>
        <v>28271.290337999999</v>
      </c>
      <c r="EZ29" s="426">
        <f t="shared" si="99"/>
        <v>20560.167018</v>
      </c>
      <c r="FA29" s="64">
        <f t="shared" si="100"/>
        <v>20731.191063384034</v>
      </c>
      <c r="FB29" s="64">
        <f t="shared" si="35"/>
        <v>2141.3500180000001</v>
      </c>
      <c r="FC29" s="64">
        <f t="shared" si="101"/>
        <v>2141.3500180000001</v>
      </c>
      <c r="FD29" s="64">
        <f t="shared" si="36"/>
        <v>2141.3500180000001</v>
      </c>
      <c r="FE29" s="64">
        <f t="shared" si="37"/>
        <v>7483.4818799999994</v>
      </c>
      <c r="FF29" s="64">
        <f t="shared" si="102"/>
        <v>4755.2140000000009</v>
      </c>
      <c r="FG29" s="64">
        <f t="shared" si="38"/>
        <v>4755.2140000000009</v>
      </c>
      <c r="FH29" s="64">
        <f t="shared" si="39"/>
        <v>0</v>
      </c>
      <c r="FI29" s="64">
        <f t="shared" si="40"/>
        <v>3112.4587200000001</v>
      </c>
      <c r="FJ29" s="64">
        <f t="shared" si="41"/>
        <v>9094.7029999999995</v>
      </c>
      <c r="FK29" s="64">
        <f t="shared" si="42"/>
        <v>0</v>
      </c>
      <c r="FL29" s="64">
        <f t="shared" si="43"/>
        <v>18262.267599999999</v>
      </c>
      <c r="FM29" s="64">
        <f t="shared" si="44"/>
        <v>4568.8999999999996</v>
      </c>
      <c r="FN29" s="64">
        <f t="shared" si="45"/>
        <v>0</v>
      </c>
      <c r="FO29" s="64"/>
      <c r="FP29" s="64">
        <f t="shared" si="46"/>
        <v>0</v>
      </c>
      <c r="FQ29" s="64">
        <f t="shared" si="47"/>
        <v>0</v>
      </c>
      <c r="FR29" s="64"/>
      <c r="FS29" s="64">
        <f t="shared" si="48"/>
        <v>171.02404538403601</v>
      </c>
      <c r="FT29" s="64">
        <f t="shared" si="49"/>
        <v>0</v>
      </c>
      <c r="FU29" s="426">
        <f t="shared" si="50"/>
        <v>0</v>
      </c>
      <c r="FV29" s="426">
        <f t="shared" si="103"/>
        <v>0</v>
      </c>
      <c r="FW29" s="64">
        <f t="shared" si="51"/>
        <v>0</v>
      </c>
      <c r="FX29" s="64">
        <f t="shared" si="52"/>
        <v>0</v>
      </c>
      <c r="FY29" s="64">
        <f t="shared" si="104"/>
        <v>0</v>
      </c>
      <c r="FZ29" s="64">
        <f t="shared" si="53"/>
        <v>0</v>
      </c>
      <c r="GA29" s="64">
        <f t="shared" si="54"/>
        <v>0</v>
      </c>
      <c r="GB29" s="64">
        <f t="shared" si="105"/>
        <v>0</v>
      </c>
      <c r="GC29" s="64">
        <f t="shared" si="55"/>
        <v>0</v>
      </c>
      <c r="GD29" s="64">
        <f t="shared" si="56"/>
        <v>0</v>
      </c>
      <c r="GE29" s="64">
        <f t="shared" si="57"/>
        <v>0</v>
      </c>
      <c r="GF29" s="64">
        <f t="shared" si="58"/>
        <v>0</v>
      </c>
      <c r="GG29" s="64">
        <f t="shared" si="59"/>
        <v>0</v>
      </c>
      <c r="GH29" s="64">
        <f t="shared" si="60"/>
        <v>0</v>
      </c>
      <c r="GI29" s="64">
        <f t="shared" si="61"/>
        <v>0</v>
      </c>
      <c r="GJ29" s="64">
        <f t="shared" si="62"/>
        <v>0</v>
      </c>
      <c r="GK29" s="64"/>
      <c r="GL29" s="64">
        <f t="shared" si="63"/>
        <v>0</v>
      </c>
      <c r="GM29" s="64">
        <f t="shared" si="64"/>
        <v>0</v>
      </c>
      <c r="GN29" s="64"/>
      <c r="GO29" s="64">
        <f t="shared" si="65"/>
        <v>0</v>
      </c>
      <c r="GP29" s="64">
        <f t="shared" si="66"/>
        <v>0</v>
      </c>
      <c r="GQ29" s="426">
        <f t="shared" si="67"/>
        <v>0</v>
      </c>
      <c r="GR29" s="426">
        <f t="shared" si="106"/>
        <v>0</v>
      </c>
      <c r="GS29" s="64">
        <f t="shared" si="68"/>
        <v>0</v>
      </c>
      <c r="GT29" s="64">
        <f t="shared" si="69"/>
        <v>0</v>
      </c>
      <c r="GU29" s="64">
        <f t="shared" si="107"/>
        <v>0</v>
      </c>
      <c r="GV29" s="64">
        <f t="shared" si="70"/>
        <v>0</v>
      </c>
      <c r="GW29" s="64">
        <f t="shared" si="71"/>
        <v>0</v>
      </c>
      <c r="GX29" s="64">
        <f t="shared" si="108"/>
        <v>0</v>
      </c>
      <c r="GY29" s="64">
        <f t="shared" si="72"/>
        <v>0</v>
      </c>
      <c r="GZ29" s="64">
        <f t="shared" si="73"/>
        <v>0</v>
      </c>
      <c r="HA29" s="64">
        <f t="shared" si="109"/>
        <v>0</v>
      </c>
      <c r="HB29" s="64">
        <f t="shared" si="74"/>
        <v>0</v>
      </c>
      <c r="HC29" s="64">
        <f t="shared" si="75"/>
        <v>0</v>
      </c>
      <c r="HD29" s="64">
        <f t="shared" si="110"/>
        <v>0</v>
      </c>
      <c r="HE29" s="64">
        <f t="shared" si="76"/>
        <v>0</v>
      </c>
      <c r="HF29" s="64">
        <f t="shared" si="77"/>
        <v>0</v>
      </c>
      <c r="HG29" s="64"/>
      <c r="HH29" s="64">
        <f t="shared" si="78"/>
        <v>0</v>
      </c>
      <c r="HI29" s="64">
        <f t="shared" si="79"/>
        <v>0</v>
      </c>
      <c r="HJ29" s="64"/>
      <c r="HK29" s="64">
        <f t="shared" si="80"/>
        <v>0</v>
      </c>
      <c r="HL29" s="382">
        <f t="shared" si="111"/>
        <v>9624.8318980000004</v>
      </c>
      <c r="HM29" s="398">
        <f t="shared" si="81"/>
        <v>36675.825468000003</v>
      </c>
      <c r="HN29" s="398">
        <f t="shared" si="112"/>
        <v>21450.867018000001</v>
      </c>
      <c r="HO29" s="382">
        <f t="shared" si="82"/>
        <v>21621.891063384035</v>
      </c>
      <c r="HP29" s="382">
        <f t="shared" si="113"/>
        <v>2141.3500180000001</v>
      </c>
      <c r="HQ29" s="382">
        <f t="shared" si="133"/>
        <v>2141.3500180000001</v>
      </c>
      <c r="HR29" s="382">
        <f t="shared" si="134"/>
        <v>2141.3500180000001</v>
      </c>
      <c r="HS29" s="382">
        <f t="shared" si="135"/>
        <v>7483.4818799999994</v>
      </c>
      <c r="HT29" s="382">
        <f t="shared" si="136"/>
        <v>4755.2140000000009</v>
      </c>
      <c r="HU29" s="382">
        <f t="shared" si="137"/>
        <v>4755.2140000000009</v>
      </c>
      <c r="HV29" s="382">
        <f t="shared" si="138"/>
        <v>0</v>
      </c>
      <c r="HW29" s="382">
        <f t="shared" si="139"/>
        <v>3853.3978000000002</v>
      </c>
      <c r="HX29" s="382">
        <f t="shared" si="140"/>
        <v>9186.9030000000002</v>
      </c>
      <c r="HY29" s="382">
        <f t="shared" si="141"/>
        <v>0</v>
      </c>
      <c r="HZ29" s="382">
        <f t="shared" si="142"/>
        <v>25925.863649999999</v>
      </c>
      <c r="IA29" s="382">
        <f t="shared" si="143"/>
        <v>5367.4</v>
      </c>
      <c r="IB29" s="382">
        <f t="shared" si="144"/>
        <v>0</v>
      </c>
      <c r="IC29" s="382">
        <f t="shared" si="145"/>
        <v>0</v>
      </c>
      <c r="ID29" s="382">
        <f t="shared" si="146"/>
        <v>0</v>
      </c>
      <c r="IE29" s="382">
        <f t="shared" si="147"/>
        <v>0</v>
      </c>
      <c r="IF29" s="382">
        <f t="shared" si="148"/>
        <v>0</v>
      </c>
      <c r="IG29" s="382">
        <f t="shared" si="149"/>
        <v>171.02404538403601</v>
      </c>
    </row>
    <row r="30" spans="1:241" s="4" customFormat="1" ht="30" hidden="1" customHeight="1">
      <c r="A30" s="81" t="s">
        <v>32</v>
      </c>
      <c r="C30" s="82"/>
      <c r="D30" s="44"/>
      <c r="E30" s="5"/>
      <c r="F30" s="5"/>
      <c r="G30" s="5"/>
      <c r="H30" s="87"/>
      <c r="I30" s="87"/>
      <c r="J30" s="354"/>
      <c r="K30" s="354"/>
      <c r="L30" s="354"/>
      <c r="M30" s="318"/>
      <c r="N30" s="318"/>
      <c r="O30" s="318"/>
      <c r="P30" s="318"/>
      <c r="Q30" s="318"/>
      <c r="R30" s="318"/>
      <c r="S30" s="318"/>
      <c r="T30" s="318"/>
      <c r="U30" s="318"/>
      <c r="V30" s="66">
        <f t="shared" si="132"/>
        <v>0</v>
      </c>
      <c r="W30" s="318"/>
      <c r="X30" s="318"/>
      <c r="Y30" s="318"/>
      <c r="Z30" s="318"/>
      <c r="AA30" s="318"/>
      <c r="AB30" s="31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10"/>
      <c r="DB30" s="10"/>
      <c r="DC30" s="380">
        <f t="shared" si="7"/>
        <v>0</v>
      </c>
      <c r="DD30" s="380">
        <f t="shared" si="8"/>
        <v>0</v>
      </c>
      <c r="DE30" s="64">
        <f t="shared" si="9"/>
        <v>0</v>
      </c>
      <c r="DF30" s="64">
        <f t="shared" si="10"/>
        <v>0</v>
      </c>
      <c r="DG30" s="64">
        <f t="shared" si="11"/>
        <v>0</v>
      </c>
      <c r="DH30" s="64">
        <f t="shared" si="12"/>
        <v>0</v>
      </c>
      <c r="DI30" s="64">
        <f t="shared" si="13"/>
        <v>0</v>
      </c>
      <c r="DJ30" s="64">
        <f t="shared" si="14"/>
        <v>0</v>
      </c>
      <c r="DK30" s="64">
        <f t="shared" si="15"/>
        <v>0</v>
      </c>
      <c r="DL30" s="64">
        <f t="shared" si="16"/>
        <v>0</v>
      </c>
      <c r="DM30" s="64">
        <f t="shared" si="17"/>
        <v>0</v>
      </c>
      <c r="DN30" s="64">
        <f t="shared" si="18"/>
        <v>0</v>
      </c>
      <c r="DO30" s="64">
        <f t="shared" si="19"/>
        <v>0</v>
      </c>
      <c r="DP30" s="64">
        <f t="shared" si="20"/>
        <v>0</v>
      </c>
      <c r="DQ30" s="8"/>
      <c r="DR30" s="8"/>
      <c r="DS30" s="8"/>
      <c r="DT30" s="8"/>
      <c r="DU30" s="8"/>
      <c r="DV30" s="8"/>
      <c r="DW30" s="8"/>
      <c r="DX30" s="8"/>
      <c r="DY30" s="8"/>
      <c r="DZ30" s="8"/>
      <c r="EA30" s="8"/>
      <c r="EB30" s="64">
        <f t="shared" si="91"/>
        <v>0</v>
      </c>
      <c r="EC30" s="426">
        <f t="shared" si="92"/>
        <v>0</v>
      </c>
      <c r="ED30" s="426">
        <f t="shared" si="93"/>
        <v>0</v>
      </c>
      <c r="EE30" s="64">
        <f t="shared" si="94"/>
        <v>0</v>
      </c>
      <c r="EF30" s="64">
        <f t="shared" si="21"/>
        <v>0</v>
      </c>
      <c r="EG30" s="64">
        <f t="shared" si="95"/>
        <v>0</v>
      </c>
      <c r="EH30" s="64">
        <f t="shared" si="22"/>
        <v>0</v>
      </c>
      <c r="EI30" s="64">
        <f t="shared" si="23"/>
        <v>0</v>
      </c>
      <c r="EJ30" s="64">
        <f t="shared" si="96"/>
        <v>0</v>
      </c>
      <c r="EK30" s="64">
        <f t="shared" si="24"/>
        <v>0</v>
      </c>
      <c r="EL30" s="64">
        <f t="shared" si="25"/>
        <v>0</v>
      </c>
      <c r="EM30" s="64">
        <f t="shared" si="26"/>
        <v>0</v>
      </c>
      <c r="EN30" s="64">
        <f t="shared" si="27"/>
        <v>0</v>
      </c>
      <c r="EO30" s="64">
        <f t="shared" si="28"/>
        <v>0</v>
      </c>
      <c r="EP30" s="64">
        <f t="shared" si="29"/>
        <v>0</v>
      </c>
      <c r="EQ30" s="64">
        <f t="shared" si="30"/>
        <v>0</v>
      </c>
      <c r="ER30" s="64">
        <f t="shared" si="31"/>
        <v>0</v>
      </c>
      <c r="ES30" s="64"/>
      <c r="ET30" s="426">
        <f t="shared" si="32"/>
        <v>0</v>
      </c>
      <c r="EU30" s="64">
        <f t="shared" si="33"/>
        <v>0</v>
      </c>
      <c r="EV30" s="64"/>
      <c r="EW30" s="426">
        <f t="shared" si="34"/>
        <v>0</v>
      </c>
      <c r="EX30" s="64">
        <f t="shared" si="97"/>
        <v>0</v>
      </c>
      <c r="EY30" s="426">
        <f t="shared" si="98"/>
        <v>0</v>
      </c>
      <c r="EZ30" s="426">
        <f t="shared" si="99"/>
        <v>0</v>
      </c>
      <c r="FA30" s="64">
        <f t="shared" si="100"/>
        <v>0</v>
      </c>
      <c r="FB30" s="64">
        <f t="shared" si="35"/>
        <v>0</v>
      </c>
      <c r="FC30" s="64">
        <f t="shared" si="101"/>
        <v>0</v>
      </c>
      <c r="FD30" s="64">
        <f t="shared" si="36"/>
        <v>0</v>
      </c>
      <c r="FE30" s="64">
        <f t="shared" si="37"/>
        <v>0</v>
      </c>
      <c r="FF30" s="64">
        <f t="shared" si="102"/>
        <v>0</v>
      </c>
      <c r="FG30" s="64">
        <f t="shared" si="38"/>
        <v>0</v>
      </c>
      <c r="FH30" s="64">
        <f t="shared" si="39"/>
        <v>0</v>
      </c>
      <c r="FI30" s="64">
        <f t="shared" si="40"/>
        <v>0</v>
      </c>
      <c r="FJ30" s="64">
        <f t="shared" si="41"/>
        <v>0</v>
      </c>
      <c r="FK30" s="64">
        <f t="shared" si="42"/>
        <v>0</v>
      </c>
      <c r="FL30" s="64">
        <f t="shared" si="43"/>
        <v>0</v>
      </c>
      <c r="FM30" s="64">
        <f t="shared" si="44"/>
        <v>0</v>
      </c>
      <c r="FN30" s="64">
        <f t="shared" si="45"/>
        <v>0</v>
      </c>
      <c r="FO30" s="64"/>
      <c r="FP30" s="64">
        <f t="shared" si="46"/>
        <v>0</v>
      </c>
      <c r="FQ30" s="64">
        <f t="shared" si="47"/>
        <v>0</v>
      </c>
      <c r="FR30" s="64"/>
      <c r="FS30" s="64">
        <f t="shared" si="48"/>
        <v>0</v>
      </c>
      <c r="FT30" s="64">
        <f t="shared" si="49"/>
        <v>0</v>
      </c>
      <c r="FU30" s="426">
        <f t="shared" si="50"/>
        <v>0</v>
      </c>
      <c r="FV30" s="426">
        <f t="shared" si="103"/>
        <v>0</v>
      </c>
      <c r="FW30" s="64">
        <f t="shared" si="51"/>
        <v>0</v>
      </c>
      <c r="FX30" s="64">
        <f t="shared" si="52"/>
        <v>0</v>
      </c>
      <c r="FY30" s="64">
        <f t="shared" si="104"/>
        <v>0</v>
      </c>
      <c r="FZ30" s="64">
        <f t="shared" si="53"/>
        <v>0</v>
      </c>
      <c r="GA30" s="64">
        <f t="shared" si="54"/>
        <v>0</v>
      </c>
      <c r="GB30" s="64">
        <f t="shared" si="105"/>
        <v>0</v>
      </c>
      <c r="GC30" s="64">
        <f t="shared" si="55"/>
        <v>0</v>
      </c>
      <c r="GD30" s="64">
        <f t="shared" si="56"/>
        <v>0</v>
      </c>
      <c r="GE30" s="64">
        <f t="shared" si="57"/>
        <v>0</v>
      </c>
      <c r="GF30" s="64">
        <f t="shared" si="58"/>
        <v>0</v>
      </c>
      <c r="GG30" s="64">
        <f t="shared" si="59"/>
        <v>0</v>
      </c>
      <c r="GH30" s="64">
        <f t="shared" si="60"/>
        <v>0</v>
      </c>
      <c r="GI30" s="64">
        <f t="shared" si="61"/>
        <v>0</v>
      </c>
      <c r="GJ30" s="64">
        <f t="shared" si="62"/>
        <v>0</v>
      </c>
      <c r="GK30" s="64"/>
      <c r="GL30" s="64">
        <f t="shared" si="63"/>
        <v>0</v>
      </c>
      <c r="GM30" s="64">
        <f t="shared" si="64"/>
        <v>0</v>
      </c>
      <c r="GN30" s="64"/>
      <c r="GO30" s="64">
        <f t="shared" si="65"/>
        <v>0</v>
      </c>
      <c r="GP30" s="64">
        <f t="shared" si="66"/>
        <v>0</v>
      </c>
      <c r="GQ30" s="426">
        <f t="shared" si="67"/>
        <v>0</v>
      </c>
      <c r="GR30" s="426">
        <f t="shared" si="106"/>
        <v>0</v>
      </c>
      <c r="GS30" s="64">
        <f t="shared" si="68"/>
        <v>0</v>
      </c>
      <c r="GT30" s="64">
        <f t="shared" si="69"/>
        <v>0</v>
      </c>
      <c r="GU30" s="64">
        <f t="shared" si="107"/>
        <v>0</v>
      </c>
      <c r="GV30" s="64">
        <f t="shared" si="70"/>
        <v>0</v>
      </c>
      <c r="GW30" s="64">
        <f t="shared" si="71"/>
        <v>0</v>
      </c>
      <c r="GX30" s="64">
        <f t="shared" si="108"/>
        <v>0</v>
      </c>
      <c r="GY30" s="64">
        <f t="shared" si="72"/>
        <v>0</v>
      </c>
      <c r="GZ30" s="64">
        <f t="shared" si="73"/>
        <v>0</v>
      </c>
      <c r="HA30" s="64">
        <f t="shared" si="109"/>
        <v>0</v>
      </c>
      <c r="HB30" s="64">
        <f t="shared" si="74"/>
        <v>0</v>
      </c>
      <c r="HC30" s="64">
        <f t="shared" si="75"/>
        <v>0</v>
      </c>
      <c r="HD30" s="64">
        <f t="shared" si="110"/>
        <v>0</v>
      </c>
      <c r="HE30" s="64">
        <f t="shared" si="76"/>
        <v>0</v>
      </c>
      <c r="HF30" s="64">
        <f t="shared" si="77"/>
        <v>0</v>
      </c>
      <c r="HG30" s="64"/>
      <c r="HH30" s="64">
        <f t="shared" si="78"/>
        <v>0</v>
      </c>
      <c r="HI30" s="64">
        <f t="shared" si="79"/>
        <v>0</v>
      </c>
      <c r="HJ30" s="64"/>
      <c r="HK30" s="64">
        <f t="shared" si="80"/>
        <v>0</v>
      </c>
      <c r="HL30" s="382">
        <f t="shared" si="111"/>
        <v>0</v>
      </c>
      <c r="HM30" s="398">
        <f t="shared" si="81"/>
        <v>0</v>
      </c>
      <c r="HN30" s="398">
        <f t="shared" si="112"/>
        <v>0</v>
      </c>
      <c r="HO30" s="382">
        <f t="shared" si="82"/>
        <v>0</v>
      </c>
      <c r="HP30" s="382">
        <f t="shared" si="113"/>
        <v>0</v>
      </c>
      <c r="HQ30" s="382">
        <f t="shared" si="133"/>
        <v>0</v>
      </c>
      <c r="HR30" s="382">
        <f t="shared" si="134"/>
        <v>0</v>
      </c>
      <c r="HS30" s="382">
        <f t="shared" si="135"/>
        <v>0</v>
      </c>
      <c r="HT30" s="382">
        <f t="shared" si="136"/>
        <v>0</v>
      </c>
      <c r="HU30" s="382">
        <f t="shared" si="137"/>
        <v>0</v>
      </c>
      <c r="HV30" s="382">
        <f t="shared" si="138"/>
        <v>0</v>
      </c>
      <c r="HW30" s="382">
        <f t="shared" si="139"/>
        <v>0</v>
      </c>
      <c r="HX30" s="382">
        <f t="shared" si="140"/>
        <v>0</v>
      </c>
      <c r="HY30" s="382">
        <f t="shared" si="141"/>
        <v>0</v>
      </c>
      <c r="HZ30" s="382">
        <f t="shared" si="142"/>
        <v>0</v>
      </c>
      <c r="IA30" s="382">
        <f t="shared" si="143"/>
        <v>0</v>
      </c>
      <c r="IB30" s="382">
        <f t="shared" si="144"/>
        <v>0</v>
      </c>
      <c r="IC30" s="382">
        <f t="shared" si="145"/>
        <v>0</v>
      </c>
      <c r="ID30" s="382">
        <f t="shared" si="146"/>
        <v>0</v>
      </c>
      <c r="IE30" s="382">
        <f t="shared" si="147"/>
        <v>0</v>
      </c>
      <c r="IF30" s="382">
        <f t="shared" si="148"/>
        <v>0</v>
      </c>
      <c r="IG30" s="382">
        <f t="shared" si="149"/>
        <v>0</v>
      </c>
    </row>
    <row r="31" spans="1:241" s="52" customFormat="1" ht="32.25" hidden="1" customHeight="1">
      <c r="A31" s="49" t="s">
        <v>36</v>
      </c>
      <c r="B31" s="48" t="s">
        <v>37</v>
      </c>
      <c r="C31" s="530" t="s">
        <v>353</v>
      </c>
      <c r="D31" s="531"/>
      <c r="E31" s="49" t="s">
        <v>43</v>
      </c>
      <c r="F31" s="50"/>
      <c r="G31" s="50" t="s">
        <v>5</v>
      </c>
      <c r="H31" s="27" t="e">
        <f>+H32+#REF!</f>
        <v>#REF!</v>
      </c>
      <c r="I31" s="27" t="e">
        <f>+I32+#REF!</f>
        <v>#REF!</v>
      </c>
      <c r="J31" s="50">
        <v>2018</v>
      </c>
      <c r="K31" s="50">
        <v>2022</v>
      </c>
      <c r="L31" s="50"/>
      <c r="M31" s="27">
        <f>SUM(M32:M36)</f>
        <v>116000.00127000001</v>
      </c>
      <c r="N31" s="27"/>
      <c r="O31" s="27">
        <f>SUM(O32:O36)</f>
        <v>116834.91</v>
      </c>
      <c r="P31" s="34">
        <f t="shared" ref="P31:S36" si="154">BA31+BO31+CC31+CQ31</f>
        <v>0</v>
      </c>
      <c r="Q31" s="34">
        <f t="shared" si="154"/>
        <v>0</v>
      </c>
      <c r="R31" s="34">
        <f t="shared" si="154"/>
        <v>15653.341270000001</v>
      </c>
      <c r="S31" s="34">
        <f>BD31+BR31+CF31+CT31</f>
        <v>7014.7</v>
      </c>
      <c r="T31" s="34">
        <f t="shared" ref="T31:U36" si="155">BE31+BS31+CG31+CU31</f>
        <v>14163.07</v>
      </c>
      <c r="U31" s="34">
        <f>BF31+BT31+CH31+CV31</f>
        <v>1408.941</v>
      </c>
      <c r="V31" s="66">
        <f t="shared" si="132"/>
        <v>0</v>
      </c>
      <c r="W31" s="34">
        <f>W32+W33+W34+W35+W36</f>
        <v>99</v>
      </c>
      <c r="X31" s="34">
        <f t="shared" ref="X31:AD31" si="156">X32+X33+X34+X35+X36</f>
        <v>0</v>
      </c>
      <c r="Y31" s="34">
        <f t="shared" si="156"/>
        <v>0</v>
      </c>
      <c r="Z31" s="34">
        <f t="shared" si="156"/>
        <v>0</v>
      </c>
      <c r="AA31" s="34">
        <f t="shared" si="156"/>
        <v>0</v>
      </c>
      <c r="AB31" s="34">
        <f t="shared" si="156"/>
        <v>0</v>
      </c>
      <c r="AC31" s="34">
        <f t="shared" si="156"/>
        <v>0</v>
      </c>
      <c r="AD31" s="34">
        <f t="shared" si="156"/>
        <v>0</v>
      </c>
      <c r="AE31" s="34">
        <f>AE32+AE33+AE34+AE35+AE36</f>
        <v>0</v>
      </c>
      <c r="AF31" s="34"/>
      <c r="AG31" s="34">
        <f t="shared" ref="AG31:AH36" si="157">BG31+BU31+CI31+CW31</f>
        <v>20000</v>
      </c>
      <c r="AH31" s="34">
        <f t="shared" si="157"/>
        <v>4927.9889999999996</v>
      </c>
      <c r="AI31" s="34">
        <f t="shared" si="131"/>
        <v>3746.6082999999999</v>
      </c>
      <c r="AJ31" s="34">
        <f>AJ32+AJ33+AJ34+AJ35+AJ36</f>
        <v>3746.6082999999999</v>
      </c>
      <c r="AK31" s="34">
        <f t="shared" ref="AK31:AR31" si="158">AK32+AK33+AK34+AK35+AK36</f>
        <v>0</v>
      </c>
      <c r="AL31" s="34">
        <f t="shared" si="158"/>
        <v>0</v>
      </c>
      <c r="AM31" s="34">
        <f t="shared" si="158"/>
        <v>0</v>
      </c>
      <c r="AN31" s="34">
        <f t="shared" si="158"/>
        <v>0</v>
      </c>
      <c r="AO31" s="34">
        <f t="shared" si="158"/>
        <v>0</v>
      </c>
      <c r="AP31" s="34">
        <f t="shared" si="158"/>
        <v>0</v>
      </c>
      <c r="AQ31" s="34">
        <f t="shared" si="158"/>
        <v>0</v>
      </c>
      <c r="AR31" s="34">
        <f t="shared" si="158"/>
        <v>0</v>
      </c>
      <c r="AS31" s="34">
        <f t="shared" ref="AS31:AT36" si="159">BI31+BW31+CK31+CY31</f>
        <v>0</v>
      </c>
      <c r="AT31" s="34">
        <f t="shared" si="159"/>
        <v>14163.07</v>
      </c>
      <c r="AU31" s="34"/>
      <c r="AV31" s="34">
        <f t="shared" ref="AV31:AW36" si="160">BK31+BY31+CM31+DA31</f>
        <v>66183.59</v>
      </c>
      <c r="AW31" s="34">
        <f t="shared" si="160"/>
        <v>89320.209999999992</v>
      </c>
      <c r="AX31" s="34"/>
      <c r="AY31" s="27">
        <f t="shared" ref="AY31:DB31" si="161">SUM(AY32:AY36)</f>
        <v>26477.851269999999</v>
      </c>
      <c r="AZ31" s="27">
        <f t="shared" si="161"/>
        <v>24176.14</v>
      </c>
      <c r="BA31" s="27">
        <f t="shared" si="161"/>
        <v>0</v>
      </c>
      <c r="BB31" s="27">
        <f t="shared" si="161"/>
        <v>0</v>
      </c>
      <c r="BC31" s="27">
        <f t="shared" si="161"/>
        <v>10977.851270000001</v>
      </c>
      <c r="BD31" s="27">
        <f t="shared" si="161"/>
        <v>7014.7</v>
      </c>
      <c r="BE31" s="27">
        <f t="shared" si="161"/>
        <v>0</v>
      </c>
      <c r="BF31" s="27">
        <f t="shared" si="161"/>
        <v>1408.941</v>
      </c>
      <c r="BG31" s="27">
        <f t="shared" si="161"/>
        <v>0</v>
      </c>
      <c r="BH31" s="27">
        <f t="shared" si="161"/>
        <v>252.49900000000002</v>
      </c>
      <c r="BI31" s="27">
        <f t="shared" si="161"/>
        <v>0</v>
      </c>
      <c r="BJ31" s="27">
        <f t="shared" si="161"/>
        <v>0</v>
      </c>
      <c r="BK31" s="27">
        <f t="shared" si="161"/>
        <v>15500</v>
      </c>
      <c r="BL31" s="27">
        <f t="shared" si="161"/>
        <v>15500</v>
      </c>
      <c r="BM31" s="27">
        <f t="shared" si="161"/>
        <v>0</v>
      </c>
      <c r="BN31" s="27">
        <f t="shared" si="161"/>
        <v>0</v>
      </c>
      <c r="BO31" s="27">
        <f t="shared" si="161"/>
        <v>0</v>
      </c>
      <c r="BP31" s="27">
        <f t="shared" si="161"/>
        <v>0</v>
      </c>
      <c r="BQ31" s="27">
        <f t="shared" si="161"/>
        <v>0</v>
      </c>
      <c r="BR31" s="27">
        <f t="shared" si="161"/>
        <v>0</v>
      </c>
      <c r="BS31" s="27">
        <f t="shared" si="161"/>
        <v>0</v>
      </c>
      <c r="BT31" s="27">
        <f t="shared" si="161"/>
        <v>0</v>
      </c>
      <c r="BU31" s="27">
        <f t="shared" si="161"/>
        <v>0</v>
      </c>
      <c r="BV31" s="27">
        <f t="shared" si="161"/>
        <v>0</v>
      </c>
      <c r="BW31" s="27">
        <f t="shared" si="161"/>
        <v>0</v>
      </c>
      <c r="BX31" s="27">
        <f t="shared" si="161"/>
        <v>0</v>
      </c>
      <c r="BY31" s="27">
        <f t="shared" si="161"/>
        <v>0</v>
      </c>
      <c r="BZ31" s="27">
        <f t="shared" si="161"/>
        <v>0</v>
      </c>
      <c r="CA31" s="27">
        <f t="shared" si="161"/>
        <v>89522.15</v>
      </c>
      <c r="CB31" s="27">
        <f t="shared" si="161"/>
        <v>92658.76999999999</v>
      </c>
      <c r="CC31" s="27">
        <f t="shared" si="161"/>
        <v>0</v>
      </c>
      <c r="CD31" s="27">
        <f t="shared" si="161"/>
        <v>0</v>
      </c>
      <c r="CE31" s="27">
        <f t="shared" si="161"/>
        <v>4675.49</v>
      </c>
      <c r="CF31" s="27">
        <f t="shared" si="161"/>
        <v>0</v>
      </c>
      <c r="CG31" s="27">
        <f t="shared" si="161"/>
        <v>14163.07</v>
      </c>
      <c r="CH31" s="27">
        <f t="shared" si="161"/>
        <v>0</v>
      </c>
      <c r="CI31" s="27">
        <f t="shared" si="161"/>
        <v>20000</v>
      </c>
      <c r="CJ31" s="27">
        <f t="shared" si="161"/>
        <v>4675.49</v>
      </c>
      <c r="CK31" s="27">
        <f t="shared" si="161"/>
        <v>0</v>
      </c>
      <c r="CL31" s="27">
        <f t="shared" si="161"/>
        <v>14163.07</v>
      </c>
      <c r="CM31" s="27">
        <f t="shared" si="161"/>
        <v>50683.59</v>
      </c>
      <c r="CN31" s="27">
        <f t="shared" si="161"/>
        <v>73820.209999999992</v>
      </c>
      <c r="CO31" s="27">
        <f t="shared" si="161"/>
        <v>0</v>
      </c>
      <c r="CP31" s="27">
        <f t="shared" si="161"/>
        <v>0</v>
      </c>
      <c r="CQ31" s="27">
        <f t="shared" si="161"/>
        <v>0</v>
      </c>
      <c r="CR31" s="27">
        <f t="shared" si="161"/>
        <v>0</v>
      </c>
      <c r="CS31" s="27">
        <f t="shared" si="161"/>
        <v>0</v>
      </c>
      <c r="CT31" s="27">
        <f t="shared" si="161"/>
        <v>0</v>
      </c>
      <c r="CU31" s="27">
        <f t="shared" si="161"/>
        <v>0</v>
      </c>
      <c r="CV31" s="27">
        <f t="shared" si="161"/>
        <v>0</v>
      </c>
      <c r="CW31" s="27">
        <f t="shared" si="161"/>
        <v>0</v>
      </c>
      <c r="CX31" s="27">
        <f t="shared" si="161"/>
        <v>0</v>
      </c>
      <c r="CY31" s="27">
        <f t="shared" si="161"/>
        <v>0</v>
      </c>
      <c r="CZ31" s="27">
        <f t="shared" si="161"/>
        <v>0</v>
      </c>
      <c r="DA31" s="27">
        <f t="shared" si="161"/>
        <v>0</v>
      </c>
      <c r="DB31" s="27">
        <f t="shared" si="161"/>
        <v>0</v>
      </c>
      <c r="DC31" s="380">
        <f t="shared" si="7"/>
        <v>116000.00126999999</v>
      </c>
      <c r="DD31" s="380">
        <f t="shared" si="8"/>
        <v>116834.90999999999</v>
      </c>
      <c r="DE31" s="64">
        <f t="shared" si="9"/>
        <v>0</v>
      </c>
      <c r="DF31" s="64">
        <f t="shared" si="10"/>
        <v>0</v>
      </c>
      <c r="DG31" s="64">
        <f t="shared" si="11"/>
        <v>15653.341270000001</v>
      </c>
      <c r="DH31" s="64">
        <f t="shared" si="12"/>
        <v>7014.7</v>
      </c>
      <c r="DI31" s="64">
        <f t="shared" si="13"/>
        <v>14163.07</v>
      </c>
      <c r="DJ31" s="64">
        <f t="shared" si="14"/>
        <v>1408.941</v>
      </c>
      <c r="DK31" s="64">
        <f t="shared" si="15"/>
        <v>20000</v>
      </c>
      <c r="DL31" s="64">
        <f t="shared" si="16"/>
        <v>4927.9889999999996</v>
      </c>
      <c r="DM31" s="64">
        <f t="shared" si="17"/>
        <v>0</v>
      </c>
      <c r="DN31" s="64">
        <f t="shared" si="18"/>
        <v>14163.07</v>
      </c>
      <c r="DO31" s="64">
        <f t="shared" si="19"/>
        <v>66183.59</v>
      </c>
      <c r="DP31" s="64">
        <f t="shared" si="20"/>
        <v>89320.209999999992</v>
      </c>
      <c r="DQ31" s="51"/>
      <c r="DR31" s="51"/>
      <c r="DS31" s="51"/>
      <c r="DT31" s="51"/>
      <c r="DU31" s="51"/>
      <c r="DV31" s="51"/>
      <c r="DW31" s="27"/>
      <c r="DX31" s="27"/>
      <c r="DY31" s="27"/>
      <c r="DZ31" s="27"/>
      <c r="EA31" s="27"/>
      <c r="EB31" s="64">
        <f t="shared" si="91"/>
        <v>26477.851269999999</v>
      </c>
      <c r="EC31" s="426">
        <f t="shared" si="92"/>
        <v>10860.308300000001</v>
      </c>
      <c r="ED31" s="426">
        <f t="shared" si="93"/>
        <v>8676.14</v>
      </c>
      <c r="EE31" s="64">
        <f t="shared" si="94"/>
        <v>24176.14</v>
      </c>
      <c r="EF31" s="64">
        <f t="shared" si="21"/>
        <v>0</v>
      </c>
      <c r="EG31" s="64">
        <f t="shared" si="95"/>
        <v>0</v>
      </c>
      <c r="EH31" s="64">
        <f t="shared" si="22"/>
        <v>0</v>
      </c>
      <c r="EI31" s="64">
        <f t="shared" si="23"/>
        <v>10977.851270000001</v>
      </c>
      <c r="EJ31" s="64">
        <f t="shared" si="96"/>
        <v>7014.7</v>
      </c>
      <c r="EK31" s="64">
        <f t="shared" si="24"/>
        <v>7014.7</v>
      </c>
      <c r="EL31" s="64">
        <f t="shared" si="25"/>
        <v>0</v>
      </c>
      <c r="EM31" s="64">
        <f t="shared" si="26"/>
        <v>99</v>
      </c>
      <c r="EN31" s="64">
        <f t="shared" si="27"/>
        <v>1408.941</v>
      </c>
      <c r="EO31" s="64">
        <f t="shared" si="28"/>
        <v>0</v>
      </c>
      <c r="EP31" s="64">
        <f t="shared" si="29"/>
        <v>3746.6082999999999</v>
      </c>
      <c r="EQ31" s="64">
        <f t="shared" si="30"/>
        <v>252.49900000000002</v>
      </c>
      <c r="ER31" s="64">
        <f t="shared" si="31"/>
        <v>0</v>
      </c>
      <c r="ES31" s="64"/>
      <c r="ET31" s="426">
        <f t="shared" si="32"/>
        <v>0</v>
      </c>
      <c r="EU31" s="64">
        <f t="shared" si="33"/>
        <v>15500</v>
      </c>
      <c r="EV31" s="64"/>
      <c r="EW31" s="426">
        <f t="shared" si="34"/>
        <v>15500</v>
      </c>
      <c r="EX31" s="64">
        <f t="shared" si="97"/>
        <v>0</v>
      </c>
      <c r="EY31" s="426">
        <f t="shared" si="98"/>
        <v>0</v>
      </c>
      <c r="EZ31" s="426">
        <f t="shared" si="99"/>
        <v>0</v>
      </c>
      <c r="FA31" s="64">
        <f t="shared" si="100"/>
        <v>0</v>
      </c>
      <c r="FB31" s="64">
        <f t="shared" si="35"/>
        <v>0</v>
      </c>
      <c r="FC31" s="64">
        <f t="shared" si="101"/>
        <v>0</v>
      </c>
      <c r="FD31" s="64">
        <f t="shared" si="36"/>
        <v>0</v>
      </c>
      <c r="FE31" s="64">
        <f t="shared" si="37"/>
        <v>0</v>
      </c>
      <c r="FF31" s="64">
        <f t="shared" si="102"/>
        <v>0</v>
      </c>
      <c r="FG31" s="64">
        <f t="shared" si="38"/>
        <v>0</v>
      </c>
      <c r="FH31" s="64">
        <f t="shared" si="39"/>
        <v>0</v>
      </c>
      <c r="FI31" s="64">
        <f t="shared" si="40"/>
        <v>0</v>
      </c>
      <c r="FJ31" s="64">
        <f t="shared" si="41"/>
        <v>0</v>
      </c>
      <c r="FK31" s="64">
        <f t="shared" si="42"/>
        <v>0</v>
      </c>
      <c r="FL31" s="64">
        <f t="shared" si="43"/>
        <v>0</v>
      </c>
      <c r="FM31" s="64">
        <f t="shared" si="44"/>
        <v>0</v>
      </c>
      <c r="FN31" s="64">
        <f t="shared" si="45"/>
        <v>0</v>
      </c>
      <c r="FO31" s="64"/>
      <c r="FP31" s="64">
        <f t="shared" si="46"/>
        <v>0</v>
      </c>
      <c r="FQ31" s="64">
        <f t="shared" si="47"/>
        <v>0</v>
      </c>
      <c r="FR31" s="64"/>
      <c r="FS31" s="64">
        <f t="shared" si="48"/>
        <v>0</v>
      </c>
      <c r="FT31" s="64">
        <f t="shared" si="49"/>
        <v>89522.15</v>
      </c>
      <c r="FU31" s="426">
        <f t="shared" si="50"/>
        <v>0</v>
      </c>
      <c r="FV31" s="426">
        <f t="shared" si="103"/>
        <v>4675.49</v>
      </c>
      <c r="FW31" s="64">
        <f t="shared" si="51"/>
        <v>92658.76999999999</v>
      </c>
      <c r="FX31" s="64">
        <f t="shared" si="52"/>
        <v>0</v>
      </c>
      <c r="FY31" s="64">
        <f t="shared" si="104"/>
        <v>0</v>
      </c>
      <c r="FZ31" s="64">
        <f t="shared" si="53"/>
        <v>0</v>
      </c>
      <c r="GA31" s="64">
        <f t="shared" si="54"/>
        <v>4675.49</v>
      </c>
      <c r="GB31" s="64">
        <f t="shared" si="105"/>
        <v>0</v>
      </c>
      <c r="GC31" s="64">
        <f t="shared" si="55"/>
        <v>0</v>
      </c>
      <c r="GD31" s="64">
        <f t="shared" si="56"/>
        <v>14163.07</v>
      </c>
      <c r="GE31" s="64">
        <f t="shared" si="57"/>
        <v>0</v>
      </c>
      <c r="GF31" s="64">
        <f t="shared" si="58"/>
        <v>0</v>
      </c>
      <c r="GG31" s="64">
        <f t="shared" si="59"/>
        <v>20000</v>
      </c>
      <c r="GH31" s="64">
        <f t="shared" si="60"/>
        <v>0</v>
      </c>
      <c r="GI31" s="64">
        <f t="shared" si="61"/>
        <v>4675.49</v>
      </c>
      <c r="GJ31" s="64">
        <f t="shared" si="62"/>
        <v>0</v>
      </c>
      <c r="GK31" s="64"/>
      <c r="GL31" s="64">
        <f t="shared" si="63"/>
        <v>14163.07</v>
      </c>
      <c r="GM31" s="64">
        <f t="shared" si="64"/>
        <v>50683.59</v>
      </c>
      <c r="GN31" s="64"/>
      <c r="GO31" s="64">
        <f t="shared" si="65"/>
        <v>73820.209999999992</v>
      </c>
      <c r="GP31" s="64">
        <f t="shared" si="66"/>
        <v>0</v>
      </c>
      <c r="GQ31" s="426">
        <f t="shared" si="67"/>
        <v>0</v>
      </c>
      <c r="GR31" s="426">
        <f t="shared" si="106"/>
        <v>0</v>
      </c>
      <c r="GS31" s="64">
        <f t="shared" si="68"/>
        <v>0</v>
      </c>
      <c r="GT31" s="64">
        <f t="shared" si="69"/>
        <v>0</v>
      </c>
      <c r="GU31" s="64">
        <f t="shared" si="107"/>
        <v>0</v>
      </c>
      <c r="GV31" s="64">
        <f t="shared" si="70"/>
        <v>0</v>
      </c>
      <c r="GW31" s="64">
        <f t="shared" si="71"/>
        <v>0</v>
      </c>
      <c r="GX31" s="64">
        <f t="shared" si="108"/>
        <v>0</v>
      </c>
      <c r="GY31" s="64">
        <f t="shared" si="72"/>
        <v>0</v>
      </c>
      <c r="GZ31" s="64">
        <f t="shared" si="73"/>
        <v>0</v>
      </c>
      <c r="HA31" s="64">
        <f t="shared" si="109"/>
        <v>0</v>
      </c>
      <c r="HB31" s="64">
        <f t="shared" si="74"/>
        <v>0</v>
      </c>
      <c r="HC31" s="64">
        <f t="shared" si="75"/>
        <v>0</v>
      </c>
      <c r="HD31" s="64">
        <f t="shared" si="110"/>
        <v>0</v>
      </c>
      <c r="HE31" s="64">
        <f t="shared" si="76"/>
        <v>0</v>
      </c>
      <c r="HF31" s="64">
        <f t="shared" si="77"/>
        <v>0</v>
      </c>
      <c r="HG31" s="64"/>
      <c r="HH31" s="64">
        <f t="shared" si="78"/>
        <v>0</v>
      </c>
      <c r="HI31" s="64">
        <f t="shared" si="79"/>
        <v>0</v>
      </c>
      <c r="HJ31" s="64"/>
      <c r="HK31" s="64">
        <f t="shared" si="80"/>
        <v>0</v>
      </c>
      <c r="HL31" s="382">
        <f t="shared" si="111"/>
        <v>116000.00126999999</v>
      </c>
      <c r="HM31" s="398">
        <f t="shared" si="81"/>
        <v>10860.308300000001</v>
      </c>
      <c r="HN31" s="398">
        <f t="shared" si="112"/>
        <v>13351.63</v>
      </c>
      <c r="HO31" s="382">
        <f t="shared" si="82"/>
        <v>116834.90999999999</v>
      </c>
      <c r="HP31" s="382">
        <f t="shared" si="113"/>
        <v>0</v>
      </c>
      <c r="HQ31" s="382">
        <f t="shared" si="133"/>
        <v>0</v>
      </c>
      <c r="HR31" s="382">
        <f t="shared" si="134"/>
        <v>0</v>
      </c>
      <c r="HS31" s="382">
        <f t="shared" si="135"/>
        <v>15653.341270000001</v>
      </c>
      <c r="HT31" s="382">
        <f t="shared" si="136"/>
        <v>7014.7</v>
      </c>
      <c r="HU31" s="382">
        <f t="shared" si="137"/>
        <v>7014.7</v>
      </c>
      <c r="HV31" s="382">
        <f t="shared" si="138"/>
        <v>14163.07</v>
      </c>
      <c r="HW31" s="382">
        <f t="shared" si="139"/>
        <v>99</v>
      </c>
      <c r="HX31" s="382">
        <f t="shared" si="140"/>
        <v>1408.941</v>
      </c>
      <c r="HY31" s="382">
        <f t="shared" si="141"/>
        <v>20000</v>
      </c>
      <c r="HZ31" s="382">
        <f t="shared" si="142"/>
        <v>3746.6082999999999</v>
      </c>
      <c r="IA31" s="382">
        <f t="shared" si="143"/>
        <v>4927.9889999999996</v>
      </c>
      <c r="IB31" s="382">
        <f t="shared" si="144"/>
        <v>0</v>
      </c>
      <c r="IC31" s="382">
        <f t="shared" si="145"/>
        <v>0</v>
      </c>
      <c r="ID31" s="382">
        <f t="shared" si="146"/>
        <v>14163.07</v>
      </c>
      <c r="IE31" s="382">
        <f t="shared" si="147"/>
        <v>66183.59</v>
      </c>
      <c r="IF31" s="382">
        <f t="shared" si="148"/>
        <v>0</v>
      </c>
      <c r="IG31" s="382">
        <f t="shared" si="149"/>
        <v>89320.209999999992</v>
      </c>
    </row>
    <row r="32" spans="1:241" s="35" customFormat="1" ht="32.25" hidden="1" customHeight="1" outlineLevel="1">
      <c r="A32" s="57" t="s">
        <v>30</v>
      </c>
      <c r="B32" s="383" t="s">
        <v>144</v>
      </c>
      <c r="C32" s="60" t="s">
        <v>353</v>
      </c>
      <c r="D32" s="60" t="s">
        <v>176</v>
      </c>
      <c r="E32" s="373" t="s">
        <v>39</v>
      </c>
      <c r="F32" s="373"/>
      <c r="G32" s="245" t="s">
        <v>5</v>
      </c>
      <c r="H32" s="34">
        <v>0</v>
      </c>
      <c r="I32" s="34">
        <f>2.464-0.5</f>
        <v>1.964</v>
      </c>
      <c r="J32" s="245">
        <v>2020</v>
      </c>
      <c r="K32" s="245">
        <v>2022</v>
      </c>
      <c r="L32" s="389" t="s">
        <v>604</v>
      </c>
      <c r="M32" s="34">
        <f>+P32+R32+T32+AG32+AS32+AV32</f>
        <v>16000</v>
      </c>
      <c r="N32" s="389" t="s">
        <v>604</v>
      </c>
      <c r="O32" s="34">
        <f>+Q32+S32+U32+AT32+AH32+AW32</f>
        <v>16000</v>
      </c>
      <c r="P32" s="34">
        <f t="shared" si="154"/>
        <v>0</v>
      </c>
      <c r="Q32" s="34">
        <f t="shared" si="154"/>
        <v>0</v>
      </c>
      <c r="R32" s="34">
        <f t="shared" si="154"/>
        <v>500</v>
      </c>
      <c r="S32" s="34">
        <f t="shared" si="154"/>
        <v>0</v>
      </c>
      <c r="T32" s="34">
        <f t="shared" si="155"/>
        <v>0</v>
      </c>
      <c r="U32" s="34">
        <f t="shared" si="155"/>
        <v>0</v>
      </c>
      <c r="V32" s="66">
        <f t="shared" si="132"/>
        <v>0</v>
      </c>
      <c r="W32" s="34"/>
      <c r="X32" s="34"/>
      <c r="Y32" s="34"/>
      <c r="Z32" s="34"/>
      <c r="AA32" s="34"/>
      <c r="AB32" s="34"/>
      <c r="AC32" s="34"/>
      <c r="AD32" s="34"/>
      <c r="AE32" s="34"/>
      <c r="AF32" s="34"/>
      <c r="AG32" s="34">
        <f t="shared" si="157"/>
        <v>0</v>
      </c>
      <c r="AH32" s="34">
        <f t="shared" si="157"/>
        <v>500</v>
      </c>
      <c r="AI32" s="34">
        <f t="shared" si="131"/>
        <v>3746.6082999999999</v>
      </c>
      <c r="AJ32" s="342">
        <v>3746.6082999999999</v>
      </c>
      <c r="AK32" s="34"/>
      <c r="AL32" s="34"/>
      <c r="AM32" s="34"/>
      <c r="AN32" s="34"/>
      <c r="AO32" s="34"/>
      <c r="AP32" s="34"/>
      <c r="AQ32" s="34"/>
      <c r="AR32" s="34"/>
      <c r="AS32" s="34">
        <f t="shared" si="159"/>
        <v>0</v>
      </c>
      <c r="AT32" s="34">
        <f t="shared" si="159"/>
        <v>0</v>
      </c>
      <c r="AU32" s="34"/>
      <c r="AV32" s="34">
        <f t="shared" si="160"/>
        <v>15500</v>
      </c>
      <c r="AW32" s="34">
        <f t="shared" si="160"/>
        <v>15500</v>
      </c>
      <c r="AX32" s="34"/>
      <c r="AY32" s="34">
        <f>BA32+BC32+BE32+BG32+BI32+BK32</f>
        <v>15500</v>
      </c>
      <c r="AZ32" s="34">
        <f>BB32+BD32+BF32+BH32+BJ32+BL32</f>
        <v>15500</v>
      </c>
      <c r="BA32" s="184">
        <v>0</v>
      </c>
      <c r="BB32" s="184"/>
      <c r="BC32" s="34"/>
      <c r="BD32" s="184"/>
      <c r="BE32" s="184"/>
      <c r="BF32" s="184"/>
      <c r="BG32" s="184"/>
      <c r="BH32" s="184"/>
      <c r="BI32" s="184"/>
      <c r="BJ32" s="184"/>
      <c r="BK32" s="184">
        <v>15500</v>
      </c>
      <c r="BL32" s="184">
        <v>15500</v>
      </c>
      <c r="BM32" s="34">
        <f>BO32+BQ32+BS32+BU32+BW32+BY32</f>
        <v>0</v>
      </c>
      <c r="BN32" s="34">
        <f>BP32+BR32+BT32+BV32+BX32+BZ32</f>
        <v>0</v>
      </c>
      <c r="BO32" s="245"/>
      <c r="BP32" s="245"/>
      <c r="BQ32" s="245"/>
      <c r="BR32" s="245"/>
      <c r="BS32" s="245"/>
      <c r="BT32" s="245"/>
      <c r="BU32" s="245"/>
      <c r="BV32" s="245"/>
      <c r="BW32" s="245"/>
      <c r="BX32" s="245"/>
      <c r="BY32" s="245"/>
      <c r="BZ32" s="245"/>
      <c r="CA32" s="34">
        <f>CC32+CE32+CG32+CI32+CK32+CM32</f>
        <v>500</v>
      </c>
      <c r="CB32" s="34">
        <f>CD32+CF32+CH32+CJ32+CL32+CN32</f>
        <v>500</v>
      </c>
      <c r="CC32" s="184"/>
      <c r="CD32" s="184"/>
      <c r="CE32" s="184">
        <v>500</v>
      </c>
      <c r="CF32" s="184">
        <v>0</v>
      </c>
      <c r="CG32" s="184"/>
      <c r="CH32" s="184"/>
      <c r="CI32" s="184">
        <v>0</v>
      </c>
      <c r="CJ32" s="184">
        <v>500</v>
      </c>
      <c r="CK32" s="184"/>
      <c r="CL32" s="184"/>
      <c r="CM32" s="184"/>
      <c r="CN32" s="184"/>
      <c r="CO32" s="34">
        <f>CQ32+CS32+CU32+CW32+CY32+DA32</f>
        <v>0</v>
      </c>
      <c r="CP32" s="34">
        <f>CR32+CT32+CV32+CX32+CZ32+DB32</f>
        <v>0</v>
      </c>
      <c r="CQ32" s="245"/>
      <c r="CR32" s="245"/>
      <c r="CS32" s="245"/>
      <c r="CT32" s="245"/>
      <c r="CU32" s="245"/>
      <c r="CV32" s="245"/>
      <c r="CW32" s="245"/>
      <c r="CX32" s="245"/>
      <c r="CY32" s="245"/>
      <c r="CZ32" s="358"/>
      <c r="DA32" s="358"/>
      <c r="DB32" s="358"/>
      <c r="DC32" s="380">
        <f t="shared" si="7"/>
        <v>16000</v>
      </c>
      <c r="DD32" s="380">
        <f t="shared" si="8"/>
        <v>16000</v>
      </c>
      <c r="DE32" s="64">
        <f t="shared" si="9"/>
        <v>0</v>
      </c>
      <c r="DF32" s="64">
        <f t="shared" si="10"/>
        <v>0</v>
      </c>
      <c r="DG32" s="64">
        <f t="shared" si="11"/>
        <v>500</v>
      </c>
      <c r="DH32" s="64">
        <f t="shared" si="12"/>
        <v>0</v>
      </c>
      <c r="DI32" s="64">
        <f t="shared" si="13"/>
        <v>0</v>
      </c>
      <c r="DJ32" s="64">
        <f t="shared" si="14"/>
        <v>0</v>
      </c>
      <c r="DK32" s="64">
        <f t="shared" si="15"/>
        <v>0</v>
      </c>
      <c r="DL32" s="64">
        <f t="shared" si="16"/>
        <v>500</v>
      </c>
      <c r="DM32" s="64">
        <f t="shared" si="17"/>
        <v>0</v>
      </c>
      <c r="DN32" s="64">
        <f t="shared" si="18"/>
        <v>0</v>
      </c>
      <c r="DO32" s="64">
        <f t="shared" si="19"/>
        <v>15500</v>
      </c>
      <c r="DP32" s="64">
        <f t="shared" si="20"/>
        <v>15500</v>
      </c>
      <c r="DQ32" s="245">
        <v>0</v>
      </c>
      <c r="DR32" s="245">
        <v>1</v>
      </c>
      <c r="DS32" s="245">
        <v>1</v>
      </c>
      <c r="DT32" s="245">
        <v>0</v>
      </c>
      <c r="DU32" s="245"/>
      <c r="DV32" s="245">
        <f>SUM(DQ32:DU32)</f>
        <v>2</v>
      </c>
      <c r="DW32" s="245"/>
      <c r="DX32" s="245"/>
      <c r="DY32" s="33"/>
      <c r="DZ32" s="33"/>
      <c r="EA32" s="245" t="s">
        <v>156</v>
      </c>
      <c r="EB32" s="64">
        <f t="shared" si="91"/>
        <v>15500</v>
      </c>
      <c r="EC32" s="426">
        <f t="shared" si="92"/>
        <v>3746.6082999999999</v>
      </c>
      <c r="ED32" s="426">
        <f t="shared" si="93"/>
        <v>0</v>
      </c>
      <c r="EE32" s="64">
        <f t="shared" si="94"/>
        <v>15500</v>
      </c>
      <c r="EF32" s="64">
        <f t="shared" si="21"/>
        <v>0</v>
      </c>
      <c r="EG32" s="64">
        <f t="shared" si="95"/>
        <v>0</v>
      </c>
      <c r="EH32" s="64">
        <f t="shared" si="22"/>
        <v>0</v>
      </c>
      <c r="EI32" s="64">
        <f t="shared" si="23"/>
        <v>0</v>
      </c>
      <c r="EJ32" s="64">
        <f t="shared" si="96"/>
        <v>0</v>
      </c>
      <c r="EK32" s="64">
        <f t="shared" si="24"/>
        <v>0</v>
      </c>
      <c r="EL32" s="64">
        <f t="shared" si="25"/>
        <v>0</v>
      </c>
      <c r="EM32" s="64">
        <f t="shared" si="26"/>
        <v>0</v>
      </c>
      <c r="EN32" s="64">
        <f t="shared" si="27"/>
        <v>0</v>
      </c>
      <c r="EO32" s="64">
        <f t="shared" si="28"/>
        <v>0</v>
      </c>
      <c r="EP32" s="64">
        <f t="shared" si="29"/>
        <v>3746.6082999999999</v>
      </c>
      <c r="EQ32" s="64">
        <f t="shared" si="30"/>
        <v>0</v>
      </c>
      <c r="ER32" s="64">
        <f t="shared" si="31"/>
        <v>0</v>
      </c>
      <c r="ES32" s="64"/>
      <c r="ET32" s="426">
        <f t="shared" si="32"/>
        <v>0</v>
      </c>
      <c r="EU32" s="64">
        <f t="shared" si="33"/>
        <v>15500</v>
      </c>
      <c r="EV32" s="64"/>
      <c r="EW32" s="426">
        <f t="shared" si="34"/>
        <v>15500</v>
      </c>
      <c r="EX32" s="64">
        <f t="shared" si="97"/>
        <v>0</v>
      </c>
      <c r="EY32" s="426">
        <f t="shared" si="98"/>
        <v>0</v>
      </c>
      <c r="EZ32" s="426">
        <f t="shared" si="99"/>
        <v>0</v>
      </c>
      <c r="FA32" s="64">
        <f t="shared" si="100"/>
        <v>0</v>
      </c>
      <c r="FB32" s="64">
        <f t="shared" si="35"/>
        <v>0</v>
      </c>
      <c r="FC32" s="64">
        <f t="shared" si="101"/>
        <v>0</v>
      </c>
      <c r="FD32" s="64">
        <f t="shared" si="36"/>
        <v>0</v>
      </c>
      <c r="FE32" s="64">
        <f t="shared" si="37"/>
        <v>0</v>
      </c>
      <c r="FF32" s="64">
        <f t="shared" si="102"/>
        <v>0</v>
      </c>
      <c r="FG32" s="64">
        <f t="shared" si="38"/>
        <v>0</v>
      </c>
      <c r="FH32" s="64">
        <f t="shared" si="39"/>
        <v>0</v>
      </c>
      <c r="FI32" s="64">
        <f t="shared" si="40"/>
        <v>0</v>
      </c>
      <c r="FJ32" s="64">
        <f t="shared" si="41"/>
        <v>0</v>
      </c>
      <c r="FK32" s="64">
        <f t="shared" si="42"/>
        <v>0</v>
      </c>
      <c r="FL32" s="64">
        <f t="shared" si="43"/>
        <v>0</v>
      </c>
      <c r="FM32" s="64">
        <f t="shared" si="44"/>
        <v>0</v>
      </c>
      <c r="FN32" s="64">
        <f t="shared" si="45"/>
        <v>0</v>
      </c>
      <c r="FO32" s="64"/>
      <c r="FP32" s="64">
        <f t="shared" si="46"/>
        <v>0</v>
      </c>
      <c r="FQ32" s="64">
        <f t="shared" si="47"/>
        <v>0</v>
      </c>
      <c r="FR32" s="64"/>
      <c r="FS32" s="64">
        <f t="shared" si="48"/>
        <v>0</v>
      </c>
      <c r="FT32" s="64">
        <f t="shared" si="49"/>
        <v>500</v>
      </c>
      <c r="FU32" s="426">
        <f t="shared" si="50"/>
        <v>0</v>
      </c>
      <c r="FV32" s="426">
        <f t="shared" si="103"/>
        <v>500</v>
      </c>
      <c r="FW32" s="64">
        <f t="shared" si="51"/>
        <v>500</v>
      </c>
      <c r="FX32" s="64">
        <f t="shared" si="52"/>
        <v>0</v>
      </c>
      <c r="FY32" s="64">
        <f t="shared" si="104"/>
        <v>0</v>
      </c>
      <c r="FZ32" s="64">
        <f t="shared" si="53"/>
        <v>0</v>
      </c>
      <c r="GA32" s="64">
        <f t="shared" si="54"/>
        <v>500</v>
      </c>
      <c r="GB32" s="64">
        <f t="shared" si="105"/>
        <v>0</v>
      </c>
      <c r="GC32" s="64">
        <f t="shared" si="55"/>
        <v>0</v>
      </c>
      <c r="GD32" s="64">
        <f t="shared" si="56"/>
        <v>0</v>
      </c>
      <c r="GE32" s="64">
        <f t="shared" si="57"/>
        <v>0</v>
      </c>
      <c r="GF32" s="64">
        <f t="shared" si="58"/>
        <v>0</v>
      </c>
      <c r="GG32" s="64">
        <f t="shared" si="59"/>
        <v>0</v>
      </c>
      <c r="GH32" s="64">
        <f t="shared" si="60"/>
        <v>0</v>
      </c>
      <c r="GI32" s="64">
        <f t="shared" si="61"/>
        <v>500</v>
      </c>
      <c r="GJ32" s="64">
        <f t="shared" si="62"/>
        <v>0</v>
      </c>
      <c r="GK32" s="64"/>
      <c r="GL32" s="64">
        <f t="shared" si="63"/>
        <v>0</v>
      </c>
      <c r="GM32" s="64">
        <f t="shared" si="64"/>
        <v>0</v>
      </c>
      <c r="GN32" s="64"/>
      <c r="GO32" s="64">
        <f t="shared" si="65"/>
        <v>0</v>
      </c>
      <c r="GP32" s="64">
        <f t="shared" si="66"/>
        <v>0</v>
      </c>
      <c r="GQ32" s="426">
        <f t="shared" si="67"/>
        <v>0</v>
      </c>
      <c r="GR32" s="426">
        <f t="shared" si="106"/>
        <v>0</v>
      </c>
      <c r="GS32" s="64">
        <f t="shared" si="68"/>
        <v>0</v>
      </c>
      <c r="GT32" s="64">
        <f t="shared" si="69"/>
        <v>0</v>
      </c>
      <c r="GU32" s="64">
        <f t="shared" si="107"/>
        <v>0</v>
      </c>
      <c r="GV32" s="64">
        <f t="shared" si="70"/>
        <v>0</v>
      </c>
      <c r="GW32" s="64">
        <f t="shared" si="71"/>
        <v>0</v>
      </c>
      <c r="GX32" s="64">
        <f t="shared" si="108"/>
        <v>0</v>
      </c>
      <c r="GY32" s="64">
        <f t="shared" si="72"/>
        <v>0</v>
      </c>
      <c r="GZ32" s="64">
        <f t="shared" si="73"/>
        <v>0</v>
      </c>
      <c r="HA32" s="64">
        <f t="shared" si="109"/>
        <v>0</v>
      </c>
      <c r="HB32" s="64">
        <f t="shared" si="74"/>
        <v>0</v>
      </c>
      <c r="HC32" s="64">
        <f t="shared" si="75"/>
        <v>0</v>
      </c>
      <c r="HD32" s="64">
        <f t="shared" si="110"/>
        <v>0</v>
      </c>
      <c r="HE32" s="64">
        <f t="shared" si="76"/>
        <v>0</v>
      </c>
      <c r="HF32" s="64">
        <f t="shared" si="77"/>
        <v>0</v>
      </c>
      <c r="HG32" s="64"/>
      <c r="HH32" s="64">
        <f t="shared" si="78"/>
        <v>0</v>
      </c>
      <c r="HI32" s="64">
        <f t="shared" si="79"/>
        <v>0</v>
      </c>
      <c r="HJ32" s="64"/>
      <c r="HK32" s="64">
        <f t="shared" si="80"/>
        <v>0</v>
      </c>
      <c r="HL32" s="382">
        <f t="shared" si="111"/>
        <v>16000</v>
      </c>
      <c r="HM32" s="398">
        <f t="shared" si="81"/>
        <v>3746.6082999999999</v>
      </c>
      <c r="HN32" s="398">
        <f t="shared" si="112"/>
        <v>500</v>
      </c>
      <c r="HO32" s="382">
        <f t="shared" si="82"/>
        <v>16000</v>
      </c>
      <c r="HP32" s="382">
        <f t="shared" si="113"/>
        <v>0</v>
      </c>
      <c r="HQ32" s="382">
        <f t="shared" si="133"/>
        <v>0</v>
      </c>
      <c r="HR32" s="382">
        <f t="shared" si="134"/>
        <v>0</v>
      </c>
      <c r="HS32" s="382">
        <f t="shared" si="135"/>
        <v>500</v>
      </c>
      <c r="HT32" s="382">
        <f t="shared" si="136"/>
        <v>0</v>
      </c>
      <c r="HU32" s="382">
        <f t="shared" si="137"/>
        <v>0</v>
      </c>
      <c r="HV32" s="382">
        <f t="shared" si="138"/>
        <v>0</v>
      </c>
      <c r="HW32" s="382">
        <f t="shared" si="139"/>
        <v>0</v>
      </c>
      <c r="HX32" s="382">
        <f t="shared" si="140"/>
        <v>0</v>
      </c>
      <c r="HY32" s="382">
        <f t="shared" si="141"/>
        <v>0</v>
      </c>
      <c r="HZ32" s="382">
        <f t="shared" si="142"/>
        <v>3746.6082999999999</v>
      </c>
      <c r="IA32" s="382">
        <f t="shared" si="143"/>
        <v>500</v>
      </c>
      <c r="IB32" s="382">
        <f t="shared" si="144"/>
        <v>0</v>
      </c>
      <c r="IC32" s="382">
        <f t="shared" si="145"/>
        <v>0</v>
      </c>
      <c r="ID32" s="382">
        <f t="shared" si="146"/>
        <v>0</v>
      </c>
      <c r="IE32" s="382">
        <f t="shared" si="147"/>
        <v>15500</v>
      </c>
      <c r="IF32" s="382">
        <f t="shared" si="148"/>
        <v>0</v>
      </c>
      <c r="IG32" s="382">
        <f t="shared" si="149"/>
        <v>15500</v>
      </c>
    </row>
    <row r="33" spans="1:241" s="35" customFormat="1" ht="32.25" hidden="1" customHeight="1" outlineLevel="1">
      <c r="A33" s="57" t="s">
        <v>31</v>
      </c>
      <c r="B33" s="390" t="s">
        <v>280</v>
      </c>
      <c r="C33" s="60" t="s">
        <v>353</v>
      </c>
      <c r="D33" s="72" t="s">
        <v>194</v>
      </c>
      <c r="E33" s="373" t="s">
        <v>162</v>
      </c>
      <c r="F33" s="373"/>
      <c r="G33" s="245" t="s">
        <v>5</v>
      </c>
      <c r="H33" s="34">
        <v>0</v>
      </c>
      <c r="I33" s="34" t="s">
        <v>356</v>
      </c>
      <c r="J33" s="245">
        <v>2020</v>
      </c>
      <c r="K33" s="245">
        <v>2022</v>
      </c>
      <c r="L33" s="389" t="s">
        <v>604</v>
      </c>
      <c r="M33" s="34">
        <f>+P33+R33+T33+AG33+AS33+AV33</f>
        <v>40000</v>
      </c>
      <c r="N33" s="389" t="s">
        <v>604</v>
      </c>
      <c r="O33" s="34">
        <f t="shared" ref="O33:O36" si="162">+Q33+S33+U33+AH33+AT33+AW33</f>
        <v>40000</v>
      </c>
      <c r="P33" s="34">
        <f>BA33+BO33+CC33+CQ33</f>
        <v>0</v>
      </c>
      <c r="Q33" s="34">
        <f t="shared" si="154"/>
        <v>0</v>
      </c>
      <c r="R33" s="34">
        <f>BC33+BQ33+CE33+CS33</f>
        <v>5836.93</v>
      </c>
      <c r="S33" s="34">
        <f t="shared" si="154"/>
        <v>0</v>
      </c>
      <c r="T33" s="34">
        <f>BE33+BS33+CG33+CU33</f>
        <v>14163.07</v>
      </c>
      <c r="U33" s="34">
        <f t="shared" si="155"/>
        <v>1408.941</v>
      </c>
      <c r="V33" s="66">
        <f t="shared" si="132"/>
        <v>0</v>
      </c>
      <c r="W33" s="34"/>
      <c r="X33" s="34"/>
      <c r="Y33" s="34"/>
      <c r="Z33" s="34"/>
      <c r="AA33" s="34"/>
      <c r="AB33" s="34"/>
      <c r="AC33" s="34"/>
      <c r="AD33" s="34"/>
      <c r="AE33" s="34"/>
      <c r="AF33" s="34"/>
      <c r="AG33" s="34">
        <f>BG33+BU33+CI33+CW33</f>
        <v>20000</v>
      </c>
      <c r="AH33" s="34">
        <f t="shared" si="157"/>
        <v>4427.9889999999996</v>
      </c>
      <c r="AI33" s="34">
        <f t="shared" si="131"/>
        <v>0</v>
      </c>
      <c r="AJ33" s="34"/>
      <c r="AK33" s="34"/>
      <c r="AL33" s="34"/>
      <c r="AM33" s="34"/>
      <c r="AN33" s="34"/>
      <c r="AO33" s="34"/>
      <c r="AP33" s="34"/>
      <c r="AQ33" s="34"/>
      <c r="AR33" s="34"/>
      <c r="AS33" s="34">
        <f>BI33+BW33+CK33+CY33</f>
        <v>0</v>
      </c>
      <c r="AT33" s="34">
        <f t="shared" si="159"/>
        <v>14163.07</v>
      </c>
      <c r="AU33" s="34"/>
      <c r="AV33" s="34">
        <f t="shared" si="160"/>
        <v>0</v>
      </c>
      <c r="AW33" s="34">
        <f t="shared" si="160"/>
        <v>20000</v>
      </c>
      <c r="AX33" s="34"/>
      <c r="AY33" s="34">
        <f t="shared" ref="AY33:AZ36" si="163">BA33+BC33+BE33+BG33+BI33+BK33</f>
        <v>1661.44</v>
      </c>
      <c r="AZ33" s="34">
        <f t="shared" si="163"/>
        <v>1661.44</v>
      </c>
      <c r="BA33" s="184"/>
      <c r="BB33" s="184"/>
      <c r="BC33" s="184">
        <v>1661.44</v>
      </c>
      <c r="BD33" s="184"/>
      <c r="BE33" s="184"/>
      <c r="BF33" s="184">
        <v>1408.941</v>
      </c>
      <c r="BG33" s="184"/>
      <c r="BH33" s="184">
        <f>1661.44-1408.941</f>
        <v>252.49900000000002</v>
      </c>
      <c r="BI33" s="184"/>
      <c r="BJ33" s="184"/>
      <c r="BK33" s="184"/>
      <c r="BL33" s="184"/>
      <c r="BM33" s="34">
        <f t="shared" ref="BM33:BN36" si="164">BO33+BQ33+BS33+BU33+BW33+BY33</f>
        <v>0</v>
      </c>
      <c r="BN33" s="34">
        <f t="shared" si="164"/>
        <v>0</v>
      </c>
      <c r="BO33" s="245"/>
      <c r="BP33" s="245"/>
      <c r="BQ33" s="245"/>
      <c r="BR33" s="245"/>
      <c r="BS33" s="245"/>
      <c r="BT33" s="245"/>
      <c r="BU33" s="245"/>
      <c r="BV33" s="245"/>
      <c r="BW33" s="245"/>
      <c r="BX33" s="245"/>
      <c r="BY33" s="245"/>
      <c r="BZ33" s="245"/>
      <c r="CA33" s="34">
        <f t="shared" ref="CA33:CB36" si="165">CC33+CE33+CG33+CI33+CK33+CM33</f>
        <v>38338.559999999998</v>
      </c>
      <c r="CB33" s="34">
        <f t="shared" si="165"/>
        <v>38338.559999999998</v>
      </c>
      <c r="CC33" s="184"/>
      <c r="CD33" s="184"/>
      <c r="CE33" s="184">
        <v>4175.49</v>
      </c>
      <c r="CF33" s="184"/>
      <c r="CG33" s="184">
        <v>14163.07</v>
      </c>
      <c r="CH33" s="184">
        <v>0</v>
      </c>
      <c r="CI33" s="184">
        <v>20000</v>
      </c>
      <c r="CJ33" s="184">
        <v>4175.49</v>
      </c>
      <c r="CK33" s="184"/>
      <c r="CL33" s="184">
        <v>14163.07</v>
      </c>
      <c r="CM33" s="184"/>
      <c r="CN33" s="184">
        <v>20000</v>
      </c>
      <c r="CO33" s="34">
        <f t="shared" ref="CO33:CP36" si="166">CQ33+CS33+CU33+CW33+CY33+DA33</f>
        <v>0</v>
      </c>
      <c r="CP33" s="34">
        <f t="shared" si="166"/>
        <v>0</v>
      </c>
      <c r="CQ33" s="245"/>
      <c r="CR33" s="245"/>
      <c r="CS33" s="245"/>
      <c r="CT33" s="245"/>
      <c r="CU33" s="245"/>
      <c r="CV33" s="245"/>
      <c r="CW33" s="245"/>
      <c r="CX33" s="245"/>
      <c r="CY33" s="245"/>
      <c r="CZ33" s="358"/>
      <c r="DA33" s="358"/>
      <c r="DB33" s="358"/>
      <c r="DC33" s="380">
        <f t="shared" si="7"/>
        <v>40000</v>
      </c>
      <c r="DD33" s="380">
        <f t="shared" si="8"/>
        <v>40000</v>
      </c>
      <c r="DE33" s="64">
        <f t="shared" si="9"/>
        <v>0</v>
      </c>
      <c r="DF33" s="64">
        <f t="shared" si="10"/>
        <v>0</v>
      </c>
      <c r="DG33" s="64">
        <f t="shared" si="11"/>
        <v>5836.93</v>
      </c>
      <c r="DH33" s="64">
        <f t="shared" si="12"/>
        <v>0</v>
      </c>
      <c r="DI33" s="64">
        <f t="shared" si="13"/>
        <v>14163.07</v>
      </c>
      <c r="DJ33" s="64">
        <f t="shared" si="14"/>
        <v>1408.941</v>
      </c>
      <c r="DK33" s="64">
        <f t="shared" si="15"/>
        <v>20000</v>
      </c>
      <c r="DL33" s="64">
        <f t="shared" si="16"/>
        <v>4427.9889999999996</v>
      </c>
      <c r="DM33" s="64">
        <f t="shared" si="17"/>
        <v>0</v>
      </c>
      <c r="DN33" s="64">
        <f t="shared" si="18"/>
        <v>14163.07</v>
      </c>
      <c r="DO33" s="64">
        <f t="shared" si="19"/>
        <v>0</v>
      </c>
      <c r="DP33" s="64">
        <f t="shared" si="20"/>
        <v>20000</v>
      </c>
      <c r="DQ33" s="245"/>
      <c r="DR33" s="245"/>
      <c r="DS33" s="245"/>
      <c r="DT33" s="245"/>
      <c r="DU33" s="245"/>
      <c r="DV33" s="245"/>
      <c r="DW33" s="245"/>
      <c r="DX33" s="245"/>
      <c r="DY33" s="33"/>
      <c r="DZ33" s="33"/>
      <c r="EA33" s="245"/>
      <c r="EB33" s="64">
        <f t="shared" si="91"/>
        <v>1661.44</v>
      </c>
      <c r="EC33" s="426">
        <f t="shared" si="92"/>
        <v>0</v>
      </c>
      <c r="ED33" s="426">
        <f t="shared" si="93"/>
        <v>1661.44</v>
      </c>
      <c r="EE33" s="64">
        <f t="shared" si="94"/>
        <v>1661.44</v>
      </c>
      <c r="EF33" s="64">
        <f t="shared" si="21"/>
        <v>0</v>
      </c>
      <c r="EG33" s="64">
        <f t="shared" si="95"/>
        <v>0</v>
      </c>
      <c r="EH33" s="64">
        <f t="shared" si="22"/>
        <v>0</v>
      </c>
      <c r="EI33" s="64">
        <f t="shared" si="23"/>
        <v>1661.44</v>
      </c>
      <c r="EJ33" s="64">
        <f t="shared" si="96"/>
        <v>0</v>
      </c>
      <c r="EK33" s="64">
        <f t="shared" si="24"/>
        <v>0</v>
      </c>
      <c r="EL33" s="64">
        <f t="shared" si="25"/>
        <v>0</v>
      </c>
      <c r="EM33" s="64">
        <f t="shared" si="26"/>
        <v>0</v>
      </c>
      <c r="EN33" s="64">
        <f t="shared" si="27"/>
        <v>1408.941</v>
      </c>
      <c r="EO33" s="64">
        <f t="shared" si="28"/>
        <v>0</v>
      </c>
      <c r="EP33" s="64">
        <f t="shared" si="29"/>
        <v>0</v>
      </c>
      <c r="EQ33" s="64">
        <f t="shared" si="30"/>
        <v>252.49900000000002</v>
      </c>
      <c r="ER33" s="64">
        <f t="shared" si="31"/>
        <v>0</v>
      </c>
      <c r="ES33" s="64"/>
      <c r="ET33" s="426">
        <f t="shared" si="32"/>
        <v>0</v>
      </c>
      <c r="EU33" s="64">
        <f t="shared" si="33"/>
        <v>0</v>
      </c>
      <c r="EV33" s="64"/>
      <c r="EW33" s="426">
        <f t="shared" si="34"/>
        <v>0</v>
      </c>
      <c r="EX33" s="64">
        <f t="shared" si="97"/>
        <v>0</v>
      </c>
      <c r="EY33" s="426">
        <f t="shared" si="98"/>
        <v>0</v>
      </c>
      <c r="EZ33" s="426">
        <f t="shared" si="99"/>
        <v>0</v>
      </c>
      <c r="FA33" s="64">
        <f t="shared" si="100"/>
        <v>0</v>
      </c>
      <c r="FB33" s="64">
        <f t="shared" si="35"/>
        <v>0</v>
      </c>
      <c r="FC33" s="64">
        <f t="shared" si="101"/>
        <v>0</v>
      </c>
      <c r="FD33" s="64">
        <f t="shared" si="36"/>
        <v>0</v>
      </c>
      <c r="FE33" s="64">
        <f t="shared" si="37"/>
        <v>0</v>
      </c>
      <c r="FF33" s="64">
        <f t="shared" si="102"/>
        <v>0</v>
      </c>
      <c r="FG33" s="64">
        <f t="shared" si="38"/>
        <v>0</v>
      </c>
      <c r="FH33" s="64">
        <f t="shared" si="39"/>
        <v>0</v>
      </c>
      <c r="FI33" s="64">
        <f t="shared" si="40"/>
        <v>0</v>
      </c>
      <c r="FJ33" s="64">
        <f t="shared" si="41"/>
        <v>0</v>
      </c>
      <c r="FK33" s="64">
        <f t="shared" si="42"/>
        <v>0</v>
      </c>
      <c r="FL33" s="64">
        <f t="shared" si="43"/>
        <v>0</v>
      </c>
      <c r="FM33" s="64">
        <f t="shared" si="44"/>
        <v>0</v>
      </c>
      <c r="FN33" s="64">
        <f t="shared" si="45"/>
        <v>0</v>
      </c>
      <c r="FO33" s="64"/>
      <c r="FP33" s="64">
        <f t="shared" si="46"/>
        <v>0</v>
      </c>
      <c r="FQ33" s="64">
        <f t="shared" si="47"/>
        <v>0</v>
      </c>
      <c r="FR33" s="64"/>
      <c r="FS33" s="64">
        <f t="shared" si="48"/>
        <v>0</v>
      </c>
      <c r="FT33" s="64">
        <f t="shared" si="49"/>
        <v>38338.559999999998</v>
      </c>
      <c r="FU33" s="426">
        <f t="shared" si="50"/>
        <v>0</v>
      </c>
      <c r="FV33" s="426">
        <f t="shared" si="103"/>
        <v>4175.49</v>
      </c>
      <c r="FW33" s="64">
        <f t="shared" si="51"/>
        <v>38338.559999999998</v>
      </c>
      <c r="FX33" s="64">
        <f t="shared" si="52"/>
        <v>0</v>
      </c>
      <c r="FY33" s="64">
        <f t="shared" si="104"/>
        <v>0</v>
      </c>
      <c r="FZ33" s="64">
        <f t="shared" si="53"/>
        <v>0</v>
      </c>
      <c r="GA33" s="64">
        <f t="shared" si="54"/>
        <v>4175.49</v>
      </c>
      <c r="GB33" s="64">
        <f t="shared" si="105"/>
        <v>0</v>
      </c>
      <c r="GC33" s="64">
        <f t="shared" si="55"/>
        <v>0</v>
      </c>
      <c r="GD33" s="64">
        <f t="shared" si="56"/>
        <v>14163.07</v>
      </c>
      <c r="GE33" s="64">
        <f t="shared" si="57"/>
        <v>0</v>
      </c>
      <c r="GF33" s="64">
        <f t="shared" si="58"/>
        <v>0</v>
      </c>
      <c r="GG33" s="64">
        <f t="shared" si="59"/>
        <v>20000</v>
      </c>
      <c r="GH33" s="64">
        <f t="shared" si="60"/>
        <v>0</v>
      </c>
      <c r="GI33" s="64">
        <f t="shared" si="61"/>
        <v>4175.49</v>
      </c>
      <c r="GJ33" s="64">
        <f t="shared" si="62"/>
        <v>0</v>
      </c>
      <c r="GK33" s="64"/>
      <c r="GL33" s="64">
        <f t="shared" si="63"/>
        <v>14163.07</v>
      </c>
      <c r="GM33" s="64">
        <f t="shared" si="64"/>
        <v>0</v>
      </c>
      <c r="GN33" s="64"/>
      <c r="GO33" s="64">
        <f t="shared" si="65"/>
        <v>20000</v>
      </c>
      <c r="GP33" s="64">
        <f t="shared" si="66"/>
        <v>0</v>
      </c>
      <c r="GQ33" s="426">
        <f t="shared" si="67"/>
        <v>0</v>
      </c>
      <c r="GR33" s="426">
        <f t="shared" si="106"/>
        <v>0</v>
      </c>
      <c r="GS33" s="64">
        <f t="shared" si="68"/>
        <v>0</v>
      </c>
      <c r="GT33" s="64">
        <f t="shared" si="69"/>
        <v>0</v>
      </c>
      <c r="GU33" s="64">
        <f t="shared" si="107"/>
        <v>0</v>
      </c>
      <c r="GV33" s="64">
        <f t="shared" si="70"/>
        <v>0</v>
      </c>
      <c r="GW33" s="64">
        <f t="shared" si="71"/>
        <v>0</v>
      </c>
      <c r="GX33" s="64">
        <f t="shared" si="108"/>
        <v>0</v>
      </c>
      <c r="GY33" s="64">
        <f t="shared" si="72"/>
        <v>0</v>
      </c>
      <c r="GZ33" s="64">
        <f t="shared" si="73"/>
        <v>0</v>
      </c>
      <c r="HA33" s="64">
        <f t="shared" si="109"/>
        <v>0</v>
      </c>
      <c r="HB33" s="64">
        <f t="shared" si="74"/>
        <v>0</v>
      </c>
      <c r="HC33" s="64">
        <f t="shared" si="75"/>
        <v>0</v>
      </c>
      <c r="HD33" s="64">
        <f t="shared" si="110"/>
        <v>0</v>
      </c>
      <c r="HE33" s="64">
        <f t="shared" si="76"/>
        <v>0</v>
      </c>
      <c r="HF33" s="64">
        <f t="shared" si="77"/>
        <v>0</v>
      </c>
      <c r="HG33" s="64"/>
      <c r="HH33" s="64">
        <f t="shared" si="78"/>
        <v>0</v>
      </c>
      <c r="HI33" s="64">
        <f t="shared" si="79"/>
        <v>0</v>
      </c>
      <c r="HJ33" s="64"/>
      <c r="HK33" s="64">
        <f t="shared" si="80"/>
        <v>0</v>
      </c>
      <c r="HL33" s="382">
        <f t="shared" si="111"/>
        <v>40000</v>
      </c>
      <c r="HM33" s="398">
        <f t="shared" si="81"/>
        <v>0</v>
      </c>
      <c r="HN33" s="398">
        <f t="shared" si="112"/>
        <v>5836.9299999999994</v>
      </c>
      <c r="HO33" s="382">
        <f t="shared" si="82"/>
        <v>40000</v>
      </c>
      <c r="HP33" s="382">
        <f t="shared" si="113"/>
        <v>0</v>
      </c>
      <c r="HQ33" s="382">
        <f t="shared" si="133"/>
        <v>0</v>
      </c>
      <c r="HR33" s="382">
        <f t="shared" si="134"/>
        <v>0</v>
      </c>
      <c r="HS33" s="382">
        <f t="shared" si="135"/>
        <v>5836.93</v>
      </c>
      <c r="HT33" s="382">
        <f t="shared" si="136"/>
        <v>0</v>
      </c>
      <c r="HU33" s="382">
        <f t="shared" si="137"/>
        <v>0</v>
      </c>
      <c r="HV33" s="382">
        <f t="shared" si="138"/>
        <v>14163.07</v>
      </c>
      <c r="HW33" s="382">
        <f t="shared" si="139"/>
        <v>0</v>
      </c>
      <c r="HX33" s="382">
        <f t="shared" si="140"/>
        <v>1408.941</v>
      </c>
      <c r="HY33" s="382">
        <f t="shared" si="141"/>
        <v>20000</v>
      </c>
      <c r="HZ33" s="382">
        <f t="shared" si="142"/>
        <v>0</v>
      </c>
      <c r="IA33" s="382">
        <f t="shared" si="143"/>
        <v>4427.9889999999996</v>
      </c>
      <c r="IB33" s="382">
        <f t="shared" si="144"/>
        <v>0</v>
      </c>
      <c r="IC33" s="382">
        <f t="shared" si="145"/>
        <v>0</v>
      </c>
      <c r="ID33" s="382">
        <f t="shared" si="146"/>
        <v>14163.07</v>
      </c>
      <c r="IE33" s="382">
        <f t="shared" si="147"/>
        <v>0</v>
      </c>
      <c r="IF33" s="382">
        <f t="shared" si="148"/>
        <v>0</v>
      </c>
      <c r="IG33" s="382">
        <f t="shared" si="149"/>
        <v>20000</v>
      </c>
    </row>
    <row r="34" spans="1:241" s="35" customFormat="1" ht="32.25" hidden="1" customHeight="1" outlineLevel="1">
      <c r="A34" s="57" t="s">
        <v>246</v>
      </c>
      <c r="B34" s="390" t="s">
        <v>281</v>
      </c>
      <c r="C34" s="60" t="s">
        <v>353</v>
      </c>
      <c r="D34" s="72" t="s">
        <v>354</v>
      </c>
      <c r="E34" s="373" t="s">
        <v>39</v>
      </c>
      <c r="F34" s="373"/>
      <c r="G34" s="245" t="s">
        <v>5</v>
      </c>
      <c r="H34" s="34">
        <v>0</v>
      </c>
      <c r="I34" s="34">
        <v>5</v>
      </c>
      <c r="J34" s="245">
        <v>2018</v>
      </c>
      <c r="K34" s="245">
        <v>2022</v>
      </c>
      <c r="L34" s="389" t="s">
        <v>604</v>
      </c>
      <c r="M34" s="34">
        <f>+P34+R34+T34+AG34+AS34+AV34</f>
        <v>30000.001270000001</v>
      </c>
      <c r="N34" s="389" t="s">
        <v>604</v>
      </c>
      <c r="O34" s="34">
        <f>+Q34+S34+U34+AH34+AT34+AW34</f>
        <v>30834.91</v>
      </c>
      <c r="P34" s="34">
        <f>BA34+BO34+CC34+CQ34</f>
        <v>0</v>
      </c>
      <c r="Q34" s="34">
        <f t="shared" si="154"/>
        <v>0</v>
      </c>
      <c r="R34" s="34">
        <f>BC34+BQ34+CE34+CS34</f>
        <v>9316.4112700000005</v>
      </c>
      <c r="S34" s="34">
        <f t="shared" si="154"/>
        <v>7014.7</v>
      </c>
      <c r="T34" s="34">
        <f>BE34+BS34+CG34+CU34</f>
        <v>0</v>
      </c>
      <c r="U34" s="34">
        <f t="shared" si="155"/>
        <v>0</v>
      </c>
      <c r="V34" s="66">
        <f t="shared" si="132"/>
        <v>0</v>
      </c>
      <c r="W34" s="34"/>
      <c r="X34" s="34"/>
      <c r="Y34" s="34"/>
      <c r="Z34" s="34"/>
      <c r="AA34" s="34"/>
      <c r="AB34" s="34"/>
      <c r="AC34" s="34"/>
      <c r="AD34" s="34"/>
      <c r="AE34" s="34"/>
      <c r="AF34" s="34"/>
      <c r="AG34" s="34">
        <f>BG34+BU34+CI34+CW34</f>
        <v>0</v>
      </c>
      <c r="AH34" s="34">
        <f t="shared" si="157"/>
        <v>0</v>
      </c>
      <c r="AI34" s="34">
        <f t="shared" si="131"/>
        <v>0</v>
      </c>
      <c r="AJ34" s="34"/>
      <c r="AK34" s="34"/>
      <c r="AL34" s="34"/>
      <c r="AM34" s="34"/>
      <c r="AN34" s="34"/>
      <c r="AO34" s="34"/>
      <c r="AP34" s="34"/>
      <c r="AQ34" s="34"/>
      <c r="AR34" s="34"/>
      <c r="AS34" s="34">
        <f>BI34+BW34+CK34+CY34</f>
        <v>0</v>
      </c>
      <c r="AT34" s="34">
        <f t="shared" si="159"/>
        <v>0</v>
      </c>
      <c r="AU34" s="34"/>
      <c r="AV34" s="34">
        <f>BK34+BY34+CM34+DA34</f>
        <v>20683.59</v>
      </c>
      <c r="AW34" s="34">
        <f t="shared" si="160"/>
        <v>23820.21</v>
      </c>
      <c r="AX34" s="34"/>
      <c r="AY34" s="34">
        <f t="shared" si="163"/>
        <v>9316.4112700000005</v>
      </c>
      <c r="AZ34" s="34">
        <f t="shared" si="163"/>
        <v>7014.7</v>
      </c>
      <c r="BA34" s="184"/>
      <c r="BB34" s="184"/>
      <c r="BC34" s="184">
        <v>9316.4112700000005</v>
      </c>
      <c r="BD34" s="319">
        <f>5473.28+1541.42</f>
        <v>7014.7</v>
      </c>
      <c r="BE34" s="184"/>
      <c r="BF34" s="184"/>
      <c r="BG34" s="184"/>
      <c r="BH34" s="184"/>
      <c r="BI34" s="184"/>
      <c r="BJ34" s="184"/>
      <c r="BK34" s="184"/>
      <c r="BL34" s="184"/>
      <c r="BM34" s="34">
        <f t="shared" si="164"/>
        <v>0</v>
      </c>
      <c r="BN34" s="34">
        <f t="shared" si="164"/>
        <v>0</v>
      </c>
      <c r="BO34" s="245"/>
      <c r="BP34" s="245"/>
      <c r="BQ34" s="245"/>
      <c r="BR34" s="245"/>
      <c r="BS34" s="245"/>
      <c r="BT34" s="245"/>
      <c r="BU34" s="245"/>
      <c r="BV34" s="245"/>
      <c r="BW34" s="245"/>
      <c r="BX34" s="245"/>
      <c r="BY34" s="245"/>
      <c r="BZ34" s="245"/>
      <c r="CA34" s="34">
        <f t="shared" si="165"/>
        <v>20683.59</v>
      </c>
      <c r="CB34" s="34">
        <f>CD34+CF34+CH34+CJ34+CL34+CN34</f>
        <v>23820.21</v>
      </c>
      <c r="CC34" s="184"/>
      <c r="CD34" s="184"/>
      <c r="CE34" s="184"/>
      <c r="CF34" s="184"/>
      <c r="CG34" s="184">
        <v>0</v>
      </c>
      <c r="CH34" s="184">
        <v>0</v>
      </c>
      <c r="CI34" s="184">
        <v>0</v>
      </c>
      <c r="CJ34" s="184">
        <v>0</v>
      </c>
      <c r="CK34" s="184">
        <v>0</v>
      </c>
      <c r="CL34" s="184">
        <v>0</v>
      </c>
      <c r="CM34" s="184">
        <v>20683.59</v>
      </c>
      <c r="CN34" s="184">
        <v>23820.21</v>
      </c>
      <c r="CO34" s="34">
        <f t="shared" si="166"/>
        <v>0</v>
      </c>
      <c r="CP34" s="34">
        <f t="shared" si="166"/>
        <v>0</v>
      </c>
      <c r="CQ34" s="245"/>
      <c r="CR34" s="245"/>
      <c r="CS34" s="245"/>
      <c r="CT34" s="245"/>
      <c r="CU34" s="245"/>
      <c r="CV34" s="245"/>
      <c r="CW34" s="245"/>
      <c r="CX34" s="245"/>
      <c r="CY34" s="245"/>
      <c r="CZ34" s="358"/>
      <c r="DA34" s="358"/>
      <c r="DB34" s="358"/>
      <c r="DC34" s="380">
        <f t="shared" si="7"/>
        <v>30000.001270000001</v>
      </c>
      <c r="DD34" s="380">
        <f t="shared" si="8"/>
        <v>30834.91</v>
      </c>
      <c r="DE34" s="64">
        <f t="shared" si="9"/>
        <v>0</v>
      </c>
      <c r="DF34" s="64">
        <f t="shared" si="10"/>
        <v>0</v>
      </c>
      <c r="DG34" s="64">
        <f t="shared" si="11"/>
        <v>9316.4112700000005</v>
      </c>
      <c r="DH34" s="64">
        <f t="shared" si="12"/>
        <v>7014.7</v>
      </c>
      <c r="DI34" s="64">
        <f t="shared" si="13"/>
        <v>0</v>
      </c>
      <c r="DJ34" s="64">
        <f t="shared" si="14"/>
        <v>0</v>
      </c>
      <c r="DK34" s="64">
        <f t="shared" si="15"/>
        <v>0</v>
      </c>
      <c r="DL34" s="64">
        <f t="shared" si="16"/>
        <v>0</v>
      </c>
      <c r="DM34" s="64">
        <f t="shared" si="17"/>
        <v>0</v>
      </c>
      <c r="DN34" s="64">
        <f t="shared" si="18"/>
        <v>0</v>
      </c>
      <c r="DO34" s="64">
        <f t="shared" si="19"/>
        <v>20683.59</v>
      </c>
      <c r="DP34" s="64">
        <f t="shared" si="20"/>
        <v>23820.21</v>
      </c>
      <c r="DQ34" s="245"/>
      <c r="DR34" s="245"/>
      <c r="DS34" s="245"/>
      <c r="DT34" s="245"/>
      <c r="DU34" s="245"/>
      <c r="DV34" s="245"/>
      <c r="DW34" s="245"/>
      <c r="DX34" s="245"/>
      <c r="DY34" s="33"/>
      <c r="DZ34" s="33"/>
      <c r="EA34" s="245"/>
      <c r="EB34" s="64">
        <f t="shared" si="91"/>
        <v>9316.4112700000005</v>
      </c>
      <c r="EC34" s="426">
        <f t="shared" si="92"/>
        <v>7014.7</v>
      </c>
      <c r="ED34" s="426">
        <f t="shared" si="93"/>
        <v>7014.7</v>
      </c>
      <c r="EE34" s="64">
        <f t="shared" si="94"/>
        <v>7014.7</v>
      </c>
      <c r="EF34" s="64">
        <f t="shared" si="21"/>
        <v>0</v>
      </c>
      <c r="EG34" s="64">
        <f t="shared" si="95"/>
        <v>0</v>
      </c>
      <c r="EH34" s="64">
        <f t="shared" si="22"/>
        <v>0</v>
      </c>
      <c r="EI34" s="64">
        <f t="shared" si="23"/>
        <v>9316.4112700000005</v>
      </c>
      <c r="EJ34" s="64">
        <f t="shared" si="96"/>
        <v>7014.7</v>
      </c>
      <c r="EK34" s="64">
        <f t="shared" si="24"/>
        <v>7014.7</v>
      </c>
      <c r="EL34" s="64">
        <f t="shared" si="25"/>
        <v>0</v>
      </c>
      <c r="EM34" s="64">
        <f t="shared" si="26"/>
        <v>0</v>
      </c>
      <c r="EN34" s="64">
        <f t="shared" si="27"/>
        <v>0</v>
      </c>
      <c r="EO34" s="64">
        <f t="shared" si="28"/>
        <v>0</v>
      </c>
      <c r="EP34" s="64">
        <f t="shared" si="29"/>
        <v>0</v>
      </c>
      <c r="EQ34" s="64">
        <f t="shared" si="30"/>
        <v>0</v>
      </c>
      <c r="ER34" s="64">
        <f t="shared" si="31"/>
        <v>0</v>
      </c>
      <c r="ES34" s="64"/>
      <c r="ET34" s="426">
        <f t="shared" si="32"/>
        <v>0</v>
      </c>
      <c r="EU34" s="64">
        <f t="shared" si="33"/>
        <v>0</v>
      </c>
      <c r="EV34" s="64"/>
      <c r="EW34" s="426">
        <f t="shared" si="34"/>
        <v>0</v>
      </c>
      <c r="EX34" s="64">
        <f t="shared" si="97"/>
        <v>0</v>
      </c>
      <c r="EY34" s="426">
        <f t="shared" si="98"/>
        <v>0</v>
      </c>
      <c r="EZ34" s="426">
        <f t="shared" si="99"/>
        <v>0</v>
      </c>
      <c r="FA34" s="64">
        <f t="shared" si="100"/>
        <v>0</v>
      </c>
      <c r="FB34" s="64">
        <f t="shared" si="35"/>
        <v>0</v>
      </c>
      <c r="FC34" s="64">
        <f t="shared" si="101"/>
        <v>0</v>
      </c>
      <c r="FD34" s="64">
        <f t="shared" si="36"/>
        <v>0</v>
      </c>
      <c r="FE34" s="64">
        <f t="shared" si="37"/>
        <v>0</v>
      </c>
      <c r="FF34" s="64">
        <f t="shared" si="102"/>
        <v>0</v>
      </c>
      <c r="FG34" s="64">
        <f t="shared" si="38"/>
        <v>0</v>
      </c>
      <c r="FH34" s="64">
        <f t="shared" si="39"/>
        <v>0</v>
      </c>
      <c r="FI34" s="64">
        <f t="shared" si="40"/>
        <v>0</v>
      </c>
      <c r="FJ34" s="64">
        <f t="shared" si="41"/>
        <v>0</v>
      </c>
      <c r="FK34" s="64">
        <f t="shared" si="42"/>
        <v>0</v>
      </c>
      <c r="FL34" s="64">
        <f t="shared" si="43"/>
        <v>0</v>
      </c>
      <c r="FM34" s="64">
        <f t="shared" si="44"/>
        <v>0</v>
      </c>
      <c r="FN34" s="64">
        <f t="shared" si="45"/>
        <v>0</v>
      </c>
      <c r="FO34" s="64"/>
      <c r="FP34" s="64">
        <f t="shared" si="46"/>
        <v>0</v>
      </c>
      <c r="FQ34" s="64">
        <f t="shared" si="47"/>
        <v>0</v>
      </c>
      <c r="FR34" s="64"/>
      <c r="FS34" s="64">
        <f t="shared" si="48"/>
        <v>0</v>
      </c>
      <c r="FT34" s="64">
        <f t="shared" si="49"/>
        <v>20683.59</v>
      </c>
      <c r="FU34" s="426">
        <f t="shared" si="50"/>
        <v>0</v>
      </c>
      <c r="FV34" s="426">
        <f t="shared" si="103"/>
        <v>0</v>
      </c>
      <c r="FW34" s="64">
        <f t="shared" si="51"/>
        <v>23820.21</v>
      </c>
      <c r="FX34" s="64">
        <f t="shared" si="52"/>
        <v>0</v>
      </c>
      <c r="FY34" s="64">
        <f t="shared" si="104"/>
        <v>0</v>
      </c>
      <c r="FZ34" s="64">
        <f t="shared" si="53"/>
        <v>0</v>
      </c>
      <c r="GA34" s="64">
        <f t="shared" si="54"/>
        <v>0</v>
      </c>
      <c r="GB34" s="64">
        <f t="shared" si="105"/>
        <v>0</v>
      </c>
      <c r="GC34" s="64">
        <f t="shared" si="55"/>
        <v>0</v>
      </c>
      <c r="GD34" s="64">
        <f t="shared" si="56"/>
        <v>0</v>
      </c>
      <c r="GE34" s="64">
        <f t="shared" si="57"/>
        <v>0</v>
      </c>
      <c r="GF34" s="64">
        <f t="shared" si="58"/>
        <v>0</v>
      </c>
      <c r="GG34" s="64">
        <f t="shared" si="59"/>
        <v>0</v>
      </c>
      <c r="GH34" s="64">
        <f t="shared" si="60"/>
        <v>0</v>
      </c>
      <c r="GI34" s="64">
        <f t="shared" si="61"/>
        <v>0</v>
      </c>
      <c r="GJ34" s="64">
        <f t="shared" si="62"/>
        <v>0</v>
      </c>
      <c r="GK34" s="64"/>
      <c r="GL34" s="64">
        <f t="shared" si="63"/>
        <v>0</v>
      </c>
      <c r="GM34" s="64">
        <f t="shared" si="64"/>
        <v>20683.59</v>
      </c>
      <c r="GN34" s="64"/>
      <c r="GO34" s="64">
        <f t="shared" si="65"/>
        <v>23820.21</v>
      </c>
      <c r="GP34" s="64">
        <f t="shared" si="66"/>
        <v>0</v>
      </c>
      <c r="GQ34" s="426">
        <f t="shared" si="67"/>
        <v>0</v>
      </c>
      <c r="GR34" s="426">
        <f t="shared" si="106"/>
        <v>0</v>
      </c>
      <c r="GS34" s="64">
        <f t="shared" si="68"/>
        <v>0</v>
      </c>
      <c r="GT34" s="64">
        <f t="shared" si="69"/>
        <v>0</v>
      </c>
      <c r="GU34" s="64">
        <f t="shared" si="107"/>
        <v>0</v>
      </c>
      <c r="GV34" s="64">
        <f t="shared" si="70"/>
        <v>0</v>
      </c>
      <c r="GW34" s="64">
        <f t="shared" si="71"/>
        <v>0</v>
      </c>
      <c r="GX34" s="64">
        <f t="shared" si="108"/>
        <v>0</v>
      </c>
      <c r="GY34" s="64">
        <f t="shared" si="72"/>
        <v>0</v>
      </c>
      <c r="GZ34" s="64">
        <f t="shared" si="73"/>
        <v>0</v>
      </c>
      <c r="HA34" s="64">
        <f t="shared" si="109"/>
        <v>0</v>
      </c>
      <c r="HB34" s="64">
        <f t="shared" si="74"/>
        <v>0</v>
      </c>
      <c r="HC34" s="64">
        <f t="shared" si="75"/>
        <v>0</v>
      </c>
      <c r="HD34" s="64">
        <f t="shared" si="110"/>
        <v>0</v>
      </c>
      <c r="HE34" s="64">
        <f t="shared" si="76"/>
        <v>0</v>
      </c>
      <c r="HF34" s="64">
        <f t="shared" si="77"/>
        <v>0</v>
      </c>
      <c r="HG34" s="64"/>
      <c r="HH34" s="64">
        <f t="shared" si="78"/>
        <v>0</v>
      </c>
      <c r="HI34" s="64">
        <f t="shared" si="79"/>
        <v>0</v>
      </c>
      <c r="HJ34" s="64"/>
      <c r="HK34" s="64">
        <f t="shared" si="80"/>
        <v>0</v>
      </c>
      <c r="HL34" s="382">
        <f t="shared" si="111"/>
        <v>30000.001270000001</v>
      </c>
      <c r="HM34" s="398">
        <f t="shared" si="81"/>
        <v>7014.7</v>
      </c>
      <c r="HN34" s="398">
        <f t="shared" si="112"/>
        <v>7014.7</v>
      </c>
      <c r="HO34" s="382">
        <f t="shared" si="82"/>
        <v>30834.91</v>
      </c>
      <c r="HP34" s="382">
        <f t="shared" si="113"/>
        <v>0</v>
      </c>
      <c r="HQ34" s="382">
        <f t="shared" si="133"/>
        <v>0</v>
      </c>
      <c r="HR34" s="382">
        <f t="shared" si="134"/>
        <v>0</v>
      </c>
      <c r="HS34" s="382">
        <f t="shared" si="135"/>
        <v>9316.4112700000005</v>
      </c>
      <c r="HT34" s="382">
        <f t="shared" si="136"/>
        <v>7014.7</v>
      </c>
      <c r="HU34" s="382">
        <f t="shared" si="137"/>
        <v>7014.7</v>
      </c>
      <c r="HV34" s="382">
        <f t="shared" si="138"/>
        <v>0</v>
      </c>
      <c r="HW34" s="382">
        <f t="shared" si="139"/>
        <v>0</v>
      </c>
      <c r="HX34" s="382">
        <f t="shared" si="140"/>
        <v>0</v>
      </c>
      <c r="HY34" s="382">
        <f t="shared" si="141"/>
        <v>0</v>
      </c>
      <c r="HZ34" s="382">
        <f t="shared" si="142"/>
        <v>0</v>
      </c>
      <c r="IA34" s="382">
        <f t="shared" si="143"/>
        <v>0</v>
      </c>
      <c r="IB34" s="382">
        <f t="shared" si="144"/>
        <v>0</v>
      </c>
      <c r="IC34" s="382">
        <f t="shared" si="145"/>
        <v>0</v>
      </c>
      <c r="ID34" s="382">
        <f t="shared" si="146"/>
        <v>0</v>
      </c>
      <c r="IE34" s="382">
        <f t="shared" si="147"/>
        <v>20683.59</v>
      </c>
      <c r="IF34" s="382">
        <f t="shared" si="148"/>
        <v>0</v>
      </c>
      <c r="IG34" s="382">
        <f t="shared" si="149"/>
        <v>23820.21</v>
      </c>
    </row>
    <row r="35" spans="1:241" s="35" customFormat="1" ht="32.25" hidden="1" customHeight="1" outlineLevel="1">
      <c r="A35" s="57"/>
      <c r="B35" s="290" t="s">
        <v>623</v>
      </c>
      <c r="C35" s="60" t="s">
        <v>641</v>
      </c>
      <c r="D35" s="72"/>
      <c r="E35" s="373"/>
      <c r="F35" s="373"/>
      <c r="G35" s="245"/>
      <c r="H35" s="34"/>
      <c r="I35" s="34"/>
      <c r="J35" s="245">
        <v>2019</v>
      </c>
      <c r="K35" s="245">
        <v>2019</v>
      </c>
      <c r="L35" s="389" t="s">
        <v>640</v>
      </c>
      <c r="M35" s="34">
        <f>+P35+R35+T35+AG35+AS35+AV35</f>
        <v>0</v>
      </c>
      <c r="N35" s="389" t="s">
        <v>640</v>
      </c>
      <c r="O35" s="34"/>
      <c r="P35" s="34"/>
      <c r="Q35" s="34"/>
      <c r="R35" s="34"/>
      <c r="S35" s="34"/>
      <c r="T35" s="34"/>
      <c r="U35" s="34"/>
      <c r="V35" s="66">
        <f t="shared" si="132"/>
        <v>0</v>
      </c>
      <c r="W35" s="342">
        <v>99</v>
      </c>
      <c r="X35" s="34"/>
      <c r="Y35" s="34"/>
      <c r="Z35" s="34"/>
      <c r="AA35" s="34"/>
      <c r="AB35" s="34"/>
      <c r="AC35" s="34"/>
      <c r="AD35" s="34"/>
      <c r="AE35" s="34"/>
      <c r="AF35" s="34"/>
      <c r="AG35" s="34"/>
      <c r="AH35" s="34"/>
      <c r="AI35" s="34">
        <f t="shared" si="131"/>
        <v>0</v>
      </c>
      <c r="AJ35" s="34"/>
      <c r="AK35" s="34"/>
      <c r="AL35" s="34"/>
      <c r="AM35" s="34"/>
      <c r="AN35" s="34"/>
      <c r="AO35" s="34"/>
      <c r="AP35" s="34"/>
      <c r="AQ35" s="34"/>
      <c r="AR35" s="34"/>
      <c r="AS35" s="34"/>
      <c r="AT35" s="34"/>
      <c r="AU35" s="34"/>
      <c r="AV35" s="34"/>
      <c r="AW35" s="34"/>
      <c r="AX35" s="34"/>
      <c r="AY35" s="34"/>
      <c r="AZ35" s="34"/>
      <c r="BA35" s="184"/>
      <c r="BB35" s="184"/>
      <c r="BC35" s="184"/>
      <c r="BD35" s="319"/>
      <c r="BE35" s="184"/>
      <c r="BF35" s="184"/>
      <c r="BG35" s="184"/>
      <c r="BH35" s="184"/>
      <c r="BI35" s="184"/>
      <c r="BJ35" s="184"/>
      <c r="BK35" s="184"/>
      <c r="BL35" s="184"/>
      <c r="BM35" s="34"/>
      <c r="BN35" s="34"/>
      <c r="BO35" s="245"/>
      <c r="BP35" s="245"/>
      <c r="BQ35" s="245"/>
      <c r="BR35" s="245"/>
      <c r="BS35" s="245"/>
      <c r="BT35" s="245"/>
      <c r="BU35" s="245"/>
      <c r="BV35" s="245"/>
      <c r="BW35" s="245"/>
      <c r="BX35" s="245"/>
      <c r="BY35" s="245"/>
      <c r="BZ35" s="245"/>
      <c r="CA35" s="34"/>
      <c r="CB35" s="34"/>
      <c r="CC35" s="184"/>
      <c r="CD35" s="184"/>
      <c r="CE35" s="184"/>
      <c r="CF35" s="184"/>
      <c r="CG35" s="184"/>
      <c r="CH35" s="184"/>
      <c r="CI35" s="184"/>
      <c r="CJ35" s="184"/>
      <c r="CK35" s="184"/>
      <c r="CL35" s="184"/>
      <c r="CM35" s="184"/>
      <c r="CN35" s="184"/>
      <c r="CO35" s="34"/>
      <c r="CP35" s="34"/>
      <c r="CQ35" s="245"/>
      <c r="CR35" s="245"/>
      <c r="CS35" s="245"/>
      <c r="CT35" s="245"/>
      <c r="CU35" s="245"/>
      <c r="CV35" s="245"/>
      <c r="CW35" s="245"/>
      <c r="CX35" s="245"/>
      <c r="CY35" s="245"/>
      <c r="CZ35" s="358"/>
      <c r="DA35" s="358"/>
      <c r="DB35" s="358"/>
      <c r="DC35" s="380">
        <f t="shared" si="7"/>
        <v>0</v>
      </c>
      <c r="DD35" s="380">
        <f t="shared" si="8"/>
        <v>0</v>
      </c>
      <c r="DE35" s="64">
        <f t="shared" si="9"/>
        <v>0</v>
      </c>
      <c r="DF35" s="64">
        <f t="shared" si="10"/>
        <v>0</v>
      </c>
      <c r="DG35" s="64">
        <f t="shared" si="11"/>
        <v>0</v>
      </c>
      <c r="DH35" s="64">
        <f t="shared" si="12"/>
        <v>0</v>
      </c>
      <c r="DI35" s="64">
        <f t="shared" si="13"/>
        <v>0</v>
      </c>
      <c r="DJ35" s="64">
        <f t="shared" si="14"/>
        <v>0</v>
      </c>
      <c r="DK35" s="64">
        <f t="shared" si="15"/>
        <v>0</v>
      </c>
      <c r="DL35" s="64">
        <f t="shared" si="16"/>
        <v>0</v>
      </c>
      <c r="DM35" s="64">
        <f t="shared" si="17"/>
        <v>0</v>
      </c>
      <c r="DN35" s="64">
        <f t="shared" si="18"/>
        <v>0</v>
      </c>
      <c r="DO35" s="64">
        <f t="shared" si="19"/>
        <v>0</v>
      </c>
      <c r="DP35" s="64">
        <f t="shared" si="20"/>
        <v>0</v>
      </c>
      <c r="DQ35" s="245"/>
      <c r="DR35" s="245"/>
      <c r="DS35" s="245"/>
      <c r="DT35" s="245"/>
      <c r="DU35" s="245"/>
      <c r="DV35" s="245"/>
      <c r="DW35" s="245"/>
      <c r="DX35" s="245"/>
      <c r="DY35" s="33"/>
      <c r="DZ35" s="33"/>
      <c r="EA35" s="245"/>
      <c r="EB35" s="64">
        <f t="shared" si="91"/>
        <v>0</v>
      </c>
      <c r="EC35" s="426">
        <f t="shared" si="92"/>
        <v>99</v>
      </c>
      <c r="ED35" s="426">
        <f t="shared" si="93"/>
        <v>0</v>
      </c>
      <c r="EE35" s="64">
        <f t="shared" si="94"/>
        <v>0</v>
      </c>
      <c r="EF35" s="64">
        <f t="shared" si="21"/>
        <v>0</v>
      </c>
      <c r="EG35" s="64">
        <f t="shared" si="95"/>
        <v>0</v>
      </c>
      <c r="EH35" s="64">
        <f t="shared" si="22"/>
        <v>0</v>
      </c>
      <c r="EI35" s="64">
        <f t="shared" si="23"/>
        <v>0</v>
      </c>
      <c r="EJ35" s="64">
        <f t="shared" si="96"/>
        <v>0</v>
      </c>
      <c r="EK35" s="64">
        <f t="shared" si="24"/>
        <v>0</v>
      </c>
      <c r="EL35" s="64">
        <f t="shared" si="25"/>
        <v>0</v>
      </c>
      <c r="EM35" s="64">
        <f t="shared" si="26"/>
        <v>99</v>
      </c>
      <c r="EN35" s="64">
        <f t="shared" si="27"/>
        <v>0</v>
      </c>
      <c r="EO35" s="64">
        <f t="shared" si="28"/>
        <v>0</v>
      </c>
      <c r="EP35" s="64">
        <f t="shared" si="29"/>
        <v>0</v>
      </c>
      <c r="EQ35" s="64">
        <f t="shared" si="30"/>
        <v>0</v>
      </c>
      <c r="ER35" s="64">
        <f t="shared" si="31"/>
        <v>0</v>
      </c>
      <c r="ES35" s="64"/>
      <c r="ET35" s="426">
        <f t="shared" si="32"/>
        <v>0</v>
      </c>
      <c r="EU35" s="64">
        <f t="shared" si="33"/>
        <v>0</v>
      </c>
      <c r="EV35" s="64"/>
      <c r="EW35" s="426">
        <f t="shared" si="34"/>
        <v>0</v>
      </c>
      <c r="EX35" s="64">
        <f t="shared" si="97"/>
        <v>0</v>
      </c>
      <c r="EY35" s="426">
        <f t="shared" si="98"/>
        <v>0</v>
      </c>
      <c r="EZ35" s="426">
        <f t="shared" si="99"/>
        <v>0</v>
      </c>
      <c r="FA35" s="64">
        <f t="shared" si="100"/>
        <v>0</v>
      </c>
      <c r="FB35" s="64">
        <f t="shared" si="35"/>
        <v>0</v>
      </c>
      <c r="FC35" s="64">
        <f t="shared" si="101"/>
        <v>0</v>
      </c>
      <c r="FD35" s="64">
        <f t="shared" si="36"/>
        <v>0</v>
      </c>
      <c r="FE35" s="64">
        <f t="shared" si="37"/>
        <v>0</v>
      </c>
      <c r="FF35" s="64">
        <f t="shared" si="102"/>
        <v>0</v>
      </c>
      <c r="FG35" s="64">
        <f t="shared" si="38"/>
        <v>0</v>
      </c>
      <c r="FH35" s="64">
        <f t="shared" si="39"/>
        <v>0</v>
      </c>
      <c r="FI35" s="64">
        <f t="shared" si="40"/>
        <v>0</v>
      </c>
      <c r="FJ35" s="64">
        <f t="shared" si="41"/>
        <v>0</v>
      </c>
      <c r="FK35" s="64">
        <f t="shared" si="42"/>
        <v>0</v>
      </c>
      <c r="FL35" s="64">
        <f t="shared" si="43"/>
        <v>0</v>
      </c>
      <c r="FM35" s="64">
        <f t="shared" si="44"/>
        <v>0</v>
      </c>
      <c r="FN35" s="64">
        <f t="shared" si="45"/>
        <v>0</v>
      </c>
      <c r="FO35" s="64"/>
      <c r="FP35" s="64">
        <f t="shared" si="46"/>
        <v>0</v>
      </c>
      <c r="FQ35" s="64">
        <f t="shared" si="47"/>
        <v>0</v>
      </c>
      <c r="FR35" s="64"/>
      <c r="FS35" s="64">
        <f t="shared" si="48"/>
        <v>0</v>
      </c>
      <c r="FT35" s="64">
        <f t="shared" si="49"/>
        <v>0</v>
      </c>
      <c r="FU35" s="426">
        <f t="shared" si="50"/>
        <v>0</v>
      </c>
      <c r="FV35" s="426">
        <f t="shared" si="103"/>
        <v>0</v>
      </c>
      <c r="FW35" s="64">
        <f t="shared" si="51"/>
        <v>0</v>
      </c>
      <c r="FX35" s="64">
        <f t="shared" si="52"/>
        <v>0</v>
      </c>
      <c r="FY35" s="64">
        <f t="shared" si="104"/>
        <v>0</v>
      </c>
      <c r="FZ35" s="64">
        <f t="shared" si="53"/>
        <v>0</v>
      </c>
      <c r="GA35" s="64">
        <f t="shared" si="54"/>
        <v>0</v>
      </c>
      <c r="GB35" s="64">
        <f t="shared" si="105"/>
        <v>0</v>
      </c>
      <c r="GC35" s="64">
        <f t="shared" si="55"/>
        <v>0</v>
      </c>
      <c r="GD35" s="64">
        <f t="shared" si="56"/>
        <v>0</v>
      </c>
      <c r="GE35" s="64">
        <f t="shared" si="57"/>
        <v>0</v>
      </c>
      <c r="GF35" s="64">
        <f t="shared" si="58"/>
        <v>0</v>
      </c>
      <c r="GG35" s="64">
        <f t="shared" si="59"/>
        <v>0</v>
      </c>
      <c r="GH35" s="64">
        <f t="shared" si="60"/>
        <v>0</v>
      </c>
      <c r="GI35" s="64">
        <f t="shared" si="61"/>
        <v>0</v>
      </c>
      <c r="GJ35" s="64">
        <f t="shared" si="62"/>
        <v>0</v>
      </c>
      <c r="GK35" s="64"/>
      <c r="GL35" s="64">
        <f t="shared" si="63"/>
        <v>0</v>
      </c>
      <c r="GM35" s="64">
        <f t="shared" si="64"/>
        <v>0</v>
      </c>
      <c r="GN35" s="64"/>
      <c r="GO35" s="64">
        <f t="shared" si="65"/>
        <v>0</v>
      </c>
      <c r="GP35" s="64">
        <f t="shared" si="66"/>
        <v>0</v>
      </c>
      <c r="GQ35" s="426">
        <f t="shared" si="67"/>
        <v>0</v>
      </c>
      <c r="GR35" s="426">
        <f t="shared" si="106"/>
        <v>0</v>
      </c>
      <c r="GS35" s="64">
        <f t="shared" si="68"/>
        <v>0</v>
      </c>
      <c r="GT35" s="64">
        <f t="shared" si="69"/>
        <v>0</v>
      </c>
      <c r="GU35" s="64">
        <f t="shared" si="107"/>
        <v>0</v>
      </c>
      <c r="GV35" s="64">
        <f t="shared" si="70"/>
        <v>0</v>
      </c>
      <c r="GW35" s="64">
        <f t="shared" si="71"/>
        <v>0</v>
      </c>
      <c r="GX35" s="64">
        <f t="shared" si="108"/>
        <v>0</v>
      </c>
      <c r="GY35" s="64">
        <f t="shared" si="72"/>
        <v>0</v>
      </c>
      <c r="GZ35" s="64">
        <f t="shared" si="73"/>
        <v>0</v>
      </c>
      <c r="HA35" s="64">
        <f t="shared" si="109"/>
        <v>0</v>
      </c>
      <c r="HB35" s="64">
        <f t="shared" si="74"/>
        <v>0</v>
      </c>
      <c r="HC35" s="64">
        <f t="shared" si="75"/>
        <v>0</v>
      </c>
      <c r="HD35" s="64">
        <f t="shared" si="110"/>
        <v>0</v>
      </c>
      <c r="HE35" s="64">
        <f t="shared" si="76"/>
        <v>0</v>
      </c>
      <c r="HF35" s="64">
        <f t="shared" si="77"/>
        <v>0</v>
      </c>
      <c r="HG35" s="64"/>
      <c r="HH35" s="64">
        <f t="shared" si="78"/>
        <v>0</v>
      </c>
      <c r="HI35" s="64">
        <f t="shared" si="79"/>
        <v>0</v>
      </c>
      <c r="HJ35" s="64"/>
      <c r="HK35" s="64">
        <f t="shared" si="80"/>
        <v>0</v>
      </c>
      <c r="HL35" s="382">
        <f t="shared" si="111"/>
        <v>0</v>
      </c>
      <c r="HM35" s="398">
        <f t="shared" si="81"/>
        <v>99</v>
      </c>
      <c r="HN35" s="398">
        <f t="shared" si="112"/>
        <v>0</v>
      </c>
      <c r="HO35" s="382">
        <f t="shared" si="82"/>
        <v>0</v>
      </c>
      <c r="HP35" s="382">
        <f t="shared" si="113"/>
        <v>0</v>
      </c>
      <c r="HQ35" s="382">
        <f t="shared" si="133"/>
        <v>0</v>
      </c>
      <c r="HR35" s="382">
        <f t="shared" si="134"/>
        <v>0</v>
      </c>
      <c r="HS35" s="382">
        <f t="shared" si="135"/>
        <v>0</v>
      </c>
      <c r="HT35" s="382">
        <f t="shared" si="136"/>
        <v>0</v>
      </c>
      <c r="HU35" s="382">
        <f t="shared" si="137"/>
        <v>0</v>
      </c>
      <c r="HV35" s="382">
        <f t="shared" si="138"/>
        <v>0</v>
      </c>
      <c r="HW35" s="382">
        <f t="shared" si="139"/>
        <v>99</v>
      </c>
      <c r="HX35" s="382">
        <f t="shared" si="140"/>
        <v>0</v>
      </c>
      <c r="HY35" s="382">
        <f t="shared" si="141"/>
        <v>0</v>
      </c>
      <c r="HZ35" s="382">
        <f t="shared" si="142"/>
        <v>0</v>
      </c>
      <c r="IA35" s="382">
        <f t="shared" si="143"/>
        <v>0</v>
      </c>
      <c r="IB35" s="382">
        <f t="shared" si="144"/>
        <v>0</v>
      </c>
      <c r="IC35" s="382">
        <f t="shared" si="145"/>
        <v>0</v>
      </c>
      <c r="ID35" s="382">
        <f t="shared" si="146"/>
        <v>0</v>
      </c>
      <c r="IE35" s="382">
        <f t="shared" si="147"/>
        <v>0</v>
      </c>
      <c r="IF35" s="382">
        <f t="shared" si="148"/>
        <v>0</v>
      </c>
      <c r="IG35" s="382">
        <f t="shared" si="149"/>
        <v>0</v>
      </c>
    </row>
    <row r="36" spans="1:241" s="35" customFormat="1" ht="32.25" hidden="1" customHeight="1" outlineLevel="1">
      <c r="A36" s="57" t="s">
        <v>352</v>
      </c>
      <c r="B36" s="390" t="s">
        <v>282</v>
      </c>
      <c r="C36" s="60" t="s">
        <v>353</v>
      </c>
      <c r="D36" s="60" t="s">
        <v>355</v>
      </c>
      <c r="E36" s="373" t="s">
        <v>247</v>
      </c>
      <c r="F36" s="373"/>
      <c r="G36" s="245" t="s">
        <v>5</v>
      </c>
      <c r="H36" s="34">
        <v>0</v>
      </c>
      <c r="I36" s="34" t="s">
        <v>356</v>
      </c>
      <c r="J36" s="245">
        <v>2022</v>
      </c>
      <c r="K36" s="245">
        <v>2022</v>
      </c>
      <c r="L36" s="389" t="s">
        <v>604</v>
      </c>
      <c r="M36" s="34">
        <f>+P36+R36+T36+AG36+AS36+AV36</f>
        <v>30000</v>
      </c>
      <c r="N36" s="389" t="s">
        <v>604</v>
      </c>
      <c r="O36" s="34">
        <f t="shared" si="162"/>
        <v>30000</v>
      </c>
      <c r="P36" s="34">
        <f>BA36+BO36+CC36+CQ36</f>
        <v>0</v>
      </c>
      <c r="Q36" s="34">
        <f t="shared" si="154"/>
        <v>0</v>
      </c>
      <c r="R36" s="34">
        <f>BC36+BQ36+CE36+CS36</f>
        <v>0</v>
      </c>
      <c r="S36" s="34">
        <f t="shared" si="154"/>
        <v>0</v>
      </c>
      <c r="T36" s="34">
        <f>BE36+BS36+CG36+CU36</f>
        <v>0</v>
      </c>
      <c r="U36" s="34">
        <f t="shared" si="155"/>
        <v>0</v>
      </c>
      <c r="V36" s="66">
        <f t="shared" si="132"/>
        <v>0</v>
      </c>
      <c r="W36" s="34"/>
      <c r="X36" s="34"/>
      <c r="Y36" s="34"/>
      <c r="Z36" s="34"/>
      <c r="AA36" s="34"/>
      <c r="AB36" s="34"/>
      <c r="AC36" s="34"/>
      <c r="AD36" s="34"/>
      <c r="AE36" s="34"/>
      <c r="AF36" s="34"/>
      <c r="AG36" s="34">
        <f>BG36+BU36+CI36+CW36</f>
        <v>0</v>
      </c>
      <c r="AH36" s="34">
        <f t="shared" si="157"/>
        <v>0</v>
      </c>
      <c r="AI36" s="34">
        <f t="shared" si="131"/>
        <v>0</v>
      </c>
      <c r="AJ36" s="34"/>
      <c r="AK36" s="34"/>
      <c r="AL36" s="34"/>
      <c r="AM36" s="34"/>
      <c r="AN36" s="34"/>
      <c r="AO36" s="34"/>
      <c r="AP36" s="34"/>
      <c r="AQ36" s="34"/>
      <c r="AR36" s="34"/>
      <c r="AS36" s="34">
        <f>BI36+BW36+CK36+CY36</f>
        <v>0</v>
      </c>
      <c r="AT36" s="34">
        <f t="shared" si="159"/>
        <v>0</v>
      </c>
      <c r="AU36" s="34"/>
      <c r="AV36" s="34">
        <f t="shared" si="160"/>
        <v>30000</v>
      </c>
      <c r="AW36" s="34">
        <f t="shared" si="160"/>
        <v>30000</v>
      </c>
      <c r="AX36" s="34"/>
      <c r="AY36" s="34">
        <f t="shared" si="163"/>
        <v>0</v>
      </c>
      <c r="AZ36" s="34">
        <f t="shared" si="163"/>
        <v>0</v>
      </c>
      <c r="BA36" s="184"/>
      <c r="BB36" s="184"/>
      <c r="BC36" s="184"/>
      <c r="BD36" s="184"/>
      <c r="BE36" s="184"/>
      <c r="BF36" s="184"/>
      <c r="BG36" s="184"/>
      <c r="BH36" s="184"/>
      <c r="BI36" s="184"/>
      <c r="BJ36" s="184"/>
      <c r="BK36" s="184"/>
      <c r="BL36" s="184"/>
      <c r="BM36" s="34">
        <f t="shared" si="164"/>
        <v>0</v>
      </c>
      <c r="BN36" s="34">
        <f t="shared" si="164"/>
        <v>0</v>
      </c>
      <c r="BO36" s="245"/>
      <c r="BP36" s="245"/>
      <c r="BQ36" s="245"/>
      <c r="BR36" s="245"/>
      <c r="BS36" s="245"/>
      <c r="BT36" s="245"/>
      <c r="BU36" s="245"/>
      <c r="BV36" s="245"/>
      <c r="BW36" s="245"/>
      <c r="BX36" s="245"/>
      <c r="BY36" s="245"/>
      <c r="BZ36" s="245"/>
      <c r="CA36" s="34">
        <f t="shared" si="165"/>
        <v>30000</v>
      </c>
      <c r="CB36" s="34">
        <f t="shared" si="165"/>
        <v>30000</v>
      </c>
      <c r="CC36" s="184"/>
      <c r="CD36" s="184"/>
      <c r="CE36" s="184"/>
      <c r="CF36" s="184"/>
      <c r="CG36" s="184"/>
      <c r="CH36" s="184"/>
      <c r="CI36" s="184"/>
      <c r="CJ36" s="184"/>
      <c r="CK36" s="184"/>
      <c r="CL36" s="184"/>
      <c r="CM36" s="184">
        <v>30000</v>
      </c>
      <c r="CN36" s="184">
        <v>30000</v>
      </c>
      <c r="CO36" s="34">
        <f t="shared" si="166"/>
        <v>0</v>
      </c>
      <c r="CP36" s="34">
        <f t="shared" si="166"/>
        <v>0</v>
      </c>
      <c r="CQ36" s="245"/>
      <c r="CR36" s="245"/>
      <c r="CS36" s="245"/>
      <c r="CT36" s="245"/>
      <c r="CU36" s="245"/>
      <c r="CV36" s="245"/>
      <c r="CW36" s="245"/>
      <c r="CX36" s="245"/>
      <c r="CY36" s="245"/>
      <c r="CZ36" s="358"/>
      <c r="DA36" s="358"/>
      <c r="DB36" s="358"/>
      <c r="DC36" s="380">
        <f t="shared" si="7"/>
        <v>30000</v>
      </c>
      <c r="DD36" s="380">
        <f t="shared" si="8"/>
        <v>30000</v>
      </c>
      <c r="DE36" s="64">
        <f t="shared" si="9"/>
        <v>0</v>
      </c>
      <c r="DF36" s="64">
        <f t="shared" si="10"/>
        <v>0</v>
      </c>
      <c r="DG36" s="64">
        <f t="shared" si="11"/>
        <v>0</v>
      </c>
      <c r="DH36" s="64">
        <f t="shared" si="12"/>
        <v>0</v>
      </c>
      <c r="DI36" s="64">
        <f t="shared" si="13"/>
        <v>0</v>
      </c>
      <c r="DJ36" s="64">
        <f t="shared" si="14"/>
        <v>0</v>
      </c>
      <c r="DK36" s="64">
        <f t="shared" si="15"/>
        <v>0</v>
      </c>
      <c r="DL36" s="64">
        <f t="shared" si="16"/>
        <v>0</v>
      </c>
      <c r="DM36" s="64">
        <f t="shared" si="17"/>
        <v>0</v>
      </c>
      <c r="DN36" s="64">
        <f t="shared" si="18"/>
        <v>0</v>
      </c>
      <c r="DO36" s="64">
        <f t="shared" si="19"/>
        <v>30000</v>
      </c>
      <c r="DP36" s="64">
        <f t="shared" si="20"/>
        <v>30000</v>
      </c>
      <c r="DQ36" s="245"/>
      <c r="DR36" s="245"/>
      <c r="DS36" s="245"/>
      <c r="DT36" s="245"/>
      <c r="DU36" s="245"/>
      <c r="DV36" s="245"/>
      <c r="DW36" s="245"/>
      <c r="DX36" s="245"/>
      <c r="DY36" s="33"/>
      <c r="DZ36" s="33"/>
      <c r="EA36" s="245"/>
      <c r="EB36" s="64">
        <f t="shared" si="91"/>
        <v>0</v>
      </c>
      <c r="EC36" s="426">
        <f t="shared" si="92"/>
        <v>0</v>
      </c>
      <c r="ED36" s="426">
        <f t="shared" si="93"/>
        <v>0</v>
      </c>
      <c r="EE36" s="64">
        <f t="shared" si="94"/>
        <v>0</v>
      </c>
      <c r="EF36" s="64">
        <f t="shared" si="21"/>
        <v>0</v>
      </c>
      <c r="EG36" s="64">
        <f t="shared" si="95"/>
        <v>0</v>
      </c>
      <c r="EH36" s="64">
        <f t="shared" si="22"/>
        <v>0</v>
      </c>
      <c r="EI36" s="64">
        <f t="shared" si="23"/>
        <v>0</v>
      </c>
      <c r="EJ36" s="64">
        <f t="shared" si="96"/>
        <v>0</v>
      </c>
      <c r="EK36" s="64">
        <f t="shared" si="24"/>
        <v>0</v>
      </c>
      <c r="EL36" s="64">
        <f t="shared" si="25"/>
        <v>0</v>
      </c>
      <c r="EM36" s="64">
        <f t="shared" si="26"/>
        <v>0</v>
      </c>
      <c r="EN36" s="64">
        <f t="shared" si="27"/>
        <v>0</v>
      </c>
      <c r="EO36" s="64">
        <f t="shared" si="28"/>
        <v>0</v>
      </c>
      <c r="EP36" s="64">
        <f t="shared" si="29"/>
        <v>0</v>
      </c>
      <c r="EQ36" s="64">
        <f t="shared" si="30"/>
        <v>0</v>
      </c>
      <c r="ER36" s="64">
        <f t="shared" si="31"/>
        <v>0</v>
      </c>
      <c r="ES36" s="64"/>
      <c r="ET36" s="426">
        <f t="shared" si="32"/>
        <v>0</v>
      </c>
      <c r="EU36" s="64">
        <f t="shared" si="33"/>
        <v>0</v>
      </c>
      <c r="EV36" s="64"/>
      <c r="EW36" s="426">
        <f t="shared" si="34"/>
        <v>0</v>
      </c>
      <c r="EX36" s="64">
        <f t="shared" si="97"/>
        <v>0</v>
      </c>
      <c r="EY36" s="426">
        <f t="shared" si="98"/>
        <v>0</v>
      </c>
      <c r="EZ36" s="426">
        <f t="shared" si="99"/>
        <v>0</v>
      </c>
      <c r="FA36" s="64">
        <f t="shared" si="100"/>
        <v>0</v>
      </c>
      <c r="FB36" s="64">
        <f t="shared" si="35"/>
        <v>0</v>
      </c>
      <c r="FC36" s="64">
        <f t="shared" si="101"/>
        <v>0</v>
      </c>
      <c r="FD36" s="64">
        <f t="shared" si="36"/>
        <v>0</v>
      </c>
      <c r="FE36" s="64">
        <f t="shared" si="37"/>
        <v>0</v>
      </c>
      <c r="FF36" s="64">
        <f t="shared" si="102"/>
        <v>0</v>
      </c>
      <c r="FG36" s="64">
        <f t="shared" si="38"/>
        <v>0</v>
      </c>
      <c r="FH36" s="64">
        <f t="shared" si="39"/>
        <v>0</v>
      </c>
      <c r="FI36" s="64">
        <f t="shared" si="40"/>
        <v>0</v>
      </c>
      <c r="FJ36" s="64">
        <f t="shared" si="41"/>
        <v>0</v>
      </c>
      <c r="FK36" s="64">
        <f t="shared" si="42"/>
        <v>0</v>
      </c>
      <c r="FL36" s="64">
        <f t="shared" si="43"/>
        <v>0</v>
      </c>
      <c r="FM36" s="64">
        <f t="shared" si="44"/>
        <v>0</v>
      </c>
      <c r="FN36" s="64">
        <f t="shared" si="45"/>
        <v>0</v>
      </c>
      <c r="FO36" s="64"/>
      <c r="FP36" s="64">
        <f t="shared" si="46"/>
        <v>0</v>
      </c>
      <c r="FQ36" s="64">
        <f t="shared" si="47"/>
        <v>0</v>
      </c>
      <c r="FR36" s="64"/>
      <c r="FS36" s="64">
        <f t="shared" si="48"/>
        <v>0</v>
      </c>
      <c r="FT36" s="64">
        <f t="shared" si="49"/>
        <v>30000</v>
      </c>
      <c r="FU36" s="426">
        <f t="shared" si="50"/>
        <v>0</v>
      </c>
      <c r="FV36" s="426">
        <f t="shared" si="103"/>
        <v>0</v>
      </c>
      <c r="FW36" s="64">
        <f t="shared" si="51"/>
        <v>30000</v>
      </c>
      <c r="FX36" s="64">
        <f t="shared" si="52"/>
        <v>0</v>
      </c>
      <c r="FY36" s="64">
        <f t="shared" si="104"/>
        <v>0</v>
      </c>
      <c r="FZ36" s="64">
        <f t="shared" si="53"/>
        <v>0</v>
      </c>
      <c r="GA36" s="64">
        <f t="shared" si="54"/>
        <v>0</v>
      </c>
      <c r="GB36" s="64">
        <f t="shared" si="105"/>
        <v>0</v>
      </c>
      <c r="GC36" s="64">
        <f t="shared" si="55"/>
        <v>0</v>
      </c>
      <c r="GD36" s="64">
        <f t="shared" si="56"/>
        <v>0</v>
      </c>
      <c r="GE36" s="64">
        <f t="shared" si="57"/>
        <v>0</v>
      </c>
      <c r="GF36" s="64">
        <f t="shared" si="58"/>
        <v>0</v>
      </c>
      <c r="GG36" s="64">
        <f t="shared" si="59"/>
        <v>0</v>
      </c>
      <c r="GH36" s="64">
        <f t="shared" si="60"/>
        <v>0</v>
      </c>
      <c r="GI36" s="64">
        <f t="shared" si="61"/>
        <v>0</v>
      </c>
      <c r="GJ36" s="64">
        <f t="shared" si="62"/>
        <v>0</v>
      </c>
      <c r="GK36" s="64"/>
      <c r="GL36" s="64">
        <f t="shared" si="63"/>
        <v>0</v>
      </c>
      <c r="GM36" s="64">
        <f t="shared" si="64"/>
        <v>30000</v>
      </c>
      <c r="GN36" s="64"/>
      <c r="GO36" s="64">
        <f t="shared" si="65"/>
        <v>30000</v>
      </c>
      <c r="GP36" s="64">
        <f t="shared" si="66"/>
        <v>0</v>
      </c>
      <c r="GQ36" s="426">
        <f t="shared" si="67"/>
        <v>0</v>
      </c>
      <c r="GR36" s="426">
        <f t="shared" si="106"/>
        <v>0</v>
      </c>
      <c r="GS36" s="64">
        <f t="shared" si="68"/>
        <v>0</v>
      </c>
      <c r="GT36" s="64">
        <f t="shared" si="69"/>
        <v>0</v>
      </c>
      <c r="GU36" s="64">
        <f t="shared" si="107"/>
        <v>0</v>
      </c>
      <c r="GV36" s="64">
        <f t="shared" si="70"/>
        <v>0</v>
      </c>
      <c r="GW36" s="64">
        <f t="shared" si="71"/>
        <v>0</v>
      </c>
      <c r="GX36" s="64">
        <f t="shared" si="108"/>
        <v>0</v>
      </c>
      <c r="GY36" s="64">
        <f t="shared" si="72"/>
        <v>0</v>
      </c>
      <c r="GZ36" s="64">
        <f t="shared" si="73"/>
        <v>0</v>
      </c>
      <c r="HA36" s="64">
        <f t="shared" si="109"/>
        <v>0</v>
      </c>
      <c r="HB36" s="64">
        <f t="shared" si="74"/>
        <v>0</v>
      </c>
      <c r="HC36" s="64">
        <f t="shared" si="75"/>
        <v>0</v>
      </c>
      <c r="HD36" s="64">
        <f t="shared" si="110"/>
        <v>0</v>
      </c>
      <c r="HE36" s="64">
        <f t="shared" si="76"/>
        <v>0</v>
      </c>
      <c r="HF36" s="64">
        <f t="shared" si="77"/>
        <v>0</v>
      </c>
      <c r="HG36" s="64"/>
      <c r="HH36" s="64">
        <f t="shared" si="78"/>
        <v>0</v>
      </c>
      <c r="HI36" s="64">
        <f t="shared" si="79"/>
        <v>0</v>
      </c>
      <c r="HJ36" s="64"/>
      <c r="HK36" s="64">
        <f t="shared" si="80"/>
        <v>0</v>
      </c>
      <c r="HL36" s="382">
        <f t="shared" si="111"/>
        <v>30000</v>
      </c>
      <c r="HM36" s="398">
        <f t="shared" si="81"/>
        <v>0</v>
      </c>
      <c r="HN36" s="398">
        <f t="shared" si="112"/>
        <v>0</v>
      </c>
      <c r="HO36" s="382">
        <f t="shared" si="82"/>
        <v>30000</v>
      </c>
      <c r="HP36" s="382">
        <f t="shared" si="113"/>
        <v>0</v>
      </c>
      <c r="HQ36" s="382">
        <f t="shared" si="133"/>
        <v>0</v>
      </c>
      <c r="HR36" s="382">
        <f t="shared" si="134"/>
        <v>0</v>
      </c>
      <c r="HS36" s="382">
        <f t="shared" si="135"/>
        <v>0</v>
      </c>
      <c r="HT36" s="382">
        <f t="shared" si="136"/>
        <v>0</v>
      </c>
      <c r="HU36" s="382">
        <f t="shared" si="137"/>
        <v>0</v>
      </c>
      <c r="HV36" s="382">
        <f t="shared" si="138"/>
        <v>0</v>
      </c>
      <c r="HW36" s="382">
        <f t="shared" si="139"/>
        <v>0</v>
      </c>
      <c r="HX36" s="382">
        <f t="shared" si="140"/>
        <v>0</v>
      </c>
      <c r="HY36" s="382">
        <f t="shared" si="141"/>
        <v>0</v>
      </c>
      <c r="HZ36" s="382">
        <f t="shared" si="142"/>
        <v>0</v>
      </c>
      <c r="IA36" s="382">
        <f t="shared" si="143"/>
        <v>0</v>
      </c>
      <c r="IB36" s="382">
        <f t="shared" si="144"/>
        <v>0</v>
      </c>
      <c r="IC36" s="382">
        <f t="shared" si="145"/>
        <v>0</v>
      </c>
      <c r="ID36" s="382">
        <f t="shared" si="146"/>
        <v>0</v>
      </c>
      <c r="IE36" s="382">
        <f t="shared" si="147"/>
        <v>30000</v>
      </c>
      <c r="IF36" s="382">
        <f t="shared" si="148"/>
        <v>0</v>
      </c>
      <c r="IG36" s="382">
        <f t="shared" si="149"/>
        <v>30000</v>
      </c>
    </row>
    <row r="37" spans="1:241" s="52" customFormat="1" ht="25.5" collapsed="1">
      <c r="A37" s="49" t="s">
        <v>38</v>
      </c>
      <c r="B37" s="250" t="s">
        <v>47</v>
      </c>
      <c r="C37" s="530" t="s">
        <v>449</v>
      </c>
      <c r="D37" s="531"/>
      <c r="E37" s="49" t="s">
        <v>43</v>
      </c>
      <c r="F37" s="49"/>
      <c r="G37" s="50" t="s">
        <v>48</v>
      </c>
      <c r="H37" s="27" t="s">
        <v>44</v>
      </c>
      <c r="I37" s="27" t="s">
        <v>45</v>
      </c>
      <c r="J37" s="50">
        <v>2017</v>
      </c>
      <c r="K37" s="50">
        <v>2022</v>
      </c>
      <c r="L37" s="50"/>
      <c r="M37" s="27">
        <f>+M38+M42+M45+M46+M47+M48+M49+M50+M51+M56+M57+M59</f>
        <v>864782.72719960008</v>
      </c>
      <c r="N37" s="27"/>
      <c r="O37" s="27">
        <f t="shared" ref="O37:CW37" si="167">+O38+O42+O45+O46+O47+O48+O49+O50+O51+O56+O57+O59</f>
        <v>1160497.6333633333</v>
      </c>
      <c r="P37" s="27">
        <f t="shared" si="167"/>
        <v>89929.670859999998</v>
      </c>
      <c r="Q37" s="27">
        <f t="shared" si="167"/>
        <v>89929.670859999998</v>
      </c>
      <c r="R37" s="27">
        <f t="shared" si="167"/>
        <v>630059.50633960008</v>
      </c>
      <c r="S37" s="27">
        <f t="shared" si="167"/>
        <v>501477.22281000006</v>
      </c>
      <c r="T37" s="27">
        <f t="shared" si="167"/>
        <v>121813.55</v>
      </c>
      <c r="U37" s="27">
        <f t="shared" si="167"/>
        <v>183952.33900000001</v>
      </c>
      <c r="V37" s="27">
        <f>+V38+V42+V45+V46+V47+V48+V49+V50+V51+V56+V57+V59+V58+V43</f>
        <v>34404.592959999994</v>
      </c>
      <c r="W37" s="27">
        <f>+W38+W42+W45+W46+W47+W48+W49+W50+W51+W56+W57+W59+W58+W43</f>
        <v>44190.62827999999</v>
      </c>
      <c r="X37" s="27">
        <f t="shared" ref="X37:AE37" si="168">+X38+X42+X45+X46+X47+X48+X49+X50+X51+X56+X57+X59+X43+X44+X58</f>
        <v>0</v>
      </c>
      <c r="Y37" s="27">
        <f t="shared" si="168"/>
        <v>0</v>
      </c>
      <c r="Z37" s="27">
        <f t="shared" si="168"/>
        <v>0</v>
      </c>
      <c r="AA37" s="27">
        <f t="shared" si="168"/>
        <v>0</v>
      </c>
      <c r="AB37" s="27">
        <f t="shared" si="168"/>
        <v>0</v>
      </c>
      <c r="AC37" s="27">
        <f t="shared" si="168"/>
        <v>4062.1958599999994</v>
      </c>
      <c r="AD37" s="27">
        <f t="shared" si="168"/>
        <v>0</v>
      </c>
      <c r="AE37" s="27">
        <f t="shared" si="168"/>
        <v>5758.7360600000002</v>
      </c>
      <c r="AF37" s="27"/>
      <c r="AG37" s="27">
        <f t="shared" si="167"/>
        <v>1000</v>
      </c>
      <c r="AH37" s="27">
        <f>+AH38+AH42+AH45+AH46+AH47+AH48+AH49+AH50+AH51+AH56+AH57+AH59</f>
        <v>363158.40069333336</v>
      </c>
      <c r="AI37" s="27">
        <f>SUM(AJ37:AR37)</f>
        <v>51902.792939999999</v>
      </c>
      <c r="AJ37" s="27">
        <f>+AJ38+AJ42+AJ45+AJ46+AJ47+AJ48+AJ49+AJ50+AJ51+AJ56+AJ57+AJ59+AJ43+AJ44+AJ58</f>
        <v>50422.387940000001</v>
      </c>
      <c r="AK37" s="27">
        <f t="shared" ref="AK37:AR37" si="169">+AK38+AK42+AK45+AK46+AK47+AK48+AK49+AK50+AK51+AK56+AK57+AK59+AK43+AK44+AK58</f>
        <v>1480.405</v>
      </c>
      <c r="AL37" s="27">
        <f t="shared" si="169"/>
        <v>0</v>
      </c>
      <c r="AM37" s="27">
        <f t="shared" si="169"/>
        <v>0</v>
      </c>
      <c r="AN37" s="27">
        <f t="shared" si="169"/>
        <v>0</v>
      </c>
      <c r="AO37" s="27">
        <f t="shared" si="169"/>
        <v>0</v>
      </c>
      <c r="AP37" s="27">
        <f t="shared" si="169"/>
        <v>0</v>
      </c>
      <c r="AQ37" s="27">
        <f t="shared" si="169"/>
        <v>0</v>
      </c>
      <c r="AR37" s="27">
        <f t="shared" si="169"/>
        <v>0</v>
      </c>
      <c r="AS37" s="27">
        <f t="shared" si="167"/>
        <v>21980</v>
      </c>
      <c r="AT37" s="27">
        <f t="shared" si="167"/>
        <v>21980</v>
      </c>
      <c r="AU37" s="27"/>
      <c r="AV37" s="27">
        <f t="shared" si="167"/>
        <v>0</v>
      </c>
      <c r="AW37" s="27">
        <f t="shared" si="167"/>
        <v>0</v>
      </c>
      <c r="AX37" s="27"/>
      <c r="AY37" s="27">
        <f t="shared" si="167"/>
        <v>115457.00258</v>
      </c>
      <c r="AZ37" s="27">
        <f t="shared" si="167"/>
        <v>118845.23986</v>
      </c>
      <c r="BA37" s="27">
        <f t="shared" si="167"/>
        <v>30862.220859999998</v>
      </c>
      <c r="BB37" s="27">
        <f t="shared" si="167"/>
        <v>30862.220859999998</v>
      </c>
      <c r="BC37" s="27">
        <f t="shared" si="167"/>
        <v>51989.231720000003</v>
      </c>
      <c r="BD37" s="27">
        <f t="shared" si="167"/>
        <v>51971.638000000006</v>
      </c>
      <c r="BE37" s="27">
        <f t="shared" si="167"/>
        <v>31605.550000000003</v>
      </c>
      <c r="BF37" s="27">
        <f t="shared" si="167"/>
        <v>35011.381000000001</v>
      </c>
      <c r="BG37" s="27">
        <f t="shared" si="167"/>
        <v>1000</v>
      </c>
      <c r="BH37" s="27">
        <f t="shared" si="167"/>
        <v>1000</v>
      </c>
      <c r="BI37" s="27">
        <f t="shared" si="167"/>
        <v>0</v>
      </c>
      <c r="BJ37" s="27">
        <f t="shared" si="167"/>
        <v>0</v>
      </c>
      <c r="BK37" s="27">
        <f t="shared" si="167"/>
        <v>0</v>
      </c>
      <c r="BL37" s="27">
        <f t="shared" si="167"/>
        <v>0</v>
      </c>
      <c r="BM37" s="27">
        <f t="shared" si="167"/>
        <v>0</v>
      </c>
      <c r="BN37" s="27">
        <f t="shared" si="167"/>
        <v>16341.998</v>
      </c>
      <c r="BO37" s="27">
        <f t="shared" si="167"/>
        <v>0</v>
      </c>
      <c r="BP37" s="27">
        <f t="shared" si="167"/>
        <v>0</v>
      </c>
      <c r="BQ37" s="27">
        <f t="shared" si="167"/>
        <v>0</v>
      </c>
      <c r="BR37" s="27">
        <f t="shared" si="167"/>
        <v>0</v>
      </c>
      <c r="BS37" s="27">
        <f t="shared" si="167"/>
        <v>0</v>
      </c>
      <c r="BT37" s="27">
        <f t="shared" si="167"/>
        <v>13461.067999999999</v>
      </c>
      <c r="BU37" s="27">
        <f t="shared" si="167"/>
        <v>0</v>
      </c>
      <c r="BV37" s="27">
        <f t="shared" si="167"/>
        <v>2880.93</v>
      </c>
      <c r="BW37" s="27">
        <f t="shared" si="167"/>
        <v>0</v>
      </c>
      <c r="BX37" s="27">
        <f t="shared" si="167"/>
        <v>0</v>
      </c>
      <c r="BY37" s="27">
        <f t="shared" si="167"/>
        <v>0</v>
      </c>
      <c r="BZ37" s="27">
        <f t="shared" si="167"/>
        <v>0</v>
      </c>
      <c r="CA37" s="27">
        <f t="shared" si="167"/>
        <v>508385.94</v>
      </c>
      <c r="CB37" s="27">
        <f t="shared" si="167"/>
        <v>671076.91550333332</v>
      </c>
      <c r="CC37" s="27">
        <f t="shared" si="167"/>
        <v>59067.45</v>
      </c>
      <c r="CD37" s="27">
        <f t="shared" si="167"/>
        <v>59067.45</v>
      </c>
      <c r="CE37" s="27">
        <f t="shared" si="167"/>
        <v>337130.49</v>
      </c>
      <c r="CF37" s="27">
        <f t="shared" si="167"/>
        <v>359325.02481000003</v>
      </c>
      <c r="CG37" s="27">
        <f t="shared" si="167"/>
        <v>90208</v>
      </c>
      <c r="CH37" s="27">
        <f t="shared" si="167"/>
        <v>0</v>
      </c>
      <c r="CI37" s="27">
        <f t="shared" si="167"/>
        <v>0</v>
      </c>
      <c r="CJ37" s="27">
        <f t="shared" si="167"/>
        <v>230704.44069333334</v>
      </c>
      <c r="CK37" s="27">
        <f t="shared" si="167"/>
        <v>21980</v>
      </c>
      <c r="CL37" s="27">
        <f t="shared" si="167"/>
        <v>21980</v>
      </c>
      <c r="CM37" s="27">
        <f t="shared" si="167"/>
        <v>0</v>
      </c>
      <c r="CN37" s="27">
        <f t="shared" si="167"/>
        <v>0</v>
      </c>
      <c r="CO37" s="27">
        <f t="shared" si="167"/>
        <v>240939.78461959999</v>
      </c>
      <c r="CP37" s="27">
        <f t="shared" si="167"/>
        <v>354233.48</v>
      </c>
      <c r="CQ37" s="27">
        <f t="shared" si="167"/>
        <v>0</v>
      </c>
      <c r="CR37" s="27">
        <f t="shared" si="167"/>
        <v>0</v>
      </c>
      <c r="CS37" s="27">
        <f t="shared" si="167"/>
        <v>240939.78461959999</v>
      </c>
      <c r="CT37" s="27">
        <f t="shared" si="167"/>
        <v>90180.56</v>
      </c>
      <c r="CU37" s="27">
        <f t="shared" si="167"/>
        <v>0</v>
      </c>
      <c r="CV37" s="27">
        <f t="shared" si="167"/>
        <v>135479.88999999998</v>
      </c>
      <c r="CW37" s="27">
        <f t="shared" si="167"/>
        <v>0</v>
      </c>
      <c r="CX37" s="27">
        <f t="shared" ref="CX37:DB37" si="170">+CX38+CX42+CX45+CX46+CX47+CX48+CX49+CX50+CX51+CX56+CX57+CX59</f>
        <v>128573.03</v>
      </c>
      <c r="CY37" s="27">
        <f t="shared" si="170"/>
        <v>0</v>
      </c>
      <c r="CZ37" s="27">
        <f t="shared" si="170"/>
        <v>0</v>
      </c>
      <c r="DA37" s="27">
        <f t="shared" si="170"/>
        <v>0</v>
      </c>
      <c r="DB37" s="27">
        <f t="shared" si="170"/>
        <v>0</v>
      </c>
      <c r="DC37" s="380">
        <f t="shared" si="7"/>
        <v>864782.72719959996</v>
      </c>
      <c r="DD37" s="380">
        <f t="shared" si="8"/>
        <v>1160497.6333633335</v>
      </c>
      <c r="DE37" s="64">
        <f t="shared" si="9"/>
        <v>89929.670859999998</v>
      </c>
      <c r="DF37" s="64">
        <f t="shared" si="10"/>
        <v>89929.670859999998</v>
      </c>
      <c r="DG37" s="64">
        <f t="shared" si="11"/>
        <v>630059.50633959996</v>
      </c>
      <c r="DH37" s="64">
        <f t="shared" si="12"/>
        <v>501477.22281000001</v>
      </c>
      <c r="DI37" s="64">
        <f t="shared" si="13"/>
        <v>121813.55</v>
      </c>
      <c r="DJ37" s="64">
        <f t="shared" si="14"/>
        <v>183952.33899999998</v>
      </c>
      <c r="DK37" s="64">
        <f t="shared" si="15"/>
        <v>1000</v>
      </c>
      <c r="DL37" s="64">
        <f t="shared" si="16"/>
        <v>363158.40069333336</v>
      </c>
      <c r="DM37" s="64">
        <f t="shared" si="17"/>
        <v>21980</v>
      </c>
      <c r="DN37" s="64">
        <f t="shared" si="18"/>
        <v>21980</v>
      </c>
      <c r="DO37" s="64">
        <f t="shared" si="19"/>
        <v>0</v>
      </c>
      <c r="DP37" s="64">
        <f t="shared" si="20"/>
        <v>0</v>
      </c>
      <c r="DQ37" s="51"/>
      <c r="DR37" s="51"/>
      <c r="DS37" s="51"/>
      <c r="DT37" s="51"/>
      <c r="DU37" s="51"/>
      <c r="DV37" s="51"/>
      <c r="DW37" s="27" t="e">
        <f>+DW38+#REF!+#REF!+DW42+DW45+DW46+DW47+DW48</f>
        <v>#REF!</v>
      </c>
      <c r="DX37" s="27" t="e">
        <f>+DX38+#REF!+#REF!+DX42+DX45+DX46+DX47+DX48</f>
        <v>#REF!</v>
      </c>
      <c r="DY37" s="27" t="e">
        <f>+DY38+#REF!+#REF!+DY42+DY45+DY46+DY47+DY48</f>
        <v>#REF!</v>
      </c>
      <c r="DZ37" s="27" t="e">
        <f>+DZ38+#REF!+#REF!+DZ42+DZ45+DZ46+DZ47+DZ48</f>
        <v>#REF!</v>
      </c>
      <c r="EA37" s="27"/>
      <c r="EB37" s="64">
        <f t="shared" si="91"/>
        <v>115457.00258</v>
      </c>
      <c r="EC37" s="426">
        <f t="shared" si="92"/>
        <v>177446.87508</v>
      </c>
      <c r="ED37" s="426">
        <f t="shared" si="93"/>
        <v>118845.23986</v>
      </c>
      <c r="EE37" s="64">
        <f t="shared" si="94"/>
        <v>118845.23986</v>
      </c>
      <c r="EF37" s="64">
        <f t="shared" si="21"/>
        <v>30862.220859999998</v>
      </c>
      <c r="EG37" s="64">
        <f t="shared" si="95"/>
        <v>30862.220859999998</v>
      </c>
      <c r="EH37" s="64">
        <f t="shared" si="22"/>
        <v>30862.220859999998</v>
      </c>
      <c r="EI37" s="64">
        <f t="shared" si="23"/>
        <v>51989.231720000003</v>
      </c>
      <c r="EJ37" s="64">
        <f t="shared" si="96"/>
        <v>51971.638000000006</v>
      </c>
      <c r="EK37" s="64">
        <f t="shared" si="24"/>
        <v>51971.638000000006</v>
      </c>
      <c r="EL37" s="64">
        <f t="shared" si="25"/>
        <v>31605.550000000003</v>
      </c>
      <c r="EM37" s="64">
        <f t="shared" si="26"/>
        <v>44190.62827999999</v>
      </c>
      <c r="EN37" s="64">
        <f t="shared" si="27"/>
        <v>35011.381000000001</v>
      </c>
      <c r="EO37" s="64">
        <f t="shared" si="28"/>
        <v>1000</v>
      </c>
      <c r="EP37" s="64">
        <f t="shared" si="29"/>
        <v>50422.387940000001</v>
      </c>
      <c r="EQ37" s="64">
        <f t="shared" si="30"/>
        <v>1000</v>
      </c>
      <c r="ER37" s="64">
        <f t="shared" si="31"/>
        <v>0</v>
      </c>
      <c r="ES37" s="64"/>
      <c r="ET37" s="426">
        <f t="shared" si="32"/>
        <v>0</v>
      </c>
      <c r="EU37" s="64">
        <f t="shared" si="33"/>
        <v>0</v>
      </c>
      <c r="EV37" s="64"/>
      <c r="EW37" s="426">
        <f t="shared" si="34"/>
        <v>0</v>
      </c>
      <c r="EX37" s="64">
        <f t="shared" si="97"/>
        <v>0</v>
      </c>
      <c r="EY37" s="426">
        <f t="shared" si="98"/>
        <v>1480.405</v>
      </c>
      <c r="EZ37" s="426">
        <f t="shared" si="99"/>
        <v>16341.998</v>
      </c>
      <c r="FA37" s="64">
        <f t="shared" si="100"/>
        <v>16341.998</v>
      </c>
      <c r="FB37" s="64">
        <f t="shared" si="35"/>
        <v>0</v>
      </c>
      <c r="FC37" s="64">
        <f t="shared" si="101"/>
        <v>0</v>
      </c>
      <c r="FD37" s="64">
        <f t="shared" si="36"/>
        <v>0</v>
      </c>
      <c r="FE37" s="64">
        <f t="shared" si="37"/>
        <v>0</v>
      </c>
      <c r="FF37" s="64">
        <f t="shared" si="102"/>
        <v>0</v>
      </c>
      <c r="FG37" s="64">
        <f t="shared" si="38"/>
        <v>0</v>
      </c>
      <c r="FH37" s="64">
        <f t="shared" si="39"/>
        <v>0</v>
      </c>
      <c r="FI37" s="64">
        <f t="shared" si="40"/>
        <v>0</v>
      </c>
      <c r="FJ37" s="64">
        <f t="shared" si="41"/>
        <v>13461.067999999999</v>
      </c>
      <c r="FK37" s="64">
        <f t="shared" si="42"/>
        <v>0</v>
      </c>
      <c r="FL37" s="64">
        <f t="shared" si="43"/>
        <v>1480.405</v>
      </c>
      <c r="FM37" s="64">
        <f t="shared" si="44"/>
        <v>2880.93</v>
      </c>
      <c r="FN37" s="64">
        <f t="shared" si="45"/>
        <v>0</v>
      </c>
      <c r="FO37" s="64"/>
      <c r="FP37" s="64">
        <f t="shared" si="46"/>
        <v>0</v>
      </c>
      <c r="FQ37" s="64">
        <f t="shared" si="47"/>
        <v>0</v>
      </c>
      <c r="FR37" s="64"/>
      <c r="FS37" s="64">
        <f t="shared" si="48"/>
        <v>0</v>
      </c>
      <c r="FT37" s="64">
        <f t="shared" si="49"/>
        <v>508385.94</v>
      </c>
      <c r="FU37" s="426">
        <f t="shared" si="50"/>
        <v>422454.67067000002</v>
      </c>
      <c r="FV37" s="426">
        <f t="shared" si="103"/>
        <v>649096.91550333332</v>
      </c>
      <c r="FW37" s="64">
        <f t="shared" si="51"/>
        <v>671076.91550333332</v>
      </c>
      <c r="FX37" s="64">
        <f t="shared" si="52"/>
        <v>59067.45</v>
      </c>
      <c r="FY37" s="64">
        <f t="shared" si="104"/>
        <v>59067.45</v>
      </c>
      <c r="FZ37" s="64">
        <f t="shared" si="53"/>
        <v>59067.45</v>
      </c>
      <c r="GA37" s="64">
        <f t="shared" si="54"/>
        <v>337130.49</v>
      </c>
      <c r="GB37" s="64">
        <f t="shared" si="105"/>
        <v>359325.02481000003</v>
      </c>
      <c r="GC37" s="64">
        <f t="shared" si="55"/>
        <v>359325.02481000003</v>
      </c>
      <c r="GD37" s="64">
        <f t="shared" si="56"/>
        <v>90208</v>
      </c>
      <c r="GE37" s="64">
        <f t="shared" si="57"/>
        <v>4062.1958599999994</v>
      </c>
      <c r="GF37" s="64">
        <f t="shared" si="58"/>
        <v>0</v>
      </c>
      <c r="GG37" s="64">
        <f t="shared" si="59"/>
        <v>0</v>
      </c>
      <c r="GH37" s="64">
        <f t="shared" si="60"/>
        <v>0</v>
      </c>
      <c r="GI37" s="64">
        <f t="shared" si="61"/>
        <v>230704.44069333334</v>
      </c>
      <c r="GJ37" s="64">
        <f t="shared" si="62"/>
        <v>21980</v>
      </c>
      <c r="GK37" s="64"/>
      <c r="GL37" s="64">
        <f t="shared" si="63"/>
        <v>21980</v>
      </c>
      <c r="GM37" s="64">
        <f t="shared" si="64"/>
        <v>0</v>
      </c>
      <c r="GN37" s="64"/>
      <c r="GO37" s="64">
        <f t="shared" si="65"/>
        <v>0</v>
      </c>
      <c r="GP37" s="64">
        <f t="shared" si="66"/>
        <v>240939.78461959999</v>
      </c>
      <c r="GQ37" s="426">
        <f t="shared" si="67"/>
        <v>95939.296059999993</v>
      </c>
      <c r="GR37" s="426">
        <f t="shared" si="106"/>
        <v>354233.48</v>
      </c>
      <c r="GS37" s="64">
        <f t="shared" si="68"/>
        <v>354233.48</v>
      </c>
      <c r="GT37" s="64">
        <f t="shared" si="69"/>
        <v>0</v>
      </c>
      <c r="GU37" s="64">
        <f t="shared" si="107"/>
        <v>0</v>
      </c>
      <c r="GV37" s="64">
        <f t="shared" si="70"/>
        <v>0</v>
      </c>
      <c r="GW37" s="64">
        <f t="shared" si="71"/>
        <v>240939.78461959999</v>
      </c>
      <c r="GX37" s="64">
        <f t="shared" si="108"/>
        <v>90180.56</v>
      </c>
      <c r="GY37" s="64">
        <f t="shared" si="72"/>
        <v>90180.56</v>
      </c>
      <c r="GZ37" s="64">
        <f t="shared" si="73"/>
        <v>0</v>
      </c>
      <c r="HA37" s="64">
        <f t="shared" si="109"/>
        <v>5758.7360600000002</v>
      </c>
      <c r="HB37" s="64">
        <f t="shared" si="74"/>
        <v>135479.88999999998</v>
      </c>
      <c r="HC37" s="64">
        <f t="shared" si="75"/>
        <v>0</v>
      </c>
      <c r="HD37" s="64">
        <f t="shared" si="110"/>
        <v>0</v>
      </c>
      <c r="HE37" s="64">
        <f t="shared" si="76"/>
        <v>128573.03</v>
      </c>
      <c r="HF37" s="64">
        <f t="shared" si="77"/>
        <v>0</v>
      </c>
      <c r="HG37" s="64"/>
      <c r="HH37" s="64">
        <f t="shared" si="78"/>
        <v>0</v>
      </c>
      <c r="HI37" s="64">
        <f t="shared" si="79"/>
        <v>0</v>
      </c>
      <c r="HJ37" s="64"/>
      <c r="HK37" s="64">
        <f t="shared" si="80"/>
        <v>0</v>
      </c>
      <c r="HL37" s="382">
        <f t="shared" si="111"/>
        <v>864782.72719959996</v>
      </c>
      <c r="HM37" s="398">
        <f t="shared" si="81"/>
        <v>697321.24680999992</v>
      </c>
      <c r="HN37" s="398">
        <f t="shared" si="112"/>
        <v>1138517.6333633335</v>
      </c>
      <c r="HO37" s="382">
        <f t="shared" si="82"/>
        <v>1160497.6333633335</v>
      </c>
      <c r="HP37" s="382">
        <f t="shared" si="113"/>
        <v>89929.670859999998</v>
      </c>
      <c r="HQ37" s="382">
        <f t="shared" si="133"/>
        <v>89929.670859999998</v>
      </c>
      <c r="HR37" s="382">
        <f t="shared" si="134"/>
        <v>89929.670859999998</v>
      </c>
      <c r="HS37" s="382">
        <f t="shared" si="135"/>
        <v>630059.50633959996</v>
      </c>
      <c r="HT37" s="382">
        <f t="shared" si="136"/>
        <v>501477.22281000001</v>
      </c>
      <c r="HU37" s="382">
        <f t="shared" si="137"/>
        <v>501477.22281000001</v>
      </c>
      <c r="HV37" s="382">
        <f t="shared" si="138"/>
        <v>121813.55</v>
      </c>
      <c r="HW37" s="382">
        <f t="shared" si="139"/>
        <v>54011.560199999993</v>
      </c>
      <c r="HX37" s="382">
        <f t="shared" si="140"/>
        <v>183952.33899999998</v>
      </c>
      <c r="HY37" s="382">
        <f t="shared" si="141"/>
        <v>1000</v>
      </c>
      <c r="HZ37" s="382">
        <f t="shared" si="142"/>
        <v>51902.792939999999</v>
      </c>
      <c r="IA37" s="382">
        <f t="shared" si="143"/>
        <v>363158.40069333336</v>
      </c>
      <c r="IB37" s="382">
        <f t="shared" si="144"/>
        <v>21980</v>
      </c>
      <c r="IC37" s="382">
        <f t="shared" si="145"/>
        <v>0</v>
      </c>
      <c r="ID37" s="382">
        <f t="shared" si="146"/>
        <v>21980</v>
      </c>
      <c r="IE37" s="382">
        <f t="shared" si="147"/>
        <v>0</v>
      </c>
      <c r="IF37" s="382">
        <f t="shared" si="148"/>
        <v>0</v>
      </c>
      <c r="IG37" s="382">
        <f t="shared" si="149"/>
        <v>0</v>
      </c>
    </row>
    <row r="38" spans="1:241" s="52" customFormat="1" hidden="1" outlineLevel="1">
      <c r="A38" s="247" t="s">
        <v>23</v>
      </c>
      <c r="B38" s="251" t="s">
        <v>601</v>
      </c>
      <c r="C38" s="249" t="s">
        <v>370</v>
      </c>
      <c r="D38" s="352" t="s">
        <v>178</v>
      </c>
      <c r="E38" s="579" t="s">
        <v>4</v>
      </c>
      <c r="F38" s="320" t="e">
        <f>+I38/H38</f>
        <v>#REF!</v>
      </c>
      <c r="G38" s="50" t="s">
        <v>49</v>
      </c>
      <c r="H38" s="50" t="e">
        <f>+#REF!+H40+#REF!</f>
        <v>#REF!</v>
      </c>
      <c r="I38" s="50" t="e">
        <f>+#REF!+I40+#REF!</f>
        <v>#REF!</v>
      </c>
      <c r="J38" s="50">
        <v>2020</v>
      </c>
      <c r="K38" s="50">
        <v>2020</v>
      </c>
      <c r="L38" s="50"/>
      <c r="M38" s="27">
        <f t="shared" ref="M38:AW38" si="171">SUM(M39:M41)</f>
        <v>59478</v>
      </c>
      <c r="N38" s="27"/>
      <c r="O38" s="27">
        <f t="shared" si="171"/>
        <v>128573.03</v>
      </c>
      <c r="P38" s="27">
        <f t="shared" si="171"/>
        <v>0</v>
      </c>
      <c r="Q38" s="27">
        <f t="shared" si="171"/>
        <v>0</v>
      </c>
      <c r="R38" s="27">
        <f t="shared" si="171"/>
        <v>0</v>
      </c>
      <c r="S38" s="27">
        <f t="shared" si="171"/>
        <v>0</v>
      </c>
      <c r="T38" s="27">
        <f t="shared" si="171"/>
        <v>59478</v>
      </c>
      <c r="U38" s="27">
        <f>SUM(U39:U41)</f>
        <v>0</v>
      </c>
      <c r="V38" s="27">
        <f t="shared" ref="V38:AE38" si="172">SUM(V39:V41)</f>
        <v>0</v>
      </c>
      <c r="W38" s="27">
        <f>SUM(W39:W41)</f>
        <v>56.062050000000006</v>
      </c>
      <c r="X38" s="27">
        <f t="shared" si="172"/>
        <v>0</v>
      </c>
      <c r="Y38" s="27">
        <f t="shared" si="172"/>
        <v>0</v>
      </c>
      <c r="Z38" s="27">
        <f t="shared" si="172"/>
        <v>0</v>
      </c>
      <c r="AA38" s="27">
        <f t="shared" si="172"/>
        <v>0</v>
      </c>
      <c r="AB38" s="27">
        <f t="shared" si="172"/>
        <v>0</v>
      </c>
      <c r="AC38" s="27">
        <f t="shared" si="172"/>
        <v>0</v>
      </c>
      <c r="AD38" s="27">
        <f t="shared" si="172"/>
        <v>0</v>
      </c>
      <c r="AE38" s="27">
        <f t="shared" si="172"/>
        <v>0</v>
      </c>
      <c r="AF38" s="27"/>
      <c r="AG38" s="27">
        <f t="shared" si="171"/>
        <v>0</v>
      </c>
      <c r="AH38" s="27">
        <f>SUM(AH39:AH41)</f>
        <v>128573.03</v>
      </c>
      <c r="AI38" s="27">
        <f t="shared" si="131"/>
        <v>430</v>
      </c>
      <c r="AJ38" s="27">
        <f>SUM(AJ39:AJ41)</f>
        <v>430</v>
      </c>
      <c r="AK38" s="27">
        <f t="shared" ref="AK38:AR38" si="173">SUM(AK39:AK41)</f>
        <v>0</v>
      </c>
      <c r="AL38" s="27">
        <f t="shared" si="173"/>
        <v>0</v>
      </c>
      <c r="AM38" s="27">
        <f t="shared" si="173"/>
        <v>0</v>
      </c>
      <c r="AN38" s="27">
        <f t="shared" si="173"/>
        <v>0</v>
      </c>
      <c r="AO38" s="27">
        <f t="shared" si="173"/>
        <v>0</v>
      </c>
      <c r="AP38" s="27">
        <f t="shared" si="173"/>
        <v>0</v>
      </c>
      <c r="AQ38" s="27">
        <f t="shared" si="173"/>
        <v>0</v>
      </c>
      <c r="AR38" s="27">
        <f t="shared" si="173"/>
        <v>0</v>
      </c>
      <c r="AS38" s="27">
        <f t="shared" si="171"/>
        <v>0</v>
      </c>
      <c r="AT38" s="27">
        <f t="shared" si="171"/>
        <v>0</v>
      </c>
      <c r="AU38" s="27"/>
      <c r="AV38" s="27">
        <f t="shared" si="171"/>
        <v>0</v>
      </c>
      <c r="AW38" s="27">
        <f t="shared" si="171"/>
        <v>0</v>
      </c>
      <c r="AX38" s="27"/>
      <c r="AY38" s="34">
        <f t="shared" ref="AY38:AZ46" si="174">+BA38+BC38+BE38+BG38+BI38+BK38</f>
        <v>750</v>
      </c>
      <c r="AZ38" s="34">
        <f t="shared" si="174"/>
        <v>0</v>
      </c>
      <c r="BA38" s="27">
        <f t="shared" ref="BA38:CO38" si="175">SUM(BA39:BA40)</f>
        <v>0</v>
      </c>
      <c r="BB38" s="27">
        <f t="shared" si="175"/>
        <v>0</v>
      </c>
      <c r="BC38" s="27">
        <f t="shared" si="175"/>
        <v>0</v>
      </c>
      <c r="BD38" s="27">
        <f t="shared" si="175"/>
        <v>0</v>
      </c>
      <c r="BE38" s="27">
        <f t="shared" si="175"/>
        <v>750</v>
      </c>
      <c r="BF38" s="27">
        <f t="shared" si="175"/>
        <v>0</v>
      </c>
      <c r="BG38" s="27">
        <f t="shared" si="175"/>
        <v>0</v>
      </c>
      <c r="BH38" s="27">
        <f t="shared" si="175"/>
        <v>0</v>
      </c>
      <c r="BI38" s="27">
        <f t="shared" si="175"/>
        <v>0</v>
      </c>
      <c r="BJ38" s="27">
        <f t="shared" si="175"/>
        <v>0</v>
      </c>
      <c r="BK38" s="27">
        <f t="shared" si="175"/>
        <v>0</v>
      </c>
      <c r="BL38" s="27">
        <f t="shared" si="175"/>
        <v>0</v>
      </c>
      <c r="BM38" s="27">
        <f t="shared" si="175"/>
        <v>0</v>
      </c>
      <c r="BN38" s="27">
        <f t="shared" si="175"/>
        <v>0</v>
      </c>
      <c r="BO38" s="27">
        <f t="shared" si="175"/>
        <v>0</v>
      </c>
      <c r="BP38" s="27">
        <f t="shared" si="175"/>
        <v>0</v>
      </c>
      <c r="BQ38" s="27">
        <f t="shared" si="175"/>
        <v>0</v>
      </c>
      <c r="BR38" s="27">
        <f t="shared" si="175"/>
        <v>0</v>
      </c>
      <c r="BS38" s="27">
        <f t="shared" si="175"/>
        <v>0</v>
      </c>
      <c r="BT38" s="27">
        <f t="shared" si="175"/>
        <v>0</v>
      </c>
      <c r="BU38" s="27">
        <f t="shared" si="175"/>
        <v>0</v>
      </c>
      <c r="BV38" s="27">
        <f t="shared" si="175"/>
        <v>0</v>
      </c>
      <c r="BW38" s="27">
        <f t="shared" si="175"/>
        <v>0</v>
      </c>
      <c r="BX38" s="27">
        <f t="shared" si="175"/>
        <v>0</v>
      </c>
      <c r="BY38" s="27">
        <f t="shared" si="175"/>
        <v>0</v>
      </c>
      <c r="BZ38" s="27">
        <f t="shared" si="175"/>
        <v>0</v>
      </c>
      <c r="CA38" s="27">
        <f t="shared" si="175"/>
        <v>58728</v>
      </c>
      <c r="CB38" s="27">
        <f t="shared" si="175"/>
        <v>0</v>
      </c>
      <c r="CC38" s="27">
        <f t="shared" si="175"/>
        <v>0</v>
      </c>
      <c r="CD38" s="27">
        <f t="shared" si="175"/>
        <v>0</v>
      </c>
      <c r="CE38" s="27">
        <f t="shared" si="175"/>
        <v>0</v>
      </c>
      <c r="CF38" s="27">
        <f t="shared" si="175"/>
        <v>0</v>
      </c>
      <c r="CG38" s="27">
        <f t="shared" si="175"/>
        <v>58728</v>
      </c>
      <c r="CH38" s="27">
        <f t="shared" si="175"/>
        <v>0</v>
      </c>
      <c r="CI38" s="27">
        <f t="shared" si="175"/>
        <v>0</v>
      </c>
      <c r="CJ38" s="27">
        <f t="shared" si="175"/>
        <v>0</v>
      </c>
      <c r="CK38" s="27">
        <f t="shared" si="175"/>
        <v>0</v>
      </c>
      <c r="CL38" s="27">
        <f t="shared" si="175"/>
        <v>0</v>
      </c>
      <c r="CM38" s="27">
        <f t="shared" si="175"/>
        <v>0</v>
      </c>
      <c r="CN38" s="27">
        <f t="shared" si="175"/>
        <v>0</v>
      </c>
      <c r="CO38" s="27">
        <f t="shared" si="175"/>
        <v>0</v>
      </c>
      <c r="CP38" s="34">
        <f t="shared" ref="CP38:CP46" si="176">+CR38+CT38+CV38+CX38+CZ38+DB38</f>
        <v>128573.03</v>
      </c>
      <c r="CQ38" s="27">
        <f t="shared" ref="CQ38:CW38" si="177">SUM(CQ39:CQ40)</f>
        <v>0</v>
      </c>
      <c r="CR38" s="27">
        <f t="shared" si="177"/>
        <v>0</v>
      </c>
      <c r="CS38" s="27">
        <f t="shared" si="177"/>
        <v>0</v>
      </c>
      <c r="CT38" s="27">
        <f t="shared" si="177"/>
        <v>0</v>
      </c>
      <c r="CU38" s="27">
        <f t="shared" si="177"/>
        <v>0</v>
      </c>
      <c r="CV38" s="27">
        <f t="shared" si="177"/>
        <v>0</v>
      </c>
      <c r="CW38" s="27">
        <f t="shared" si="177"/>
        <v>0</v>
      </c>
      <c r="CX38" s="27">
        <f>SUM(CX39:CX41)</f>
        <v>128573.03</v>
      </c>
      <c r="CY38" s="27">
        <f>SUM(CY39:CY40)</f>
        <v>0</v>
      </c>
      <c r="CZ38" s="27">
        <f>SUM(CZ39:CZ40)</f>
        <v>0</v>
      </c>
      <c r="DA38" s="27">
        <f>SUM(DA39:DA40)</f>
        <v>0</v>
      </c>
      <c r="DB38" s="27">
        <f>SUM(DB39:DB40)</f>
        <v>0</v>
      </c>
      <c r="DC38" s="380">
        <f t="shared" si="7"/>
        <v>59478</v>
      </c>
      <c r="DD38" s="380">
        <f t="shared" si="8"/>
        <v>128573.03</v>
      </c>
      <c r="DE38" s="64">
        <f t="shared" si="9"/>
        <v>0</v>
      </c>
      <c r="DF38" s="64">
        <f t="shared" si="10"/>
        <v>0</v>
      </c>
      <c r="DG38" s="64">
        <f t="shared" si="11"/>
        <v>0</v>
      </c>
      <c r="DH38" s="64">
        <f t="shared" si="12"/>
        <v>0</v>
      </c>
      <c r="DI38" s="64">
        <f t="shared" si="13"/>
        <v>59478</v>
      </c>
      <c r="DJ38" s="64">
        <f t="shared" si="14"/>
        <v>0</v>
      </c>
      <c r="DK38" s="64">
        <f t="shared" si="15"/>
        <v>0</v>
      </c>
      <c r="DL38" s="64">
        <f t="shared" si="16"/>
        <v>128573.03</v>
      </c>
      <c r="DM38" s="64">
        <f t="shared" si="17"/>
        <v>0</v>
      </c>
      <c r="DN38" s="64">
        <f t="shared" si="18"/>
        <v>0</v>
      </c>
      <c r="DO38" s="64">
        <f t="shared" si="19"/>
        <v>0</v>
      </c>
      <c r="DP38" s="64">
        <f t="shared" si="20"/>
        <v>0</v>
      </c>
      <c r="DQ38" s="51"/>
      <c r="DR38" s="51"/>
      <c r="DS38" s="51"/>
      <c r="DT38" s="51"/>
      <c r="DU38" s="51"/>
      <c r="DV38" s="51"/>
      <c r="DW38" s="27">
        <v>4645.2341759999981</v>
      </c>
      <c r="DX38" s="27">
        <f>+'[61]Кэш-Фло-1'!$F$65</f>
        <v>10956.930592743112</v>
      </c>
      <c r="DY38" s="51"/>
      <c r="DZ38" s="51"/>
      <c r="EA38" s="27">
        <v>8.1</v>
      </c>
      <c r="EB38" s="64">
        <f t="shared" si="91"/>
        <v>750</v>
      </c>
      <c r="EC38" s="426">
        <f t="shared" si="92"/>
        <v>486.06205</v>
      </c>
      <c r="ED38" s="426">
        <f t="shared" si="93"/>
        <v>0</v>
      </c>
      <c r="EE38" s="64">
        <f t="shared" si="94"/>
        <v>0</v>
      </c>
      <c r="EF38" s="64">
        <f t="shared" si="21"/>
        <v>0</v>
      </c>
      <c r="EG38" s="64">
        <f t="shared" si="95"/>
        <v>0</v>
      </c>
      <c r="EH38" s="64">
        <f t="shared" si="22"/>
        <v>0</v>
      </c>
      <c r="EI38" s="64">
        <f t="shared" si="23"/>
        <v>0</v>
      </c>
      <c r="EJ38" s="64">
        <f t="shared" si="96"/>
        <v>0</v>
      </c>
      <c r="EK38" s="64">
        <f t="shared" si="24"/>
        <v>0</v>
      </c>
      <c r="EL38" s="64">
        <f t="shared" si="25"/>
        <v>750</v>
      </c>
      <c r="EM38" s="64">
        <f t="shared" si="26"/>
        <v>56.062050000000006</v>
      </c>
      <c r="EN38" s="64">
        <f t="shared" si="27"/>
        <v>0</v>
      </c>
      <c r="EO38" s="64">
        <f t="shared" si="28"/>
        <v>0</v>
      </c>
      <c r="EP38" s="64">
        <f t="shared" si="29"/>
        <v>430</v>
      </c>
      <c r="EQ38" s="64">
        <f t="shared" si="30"/>
        <v>0</v>
      </c>
      <c r="ER38" s="64">
        <f t="shared" si="31"/>
        <v>0</v>
      </c>
      <c r="ES38" s="64"/>
      <c r="ET38" s="426">
        <f t="shared" si="32"/>
        <v>0</v>
      </c>
      <c r="EU38" s="64">
        <f t="shared" si="33"/>
        <v>0</v>
      </c>
      <c r="EV38" s="64"/>
      <c r="EW38" s="426">
        <f t="shared" si="34"/>
        <v>0</v>
      </c>
      <c r="EX38" s="64">
        <f t="shared" si="97"/>
        <v>0</v>
      </c>
      <c r="EY38" s="426">
        <f t="shared" si="98"/>
        <v>0</v>
      </c>
      <c r="EZ38" s="426">
        <f t="shared" si="99"/>
        <v>0</v>
      </c>
      <c r="FA38" s="64">
        <f t="shared" si="100"/>
        <v>0</v>
      </c>
      <c r="FB38" s="64">
        <f t="shared" si="35"/>
        <v>0</v>
      </c>
      <c r="FC38" s="64">
        <f t="shared" si="101"/>
        <v>0</v>
      </c>
      <c r="FD38" s="64">
        <f t="shared" si="36"/>
        <v>0</v>
      </c>
      <c r="FE38" s="64">
        <f t="shared" si="37"/>
        <v>0</v>
      </c>
      <c r="FF38" s="64">
        <f t="shared" si="102"/>
        <v>0</v>
      </c>
      <c r="FG38" s="64">
        <f t="shared" si="38"/>
        <v>0</v>
      </c>
      <c r="FH38" s="64">
        <f t="shared" si="39"/>
        <v>0</v>
      </c>
      <c r="FI38" s="64">
        <f t="shared" si="40"/>
        <v>0</v>
      </c>
      <c r="FJ38" s="64">
        <f t="shared" si="41"/>
        <v>0</v>
      </c>
      <c r="FK38" s="64">
        <f t="shared" si="42"/>
        <v>0</v>
      </c>
      <c r="FL38" s="64">
        <f t="shared" si="43"/>
        <v>0</v>
      </c>
      <c r="FM38" s="64">
        <f t="shared" si="44"/>
        <v>0</v>
      </c>
      <c r="FN38" s="64">
        <f t="shared" si="45"/>
        <v>0</v>
      </c>
      <c r="FO38" s="64"/>
      <c r="FP38" s="64">
        <f t="shared" si="46"/>
        <v>0</v>
      </c>
      <c r="FQ38" s="64">
        <f t="shared" si="47"/>
        <v>0</v>
      </c>
      <c r="FR38" s="64"/>
      <c r="FS38" s="64">
        <f t="shared" si="48"/>
        <v>0</v>
      </c>
      <c r="FT38" s="64">
        <f t="shared" si="49"/>
        <v>58728</v>
      </c>
      <c r="FU38" s="426">
        <f t="shared" si="50"/>
        <v>0</v>
      </c>
      <c r="FV38" s="426">
        <f t="shared" si="103"/>
        <v>0</v>
      </c>
      <c r="FW38" s="64">
        <f t="shared" si="51"/>
        <v>0</v>
      </c>
      <c r="FX38" s="64">
        <f t="shared" si="52"/>
        <v>0</v>
      </c>
      <c r="FY38" s="64">
        <f t="shared" si="104"/>
        <v>0</v>
      </c>
      <c r="FZ38" s="64">
        <f t="shared" si="53"/>
        <v>0</v>
      </c>
      <c r="GA38" s="64">
        <f t="shared" si="54"/>
        <v>0</v>
      </c>
      <c r="GB38" s="64">
        <f t="shared" si="105"/>
        <v>0</v>
      </c>
      <c r="GC38" s="64">
        <f t="shared" si="55"/>
        <v>0</v>
      </c>
      <c r="GD38" s="64">
        <f t="shared" si="56"/>
        <v>58728</v>
      </c>
      <c r="GE38" s="64">
        <f t="shared" si="57"/>
        <v>0</v>
      </c>
      <c r="GF38" s="64">
        <f t="shared" si="58"/>
        <v>0</v>
      </c>
      <c r="GG38" s="64">
        <f t="shared" si="59"/>
        <v>0</v>
      </c>
      <c r="GH38" s="64">
        <f t="shared" si="60"/>
        <v>0</v>
      </c>
      <c r="GI38" s="64">
        <f t="shared" si="61"/>
        <v>0</v>
      </c>
      <c r="GJ38" s="64">
        <f t="shared" si="62"/>
        <v>0</v>
      </c>
      <c r="GK38" s="64"/>
      <c r="GL38" s="64">
        <f t="shared" si="63"/>
        <v>0</v>
      </c>
      <c r="GM38" s="64">
        <f t="shared" si="64"/>
        <v>0</v>
      </c>
      <c r="GN38" s="64"/>
      <c r="GO38" s="64">
        <f t="shared" si="65"/>
        <v>0</v>
      </c>
      <c r="GP38" s="64">
        <f t="shared" si="66"/>
        <v>0</v>
      </c>
      <c r="GQ38" s="426">
        <f t="shared" si="67"/>
        <v>0</v>
      </c>
      <c r="GR38" s="426">
        <f t="shared" si="106"/>
        <v>128573.03</v>
      </c>
      <c r="GS38" s="64">
        <f t="shared" si="68"/>
        <v>128573.03</v>
      </c>
      <c r="GT38" s="64">
        <f t="shared" si="69"/>
        <v>0</v>
      </c>
      <c r="GU38" s="64">
        <f t="shared" si="107"/>
        <v>0</v>
      </c>
      <c r="GV38" s="64">
        <f t="shared" si="70"/>
        <v>0</v>
      </c>
      <c r="GW38" s="64">
        <f t="shared" si="71"/>
        <v>0</v>
      </c>
      <c r="GX38" s="64">
        <f t="shared" si="108"/>
        <v>0</v>
      </c>
      <c r="GY38" s="64">
        <f t="shared" si="72"/>
        <v>0</v>
      </c>
      <c r="GZ38" s="64">
        <f t="shared" si="73"/>
        <v>0</v>
      </c>
      <c r="HA38" s="64">
        <f t="shared" si="109"/>
        <v>0</v>
      </c>
      <c r="HB38" s="64">
        <f t="shared" si="74"/>
        <v>0</v>
      </c>
      <c r="HC38" s="64">
        <f t="shared" si="75"/>
        <v>0</v>
      </c>
      <c r="HD38" s="64">
        <f t="shared" si="110"/>
        <v>0</v>
      </c>
      <c r="HE38" s="64">
        <f t="shared" si="76"/>
        <v>128573.03</v>
      </c>
      <c r="HF38" s="64">
        <f t="shared" si="77"/>
        <v>0</v>
      </c>
      <c r="HG38" s="64"/>
      <c r="HH38" s="64">
        <f t="shared" si="78"/>
        <v>0</v>
      </c>
      <c r="HI38" s="64">
        <f t="shared" si="79"/>
        <v>0</v>
      </c>
      <c r="HJ38" s="64"/>
      <c r="HK38" s="64">
        <f t="shared" si="80"/>
        <v>0</v>
      </c>
      <c r="HL38" s="382">
        <f t="shared" si="111"/>
        <v>59478</v>
      </c>
      <c r="HM38" s="398">
        <f t="shared" si="81"/>
        <v>486.06205</v>
      </c>
      <c r="HN38" s="398">
        <f t="shared" si="112"/>
        <v>128573.03</v>
      </c>
      <c r="HO38" s="382">
        <f t="shared" si="82"/>
        <v>128573.03</v>
      </c>
      <c r="HP38" s="382">
        <f t="shared" si="113"/>
        <v>0</v>
      </c>
      <c r="HQ38" s="382">
        <f t="shared" si="133"/>
        <v>0</v>
      </c>
      <c r="HR38" s="382">
        <f t="shared" si="134"/>
        <v>0</v>
      </c>
      <c r="HS38" s="382">
        <f t="shared" si="135"/>
        <v>0</v>
      </c>
      <c r="HT38" s="382">
        <f t="shared" si="136"/>
        <v>0</v>
      </c>
      <c r="HU38" s="382">
        <f t="shared" si="137"/>
        <v>0</v>
      </c>
      <c r="HV38" s="382">
        <f t="shared" si="138"/>
        <v>59478</v>
      </c>
      <c r="HW38" s="382">
        <f t="shared" si="139"/>
        <v>56.062050000000006</v>
      </c>
      <c r="HX38" s="382">
        <f t="shared" si="140"/>
        <v>0</v>
      </c>
      <c r="HY38" s="382">
        <f t="shared" si="141"/>
        <v>0</v>
      </c>
      <c r="HZ38" s="382">
        <f t="shared" si="142"/>
        <v>430</v>
      </c>
      <c r="IA38" s="382">
        <f t="shared" si="143"/>
        <v>128573.03</v>
      </c>
      <c r="IB38" s="382">
        <f t="shared" si="144"/>
        <v>0</v>
      </c>
      <c r="IC38" s="382">
        <f t="shared" si="145"/>
        <v>0</v>
      </c>
      <c r="ID38" s="382">
        <f t="shared" si="146"/>
        <v>0</v>
      </c>
      <c r="IE38" s="382">
        <f t="shared" si="147"/>
        <v>0</v>
      </c>
      <c r="IF38" s="382">
        <f t="shared" si="148"/>
        <v>0</v>
      </c>
      <c r="IG38" s="382">
        <f t="shared" si="149"/>
        <v>0</v>
      </c>
    </row>
    <row r="39" spans="1:241" s="35" customFormat="1" ht="35.25" hidden="1" customHeight="1" outlineLevel="3">
      <c r="A39" s="248"/>
      <c r="B39" s="388" t="s">
        <v>574</v>
      </c>
      <c r="C39" s="76" t="s">
        <v>145</v>
      </c>
      <c r="D39" s="60" t="s">
        <v>178</v>
      </c>
      <c r="E39" s="580"/>
      <c r="F39" s="357"/>
      <c r="G39" s="245" t="s">
        <v>49</v>
      </c>
      <c r="H39" s="245"/>
      <c r="I39" s="245"/>
      <c r="J39" s="245">
        <v>2020</v>
      </c>
      <c r="K39" s="245">
        <v>2020</v>
      </c>
      <c r="L39" s="60" t="s">
        <v>178</v>
      </c>
      <c r="M39" s="34">
        <f>+P39+R39+T39+AG39+AS39+AV39</f>
        <v>45258</v>
      </c>
      <c r="N39" s="341" t="s">
        <v>603</v>
      </c>
      <c r="O39" s="34">
        <f t="shared" ref="O39:O50" si="178">+Q39+S39+U39+AH39+AT39+AW39</f>
        <v>80937.86</v>
      </c>
      <c r="P39" s="34">
        <f t="shared" ref="P39:U42" si="179">BA39+BO39+CC39+CQ39</f>
        <v>0</v>
      </c>
      <c r="Q39" s="34">
        <f t="shared" si="179"/>
        <v>0</v>
      </c>
      <c r="R39" s="34">
        <f t="shared" si="179"/>
        <v>0</v>
      </c>
      <c r="S39" s="34">
        <f t="shared" si="179"/>
        <v>0</v>
      </c>
      <c r="T39" s="34">
        <f t="shared" si="179"/>
        <v>45258</v>
      </c>
      <c r="U39" s="34">
        <f t="shared" si="179"/>
        <v>0</v>
      </c>
      <c r="V39" s="66">
        <f t="shared" si="132"/>
        <v>0</v>
      </c>
      <c r="W39" s="342">
        <v>56.062050000000006</v>
      </c>
      <c r="X39" s="34"/>
      <c r="Y39" s="34"/>
      <c r="Z39" s="34"/>
      <c r="AA39" s="34"/>
      <c r="AB39" s="34"/>
      <c r="AC39" s="34"/>
      <c r="AD39" s="34"/>
      <c r="AE39" s="34"/>
      <c r="AF39" s="34"/>
      <c r="AG39" s="34">
        <f t="shared" ref="AG39:AH41" si="180">BG39+BU39+CI39+CW39</f>
        <v>0</v>
      </c>
      <c r="AH39" s="34">
        <f t="shared" si="180"/>
        <v>80937.86</v>
      </c>
      <c r="AI39" s="34">
        <f t="shared" si="131"/>
        <v>430</v>
      </c>
      <c r="AJ39" s="342">
        <v>430</v>
      </c>
      <c r="AK39" s="34"/>
      <c r="AL39" s="34"/>
      <c r="AM39" s="34"/>
      <c r="AN39" s="34"/>
      <c r="AO39" s="34"/>
      <c r="AP39" s="34"/>
      <c r="AQ39" s="34"/>
      <c r="AR39" s="34"/>
      <c r="AS39" s="34">
        <f t="shared" ref="AS39:AT41" si="181">BI39+BW39+CK39+CY39</f>
        <v>0</v>
      </c>
      <c r="AT39" s="34">
        <f t="shared" si="181"/>
        <v>0</v>
      </c>
      <c r="AU39" s="34"/>
      <c r="AV39" s="34">
        <f t="shared" ref="AV39:AW50" si="182">BK39+BY39+CM39+DA39</f>
        <v>0</v>
      </c>
      <c r="AW39" s="34">
        <f t="shared" si="182"/>
        <v>0</v>
      </c>
      <c r="AX39" s="34"/>
      <c r="AY39" s="34">
        <f>+BA39+BC39+BE39+BG39+BI39+BK39</f>
        <v>500</v>
      </c>
      <c r="AZ39" s="34">
        <f t="shared" si="174"/>
        <v>0</v>
      </c>
      <c r="BA39" s="34">
        <v>0</v>
      </c>
      <c r="BB39" s="34"/>
      <c r="BC39" s="34"/>
      <c r="BD39" s="34"/>
      <c r="BE39" s="34">
        <v>500</v>
      </c>
      <c r="BF39" s="34"/>
      <c r="BG39" s="34"/>
      <c r="BH39" s="34">
        <v>0</v>
      </c>
      <c r="BI39" s="34"/>
      <c r="BJ39" s="34"/>
      <c r="BK39" s="34"/>
      <c r="BL39" s="34"/>
      <c r="BM39" s="34">
        <f t="shared" ref="BM39:BN54" si="183">BO39+BQ39+BS39+BU39+BW39+BY39</f>
        <v>0</v>
      </c>
      <c r="BN39" s="34">
        <f t="shared" si="183"/>
        <v>0</v>
      </c>
      <c r="BO39" s="245"/>
      <c r="BP39" s="245"/>
      <c r="BQ39" s="245"/>
      <c r="BR39" s="245"/>
      <c r="BS39" s="245"/>
      <c r="BT39" s="245"/>
      <c r="BU39" s="245"/>
      <c r="BV39" s="245"/>
      <c r="BW39" s="245"/>
      <c r="BX39" s="245"/>
      <c r="BY39" s="245"/>
      <c r="BZ39" s="245"/>
      <c r="CA39" s="34">
        <f t="shared" ref="CA39:CB40" si="184">+CC39+CE39+CG39+CI39+CK39+CM39</f>
        <v>44758</v>
      </c>
      <c r="CB39" s="34">
        <f t="shared" si="184"/>
        <v>0</v>
      </c>
      <c r="CC39" s="245"/>
      <c r="CD39" s="245"/>
      <c r="CE39" s="245"/>
      <c r="CF39" s="245"/>
      <c r="CG39" s="34">
        <v>44758</v>
      </c>
      <c r="CH39" s="34"/>
      <c r="CI39" s="245"/>
      <c r="CJ39" s="34"/>
      <c r="CK39" s="245"/>
      <c r="CL39" s="245"/>
      <c r="CM39" s="245"/>
      <c r="CN39" s="245"/>
      <c r="CO39" s="34">
        <f t="shared" ref="CO39:CO46" si="185">+CQ39+CS39+CU39+CW39+CY39+DA39</f>
        <v>0</v>
      </c>
      <c r="CP39" s="34">
        <f t="shared" si="176"/>
        <v>80937.86</v>
      </c>
      <c r="CQ39" s="245"/>
      <c r="CR39" s="245"/>
      <c r="CS39" s="245"/>
      <c r="CT39" s="245"/>
      <c r="CU39" s="245"/>
      <c r="CV39" s="245"/>
      <c r="CW39" s="245"/>
      <c r="CX39" s="245">
        <v>80937.86</v>
      </c>
      <c r="CY39" s="245"/>
      <c r="CZ39" s="358"/>
      <c r="DA39" s="358"/>
      <c r="DB39" s="358"/>
      <c r="DC39" s="380">
        <f t="shared" si="7"/>
        <v>45258</v>
      </c>
      <c r="DD39" s="380">
        <f t="shared" si="8"/>
        <v>80937.86</v>
      </c>
      <c r="DE39" s="64">
        <f t="shared" si="9"/>
        <v>0</v>
      </c>
      <c r="DF39" s="64">
        <f t="shared" si="10"/>
        <v>0</v>
      </c>
      <c r="DG39" s="64">
        <f t="shared" si="11"/>
        <v>0</v>
      </c>
      <c r="DH39" s="64">
        <f t="shared" si="12"/>
        <v>0</v>
      </c>
      <c r="DI39" s="64">
        <f t="shared" si="13"/>
        <v>45258</v>
      </c>
      <c r="DJ39" s="64">
        <f t="shared" si="14"/>
        <v>0</v>
      </c>
      <c r="DK39" s="64">
        <f t="shared" si="15"/>
        <v>0</v>
      </c>
      <c r="DL39" s="64">
        <f t="shared" si="16"/>
        <v>80937.86</v>
      </c>
      <c r="DM39" s="64">
        <f t="shared" si="17"/>
        <v>0</v>
      </c>
      <c r="DN39" s="64">
        <f t="shared" si="18"/>
        <v>0</v>
      </c>
      <c r="DO39" s="64">
        <f t="shared" si="19"/>
        <v>0</v>
      </c>
      <c r="DP39" s="64">
        <f t="shared" si="20"/>
        <v>0</v>
      </c>
      <c r="DQ39" s="245">
        <v>0</v>
      </c>
      <c r="DR39" s="245">
        <v>1</v>
      </c>
      <c r="DS39" s="245">
        <v>1</v>
      </c>
      <c r="DT39" s="245">
        <v>0</v>
      </c>
      <c r="DU39" s="245">
        <v>1</v>
      </c>
      <c r="DV39" s="245">
        <f>SUM(DQ39:DU39)</f>
        <v>3</v>
      </c>
      <c r="DW39" s="245"/>
      <c r="DX39" s="245"/>
      <c r="DY39" s="33"/>
      <c r="DZ39" s="33"/>
      <c r="EA39" s="33"/>
      <c r="EB39" s="64">
        <f t="shared" si="91"/>
        <v>500</v>
      </c>
      <c r="EC39" s="426">
        <f t="shared" si="92"/>
        <v>486.06205</v>
      </c>
      <c r="ED39" s="426">
        <f t="shared" si="93"/>
        <v>0</v>
      </c>
      <c r="EE39" s="64">
        <f t="shared" si="94"/>
        <v>0</v>
      </c>
      <c r="EF39" s="64">
        <f t="shared" si="21"/>
        <v>0</v>
      </c>
      <c r="EG39" s="64">
        <f t="shared" si="95"/>
        <v>0</v>
      </c>
      <c r="EH39" s="64">
        <f t="shared" si="22"/>
        <v>0</v>
      </c>
      <c r="EI39" s="64">
        <f t="shared" si="23"/>
        <v>0</v>
      </c>
      <c r="EJ39" s="64">
        <f t="shared" si="96"/>
        <v>0</v>
      </c>
      <c r="EK39" s="64">
        <f t="shared" si="24"/>
        <v>0</v>
      </c>
      <c r="EL39" s="64">
        <f t="shared" si="25"/>
        <v>500</v>
      </c>
      <c r="EM39" s="64">
        <f t="shared" si="26"/>
        <v>56.062050000000006</v>
      </c>
      <c r="EN39" s="64">
        <f t="shared" si="27"/>
        <v>0</v>
      </c>
      <c r="EO39" s="64">
        <f t="shared" si="28"/>
        <v>0</v>
      </c>
      <c r="EP39" s="64">
        <f t="shared" si="29"/>
        <v>430</v>
      </c>
      <c r="EQ39" s="64">
        <f t="shared" si="30"/>
        <v>0</v>
      </c>
      <c r="ER39" s="64">
        <f t="shared" si="31"/>
        <v>0</v>
      </c>
      <c r="ES39" s="64"/>
      <c r="ET39" s="426">
        <f t="shared" si="32"/>
        <v>0</v>
      </c>
      <c r="EU39" s="64">
        <f t="shared" si="33"/>
        <v>0</v>
      </c>
      <c r="EV39" s="64"/>
      <c r="EW39" s="426">
        <f t="shared" si="34"/>
        <v>0</v>
      </c>
      <c r="EX39" s="64">
        <f t="shared" si="97"/>
        <v>0</v>
      </c>
      <c r="EY39" s="426">
        <f t="shared" si="98"/>
        <v>0</v>
      </c>
      <c r="EZ39" s="426">
        <f t="shared" si="99"/>
        <v>0</v>
      </c>
      <c r="FA39" s="64">
        <f t="shared" si="100"/>
        <v>0</v>
      </c>
      <c r="FB39" s="64">
        <f t="shared" si="35"/>
        <v>0</v>
      </c>
      <c r="FC39" s="64">
        <f t="shared" si="101"/>
        <v>0</v>
      </c>
      <c r="FD39" s="64">
        <f t="shared" si="36"/>
        <v>0</v>
      </c>
      <c r="FE39" s="64">
        <f t="shared" si="37"/>
        <v>0</v>
      </c>
      <c r="FF39" s="64">
        <f t="shared" si="102"/>
        <v>0</v>
      </c>
      <c r="FG39" s="64">
        <f t="shared" si="38"/>
        <v>0</v>
      </c>
      <c r="FH39" s="64">
        <f t="shared" si="39"/>
        <v>0</v>
      </c>
      <c r="FI39" s="64">
        <f t="shared" si="40"/>
        <v>0</v>
      </c>
      <c r="FJ39" s="64">
        <f t="shared" si="41"/>
        <v>0</v>
      </c>
      <c r="FK39" s="64">
        <f t="shared" si="42"/>
        <v>0</v>
      </c>
      <c r="FL39" s="64">
        <f t="shared" si="43"/>
        <v>0</v>
      </c>
      <c r="FM39" s="64">
        <f t="shared" si="44"/>
        <v>0</v>
      </c>
      <c r="FN39" s="64">
        <f t="shared" si="45"/>
        <v>0</v>
      </c>
      <c r="FO39" s="64"/>
      <c r="FP39" s="64">
        <f t="shared" si="46"/>
        <v>0</v>
      </c>
      <c r="FQ39" s="64">
        <f t="shared" si="47"/>
        <v>0</v>
      </c>
      <c r="FR39" s="64"/>
      <c r="FS39" s="64">
        <f t="shared" si="48"/>
        <v>0</v>
      </c>
      <c r="FT39" s="64">
        <f t="shared" si="49"/>
        <v>44758</v>
      </c>
      <c r="FU39" s="426">
        <f t="shared" si="50"/>
        <v>0</v>
      </c>
      <c r="FV39" s="426">
        <f t="shared" si="103"/>
        <v>0</v>
      </c>
      <c r="FW39" s="64">
        <f t="shared" si="51"/>
        <v>0</v>
      </c>
      <c r="FX39" s="64">
        <f t="shared" si="52"/>
        <v>0</v>
      </c>
      <c r="FY39" s="64">
        <f t="shared" si="104"/>
        <v>0</v>
      </c>
      <c r="FZ39" s="64">
        <f t="shared" si="53"/>
        <v>0</v>
      </c>
      <c r="GA39" s="64">
        <f t="shared" si="54"/>
        <v>0</v>
      </c>
      <c r="GB39" s="64">
        <f t="shared" si="105"/>
        <v>0</v>
      </c>
      <c r="GC39" s="64">
        <f t="shared" si="55"/>
        <v>0</v>
      </c>
      <c r="GD39" s="64">
        <f t="shared" si="56"/>
        <v>44758</v>
      </c>
      <c r="GE39" s="64">
        <f t="shared" si="57"/>
        <v>0</v>
      </c>
      <c r="GF39" s="64">
        <f t="shared" si="58"/>
        <v>0</v>
      </c>
      <c r="GG39" s="64">
        <f t="shared" si="59"/>
        <v>0</v>
      </c>
      <c r="GH39" s="64">
        <f t="shared" si="60"/>
        <v>0</v>
      </c>
      <c r="GI39" s="64">
        <f t="shared" si="61"/>
        <v>0</v>
      </c>
      <c r="GJ39" s="64">
        <f t="shared" si="62"/>
        <v>0</v>
      </c>
      <c r="GK39" s="64"/>
      <c r="GL39" s="64">
        <f t="shared" si="63"/>
        <v>0</v>
      </c>
      <c r="GM39" s="64">
        <f t="shared" si="64"/>
        <v>0</v>
      </c>
      <c r="GN39" s="64"/>
      <c r="GO39" s="64">
        <f t="shared" si="65"/>
        <v>0</v>
      </c>
      <c r="GP39" s="64">
        <f t="shared" si="66"/>
        <v>0</v>
      </c>
      <c r="GQ39" s="426">
        <f t="shared" si="67"/>
        <v>0</v>
      </c>
      <c r="GR39" s="426">
        <f t="shared" si="106"/>
        <v>80937.86</v>
      </c>
      <c r="GS39" s="64">
        <f t="shared" si="68"/>
        <v>80937.86</v>
      </c>
      <c r="GT39" s="64">
        <f t="shared" si="69"/>
        <v>0</v>
      </c>
      <c r="GU39" s="64">
        <f t="shared" si="107"/>
        <v>0</v>
      </c>
      <c r="GV39" s="64">
        <f t="shared" si="70"/>
        <v>0</v>
      </c>
      <c r="GW39" s="64">
        <f t="shared" si="71"/>
        <v>0</v>
      </c>
      <c r="GX39" s="64">
        <f t="shared" si="108"/>
        <v>0</v>
      </c>
      <c r="GY39" s="64">
        <f t="shared" si="72"/>
        <v>0</v>
      </c>
      <c r="GZ39" s="64">
        <f t="shared" si="73"/>
        <v>0</v>
      </c>
      <c r="HA39" s="64">
        <f t="shared" si="109"/>
        <v>0</v>
      </c>
      <c r="HB39" s="64">
        <f t="shared" si="74"/>
        <v>0</v>
      </c>
      <c r="HC39" s="64">
        <f t="shared" si="75"/>
        <v>0</v>
      </c>
      <c r="HD39" s="64">
        <f t="shared" si="110"/>
        <v>0</v>
      </c>
      <c r="HE39" s="64">
        <f t="shared" si="76"/>
        <v>80937.86</v>
      </c>
      <c r="HF39" s="64">
        <f t="shared" si="77"/>
        <v>0</v>
      </c>
      <c r="HG39" s="64"/>
      <c r="HH39" s="64">
        <f t="shared" si="78"/>
        <v>0</v>
      </c>
      <c r="HI39" s="64">
        <f t="shared" si="79"/>
        <v>0</v>
      </c>
      <c r="HJ39" s="64"/>
      <c r="HK39" s="64">
        <f t="shared" si="80"/>
        <v>0</v>
      </c>
      <c r="HL39" s="382">
        <f t="shared" si="111"/>
        <v>45258</v>
      </c>
      <c r="HM39" s="398">
        <f t="shared" si="81"/>
        <v>486.06205</v>
      </c>
      <c r="HN39" s="429">
        <f t="shared" si="112"/>
        <v>80937.86</v>
      </c>
      <c r="HO39" s="382">
        <f t="shared" si="82"/>
        <v>80937.86</v>
      </c>
      <c r="HP39" s="382">
        <f t="shared" si="113"/>
        <v>0</v>
      </c>
      <c r="HQ39" s="382">
        <f t="shared" si="133"/>
        <v>0</v>
      </c>
      <c r="HR39" s="382">
        <f t="shared" si="134"/>
        <v>0</v>
      </c>
      <c r="HS39" s="382">
        <f t="shared" si="135"/>
        <v>0</v>
      </c>
      <c r="HT39" s="382">
        <f t="shared" si="136"/>
        <v>0</v>
      </c>
      <c r="HU39" s="382">
        <f t="shared" si="137"/>
        <v>0</v>
      </c>
      <c r="HV39" s="382">
        <f t="shared" si="138"/>
        <v>45258</v>
      </c>
      <c r="HW39" s="382">
        <f t="shared" si="139"/>
        <v>56.062050000000006</v>
      </c>
      <c r="HX39" s="382">
        <f t="shared" si="140"/>
        <v>0</v>
      </c>
      <c r="HY39" s="382">
        <f t="shared" si="141"/>
        <v>0</v>
      </c>
      <c r="HZ39" s="382">
        <f t="shared" si="142"/>
        <v>430</v>
      </c>
      <c r="IA39" s="382">
        <f t="shared" si="143"/>
        <v>80937.86</v>
      </c>
      <c r="IB39" s="382">
        <f t="shared" si="144"/>
        <v>0</v>
      </c>
      <c r="IC39" s="382">
        <f t="shared" si="145"/>
        <v>0</v>
      </c>
      <c r="ID39" s="382">
        <f t="shared" si="146"/>
        <v>0</v>
      </c>
      <c r="IE39" s="382">
        <f t="shared" si="147"/>
        <v>0</v>
      </c>
      <c r="IF39" s="382">
        <f t="shared" si="148"/>
        <v>0</v>
      </c>
      <c r="IG39" s="382">
        <f t="shared" si="149"/>
        <v>0</v>
      </c>
    </row>
    <row r="40" spans="1:241" s="35" customFormat="1" ht="26.25" hidden="1" customHeight="1" outlineLevel="3">
      <c r="A40" s="248"/>
      <c r="B40" s="388" t="s">
        <v>134</v>
      </c>
      <c r="C40" s="76" t="s">
        <v>146</v>
      </c>
      <c r="D40" s="60" t="s">
        <v>178</v>
      </c>
      <c r="E40" s="580"/>
      <c r="F40" s="357"/>
      <c r="G40" s="245" t="s">
        <v>49</v>
      </c>
      <c r="H40" s="245">
        <v>4.9000000000000004</v>
      </c>
      <c r="I40" s="245">
        <v>16</v>
      </c>
      <c r="J40" s="245">
        <v>2020</v>
      </c>
      <c r="K40" s="245">
        <v>2020</v>
      </c>
      <c r="L40" s="60" t="s">
        <v>178</v>
      </c>
      <c r="M40" s="34">
        <f>+P40+R40+T40+AG40+AS40+AV40</f>
        <v>14220</v>
      </c>
      <c r="N40" s="341" t="s">
        <v>603</v>
      </c>
      <c r="O40" s="34">
        <f t="shared" si="178"/>
        <v>16308.270000000002</v>
      </c>
      <c r="P40" s="34">
        <f t="shared" si="179"/>
        <v>0</v>
      </c>
      <c r="Q40" s="34">
        <f t="shared" si="179"/>
        <v>0</v>
      </c>
      <c r="R40" s="34">
        <f t="shared" si="179"/>
        <v>0</v>
      </c>
      <c r="S40" s="34">
        <f t="shared" si="179"/>
        <v>0</v>
      </c>
      <c r="T40" s="34">
        <f t="shared" si="179"/>
        <v>14220</v>
      </c>
      <c r="U40" s="34">
        <f t="shared" si="179"/>
        <v>0</v>
      </c>
      <c r="V40" s="66">
        <f t="shared" si="132"/>
        <v>0</v>
      </c>
      <c r="W40" s="34"/>
      <c r="X40" s="34"/>
      <c r="Y40" s="34"/>
      <c r="Z40" s="34"/>
      <c r="AA40" s="34"/>
      <c r="AB40" s="34"/>
      <c r="AC40" s="34"/>
      <c r="AD40" s="34"/>
      <c r="AE40" s="34"/>
      <c r="AF40" s="34"/>
      <c r="AG40" s="34">
        <f t="shared" si="180"/>
        <v>0</v>
      </c>
      <c r="AH40" s="34">
        <f t="shared" si="180"/>
        <v>16308.270000000002</v>
      </c>
      <c r="AI40" s="34">
        <f t="shared" si="131"/>
        <v>0</v>
      </c>
      <c r="AJ40" s="34"/>
      <c r="AK40" s="34"/>
      <c r="AL40" s="34"/>
      <c r="AM40" s="34"/>
      <c r="AN40" s="34"/>
      <c r="AO40" s="34"/>
      <c r="AP40" s="34"/>
      <c r="AQ40" s="34"/>
      <c r="AR40" s="34"/>
      <c r="AS40" s="34">
        <f t="shared" si="181"/>
        <v>0</v>
      </c>
      <c r="AT40" s="34">
        <f t="shared" si="181"/>
        <v>0</v>
      </c>
      <c r="AU40" s="34"/>
      <c r="AV40" s="34">
        <f t="shared" si="182"/>
        <v>0</v>
      </c>
      <c r="AW40" s="34">
        <f t="shared" si="182"/>
        <v>0</v>
      </c>
      <c r="AX40" s="34"/>
      <c r="AY40" s="34">
        <f t="shared" ref="AY40:AY46" si="186">+BA40+BC40+BE40+BG40+BI40+BK40</f>
        <v>250</v>
      </c>
      <c r="AZ40" s="34">
        <f t="shared" si="174"/>
        <v>0</v>
      </c>
      <c r="BA40" s="34">
        <v>0</v>
      </c>
      <c r="BB40" s="34"/>
      <c r="BC40" s="34"/>
      <c r="BD40" s="34"/>
      <c r="BE40" s="34">
        <v>250</v>
      </c>
      <c r="BF40" s="34"/>
      <c r="BG40" s="34"/>
      <c r="BH40" s="34">
        <v>0</v>
      </c>
      <c r="BI40" s="34"/>
      <c r="BJ40" s="34"/>
      <c r="BK40" s="34"/>
      <c r="BL40" s="34"/>
      <c r="BM40" s="34">
        <f t="shared" si="183"/>
        <v>0</v>
      </c>
      <c r="BN40" s="34">
        <f t="shared" si="183"/>
        <v>0</v>
      </c>
      <c r="BO40" s="245"/>
      <c r="BP40" s="245"/>
      <c r="BQ40" s="245"/>
      <c r="BR40" s="245"/>
      <c r="BS40" s="245"/>
      <c r="BT40" s="245"/>
      <c r="BU40" s="245"/>
      <c r="BV40" s="245"/>
      <c r="BW40" s="245"/>
      <c r="BX40" s="245"/>
      <c r="BY40" s="245"/>
      <c r="BZ40" s="245"/>
      <c r="CA40" s="34">
        <f t="shared" si="184"/>
        <v>13970</v>
      </c>
      <c r="CB40" s="34">
        <f t="shared" si="184"/>
        <v>0</v>
      </c>
      <c r="CC40" s="245"/>
      <c r="CD40" s="245"/>
      <c r="CE40" s="245"/>
      <c r="CF40" s="245"/>
      <c r="CG40" s="34">
        <v>13970</v>
      </c>
      <c r="CH40" s="34"/>
      <c r="CI40" s="245"/>
      <c r="CJ40" s="219"/>
      <c r="CK40" s="245"/>
      <c r="CL40" s="245"/>
      <c r="CM40" s="245"/>
      <c r="CN40" s="245"/>
      <c r="CO40" s="34">
        <f t="shared" si="185"/>
        <v>0</v>
      </c>
      <c r="CP40" s="34">
        <f t="shared" si="176"/>
        <v>16308.270000000002</v>
      </c>
      <c r="CQ40" s="245"/>
      <c r="CR40" s="245"/>
      <c r="CS40" s="245"/>
      <c r="CT40" s="245"/>
      <c r="CU40" s="245"/>
      <c r="CV40" s="245"/>
      <c r="CW40" s="245"/>
      <c r="CX40" s="245">
        <v>16308.270000000002</v>
      </c>
      <c r="CY40" s="245"/>
      <c r="CZ40" s="358"/>
      <c r="DA40" s="358"/>
      <c r="DB40" s="358"/>
      <c r="DC40" s="380">
        <f t="shared" si="7"/>
        <v>14220</v>
      </c>
      <c r="DD40" s="380">
        <f t="shared" si="8"/>
        <v>16308.270000000002</v>
      </c>
      <c r="DE40" s="64">
        <f t="shared" si="9"/>
        <v>0</v>
      </c>
      <c r="DF40" s="64">
        <f t="shared" si="10"/>
        <v>0</v>
      </c>
      <c r="DG40" s="64">
        <f t="shared" si="11"/>
        <v>0</v>
      </c>
      <c r="DH40" s="64">
        <f t="shared" si="12"/>
        <v>0</v>
      </c>
      <c r="DI40" s="64">
        <f t="shared" si="13"/>
        <v>14220</v>
      </c>
      <c r="DJ40" s="64">
        <f t="shared" si="14"/>
        <v>0</v>
      </c>
      <c r="DK40" s="64">
        <f t="shared" si="15"/>
        <v>0</v>
      </c>
      <c r="DL40" s="64">
        <f t="shared" si="16"/>
        <v>16308.270000000002</v>
      </c>
      <c r="DM40" s="64">
        <f t="shared" si="17"/>
        <v>0</v>
      </c>
      <c r="DN40" s="64">
        <f t="shared" si="18"/>
        <v>0</v>
      </c>
      <c r="DO40" s="64">
        <f t="shared" si="19"/>
        <v>0</v>
      </c>
      <c r="DP40" s="64">
        <f t="shared" si="20"/>
        <v>0</v>
      </c>
      <c r="DQ40" s="245">
        <v>0</v>
      </c>
      <c r="DR40" s="245">
        <v>1</v>
      </c>
      <c r="DS40" s="245">
        <v>1</v>
      </c>
      <c r="DT40" s="245">
        <v>0</v>
      </c>
      <c r="DU40" s="245">
        <v>1</v>
      </c>
      <c r="DV40" s="245">
        <f>SUM(DQ40:DU40)</f>
        <v>3</v>
      </c>
      <c r="DW40" s="245"/>
      <c r="DX40" s="245"/>
      <c r="DY40" s="33"/>
      <c r="DZ40" s="33"/>
      <c r="EA40" s="33"/>
      <c r="EB40" s="64">
        <f t="shared" si="91"/>
        <v>250</v>
      </c>
      <c r="EC40" s="426">
        <f t="shared" si="92"/>
        <v>0</v>
      </c>
      <c r="ED40" s="426">
        <f t="shared" si="93"/>
        <v>0</v>
      </c>
      <c r="EE40" s="64">
        <f t="shared" si="94"/>
        <v>0</v>
      </c>
      <c r="EF40" s="64">
        <f t="shared" si="21"/>
        <v>0</v>
      </c>
      <c r="EG40" s="64">
        <f t="shared" si="95"/>
        <v>0</v>
      </c>
      <c r="EH40" s="64">
        <f t="shared" si="22"/>
        <v>0</v>
      </c>
      <c r="EI40" s="64">
        <f t="shared" si="23"/>
        <v>0</v>
      </c>
      <c r="EJ40" s="64">
        <f t="shared" si="96"/>
        <v>0</v>
      </c>
      <c r="EK40" s="64">
        <f t="shared" si="24"/>
        <v>0</v>
      </c>
      <c r="EL40" s="64">
        <f t="shared" si="25"/>
        <v>250</v>
      </c>
      <c r="EM40" s="64">
        <f t="shared" si="26"/>
        <v>0</v>
      </c>
      <c r="EN40" s="64">
        <f t="shared" si="27"/>
        <v>0</v>
      </c>
      <c r="EO40" s="64">
        <f t="shared" si="28"/>
        <v>0</v>
      </c>
      <c r="EP40" s="64">
        <f t="shared" si="29"/>
        <v>0</v>
      </c>
      <c r="EQ40" s="64">
        <f t="shared" si="30"/>
        <v>0</v>
      </c>
      <c r="ER40" s="64">
        <f t="shared" si="31"/>
        <v>0</v>
      </c>
      <c r="ES40" s="64"/>
      <c r="ET40" s="426">
        <f t="shared" si="32"/>
        <v>0</v>
      </c>
      <c r="EU40" s="64">
        <f t="shared" si="33"/>
        <v>0</v>
      </c>
      <c r="EV40" s="64"/>
      <c r="EW40" s="426">
        <f t="shared" si="34"/>
        <v>0</v>
      </c>
      <c r="EX40" s="64">
        <f t="shared" si="97"/>
        <v>0</v>
      </c>
      <c r="EY40" s="426">
        <f t="shared" si="98"/>
        <v>0</v>
      </c>
      <c r="EZ40" s="426">
        <f t="shared" si="99"/>
        <v>0</v>
      </c>
      <c r="FA40" s="64">
        <f t="shared" si="100"/>
        <v>0</v>
      </c>
      <c r="FB40" s="64">
        <f t="shared" si="35"/>
        <v>0</v>
      </c>
      <c r="FC40" s="64">
        <f t="shared" si="101"/>
        <v>0</v>
      </c>
      <c r="FD40" s="64">
        <f t="shared" si="36"/>
        <v>0</v>
      </c>
      <c r="FE40" s="64">
        <f t="shared" si="37"/>
        <v>0</v>
      </c>
      <c r="FF40" s="64">
        <f t="shared" si="102"/>
        <v>0</v>
      </c>
      <c r="FG40" s="64">
        <f t="shared" si="38"/>
        <v>0</v>
      </c>
      <c r="FH40" s="64">
        <f t="shared" si="39"/>
        <v>0</v>
      </c>
      <c r="FI40" s="64">
        <f t="shared" si="40"/>
        <v>0</v>
      </c>
      <c r="FJ40" s="64">
        <f t="shared" si="41"/>
        <v>0</v>
      </c>
      <c r="FK40" s="64">
        <f t="shared" si="42"/>
        <v>0</v>
      </c>
      <c r="FL40" s="64">
        <f t="shared" si="43"/>
        <v>0</v>
      </c>
      <c r="FM40" s="64">
        <f t="shared" si="44"/>
        <v>0</v>
      </c>
      <c r="FN40" s="64">
        <f t="shared" si="45"/>
        <v>0</v>
      </c>
      <c r="FO40" s="64"/>
      <c r="FP40" s="64">
        <f t="shared" si="46"/>
        <v>0</v>
      </c>
      <c r="FQ40" s="64">
        <f t="shared" si="47"/>
        <v>0</v>
      </c>
      <c r="FR40" s="64"/>
      <c r="FS40" s="64">
        <f t="shared" si="48"/>
        <v>0</v>
      </c>
      <c r="FT40" s="64">
        <f t="shared" si="49"/>
        <v>13970</v>
      </c>
      <c r="FU40" s="426">
        <f t="shared" si="50"/>
        <v>0</v>
      </c>
      <c r="FV40" s="426">
        <f t="shared" si="103"/>
        <v>0</v>
      </c>
      <c r="FW40" s="64">
        <f t="shared" si="51"/>
        <v>0</v>
      </c>
      <c r="FX40" s="64">
        <f t="shared" si="52"/>
        <v>0</v>
      </c>
      <c r="FY40" s="64">
        <f t="shared" si="104"/>
        <v>0</v>
      </c>
      <c r="FZ40" s="64">
        <f t="shared" si="53"/>
        <v>0</v>
      </c>
      <c r="GA40" s="64">
        <f t="shared" si="54"/>
        <v>0</v>
      </c>
      <c r="GB40" s="64">
        <f t="shared" si="105"/>
        <v>0</v>
      </c>
      <c r="GC40" s="64">
        <f t="shared" si="55"/>
        <v>0</v>
      </c>
      <c r="GD40" s="64">
        <f t="shared" si="56"/>
        <v>13970</v>
      </c>
      <c r="GE40" s="64">
        <f t="shared" si="57"/>
        <v>0</v>
      </c>
      <c r="GF40" s="64">
        <f t="shared" si="58"/>
        <v>0</v>
      </c>
      <c r="GG40" s="64">
        <f t="shared" si="59"/>
        <v>0</v>
      </c>
      <c r="GH40" s="64">
        <f t="shared" si="60"/>
        <v>0</v>
      </c>
      <c r="GI40" s="64">
        <f t="shared" si="61"/>
        <v>0</v>
      </c>
      <c r="GJ40" s="64">
        <f t="shared" si="62"/>
        <v>0</v>
      </c>
      <c r="GK40" s="64"/>
      <c r="GL40" s="64">
        <f t="shared" si="63"/>
        <v>0</v>
      </c>
      <c r="GM40" s="64">
        <f t="shared" si="64"/>
        <v>0</v>
      </c>
      <c r="GN40" s="64"/>
      <c r="GO40" s="64">
        <f t="shared" si="65"/>
        <v>0</v>
      </c>
      <c r="GP40" s="64">
        <f t="shared" si="66"/>
        <v>0</v>
      </c>
      <c r="GQ40" s="426">
        <f t="shared" si="67"/>
        <v>0</v>
      </c>
      <c r="GR40" s="426">
        <f t="shared" si="106"/>
        <v>16308.270000000002</v>
      </c>
      <c r="GS40" s="64">
        <f t="shared" si="68"/>
        <v>16308.270000000002</v>
      </c>
      <c r="GT40" s="64">
        <f t="shared" si="69"/>
        <v>0</v>
      </c>
      <c r="GU40" s="64">
        <f t="shared" si="107"/>
        <v>0</v>
      </c>
      <c r="GV40" s="64">
        <f t="shared" si="70"/>
        <v>0</v>
      </c>
      <c r="GW40" s="64">
        <f t="shared" si="71"/>
        <v>0</v>
      </c>
      <c r="GX40" s="64">
        <f t="shared" si="108"/>
        <v>0</v>
      </c>
      <c r="GY40" s="64">
        <f t="shared" si="72"/>
        <v>0</v>
      </c>
      <c r="GZ40" s="64">
        <f t="shared" si="73"/>
        <v>0</v>
      </c>
      <c r="HA40" s="64">
        <f t="shared" si="109"/>
        <v>0</v>
      </c>
      <c r="HB40" s="64">
        <f t="shared" si="74"/>
        <v>0</v>
      </c>
      <c r="HC40" s="64">
        <f t="shared" si="75"/>
        <v>0</v>
      </c>
      <c r="HD40" s="64">
        <f t="shared" si="110"/>
        <v>0</v>
      </c>
      <c r="HE40" s="64">
        <f t="shared" si="76"/>
        <v>16308.270000000002</v>
      </c>
      <c r="HF40" s="64">
        <f t="shared" si="77"/>
        <v>0</v>
      </c>
      <c r="HG40" s="64"/>
      <c r="HH40" s="64">
        <f t="shared" si="78"/>
        <v>0</v>
      </c>
      <c r="HI40" s="64">
        <f t="shared" si="79"/>
        <v>0</v>
      </c>
      <c r="HJ40" s="64"/>
      <c r="HK40" s="64">
        <f t="shared" si="80"/>
        <v>0</v>
      </c>
      <c r="HL40" s="382">
        <f t="shared" si="111"/>
        <v>14220</v>
      </c>
      <c r="HM40" s="398">
        <f t="shared" si="81"/>
        <v>0</v>
      </c>
      <c r="HN40" s="429">
        <f t="shared" si="112"/>
        <v>16308.270000000002</v>
      </c>
      <c r="HO40" s="382">
        <f t="shared" si="82"/>
        <v>16308.270000000002</v>
      </c>
      <c r="HP40" s="382">
        <f t="shared" si="113"/>
        <v>0</v>
      </c>
      <c r="HQ40" s="382">
        <f t="shared" si="133"/>
        <v>0</v>
      </c>
      <c r="HR40" s="382">
        <f t="shared" si="134"/>
        <v>0</v>
      </c>
      <c r="HS40" s="382">
        <f t="shared" si="135"/>
        <v>0</v>
      </c>
      <c r="HT40" s="382">
        <f t="shared" si="136"/>
        <v>0</v>
      </c>
      <c r="HU40" s="382">
        <f t="shared" si="137"/>
        <v>0</v>
      </c>
      <c r="HV40" s="382">
        <f t="shared" si="138"/>
        <v>14220</v>
      </c>
      <c r="HW40" s="382">
        <f t="shared" si="139"/>
        <v>0</v>
      </c>
      <c r="HX40" s="382">
        <f t="shared" si="140"/>
        <v>0</v>
      </c>
      <c r="HY40" s="382">
        <f t="shared" si="141"/>
        <v>0</v>
      </c>
      <c r="HZ40" s="382">
        <f t="shared" si="142"/>
        <v>0</v>
      </c>
      <c r="IA40" s="382">
        <f t="shared" si="143"/>
        <v>16308.270000000002</v>
      </c>
      <c r="IB40" s="382">
        <f t="shared" si="144"/>
        <v>0</v>
      </c>
      <c r="IC40" s="382">
        <f t="shared" si="145"/>
        <v>0</v>
      </c>
      <c r="ID40" s="382">
        <f t="shared" si="146"/>
        <v>0</v>
      </c>
      <c r="IE40" s="382">
        <f t="shared" si="147"/>
        <v>0</v>
      </c>
      <c r="IF40" s="382">
        <f t="shared" si="148"/>
        <v>0</v>
      </c>
      <c r="IG40" s="382">
        <f t="shared" si="149"/>
        <v>0</v>
      </c>
    </row>
    <row r="41" spans="1:241" s="35" customFormat="1" ht="26.25" hidden="1" customHeight="1" outlineLevel="3" thickBot="1">
      <c r="A41" s="248"/>
      <c r="B41" s="391" t="s">
        <v>544</v>
      </c>
      <c r="C41" s="76"/>
      <c r="D41" s="60"/>
      <c r="E41" s="357"/>
      <c r="F41" s="357"/>
      <c r="G41" s="245"/>
      <c r="H41" s="245"/>
      <c r="I41" s="245"/>
      <c r="J41" s="245">
        <v>2020</v>
      </c>
      <c r="K41" s="245">
        <v>2020</v>
      </c>
      <c r="L41" s="60" t="s">
        <v>178</v>
      </c>
      <c r="M41" s="34">
        <f>+P41+R41+T41+AG41+AS41+AV41</f>
        <v>0</v>
      </c>
      <c r="N41" s="34" t="s">
        <v>604</v>
      </c>
      <c r="O41" s="34">
        <f t="shared" si="178"/>
        <v>31326.9</v>
      </c>
      <c r="P41" s="34">
        <f t="shared" si="179"/>
        <v>0</v>
      </c>
      <c r="Q41" s="34">
        <f t="shared" si="179"/>
        <v>0</v>
      </c>
      <c r="R41" s="34">
        <f t="shared" si="179"/>
        <v>0</v>
      </c>
      <c r="S41" s="34">
        <f t="shared" si="179"/>
        <v>0</v>
      </c>
      <c r="T41" s="34">
        <f t="shared" si="179"/>
        <v>0</v>
      </c>
      <c r="U41" s="34">
        <f t="shared" si="179"/>
        <v>0</v>
      </c>
      <c r="V41" s="66">
        <f t="shared" si="132"/>
        <v>0</v>
      </c>
      <c r="W41" s="34"/>
      <c r="X41" s="34"/>
      <c r="Y41" s="34"/>
      <c r="Z41" s="34"/>
      <c r="AA41" s="34"/>
      <c r="AB41" s="34"/>
      <c r="AC41" s="34"/>
      <c r="AD41" s="34"/>
      <c r="AE41" s="34"/>
      <c r="AF41" s="34"/>
      <c r="AG41" s="34">
        <f t="shared" si="180"/>
        <v>0</v>
      </c>
      <c r="AH41" s="34">
        <f t="shared" si="180"/>
        <v>31326.9</v>
      </c>
      <c r="AI41" s="34">
        <f t="shared" si="131"/>
        <v>0</v>
      </c>
      <c r="AJ41" s="34"/>
      <c r="AK41" s="34"/>
      <c r="AL41" s="34"/>
      <c r="AM41" s="34"/>
      <c r="AN41" s="34"/>
      <c r="AO41" s="34"/>
      <c r="AP41" s="34"/>
      <c r="AQ41" s="34"/>
      <c r="AR41" s="34"/>
      <c r="AS41" s="34">
        <f t="shared" si="181"/>
        <v>0</v>
      </c>
      <c r="AT41" s="34">
        <f t="shared" si="181"/>
        <v>0</v>
      </c>
      <c r="AU41" s="34"/>
      <c r="AV41" s="34">
        <f t="shared" si="182"/>
        <v>0</v>
      </c>
      <c r="AW41" s="34">
        <f t="shared" si="182"/>
        <v>0</v>
      </c>
      <c r="AX41" s="34"/>
      <c r="AY41" s="34">
        <f t="shared" si="186"/>
        <v>0</v>
      </c>
      <c r="AZ41" s="34">
        <f t="shared" si="174"/>
        <v>0</v>
      </c>
      <c r="BA41" s="34"/>
      <c r="BB41" s="34"/>
      <c r="BC41" s="34"/>
      <c r="BD41" s="34"/>
      <c r="BE41" s="34"/>
      <c r="BF41" s="34"/>
      <c r="BG41" s="34"/>
      <c r="BH41" s="34"/>
      <c r="BI41" s="34"/>
      <c r="BJ41" s="34"/>
      <c r="BK41" s="34"/>
      <c r="BL41" s="34"/>
      <c r="BM41" s="34">
        <f t="shared" si="183"/>
        <v>0</v>
      </c>
      <c r="BN41" s="34">
        <f t="shared" si="183"/>
        <v>0</v>
      </c>
      <c r="BO41" s="245"/>
      <c r="BP41" s="245"/>
      <c r="BQ41" s="245"/>
      <c r="BR41" s="245"/>
      <c r="BS41" s="245"/>
      <c r="BT41" s="245"/>
      <c r="BU41" s="245"/>
      <c r="BV41" s="245"/>
      <c r="BW41" s="245"/>
      <c r="BX41" s="245"/>
      <c r="BY41" s="245"/>
      <c r="BZ41" s="245"/>
      <c r="CA41" s="34"/>
      <c r="CB41" s="34"/>
      <c r="CC41" s="245"/>
      <c r="CD41" s="245"/>
      <c r="CE41" s="245"/>
      <c r="CF41" s="245"/>
      <c r="CG41" s="34"/>
      <c r="CH41" s="34"/>
      <c r="CI41" s="245"/>
      <c r="CJ41" s="219"/>
      <c r="CK41" s="245"/>
      <c r="CL41" s="245"/>
      <c r="CM41" s="245"/>
      <c r="CN41" s="245"/>
      <c r="CO41" s="34">
        <f t="shared" si="185"/>
        <v>0</v>
      </c>
      <c r="CP41" s="34">
        <f t="shared" si="176"/>
        <v>31326.9</v>
      </c>
      <c r="CQ41" s="245"/>
      <c r="CR41" s="245"/>
      <c r="CS41" s="245"/>
      <c r="CT41" s="245"/>
      <c r="CU41" s="245"/>
      <c r="CV41" s="245"/>
      <c r="CW41" s="245"/>
      <c r="CX41" s="245">
        <v>31326.9</v>
      </c>
      <c r="CY41" s="245"/>
      <c r="CZ41" s="358"/>
      <c r="DA41" s="358"/>
      <c r="DB41" s="358"/>
      <c r="DC41" s="380">
        <f t="shared" si="7"/>
        <v>0</v>
      </c>
      <c r="DD41" s="380">
        <f t="shared" si="8"/>
        <v>31326.9</v>
      </c>
      <c r="DE41" s="64">
        <f t="shared" si="9"/>
        <v>0</v>
      </c>
      <c r="DF41" s="64">
        <f t="shared" si="10"/>
        <v>0</v>
      </c>
      <c r="DG41" s="64">
        <f t="shared" si="11"/>
        <v>0</v>
      </c>
      <c r="DH41" s="64">
        <f t="shared" si="12"/>
        <v>0</v>
      </c>
      <c r="DI41" s="64">
        <f t="shared" si="13"/>
        <v>0</v>
      </c>
      <c r="DJ41" s="64">
        <f t="shared" si="14"/>
        <v>0</v>
      </c>
      <c r="DK41" s="64">
        <f t="shared" si="15"/>
        <v>0</v>
      </c>
      <c r="DL41" s="64">
        <f t="shared" si="16"/>
        <v>31326.9</v>
      </c>
      <c r="DM41" s="64">
        <f t="shared" si="17"/>
        <v>0</v>
      </c>
      <c r="DN41" s="64">
        <f t="shared" si="18"/>
        <v>0</v>
      </c>
      <c r="DO41" s="64">
        <f t="shared" si="19"/>
        <v>0</v>
      </c>
      <c r="DP41" s="64">
        <f t="shared" si="20"/>
        <v>0</v>
      </c>
      <c r="DQ41" s="245"/>
      <c r="DR41" s="245"/>
      <c r="DS41" s="245"/>
      <c r="DT41" s="245"/>
      <c r="DU41" s="245"/>
      <c r="DV41" s="245"/>
      <c r="DW41" s="245"/>
      <c r="DX41" s="245"/>
      <c r="DY41" s="33"/>
      <c r="DZ41" s="33"/>
      <c r="EA41" s="33"/>
      <c r="EB41" s="64">
        <f t="shared" si="91"/>
        <v>0</v>
      </c>
      <c r="EC41" s="426">
        <f t="shared" si="92"/>
        <v>0</v>
      </c>
      <c r="ED41" s="426">
        <f t="shared" si="93"/>
        <v>0</v>
      </c>
      <c r="EE41" s="64">
        <f t="shared" si="94"/>
        <v>0</v>
      </c>
      <c r="EF41" s="64">
        <f t="shared" si="21"/>
        <v>0</v>
      </c>
      <c r="EG41" s="64">
        <f t="shared" si="95"/>
        <v>0</v>
      </c>
      <c r="EH41" s="64">
        <f t="shared" si="22"/>
        <v>0</v>
      </c>
      <c r="EI41" s="64">
        <f t="shared" si="23"/>
        <v>0</v>
      </c>
      <c r="EJ41" s="64">
        <f t="shared" si="96"/>
        <v>0</v>
      </c>
      <c r="EK41" s="64">
        <f t="shared" si="24"/>
        <v>0</v>
      </c>
      <c r="EL41" s="64">
        <f t="shared" si="25"/>
        <v>0</v>
      </c>
      <c r="EM41" s="64">
        <f t="shared" si="26"/>
        <v>0</v>
      </c>
      <c r="EN41" s="64">
        <f t="shared" si="27"/>
        <v>0</v>
      </c>
      <c r="EO41" s="64">
        <f t="shared" si="28"/>
        <v>0</v>
      </c>
      <c r="EP41" s="64">
        <f t="shared" si="29"/>
        <v>0</v>
      </c>
      <c r="EQ41" s="64">
        <f t="shared" si="30"/>
        <v>0</v>
      </c>
      <c r="ER41" s="64">
        <f t="shared" si="31"/>
        <v>0</v>
      </c>
      <c r="ES41" s="64"/>
      <c r="ET41" s="426">
        <f t="shared" si="32"/>
        <v>0</v>
      </c>
      <c r="EU41" s="64">
        <f t="shared" si="33"/>
        <v>0</v>
      </c>
      <c r="EV41" s="64"/>
      <c r="EW41" s="426">
        <f t="shared" si="34"/>
        <v>0</v>
      </c>
      <c r="EX41" s="64">
        <f t="shared" si="97"/>
        <v>0</v>
      </c>
      <c r="EY41" s="426">
        <f t="shared" si="98"/>
        <v>0</v>
      </c>
      <c r="EZ41" s="426">
        <f t="shared" si="99"/>
        <v>0</v>
      </c>
      <c r="FA41" s="64">
        <f t="shared" si="100"/>
        <v>0</v>
      </c>
      <c r="FB41" s="64">
        <f t="shared" si="35"/>
        <v>0</v>
      </c>
      <c r="FC41" s="64">
        <f t="shared" si="101"/>
        <v>0</v>
      </c>
      <c r="FD41" s="64">
        <f t="shared" si="36"/>
        <v>0</v>
      </c>
      <c r="FE41" s="64">
        <f t="shared" si="37"/>
        <v>0</v>
      </c>
      <c r="FF41" s="64">
        <f t="shared" si="102"/>
        <v>0</v>
      </c>
      <c r="FG41" s="64">
        <f t="shared" si="38"/>
        <v>0</v>
      </c>
      <c r="FH41" s="64">
        <f t="shared" si="39"/>
        <v>0</v>
      </c>
      <c r="FI41" s="64">
        <f t="shared" si="40"/>
        <v>0</v>
      </c>
      <c r="FJ41" s="64">
        <f t="shared" si="41"/>
        <v>0</v>
      </c>
      <c r="FK41" s="64">
        <f t="shared" si="42"/>
        <v>0</v>
      </c>
      <c r="FL41" s="64">
        <f t="shared" si="43"/>
        <v>0</v>
      </c>
      <c r="FM41" s="64">
        <f t="shared" si="44"/>
        <v>0</v>
      </c>
      <c r="FN41" s="64">
        <f t="shared" si="45"/>
        <v>0</v>
      </c>
      <c r="FO41" s="64"/>
      <c r="FP41" s="64">
        <f t="shared" si="46"/>
        <v>0</v>
      </c>
      <c r="FQ41" s="64">
        <f t="shared" si="47"/>
        <v>0</v>
      </c>
      <c r="FR41" s="64"/>
      <c r="FS41" s="64">
        <f t="shared" si="48"/>
        <v>0</v>
      </c>
      <c r="FT41" s="64">
        <f t="shared" si="49"/>
        <v>0</v>
      </c>
      <c r="FU41" s="426">
        <f t="shared" si="50"/>
        <v>0</v>
      </c>
      <c r="FV41" s="426">
        <f t="shared" si="103"/>
        <v>0</v>
      </c>
      <c r="FW41" s="64">
        <f t="shared" si="51"/>
        <v>0</v>
      </c>
      <c r="FX41" s="64">
        <f t="shared" si="52"/>
        <v>0</v>
      </c>
      <c r="FY41" s="64">
        <f t="shared" si="104"/>
        <v>0</v>
      </c>
      <c r="FZ41" s="64">
        <f t="shared" si="53"/>
        <v>0</v>
      </c>
      <c r="GA41" s="64">
        <f t="shared" si="54"/>
        <v>0</v>
      </c>
      <c r="GB41" s="64">
        <f t="shared" si="105"/>
        <v>0</v>
      </c>
      <c r="GC41" s="64">
        <f t="shared" si="55"/>
        <v>0</v>
      </c>
      <c r="GD41" s="64">
        <f t="shared" si="56"/>
        <v>0</v>
      </c>
      <c r="GE41" s="64">
        <f t="shared" si="57"/>
        <v>0</v>
      </c>
      <c r="GF41" s="64">
        <f t="shared" si="58"/>
        <v>0</v>
      </c>
      <c r="GG41" s="64">
        <f t="shared" si="59"/>
        <v>0</v>
      </c>
      <c r="GH41" s="64">
        <f t="shared" si="60"/>
        <v>0</v>
      </c>
      <c r="GI41" s="64">
        <f t="shared" si="61"/>
        <v>0</v>
      </c>
      <c r="GJ41" s="64">
        <f t="shared" si="62"/>
        <v>0</v>
      </c>
      <c r="GK41" s="64"/>
      <c r="GL41" s="64">
        <f t="shared" si="63"/>
        <v>0</v>
      </c>
      <c r="GM41" s="64">
        <f t="shared" si="64"/>
        <v>0</v>
      </c>
      <c r="GN41" s="64"/>
      <c r="GO41" s="64">
        <f t="shared" si="65"/>
        <v>0</v>
      </c>
      <c r="GP41" s="64">
        <f t="shared" si="66"/>
        <v>0</v>
      </c>
      <c r="GQ41" s="426">
        <f t="shared" si="67"/>
        <v>0</v>
      </c>
      <c r="GR41" s="426">
        <f t="shared" si="106"/>
        <v>31326.9</v>
      </c>
      <c r="GS41" s="64">
        <f t="shared" si="68"/>
        <v>31326.9</v>
      </c>
      <c r="GT41" s="64">
        <f t="shared" si="69"/>
        <v>0</v>
      </c>
      <c r="GU41" s="64">
        <f t="shared" si="107"/>
        <v>0</v>
      </c>
      <c r="GV41" s="64">
        <f t="shared" si="70"/>
        <v>0</v>
      </c>
      <c r="GW41" s="64">
        <f t="shared" si="71"/>
        <v>0</v>
      </c>
      <c r="GX41" s="64">
        <f t="shared" si="108"/>
        <v>0</v>
      </c>
      <c r="GY41" s="64">
        <f t="shared" si="72"/>
        <v>0</v>
      </c>
      <c r="GZ41" s="64">
        <f t="shared" si="73"/>
        <v>0</v>
      </c>
      <c r="HA41" s="64">
        <f t="shared" si="109"/>
        <v>0</v>
      </c>
      <c r="HB41" s="64">
        <f t="shared" si="74"/>
        <v>0</v>
      </c>
      <c r="HC41" s="64">
        <f t="shared" si="75"/>
        <v>0</v>
      </c>
      <c r="HD41" s="64">
        <f t="shared" si="110"/>
        <v>0</v>
      </c>
      <c r="HE41" s="64">
        <f t="shared" si="76"/>
        <v>31326.9</v>
      </c>
      <c r="HF41" s="64">
        <f t="shared" si="77"/>
        <v>0</v>
      </c>
      <c r="HG41" s="64"/>
      <c r="HH41" s="64">
        <f t="shared" si="78"/>
        <v>0</v>
      </c>
      <c r="HI41" s="64">
        <f t="shared" si="79"/>
        <v>0</v>
      </c>
      <c r="HJ41" s="64"/>
      <c r="HK41" s="64">
        <f t="shared" si="80"/>
        <v>0</v>
      </c>
      <c r="HL41" s="382">
        <f t="shared" si="111"/>
        <v>0</v>
      </c>
      <c r="HM41" s="398">
        <f t="shared" si="81"/>
        <v>0</v>
      </c>
      <c r="HN41" s="398">
        <f t="shared" si="112"/>
        <v>31326.9</v>
      </c>
      <c r="HO41" s="382">
        <f t="shared" si="82"/>
        <v>31326.9</v>
      </c>
      <c r="HP41" s="382">
        <f t="shared" si="113"/>
        <v>0</v>
      </c>
      <c r="HQ41" s="382">
        <f t="shared" si="133"/>
        <v>0</v>
      </c>
      <c r="HR41" s="382">
        <f t="shared" si="134"/>
        <v>0</v>
      </c>
      <c r="HS41" s="382">
        <f t="shared" si="135"/>
        <v>0</v>
      </c>
      <c r="HT41" s="382">
        <f t="shared" si="136"/>
        <v>0</v>
      </c>
      <c r="HU41" s="382">
        <f t="shared" si="137"/>
        <v>0</v>
      </c>
      <c r="HV41" s="382">
        <f t="shared" si="138"/>
        <v>0</v>
      </c>
      <c r="HW41" s="382">
        <f t="shared" si="139"/>
        <v>0</v>
      </c>
      <c r="HX41" s="382">
        <f t="shared" si="140"/>
        <v>0</v>
      </c>
      <c r="HY41" s="382">
        <f t="shared" si="141"/>
        <v>0</v>
      </c>
      <c r="HZ41" s="382">
        <f t="shared" si="142"/>
        <v>0</v>
      </c>
      <c r="IA41" s="382">
        <f t="shared" si="143"/>
        <v>31326.9</v>
      </c>
      <c r="IB41" s="382">
        <f t="shared" si="144"/>
        <v>0</v>
      </c>
      <c r="IC41" s="382">
        <f t="shared" si="145"/>
        <v>0</v>
      </c>
      <c r="ID41" s="382">
        <f t="shared" si="146"/>
        <v>0</v>
      </c>
      <c r="IE41" s="382">
        <f t="shared" si="147"/>
        <v>0</v>
      </c>
      <c r="IF41" s="382">
        <f t="shared" si="148"/>
        <v>0</v>
      </c>
      <c r="IG41" s="382">
        <f t="shared" si="149"/>
        <v>0</v>
      </c>
    </row>
    <row r="42" spans="1:241" s="183" customFormat="1" ht="38.25" hidden="1" outlineLevel="1">
      <c r="A42" s="373" t="s">
        <v>24</v>
      </c>
      <c r="B42" s="60" t="s">
        <v>242</v>
      </c>
      <c r="C42" s="60" t="s">
        <v>141</v>
      </c>
      <c r="D42" s="60" t="s">
        <v>183</v>
      </c>
      <c r="E42" s="373" t="s">
        <v>39</v>
      </c>
      <c r="F42" s="373"/>
      <c r="G42" s="245" t="s">
        <v>5</v>
      </c>
      <c r="H42" s="373"/>
      <c r="I42" s="373">
        <v>0.8</v>
      </c>
      <c r="J42" s="373">
        <v>2017</v>
      </c>
      <c r="K42" s="373">
        <v>2017</v>
      </c>
      <c r="L42" s="373"/>
      <c r="M42" s="342">
        <f>+P42+R42+T42+AG42+AS42+AV42</f>
        <v>21539.19903</v>
      </c>
      <c r="N42" s="341" t="s">
        <v>604</v>
      </c>
      <c r="O42" s="34">
        <f t="shared" si="178"/>
        <v>21539.19903</v>
      </c>
      <c r="P42" s="34">
        <f t="shared" si="179"/>
        <v>21539.19903</v>
      </c>
      <c r="Q42" s="34">
        <f t="shared" si="179"/>
        <v>21539.19903</v>
      </c>
      <c r="R42" s="34">
        <f t="shared" si="179"/>
        <v>0</v>
      </c>
      <c r="S42" s="34">
        <f t="shared" si="179"/>
        <v>0</v>
      </c>
      <c r="T42" s="34">
        <f t="shared" si="179"/>
        <v>0</v>
      </c>
      <c r="U42" s="34">
        <f t="shared" si="179"/>
        <v>0</v>
      </c>
      <c r="V42" s="66">
        <f t="shared" si="132"/>
        <v>0</v>
      </c>
      <c r="W42" s="342">
        <f>5473.27986+2833.724</f>
        <v>8307.0038600000007</v>
      </c>
      <c r="X42" s="34"/>
      <c r="Y42" s="34"/>
      <c r="Z42" s="34"/>
      <c r="AA42" s="34"/>
      <c r="AB42" s="34"/>
      <c r="AC42" s="34"/>
      <c r="AD42" s="34"/>
      <c r="AE42" s="34"/>
      <c r="AF42" s="34"/>
      <c r="AG42" s="34">
        <f>BG42+BU42+CI42+CW42</f>
        <v>0</v>
      </c>
      <c r="AH42" s="34">
        <f>BH42+BV42+CJ42+CX42</f>
        <v>0</v>
      </c>
      <c r="AI42" s="34">
        <f t="shared" si="131"/>
        <v>0</v>
      </c>
      <c r="AJ42" s="34"/>
      <c r="AK42" s="34"/>
      <c r="AL42" s="34"/>
      <c r="AM42" s="34"/>
      <c r="AN42" s="34"/>
      <c r="AO42" s="34"/>
      <c r="AP42" s="34"/>
      <c r="AQ42" s="34"/>
      <c r="AR42" s="34"/>
      <c r="AS42" s="34">
        <f>BI42+BW42+CK42+CY42</f>
        <v>0</v>
      </c>
      <c r="AT42" s="34">
        <f>BJ42+BX42+CL42+CZ42</f>
        <v>0</v>
      </c>
      <c r="AU42" s="34"/>
      <c r="AV42" s="34">
        <f t="shared" si="182"/>
        <v>0</v>
      </c>
      <c r="AW42" s="34">
        <f t="shared" si="182"/>
        <v>0</v>
      </c>
      <c r="AX42" s="34"/>
      <c r="AY42" s="34">
        <f t="shared" si="186"/>
        <v>21539.19903</v>
      </c>
      <c r="AZ42" s="34">
        <f t="shared" si="174"/>
        <v>21539.19903</v>
      </c>
      <c r="BA42" s="34">
        <v>21539.19903</v>
      </c>
      <c r="BB42" s="34">
        <v>21539.19903</v>
      </c>
      <c r="BC42" s="245"/>
      <c r="BD42" s="245"/>
      <c r="BE42" s="245"/>
      <c r="BF42" s="245"/>
      <c r="BG42" s="245"/>
      <c r="BH42" s="245"/>
      <c r="BI42" s="245"/>
      <c r="BJ42" s="245"/>
      <c r="BK42" s="47"/>
      <c r="BL42" s="47"/>
      <c r="BM42" s="34">
        <f t="shared" si="183"/>
        <v>0</v>
      </c>
      <c r="BN42" s="34">
        <f t="shared" si="183"/>
        <v>0</v>
      </c>
      <c r="BO42" s="245"/>
      <c r="BP42" s="245"/>
      <c r="BQ42" s="245"/>
      <c r="BR42" s="245"/>
      <c r="BS42" s="245"/>
      <c r="BT42" s="245"/>
      <c r="BU42" s="245"/>
      <c r="BV42" s="245"/>
      <c r="BW42" s="245"/>
      <c r="BX42" s="245"/>
      <c r="BY42" s="245"/>
      <c r="BZ42" s="245"/>
      <c r="CA42" s="34">
        <f t="shared" ref="CA42:CB46" si="187">+CC42+CE42+CG42+CI42+CK42+CM42</f>
        <v>0</v>
      </c>
      <c r="CB42" s="34">
        <f t="shared" si="187"/>
        <v>0</v>
      </c>
      <c r="CC42" s="34"/>
      <c r="CD42" s="34"/>
      <c r="CE42" s="34"/>
      <c r="CF42" s="34"/>
      <c r="CG42" s="34"/>
      <c r="CH42" s="34"/>
      <c r="CI42" s="245"/>
      <c r="CJ42" s="245"/>
      <c r="CK42" s="245"/>
      <c r="CL42" s="245"/>
      <c r="CM42" s="245"/>
      <c r="CN42" s="245"/>
      <c r="CO42" s="34">
        <f t="shared" si="185"/>
        <v>0</v>
      </c>
      <c r="CP42" s="34">
        <f t="shared" si="176"/>
        <v>0</v>
      </c>
      <c r="CQ42" s="245"/>
      <c r="CR42" s="245"/>
      <c r="CS42" s="245"/>
      <c r="CT42" s="245"/>
      <c r="CU42" s="245"/>
      <c r="CV42" s="245"/>
      <c r="CW42" s="245"/>
      <c r="CX42" s="245"/>
      <c r="CY42" s="245"/>
      <c r="CZ42" s="358"/>
      <c r="DA42" s="358"/>
      <c r="DB42" s="358"/>
      <c r="DC42" s="380">
        <f t="shared" si="7"/>
        <v>21539.19903</v>
      </c>
      <c r="DD42" s="380">
        <f t="shared" si="8"/>
        <v>21539.19903</v>
      </c>
      <c r="DE42" s="64">
        <f t="shared" si="9"/>
        <v>21539.19903</v>
      </c>
      <c r="DF42" s="64">
        <f t="shared" si="10"/>
        <v>21539.19903</v>
      </c>
      <c r="DG42" s="64">
        <f t="shared" si="11"/>
        <v>0</v>
      </c>
      <c r="DH42" s="64">
        <f t="shared" si="12"/>
        <v>0</v>
      </c>
      <c r="DI42" s="64">
        <f t="shared" si="13"/>
        <v>0</v>
      </c>
      <c r="DJ42" s="64">
        <f t="shared" si="14"/>
        <v>0</v>
      </c>
      <c r="DK42" s="64">
        <f t="shared" si="15"/>
        <v>0</v>
      </c>
      <c r="DL42" s="64">
        <f t="shared" si="16"/>
        <v>0</v>
      </c>
      <c r="DM42" s="64">
        <f t="shared" si="17"/>
        <v>0</v>
      </c>
      <c r="DN42" s="64">
        <f t="shared" si="18"/>
        <v>0</v>
      </c>
      <c r="DO42" s="64">
        <f t="shared" si="19"/>
        <v>0</v>
      </c>
      <c r="DP42" s="64">
        <f t="shared" si="20"/>
        <v>0</v>
      </c>
      <c r="DQ42" s="33"/>
      <c r="DR42" s="33"/>
      <c r="DS42" s="33"/>
      <c r="DT42" s="33"/>
      <c r="DU42" s="33"/>
      <c r="DV42" s="33"/>
      <c r="DW42" s="33"/>
      <c r="DX42" s="33"/>
      <c r="DY42" s="34">
        <v>488.67211131110685</v>
      </c>
      <c r="DZ42" s="34">
        <v>1756.9765957290665</v>
      </c>
      <c r="EA42" s="34">
        <v>30.95</v>
      </c>
      <c r="EB42" s="64">
        <f t="shared" si="91"/>
        <v>21539.19903</v>
      </c>
      <c r="EC42" s="426">
        <f t="shared" si="92"/>
        <v>29846.20289</v>
      </c>
      <c r="ED42" s="426">
        <f t="shared" si="93"/>
        <v>21539.19903</v>
      </c>
      <c r="EE42" s="64">
        <f t="shared" si="94"/>
        <v>21539.19903</v>
      </c>
      <c r="EF42" s="64">
        <f t="shared" si="21"/>
        <v>21539.19903</v>
      </c>
      <c r="EG42" s="64">
        <f t="shared" si="95"/>
        <v>21539.19903</v>
      </c>
      <c r="EH42" s="64">
        <f t="shared" si="22"/>
        <v>21539.19903</v>
      </c>
      <c r="EI42" s="64">
        <f t="shared" si="23"/>
        <v>0</v>
      </c>
      <c r="EJ42" s="64">
        <f t="shared" si="96"/>
        <v>0</v>
      </c>
      <c r="EK42" s="64">
        <f t="shared" si="24"/>
        <v>0</v>
      </c>
      <c r="EL42" s="64">
        <f t="shared" si="25"/>
        <v>0</v>
      </c>
      <c r="EM42" s="64">
        <f t="shared" si="26"/>
        <v>8307.0038600000007</v>
      </c>
      <c r="EN42" s="64">
        <f t="shared" si="27"/>
        <v>0</v>
      </c>
      <c r="EO42" s="64">
        <f t="shared" si="28"/>
        <v>0</v>
      </c>
      <c r="EP42" s="64">
        <f t="shared" si="29"/>
        <v>0</v>
      </c>
      <c r="EQ42" s="64">
        <f t="shared" si="30"/>
        <v>0</v>
      </c>
      <c r="ER42" s="64">
        <f t="shared" si="31"/>
        <v>0</v>
      </c>
      <c r="ES42" s="64"/>
      <c r="ET42" s="426">
        <f t="shared" si="32"/>
        <v>0</v>
      </c>
      <c r="EU42" s="64">
        <f t="shared" si="33"/>
        <v>0</v>
      </c>
      <c r="EV42" s="64"/>
      <c r="EW42" s="426">
        <f t="shared" si="34"/>
        <v>0</v>
      </c>
      <c r="EX42" s="64">
        <f t="shared" si="97"/>
        <v>0</v>
      </c>
      <c r="EY42" s="426">
        <f t="shared" si="98"/>
        <v>0</v>
      </c>
      <c r="EZ42" s="426">
        <f t="shared" si="99"/>
        <v>0</v>
      </c>
      <c r="FA42" s="64">
        <f t="shared" si="100"/>
        <v>0</v>
      </c>
      <c r="FB42" s="64">
        <f t="shared" si="35"/>
        <v>0</v>
      </c>
      <c r="FC42" s="64">
        <f t="shared" si="101"/>
        <v>0</v>
      </c>
      <c r="FD42" s="64">
        <f t="shared" si="36"/>
        <v>0</v>
      </c>
      <c r="FE42" s="64">
        <f t="shared" si="37"/>
        <v>0</v>
      </c>
      <c r="FF42" s="64">
        <f t="shared" si="102"/>
        <v>0</v>
      </c>
      <c r="FG42" s="64">
        <f t="shared" si="38"/>
        <v>0</v>
      </c>
      <c r="FH42" s="64">
        <f t="shared" si="39"/>
        <v>0</v>
      </c>
      <c r="FI42" s="64">
        <f t="shared" si="40"/>
        <v>0</v>
      </c>
      <c r="FJ42" s="64">
        <f t="shared" si="41"/>
        <v>0</v>
      </c>
      <c r="FK42" s="64">
        <f t="shared" si="42"/>
        <v>0</v>
      </c>
      <c r="FL42" s="64">
        <f t="shared" si="43"/>
        <v>0</v>
      </c>
      <c r="FM42" s="64">
        <f t="shared" si="44"/>
        <v>0</v>
      </c>
      <c r="FN42" s="64">
        <f t="shared" si="45"/>
        <v>0</v>
      </c>
      <c r="FO42" s="64"/>
      <c r="FP42" s="64">
        <f t="shared" si="46"/>
        <v>0</v>
      </c>
      <c r="FQ42" s="64">
        <f t="shared" si="47"/>
        <v>0</v>
      </c>
      <c r="FR42" s="64"/>
      <c r="FS42" s="64">
        <f t="shared" si="48"/>
        <v>0</v>
      </c>
      <c r="FT42" s="64">
        <f t="shared" si="49"/>
        <v>0</v>
      </c>
      <c r="FU42" s="426">
        <f t="shared" si="50"/>
        <v>0</v>
      </c>
      <c r="FV42" s="426">
        <f t="shared" si="103"/>
        <v>0</v>
      </c>
      <c r="FW42" s="64">
        <f t="shared" si="51"/>
        <v>0</v>
      </c>
      <c r="FX42" s="64">
        <f t="shared" si="52"/>
        <v>0</v>
      </c>
      <c r="FY42" s="64">
        <f t="shared" si="104"/>
        <v>0</v>
      </c>
      <c r="FZ42" s="64">
        <f t="shared" si="53"/>
        <v>0</v>
      </c>
      <c r="GA42" s="64">
        <f t="shared" si="54"/>
        <v>0</v>
      </c>
      <c r="GB42" s="64">
        <f t="shared" si="105"/>
        <v>0</v>
      </c>
      <c r="GC42" s="64">
        <f t="shared" si="55"/>
        <v>0</v>
      </c>
      <c r="GD42" s="64">
        <f t="shared" si="56"/>
        <v>0</v>
      </c>
      <c r="GE42" s="64">
        <f t="shared" si="57"/>
        <v>0</v>
      </c>
      <c r="GF42" s="64">
        <f t="shared" si="58"/>
        <v>0</v>
      </c>
      <c r="GG42" s="64">
        <f t="shared" si="59"/>
        <v>0</v>
      </c>
      <c r="GH42" s="64">
        <f t="shared" si="60"/>
        <v>0</v>
      </c>
      <c r="GI42" s="64">
        <f t="shared" si="61"/>
        <v>0</v>
      </c>
      <c r="GJ42" s="64">
        <f t="shared" si="62"/>
        <v>0</v>
      </c>
      <c r="GK42" s="64"/>
      <c r="GL42" s="64">
        <f t="shared" si="63"/>
        <v>0</v>
      </c>
      <c r="GM42" s="64">
        <f t="shared" si="64"/>
        <v>0</v>
      </c>
      <c r="GN42" s="64"/>
      <c r="GO42" s="64">
        <f t="shared" si="65"/>
        <v>0</v>
      </c>
      <c r="GP42" s="64">
        <f t="shared" si="66"/>
        <v>0</v>
      </c>
      <c r="GQ42" s="426">
        <f t="shared" si="67"/>
        <v>0</v>
      </c>
      <c r="GR42" s="426">
        <f t="shared" si="106"/>
        <v>0</v>
      </c>
      <c r="GS42" s="64">
        <f t="shared" si="68"/>
        <v>0</v>
      </c>
      <c r="GT42" s="64">
        <f t="shared" si="69"/>
        <v>0</v>
      </c>
      <c r="GU42" s="64">
        <f t="shared" si="107"/>
        <v>0</v>
      </c>
      <c r="GV42" s="64">
        <f t="shared" si="70"/>
        <v>0</v>
      </c>
      <c r="GW42" s="64">
        <f t="shared" si="71"/>
        <v>0</v>
      </c>
      <c r="GX42" s="64">
        <f t="shared" si="108"/>
        <v>0</v>
      </c>
      <c r="GY42" s="64">
        <f t="shared" si="72"/>
        <v>0</v>
      </c>
      <c r="GZ42" s="64">
        <f t="shared" si="73"/>
        <v>0</v>
      </c>
      <c r="HA42" s="64">
        <f t="shared" si="109"/>
        <v>0</v>
      </c>
      <c r="HB42" s="64">
        <f t="shared" si="74"/>
        <v>0</v>
      </c>
      <c r="HC42" s="64">
        <f t="shared" si="75"/>
        <v>0</v>
      </c>
      <c r="HD42" s="64">
        <f t="shared" si="110"/>
        <v>0</v>
      </c>
      <c r="HE42" s="64">
        <f t="shared" si="76"/>
        <v>0</v>
      </c>
      <c r="HF42" s="64">
        <f t="shared" si="77"/>
        <v>0</v>
      </c>
      <c r="HG42" s="64"/>
      <c r="HH42" s="64">
        <f t="shared" si="78"/>
        <v>0</v>
      </c>
      <c r="HI42" s="64">
        <f t="shared" si="79"/>
        <v>0</v>
      </c>
      <c r="HJ42" s="64"/>
      <c r="HK42" s="64">
        <f t="shared" si="80"/>
        <v>0</v>
      </c>
      <c r="HL42" s="382">
        <f t="shared" si="111"/>
        <v>21539.19903</v>
      </c>
      <c r="HM42" s="398">
        <f t="shared" si="81"/>
        <v>29846.20289</v>
      </c>
      <c r="HN42" s="398">
        <f t="shared" si="112"/>
        <v>21539.19903</v>
      </c>
      <c r="HO42" s="382">
        <f t="shared" si="82"/>
        <v>21539.19903</v>
      </c>
      <c r="HP42" s="382">
        <f t="shared" si="113"/>
        <v>21539.19903</v>
      </c>
      <c r="HQ42" s="382">
        <f t="shared" si="133"/>
        <v>21539.19903</v>
      </c>
      <c r="HR42" s="382">
        <f t="shared" si="134"/>
        <v>21539.19903</v>
      </c>
      <c r="HS42" s="382">
        <f t="shared" si="135"/>
        <v>0</v>
      </c>
      <c r="HT42" s="382">
        <f t="shared" si="136"/>
        <v>0</v>
      </c>
      <c r="HU42" s="382">
        <f t="shared" si="137"/>
        <v>0</v>
      </c>
      <c r="HV42" s="382">
        <f t="shared" si="138"/>
        <v>0</v>
      </c>
      <c r="HW42" s="382">
        <f t="shared" si="139"/>
        <v>8307.0038600000007</v>
      </c>
      <c r="HX42" s="382">
        <f t="shared" si="140"/>
        <v>0</v>
      </c>
      <c r="HY42" s="382">
        <f t="shared" si="141"/>
        <v>0</v>
      </c>
      <c r="HZ42" s="382">
        <f t="shared" si="142"/>
        <v>0</v>
      </c>
      <c r="IA42" s="382">
        <f t="shared" si="143"/>
        <v>0</v>
      </c>
      <c r="IB42" s="382">
        <f t="shared" si="144"/>
        <v>0</v>
      </c>
      <c r="IC42" s="382">
        <f t="shared" si="145"/>
        <v>0</v>
      </c>
      <c r="ID42" s="382">
        <f t="shared" si="146"/>
        <v>0</v>
      </c>
      <c r="IE42" s="382">
        <f t="shared" si="147"/>
        <v>0</v>
      </c>
      <c r="IF42" s="382">
        <f t="shared" si="148"/>
        <v>0</v>
      </c>
      <c r="IG42" s="382">
        <f t="shared" si="149"/>
        <v>0</v>
      </c>
    </row>
    <row r="43" spans="1:241" s="183" customFormat="1" ht="25.5" hidden="1" outlineLevel="1">
      <c r="A43" s="373"/>
      <c r="B43" s="60" t="s">
        <v>625</v>
      </c>
      <c r="C43" s="60"/>
      <c r="D43" s="60"/>
      <c r="E43" s="373"/>
      <c r="F43" s="373"/>
      <c r="G43" s="245"/>
      <c r="H43" s="373"/>
      <c r="I43" s="373"/>
      <c r="J43" s="373">
        <v>2019</v>
      </c>
      <c r="K43" s="373">
        <v>2019</v>
      </c>
      <c r="L43" s="373"/>
      <c r="M43" s="34"/>
      <c r="N43" s="341" t="s">
        <v>603</v>
      </c>
      <c r="O43" s="34"/>
      <c r="P43" s="34"/>
      <c r="Q43" s="34"/>
      <c r="R43" s="34"/>
      <c r="S43" s="34"/>
      <c r="T43" s="34"/>
      <c r="U43" s="34"/>
      <c r="V43" s="66">
        <f t="shared" si="132"/>
        <v>0</v>
      </c>
      <c r="W43" s="342">
        <v>470</v>
      </c>
      <c r="X43" s="34"/>
      <c r="Y43" s="34"/>
      <c r="Z43" s="34"/>
      <c r="AA43" s="34"/>
      <c r="AB43" s="34"/>
      <c r="AC43" s="34"/>
      <c r="AD43" s="34"/>
      <c r="AE43" s="34"/>
      <c r="AF43" s="34"/>
      <c r="AG43" s="34"/>
      <c r="AH43" s="34"/>
      <c r="AI43" s="34">
        <f t="shared" si="131"/>
        <v>0</v>
      </c>
      <c r="AJ43" s="34"/>
      <c r="AK43" s="34"/>
      <c r="AL43" s="34"/>
      <c r="AM43" s="34"/>
      <c r="AN43" s="34"/>
      <c r="AO43" s="34"/>
      <c r="AP43" s="34"/>
      <c r="AQ43" s="34"/>
      <c r="AR43" s="34"/>
      <c r="AS43" s="34"/>
      <c r="AT43" s="34"/>
      <c r="AU43" s="34"/>
      <c r="AV43" s="34"/>
      <c r="AW43" s="34"/>
      <c r="AX43" s="34"/>
      <c r="AY43" s="34"/>
      <c r="AZ43" s="34"/>
      <c r="BA43" s="34"/>
      <c r="BB43" s="34"/>
      <c r="BC43" s="245"/>
      <c r="BD43" s="245"/>
      <c r="BE43" s="245"/>
      <c r="BF43" s="245"/>
      <c r="BG43" s="245"/>
      <c r="BH43" s="245"/>
      <c r="BI43" s="245"/>
      <c r="BJ43" s="245"/>
      <c r="BK43" s="47"/>
      <c r="BL43" s="47"/>
      <c r="BM43" s="34"/>
      <c r="BN43" s="34"/>
      <c r="BO43" s="245"/>
      <c r="BP43" s="245"/>
      <c r="BQ43" s="245"/>
      <c r="BR43" s="245"/>
      <c r="BS43" s="245"/>
      <c r="BT43" s="245"/>
      <c r="BU43" s="245"/>
      <c r="BV43" s="245"/>
      <c r="BW43" s="245"/>
      <c r="BX43" s="245"/>
      <c r="BY43" s="245"/>
      <c r="BZ43" s="245"/>
      <c r="CA43" s="34"/>
      <c r="CB43" s="34"/>
      <c r="CC43" s="34"/>
      <c r="CD43" s="34"/>
      <c r="CE43" s="34"/>
      <c r="CF43" s="34"/>
      <c r="CG43" s="34"/>
      <c r="CH43" s="351"/>
      <c r="CI43" s="245"/>
      <c r="CJ43" s="245"/>
      <c r="CK43" s="245"/>
      <c r="CL43" s="245"/>
      <c r="CM43" s="245"/>
      <c r="CN43" s="245"/>
      <c r="CO43" s="34"/>
      <c r="CP43" s="34"/>
      <c r="CQ43" s="245"/>
      <c r="CR43" s="245"/>
      <c r="CS43" s="245"/>
      <c r="CT43" s="245"/>
      <c r="CU43" s="245"/>
      <c r="CV43" s="245"/>
      <c r="CW43" s="245"/>
      <c r="CX43" s="245"/>
      <c r="CY43" s="245"/>
      <c r="CZ43" s="358"/>
      <c r="DA43" s="358"/>
      <c r="DB43" s="358"/>
      <c r="DC43" s="380">
        <f t="shared" si="7"/>
        <v>0</v>
      </c>
      <c r="DD43" s="380">
        <f t="shared" si="8"/>
        <v>0</v>
      </c>
      <c r="DE43" s="64">
        <f t="shared" si="9"/>
        <v>0</v>
      </c>
      <c r="DF43" s="64">
        <f t="shared" si="10"/>
        <v>0</v>
      </c>
      <c r="DG43" s="64">
        <f t="shared" si="11"/>
        <v>0</v>
      </c>
      <c r="DH43" s="64">
        <f t="shared" si="12"/>
        <v>0</v>
      </c>
      <c r="DI43" s="64">
        <f t="shared" si="13"/>
        <v>0</v>
      </c>
      <c r="DJ43" s="64">
        <f t="shared" si="14"/>
        <v>0</v>
      </c>
      <c r="DK43" s="64">
        <f t="shared" si="15"/>
        <v>0</v>
      </c>
      <c r="DL43" s="64">
        <f t="shared" si="16"/>
        <v>0</v>
      </c>
      <c r="DM43" s="64">
        <f t="shared" si="17"/>
        <v>0</v>
      </c>
      <c r="DN43" s="64">
        <f t="shared" si="18"/>
        <v>0</v>
      </c>
      <c r="DO43" s="64">
        <f t="shared" si="19"/>
        <v>0</v>
      </c>
      <c r="DP43" s="64">
        <f t="shared" si="20"/>
        <v>0</v>
      </c>
      <c r="DQ43" s="33"/>
      <c r="DR43" s="33"/>
      <c r="DS43" s="33"/>
      <c r="DT43" s="33"/>
      <c r="DU43" s="33"/>
      <c r="DV43" s="33"/>
      <c r="DW43" s="33"/>
      <c r="DX43" s="33"/>
      <c r="DY43" s="34"/>
      <c r="DZ43" s="34"/>
      <c r="EA43" s="34"/>
      <c r="EB43" s="64">
        <f t="shared" si="91"/>
        <v>0</v>
      </c>
      <c r="EC43" s="426">
        <f t="shared" si="92"/>
        <v>470</v>
      </c>
      <c r="ED43" s="426">
        <f t="shared" si="93"/>
        <v>0</v>
      </c>
      <c r="EE43" s="64">
        <f t="shared" si="94"/>
        <v>0</v>
      </c>
      <c r="EF43" s="64">
        <f t="shared" si="21"/>
        <v>0</v>
      </c>
      <c r="EG43" s="64">
        <f t="shared" si="95"/>
        <v>0</v>
      </c>
      <c r="EH43" s="64">
        <f t="shared" si="22"/>
        <v>0</v>
      </c>
      <c r="EI43" s="64">
        <f t="shared" si="23"/>
        <v>0</v>
      </c>
      <c r="EJ43" s="64">
        <f t="shared" si="96"/>
        <v>0</v>
      </c>
      <c r="EK43" s="64">
        <f t="shared" si="24"/>
        <v>0</v>
      </c>
      <c r="EL43" s="64">
        <f t="shared" si="25"/>
        <v>0</v>
      </c>
      <c r="EM43" s="64">
        <f t="shared" si="26"/>
        <v>470</v>
      </c>
      <c r="EN43" s="64">
        <f t="shared" si="27"/>
        <v>0</v>
      </c>
      <c r="EO43" s="64">
        <f t="shared" si="28"/>
        <v>0</v>
      </c>
      <c r="EP43" s="64">
        <f t="shared" si="29"/>
        <v>0</v>
      </c>
      <c r="EQ43" s="64">
        <f t="shared" si="30"/>
        <v>0</v>
      </c>
      <c r="ER43" s="64">
        <f t="shared" si="31"/>
        <v>0</v>
      </c>
      <c r="ES43" s="64"/>
      <c r="ET43" s="426">
        <f t="shared" si="32"/>
        <v>0</v>
      </c>
      <c r="EU43" s="64">
        <f t="shared" si="33"/>
        <v>0</v>
      </c>
      <c r="EV43" s="64"/>
      <c r="EW43" s="426">
        <f t="shared" si="34"/>
        <v>0</v>
      </c>
      <c r="EX43" s="64">
        <f t="shared" si="97"/>
        <v>0</v>
      </c>
      <c r="EY43" s="426">
        <f t="shared" si="98"/>
        <v>0</v>
      </c>
      <c r="EZ43" s="426">
        <f t="shared" si="99"/>
        <v>0</v>
      </c>
      <c r="FA43" s="64">
        <f t="shared" si="100"/>
        <v>0</v>
      </c>
      <c r="FB43" s="64">
        <f t="shared" si="35"/>
        <v>0</v>
      </c>
      <c r="FC43" s="64">
        <f t="shared" si="101"/>
        <v>0</v>
      </c>
      <c r="FD43" s="64">
        <f t="shared" si="36"/>
        <v>0</v>
      </c>
      <c r="FE43" s="64">
        <f t="shared" si="37"/>
        <v>0</v>
      </c>
      <c r="FF43" s="64">
        <f t="shared" si="102"/>
        <v>0</v>
      </c>
      <c r="FG43" s="64">
        <f t="shared" si="38"/>
        <v>0</v>
      </c>
      <c r="FH43" s="64">
        <f t="shared" si="39"/>
        <v>0</v>
      </c>
      <c r="FI43" s="64">
        <f t="shared" si="40"/>
        <v>0</v>
      </c>
      <c r="FJ43" s="64">
        <f t="shared" si="41"/>
        <v>0</v>
      </c>
      <c r="FK43" s="64">
        <f t="shared" si="42"/>
        <v>0</v>
      </c>
      <c r="FL43" s="64">
        <f t="shared" si="43"/>
        <v>0</v>
      </c>
      <c r="FM43" s="64">
        <f t="shared" si="44"/>
        <v>0</v>
      </c>
      <c r="FN43" s="64">
        <f t="shared" si="45"/>
        <v>0</v>
      </c>
      <c r="FO43" s="64"/>
      <c r="FP43" s="64">
        <f t="shared" si="46"/>
        <v>0</v>
      </c>
      <c r="FQ43" s="64">
        <f t="shared" si="47"/>
        <v>0</v>
      </c>
      <c r="FR43" s="64"/>
      <c r="FS43" s="64">
        <f t="shared" si="48"/>
        <v>0</v>
      </c>
      <c r="FT43" s="64">
        <f t="shared" si="49"/>
        <v>0</v>
      </c>
      <c r="FU43" s="426">
        <f t="shared" si="50"/>
        <v>0</v>
      </c>
      <c r="FV43" s="426">
        <f t="shared" si="103"/>
        <v>0</v>
      </c>
      <c r="FW43" s="64">
        <f t="shared" si="51"/>
        <v>0</v>
      </c>
      <c r="FX43" s="64">
        <f t="shared" si="52"/>
        <v>0</v>
      </c>
      <c r="FY43" s="64">
        <f t="shared" si="104"/>
        <v>0</v>
      </c>
      <c r="FZ43" s="64">
        <f t="shared" si="53"/>
        <v>0</v>
      </c>
      <c r="GA43" s="64">
        <f t="shared" si="54"/>
        <v>0</v>
      </c>
      <c r="GB43" s="64">
        <f t="shared" si="105"/>
        <v>0</v>
      </c>
      <c r="GC43" s="64">
        <f t="shared" si="55"/>
        <v>0</v>
      </c>
      <c r="GD43" s="64">
        <f t="shared" si="56"/>
        <v>0</v>
      </c>
      <c r="GE43" s="64">
        <f t="shared" si="57"/>
        <v>0</v>
      </c>
      <c r="GF43" s="64">
        <f t="shared" si="58"/>
        <v>0</v>
      </c>
      <c r="GG43" s="64">
        <f t="shared" si="59"/>
        <v>0</v>
      </c>
      <c r="GH43" s="64">
        <f t="shared" si="60"/>
        <v>0</v>
      </c>
      <c r="GI43" s="64">
        <f t="shared" si="61"/>
        <v>0</v>
      </c>
      <c r="GJ43" s="64">
        <f t="shared" si="62"/>
        <v>0</v>
      </c>
      <c r="GK43" s="64"/>
      <c r="GL43" s="64">
        <f t="shared" si="63"/>
        <v>0</v>
      </c>
      <c r="GM43" s="64">
        <f t="shared" si="64"/>
        <v>0</v>
      </c>
      <c r="GN43" s="64"/>
      <c r="GO43" s="64">
        <f t="shared" si="65"/>
        <v>0</v>
      </c>
      <c r="GP43" s="64">
        <f t="shared" si="66"/>
        <v>0</v>
      </c>
      <c r="GQ43" s="426">
        <f t="shared" si="67"/>
        <v>0</v>
      </c>
      <c r="GR43" s="426">
        <f t="shared" si="106"/>
        <v>0</v>
      </c>
      <c r="GS43" s="64">
        <f t="shared" si="68"/>
        <v>0</v>
      </c>
      <c r="GT43" s="64">
        <f t="shared" si="69"/>
        <v>0</v>
      </c>
      <c r="GU43" s="64">
        <f t="shared" si="107"/>
        <v>0</v>
      </c>
      <c r="GV43" s="64">
        <f t="shared" si="70"/>
        <v>0</v>
      </c>
      <c r="GW43" s="64">
        <f t="shared" si="71"/>
        <v>0</v>
      </c>
      <c r="GX43" s="64">
        <f t="shared" si="108"/>
        <v>0</v>
      </c>
      <c r="GY43" s="64">
        <f t="shared" si="72"/>
        <v>0</v>
      </c>
      <c r="GZ43" s="64">
        <f t="shared" si="73"/>
        <v>0</v>
      </c>
      <c r="HA43" s="64">
        <f t="shared" si="109"/>
        <v>0</v>
      </c>
      <c r="HB43" s="64">
        <f t="shared" si="74"/>
        <v>0</v>
      </c>
      <c r="HC43" s="64">
        <f t="shared" si="75"/>
        <v>0</v>
      </c>
      <c r="HD43" s="64">
        <f t="shared" si="110"/>
        <v>0</v>
      </c>
      <c r="HE43" s="64">
        <f t="shared" si="76"/>
        <v>0</v>
      </c>
      <c r="HF43" s="64">
        <f t="shared" si="77"/>
        <v>0</v>
      </c>
      <c r="HG43" s="64"/>
      <c r="HH43" s="64">
        <f t="shared" si="78"/>
        <v>0</v>
      </c>
      <c r="HI43" s="64">
        <f t="shared" si="79"/>
        <v>0</v>
      </c>
      <c r="HJ43" s="64"/>
      <c r="HK43" s="64">
        <f t="shared" si="80"/>
        <v>0</v>
      </c>
      <c r="HL43" s="382">
        <f t="shared" si="111"/>
        <v>0</v>
      </c>
      <c r="HM43" s="398">
        <f t="shared" si="81"/>
        <v>470</v>
      </c>
      <c r="HN43" s="398">
        <f t="shared" si="112"/>
        <v>0</v>
      </c>
      <c r="HO43" s="382">
        <f t="shared" si="82"/>
        <v>0</v>
      </c>
      <c r="HP43" s="382">
        <f t="shared" si="113"/>
        <v>0</v>
      </c>
      <c r="HQ43" s="382">
        <f t="shared" si="133"/>
        <v>0</v>
      </c>
      <c r="HR43" s="382">
        <f t="shared" si="134"/>
        <v>0</v>
      </c>
      <c r="HS43" s="382">
        <f t="shared" si="135"/>
        <v>0</v>
      </c>
      <c r="HT43" s="382">
        <f t="shared" si="136"/>
        <v>0</v>
      </c>
      <c r="HU43" s="382">
        <f t="shared" si="137"/>
        <v>0</v>
      </c>
      <c r="HV43" s="382">
        <f t="shared" si="138"/>
        <v>0</v>
      </c>
      <c r="HW43" s="382">
        <f t="shared" si="139"/>
        <v>470</v>
      </c>
      <c r="HX43" s="382">
        <f t="shared" si="140"/>
        <v>0</v>
      </c>
      <c r="HY43" s="382">
        <f t="shared" si="141"/>
        <v>0</v>
      </c>
      <c r="HZ43" s="382">
        <f t="shared" si="142"/>
        <v>0</v>
      </c>
      <c r="IA43" s="382">
        <f t="shared" si="143"/>
        <v>0</v>
      </c>
      <c r="IB43" s="382">
        <f t="shared" si="144"/>
        <v>0</v>
      </c>
      <c r="IC43" s="382">
        <f t="shared" si="145"/>
        <v>0</v>
      </c>
      <c r="ID43" s="382">
        <f t="shared" si="146"/>
        <v>0</v>
      </c>
      <c r="IE43" s="382">
        <f t="shared" si="147"/>
        <v>0</v>
      </c>
      <c r="IF43" s="382">
        <f t="shared" si="148"/>
        <v>0</v>
      </c>
      <c r="IG43" s="382">
        <f t="shared" si="149"/>
        <v>0</v>
      </c>
    </row>
    <row r="44" spans="1:241" s="183" customFormat="1" hidden="1" outlineLevel="1">
      <c r="A44" s="373"/>
      <c r="B44" s="60" t="s">
        <v>630</v>
      </c>
      <c r="C44" s="60"/>
      <c r="D44" s="60"/>
      <c r="E44" s="373"/>
      <c r="F44" s="373"/>
      <c r="G44" s="245"/>
      <c r="H44" s="373"/>
      <c r="I44" s="373"/>
      <c r="J44" s="373"/>
      <c r="K44" s="373"/>
      <c r="L44" s="373"/>
      <c r="M44" s="34"/>
      <c r="N44" s="341" t="s">
        <v>603</v>
      </c>
      <c r="O44" s="34"/>
      <c r="P44" s="34"/>
      <c r="Q44" s="34"/>
      <c r="R44" s="34"/>
      <c r="S44" s="34"/>
      <c r="T44" s="34"/>
      <c r="U44" s="34"/>
      <c r="V44" s="66"/>
      <c r="W44" s="342"/>
      <c r="X44" s="34"/>
      <c r="Y44" s="34"/>
      <c r="Z44" s="34"/>
      <c r="AA44" s="34"/>
      <c r="AB44" s="34"/>
      <c r="AC44" s="34"/>
      <c r="AD44" s="34"/>
      <c r="AE44" s="34"/>
      <c r="AF44" s="34"/>
      <c r="AG44" s="34"/>
      <c r="AH44" s="34"/>
      <c r="AI44" s="34">
        <f t="shared" si="131"/>
        <v>256.63630000000001</v>
      </c>
      <c r="AJ44" s="342">
        <v>256.63630000000001</v>
      </c>
      <c r="AK44" s="34"/>
      <c r="AL44" s="34"/>
      <c r="AM44" s="34"/>
      <c r="AN44" s="34"/>
      <c r="AO44" s="34"/>
      <c r="AP44" s="34"/>
      <c r="AQ44" s="34"/>
      <c r="AR44" s="34"/>
      <c r="AS44" s="34"/>
      <c r="AT44" s="34"/>
      <c r="AU44" s="34"/>
      <c r="AV44" s="34"/>
      <c r="AW44" s="34"/>
      <c r="AX44" s="34"/>
      <c r="AY44" s="34"/>
      <c r="AZ44" s="34"/>
      <c r="BA44" s="34"/>
      <c r="BB44" s="34"/>
      <c r="BC44" s="245"/>
      <c r="BD44" s="245"/>
      <c r="BE44" s="245"/>
      <c r="BF44" s="245"/>
      <c r="BG44" s="245"/>
      <c r="BH44" s="245"/>
      <c r="BI44" s="245"/>
      <c r="BJ44" s="245"/>
      <c r="BK44" s="47"/>
      <c r="BL44" s="47"/>
      <c r="BM44" s="34"/>
      <c r="BN44" s="34"/>
      <c r="BO44" s="245"/>
      <c r="BP44" s="245"/>
      <c r="BQ44" s="245"/>
      <c r="BR44" s="245"/>
      <c r="BS44" s="245"/>
      <c r="BT44" s="245"/>
      <c r="BU44" s="245"/>
      <c r="BV44" s="245"/>
      <c r="BW44" s="245"/>
      <c r="BX44" s="245"/>
      <c r="BY44" s="245"/>
      <c r="BZ44" s="245"/>
      <c r="CA44" s="34"/>
      <c r="CB44" s="34"/>
      <c r="CC44" s="34"/>
      <c r="CD44" s="34"/>
      <c r="CE44" s="34"/>
      <c r="CF44" s="34"/>
      <c r="CG44" s="34"/>
      <c r="CH44" s="351"/>
      <c r="CI44" s="245"/>
      <c r="CJ44" s="245"/>
      <c r="CK44" s="245"/>
      <c r="CL44" s="245"/>
      <c r="CM44" s="245"/>
      <c r="CN44" s="245"/>
      <c r="CO44" s="34"/>
      <c r="CP44" s="34"/>
      <c r="CQ44" s="245"/>
      <c r="CR44" s="245"/>
      <c r="CS44" s="245"/>
      <c r="CT44" s="245"/>
      <c r="CU44" s="245"/>
      <c r="CV44" s="245"/>
      <c r="CW44" s="245"/>
      <c r="CX44" s="245"/>
      <c r="CY44" s="245"/>
      <c r="CZ44" s="358"/>
      <c r="DA44" s="358"/>
      <c r="DB44" s="358"/>
      <c r="DC44" s="380">
        <f t="shared" si="7"/>
        <v>0</v>
      </c>
      <c r="DD44" s="380">
        <f t="shared" si="8"/>
        <v>0</v>
      </c>
      <c r="DE44" s="64">
        <f t="shared" si="9"/>
        <v>0</v>
      </c>
      <c r="DF44" s="64">
        <f t="shared" si="10"/>
        <v>0</v>
      </c>
      <c r="DG44" s="64">
        <f t="shared" si="11"/>
        <v>0</v>
      </c>
      <c r="DH44" s="64">
        <f t="shared" si="12"/>
        <v>0</v>
      </c>
      <c r="DI44" s="64">
        <f t="shared" si="13"/>
        <v>0</v>
      </c>
      <c r="DJ44" s="64">
        <f t="shared" si="14"/>
        <v>0</v>
      </c>
      <c r="DK44" s="64">
        <f t="shared" si="15"/>
        <v>0</v>
      </c>
      <c r="DL44" s="64">
        <f t="shared" si="16"/>
        <v>0</v>
      </c>
      <c r="DM44" s="64">
        <f t="shared" si="17"/>
        <v>0</v>
      </c>
      <c r="DN44" s="64">
        <f t="shared" si="18"/>
        <v>0</v>
      </c>
      <c r="DO44" s="64">
        <f t="shared" si="19"/>
        <v>0</v>
      </c>
      <c r="DP44" s="64">
        <f t="shared" si="20"/>
        <v>0</v>
      </c>
      <c r="DQ44" s="33"/>
      <c r="DR44" s="33"/>
      <c r="DS44" s="33"/>
      <c r="DT44" s="33"/>
      <c r="DU44" s="33"/>
      <c r="DV44" s="33"/>
      <c r="DW44" s="33"/>
      <c r="DX44" s="33"/>
      <c r="DY44" s="34"/>
      <c r="DZ44" s="34"/>
      <c r="EA44" s="34"/>
      <c r="EB44" s="64">
        <f t="shared" si="91"/>
        <v>0</v>
      </c>
      <c r="EC44" s="426">
        <f t="shared" si="92"/>
        <v>256.63630000000001</v>
      </c>
      <c r="ED44" s="426">
        <f t="shared" si="93"/>
        <v>0</v>
      </c>
      <c r="EE44" s="64">
        <f t="shared" si="94"/>
        <v>0</v>
      </c>
      <c r="EF44" s="64">
        <f t="shared" si="21"/>
        <v>0</v>
      </c>
      <c r="EG44" s="64">
        <f t="shared" si="95"/>
        <v>0</v>
      </c>
      <c r="EH44" s="64">
        <f t="shared" si="22"/>
        <v>0</v>
      </c>
      <c r="EI44" s="64">
        <f t="shared" si="23"/>
        <v>0</v>
      </c>
      <c r="EJ44" s="64">
        <f t="shared" si="96"/>
        <v>0</v>
      </c>
      <c r="EK44" s="64">
        <f t="shared" si="24"/>
        <v>0</v>
      </c>
      <c r="EL44" s="64">
        <f t="shared" si="25"/>
        <v>0</v>
      </c>
      <c r="EM44" s="64">
        <f t="shared" si="26"/>
        <v>0</v>
      </c>
      <c r="EN44" s="64">
        <f t="shared" si="27"/>
        <v>0</v>
      </c>
      <c r="EO44" s="64">
        <f t="shared" si="28"/>
        <v>0</v>
      </c>
      <c r="EP44" s="64">
        <f t="shared" si="29"/>
        <v>256.63630000000001</v>
      </c>
      <c r="EQ44" s="64">
        <f t="shared" si="30"/>
        <v>0</v>
      </c>
      <c r="ER44" s="64">
        <f t="shared" si="31"/>
        <v>0</v>
      </c>
      <c r="ES44" s="64"/>
      <c r="ET44" s="426">
        <f t="shared" si="32"/>
        <v>0</v>
      </c>
      <c r="EU44" s="64">
        <f t="shared" si="33"/>
        <v>0</v>
      </c>
      <c r="EV44" s="64"/>
      <c r="EW44" s="426">
        <f t="shared" si="34"/>
        <v>0</v>
      </c>
      <c r="EX44" s="64">
        <f t="shared" si="97"/>
        <v>0</v>
      </c>
      <c r="EY44" s="426">
        <f t="shared" si="98"/>
        <v>0</v>
      </c>
      <c r="EZ44" s="426">
        <f t="shared" si="99"/>
        <v>0</v>
      </c>
      <c r="FA44" s="64">
        <f t="shared" si="100"/>
        <v>0</v>
      </c>
      <c r="FB44" s="64">
        <f t="shared" si="35"/>
        <v>0</v>
      </c>
      <c r="FC44" s="64">
        <f t="shared" si="101"/>
        <v>0</v>
      </c>
      <c r="FD44" s="64">
        <f t="shared" si="36"/>
        <v>0</v>
      </c>
      <c r="FE44" s="64">
        <f t="shared" si="37"/>
        <v>0</v>
      </c>
      <c r="FF44" s="64">
        <f t="shared" si="102"/>
        <v>0</v>
      </c>
      <c r="FG44" s="64">
        <f t="shared" si="38"/>
        <v>0</v>
      </c>
      <c r="FH44" s="64">
        <f t="shared" si="39"/>
        <v>0</v>
      </c>
      <c r="FI44" s="64">
        <f t="shared" si="40"/>
        <v>0</v>
      </c>
      <c r="FJ44" s="64">
        <f t="shared" si="41"/>
        <v>0</v>
      </c>
      <c r="FK44" s="64">
        <f t="shared" si="42"/>
        <v>0</v>
      </c>
      <c r="FL44" s="64">
        <f t="shared" si="43"/>
        <v>0</v>
      </c>
      <c r="FM44" s="64">
        <f t="shared" si="44"/>
        <v>0</v>
      </c>
      <c r="FN44" s="64">
        <f t="shared" si="45"/>
        <v>0</v>
      </c>
      <c r="FO44" s="64"/>
      <c r="FP44" s="64">
        <f t="shared" si="46"/>
        <v>0</v>
      </c>
      <c r="FQ44" s="64">
        <f t="shared" si="47"/>
        <v>0</v>
      </c>
      <c r="FR44" s="64"/>
      <c r="FS44" s="64">
        <f t="shared" si="48"/>
        <v>0</v>
      </c>
      <c r="FT44" s="64">
        <f t="shared" si="49"/>
        <v>0</v>
      </c>
      <c r="FU44" s="426">
        <f t="shared" si="50"/>
        <v>0</v>
      </c>
      <c r="FV44" s="426">
        <f t="shared" si="103"/>
        <v>0</v>
      </c>
      <c r="FW44" s="64">
        <f t="shared" si="51"/>
        <v>0</v>
      </c>
      <c r="FX44" s="64">
        <f t="shared" si="52"/>
        <v>0</v>
      </c>
      <c r="FY44" s="64">
        <f t="shared" si="104"/>
        <v>0</v>
      </c>
      <c r="FZ44" s="64">
        <f t="shared" si="53"/>
        <v>0</v>
      </c>
      <c r="GA44" s="64">
        <f t="shared" si="54"/>
        <v>0</v>
      </c>
      <c r="GB44" s="64">
        <f t="shared" si="105"/>
        <v>0</v>
      </c>
      <c r="GC44" s="64">
        <f t="shared" si="55"/>
        <v>0</v>
      </c>
      <c r="GD44" s="64">
        <f t="shared" si="56"/>
        <v>0</v>
      </c>
      <c r="GE44" s="64">
        <f t="shared" si="57"/>
        <v>0</v>
      </c>
      <c r="GF44" s="64">
        <f t="shared" si="58"/>
        <v>0</v>
      </c>
      <c r="GG44" s="64">
        <f t="shared" si="59"/>
        <v>0</v>
      </c>
      <c r="GH44" s="64">
        <f t="shared" si="60"/>
        <v>0</v>
      </c>
      <c r="GI44" s="64">
        <f t="shared" si="61"/>
        <v>0</v>
      </c>
      <c r="GJ44" s="64">
        <f t="shared" si="62"/>
        <v>0</v>
      </c>
      <c r="GK44" s="64"/>
      <c r="GL44" s="64">
        <f t="shared" si="63"/>
        <v>0</v>
      </c>
      <c r="GM44" s="64">
        <f t="shared" si="64"/>
        <v>0</v>
      </c>
      <c r="GN44" s="64"/>
      <c r="GO44" s="64">
        <f t="shared" si="65"/>
        <v>0</v>
      </c>
      <c r="GP44" s="64">
        <f t="shared" si="66"/>
        <v>0</v>
      </c>
      <c r="GQ44" s="426">
        <f t="shared" si="67"/>
        <v>0</v>
      </c>
      <c r="GR44" s="426">
        <f t="shared" si="106"/>
        <v>0</v>
      </c>
      <c r="GS44" s="64">
        <f t="shared" si="68"/>
        <v>0</v>
      </c>
      <c r="GT44" s="64">
        <f t="shared" si="69"/>
        <v>0</v>
      </c>
      <c r="GU44" s="64">
        <f t="shared" si="107"/>
        <v>0</v>
      </c>
      <c r="GV44" s="64">
        <f t="shared" si="70"/>
        <v>0</v>
      </c>
      <c r="GW44" s="64">
        <f t="shared" si="71"/>
        <v>0</v>
      </c>
      <c r="GX44" s="64">
        <f t="shared" si="108"/>
        <v>0</v>
      </c>
      <c r="GY44" s="64">
        <f t="shared" si="72"/>
        <v>0</v>
      </c>
      <c r="GZ44" s="64">
        <f t="shared" si="73"/>
        <v>0</v>
      </c>
      <c r="HA44" s="64">
        <f t="shared" si="109"/>
        <v>0</v>
      </c>
      <c r="HB44" s="64">
        <f t="shared" si="74"/>
        <v>0</v>
      </c>
      <c r="HC44" s="64">
        <f t="shared" si="75"/>
        <v>0</v>
      </c>
      <c r="HD44" s="64">
        <f t="shared" si="110"/>
        <v>0</v>
      </c>
      <c r="HE44" s="64">
        <f t="shared" si="76"/>
        <v>0</v>
      </c>
      <c r="HF44" s="64">
        <f t="shared" si="77"/>
        <v>0</v>
      </c>
      <c r="HG44" s="64"/>
      <c r="HH44" s="64">
        <f t="shared" si="78"/>
        <v>0</v>
      </c>
      <c r="HI44" s="64">
        <f t="shared" si="79"/>
        <v>0</v>
      </c>
      <c r="HJ44" s="64"/>
      <c r="HK44" s="64">
        <f t="shared" si="80"/>
        <v>0</v>
      </c>
      <c r="HL44" s="382">
        <f t="shared" si="111"/>
        <v>0</v>
      </c>
      <c r="HM44" s="398">
        <f t="shared" si="81"/>
        <v>256.63630000000001</v>
      </c>
      <c r="HN44" s="398">
        <f t="shared" si="112"/>
        <v>0</v>
      </c>
      <c r="HO44" s="382">
        <f t="shared" si="82"/>
        <v>0</v>
      </c>
      <c r="HP44" s="382">
        <f t="shared" si="113"/>
        <v>0</v>
      </c>
      <c r="HQ44" s="382">
        <f t="shared" si="133"/>
        <v>0</v>
      </c>
      <c r="HR44" s="382">
        <f t="shared" si="134"/>
        <v>0</v>
      </c>
      <c r="HS44" s="382">
        <f t="shared" si="135"/>
        <v>0</v>
      </c>
      <c r="HT44" s="382">
        <f t="shared" si="136"/>
        <v>0</v>
      </c>
      <c r="HU44" s="382">
        <f t="shared" si="137"/>
        <v>0</v>
      </c>
      <c r="HV44" s="382">
        <f t="shared" si="138"/>
        <v>0</v>
      </c>
      <c r="HW44" s="382">
        <f t="shared" si="139"/>
        <v>0</v>
      </c>
      <c r="HX44" s="382">
        <f t="shared" si="140"/>
        <v>0</v>
      </c>
      <c r="HY44" s="382">
        <f t="shared" si="141"/>
        <v>0</v>
      </c>
      <c r="HZ44" s="382">
        <f t="shared" si="142"/>
        <v>256.63630000000001</v>
      </c>
      <c r="IA44" s="382">
        <f t="shared" si="143"/>
        <v>0</v>
      </c>
      <c r="IB44" s="382">
        <f t="shared" si="144"/>
        <v>0</v>
      </c>
      <c r="IC44" s="382">
        <f t="shared" si="145"/>
        <v>0</v>
      </c>
      <c r="ID44" s="382">
        <f t="shared" si="146"/>
        <v>0</v>
      </c>
      <c r="IE44" s="382">
        <f t="shared" si="147"/>
        <v>0</v>
      </c>
      <c r="IF44" s="382">
        <f t="shared" si="148"/>
        <v>0</v>
      </c>
      <c r="IG44" s="382">
        <f t="shared" si="149"/>
        <v>0</v>
      </c>
    </row>
    <row r="45" spans="1:241" s="35" customFormat="1" ht="38.25" hidden="1" outlineLevel="1">
      <c r="A45" s="373" t="s">
        <v>25</v>
      </c>
      <c r="B45" s="384" t="s">
        <v>600</v>
      </c>
      <c r="C45" s="60" t="s">
        <v>142</v>
      </c>
      <c r="D45" s="60" t="s">
        <v>184</v>
      </c>
      <c r="E45" s="373" t="s">
        <v>39</v>
      </c>
      <c r="F45" s="373"/>
      <c r="G45" s="245" t="s">
        <v>49</v>
      </c>
      <c r="H45" s="245">
        <v>2.0640000000000001</v>
      </c>
      <c r="I45" s="245">
        <v>2.0640000000000001</v>
      </c>
      <c r="J45" s="373">
        <v>2020</v>
      </c>
      <c r="K45" s="373">
        <v>2020</v>
      </c>
      <c r="L45" s="60" t="s">
        <v>184</v>
      </c>
      <c r="M45" s="34">
        <f t="shared" ref="M45:M50" si="188">+P45+R45+T45+AG45+AS45+AV45</f>
        <v>22980</v>
      </c>
      <c r="N45" s="341" t="s">
        <v>603</v>
      </c>
      <c r="O45" s="34">
        <f t="shared" si="178"/>
        <v>26260</v>
      </c>
      <c r="P45" s="34">
        <f t="shared" ref="P45:U50" si="189">BA45+BO45+CC45+CQ45</f>
        <v>0</v>
      </c>
      <c r="Q45" s="34">
        <f t="shared" si="189"/>
        <v>0</v>
      </c>
      <c r="R45" s="34">
        <f t="shared" si="189"/>
        <v>0</v>
      </c>
      <c r="S45" s="34">
        <f t="shared" si="189"/>
        <v>0</v>
      </c>
      <c r="T45" s="34">
        <f t="shared" si="189"/>
        <v>22980</v>
      </c>
      <c r="U45" s="34">
        <f t="shared" si="189"/>
        <v>0</v>
      </c>
      <c r="V45" s="66">
        <f t="shared" si="132"/>
        <v>0</v>
      </c>
      <c r="W45" s="34"/>
      <c r="X45" s="34"/>
      <c r="Y45" s="34"/>
      <c r="Z45" s="34"/>
      <c r="AA45" s="34"/>
      <c r="AB45" s="34"/>
      <c r="AC45" s="34"/>
      <c r="AD45" s="34"/>
      <c r="AE45" s="34"/>
      <c r="AF45" s="34"/>
      <c r="AG45" s="34">
        <f t="shared" ref="AG45:AH50" si="190">BG45+BU45+CI45+CW45</f>
        <v>0</v>
      </c>
      <c r="AH45" s="34">
        <f t="shared" si="190"/>
        <v>26260</v>
      </c>
      <c r="AI45" s="34">
        <f t="shared" si="131"/>
        <v>0</v>
      </c>
      <c r="AJ45" s="34"/>
      <c r="AK45" s="34"/>
      <c r="AL45" s="34"/>
      <c r="AM45" s="34"/>
      <c r="AN45" s="34"/>
      <c r="AO45" s="34"/>
      <c r="AP45" s="34"/>
      <c r="AQ45" s="34"/>
      <c r="AR45" s="34"/>
      <c r="AS45" s="34">
        <f t="shared" ref="AS45:AT50" si="191">BI45+BW45+CK45+CY45</f>
        <v>0</v>
      </c>
      <c r="AT45" s="34">
        <f t="shared" si="191"/>
        <v>0</v>
      </c>
      <c r="AU45" s="34"/>
      <c r="AV45" s="34">
        <f t="shared" si="182"/>
        <v>0</v>
      </c>
      <c r="AW45" s="34">
        <f t="shared" si="182"/>
        <v>0</v>
      </c>
      <c r="AX45" s="34"/>
      <c r="AY45" s="34">
        <f t="shared" si="186"/>
        <v>0</v>
      </c>
      <c r="AZ45" s="34">
        <f t="shared" si="174"/>
        <v>0</v>
      </c>
      <c r="BA45" s="34">
        <v>0</v>
      </c>
      <c r="BB45" s="34"/>
      <c r="BC45" s="245"/>
      <c r="BD45" s="245"/>
      <c r="BE45" s="245"/>
      <c r="BF45" s="245"/>
      <c r="BG45" s="245"/>
      <c r="BH45" s="245"/>
      <c r="BI45" s="245"/>
      <c r="BJ45" s="245"/>
      <c r="BK45" s="47"/>
      <c r="BL45" s="47"/>
      <c r="BM45" s="34">
        <f t="shared" si="183"/>
        <v>0</v>
      </c>
      <c r="BN45" s="34">
        <f t="shared" si="183"/>
        <v>0</v>
      </c>
      <c r="BO45" s="245"/>
      <c r="BP45" s="245"/>
      <c r="BQ45" s="245"/>
      <c r="BR45" s="245"/>
      <c r="BS45" s="245"/>
      <c r="BT45" s="245"/>
      <c r="BU45" s="245"/>
      <c r="BV45" s="245"/>
      <c r="BW45" s="245"/>
      <c r="BX45" s="245"/>
      <c r="BY45" s="245"/>
      <c r="BZ45" s="245"/>
      <c r="CA45" s="34">
        <f t="shared" si="187"/>
        <v>22980</v>
      </c>
      <c r="CB45" s="34">
        <f>+CD45+CF45+CJ45+CH45+CL45+CN45</f>
        <v>26260</v>
      </c>
      <c r="CC45" s="34"/>
      <c r="CD45" s="34"/>
      <c r="CE45" s="34"/>
      <c r="CF45" s="34"/>
      <c r="CG45" s="34">
        <v>22980</v>
      </c>
      <c r="CI45" s="34"/>
      <c r="CJ45" s="34">
        <v>26260</v>
      </c>
      <c r="CK45" s="34"/>
      <c r="CL45" s="34"/>
      <c r="CM45" s="34"/>
      <c r="CN45" s="34"/>
      <c r="CO45" s="34">
        <f t="shared" si="185"/>
        <v>0</v>
      </c>
      <c r="CP45" s="34">
        <f t="shared" si="176"/>
        <v>0</v>
      </c>
      <c r="CQ45" s="245"/>
      <c r="CR45" s="245"/>
      <c r="CS45" s="245"/>
      <c r="CT45" s="245"/>
      <c r="CU45" s="245"/>
      <c r="CV45" s="245"/>
      <c r="CW45" s="245"/>
      <c r="CX45" s="245"/>
      <c r="CY45" s="245"/>
      <c r="CZ45" s="358"/>
      <c r="DA45" s="358"/>
      <c r="DB45" s="358"/>
      <c r="DC45" s="380">
        <f t="shared" ref="DC45:DC76" si="192">DE45+DG45+DI45+DK45+DM45+DO45</f>
        <v>22980</v>
      </c>
      <c r="DD45" s="380">
        <f t="shared" ref="DD45:DD76" si="193">DF45+DH45+DJ45+DL45+DN45+DP45</f>
        <v>26260</v>
      </c>
      <c r="DE45" s="64">
        <f t="shared" ref="DE45:DE76" si="194">BA45+BO45+CC45+CQ45</f>
        <v>0</v>
      </c>
      <c r="DF45" s="64">
        <f t="shared" ref="DF45:DF76" si="195">BB45+BP45+CD45+CR45</f>
        <v>0</v>
      </c>
      <c r="DG45" s="64">
        <f t="shared" ref="DG45:DG76" si="196">BC45+BQ45+CE45+CS45</f>
        <v>0</v>
      </c>
      <c r="DH45" s="64">
        <f t="shared" ref="DH45:DH76" si="197">BD45+BR45+CF45+CT45</f>
        <v>0</v>
      </c>
      <c r="DI45" s="64">
        <f t="shared" ref="DI45:DI76" si="198">BE45+BS45+CG45+CU45</f>
        <v>22980</v>
      </c>
      <c r="DJ45" s="64">
        <f t="shared" ref="DJ45:DJ76" si="199">BF45+BT45+CH45+CV45</f>
        <v>0</v>
      </c>
      <c r="DK45" s="64">
        <f t="shared" ref="DK45:DK76" si="200">BG45+BU45+CI45+CW45</f>
        <v>0</v>
      </c>
      <c r="DL45" s="64">
        <f t="shared" ref="DL45:DL76" si="201">BH45+BV45+CJ45+CX45</f>
        <v>26260</v>
      </c>
      <c r="DM45" s="64">
        <f t="shared" ref="DM45:DM76" si="202">BI45+BW45+CK45+CY45</f>
        <v>0</v>
      </c>
      <c r="DN45" s="64">
        <f t="shared" ref="DN45:DN76" si="203">BJ45+BX45+CL45+CZ45</f>
        <v>0</v>
      </c>
      <c r="DO45" s="64">
        <f t="shared" ref="DO45:DO76" si="204">BK45+BY45+CM45+DA45</f>
        <v>0</v>
      </c>
      <c r="DP45" s="64">
        <f t="shared" ref="DP45:DP76" si="205">BL45+BZ45+CN45+DB45</f>
        <v>0</v>
      </c>
      <c r="DQ45" s="33"/>
      <c r="DR45" s="33"/>
      <c r="DS45" s="33"/>
      <c r="DT45" s="33"/>
      <c r="DU45" s="33"/>
      <c r="DV45" s="33"/>
      <c r="DW45" s="33"/>
      <c r="DX45" s="33"/>
      <c r="DY45" s="34">
        <v>223.11482874146685</v>
      </c>
      <c r="DZ45" s="34">
        <v>802.18928640535728</v>
      </c>
      <c r="EA45" s="34">
        <v>56.13</v>
      </c>
      <c r="EB45" s="64">
        <f t="shared" si="91"/>
        <v>0</v>
      </c>
      <c r="EC45" s="426">
        <f t="shared" si="92"/>
        <v>0</v>
      </c>
      <c r="ED45" s="426">
        <f t="shared" si="93"/>
        <v>0</v>
      </c>
      <c r="EE45" s="64">
        <f t="shared" si="94"/>
        <v>0</v>
      </c>
      <c r="EF45" s="64">
        <f t="shared" ref="EF45:EF76" si="206">BA45</f>
        <v>0</v>
      </c>
      <c r="EG45" s="64">
        <f t="shared" si="95"/>
        <v>0</v>
      </c>
      <c r="EH45" s="64">
        <f t="shared" ref="EH45:EH76" si="207">BB45</f>
        <v>0</v>
      </c>
      <c r="EI45" s="64">
        <f t="shared" ref="EI45:EI76" si="208">BC45</f>
        <v>0</v>
      </c>
      <c r="EJ45" s="64">
        <f t="shared" si="96"/>
        <v>0</v>
      </c>
      <c r="EK45" s="64">
        <f t="shared" ref="EK45:EK76" si="209">BD45</f>
        <v>0</v>
      </c>
      <c r="EL45" s="64">
        <f t="shared" ref="EL45:EL76" si="210">BE45</f>
        <v>0</v>
      </c>
      <c r="EM45" s="64">
        <f t="shared" ref="EM45:EM76" si="211">W45</f>
        <v>0</v>
      </c>
      <c r="EN45" s="64">
        <f t="shared" ref="EN45:EN76" si="212">BF45</f>
        <v>0</v>
      </c>
      <c r="EO45" s="64">
        <f t="shared" ref="EO45:EO76" si="213">BG45</f>
        <v>0</v>
      </c>
      <c r="EP45" s="64">
        <f t="shared" ref="EP45:EP76" si="214">AJ45</f>
        <v>0</v>
      </c>
      <c r="EQ45" s="64">
        <f t="shared" ref="EQ45:EQ76" si="215">BH45</f>
        <v>0</v>
      </c>
      <c r="ER45" s="64">
        <f t="shared" ref="ER45:ER76" si="216">BI45</f>
        <v>0</v>
      </c>
      <c r="ES45" s="64"/>
      <c r="ET45" s="426">
        <f t="shared" ref="ET45:ET76" si="217">BJ45</f>
        <v>0</v>
      </c>
      <c r="EU45" s="64">
        <f t="shared" ref="EU45:EU76" si="218">BK45</f>
        <v>0</v>
      </c>
      <c r="EV45" s="64"/>
      <c r="EW45" s="426">
        <f t="shared" ref="EW45:EW76" si="219">BL45</f>
        <v>0</v>
      </c>
      <c r="EX45" s="64">
        <f t="shared" si="97"/>
        <v>0</v>
      </c>
      <c r="EY45" s="426">
        <f t="shared" si="98"/>
        <v>0</v>
      </c>
      <c r="EZ45" s="426">
        <f t="shared" si="99"/>
        <v>0</v>
      </c>
      <c r="FA45" s="64">
        <f t="shared" si="100"/>
        <v>0</v>
      </c>
      <c r="FB45" s="64">
        <f t="shared" ref="FB45:FB76" si="220">BO45</f>
        <v>0</v>
      </c>
      <c r="FC45" s="64">
        <f t="shared" si="101"/>
        <v>0</v>
      </c>
      <c r="FD45" s="64">
        <f t="shared" ref="FD45:FD76" si="221">BP45</f>
        <v>0</v>
      </c>
      <c r="FE45" s="64">
        <f t="shared" ref="FE45:FE76" si="222">BQ45</f>
        <v>0</v>
      </c>
      <c r="FF45" s="64">
        <f t="shared" si="102"/>
        <v>0</v>
      </c>
      <c r="FG45" s="64">
        <f t="shared" ref="FG45:FG76" si="223">BR45</f>
        <v>0</v>
      </c>
      <c r="FH45" s="64">
        <f t="shared" ref="FH45:FH76" si="224">BS45</f>
        <v>0</v>
      </c>
      <c r="FI45" s="64">
        <f t="shared" ref="FI45:FI76" si="225">X45</f>
        <v>0</v>
      </c>
      <c r="FJ45" s="64">
        <f t="shared" ref="FJ45:FJ76" si="226">BT45</f>
        <v>0</v>
      </c>
      <c r="FK45" s="64">
        <f t="shared" ref="FK45:FK76" si="227">BU45</f>
        <v>0</v>
      </c>
      <c r="FL45" s="64">
        <f t="shared" ref="FL45:FL76" si="228">AK45</f>
        <v>0</v>
      </c>
      <c r="FM45" s="64">
        <f t="shared" ref="FM45:FM76" si="229">BV45</f>
        <v>0</v>
      </c>
      <c r="FN45" s="64">
        <f t="shared" ref="FN45:FN76" si="230">BW45</f>
        <v>0</v>
      </c>
      <c r="FO45" s="64"/>
      <c r="FP45" s="64">
        <f t="shared" ref="FP45:FP76" si="231">BX45</f>
        <v>0</v>
      </c>
      <c r="FQ45" s="64">
        <f t="shared" ref="FQ45:FQ76" si="232">BY45</f>
        <v>0</v>
      </c>
      <c r="FR45" s="64"/>
      <c r="FS45" s="64">
        <f t="shared" ref="FS45:FS76" si="233">BZ45</f>
        <v>0</v>
      </c>
      <c r="FT45" s="64">
        <f t="shared" ref="FT45:FT76" si="234">FX45+GA45+GD45+GG45+GJ45+GM45</f>
        <v>22980</v>
      </c>
      <c r="FU45" s="426">
        <f t="shared" ref="FU45:FU76" si="235">FY45+GB45+GE45+GH45+GK45+GN45</f>
        <v>0</v>
      </c>
      <c r="FV45" s="426">
        <f t="shared" si="103"/>
        <v>26260</v>
      </c>
      <c r="FW45" s="64">
        <f t="shared" si="51"/>
        <v>26260</v>
      </c>
      <c r="FX45" s="64">
        <f t="shared" ref="FX45:FX76" si="236">CC45</f>
        <v>0</v>
      </c>
      <c r="FY45" s="64">
        <f t="shared" si="104"/>
        <v>0</v>
      </c>
      <c r="FZ45" s="64">
        <f t="shared" ref="FZ45:FZ76" si="237">CD45</f>
        <v>0</v>
      </c>
      <c r="GA45" s="64">
        <f t="shared" ref="GA45:GA76" si="238">CE45</f>
        <v>0</v>
      </c>
      <c r="GB45" s="64">
        <f t="shared" si="105"/>
        <v>0</v>
      </c>
      <c r="GC45" s="64">
        <f t="shared" ref="GC45:GC76" si="239">CF45</f>
        <v>0</v>
      </c>
      <c r="GD45" s="64">
        <f t="shared" ref="GD45:GD76" si="240">CG45</f>
        <v>22980</v>
      </c>
      <c r="GE45" s="64">
        <f t="shared" ref="GE45:GE76" si="241">AC45</f>
        <v>0</v>
      </c>
      <c r="GF45" s="64">
        <f t="shared" ref="GF45:GF76" si="242">CH45</f>
        <v>0</v>
      </c>
      <c r="GG45" s="64">
        <f t="shared" ref="GG45:GG76" si="243">CI45</f>
        <v>0</v>
      </c>
      <c r="GH45" s="64">
        <f t="shared" ref="GH45:GH76" si="244">AP45</f>
        <v>0</v>
      </c>
      <c r="GI45" s="64">
        <f t="shared" ref="GI45:GI76" si="245">CJ45</f>
        <v>26260</v>
      </c>
      <c r="GJ45" s="64">
        <f t="shared" ref="GJ45:GJ76" si="246">CK45</f>
        <v>0</v>
      </c>
      <c r="GK45" s="64"/>
      <c r="GL45" s="64">
        <f t="shared" ref="GL45:GL76" si="247">CL45</f>
        <v>0</v>
      </c>
      <c r="GM45" s="64">
        <f t="shared" ref="GM45:GM76" si="248">CM45</f>
        <v>0</v>
      </c>
      <c r="GN45" s="64"/>
      <c r="GO45" s="64">
        <f t="shared" ref="GO45:GO76" si="249">CN45</f>
        <v>0</v>
      </c>
      <c r="GP45" s="64">
        <f t="shared" ref="GP45:GP76" si="250">GT45+GW45+GZ45+HC45+HF45+HI45</f>
        <v>0</v>
      </c>
      <c r="GQ45" s="426">
        <f t="shared" ref="GQ45:GQ76" si="251">GU45+GX45+HA45+HD45+HG45+HJ45</f>
        <v>0</v>
      </c>
      <c r="GR45" s="426">
        <f t="shared" si="106"/>
        <v>0</v>
      </c>
      <c r="GS45" s="64">
        <f t="shared" si="68"/>
        <v>0</v>
      </c>
      <c r="GT45" s="64">
        <f t="shared" ref="GT45:GT76" si="252">CQ45</f>
        <v>0</v>
      </c>
      <c r="GU45" s="64">
        <f t="shared" si="107"/>
        <v>0</v>
      </c>
      <c r="GV45" s="64">
        <f t="shared" ref="GV45:GV76" si="253">CR45</f>
        <v>0</v>
      </c>
      <c r="GW45" s="64">
        <f t="shared" ref="GW45:GW76" si="254">CS45</f>
        <v>0</v>
      </c>
      <c r="GX45" s="64">
        <f t="shared" si="108"/>
        <v>0</v>
      </c>
      <c r="GY45" s="64">
        <f t="shared" ref="GY45:GY76" si="255">CT45</f>
        <v>0</v>
      </c>
      <c r="GZ45" s="64">
        <f t="shared" ref="GZ45:GZ76" si="256">CU45</f>
        <v>0</v>
      </c>
      <c r="HA45" s="64">
        <f t="shared" si="109"/>
        <v>0</v>
      </c>
      <c r="HB45" s="64">
        <f t="shared" ref="HB45:HB76" si="257">CV45</f>
        <v>0</v>
      </c>
      <c r="HC45" s="64">
        <f t="shared" ref="HC45:HC76" si="258">CW45</f>
        <v>0</v>
      </c>
      <c r="HD45" s="64">
        <f t="shared" si="110"/>
        <v>0</v>
      </c>
      <c r="HE45" s="64">
        <f t="shared" ref="HE45:HE76" si="259">CX45</f>
        <v>0</v>
      </c>
      <c r="HF45" s="64">
        <f t="shared" ref="HF45:HF76" si="260">CY45</f>
        <v>0</v>
      </c>
      <c r="HG45" s="64"/>
      <c r="HH45" s="64">
        <f t="shared" ref="HH45:HH76" si="261">CZ45</f>
        <v>0</v>
      </c>
      <c r="HI45" s="64">
        <f t="shared" ref="HI45:HI76" si="262">DA45</f>
        <v>0</v>
      </c>
      <c r="HJ45" s="64"/>
      <c r="HK45" s="64">
        <f t="shared" ref="HK45:HK76" si="263">DB45</f>
        <v>0</v>
      </c>
      <c r="HL45" s="382">
        <f t="shared" si="111"/>
        <v>22980</v>
      </c>
      <c r="HM45" s="398">
        <f t="shared" si="81"/>
        <v>0</v>
      </c>
      <c r="HN45" s="398">
        <f t="shared" si="112"/>
        <v>26260</v>
      </c>
      <c r="HO45" s="382">
        <f t="shared" si="82"/>
        <v>26260</v>
      </c>
      <c r="HP45" s="382">
        <f t="shared" si="113"/>
        <v>0</v>
      </c>
      <c r="HQ45" s="382">
        <f t="shared" si="133"/>
        <v>0</v>
      </c>
      <c r="HR45" s="382">
        <f t="shared" si="134"/>
        <v>0</v>
      </c>
      <c r="HS45" s="382">
        <f t="shared" si="135"/>
        <v>0</v>
      </c>
      <c r="HT45" s="382">
        <f t="shared" si="136"/>
        <v>0</v>
      </c>
      <c r="HU45" s="382">
        <f t="shared" si="137"/>
        <v>0</v>
      </c>
      <c r="HV45" s="382">
        <f t="shared" si="138"/>
        <v>22980</v>
      </c>
      <c r="HW45" s="382">
        <f t="shared" si="139"/>
        <v>0</v>
      </c>
      <c r="HX45" s="382">
        <f t="shared" si="140"/>
        <v>0</v>
      </c>
      <c r="HY45" s="382">
        <f t="shared" si="141"/>
        <v>0</v>
      </c>
      <c r="HZ45" s="382">
        <f t="shared" si="142"/>
        <v>0</v>
      </c>
      <c r="IA45" s="382">
        <f t="shared" si="143"/>
        <v>26260</v>
      </c>
      <c r="IB45" s="382">
        <f t="shared" si="144"/>
        <v>0</v>
      </c>
      <c r="IC45" s="382">
        <f t="shared" si="145"/>
        <v>0</v>
      </c>
      <c r="ID45" s="382">
        <f t="shared" si="146"/>
        <v>0</v>
      </c>
      <c r="IE45" s="382">
        <f t="shared" si="147"/>
        <v>0</v>
      </c>
      <c r="IF45" s="382">
        <f t="shared" si="148"/>
        <v>0</v>
      </c>
      <c r="IG45" s="382">
        <f t="shared" si="149"/>
        <v>0</v>
      </c>
    </row>
    <row r="46" spans="1:241" s="35" customFormat="1" ht="38.25" hidden="1" outlineLevel="1">
      <c r="A46" s="373" t="s">
        <v>26</v>
      </c>
      <c r="B46" s="384" t="s">
        <v>205</v>
      </c>
      <c r="C46" s="60" t="s">
        <v>143</v>
      </c>
      <c r="D46" s="60" t="s">
        <v>206</v>
      </c>
      <c r="E46" s="373" t="s">
        <v>39</v>
      </c>
      <c r="F46" s="373"/>
      <c r="G46" s="245" t="s">
        <v>49</v>
      </c>
      <c r="H46" s="363">
        <v>1.3759999999999999</v>
      </c>
      <c r="I46" s="245">
        <v>2.1</v>
      </c>
      <c r="J46" s="245">
        <v>2020</v>
      </c>
      <c r="K46" s="245">
        <v>2021</v>
      </c>
      <c r="L46" s="60" t="s">
        <v>206</v>
      </c>
      <c r="M46" s="34">
        <f t="shared" si="188"/>
        <v>22980</v>
      </c>
      <c r="N46" s="341" t="s">
        <v>603</v>
      </c>
      <c r="O46" s="34">
        <f t="shared" si="178"/>
        <v>22980</v>
      </c>
      <c r="P46" s="34">
        <f t="shared" si="189"/>
        <v>0</v>
      </c>
      <c r="Q46" s="34">
        <f t="shared" si="189"/>
        <v>0</v>
      </c>
      <c r="R46" s="34">
        <f t="shared" si="189"/>
        <v>0</v>
      </c>
      <c r="S46" s="34">
        <f t="shared" si="189"/>
        <v>0</v>
      </c>
      <c r="T46" s="34">
        <f t="shared" si="189"/>
        <v>0</v>
      </c>
      <c r="U46" s="34">
        <f t="shared" si="189"/>
        <v>0</v>
      </c>
      <c r="V46" s="66">
        <f t="shared" si="132"/>
        <v>0</v>
      </c>
      <c r="W46" s="34"/>
      <c r="X46" s="34"/>
      <c r="Y46" s="34"/>
      <c r="Z46" s="34"/>
      <c r="AA46" s="34"/>
      <c r="AB46" s="34"/>
      <c r="AC46" s="34"/>
      <c r="AD46" s="34"/>
      <c r="AE46" s="34"/>
      <c r="AF46" s="34"/>
      <c r="AG46" s="34">
        <f t="shared" si="190"/>
        <v>1000</v>
      </c>
      <c r="AH46" s="34">
        <f t="shared" si="190"/>
        <v>1000</v>
      </c>
      <c r="AI46" s="34">
        <f t="shared" si="131"/>
        <v>0</v>
      </c>
      <c r="AJ46" s="34"/>
      <c r="AK46" s="34"/>
      <c r="AL46" s="34"/>
      <c r="AM46" s="34"/>
      <c r="AN46" s="34"/>
      <c r="AO46" s="34"/>
      <c r="AP46" s="34"/>
      <c r="AQ46" s="34"/>
      <c r="AR46" s="34"/>
      <c r="AS46" s="34">
        <f t="shared" si="191"/>
        <v>21980</v>
      </c>
      <c r="AT46" s="34">
        <f t="shared" si="191"/>
        <v>21980</v>
      </c>
      <c r="AU46" s="34"/>
      <c r="AV46" s="34">
        <f t="shared" si="182"/>
        <v>0</v>
      </c>
      <c r="AW46" s="34">
        <f t="shared" si="182"/>
        <v>0</v>
      </c>
      <c r="AX46" s="34"/>
      <c r="AY46" s="34">
        <f t="shared" si="186"/>
        <v>1000</v>
      </c>
      <c r="AZ46" s="34">
        <f t="shared" si="174"/>
        <v>1000</v>
      </c>
      <c r="BA46" s="245"/>
      <c r="BB46" s="245"/>
      <c r="BC46" s="34"/>
      <c r="BD46" s="34"/>
      <c r="BE46" s="245"/>
      <c r="BF46" s="245"/>
      <c r="BG46" s="34">
        <v>1000</v>
      </c>
      <c r="BH46" s="34">
        <v>1000</v>
      </c>
      <c r="BI46" s="245"/>
      <c r="BJ46" s="245"/>
      <c r="BK46" s="47"/>
      <c r="BL46" s="47"/>
      <c r="BM46" s="34">
        <f t="shared" si="183"/>
        <v>0</v>
      </c>
      <c r="BN46" s="34">
        <f t="shared" si="183"/>
        <v>0</v>
      </c>
      <c r="BO46" s="245"/>
      <c r="BP46" s="245"/>
      <c r="BQ46" s="245"/>
      <c r="BR46" s="245"/>
      <c r="BS46" s="245"/>
      <c r="BT46" s="245"/>
      <c r="BU46" s="245"/>
      <c r="BV46" s="245"/>
      <c r="BW46" s="245"/>
      <c r="BX46" s="245"/>
      <c r="BY46" s="245"/>
      <c r="BZ46" s="245"/>
      <c r="CA46" s="34">
        <f t="shared" si="187"/>
        <v>21980</v>
      </c>
      <c r="CB46" s="34">
        <f t="shared" si="187"/>
        <v>21980</v>
      </c>
      <c r="CC46" s="66"/>
      <c r="CD46" s="66"/>
      <c r="CE46" s="66"/>
      <c r="CF46" s="66"/>
      <c r="CG46" s="66"/>
      <c r="CH46" s="66"/>
      <c r="CI46" s="66"/>
      <c r="CJ46" s="66"/>
      <c r="CK46" s="66">
        <v>21980</v>
      </c>
      <c r="CL46" s="66">
        <v>21980</v>
      </c>
      <c r="CM46" s="66"/>
      <c r="CN46" s="66"/>
      <c r="CO46" s="34">
        <f t="shared" si="185"/>
        <v>0</v>
      </c>
      <c r="CP46" s="34">
        <f t="shared" si="176"/>
        <v>0</v>
      </c>
      <c r="CQ46" s="245"/>
      <c r="CR46" s="245"/>
      <c r="CS46" s="245"/>
      <c r="CT46" s="245"/>
      <c r="CU46" s="245"/>
      <c r="CV46" s="245"/>
      <c r="CW46" s="245"/>
      <c r="CX46" s="245"/>
      <c r="CY46" s="245"/>
      <c r="CZ46" s="358"/>
      <c r="DA46" s="358"/>
      <c r="DB46" s="358"/>
      <c r="DC46" s="380">
        <f t="shared" si="192"/>
        <v>22980</v>
      </c>
      <c r="DD46" s="380">
        <f t="shared" si="193"/>
        <v>22980</v>
      </c>
      <c r="DE46" s="64">
        <f t="shared" si="194"/>
        <v>0</v>
      </c>
      <c r="DF46" s="64">
        <f t="shared" si="195"/>
        <v>0</v>
      </c>
      <c r="DG46" s="64">
        <f t="shared" si="196"/>
        <v>0</v>
      </c>
      <c r="DH46" s="64">
        <f t="shared" si="197"/>
        <v>0</v>
      </c>
      <c r="DI46" s="64">
        <f t="shared" si="198"/>
        <v>0</v>
      </c>
      <c r="DJ46" s="64">
        <f t="shared" si="199"/>
        <v>0</v>
      </c>
      <c r="DK46" s="64">
        <f t="shared" si="200"/>
        <v>1000</v>
      </c>
      <c r="DL46" s="64">
        <f t="shared" si="201"/>
        <v>1000</v>
      </c>
      <c r="DM46" s="64">
        <f t="shared" si="202"/>
        <v>21980</v>
      </c>
      <c r="DN46" s="64">
        <f t="shared" si="203"/>
        <v>21980</v>
      </c>
      <c r="DO46" s="64">
        <f t="shared" si="204"/>
        <v>0</v>
      </c>
      <c r="DP46" s="64">
        <f t="shared" si="205"/>
        <v>0</v>
      </c>
      <c r="DQ46" s="33"/>
      <c r="DR46" s="33"/>
      <c r="DS46" s="33"/>
      <c r="DT46" s="33"/>
      <c r="DU46" s="33"/>
      <c r="DV46" s="33"/>
      <c r="DW46" s="33"/>
      <c r="DX46" s="33"/>
      <c r="DY46" s="34">
        <v>199.59427805666326</v>
      </c>
      <c r="DZ46" s="34">
        <v>717.62326326770767</v>
      </c>
      <c r="EA46" s="34">
        <v>16.3</v>
      </c>
      <c r="EB46" s="64">
        <f t="shared" ref="EB46:EB77" si="264">EF46+EI46+EL46+EO46+ER46+EU46</f>
        <v>1000</v>
      </c>
      <c r="EC46" s="426">
        <f t="shared" ref="EC46:EC77" si="265">EG46+EJ46+EM46+EP46+ES46+EV46</f>
        <v>0</v>
      </c>
      <c r="ED46" s="426">
        <f t="shared" si="93"/>
        <v>1000</v>
      </c>
      <c r="EE46" s="64">
        <f t="shared" si="94"/>
        <v>1000</v>
      </c>
      <c r="EF46" s="64">
        <f t="shared" si="206"/>
        <v>0</v>
      </c>
      <c r="EG46" s="64">
        <f t="shared" si="95"/>
        <v>0</v>
      </c>
      <c r="EH46" s="64">
        <f t="shared" si="207"/>
        <v>0</v>
      </c>
      <c r="EI46" s="64">
        <f t="shared" si="208"/>
        <v>0</v>
      </c>
      <c r="EJ46" s="64">
        <f t="shared" si="96"/>
        <v>0</v>
      </c>
      <c r="EK46" s="64">
        <f t="shared" si="209"/>
        <v>0</v>
      </c>
      <c r="EL46" s="64">
        <f t="shared" si="210"/>
        <v>0</v>
      </c>
      <c r="EM46" s="64">
        <f t="shared" si="211"/>
        <v>0</v>
      </c>
      <c r="EN46" s="64">
        <f t="shared" si="212"/>
        <v>0</v>
      </c>
      <c r="EO46" s="64">
        <f t="shared" si="213"/>
        <v>1000</v>
      </c>
      <c r="EP46" s="64">
        <f t="shared" si="214"/>
        <v>0</v>
      </c>
      <c r="EQ46" s="64">
        <f t="shared" si="215"/>
        <v>1000</v>
      </c>
      <c r="ER46" s="64">
        <f t="shared" si="216"/>
        <v>0</v>
      </c>
      <c r="ES46" s="64"/>
      <c r="ET46" s="426">
        <f t="shared" si="217"/>
        <v>0</v>
      </c>
      <c r="EU46" s="64">
        <f t="shared" si="218"/>
        <v>0</v>
      </c>
      <c r="EV46" s="64"/>
      <c r="EW46" s="426">
        <f t="shared" si="219"/>
        <v>0</v>
      </c>
      <c r="EX46" s="64">
        <f t="shared" ref="EX46:EX77" si="266">FB46+FE46+FH46+FK46+FN46+FQ46</f>
        <v>0</v>
      </c>
      <c r="EY46" s="426">
        <f t="shared" ref="EY46:EY77" si="267">FC46+FF46+FI46+FL46+FO46+FR46</f>
        <v>0</v>
      </c>
      <c r="EZ46" s="426">
        <f t="shared" si="99"/>
        <v>0</v>
      </c>
      <c r="FA46" s="64">
        <f t="shared" si="100"/>
        <v>0</v>
      </c>
      <c r="FB46" s="64">
        <f t="shared" si="220"/>
        <v>0</v>
      </c>
      <c r="FC46" s="64">
        <f t="shared" si="101"/>
        <v>0</v>
      </c>
      <c r="FD46" s="64">
        <f t="shared" si="221"/>
        <v>0</v>
      </c>
      <c r="FE46" s="64">
        <f t="shared" si="222"/>
        <v>0</v>
      </c>
      <c r="FF46" s="64">
        <f t="shared" si="102"/>
        <v>0</v>
      </c>
      <c r="FG46" s="64">
        <f t="shared" si="223"/>
        <v>0</v>
      </c>
      <c r="FH46" s="64">
        <f t="shared" si="224"/>
        <v>0</v>
      </c>
      <c r="FI46" s="64">
        <f t="shared" si="225"/>
        <v>0</v>
      </c>
      <c r="FJ46" s="64">
        <f t="shared" si="226"/>
        <v>0</v>
      </c>
      <c r="FK46" s="64">
        <f t="shared" si="227"/>
        <v>0</v>
      </c>
      <c r="FL46" s="64">
        <f t="shared" si="228"/>
        <v>0</v>
      </c>
      <c r="FM46" s="64">
        <f t="shared" si="229"/>
        <v>0</v>
      </c>
      <c r="FN46" s="64">
        <f t="shared" si="230"/>
        <v>0</v>
      </c>
      <c r="FO46" s="64"/>
      <c r="FP46" s="64">
        <f t="shared" si="231"/>
        <v>0</v>
      </c>
      <c r="FQ46" s="64">
        <f t="shared" si="232"/>
        <v>0</v>
      </c>
      <c r="FR46" s="64"/>
      <c r="FS46" s="64">
        <f t="shared" si="233"/>
        <v>0</v>
      </c>
      <c r="FT46" s="64">
        <f t="shared" si="234"/>
        <v>21980</v>
      </c>
      <c r="FU46" s="426">
        <f t="shared" si="235"/>
        <v>0</v>
      </c>
      <c r="FV46" s="426">
        <f t="shared" si="103"/>
        <v>0</v>
      </c>
      <c r="FW46" s="64">
        <f t="shared" si="51"/>
        <v>21980</v>
      </c>
      <c r="FX46" s="64">
        <f t="shared" si="236"/>
        <v>0</v>
      </c>
      <c r="FY46" s="64">
        <f t="shared" si="104"/>
        <v>0</v>
      </c>
      <c r="FZ46" s="64">
        <f t="shared" si="237"/>
        <v>0</v>
      </c>
      <c r="GA46" s="64">
        <f t="shared" si="238"/>
        <v>0</v>
      </c>
      <c r="GB46" s="64">
        <f t="shared" si="105"/>
        <v>0</v>
      </c>
      <c r="GC46" s="64">
        <f t="shared" si="239"/>
        <v>0</v>
      </c>
      <c r="GD46" s="64">
        <f t="shared" si="240"/>
        <v>0</v>
      </c>
      <c r="GE46" s="64">
        <f t="shared" si="241"/>
        <v>0</v>
      </c>
      <c r="GF46" s="64">
        <f t="shared" si="242"/>
        <v>0</v>
      </c>
      <c r="GG46" s="64">
        <f t="shared" si="243"/>
        <v>0</v>
      </c>
      <c r="GH46" s="64">
        <f t="shared" si="244"/>
        <v>0</v>
      </c>
      <c r="GI46" s="64">
        <f t="shared" si="245"/>
        <v>0</v>
      </c>
      <c r="GJ46" s="64">
        <f t="shared" si="246"/>
        <v>21980</v>
      </c>
      <c r="GK46" s="64"/>
      <c r="GL46" s="64">
        <f t="shared" si="247"/>
        <v>21980</v>
      </c>
      <c r="GM46" s="64">
        <f t="shared" si="248"/>
        <v>0</v>
      </c>
      <c r="GN46" s="64"/>
      <c r="GO46" s="64">
        <f t="shared" si="249"/>
        <v>0</v>
      </c>
      <c r="GP46" s="64">
        <f t="shared" si="250"/>
        <v>0</v>
      </c>
      <c r="GQ46" s="426">
        <f t="shared" si="251"/>
        <v>0</v>
      </c>
      <c r="GR46" s="426">
        <f t="shared" si="106"/>
        <v>0</v>
      </c>
      <c r="GS46" s="64">
        <f t="shared" si="68"/>
        <v>0</v>
      </c>
      <c r="GT46" s="64">
        <f t="shared" si="252"/>
        <v>0</v>
      </c>
      <c r="GU46" s="64">
        <f t="shared" si="107"/>
        <v>0</v>
      </c>
      <c r="GV46" s="64">
        <f t="shared" si="253"/>
        <v>0</v>
      </c>
      <c r="GW46" s="64">
        <f t="shared" si="254"/>
        <v>0</v>
      </c>
      <c r="GX46" s="64">
        <f t="shared" si="108"/>
        <v>0</v>
      </c>
      <c r="GY46" s="64">
        <f t="shared" si="255"/>
        <v>0</v>
      </c>
      <c r="GZ46" s="64">
        <f t="shared" si="256"/>
        <v>0</v>
      </c>
      <c r="HA46" s="64">
        <f t="shared" si="109"/>
        <v>0</v>
      </c>
      <c r="HB46" s="64">
        <f t="shared" si="257"/>
        <v>0</v>
      </c>
      <c r="HC46" s="64">
        <f t="shared" si="258"/>
        <v>0</v>
      </c>
      <c r="HD46" s="64">
        <f t="shared" si="110"/>
        <v>0</v>
      </c>
      <c r="HE46" s="64">
        <f t="shared" si="259"/>
        <v>0</v>
      </c>
      <c r="HF46" s="64">
        <f t="shared" si="260"/>
        <v>0</v>
      </c>
      <c r="HG46" s="64"/>
      <c r="HH46" s="64">
        <f t="shared" si="261"/>
        <v>0</v>
      </c>
      <c r="HI46" s="64">
        <f t="shared" si="262"/>
        <v>0</v>
      </c>
      <c r="HJ46" s="64"/>
      <c r="HK46" s="64">
        <f t="shared" si="263"/>
        <v>0</v>
      </c>
      <c r="HL46" s="382">
        <f t="shared" si="111"/>
        <v>22980</v>
      </c>
      <c r="HM46" s="398">
        <f t="shared" si="81"/>
        <v>0</v>
      </c>
      <c r="HN46" s="398">
        <f t="shared" si="112"/>
        <v>1000</v>
      </c>
      <c r="HO46" s="382">
        <f t="shared" si="82"/>
        <v>22980</v>
      </c>
      <c r="HP46" s="382">
        <f t="shared" si="113"/>
        <v>0</v>
      </c>
      <c r="HQ46" s="382">
        <f t="shared" si="133"/>
        <v>0</v>
      </c>
      <c r="HR46" s="382">
        <f t="shared" si="134"/>
        <v>0</v>
      </c>
      <c r="HS46" s="382">
        <f t="shared" si="135"/>
        <v>0</v>
      </c>
      <c r="HT46" s="382">
        <f t="shared" si="136"/>
        <v>0</v>
      </c>
      <c r="HU46" s="382">
        <f t="shared" si="137"/>
        <v>0</v>
      </c>
      <c r="HV46" s="382">
        <f t="shared" si="138"/>
        <v>0</v>
      </c>
      <c r="HW46" s="382">
        <f t="shared" si="139"/>
        <v>0</v>
      </c>
      <c r="HX46" s="382">
        <f t="shared" si="140"/>
        <v>0</v>
      </c>
      <c r="HY46" s="382">
        <f t="shared" si="141"/>
        <v>1000</v>
      </c>
      <c r="HZ46" s="382">
        <f t="shared" si="142"/>
        <v>0</v>
      </c>
      <c r="IA46" s="382">
        <f t="shared" si="143"/>
        <v>1000</v>
      </c>
      <c r="IB46" s="382">
        <f t="shared" si="144"/>
        <v>21980</v>
      </c>
      <c r="IC46" s="382">
        <f t="shared" si="145"/>
        <v>0</v>
      </c>
      <c r="ID46" s="382">
        <f t="shared" si="146"/>
        <v>21980</v>
      </c>
      <c r="IE46" s="382">
        <f t="shared" si="147"/>
        <v>0</v>
      </c>
      <c r="IF46" s="382">
        <f t="shared" si="148"/>
        <v>0</v>
      </c>
      <c r="IG46" s="382">
        <f t="shared" si="149"/>
        <v>0</v>
      </c>
    </row>
    <row r="47" spans="1:241" s="52" customFormat="1" ht="26.25" customHeight="1" outlineLevel="1" thickBot="1">
      <c r="A47" s="373" t="s">
        <v>27</v>
      </c>
      <c r="B47" s="383" t="s">
        <v>593</v>
      </c>
      <c r="C47" s="69" t="s">
        <v>369</v>
      </c>
      <c r="D47" s="352" t="s">
        <v>186</v>
      </c>
      <c r="E47" s="49" t="s">
        <v>162</v>
      </c>
      <c r="F47" s="49"/>
      <c r="G47" s="49" t="s">
        <v>48</v>
      </c>
      <c r="H47" s="49" t="s">
        <v>40</v>
      </c>
      <c r="I47" s="75" t="s">
        <v>171</v>
      </c>
      <c r="J47" s="245">
        <v>2017</v>
      </c>
      <c r="K47" s="245">
        <v>2019</v>
      </c>
      <c r="L47" s="373" t="s">
        <v>605</v>
      </c>
      <c r="M47" s="34">
        <f t="shared" si="188"/>
        <v>309330.25644959998</v>
      </c>
      <c r="N47" s="341" t="s">
        <v>603</v>
      </c>
      <c r="O47" s="342">
        <f t="shared" si="178"/>
        <v>314050.92183000001</v>
      </c>
      <c r="P47" s="34">
        <f t="shared" si="189"/>
        <v>68390.471829999995</v>
      </c>
      <c r="Q47" s="34">
        <f t="shared" si="189"/>
        <v>68390.471829999995</v>
      </c>
      <c r="R47" s="34">
        <f t="shared" si="189"/>
        <v>240939.78461959999</v>
      </c>
      <c r="S47" s="34">
        <f t="shared" si="189"/>
        <v>90180.56</v>
      </c>
      <c r="T47" s="34">
        <f t="shared" si="189"/>
        <v>0</v>
      </c>
      <c r="U47" s="34">
        <f t="shared" si="189"/>
        <v>155479.88999999998</v>
      </c>
      <c r="V47" s="66">
        <f t="shared" si="132"/>
        <v>17122.51194</v>
      </c>
      <c r="W47" s="342">
        <f>563.77588+10800</f>
        <v>11363.775879999999</v>
      </c>
      <c r="X47" s="348"/>
      <c r="Y47" s="348"/>
      <c r="Z47" s="348"/>
      <c r="AA47" s="348"/>
      <c r="AB47" s="348"/>
      <c r="AC47" s="348"/>
      <c r="AD47" s="348"/>
      <c r="AE47" s="349">
        <v>5758.7360600000002</v>
      </c>
      <c r="AF47" s="349"/>
      <c r="AG47" s="34">
        <f t="shared" si="190"/>
        <v>0</v>
      </c>
      <c r="AH47" s="34">
        <f t="shared" si="190"/>
        <v>0</v>
      </c>
      <c r="AI47" s="34">
        <f t="shared" si="131"/>
        <v>47921.586580000003</v>
      </c>
      <c r="AJ47" s="342">
        <f>22713.99769+23486+1721.58889</f>
        <v>47921.586580000003</v>
      </c>
      <c r="AK47" s="34"/>
      <c r="AL47" s="34"/>
      <c r="AM47" s="34"/>
      <c r="AN47" s="34"/>
      <c r="AO47" s="34"/>
      <c r="AP47" s="34"/>
      <c r="AQ47" s="34"/>
      <c r="AR47" s="34"/>
      <c r="AS47" s="34">
        <f t="shared" si="191"/>
        <v>0</v>
      </c>
      <c r="AT47" s="34">
        <f t="shared" si="191"/>
        <v>0</v>
      </c>
      <c r="AU47" s="34"/>
      <c r="AV47" s="34">
        <f t="shared" si="182"/>
        <v>0</v>
      </c>
      <c r="AW47" s="34">
        <f t="shared" si="182"/>
        <v>0</v>
      </c>
      <c r="AX47" s="34"/>
      <c r="AY47" s="34">
        <f>+BA47+BC47+BE47+BG47+BI47+BK47</f>
        <v>9323.0218299999979</v>
      </c>
      <c r="AZ47" s="34">
        <f>+BB47+BD47+BF47+BH47+BJ47+BL47</f>
        <v>29323.021829999998</v>
      </c>
      <c r="BA47" s="34">
        <v>9323.0218299999979</v>
      </c>
      <c r="BB47" s="34">
        <f>68390.47183-(1356.99+19180.78+30529.68+8000)</f>
        <v>9323.0218299999979</v>
      </c>
      <c r="BC47" s="34"/>
      <c r="BD47" s="34"/>
      <c r="BE47" s="34"/>
      <c r="BF47" s="34">
        <f>20000</f>
        <v>20000</v>
      </c>
      <c r="BG47" s="34"/>
      <c r="BH47" s="34"/>
      <c r="BI47" s="34"/>
      <c r="BJ47" s="34"/>
      <c r="BK47" s="34"/>
      <c r="BL47" s="34"/>
      <c r="BM47" s="34">
        <f t="shared" si="183"/>
        <v>0</v>
      </c>
      <c r="BN47" s="34">
        <f t="shared" si="183"/>
        <v>0</v>
      </c>
      <c r="BO47" s="245"/>
      <c r="BP47" s="245"/>
      <c r="BQ47" s="245"/>
      <c r="BR47" s="245"/>
      <c r="BS47" s="245"/>
      <c r="BT47" s="245"/>
      <c r="BU47" s="245"/>
      <c r="BV47" s="245"/>
      <c r="BW47" s="245"/>
      <c r="BX47" s="245"/>
      <c r="BY47" s="245"/>
      <c r="BZ47" s="245"/>
      <c r="CA47" s="34">
        <f>+CC47+CE47+CG47+CI47+CK47+CM47</f>
        <v>59067.45</v>
      </c>
      <c r="CB47" s="34">
        <f>+CD47+CF47+CH47+CJ47+CL47+CN47</f>
        <v>59067.45</v>
      </c>
      <c r="CC47" s="34">
        <f>1356.99+19180.78+30529.68+8000</f>
        <v>59067.45</v>
      </c>
      <c r="CD47" s="34">
        <f>1356.99+19180.78+30529.68+8000</f>
        <v>59067.45</v>
      </c>
      <c r="CE47" s="245"/>
      <c r="CF47" s="245"/>
      <c r="CG47" s="245"/>
      <c r="CH47" s="245"/>
      <c r="CI47" s="245"/>
      <c r="CJ47" s="245"/>
      <c r="CK47" s="245"/>
      <c r="CL47" s="245"/>
      <c r="CM47" s="245"/>
      <c r="CN47" s="245"/>
      <c r="CO47" s="34">
        <f>+CQ47+CS47+CU47+CW47+CY47+DA47</f>
        <v>240939.78461959999</v>
      </c>
      <c r="CP47" s="34">
        <f>+CR47+CT47+CV47+CX47+CZ47+DB47</f>
        <v>225660.44999999998</v>
      </c>
      <c r="CQ47" s="34">
        <v>0</v>
      </c>
      <c r="CR47" s="34"/>
      <c r="CS47" s="34">
        <v>240939.78461959999</v>
      </c>
      <c r="CT47" s="34">
        <v>90180.56</v>
      </c>
      <c r="CU47" s="34"/>
      <c r="CV47" s="34">
        <f>131969.84+3510.05</f>
        <v>135479.88999999998</v>
      </c>
      <c r="CW47" s="34"/>
      <c r="CX47" s="34"/>
      <c r="CY47" s="34"/>
      <c r="CZ47" s="34"/>
      <c r="DA47" s="34"/>
      <c r="DB47" s="34"/>
      <c r="DC47" s="380">
        <f t="shared" si="192"/>
        <v>309330.25644959998</v>
      </c>
      <c r="DD47" s="380">
        <f t="shared" si="193"/>
        <v>314050.92183000001</v>
      </c>
      <c r="DE47" s="64">
        <f t="shared" si="194"/>
        <v>68390.471829999995</v>
      </c>
      <c r="DF47" s="64">
        <f t="shared" si="195"/>
        <v>68390.471829999995</v>
      </c>
      <c r="DG47" s="64">
        <f t="shared" si="196"/>
        <v>240939.78461959999</v>
      </c>
      <c r="DH47" s="64">
        <f t="shared" si="197"/>
        <v>90180.56</v>
      </c>
      <c r="DI47" s="64">
        <f t="shared" si="198"/>
        <v>0</v>
      </c>
      <c r="DJ47" s="64">
        <f t="shared" si="199"/>
        <v>155479.88999999998</v>
      </c>
      <c r="DK47" s="64">
        <f t="shared" si="200"/>
        <v>0</v>
      </c>
      <c r="DL47" s="64">
        <f t="shared" si="201"/>
        <v>0</v>
      </c>
      <c r="DM47" s="64">
        <f t="shared" si="202"/>
        <v>0</v>
      </c>
      <c r="DN47" s="64">
        <f t="shared" si="203"/>
        <v>0</v>
      </c>
      <c r="DO47" s="64">
        <f t="shared" si="204"/>
        <v>0</v>
      </c>
      <c r="DP47" s="64">
        <f t="shared" si="205"/>
        <v>0</v>
      </c>
      <c r="DQ47" s="245">
        <v>0</v>
      </c>
      <c r="DR47" s="245">
        <v>0</v>
      </c>
      <c r="DS47" s="245">
        <v>1</v>
      </c>
      <c r="DT47" s="245">
        <v>0</v>
      </c>
      <c r="DU47" s="245">
        <v>0</v>
      </c>
      <c r="DV47" s="245">
        <f>SUM(DQ47:DU47)</f>
        <v>1</v>
      </c>
      <c r="DW47" s="27">
        <v>23285.591925333334</v>
      </c>
      <c r="DX47" s="27">
        <v>76497.062825689907</v>
      </c>
      <c r="DY47" s="51"/>
      <c r="DZ47" s="51"/>
      <c r="EA47" s="27">
        <v>4.5</v>
      </c>
      <c r="EB47" s="64">
        <f t="shared" si="264"/>
        <v>9323.0218299999979</v>
      </c>
      <c r="EC47" s="426">
        <f t="shared" si="265"/>
        <v>68608.384290000002</v>
      </c>
      <c r="ED47" s="426">
        <f>EH47+EK47+EN47+EQ47</f>
        <v>29323.021829999998</v>
      </c>
      <c r="EE47" s="64">
        <f t="shared" si="94"/>
        <v>29323.021829999998</v>
      </c>
      <c r="EF47" s="64">
        <f t="shared" si="206"/>
        <v>9323.0218299999979</v>
      </c>
      <c r="EG47" s="64">
        <f t="shared" si="95"/>
        <v>9323.0218299999979</v>
      </c>
      <c r="EH47" s="64">
        <f t="shared" si="207"/>
        <v>9323.0218299999979</v>
      </c>
      <c r="EI47" s="64">
        <f t="shared" si="208"/>
        <v>0</v>
      </c>
      <c r="EJ47" s="64">
        <f t="shared" si="96"/>
        <v>0</v>
      </c>
      <c r="EK47" s="64">
        <f t="shared" si="209"/>
        <v>0</v>
      </c>
      <c r="EL47" s="64">
        <f t="shared" si="210"/>
        <v>0</v>
      </c>
      <c r="EM47" s="64">
        <f t="shared" si="211"/>
        <v>11363.775879999999</v>
      </c>
      <c r="EN47" s="64">
        <f t="shared" si="212"/>
        <v>20000</v>
      </c>
      <c r="EO47" s="64">
        <f t="shared" si="213"/>
        <v>0</v>
      </c>
      <c r="EP47" s="64">
        <f t="shared" si="214"/>
        <v>47921.586580000003</v>
      </c>
      <c r="EQ47" s="64">
        <f t="shared" si="215"/>
        <v>0</v>
      </c>
      <c r="ER47" s="64">
        <f t="shared" si="216"/>
        <v>0</v>
      </c>
      <c r="ES47" s="64"/>
      <c r="ET47" s="426">
        <f t="shared" si="217"/>
        <v>0</v>
      </c>
      <c r="EU47" s="64">
        <f t="shared" si="218"/>
        <v>0</v>
      </c>
      <c r="EV47" s="64"/>
      <c r="EW47" s="426">
        <f t="shared" si="219"/>
        <v>0</v>
      </c>
      <c r="EX47" s="64">
        <f t="shared" si="266"/>
        <v>0</v>
      </c>
      <c r="EY47" s="426">
        <f t="shared" si="267"/>
        <v>0</v>
      </c>
      <c r="EZ47" s="426">
        <f t="shared" si="99"/>
        <v>0</v>
      </c>
      <c r="FA47" s="64">
        <f t="shared" si="100"/>
        <v>0</v>
      </c>
      <c r="FB47" s="64">
        <f t="shared" si="220"/>
        <v>0</v>
      </c>
      <c r="FC47" s="64">
        <f t="shared" si="101"/>
        <v>0</v>
      </c>
      <c r="FD47" s="64">
        <f t="shared" si="221"/>
        <v>0</v>
      </c>
      <c r="FE47" s="64">
        <f t="shared" si="222"/>
        <v>0</v>
      </c>
      <c r="FF47" s="64">
        <f t="shared" si="102"/>
        <v>0</v>
      </c>
      <c r="FG47" s="64">
        <f t="shared" si="223"/>
        <v>0</v>
      </c>
      <c r="FH47" s="64">
        <f t="shared" si="224"/>
        <v>0</v>
      </c>
      <c r="FI47" s="64">
        <f t="shared" si="225"/>
        <v>0</v>
      </c>
      <c r="FJ47" s="64">
        <f t="shared" si="226"/>
        <v>0</v>
      </c>
      <c r="FK47" s="64">
        <f t="shared" si="227"/>
        <v>0</v>
      </c>
      <c r="FL47" s="64">
        <f t="shared" si="228"/>
        <v>0</v>
      </c>
      <c r="FM47" s="64">
        <f t="shared" si="229"/>
        <v>0</v>
      </c>
      <c r="FN47" s="64">
        <f t="shared" si="230"/>
        <v>0</v>
      </c>
      <c r="FO47" s="64"/>
      <c r="FP47" s="64">
        <f t="shared" si="231"/>
        <v>0</v>
      </c>
      <c r="FQ47" s="64">
        <f t="shared" si="232"/>
        <v>0</v>
      </c>
      <c r="FR47" s="64"/>
      <c r="FS47" s="64">
        <f t="shared" si="233"/>
        <v>0</v>
      </c>
      <c r="FT47" s="64">
        <f t="shared" si="234"/>
        <v>59067.45</v>
      </c>
      <c r="FU47" s="432">
        <f t="shared" si="235"/>
        <v>59067.45</v>
      </c>
      <c r="FV47" s="426">
        <f t="shared" si="103"/>
        <v>59067.45</v>
      </c>
      <c r="FW47" s="64">
        <f t="shared" si="51"/>
        <v>59067.45</v>
      </c>
      <c r="FX47" s="64">
        <f t="shared" si="236"/>
        <v>59067.45</v>
      </c>
      <c r="FY47" s="64">
        <f t="shared" si="104"/>
        <v>59067.45</v>
      </c>
      <c r="FZ47" s="64">
        <f t="shared" si="237"/>
        <v>59067.45</v>
      </c>
      <c r="GA47" s="64">
        <f t="shared" si="238"/>
        <v>0</v>
      </c>
      <c r="GB47" s="64">
        <f t="shared" si="105"/>
        <v>0</v>
      </c>
      <c r="GC47" s="64">
        <f t="shared" si="239"/>
        <v>0</v>
      </c>
      <c r="GD47" s="64">
        <f t="shared" si="240"/>
        <v>0</v>
      </c>
      <c r="GE47" s="64">
        <f t="shared" si="241"/>
        <v>0</v>
      </c>
      <c r="GF47" s="64">
        <f t="shared" si="242"/>
        <v>0</v>
      </c>
      <c r="GG47" s="64">
        <f t="shared" si="243"/>
        <v>0</v>
      </c>
      <c r="GH47" s="64">
        <f t="shared" si="244"/>
        <v>0</v>
      </c>
      <c r="GI47" s="64">
        <f t="shared" si="245"/>
        <v>0</v>
      </c>
      <c r="GJ47" s="64">
        <f t="shared" si="246"/>
        <v>0</v>
      </c>
      <c r="GK47" s="64"/>
      <c r="GL47" s="64">
        <f t="shared" si="247"/>
        <v>0</v>
      </c>
      <c r="GM47" s="64">
        <f t="shared" si="248"/>
        <v>0</v>
      </c>
      <c r="GN47" s="64"/>
      <c r="GO47" s="64">
        <f t="shared" si="249"/>
        <v>0</v>
      </c>
      <c r="GP47" s="64">
        <f t="shared" si="250"/>
        <v>240939.78461959999</v>
      </c>
      <c r="GQ47" s="426">
        <f t="shared" si="251"/>
        <v>95939.296059999993</v>
      </c>
      <c r="GR47" s="426">
        <f t="shared" si="106"/>
        <v>225660.44999999998</v>
      </c>
      <c r="GS47" s="64">
        <f t="shared" si="68"/>
        <v>225660.44999999998</v>
      </c>
      <c r="GT47" s="64">
        <f t="shared" si="252"/>
        <v>0</v>
      </c>
      <c r="GU47" s="64">
        <f t="shared" si="107"/>
        <v>0</v>
      </c>
      <c r="GV47" s="64">
        <f t="shared" si="253"/>
        <v>0</v>
      </c>
      <c r="GW47" s="64">
        <f t="shared" si="254"/>
        <v>240939.78461959999</v>
      </c>
      <c r="GX47" s="64">
        <f t="shared" si="108"/>
        <v>90180.56</v>
      </c>
      <c r="GY47" s="64">
        <f t="shared" si="255"/>
        <v>90180.56</v>
      </c>
      <c r="GZ47" s="64">
        <f t="shared" si="256"/>
        <v>0</v>
      </c>
      <c r="HA47" s="64">
        <f t="shared" si="109"/>
        <v>5758.7360600000002</v>
      </c>
      <c r="HB47" s="64">
        <f t="shared" si="257"/>
        <v>135479.88999999998</v>
      </c>
      <c r="HC47" s="64">
        <f t="shared" si="258"/>
        <v>0</v>
      </c>
      <c r="HD47" s="64">
        <f t="shared" si="110"/>
        <v>0</v>
      </c>
      <c r="HE47" s="64">
        <f t="shared" si="259"/>
        <v>0</v>
      </c>
      <c r="HF47" s="64">
        <f t="shared" si="260"/>
        <v>0</v>
      </c>
      <c r="HG47" s="64"/>
      <c r="HH47" s="64">
        <f t="shared" si="261"/>
        <v>0</v>
      </c>
      <c r="HI47" s="64">
        <f t="shared" si="262"/>
        <v>0</v>
      </c>
      <c r="HJ47" s="64"/>
      <c r="HK47" s="64">
        <f t="shared" si="263"/>
        <v>0</v>
      </c>
      <c r="HL47" s="382">
        <f t="shared" si="111"/>
        <v>309330.25644959998</v>
      </c>
      <c r="HM47" s="398">
        <f>HQ47+HT47+HW47+HZ47+IC47+IF47</f>
        <v>223615.13034999999</v>
      </c>
      <c r="HN47" s="429">
        <f t="shared" si="112"/>
        <v>314050.92183000001</v>
      </c>
      <c r="HO47" s="382">
        <f>HR47+HU47+HX47+IA47+ID47+IG47</f>
        <v>314050.92183000001</v>
      </c>
      <c r="HP47" s="382">
        <f t="shared" si="113"/>
        <v>68390.471829999995</v>
      </c>
      <c r="HQ47" s="382">
        <f t="shared" si="133"/>
        <v>68390.471829999995</v>
      </c>
      <c r="HR47" s="382">
        <f t="shared" si="134"/>
        <v>68390.471829999995</v>
      </c>
      <c r="HS47" s="382">
        <f t="shared" si="135"/>
        <v>240939.78461959999</v>
      </c>
      <c r="HT47" s="382">
        <f t="shared" si="136"/>
        <v>90180.56</v>
      </c>
      <c r="HU47" s="382">
        <f t="shared" si="137"/>
        <v>90180.56</v>
      </c>
      <c r="HV47" s="382">
        <f t="shared" si="138"/>
        <v>0</v>
      </c>
      <c r="HW47" s="382">
        <f t="shared" si="139"/>
        <v>17122.51194</v>
      </c>
      <c r="HX47" s="382">
        <f t="shared" si="140"/>
        <v>155479.88999999998</v>
      </c>
      <c r="HY47" s="382">
        <f t="shared" si="141"/>
        <v>0</v>
      </c>
      <c r="HZ47" s="382">
        <f t="shared" si="142"/>
        <v>47921.586580000003</v>
      </c>
      <c r="IA47" s="382">
        <f t="shared" si="143"/>
        <v>0</v>
      </c>
      <c r="IB47" s="382">
        <f t="shared" si="144"/>
        <v>0</v>
      </c>
      <c r="IC47" s="382">
        <f t="shared" si="145"/>
        <v>0</v>
      </c>
      <c r="ID47" s="382">
        <f t="shared" si="146"/>
        <v>0</v>
      </c>
      <c r="IE47" s="382">
        <f t="shared" si="147"/>
        <v>0</v>
      </c>
      <c r="IF47" s="382">
        <f t="shared" si="148"/>
        <v>0</v>
      </c>
      <c r="IG47" s="382">
        <f t="shared" si="149"/>
        <v>0</v>
      </c>
    </row>
    <row r="48" spans="1:241" s="52" customFormat="1" ht="26.25" hidden="1" customHeight="1" outlineLevel="1">
      <c r="A48" s="245" t="s">
        <v>28</v>
      </c>
      <c r="B48" s="384" t="s">
        <v>318</v>
      </c>
      <c r="C48" s="76" t="s">
        <v>371</v>
      </c>
      <c r="D48" s="60" t="s">
        <v>187</v>
      </c>
      <c r="E48" s="373" t="s">
        <v>162</v>
      </c>
      <c r="F48" s="373"/>
      <c r="G48" s="373" t="s">
        <v>48</v>
      </c>
      <c r="H48" s="373" t="s">
        <v>41</v>
      </c>
      <c r="I48" s="71" t="s">
        <v>42</v>
      </c>
      <c r="J48" s="245">
        <v>2018</v>
      </c>
      <c r="K48" s="245">
        <v>2019</v>
      </c>
      <c r="L48" s="60" t="s">
        <v>187</v>
      </c>
      <c r="M48" s="34">
        <f t="shared" si="188"/>
        <v>32707.321720000004</v>
      </c>
      <c r="N48" s="341" t="s">
        <v>603</v>
      </c>
      <c r="O48" s="342">
        <f t="shared" si="178"/>
        <v>29829.524000000001</v>
      </c>
      <c r="P48" s="34">
        <f t="shared" si="189"/>
        <v>0</v>
      </c>
      <c r="Q48" s="34">
        <f>BB48+BP48+CD48+CR48</f>
        <v>0</v>
      </c>
      <c r="R48" s="34">
        <f>BC48+BQ48+CE48+CS48</f>
        <v>32707.321720000004</v>
      </c>
      <c r="S48" s="350">
        <f>BD48+BR48+CF48+CT48</f>
        <v>28729.214</v>
      </c>
      <c r="T48" s="34">
        <f>BE48+BS48+CG48+CU48</f>
        <v>0</v>
      </c>
      <c r="U48" s="34">
        <f>BF48+BT48+CH48+CV48</f>
        <v>1100.31</v>
      </c>
      <c r="V48" s="66">
        <f t="shared" si="132"/>
        <v>0</v>
      </c>
      <c r="W48" s="342">
        <v>9939.3471299999983</v>
      </c>
      <c r="X48" s="34"/>
      <c r="Y48" s="34"/>
      <c r="Z48" s="34"/>
      <c r="AA48" s="34"/>
      <c r="AB48" s="34"/>
      <c r="AC48" s="34"/>
      <c r="AD48" s="34"/>
      <c r="AE48" s="34"/>
      <c r="AF48" s="34"/>
      <c r="AG48" s="34">
        <f t="shared" si="190"/>
        <v>0</v>
      </c>
      <c r="AH48" s="34">
        <f t="shared" si="190"/>
        <v>0</v>
      </c>
      <c r="AI48" s="34">
        <f t="shared" si="131"/>
        <v>0</v>
      </c>
      <c r="AJ48" s="34"/>
      <c r="AK48" s="34"/>
      <c r="AL48" s="34"/>
      <c r="AM48" s="34"/>
      <c r="AN48" s="34"/>
      <c r="AO48" s="34"/>
      <c r="AP48" s="34"/>
      <c r="AQ48" s="34"/>
      <c r="AR48" s="34"/>
      <c r="AS48" s="34">
        <f t="shared" si="191"/>
        <v>0</v>
      </c>
      <c r="AT48" s="34">
        <f t="shared" si="191"/>
        <v>0</v>
      </c>
      <c r="AU48" s="34"/>
      <c r="AV48" s="34">
        <f t="shared" si="182"/>
        <v>0</v>
      </c>
      <c r="AW48" s="34">
        <f t="shared" si="182"/>
        <v>0</v>
      </c>
      <c r="AX48" s="34"/>
      <c r="AY48" s="34">
        <f t="shared" ref="AY48:AZ59" si="268">+BA48+BC48+BE48+BG48+BI48+BK48</f>
        <v>32707.321720000004</v>
      </c>
      <c r="AZ48" s="34">
        <f t="shared" si="268"/>
        <v>29829.524000000001</v>
      </c>
      <c r="BA48" s="34">
        <v>0</v>
      </c>
      <c r="BB48" s="34"/>
      <c r="BC48" s="34">
        <v>32707.321720000004</v>
      </c>
      <c r="BD48" s="34">
        <v>28729.214</v>
      </c>
      <c r="BE48" s="27"/>
      <c r="BF48" s="34">
        <f>311.16+789.15</f>
        <v>1100.31</v>
      </c>
      <c r="BG48" s="27"/>
      <c r="BH48" s="34"/>
      <c r="BI48" s="27"/>
      <c r="BJ48" s="27"/>
      <c r="BK48" s="90"/>
      <c r="BL48" s="90"/>
      <c r="BM48" s="34">
        <f t="shared" si="183"/>
        <v>0</v>
      </c>
      <c r="BN48" s="34">
        <f t="shared" si="183"/>
        <v>0</v>
      </c>
      <c r="BO48" s="34"/>
      <c r="BP48" s="34"/>
      <c r="BQ48" s="34"/>
      <c r="BR48" s="34"/>
      <c r="BS48" s="50"/>
      <c r="BT48" s="50"/>
      <c r="BU48" s="50"/>
      <c r="BV48" s="50"/>
      <c r="BW48" s="50"/>
      <c r="BX48" s="50"/>
      <c r="BY48" s="50"/>
      <c r="BZ48" s="50"/>
      <c r="CA48" s="34">
        <f t="shared" ref="CA48:CB59" si="269">+CC48+CE48+CG48+CI48+CK48+CM48</f>
        <v>0</v>
      </c>
      <c r="CB48" s="34">
        <f t="shared" si="269"/>
        <v>0</v>
      </c>
      <c r="CC48" s="27"/>
      <c r="CD48" s="27"/>
      <c r="CE48" s="27"/>
      <c r="CF48" s="27"/>
      <c r="CG48" s="27"/>
      <c r="CH48" s="27"/>
      <c r="CI48" s="27"/>
      <c r="CJ48" s="27"/>
      <c r="CK48" s="27"/>
      <c r="CL48" s="27"/>
      <c r="CM48" s="27"/>
      <c r="CN48" s="27"/>
      <c r="CO48" s="34">
        <f t="shared" ref="CO48:CP59" si="270">+CQ48+CS48+CU48+CW48+CY48+DA48</f>
        <v>0</v>
      </c>
      <c r="CP48" s="34">
        <f t="shared" si="270"/>
        <v>0</v>
      </c>
      <c r="CQ48" s="27"/>
      <c r="CR48" s="27"/>
      <c r="CS48" s="27"/>
      <c r="CT48" s="27"/>
      <c r="CU48" s="27"/>
      <c r="CV48" s="27"/>
      <c r="CW48" s="27"/>
      <c r="CX48" s="27"/>
      <c r="CY48" s="27"/>
      <c r="CZ48" s="29"/>
      <c r="DA48" s="29"/>
      <c r="DB48" s="29"/>
      <c r="DC48" s="380">
        <f t="shared" si="192"/>
        <v>32707.321720000004</v>
      </c>
      <c r="DD48" s="380">
        <f t="shared" si="193"/>
        <v>29829.524000000001</v>
      </c>
      <c r="DE48" s="64">
        <f t="shared" si="194"/>
        <v>0</v>
      </c>
      <c r="DF48" s="64">
        <f t="shared" si="195"/>
        <v>0</v>
      </c>
      <c r="DG48" s="64">
        <f t="shared" si="196"/>
        <v>32707.321720000004</v>
      </c>
      <c r="DH48" s="64">
        <f t="shared" si="197"/>
        <v>28729.214</v>
      </c>
      <c r="DI48" s="64">
        <f t="shared" si="198"/>
        <v>0</v>
      </c>
      <c r="DJ48" s="64">
        <f t="shared" si="199"/>
        <v>1100.31</v>
      </c>
      <c r="DK48" s="64">
        <f t="shared" si="200"/>
        <v>0</v>
      </c>
      <c r="DL48" s="64">
        <f t="shared" si="201"/>
        <v>0</v>
      </c>
      <c r="DM48" s="64">
        <f t="shared" si="202"/>
        <v>0</v>
      </c>
      <c r="DN48" s="64">
        <f t="shared" si="203"/>
        <v>0</v>
      </c>
      <c r="DO48" s="64">
        <f t="shared" si="204"/>
        <v>0</v>
      </c>
      <c r="DP48" s="64">
        <f t="shared" si="205"/>
        <v>0</v>
      </c>
      <c r="DQ48" s="245">
        <v>0</v>
      </c>
      <c r="DR48" s="245">
        <v>0</v>
      </c>
      <c r="DS48" s="245">
        <v>0</v>
      </c>
      <c r="DT48" s="245">
        <v>0</v>
      </c>
      <c r="DU48" s="245">
        <v>1</v>
      </c>
      <c r="DV48" s="245">
        <f>SUM(DQ48:DU48)</f>
        <v>1</v>
      </c>
      <c r="DW48" s="34">
        <v>7084.9524324324329</v>
      </c>
      <c r="DX48" s="34">
        <v>23275.253344587247</v>
      </c>
      <c r="DY48" s="51"/>
      <c r="DZ48" s="51"/>
      <c r="EA48" s="34"/>
      <c r="EB48" s="64">
        <f t="shared" si="264"/>
        <v>32707.321720000004</v>
      </c>
      <c r="EC48" s="426">
        <f t="shared" si="265"/>
        <v>38668.561130000002</v>
      </c>
      <c r="ED48" s="426">
        <f t="shared" si="93"/>
        <v>29829.524000000001</v>
      </c>
      <c r="EE48" s="64">
        <f t="shared" si="94"/>
        <v>29829.524000000001</v>
      </c>
      <c r="EF48" s="64">
        <f t="shared" si="206"/>
        <v>0</v>
      </c>
      <c r="EG48" s="64">
        <f t="shared" si="95"/>
        <v>0</v>
      </c>
      <c r="EH48" s="64">
        <f t="shared" si="207"/>
        <v>0</v>
      </c>
      <c r="EI48" s="64">
        <f t="shared" si="208"/>
        <v>32707.321720000004</v>
      </c>
      <c r="EJ48" s="64">
        <f t="shared" si="96"/>
        <v>28729.214</v>
      </c>
      <c r="EK48" s="64">
        <f t="shared" si="209"/>
        <v>28729.214</v>
      </c>
      <c r="EL48" s="64">
        <f t="shared" si="210"/>
        <v>0</v>
      </c>
      <c r="EM48" s="64">
        <f t="shared" si="211"/>
        <v>9939.3471299999983</v>
      </c>
      <c r="EN48" s="64">
        <f t="shared" si="212"/>
        <v>1100.31</v>
      </c>
      <c r="EO48" s="64">
        <f t="shared" si="213"/>
        <v>0</v>
      </c>
      <c r="EP48" s="64">
        <f t="shared" si="214"/>
        <v>0</v>
      </c>
      <c r="EQ48" s="64">
        <f t="shared" si="215"/>
        <v>0</v>
      </c>
      <c r="ER48" s="64">
        <f t="shared" si="216"/>
        <v>0</v>
      </c>
      <c r="ES48" s="64"/>
      <c r="ET48" s="426">
        <f t="shared" si="217"/>
        <v>0</v>
      </c>
      <c r="EU48" s="64">
        <f t="shared" si="218"/>
        <v>0</v>
      </c>
      <c r="EV48" s="64"/>
      <c r="EW48" s="426">
        <f t="shared" si="219"/>
        <v>0</v>
      </c>
      <c r="EX48" s="64">
        <f t="shared" si="266"/>
        <v>0</v>
      </c>
      <c r="EY48" s="426">
        <f t="shared" si="267"/>
        <v>0</v>
      </c>
      <c r="EZ48" s="426">
        <f t="shared" si="99"/>
        <v>0</v>
      </c>
      <c r="FA48" s="64">
        <f t="shared" si="100"/>
        <v>0</v>
      </c>
      <c r="FB48" s="64">
        <f t="shared" si="220"/>
        <v>0</v>
      </c>
      <c r="FC48" s="64">
        <f t="shared" si="101"/>
        <v>0</v>
      </c>
      <c r="FD48" s="64">
        <f t="shared" si="221"/>
        <v>0</v>
      </c>
      <c r="FE48" s="64">
        <f t="shared" si="222"/>
        <v>0</v>
      </c>
      <c r="FF48" s="64">
        <f t="shared" si="102"/>
        <v>0</v>
      </c>
      <c r="FG48" s="64">
        <f t="shared" si="223"/>
        <v>0</v>
      </c>
      <c r="FH48" s="64">
        <f t="shared" si="224"/>
        <v>0</v>
      </c>
      <c r="FI48" s="64">
        <f t="shared" si="225"/>
        <v>0</v>
      </c>
      <c r="FJ48" s="64">
        <f t="shared" si="226"/>
        <v>0</v>
      </c>
      <c r="FK48" s="64">
        <f t="shared" si="227"/>
        <v>0</v>
      </c>
      <c r="FL48" s="64">
        <f t="shared" si="228"/>
        <v>0</v>
      </c>
      <c r="FM48" s="64">
        <f t="shared" si="229"/>
        <v>0</v>
      </c>
      <c r="FN48" s="64">
        <f t="shared" si="230"/>
        <v>0</v>
      </c>
      <c r="FO48" s="64"/>
      <c r="FP48" s="64">
        <f t="shared" si="231"/>
        <v>0</v>
      </c>
      <c r="FQ48" s="64">
        <f t="shared" si="232"/>
        <v>0</v>
      </c>
      <c r="FR48" s="64"/>
      <c r="FS48" s="64">
        <f t="shared" si="233"/>
        <v>0</v>
      </c>
      <c r="FT48" s="64">
        <f t="shared" si="234"/>
        <v>0</v>
      </c>
      <c r="FU48" s="426">
        <f t="shared" si="235"/>
        <v>0</v>
      </c>
      <c r="FV48" s="426">
        <f t="shared" si="103"/>
        <v>0</v>
      </c>
      <c r="FW48" s="64">
        <f t="shared" si="51"/>
        <v>0</v>
      </c>
      <c r="FX48" s="64">
        <f t="shared" si="236"/>
        <v>0</v>
      </c>
      <c r="FY48" s="64">
        <f t="shared" si="104"/>
        <v>0</v>
      </c>
      <c r="FZ48" s="64">
        <f t="shared" si="237"/>
        <v>0</v>
      </c>
      <c r="GA48" s="64">
        <f t="shared" si="238"/>
        <v>0</v>
      </c>
      <c r="GB48" s="64">
        <f t="shared" si="105"/>
        <v>0</v>
      </c>
      <c r="GC48" s="64">
        <f t="shared" si="239"/>
        <v>0</v>
      </c>
      <c r="GD48" s="64">
        <f t="shared" si="240"/>
        <v>0</v>
      </c>
      <c r="GE48" s="64">
        <f t="shared" si="241"/>
        <v>0</v>
      </c>
      <c r="GF48" s="64">
        <f t="shared" si="242"/>
        <v>0</v>
      </c>
      <c r="GG48" s="64">
        <f t="shared" si="243"/>
        <v>0</v>
      </c>
      <c r="GH48" s="64">
        <f t="shared" si="244"/>
        <v>0</v>
      </c>
      <c r="GI48" s="64">
        <f t="shared" si="245"/>
        <v>0</v>
      </c>
      <c r="GJ48" s="64">
        <f t="shared" si="246"/>
        <v>0</v>
      </c>
      <c r="GK48" s="64"/>
      <c r="GL48" s="64">
        <f t="shared" si="247"/>
        <v>0</v>
      </c>
      <c r="GM48" s="64">
        <f t="shared" si="248"/>
        <v>0</v>
      </c>
      <c r="GN48" s="64"/>
      <c r="GO48" s="64">
        <f t="shared" si="249"/>
        <v>0</v>
      </c>
      <c r="GP48" s="64">
        <f t="shared" si="250"/>
        <v>0</v>
      </c>
      <c r="GQ48" s="426">
        <f t="shared" si="251"/>
        <v>0</v>
      </c>
      <c r="GR48" s="426">
        <f t="shared" si="106"/>
        <v>0</v>
      </c>
      <c r="GS48" s="64">
        <f t="shared" si="68"/>
        <v>0</v>
      </c>
      <c r="GT48" s="64">
        <f t="shared" si="252"/>
        <v>0</v>
      </c>
      <c r="GU48" s="64">
        <f t="shared" si="107"/>
        <v>0</v>
      </c>
      <c r="GV48" s="64">
        <f t="shared" si="253"/>
        <v>0</v>
      </c>
      <c r="GW48" s="64">
        <f t="shared" si="254"/>
        <v>0</v>
      </c>
      <c r="GX48" s="64">
        <f t="shared" si="108"/>
        <v>0</v>
      </c>
      <c r="GY48" s="64">
        <f t="shared" si="255"/>
        <v>0</v>
      </c>
      <c r="GZ48" s="64">
        <f t="shared" si="256"/>
        <v>0</v>
      </c>
      <c r="HA48" s="64">
        <f t="shared" si="109"/>
        <v>0</v>
      </c>
      <c r="HB48" s="64">
        <f t="shared" si="257"/>
        <v>0</v>
      </c>
      <c r="HC48" s="64">
        <f t="shared" si="258"/>
        <v>0</v>
      </c>
      <c r="HD48" s="64">
        <f t="shared" si="110"/>
        <v>0</v>
      </c>
      <c r="HE48" s="64">
        <f t="shared" si="259"/>
        <v>0</v>
      </c>
      <c r="HF48" s="64">
        <f t="shared" si="260"/>
        <v>0</v>
      </c>
      <c r="HG48" s="64"/>
      <c r="HH48" s="64">
        <f t="shared" si="261"/>
        <v>0</v>
      </c>
      <c r="HI48" s="64">
        <f t="shared" si="262"/>
        <v>0</v>
      </c>
      <c r="HJ48" s="64"/>
      <c r="HK48" s="64">
        <f t="shared" si="263"/>
        <v>0</v>
      </c>
      <c r="HL48" s="382">
        <f t="shared" si="111"/>
        <v>32707.321720000004</v>
      </c>
      <c r="HM48" s="398">
        <f t="shared" si="81"/>
        <v>38668.561130000002</v>
      </c>
      <c r="HN48" s="429">
        <f t="shared" si="112"/>
        <v>29829.524000000001</v>
      </c>
      <c r="HO48" s="382">
        <f t="shared" si="82"/>
        <v>29829.524000000001</v>
      </c>
      <c r="HP48" s="382">
        <f t="shared" si="113"/>
        <v>0</v>
      </c>
      <c r="HQ48" s="382">
        <f t="shared" si="133"/>
        <v>0</v>
      </c>
      <c r="HR48" s="382">
        <f t="shared" si="134"/>
        <v>0</v>
      </c>
      <c r="HS48" s="382">
        <f t="shared" si="135"/>
        <v>32707.321720000004</v>
      </c>
      <c r="HT48" s="382">
        <f t="shared" si="136"/>
        <v>28729.214</v>
      </c>
      <c r="HU48" s="382">
        <f t="shared" si="137"/>
        <v>28729.214</v>
      </c>
      <c r="HV48" s="382">
        <f t="shared" si="138"/>
        <v>0</v>
      </c>
      <c r="HW48" s="382">
        <f t="shared" si="139"/>
        <v>9939.3471299999983</v>
      </c>
      <c r="HX48" s="382">
        <f t="shared" si="140"/>
        <v>1100.31</v>
      </c>
      <c r="HY48" s="382">
        <f t="shared" si="141"/>
        <v>0</v>
      </c>
      <c r="HZ48" s="382">
        <f t="shared" si="142"/>
        <v>0</v>
      </c>
      <c r="IA48" s="382">
        <f t="shared" si="143"/>
        <v>0</v>
      </c>
      <c r="IB48" s="382">
        <f t="shared" si="144"/>
        <v>0</v>
      </c>
      <c r="IC48" s="382">
        <f t="shared" si="145"/>
        <v>0</v>
      </c>
      <c r="ID48" s="382">
        <f t="shared" si="146"/>
        <v>0</v>
      </c>
      <c r="IE48" s="382">
        <f t="shared" si="147"/>
        <v>0</v>
      </c>
      <c r="IF48" s="382">
        <f t="shared" si="148"/>
        <v>0</v>
      </c>
      <c r="IG48" s="382">
        <f t="shared" si="149"/>
        <v>0</v>
      </c>
    </row>
    <row r="49" spans="1:243" s="52" customFormat="1" ht="26.25" hidden="1" customHeight="1" outlineLevel="1">
      <c r="A49" s="373" t="s">
        <v>29</v>
      </c>
      <c r="B49" s="384" t="s">
        <v>510</v>
      </c>
      <c r="C49" s="76" t="s">
        <v>143</v>
      </c>
      <c r="D49" s="60" t="s">
        <v>511</v>
      </c>
      <c r="E49" s="373" t="s">
        <v>39</v>
      </c>
      <c r="F49" s="373"/>
      <c r="G49" s="373"/>
      <c r="H49" s="373"/>
      <c r="I49" s="71"/>
      <c r="J49" s="245">
        <v>2018</v>
      </c>
      <c r="K49" s="245">
        <v>2018</v>
      </c>
      <c r="L49" s="60" t="s">
        <v>511</v>
      </c>
      <c r="M49" s="34">
        <f t="shared" si="188"/>
        <v>14957.4</v>
      </c>
      <c r="N49" s="341" t="s">
        <v>603</v>
      </c>
      <c r="O49" s="34">
        <f t="shared" si="178"/>
        <v>12764.23</v>
      </c>
      <c r="P49" s="34">
        <f t="shared" si="189"/>
        <v>0</v>
      </c>
      <c r="Q49" s="34">
        <f t="shared" si="189"/>
        <v>0</v>
      </c>
      <c r="R49" s="34">
        <f t="shared" si="189"/>
        <v>14957.4</v>
      </c>
      <c r="S49" s="34">
        <f t="shared" si="189"/>
        <v>12764.23</v>
      </c>
      <c r="T49" s="34">
        <f t="shared" si="189"/>
        <v>0</v>
      </c>
      <c r="U49" s="34">
        <f t="shared" si="189"/>
        <v>0</v>
      </c>
      <c r="V49" s="66">
        <f t="shared" si="132"/>
        <v>0</v>
      </c>
      <c r="W49" s="34"/>
      <c r="X49" s="34"/>
      <c r="Y49" s="34"/>
      <c r="Z49" s="34"/>
      <c r="AA49" s="34"/>
      <c r="AB49" s="34"/>
      <c r="AC49" s="34"/>
      <c r="AD49" s="34"/>
      <c r="AE49" s="34"/>
      <c r="AF49" s="34"/>
      <c r="AG49" s="34">
        <f t="shared" si="190"/>
        <v>0</v>
      </c>
      <c r="AH49" s="34">
        <f t="shared" si="190"/>
        <v>0</v>
      </c>
      <c r="AI49" s="34">
        <f t="shared" si="131"/>
        <v>0</v>
      </c>
      <c r="AJ49" s="34"/>
      <c r="AK49" s="34"/>
      <c r="AL49" s="34"/>
      <c r="AM49" s="34"/>
      <c r="AN49" s="34"/>
      <c r="AO49" s="34"/>
      <c r="AP49" s="34"/>
      <c r="AQ49" s="34"/>
      <c r="AR49" s="34"/>
      <c r="AS49" s="34">
        <f t="shared" si="191"/>
        <v>0</v>
      </c>
      <c r="AT49" s="34">
        <f t="shared" si="191"/>
        <v>0</v>
      </c>
      <c r="AU49" s="34"/>
      <c r="AV49" s="34">
        <f t="shared" si="182"/>
        <v>0</v>
      </c>
      <c r="AW49" s="34">
        <f t="shared" si="182"/>
        <v>0</v>
      </c>
      <c r="AX49" s="34"/>
      <c r="AY49" s="34">
        <f t="shared" si="268"/>
        <v>14957.4</v>
      </c>
      <c r="AZ49" s="34">
        <f t="shared" si="268"/>
        <v>12764.23</v>
      </c>
      <c r="BA49" s="34"/>
      <c r="BB49" s="34"/>
      <c r="BC49" s="34">
        <v>14957.4</v>
      </c>
      <c r="BD49" s="34">
        <v>12764.23</v>
      </c>
      <c r="BE49" s="27"/>
      <c r="BF49" s="27"/>
      <c r="BG49" s="27"/>
      <c r="BH49" s="27"/>
      <c r="BI49" s="27"/>
      <c r="BJ49" s="27"/>
      <c r="BK49" s="90"/>
      <c r="BL49" s="90"/>
      <c r="BM49" s="34">
        <f t="shared" si="183"/>
        <v>0</v>
      </c>
      <c r="BN49" s="34">
        <f t="shared" si="183"/>
        <v>0</v>
      </c>
      <c r="BO49" s="34"/>
      <c r="BP49" s="34"/>
      <c r="BQ49" s="34"/>
      <c r="BR49" s="34"/>
      <c r="BS49" s="50"/>
      <c r="BT49" s="50"/>
      <c r="BU49" s="50"/>
      <c r="BV49" s="50"/>
      <c r="BW49" s="50"/>
      <c r="BX49" s="50"/>
      <c r="BY49" s="50"/>
      <c r="BZ49" s="50"/>
      <c r="CA49" s="34">
        <f t="shared" si="269"/>
        <v>0</v>
      </c>
      <c r="CB49" s="34">
        <f t="shared" si="269"/>
        <v>0</v>
      </c>
      <c r="CC49" s="27"/>
      <c r="CD49" s="27"/>
      <c r="CE49" s="34"/>
      <c r="CF49" s="34"/>
      <c r="CG49" s="27"/>
      <c r="CH49" s="27"/>
      <c r="CI49" s="27"/>
      <c r="CJ49" s="27"/>
      <c r="CK49" s="27"/>
      <c r="CL49" s="27"/>
      <c r="CM49" s="27"/>
      <c r="CN49" s="27"/>
      <c r="CO49" s="34">
        <f t="shared" si="270"/>
        <v>0</v>
      </c>
      <c r="CP49" s="34">
        <f t="shared" si="270"/>
        <v>0</v>
      </c>
      <c r="CQ49" s="27"/>
      <c r="CR49" s="27"/>
      <c r="CS49" s="27"/>
      <c r="CT49" s="27"/>
      <c r="CU49" s="27"/>
      <c r="CV49" s="27"/>
      <c r="CW49" s="27"/>
      <c r="CX49" s="27"/>
      <c r="CY49" s="27"/>
      <c r="CZ49" s="29"/>
      <c r="DA49" s="29"/>
      <c r="DB49" s="29"/>
      <c r="DC49" s="380">
        <f t="shared" si="192"/>
        <v>14957.4</v>
      </c>
      <c r="DD49" s="380">
        <f t="shared" si="193"/>
        <v>12764.23</v>
      </c>
      <c r="DE49" s="64">
        <f t="shared" si="194"/>
        <v>0</v>
      </c>
      <c r="DF49" s="64">
        <f t="shared" si="195"/>
        <v>0</v>
      </c>
      <c r="DG49" s="64">
        <f t="shared" si="196"/>
        <v>14957.4</v>
      </c>
      <c r="DH49" s="64">
        <f t="shared" si="197"/>
        <v>12764.23</v>
      </c>
      <c r="DI49" s="64">
        <f t="shared" si="198"/>
        <v>0</v>
      </c>
      <c r="DJ49" s="64">
        <f t="shared" si="199"/>
        <v>0</v>
      </c>
      <c r="DK49" s="64">
        <f t="shared" si="200"/>
        <v>0</v>
      </c>
      <c r="DL49" s="64">
        <f t="shared" si="201"/>
        <v>0</v>
      </c>
      <c r="DM49" s="64">
        <f t="shared" si="202"/>
        <v>0</v>
      </c>
      <c r="DN49" s="64">
        <f t="shared" si="203"/>
        <v>0</v>
      </c>
      <c r="DO49" s="64">
        <f t="shared" si="204"/>
        <v>0</v>
      </c>
      <c r="DP49" s="64">
        <f t="shared" si="205"/>
        <v>0</v>
      </c>
      <c r="DQ49" s="245"/>
      <c r="DR49" s="245"/>
      <c r="DS49" s="245"/>
      <c r="DT49" s="245"/>
      <c r="DU49" s="245"/>
      <c r="DV49" s="245"/>
      <c r="DW49" s="34"/>
      <c r="DX49" s="34"/>
      <c r="DY49" s="51"/>
      <c r="DZ49" s="51"/>
      <c r="EA49" s="34"/>
      <c r="EB49" s="64">
        <f t="shared" si="264"/>
        <v>14957.4</v>
      </c>
      <c r="EC49" s="426">
        <f t="shared" si="265"/>
        <v>12764.23</v>
      </c>
      <c r="ED49" s="426">
        <f t="shared" si="93"/>
        <v>12764.23</v>
      </c>
      <c r="EE49" s="64">
        <f t="shared" si="94"/>
        <v>12764.23</v>
      </c>
      <c r="EF49" s="64">
        <f t="shared" si="206"/>
        <v>0</v>
      </c>
      <c r="EG49" s="64">
        <f t="shared" si="95"/>
        <v>0</v>
      </c>
      <c r="EH49" s="64">
        <f t="shared" si="207"/>
        <v>0</v>
      </c>
      <c r="EI49" s="64">
        <f t="shared" si="208"/>
        <v>14957.4</v>
      </c>
      <c r="EJ49" s="64">
        <f t="shared" si="96"/>
        <v>12764.23</v>
      </c>
      <c r="EK49" s="64">
        <f t="shared" si="209"/>
        <v>12764.23</v>
      </c>
      <c r="EL49" s="64">
        <f t="shared" si="210"/>
        <v>0</v>
      </c>
      <c r="EM49" s="64">
        <f t="shared" si="211"/>
        <v>0</v>
      </c>
      <c r="EN49" s="64">
        <f t="shared" si="212"/>
        <v>0</v>
      </c>
      <c r="EO49" s="64">
        <f t="shared" si="213"/>
        <v>0</v>
      </c>
      <c r="EP49" s="64">
        <f t="shared" si="214"/>
        <v>0</v>
      </c>
      <c r="EQ49" s="64">
        <f t="shared" si="215"/>
        <v>0</v>
      </c>
      <c r="ER49" s="64">
        <f t="shared" si="216"/>
        <v>0</v>
      </c>
      <c r="ES49" s="64"/>
      <c r="ET49" s="426">
        <f t="shared" si="217"/>
        <v>0</v>
      </c>
      <c r="EU49" s="64">
        <f t="shared" si="218"/>
        <v>0</v>
      </c>
      <c r="EV49" s="64"/>
      <c r="EW49" s="426">
        <f t="shared" si="219"/>
        <v>0</v>
      </c>
      <c r="EX49" s="64">
        <f t="shared" si="266"/>
        <v>0</v>
      </c>
      <c r="EY49" s="426">
        <f t="shared" si="267"/>
        <v>0</v>
      </c>
      <c r="EZ49" s="426">
        <f t="shared" si="99"/>
        <v>0</v>
      </c>
      <c r="FA49" s="64">
        <f t="shared" si="100"/>
        <v>0</v>
      </c>
      <c r="FB49" s="64">
        <f t="shared" si="220"/>
        <v>0</v>
      </c>
      <c r="FC49" s="64">
        <f t="shared" si="101"/>
        <v>0</v>
      </c>
      <c r="FD49" s="64">
        <f t="shared" si="221"/>
        <v>0</v>
      </c>
      <c r="FE49" s="64">
        <f t="shared" si="222"/>
        <v>0</v>
      </c>
      <c r="FF49" s="64">
        <f t="shared" si="102"/>
        <v>0</v>
      </c>
      <c r="FG49" s="64">
        <f t="shared" si="223"/>
        <v>0</v>
      </c>
      <c r="FH49" s="64">
        <f t="shared" si="224"/>
        <v>0</v>
      </c>
      <c r="FI49" s="64">
        <f t="shared" si="225"/>
        <v>0</v>
      </c>
      <c r="FJ49" s="64">
        <f t="shared" si="226"/>
        <v>0</v>
      </c>
      <c r="FK49" s="64">
        <f t="shared" si="227"/>
        <v>0</v>
      </c>
      <c r="FL49" s="64">
        <f t="shared" si="228"/>
        <v>0</v>
      </c>
      <c r="FM49" s="64">
        <f t="shared" si="229"/>
        <v>0</v>
      </c>
      <c r="FN49" s="64">
        <f t="shared" si="230"/>
        <v>0</v>
      </c>
      <c r="FO49" s="64"/>
      <c r="FP49" s="64">
        <f t="shared" si="231"/>
        <v>0</v>
      </c>
      <c r="FQ49" s="64">
        <f t="shared" si="232"/>
        <v>0</v>
      </c>
      <c r="FR49" s="64"/>
      <c r="FS49" s="64">
        <f t="shared" si="233"/>
        <v>0</v>
      </c>
      <c r="FT49" s="64">
        <f t="shared" si="234"/>
        <v>0</v>
      </c>
      <c r="FU49" s="426">
        <f t="shared" si="235"/>
        <v>0</v>
      </c>
      <c r="FV49" s="426">
        <f t="shared" si="103"/>
        <v>0</v>
      </c>
      <c r="FW49" s="64">
        <f t="shared" si="51"/>
        <v>0</v>
      </c>
      <c r="FX49" s="64">
        <f t="shared" si="236"/>
        <v>0</v>
      </c>
      <c r="FY49" s="64">
        <f t="shared" si="104"/>
        <v>0</v>
      </c>
      <c r="FZ49" s="64">
        <f t="shared" si="237"/>
        <v>0</v>
      </c>
      <c r="GA49" s="64">
        <f t="shared" si="238"/>
        <v>0</v>
      </c>
      <c r="GB49" s="64">
        <f t="shared" si="105"/>
        <v>0</v>
      </c>
      <c r="GC49" s="64">
        <f t="shared" si="239"/>
        <v>0</v>
      </c>
      <c r="GD49" s="64">
        <f t="shared" si="240"/>
        <v>0</v>
      </c>
      <c r="GE49" s="64">
        <f t="shared" si="241"/>
        <v>0</v>
      </c>
      <c r="GF49" s="64">
        <f t="shared" si="242"/>
        <v>0</v>
      </c>
      <c r="GG49" s="64">
        <f t="shared" si="243"/>
        <v>0</v>
      </c>
      <c r="GH49" s="64">
        <f t="shared" si="244"/>
        <v>0</v>
      </c>
      <c r="GI49" s="64">
        <f t="shared" si="245"/>
        <v>0</v>
      </c>
      <c r="GJ49" s="64">
        <f t="shared" si="246"/>
        <v>0</v>
      </c>
      <c r="GK49" s="64"/>
      <c r="GL49" s="64">
        <f t="shared" si="247"/>
        <v>0</v>
      </c>
      <c r="GM49" s="64">
        <f t="shared" si="248"/>
        <v>0</v>
      </c>
      <c r="GN49" s="64"/>
      <c r="GO49" s="64">
        <f t="shared" si="249"/>
        <v>0</v>
      </c>
      <c r="GP49" s="64">
        <f t="shared" si="250"/>
        <v>0</v>
      </c>
      <c r="GQ49" s="426">
        <f t="shared" si="251"/>
        <v>0</v>
      </c>
      <c r="GR49" s="426">
        <f t="shared" si="106"/>
        <v>0</v>
      </c>
      <c r="GS49" s="64">
        <f t="shared" si="68"/>
        <v>0</v>
      </c>
      <c r="GT49" s="64">
        <f t="shared" si="252"/>
        <v>0</v>
      </c>
      <c r="GU49" s="64">
        <f t="shared" si="107"/>
        <v>0</v>
      </c>
      <c r="GV49" s="64">
        <f t="shared" si="253"/>
        <v>0</v>
      </c>
      <c r="GW49" s="64">
        <f t="shared" si="254"/>
        <v>0</v>
      </c>
      <c r="GX49" s="64">
        <f t="shared" si="108"/>
        <v>0</v>
      </c>
      <c r="GY49" s="64">
        <f t="shared" si="255"/>
        <v>0</v>
      </c>
      <c r="GZ49" s="64">
        <f t="shared" si="256"/>
        <v>0</v>
      </c>
      <c r="HA49" s="64">
        <f t="shared" si="109"/>
        <v>0</v>
      </c>
      <c r="HB49" s="64">
        <f t="shared" si="257"/>
        <v>0</v>
      </c>
      <c r="HC49" s="64">
        <f t="shared" si="258"/>
        <v>0</v>
      </c>
      <c r="HD49" s="64">
        <f t="shared" si="110"/>
        <v>0</v>
      </c>
      <c r="HE49" s="64">
        <f t="shared" si="259"/>
        <v>0</v>
      </c>
      <c r="HF49" s="64">
        <f t="shared" si="260"/>
        <v>0</v>
      </c>
      <c r="HG49" s="64"/>
      <c r="HH49" s="64">
        <f t="shared" si="261"/>
        <v>0</v>
      </c>
      <c r="HI49" s="64">
        <f t="shared" si="262"/>
        <v>0</v>
      </c>
      <c r="HJ49" s="64"/>
      <c r="HK49" s="64">
        <f t="shared" si="263"/>
        <v>0</v>
      </c>
      <c r="HL49" s="382">
        <f t="shared" si="111"/>
        <v>14957.4</v>
      </c>
      <c r="HM49" s="398">
        <f t="shared" si="81"/>
        <v>12764.23</v>
      </c>
      <c r="HN49" s="429">
        <f t="shared" si="112"/>
        <v>12764.23</v>
      </c>
      <c r="HO49" s="382">
        <f t="shared" si="82"/>
        <v>12764.23</v>
      </c>
      <c r="HP49" s="382">
        <f t="shared" si="113"/>
        <v>0</v>
      </c>
      <c r="HQ49" s="382">
        <f t="shared" si="133"/>
        <v>0</v>
      </c>
      <c r="HR49" s="382">
        <f t="shared" si="134"/>
        <v>0</v>
      </c>
      <c r="HS49" s="382">
        <f t="shared" si="135"/>
        <v>14957.4</v>
      </c>
      <c r="HT49" s="382">
        <f t="shared" si="136"/>
        <v>12764.23</v>
      </c>
      <c r="HU49" s="382">
        <f t="shared" si="137"/>
        <v>12764.23</v>
      </c>
      <c r="HV49" s="382">
        <f t="shared" si="138"/>
        <v>0</v>
      </c>
      <c r="HW49" s="382">
        <f t="shared" si="139"/>
        <v>0</v>
      </c>
      <c r="HX49" s="382">
        <f t="shared" si="140"/>
        <v>0</v>
      </c>
      <c r="HY49" s="382">
        <f t="shared" si="141"/>
        <v>0</v>
      </c>
      <c r="HZ49" s="382">
        <f t="shared" si="142"/>
        <v>0</v>
      </c>
      <c r="IA49" s="382">
        <f t="shared" si="143"/>
        <v>0</v>
      </c>
      <c r="IB49" s="382">
        <f t="shared" si="144"/>
        <v>0</v>
      </c>
      <c r="IC49" s="382">
        <f t="shared" si="145"/>
        <v>0</v>
      </c>
      <c r="ID49" s="382">
        <f t="shared" si="146"/>
        <v>0</v>
      </c>
      <c r="IE49" s="382">
        <f t="shared" si="147"/>
        <v>0</v>
      </c>
      <c r="IF49" s="382">
        <f t="shared" si="148"/>
        <v>0</v>
      </c>
      <c r="IG49" s="382">
        <f t="shared" si="149"/>
        <v>0</v>
      </c>
    </row>
    <row r="50" spans="1:243" s="35" customFormat="1" ht="26.25" hidden="1" outlineLevel="1" thickBot="1">
      <c r="A50" s="245" t="s">
        <v>367</v>
      </c>
      <c r="B50" s="384" t="s">
        <v>599</v>
      </c>
      <c r="C50" s="291" t="s">
        <v>376</v>
      </c>
      <c r="D50" s="60" t="s">
        <v>185</v>
      </c>
      <c r="E50" s="373" t="s">
        <v>39</v>
      </c>
      <c r="F50" s="373"/>
      <c r="G50" s="373" t="s">
        <v>48</v>
      </c>
      <c r="H50" s="245"/>
      <c r="I50" s="245"/>
      <c r="J50" s="245">
        <v>2020</v>
      </c>
      <c r="K50" s="245">
        <v>2020</v>
      </c>
      <c r="L50" s="60" t="s">
        <v>185</v>
      </c>
      <c r="M50" s="34">
        <f t="shared" si="188"/>
        <v>9000</v>
      </c>
      <c r="N50" s="341" t="s">
        <v>603</v>
      </c>
      <c r="O50" s="34">
        <f t="shared" si="178"/>
        <v>21323.333333333332</v>
      </c>
      <c r="P50" s="34">
        <f t="shared" si="189"/>
        <v>0</v>
      </c>
      <c r="Q50" s="34">
        <f t="shared" si="189"/>
        <v>0</v>
      </c>
      <c r="R50" s="34">
        <f t="shared" si="189"/>
        <v>500</v>
      </c>
      <c r="S50" s="34">
        <f t="shared" si="189"/>
        <v>0</v>
      </c>
      <c r="T50" s="34">
        <f t="shared" si="189"/>
        <v>8500</v>
      </c>
      <c r="U50" s="34">
        <f t="shared" si="189"/>
        <v>0</v>
      </c>
      <c r="V50" s="66">
        <f t="shared" si="132"/>
        <v>0</v>
      </c>
      <c r="W50" s="34"/>
      <c r="X50" s="34"/>
      <c r="Y50" s="34"/>
      <c r="Z50" s="34"/>
      <c r="AA50" s="34"/>
      <c r="AB50" s="34"/>
      <c r="AC50" s="34"/>
      <c r="AD50" s="34"/>
      <c r="AE50" s="34"/>
      <c r="AF50" s="34"/>
      <c r="AG50" s="34">
        <f t="shared" si="190"/>
        <v>0</v>
      </c>
      <c r="AH50" s="34">
        <f t="shared" si="190"/>
        <v>21323.333333333332</v>
      </c>
      <c r="AI50" s="34">
        <f t="shared" si="131"/>
        <v>0</v>
      </c>
      <c r="AJ50" s="34"/>
      <c r="AK50" s="34"/>
      <c r="AL50" s="34"/>
      <c r="AM50" s="34"/>
      <c r="AN50" s="34"/>
      <c r="AO50" s="34"/>
      <c r="AP50" s="34"/>
      <c r="AQ50" s="34"/>
      <c r="AR50" s="34"/>
      <c r="AS50" s="34">
        <f t="shared" si="191"/>
        <v>0</v>
      </c>
      <c r="AT50" s="34">
        <f t="shared" si="191"/>
        <v>0</v>
      </c>
      <c r="AU50" s="34"/>
      <c r="AV50" s="34">
        <f t="shared" si="182"/>
        <v>0</v>
      </c>
      <c r="AW50" s="34">
        <f t="shared" si="182"/>
        <v>0</v>
      </c>
      <c r="AX50" s="34"/>
      <c r="AY50" s="34">
        <f t="shared" si="268"/>
        <v>500</v>
      </c>
      <c r="AZ50" s="34">
        <f t="shared" si="268"/>
        <v>0</v>
      </c>
      <c r="BA50" s="34"/>
      <c r="BB50" s="34"/>
      <c r="BC50" s="34">
        <v>500</v>
      </c>
      <c r="BD50" s="34"/>
      <c r="BE50" s="34"/>
      <c r="BF50" s="34"/>
      <c r="BG50" s="34"/>
      <c r="BH50" s="34"/>
      <c r="BI50" s="34"/>
      <c r="BJ50" s="34"/>
      <c r="BK50" s="74"/>
      <c r="BL50" s="74"/>
      <c r="BM50" s="34">
        <f t="shared" si="183"/>
        <v>0</v>
      </c>
      <c r="BN50" s="34">
        <f t="shared" si="183"/>
        <v>0</v>
      </c>
      <c r="BO50" s="245"/>
      <c r="BP50" s="245"/>
      <c r="BQ50" s="245"/>
      <c r="BR50" s="245"/>
      <c r="BS50" s="245"/>
      <c r="BT50" s="245"/>
      <c r="BU50" s="245"/>
      <c r="BV50" s="245"/>
      <c r="BW50" s="245"/>
      <c r="BX50" s="245"/>
      <c r="BY50" s="245"/>
      <c r="BZ50" s="245"/>
      <c r="CA50" s="34">
        <f t="shared" si="269"/>
        <v>8500</v>
      </c>
      <c r="CB50" s="34">
        <f t="shared" si="269"/>
        <v>21323.333333333332</v>
      </c>
      <c r="CC50" s="245"/>
      <c r="CD50" s="245"/>
      <c r="CE50" s="34"/>
      <c r="CF50" s="34"/>
      <c r="CG50" s="66">
        <v>8500</v>
      </c>
      <c r="CH50" s="66">
        <v>0</v>
      </c>
      <c r="CI50" s="34"/>
      <c r="CJ50" s="34">
        <v>21323.333333333332</v>
      </c>
      <c r="CK50" s="245"/>
      <c r="CL50" s="245"/>
      <c r="CM50" s="245"/>
      <c r="CN50" s="245"/>
      <c r="CO50" s="34">
        <f t="shared" si="270"/>
        <v>0</v>
      </c>
      <c r="CP50" s="34">
        <f t="shared" si="270"/>
        <v>0</v>
      </c>
      <c r="CQ50" s="245"/>
      <c r="CR50" s="245"/>
      <c r="CS50" s="245"/>
      <c r="CT50" s="245"/>
      <c r="CU50" s="245"/>
      <c r="CV50" s="245"/>
      <c r="CW50" s="245"/>
      <c r="CX50" s="245"/>
      <c r="CY50" s="245"/>
      <c r="CZ50" s="358"/>
      <c r="DA50" s="58"/>
      <c r="DB50" s="58"/>
      <c r="DC50" s="380">
        <f t="shared" si="192"/>
        <v>9000</v>
      </c>
      <c r="DD50" s="380">
        <f t="shared" si="193"/>
        <v>21323.333333333332</v>
      </c>
      <c r="DE50" s="64">
        <f t="shared" si="194"/>
        <v>0</v>
      </c>
      <c r="DF50" s="64">
        <f t="shared" si="195"/>
        <v>0</v>
      </c>
      <c r="DG50" s="64">
        <f t="shared" si="196"/>
        <v>500</v>
      </c>
      <c r="DH50" s="64">
        <f t="shared" si="197"/>
        <v>0</v>
      </c>
      <c r="DI50" s="64">
        <f t="shared" si="198"/>
        <v>8500</v>
      </c>
      <c r="DJ50" s="64">
        <f t="shared" si="199"/>
        <v>0</v>
      </c>
      <c r="DK50" s="64">
        <f t="shared" si="200"/>
        <v>0</v>
      </c>
      <c r="DL50" s="64">
        <f t="shared" si="201"/>
        <v>21323.333333333332</v>
      </c>
      <c r="DM50" s="64">
        <f t="shared" si="202"/>
        <v>0</v>
      </c>
      <c r="DN50" s="64">
        <f t="shared" si="203"/>
        <v>0</v>
      </c>
      <c r="DO50" s="64">
        <f t="shared" si="204"/>
        <v>0</v>
      </c>
      <c r="DP50" s="64">
        <f t="shared" si="205"/>
        <v>0</v>
      </c>
      <c r="DQ50" s="245"/>
      <c r="DR50" s="245"/>
      <c r="DS50" s="245"/>
      <c r="DT50" s="245"/>
      <c r="DU50" s="245"/>
      <c r="DV50" s="245"/>
      <c r="DW50" s="245"/>
      <c r="DX50" s="245"/>
      <c r="DY50" s="33"/>
      <c r="DZ50" s="33"/>
      <c r="EA50" s="34"/>
      <c r="EB50" s="64">
        <f t="shared" si="264"/>
        <v>500</v>
      </c>
      <c r="EC50" s="426">
        <f t="shared" si="265"/>
        <v>0</v>
      </c>
      <c r="ED50" s="426">
        <f t="shared" si="93"/>
        <v>0</v>
      </c>
      <c r="EE50" s="64">
        <f t="shared" si="94"/>
        <v>0</v>
      </c>
      <c r="EF50" s="64">
        <f t="shared" si="206"/>
        <v>0</v>
      </c>
      <c r="EG50" s="64">
        <f t="shared" si="95"/>
        <v>0</v>
      </c>
      <c r="EH50" s="64">
        <f t="shared" si="207"/>
        <v>0</v>
      </c>
      <c r="EI50" s="64">
        <f t="shared" si="208"/>
        <v>500</v>
      </c>
      <c r="EJ50" s="64">
        <f t="shared" si="96"/>
        <v>0</v>
      </c>
      <c r="EK50" s="64">
        <f t="shared" si="209"/>
        <v>0</v>
      </c>
      <c r="EL50" s="64">
        <f t="shared" si="210"/>
        <v>0</v>
      </c>
      <c r="EM50" s="64">
        <f t="shared" si="211"/>
        <v>0</v>
      </c>
      <c r="EN50" s="64">
        <f t="shared" si="212"/>
        <v>0</v>
      </c>
      <c r="EO50" s="64">
        <f t="shared" si="213"/>
        <v>0</v>
      </c>
      <c r="EP50" s="64">
        <f t="shared" si="214"/>
        <v>0</v>
      </c>
      <c r="EQ50" s="64">
        <f t="shared" si="215"/>
        <v>0</v>
      </c>
      <c r="ER50" s="64">
        <f t="shared" si="216"/>
        <v>0</v>
      </c>
      <c r="ES50" s="64"/>
      <c r="ET50" s="426">
        <f t="shared" si="217"/>
        <v>0</v>
      </c>
      <c r="EU50" s="64">
        <f t="shared" si="218"/>
        <v>0</v>
      </c>
      <c r="EV50" s="64"/>
      <c r="EW50" s="426">
        <f t="shared" si="219"/>
        <v>0</v>
      </c>
      <c r="EX50" s="64">
        <f t="shared" si="266"/>
        <v>0</v>
      </c>
      <c r="EY50" s="426">
        <f t="shared" si="267"/>
        <v>0</v>
      </c>
      <c r="EZ50" s="426">
        <f t="shared" si="99"/>
        <v>0</v>
      </c>
      <c r="FA50" s="64">
        <f t="shared" si="100"/>
        <v>0</v>
      </c>
      <c r="FB50" s="64">
        <f t="shared" si="220"/>
        <v>0</v>
      </c>
      <c r="FC50" s="64">
        <f t="shared" si="101"/>
        <v>0</v>
      </c>
      <c r="FD50" s="64">
        <f t="shared" si="221"/>
        <v>0</v>
      </c>
      <c r="FE50" s="64">
        <f t="shared" si="222"/>
        <v>0</v>
      </c>
      <c r="FF50" s="64">
        <f t="shared" si="102"/>
        <v>0</v>
      </c>
      <c r="FG50" s="64">
        <f t="shared" si="223"/>
        <v>0</v>
      </c>
      <c r="FH50" s="64">
        <f t="shared" si="224"/>
        <v>0</v>
      </c>
      <c r="FI50" s="64">
        <f t="shared" si="225"/>
        <v>0</v>
      </c>
      <c r="FJ50" s="64">
        <f t="shared" si="226"/>
        <v>0</v>
      </c>
      <c r="FK50" s="64">
        <f t="shared" si="227"/>
        <v>0</v>
      </c>
      <c r="FL50" s="64">
        <f t="shared" si="228"/>
        <v>0</v>
      </c>
      <c r="FM50" s="64">
        <f t="shared" si="229"/>
        <v>0</v>
      </c>
      <c r="FN50" s="64">
        <f t="shared" si="230"/>
        <v>0</v>
      </c>
      <c r="FO50" s="64"/>
      <c r="FP50" s="64">
        <f t="shared" si="231"/>
        <v>0</v>
      </c>
      <c r="FQ50" s="64">
        <f t="shared" si="232"/>
        <v>0</v>
      </c>
      <c r="FR50" s="64"/>
      <c r="FS50" s="64">
        <f t="shared" si="233"/>
        <v>0</v>
      </c>
      <c r="FT50" s="64">
        <f t="shared" si="234"/>
        <v>8500</v>
      </c>
      <c r="FU50" s="426">
        <f t="shared" si="235"/>
        <v>0</v>
      </c>
      <c r="FV50" s="426">
        <f t="shared" si="103"/>
        <v>21323.333333333332</v>
      </c>
      <c r="FW50" s="64">
        <f t="shared" si="51"/>
        <v>21323.333333333332</v>
      </c>
      <c r="FX50" s="64">
        <f t="shared" si="236"/>
        <v>0</v>
      </c>
      <c r="FY50" s="64">
        <f t="shared" si="104"/>
        <v>0</v>
      </c>
      <c r="FZ50" s="64">
        <f t="shared" si="237"/>
        <v>0</v>
      </c>
      <c r="GA50" s="64">
        <f t="shared" si="238"/>
        <v>0</v>
      </c>
      <c r="GB50" s="64">
        <f t="shared" si="105"/>
        <v>0</v>
      </c>
      <c r="GC50" s="64">
        <f t="shared" si="239"/>
        <v>0</v>
      </c>
      <c r="GD50" s="64">
        <f t="shared" si="240"/>
        <v>8500</v>
      </c>
      <c r="GE50" s="64">
        <f t="shared" si="241"/>
        <v>0</v>
      </c>
      <c r="GF50" s="64">
        <f t="shared" si="242"/>
        <v>0</v>
      </c>
      <c r="GG50" s="64">
        <f t="shared" si="243"/>
        <v>0</v>
      </c>
      <c r="GH50" s="64">
        <f t="shared" si="244"/>
        <v>0</v>
      </c>
      <c r="GI50" s="64">
        <f t="shared" si="245"/>
        <v>21323.333333333332</v>
      </c>
      <c r="GJ50" s="64">
        <f t="shared" si="246"/>
        <v>0</v>
      </c>
      <c r="GK50" s="64"/>
      <c r="GL50" s="64">
        <f t="shared" si="247"/>
        <v>0</v>
      </c>
      <c r="GM50" s="64">
        <f t="shared" si="248"/>
        <v>0</v>
      </c>
      <c r="GN50" s="64"/>
      <c r="GO50" s="64">
        <f t="shared" si="249"/>
        <v>0</v>
      </c>
      <c r="GP50" s="64">
        <f t="shared" si="250"/>
        <v>0</v>
      </c>
      <c r="GQ50" s="426">
        <f t="shared" si="251"/>
        <v>0</v>
      </c>
      <c r="GR50" s="426">
        <f t="shared" si="106"/>
        <v>0</v>
      </c>
      <c r="GS50" s="64">
        <f t="shared" si="68"/>
        <v>0</v>
      </c>
      <c r="GT50" s="64">
        <f t="shared" si="252"/>
        <v>0</v>
      </c>
      <c r="GU50" s="64">
        <f t="shared" si="107"/>
        <v>0</v>
      </c>
      <c r="GV50" s="64">
        <f t="shared" si="253"/>
        <v>0</v>
      </c>
      <c r="GW50" s="64">
        <f t="shared" si="254"/>
        <v>0</v>
      </c>
      <c r="GX50" s="64">
        <f t="shared" si="108"/>
        <v>0</v>
      </c>
      <c r="GY50" s="64">
        <f t="shared" si="255"/>
        <v>0</v>
      </c>
      <c r="GZ50" s="64">
        <f t="shared" si="256"/>
        <v>0</v>
      </c>
      <c r="HA50" s="64">
        <f t="shared" si="109"/>
        <v>0</v>
      </c>
      <c r="HB50" s="64">
        <f t="shared" si="257"/>
        <v>0</v>
      </c>
      <c r="HC50" s="64">
        <f t="shared" si="258"/>
        <v>0</v>
      </c>
      <c r="HD50" s="64">
        <f t="shared" si="110"/>
        <v>0</v>
      </c>
      <c r="HE50" s="64">
        <f t="shared" si="259"/>
        <v>0</v>
      </c>
      <c r="HF50" s="64">
        <f t="shared" si="260"/>
        <v>0</v>
      </c>
      <c r="HG50" s="64"/>
      <c r="HH50" s="64">
        <f t="shared" si="261"/>
        <v>0</v>
      </c>
      <c r="HI50" s="64">
        <f t="shared" si="262"/>
        <v>0</v>
      </c>
      <c r="HJ50" s="64"/>
      <c r="HK50" s="64">
        <f t="shared" si="263"/>
        <v>0</v>
      </c>
      <c r="HL50" s="382">
        <f t="shared" si="111"/>
        <v>9000</v>
      </c>
      <c r="HM50" s="398">
        <f t="shared" si="81"/>
        <v>0</v>
      </c>
      <c r="HN50" s="429">
        <f t="shared" si="112"/>
        <v>21323.333333333332</v>
      </c>
      <c r="HO50" s="382">
        <f t="shared" si="82"/>
        <v>21323.333333333332</v>
      </c>
      <c r="HP50" s="382">
        <f t="shared" si="113"/>
        <v>0</v>
      </c>
      <c r="HQ50" s="382">
        <f t="shared" si="133"/>
        <v>0</v>
      </c>
      <c r="HR50" s="382">
        <f t="shared" si="134"/>
        <v>0</v>
      </c>
      <c r="HS50" s="382">
        <f t="shared" si="135"/>
        <v>500</v>
      </c>
      <c r="HT50" s="382">
        <f t="shared" si="136"/>
        <v>0</v>
      </c>
      <c r="HU50" s="382">
        <f t="shared" si="137"/>
        <v>0</v>
      </c>
      <c r="HV50" s="382">
        <f t="shared" si="138"/>
        <v>8500</v>
      </c>
      <c r="HW50" s="382">
        <f t="shared" si="139"/>
        <v>0</v>
      </c>
      <c r="HX50" s="382">
        <f t="shared" si="140"/>
        <v>0</v>
      </c>
      <c r="HY50" s="382">
        <f t="shared" si="141"/>
        <v>0</v>
      </c>
      <c r="HZ50" s="382">
        <f t="shared" si="142"/>
        <v>0</v>
      </c>
      <c r="IA50" s="382">
        <f t="shared" si="143"/>
        <v>21323.333333333332</v>
      </c>
      <c r="IB50" s="382">
        <f t="shared" si="144"/>
        <v>0</v>
      </c>
      <c r="IC50" s="382">
        <f t="shared" si="145"/>
        <v>0</v>
      </c>
      <c r="ID50" s="382">
        <f t="shared" si="146"/>
        <v>0</v>
      </c>
      <c r="IE50" s="382">
        <f t="shared" si="147"/>
        <v>0</v>
      </c>
      <c r="IF50" s="382">
        <f t="shared" si="148"/>
        <v>0</v>
      </c>
      <c r="IG50" s="382">
        <f t="shared" si="149"/>
        <v>0</v>
      </c>
    </row>
    <row r="51" spans="1:243" s="35" customFormat="1" ht="39.75" customHeight="1" outlineLevel="1">
      <c r="A51" s="361" t="s">
        <v>512</v>
      </c>
      <c r="B51" s="577" t="s">
        <v>576</v>
      </c>
      <c r="C51" s="578"/>
      <c r="D51" s="283" t="s">
        <v>518</v>
      </c>
      <c r="E51" s="373" t="s">
        <v>519</v>
      </c>
      <c r="F51" s="373"/>
      <c r="G51" s="373"/>
      <c r="H51" s="245"/>
      <c r="I51" s="245"/>
      <c r="J51" s="245">
        <v>2018</v>
      </c>
      <c r="K51" s="245">
        <v>2020</v>
      </c>
      <c r="L51" s="245"/>
      <c r="M51" s="34">
        <f>SUM(M52:M53)</f>
        <v>332955</v>
      </c>
      <c r="N51" s="34"/>
      <c r="O51" s="34">
        <f>SUM(O52:O53)</f>
        <v>515383.93717000005</v>
      </c>
      <c r="P51" s="34">
        <f t="shared" ref="P51:AW51" si="271">SUM(P52:P53)</f>
        <v>0</v>
      </c>
      <c r="Q51" s="34">
        <f t="shared" si="271"/>
        <v>0</v>
      </c>
      <c r="R51" s="34">
        <f>SUM(R52:R53)</f>
        <v>332955</v>
      </c>
      <c r="S51" s="34">
        <f>SUM(S52:S53)</f>
        <v>332262.82981000002</v>
      </c>
      <c r="T51" s="34">
        <f t="shared" si="271"/>
        <v>0</v>
      </c>
      <c r="U51" s="34">
        <f>SUM(U52:U53)</f>
        <v>0</v>
      </c>
      <c r="V51" s="66">
        <f t="shared" si="132"/>
        <v>1408.94102</v>
      </c>
      <c r="W51" s="34">
        <f t="shared" ref="W51:AE51" si="272">SUM(W52:W53)</f>
        <v>1408.94102</v>
      </c>
      <c r="X51" s="34">
        <f t="shared" si="272"/>
        <v>0</v>
      </c>
      <c r="Y51" s="34">
        <f t="shared" si="272"/>
        <v>0</v>
      </c>
      <c r="Z51" s="34">
        <f t="shared" si="272"/>
        <v>0</v>
      </c>
      <c r="AA51" s="34">
        <f t="shared" si="272"/>
        <v>0</v>
      </c>
      <c r="AB51" s="34">
        <f t="shared" si="272"/>
        <v>0</v>
      </c>
      <c r="AC51" s="34">
        <f t="shared" si="272"/>
        <v>0</v>
      </c>
      <c r="AD51" s="34">
        <f t="shared" si="272"/>
        <v>0</v>
      </c>
      <c r="AE51" s="34">
        <f t="shared" si="272"/>
        <v>0</v>
      </c>
      <c r="AF51" s="34"/>
      <c r="AG51" s="34">
        <f t="shared" si="271"/>
        <v>0</v>
      </c>
      <c r="AH51" s="34">
        <f t="shared" si="271"/>
        <v>183121.10736000002</v>
      </c>
      <c r="AI51" s="34">
        <f t="shared" si="131"/>
        <v>0</v>
      </c>
      <c r="AJ51" s="34"/>
      <c r="AK51" s="34"/>
      <c r="AL51" s="34"/>
      <c r="AM51" s="34"/>
      <c r="AN51" s="34"/>
      <c r="AO51" s="34"/>
      <c r="AP51" s="34"/>
      <c r="AQ51" s="34"/>
      <c r="AR51" s="34"/>
      <c r="AS51" s="34">
        <f t="shared" si="271"/>
        <v>0</v>
      </c>
      <c r="AT51" s="34">
        <f t="shared" si="271"/>
        <v>0</v>
      </c>
      <c r="AU51" s="34"/>
      <c r="AV51" s="34">
        <f t="shared" si="271"/>
        <v>0</v>
      </c>
      <c r="AW51" s="34">
        <f t="shared" si="271"/>
        <v>0</v>
      </c>
      <c r="AX51" s="68"/>
      <c r="AY51" s="68">
        <f>+BA51+BC51+BE51+BG51+BI51+BK51</f>
        <v>0</v>
      </c>
      <c r="AZ51" s="68">
        <f>+BB51+BD51+BF51+BH51+BJ51+BL51</f>
        <v>0</v>
      </c>
      <c r="BA51" s="68"/>
      <c r="BB51" s="68"/>
      <c r="BC51" s="68"/>
      <c r="BD51" s="68"/>
      <c r="BE51" s="68"/>
      <c r="BF51" s="68"/>
      <c r="BG51" s="68"/>
      <c r="BH51" s="68"/>
      <c r="BI51" s="68"/>
      <c r="BJ51" s="68"/>
      <c r="BK51" s="199"/>
      <c r="BL51" s="199"/>
      <c r="BM51" s="34">
        <f t="shared" si="183"/>
        <v>0</v>
      </c>
      <c r="BN51" s="34">
        <f t="shared" si="183"/>
        <v>0</v>
      </c>
      <c r="BO51" s="228"/>
      <c r="BP51" s="228"/>
      <c r="BQ51" s="228"/>
      <c r="BR51" s="228"/>
      <c r="BS51" s="228"/>
      <c r="BT51" s="228"/>
      <c r="BU51" s="228"/>
      <c r="BV51" s="228"/>
      <c r="BW51" s="228"/>
      <c r="BX51" s="228"/>
      <c r="BY51" s="228"/>
      <c r="BZ51" s="228"/>
      <c r="CA51" s="68">
        <f t="shared" si="269"/>
        <v>332955</v>
      </c>
      <c r="CB51" s="68">
        <f t="shared" si="269"/>
        <v>515383.93717000005</v>
      </c>
      <c r="CC51" s="68">
        <f t="shared" ref="CC51:CD51" si="273">+CC52+CC53</f>
        <v>0</v>
      </c>
      <c r="CD51" s="68">
        <f t="shared" si="273"/>
        <v>0</v>
      </c>
      <c r="CE51" s="68">
        <f>+CE52+CE53</f>
        <v>332955</v>
      </c>
      <c r="CF51" s="68">
        <f>+CF52+CF53</f>
        <v>332262.82981000002</v>
      </c>
      <c r="CG51" s="68">
        <f t="shared" ref="CG51:CN51" si="274">+CG52+CG53</f>
        <v>0</v>
      </c>
      <c r="CH51" s="68">
        <f>+CH52+CH53</f>
        <v>0</v>
      </c>
      <c r="CI51" s="68">
        <f t="shared" si="274"/>
        <v>0</v>
      </c>
      <c r="CJ51" s="68">
        <f>+CJ52+CJ53</f>
        <v>183121.10736000002</v>
      </c>
      <c r="CK51" s="68">
        <f t="shared" si="274"/>
        <v>0</v>
      </c>
      <c r="CL51" s="68">
        <f t="shared" si="274"/>
        <v>0</v>
      </c>
      <c r="CM51" s="68">
        <f t="shared" si="274"/>
        <v>0</v>
      </c>
      <c r="CN51" s="68">
        <f t="shared" si="274"/>
        <v>0</v>
      </c>
      <c r="CO51" s="34">
        <f t="shared" si="270"/>
        <v>0</v>
      </c>
      <c r="CP51" s="34">
        <f t="shared" si="270"/>
        <v>0</v>
      </c>
      <c r="CQ51" s="68">
        <f t="shared" ref="CQ51:DB51" si="275">+CQ52+CQ53</f>
        <v>0</v>
      </c>
      <c r="CR51" s="68">
        <f t="shared" si="275"/>
        <v>0</v>
      </c>
      <c r="CS51" s="68">
        <f t="shared" si="275"/>
        <v>0</v>
      </c>
      <c r="CT51" s="68">
        <f t="shared" si="275"/>
        <v>0</v>
      </c>
      <c r="CU51" s="68">
        <f t="shared" si="275"/>
        <v>0</v>
      </c>
      <c r="CV51" s="68">
        <f t="shared" si="275"/>
        <v>0</v>
      </c>
      <c r="CW51" s="68">
        <f t="shared" si="275"/>
        <v>0</v>
      </c>
      <c r="CX51" s="68">
        <f t="shared" si="275"/>
        <v>0</v>
      </c>
      <c r="CY51" s="68">
        <f t="shared" si="275"/>
        <v>0</v>
      </c>
      <c r="CZ51" s="68">
        <f t="shared" si="275"/>
        <v>0</v>
      </c>
      <c r="DA51" s="68">
        <f t="shared" si="275"/>
        <v>0</v>
      </c>
      <c r="DB51" s="68">
        <f t="shared" si="275"/>
        <v>0</v>
      </c>
      <c r="DC51" s="380">
        <f t="shared" si="192"/>
        <v>332955</v>
      </c>
      <c r="DD51" s="380">
        <f t="shared" si="193"/>
        <v>515383.93717000005</v>
      </c>
      <c r="DE51" s="64">
        <f t="shared" si="194"/>
        <v>0</v>
      </c>
      <c r="DF51" s="64">
        <f t="shared" si="195"/>
        <v>0</v>
      </c>
      <c r="DG51" s="64">
        <f t="shared" si="196"/>
        <v>332955</v>
      </c>
      <c r="DH51" s="64">
        <f t="shared" si="197"/>
        <v>332262.82981000002</v>
      </c>
      <c r="DI51" s="64">
        <f t="shared" si="198"/>
        <v>0</v>
      </c>
      <c r="DJ51" s="64">
        <f t="shared" si="199"/>
        <v>0</v>
      </c>
      <c r="DK51" s="64">
        <f t="shared" si="200"/>
        <v>0</v>
      </c>
      <c r="DL51" s="64">
        <f t="shared" si="201"/>
        <v>183121.10736000002</v>
      </c>
      <c r="DM51" s="64">
        <f t="shared" si="202"/>
        <v>0</v>
      </c>
      <c r="DN51" s="64">
        <f t="shared" si="203"/>
        <v>0</v>
      </c>
      <c r="DO51" s="64">
        <f t="shared" si="204"/>
        <v>0</v>
      </c>
      <c r="DP51" s="64">
        <f t="shared" si="205"/>
        <v>0</v>
      </c>
      <c r="DQ51" s="245"/>
      <c r="DR51" s="245"/>
      <c r="DS51" s="245"/>
      <c r="DT51" s="245"/>
      <c r="DU51" s="245"/>
      <c r="DV51" s="245"/>
      <c r="DW51" s="245"/>
      <c r="DX51" s="245"/>
      <c r="DY51" s="33"/>
      <c r="DZ51" s="33"/>
      <c r="EA51" s="34"/>
      <c r="EB51" s="64">
        <f t="shared" si="264"/>
        <v>0</v>
      </c>
      <c r="EC51" s="426">
        <f t="shared" si="265"/>
        <v>1408.94102</v>
      </c>
      <c r="ED51" s="426">
        <f t="shared" si="93"/>
        <v>0</v>
      </c>
      <c r="EE51" s="64">
        <f t="shared" si="94"/>
        <v>0</v>
      </c>
      <c r="EF51" s="64">
        <f t="shared" si="206"/>
        <v>0</v>
      </c>
      <c r="EG51" s="64">
        <f t="shared" si="95"/>
        <v>0</v>
      </c>
      <c r="EH51" s="64">
        <f t="shared" si="207"/>
        <v>0</v>
      </c>
      <c r="EI51" s="64">
        <f t="shared" si="208"/>
        <v>0</v>
      </c>
      <c r="EJ51" s="64">
        <f t="shared" si="96"/>
        <v>0</v>
      </c>
      <c r="EK51" s="64">
        <f t="shared" si="209"/>
        <v>0</v>
      </c>
      <c r="EL51" s="64">
        <f t="shared" si="210"/>
        <v>0</v>
      </c>
      <c r="EM51" s="64">
        <f t="shared" si="211"/>
        <v>1408.94102</v>
      </c>
      <c r="EN51" s="64">
        <f t="shared" si="212"/>
        <v>0</v>
      </c>
      <c r="EO51" s="64">
        <f t="shared" si="213"/>
        <v>0</v>
      </c>
      <c r="EP51" s="64">
        <f t="shared" si="214"/>
        <v>0</v>
      </c>
      <c r="EQ51" s="64">
        <f t="shared" si="215"/>
        <v>0</v>
      </c>
      <c r="ER51" s="64">
        <f t="shared" si="216"/>
        <v>0</v>
      </c>
      <c r="ES51" s="64"/>
      <c r="ET51" s="426">
        <f t="shared" si="217"/>
        <v>0</v>
      </c>
      <c r="EU51" s="64">
        <f t="shared" si="218"/>
        <v>0</v>
      </c>
      <c r="EV51" s="64"/>
      <c r="EW51" s="426">
        <f t="shared" si="219"/>
        <v>0</v>
      </c>
      <c r="EX51" s="64">
        <f t="shared" si="266"/>
        <v>0</v>
      </c>
      <c r="EY51" s="426">
        <f t="shared" si="267"/>
        <v>0</v>
      </c>
      <c r="EZ51" s="426">
        <f t="shared" si="99"/>
        <v>0</v>
      </c>
      <c r="FA51" s="64">
        <f t="shared" si="100"/>
        <v>0</v>
      </c>
      <c r="FB51" s="64">
        <f t="shared" si="220"/>
        <v>0</v>
      </c>
      <c r="FC51" s="64">
        <f t="shared" si="101"/>
        <v>0</v>
      </c>
      <c r="FD51" s="64">
        <f t="shared" si="221"/>
        <v>0</v>
      </c>
      <c r="FE51" s="64">
        <f t="shared" si="222"/>
        <v>0</v>
      </c>
      <c r="FF51" s="64">
        <f t="shared" si="102"/>
        <v>0</v>
      </c>
      <c r="FG51" s="64">
        <f t="shared" si="223"/>
        <v>0</v>
      </c>
      <c r="FH51" s="64">
        <f t="shared" si="224"/>
        <v>0</v>
      </c>
      <c r="FI51" s="64">
        <f t="shared" si="225"/>
        <v>0</v>
      </c>
      <c r="FJ51" s="64">
        <f t="shared" si="226"/>
        <v>0</v>
      </c>
      <c r="FK51" s="64">
        <f t="shared" si="227"/>
        <v>0</v>
      </c>
      <c r="FL51" s="64">
        <f t="shared" si="228"/>
        <v>0</v>
      </c>
      <c r="FM51" s="64">
        <f t="shared" si="229"/>
        <v>0</v>
      </c>
      <c r="FN51" s="64">
        <f t="shared" si="230"/>
        <v>0</v>
      </c>
      <c r="FO51" s="64"/>
      <c r="FP51" s="64">
        <f t="shared" si="231"/>
        <v>0</v>
      </c>
      <c r="FQ51" s="64">
        <f t="shared" si="232"/>
        <v>0</v>
      </c>
      <c r="FR51" s="64"/>
      <c r="FS51" s="64">
        <f t="shared" si="233"/>
        <v>0</v>
      </c>
      <c r="FT51" s="64">
        <f t="shared" si="234"/>
        <v>332955</v>
      </c>
      <c r="FU51" s="432">
        <f t="shared" si="235"/>
        <v>332262.82981000002</v>
      </c>
      <c r="FV51" s="426">
        <f t="shared" si="103"/>
        <v>515383.93717000005</v>
      </c>
      <c r="FW51" s="64">
        <f t="shared" si="51"/>
        <v>515383.93717000005</v>
      </c>
      <c r="FX51" s="64">
        <f t="shared" si="236"/>
        <v>0</v>
      </c>
      <c r="FY51" s="64">
        <f t="shared" si="104"/>
        <v>0</v>
      </c>
      <c r="FZ51" s="64">
        <f t="shared" si="237"/>
        <v>0</v>
      </c>
      <c r="GA51" s="64">
        <f t="shared" si="238"/>
        <v>332955</v>
      </c>
      <c r="GB51" s="64">
        <f t="shared" si="105"/>
        <v>332262.82981000002</v>
      </c>
      <c r="GC51" s="64">
        <f t="shared" si="239"/>
        <v>332262.82981000002</v>
      </c>
      <c r="GD51" s="64">
        <f t="shared" si="240"/>
        <v>0</v>
      </c>
      <c r="GE51" s="64">
        <f t="shared" si="241"/>
        <v>0</v>
      </c>
      <c r="GF51" s="64">
        <f t="shared" si="242"/>
        <v>0</v>
      </c>
      <c r="GG51" s="64">
        <f t="shared" si="243"/>
        <v>0</v>
      </c>
      <c r="GH51" s="64">
        <f t="shared" si="244"/>
        <v>0</v>
      </c>
      <c r="GI51" s="64">
        <f t="shared" si="245"/>
        <v>183121.10736000002</v>
      </c>
      <c r="GJ51" s="64">
        <f t="shared" si="246"/>
        <v>0</v>
      </c>
      <c r="GK51" s="64"/>
      <c r="GL51" s="64">
        <f t="shared" si="247"/>
        <v>0</v>
      </c>
      <c r="GM51" s="64">
        <f t="shared" si="248"/>
        <v>0</v>
      </c>
      <c r="GN51" s="64"/>
      <c r="GO51" s="64">
        <f t="shared" si="249"/>
        <v>0</v>
      </c>
      <c r="GP51" s="64">
        <f t="shared" si="250"/>
        <v>0</v>
      </c>
      <c r="GQ51" s="426">
        <f t="shared" si="251"/>
        <v>0</v>
      </c>
      <c r="GR51" s="426">
        <f t="shared" si="106"/>
        <v>0</v>
      </c>
      <c r="GS51" s="64">
        <f t="shared" si="68"/>
        <v>0</v>
      </c>
      <c r="GT51" s="64">
        <f t="shared" si="252"/>
        <v>0</v>
      </c>
      <c r="GU51" s="64">
        <f t="shared" si="107"/>
        <v>0</v>
      </c>
      <c r="GV51" s="64">
        <f t="shared" si="253"/>
        <v>0</v>
      </c>
      <c r="GW51" s="64">
        <f t="shared" si="254"/>
        <v>0</v>
      </c>
      <c r="GX51" s="64">
        <f t="shared" si="108"/>
        <v>0</v>
      </c>
      <c r="GY51" s="64">
        <f t="shared" si="255"/>
        <v>0</v>
      </c>
      <c r="GZ51" s="64">
        <f t="shared" si="256"/>
        <v>0</v>
      </c>
      <c r="HA51" s="64">
        <f t="shared" si="109"/>
        <v>0</v>
      </c>
      <c r="HB51" s="64">
        <f t="shared" si="257"/>
        <v>0</v>
      </c>
      <c r="HC51" s="64">
        <f t="shared" si="258"/>
        <v>0</v>
      </c>
      <c r="HD51" s="64">
        <f t="shared" si="110"/>
        <v>0</v>
      </c>
      <c r="HE51" s="64">
        <f t="shared" si="259"/>
        <v>0</v>
      </c>
      <c r="HF51" s="64">
        <f t="shared" si="260"/>
        <v>0</v>
      </c>
      <c r="HG51" s="64"/>
      <c r="HH51" s="64">
        <f t="shared" si="261"/>
        <v>0</v>
      </c>
      <c r="HI51" s="64">
        <f t="shared" si="262"/>
        <v>0</v>
      </c>
      <c r="HJ51" s="64"/>
      <c r="HK51" s="64">
        <f t="shared" si="263"/>
        <v>0</v>
      </c>
      <c r="HL51" s="382">
        <f t="shared" si="111"/>
        <v>332955</v>
      </c>
      <c r="HM51" s="398">
        <f t="shared" si="81"/>
        <v>333671.77083000005</v>
      </c>
      <c r="HN51" s="398">
        <f t="shared" si="112"/>
        <v>515383.93717000005</v>
      </c>
      <c r="HO51" s="382">
        <f t="shared" si="82"/>
        <v>515383.93717000005</v>
      </c>
      <c r="HP51" s="382">
        <f t="shared" si="113"/>
        <v>0</v>
      </c>
      <c r="HQ51" s="382">
        <f t="shared" si="133"/>
        <v>0</v>
      </c>
      <c r="HR51" s="382">
        <f t="shared" si="134"/>
        <v>0</v>
      </c>
      <c r="HS51" s="382">
        <f t="shared" si="135"/>
        <v>332955</v>
      </c>
      <c r="HT51" s="382">
        <f t="shared" si="136"/>
        <v>332262.82981000002</v>
      </c>
      <c r="HU51" s="382">
        <f t="shared" si="137"/>
        <v>332262.82981000002</v>
      </c>
      <c r="HV51" s="382">
        <f t="shared" si="138"/>
        <v>0</v>
      </c>
      <c r="HW51" s="382">
        <f t="shared" si="139"/>
        <v>1408.94102</v>
      </c>
      <c r="HX51" s="382">
        <f t="shared" si="140"/>
        <v>0</v>
      </c>
      <c r="HY51" s="382">
        <f t="shared" si="141"/>
        <v>0</v>
      </c>
      <c r="HZ51" s="382">
        <f t="shared" si="142"/>
        <v>0</v>
      </c>
      <c r="IA51" s="382">
        <f t="shared" si="143"/>
        <v>183121.10736000002</v>
      </c>
      <c r="IB51" s="382">
        <f t="shared" si="144"/>
        <v>0</v>
      </c>
      <c r="IC51" s="382">
        <f t="shared" si="145"/>
        <v>0</v>
      </c>
      <c r="ID51" s="382">
        <f t="shared" si="146"/>
        <v>0</v>
      </c>
      <c r="IE51" s="382">
        <f t="shared" si="147"/>
        <v>0</v>
      </c>
      <c r="IF51" s="382">
        <f t="shared" si="148"/>
        <v>0</v>
      </c>
      <c r="IG51" s="382">
        <f t="shared" si="149"/>
        <v>0</v>
      </c>
    </row>
    <row r="52" spans="1:243" s="35" customFormat="1" ht="29.25" customHeight="1" outlineLevel="2">
      <c r="A52" s="361" t="s">
        <v>512</v>
      </c>
      <c r="B52" s="385" t="s">
        <v>524</v>
      </c>
      <c r="C52" s="293"/>
      <c r="D52" s="283" t="s">
        <v>520</v>
      </c>
      <c r="E52" s="373" t="s">
        <v>521</v>
      </c>
      <c r="F52" s="373"/>
      <c r="G52" s="373"/>
      <c r="H52" s="245"/>
      <c r="I52" s="245"/>
      <c r="J52" s="245">
        <v>2018</v>
      </c>
      <c r="K52" s="245">
        <v>2018</v>
      </c>
      <c r="L52" s="245"/>
      <c r="M52" s="34">
        <f>+P52+R52+T52+AG52+AS52+AV52</f>
        <v>332955</v>
      </c>
      <c r="N52" s="341" t="s">
        <v>603</v>
      </c>
      <c r="O52" s="34">
        <f t="shared" ref="O52:O59" si="276">+Q52+S52+U52+AH52+AT52+AW52</f>
        <v>332262.82981000002</v>
      </c>
      <c r="P52" s="34">
        <f t="shared" ref="P52:U59" si="277">BA52+BO52+CC52+CQ52</f>
        <v>0</v>
      </c>
      <c r="Q52" s="34">
        <f t="shared" si="277"/>
        <v>0</v>
      </c>
      <c r="R52" s="34">
        <f t="shared" si="277"/>
        <v>332955</v>
      </c>
      <c r="S52" s="34">
        <f t="shared" si="277"/>
        <v>332262.82981000002</v>
      </c>
      <c r="T52" s="34">
        <f t="shared" si="277"/>
        <v>0</v>
      </c>
      <c r="U52" s="34">
        <f t="shared" si="277"/>
        <v>0</v>
      </c>
      <c r="V52" s="66">
        <f t="shared" si="132"/>
        <v>1408.94102</v>
      </c>
      <c r="W52" s="342">
        <v>1408.94102</v>
      </c>
      <c r="X52" s="34"/>
      <c r="Y52" s="34"/>
      <c r="Z52" s="34"/>
      <c r="AA52" s="34"/>
      <c r="AB52" s="34"/>
      <c r="AC52" s="34"/>
      <c r="AD52" s="34"/>
      <c r="AE52" s="34"/>
      <c r="AF52" s="34"/>
      <c r="AG52" s="34">
        <f>BG52+BU52+CI52+CW52</f>
        <v>0</v>
      </c>
      <c r="AH52" s="34">
        <f>BH52+BV52+CJ52+CX52</f>
        <v>0</v>
      </c>
      <c r="AI52" s="34">
        <f t="shared" si="131"/>
        <v>0</v>
      </c>
      <c r="AJ52" s="34"/>
      <c r="AK52" s="34"/>
      <c r="AL52" s="34"/>
      <c r="AM52" s="34"/>
      <c r="AN52" s="34"/>
      <c r="AO52" s="34"/>
      <c r="AP52" s="34"/>
      <c r="AQ52" s="34"/>
      <c r="AR52" s="34"/>
      <c r="AS52" s="34">
        <f>BI52+BW52+CK52+CY52</f>
        <v>0</v>
      </c>
      <c r="AT52" s="34">
        <f>BJ52+BX52+CL52+CZ52</f>
        <v>0</v>
      </c>
      <c r="AU52" s="34"/>
      <c r="AV52" s="34">
        <f t="shared" ref="AV52:AW59" si="278">BK52+BY52+CM52+DA52</f>
        <v>0</v>
      </c>
      <c r="AW52" s="34">
        <f t="shared" si="278"/>
        <v>0</v>
      </c>
      <c r="AX52" s="68"/>
      <c r="AY52" s="68">
        <f t="shared" si="268"/>
        <v>0</v>
      </c>
      <c r="AZ52" s="34">
        <f t="shared" si="268"/>
        <v>0</v>
      </c>
      <c r="BA52" s="68"/>
      <c r="BB52" s="68"/>
      <c r="BC52" s="68"/>
      <c r="BD52" s="68"/>
      <c r="BE52" s="68"/>
      <c r="BF52" s="68"/>
      <c r="BG52" s="68"/>
      <c r="BH52" s="68"/>
      <c r="BI52" s="68"/>
      <c r="BJ52" s="68"/>
      <c r="BK52" s="199"/>
      <c r="BL52" s="199"/>
      <c r="BM52" s="34">
        <f t="shared" si="183"/>
        <v>0</v>
      </c>
      <c r="BN52" s="34">
        <f t="shared" si="183"/>
        <v>0</v>
      </c>
      <c r="BO52" s="228"/>
      <c r="BP52" s="228"/>
      <c r="BQ52" s="228"/>
      <c r="BR52" s="228"/>
      <c r="BS52" s="228"/>
      <c r="BT52" s="228"/>
      <c r="BU52" s="228"/>
      <c r="BV52" s="228"/>
      <c r="BW52" s="228"/>
      <c r="BX52" s="228"/>
      <c r="BY52" s="228"/>
      <c r="BZ52" s="228"/>
      <c r="CA52" s="68">
        <f t="shared" si="269"/>
        <v>332955</v>
      </c>
      <c r="CB52" s="68">
        <f t="shared" si="269"/>
        <v>332262.82981000002</v>
      </c>
      <c r="CC52" s="228"/>
      <c r="CD52" s="228"/>
      <c r="CE52" s="68">
        <v>332955</v>
      </c>
      <c r="CF52" s="68">
        <v>332262.82981000002</v>
      </c>
      <c r="CG52" s="68"/>
      <c r="CH52" s="68"/>
      <c r="CI52" s="68"/>
      <c r="CJ52" s="68"/>
      <c r="CK52" s="228"/>
      <c r="CL52" s="228"/>
      <c r="CM52" s="228"/>
      <c r="CN52" s="228"/>
      <c r="CO52" s="34">
        <f t="shared" si="270"/>
        <v>0</v>
      </c>
      <c r="CP52" s="34">
        <f t="shared" si="270"/>
        <v>0</v>
      </c>
      <c r="CQ52" s="228"/>
      <c r="CR52" s="228"/>
      <c r="CS52" s="228"/>
      <c r="CT52" s="228"/>
      <c r="CU52" s="228"/>
      <c r="CV52" s="228"/>
      <c r="CW52" s="228"/>
      <c r="CX52" s="228"/>
      <c r="CY52" s="228"/>
      <c r="CZ52" s="365"/>
      <c r="DA52" s="187"/>
      <c r="DB52" s="187"/>
      <c r="DC52" s="380">
        <f t="shared" si="192"/>
        <v>332955</v>
      </c>
      <c r="DD52" s="380">
        <f t="shared" si="193"/>
        <v>332262.82981000002</v>
      </c>
      <c r="DE52" s="64">
        <f t="shared" si="194"/>
        <v>0</v>
      </c>
      <c r="DF52" s="64">
        <f t="shared" si="195"/>
        <v>0</v>
      </c>
      <c r="DG52" s="64">
        <f t="shared" si="196"/>
        <v>332955</v>
      </c>
      <c r="DH52" s="64">
        <f t="shared" si="197"/>
        <v>332262.82981000002</v>
      </c>
      <c r="DI52" s="64">
        <f t="shared" si="198"/>
        <v>0</v>
      </c>
      <c r="DJ52" s="64">
        <f t="shared" si="199"/>
        <v>0</v>
      </c>
      <c r="DK52" s="64">
        <f t="shared" si="200"/>
        <v>0</v>
      </c>
      <c r="DL52" s="64">
        <f t="shared" si="201"/>
        <v>0</v>
      </c>
      <c r="DM52" s="64">
        <f t="shared" si="202"/>
        <v>0</v>
      </c>
      <c r="DN52" s="64">
        <f t="shared" si="203"/>
        <v>0</v>
      </c>
      <c r="DO52" s="64">
        <f t="shared" si="204"/>
        <v>0</v>
      </c>
      <c r="DP52" s="64">
        <f t="shared" si="205"/>
        <v>0</v>
      </c>
      <c r="DQ52" s="245"/>
      <c r="DR52" s="245"/>
      <c r="DS52" s="245"/>
      <c r="DT52" s="245"/>
      <c r="DU52" s="245"/>
      <c r="DV52" s="245"/>
      <c r="DW52" s="245"/>
      <c r="DX52" s="245"/>
      <c r="DY52" s="33"/>
      <c r="DZ52" s="33"/>
      <c r="EA52" s="34"/>
      <c r="EB52" s="64">
        <f t="shared" si="264"/>
        <v>0</v>
      </c>
      <c r="EC52" s="426">
        <f t="shared" si="265"/>
        <v>1408.94102</v>
      </c>
      <c r="ED52" s="426">
        <f t="shared" si="93"/>
        <v>0</v>
      </c>
      <c r="EE52" s="64">
        <f t="shared" si="94"/>
        <v>0</v>
      </c>
      <c r="EF52" s="64">
        <f t="shared" si="206"/>
        <v>0</v>
      </c>
      <c r="EG52" s="64">
        <f t="shared" si="95"/>
        <v>0</v>
      </c>
      <c r="EH52" s="64">
        <f t="shared" si="207"/>
        <v>0</v>
      </c>
      <c r="EI52" s="64">
        <f t="shared" si="208"/>
        <v>0</v>
      </c>
      <c r="EJ52" s="64">
        <f t="shared" si="96"/>
        <v>0</v>
      </c>
      <c r="EK52" s="64">
        <f t="shared" si="209"/>
        <v>0</v>
      </c>
      <c r="EL52" s="64">
        <f t="shared" si="210"/>
        <v>0</v>
      </c>
      <c r="EM52" s="64">
        <f t="shared" si="211"/>
        <v>1408.94102</v>
      </c>
      <c r="EN52" s="64">
        <f t="shared" si="212"/>
        <v>0</v>
      </c>
      <c r="EO52" s="64">
        <f t="shared" si="213"/>
        <v>0</v>
      </c>
      <c r="EP52" s="64">
        <f t="shared" si="214"/>
        <v>0</v>
      </c>
      <c r="EQ52" s="64">
        <f t="shared" si="215"/>
        <v>0</v>
      </c>
      <c r="ER52" s="64">
        <f t="shared" si="216"/>
        <v>0</v>
      </c>
      <c r="ES52" s="64"/>
      <c r="ET52" s="426">
        <f t="shared" si="217"/>
        <v>0</v>
      </c>
      <c r="EU52" s="64">
        <f t="shared" si="218"/>
        <v>0</v>
      </c>
      <c r="EV52" s="64"/>
      <c r="EW52" s="426">
        <f t="shared" si="219"/>
        <v>0</v>
      </c>
      <c r="EX52" s="64">
        <f t="shared" si="266"/>
        <v>0</v>
      </c>
      <c r="EY52" s="426">
        <f t="shared" si="267"/>
        <v>0</v>
      </c>
      <c r="EZ52" s="426">
        <f t="shared" si="99"/>
        <v>0</v>
      </c>
      <c r="FA52" s="64">
        <f t="shared" si="100"/>
        <v>0</v>
      </c>
      <c r="FB52" s="64">
        <f t="shared" si="220"/>
        <v>0</v>
      </c>
      <c r="FC52" s="64">
        <f t="shared" si="101"/>
        <v>0</v>
      </c>
      <c r="FD52" s="64">
        <f t="shared" si="221"/>
        <v>0</v>
      </c>
      <c r="FE52" s="64">
        <f t="shared" si="222"/>
        <v>0</v>
      </c>
      <c r="FF52" s="64">
        <f t="shared" si="102"/>
        <v>0</v>
      </c>
      <c r="FG52" s="64">
        <f t="shared" si="223"/>
        <v>0</v>
      </c>
      <c r="FH52" s="64">
        <f t="shared" si="224"/>
        <v>0</v>
      </c>
      <c r="FI52" s="64">
        <f t="shared" si="225"/>
        <v>0</v>
      </c>
      <c r="FJ52" s="64">
        <f t="shared" si="226"/>
        <v>0</v>
      </c>
      <c r="FK52" s="64">
        <f t="shared" si="227"/>
        <v>0</v>
      </c>
      <c r="FL52" s="64">
        <f t="shared" si="228"/>
        <v>0</v>
      </c>
      <c r="FM52" s="64">
        <f t="shared" si="229"/>
        <v>0</v>
      </c>
      <c r="FN52" s="64">
        <f t="shared" si="230"/>
        <v>0</v>
      </c>
      <c r="FO52" s="64"/>
      <c r="FP52" s="64">
        <f t="shared" si="231"/>
        <v>0</v>
      </c>
      <c r="FQ52" s="64">
        <f t="shared" si="232"/>
        <v>0</v>
      </c>
      <c r="FR52" s="64"/>
      <c r="FS52" s="64">
        <f t="shared" si="233"/>
        <v>0</v>
      </c>
      <c r="FT52" s="64">
        <f t="shared" si="234"/>
        <v>332955</v>
      </c>
      <c r="FU52" s="432">
        <f t="shared" si="235"/>
        <v>332262.82981000002</v>
      </c>
      <c r="FV52" s="426">
        <f t="shared" si="103"/>
        <v>332262.82981000002</v>
      </c>
      <c r="FW52" s="64">
        <f t="shared" si="51"/>
        <v>332262.82981000002</v>
      </c>
      <c r="FX52" s="64">
        <f t="shared" si="236"/>
        <v>0</v>
      </c>
      <c r="FY52" s="64">
        <f t="shared" si="104"/>
        <v>0</v>
      </c>
      <c r="FZ52" s="64">
        <f t="shared" si="237"/>
        <v>0</v>
      </c>
      <c r="GA52" s="64">
        <f t="shared" si="238"/>
        <v>332955</v>
      </c>
      <c r="GB52" s="64">
        <f t="shared" si="105"/>
        <v>332262.82981000002</v>
      </c>
      <c r="GC52" s="64">
        <f t="shared" si="239"/>
        <v>332262.82981000002</v>
      </c>
      <c r="GD52" s="64">
        <f t="shared" si="240"/>
        <v>0</v>
      </c>
      <c r="GE52" s="64">
        <f t="shared" si="241"/>
        <v>0</v>
      </c>
      <c r="GF52" s="64">
        <f t="shared" si="242"/>
        <v>0</v>
      </c>
      <c r="GG52" s="64">
        <f t="shared" si="243"/>
        <v>0</v>
      </c>
      <c r="GH52" s="64">
        <f t="shared" si="244"/>
        <v>0</v>
      </c>
      <c r="GI52" s="64">
        <f t="shared" si="245"/>
        <v>0</v>
      </c>
      <c r="GJ52" s="64">
        <f t="shared" si="246"/>
        <v>0</v>
      </c>
      <c r="GK52" s="64"/>
      <c r="GL52" s="64">
        <f t="shared" si="247"/>
        <v>0</v>
      </c>
      <c r="GM52" s="64">
        <f t="shared" si="248"/>
        <v>0</v>
      </c>
      <c r="GN52" s="64"/>
      <c r="GO52" s="64">
        <f t="shared" si="249"/>
        <v>0</v>
      </c>
      <c r="GP52" s="64">
        <f t="shared" si="250"/>
        <v>0</v>
      </c>
      <c r="GQ52" s="426">
        <f t="shared" si="251"/>
        <v>0</v>
      </c>
      <c r="GR52" s="426">
        <f t="shared" si="106"/>
        <v>0</v>
      </c>
      <c r="GS52" s="64">
        <f t="shared" si="68"/>
        <v>0</v>
      </c>
      <c r="GT52" s="64">
        <f t="shared" si="252"/>
        <v>0</v>
      </c>
      <c r="GU52" s="64">
        <f t="shared" si="107"/>
        <v>0</v>
      </c>
      <c r="GV52" s="64">
        <f t="shared" si="253"/>
        <v>0</v>
      </c>
      <c r="GW52" s="64">
        <f t="shared" si="254"/>
        <v>0</v>
      </c>
      <c r="GX52" s="64">
        <f t="shared" si="108"/>
        <v>0</v>
      </c>
      <c r="GY52" s="64">
        <f t="shared" si="255"/>
        <v>0</v>
      </c>
      <c r="GZ52" s="64">
        <f t="shared" si="256"/>
        <v>0</v>
      </c>
      <c r="HA52" s="64">
        <f t="shared" si="109"/>
        <v>0</v>
      </c>
      <c r="HB52" s="64">
        <f t="shared" si="257"/>
        <v>0</v>
      </c>
      <c r="HC52" s="64">
        <f t="shared" si="258"/>
        <v>0</v>
      </c>
      <c r="HD52" s="64">
        <f t="shared" si="110"/>
        <v>0</v>
      </c>
      <c r="HE52" s="64">
        <f t="shared" si="259"/>
        <v>0</v>
      </c>
      <c r="HF52" s="64">
        <f t="shared" si="260"/>
        <v>0</v>
      </c>
      <c r="HG52" s="64"/>
      <c r="HH52" s="64">
        <f t="shared" si="261"/>
        <v>0</v>
      </c>
      <c r="HI52" s="64">
        <f t="shared" si="262"/>
        <v>0</v>
      </c>
      <c r="HJ52" s="64"/>
      <c r="HK52" s="64">
        <f t="shared" si="263"/>
        <v>0</v>
      </c>
      <c r="HL52" s="382">
        <f t="shared" si="111"/>
        <v>332955</v>
      </c>
      <c r="HM52" s="398">
        <f t="shared" si="81"/>
        <v>333671.77083000005</v>
      </c>
      <c r="HN52" s="429">
        <f t="shared" si="112"/>
        <v>332262.82981000002</v>
      </c>
      <c r="HO52" s="382">
        <f t="shared" si="82"/>
        <v>332262.82981000002</v>
      </c>
      <c r="HP52" s="382">
        <f t="shared" si="113"/>
        <v>0</v>
      </c>
      <c r="HQ52" s="382">
        <f t="shared" si="133"/>
        <v>0</v>
      </c>
      <c r="HR52" s="382">
        <f t="shared" si="134"/>
        <v>0</v>
      </c>
      <c r="HS52" s="382">
        <f t="shared" si="135"/>
        <v>332955</v>
      </c>
      <c r="HT52" s="382">
        <f t="shared" si="136"/>
        <v>332262.82981000002</v>
      </c>
      <c r="HU52" s="382">
        <f t="shared" si="137"/>
        <v>332262.82981000002</v>
      </c>
      <c r="HV52" s="382">
        <f t="shared" si="138"/>
        <v>0</v>
      </c>
      <c r="HW52" s="382">
        <f t="shared" si="139"/>
        <v>1408.94102</v>
      </c>
      <c r="HX52" s="382">
        <f t="shared" si="140"/>
        <v>0</v>
      </c>
      <c r="HY52" s="382">
        <f t="shared" si="141"/>
        <v>0</v>
      </c>
      <c r="HZ52" s="382">
        <f t="shared" si="142"/>
        <v>0</v>
      </c>
      <c r="IA52" s="382">
        <f t="shared" si="143"/>
        <v>0</v>
      </c>
      <c r="IB52" s="382">
        <f t="shared" si="144"/>
        <v>0</v>
      </c>
      <c r="IC52" s="382">
        <f t="shared" si="145"/>
        <v>0</v>
      </c>
      <c r="ID52" s="382">
        <f t="shared" si="146"/>
        <v>0</v>
      </c>
      <c r="IE52" s="382">
        <f t="shared" si="147"/>
        <v>0</v>
      </c>
      <c r="IF52" s="382">
        <f t="shared" si="148"/>
        <v>0</v>
      </c>
      <c r="IG52" s="382">
        <f t="shared" si="149"/>
        <v>0</v>
      </c>
    </row>
    <row r="53" spans="1:243" s="35" customFormat="1" ht="29.25" hidden="1" customHeight="1" outlineLevel="2">
      <c r="A53" s="361" t="s">
        <v>512</v>
      </c>
      <c r="B53" s="292" t="s">
        <v>539</v>
      </c>
      <c r="C53" s="293"/>
      <c r="D53" s="283" t="s">
        <v>523</v>
      </c>
      <c r="E53" s="373" t="s">
        <v>522</v>
      </c>
      <c r="F53" s="373"/>
      <c r="G53" s="373"/>
      <c r="H53" s="245"/>
      <c r="I53" s="245"/>
      <c r="J53" s="245">
        <v>2020</v>
      </c>
      <c r="K53" s="245">
        <v>2020</v>
      </c>
      <c r="L53" s="245"/>
      <c r="M53" s="342">
        <f>+P53+R53+T53+AG53+AS53+AV53</f>
        <v>0</v>
      </c>
      <c r="N53" s="34"/>
      <c r="O53" s="34">
        <f>+Q53+S53+AH53+U53+AT53+AW53</f>
        <v>183121.10736000002</v>
      </c>
      <c r="P53" s="34">
        <f t="shared" si="277"/>
        <v>0</v>
      </c>
      <c r="Q53" s="34">
        <f t="shared" si="277"/>
        <v>0</v>
      </c>
      <c r="R53" s="34">
        <f t="shared" si="277"/>
        <v>0</v>
      </c>
      <c r="S53" s="34">
        <f t="shared" si="277"/>
        <v>0</v>
      </c>
      <c r="T53" s="34">
        <f t="shared" si="277"/>
        <v>0</v>
      </c>
      <c r="U53" s="34">
        <f t="shared" si="277"/>
        <v>0</v>
      </c>
      <c r="V53" s="66">
        <f t="shared" si="132"/>
        <v>0</v>
      </c>
      <c r="W53" s="34"/>
      <c r="X53" s="34"/>
      <c r="Y53" s="34"/>
      <c r="Z53" s="34"/>
      <c r="AA53" s="34"/>
      <c r="AB53" s="34"/>
      <c r="AC53" s="34"/>
      <c r="AD53" s="34"/>
      <c r="AE53" s="34"/>
      <c r="AF53" s="34"/>
      <c r="AG53" s="34">
        <f>BG53+BU53+CI53+CW53</f>
        <v>0</v>
      </c>
      <c r="AH53" s="34">
        <f>BH53+BV53+CJ53+CX53</f>
        <v>183121.10736000002</v>
      </c>
      <c r="AI53" s="34">
        <f t="shared" si="131"/>
        <v>0</v>
      </c>
      <c r="AJ53" s="34"/>
      <c r="AK53" s="34"/>
      <c r="AL53" s="34"/>
      <c r="AM53" s="34"/>
      <c r="AN53" s="34"/>
      <c r="AO53" s="34"/>
      <c r="AP53" s="34"/>
      <c r="AQ53" s="34"/>
      <c r="AR53" s="34"/>
      <c r="AS53" s="34">
        <f>BI53+BW53+CK53+CY53</f>
        <v>0</v>
      </c>
      <c r="AT53" s="34">
        <f>BJ53+BX53+CL53+CZ53</f>
        <v>0</v>
      </c>
      <c r="AU53" s="34"/>
      <c r="AV53" s="34">
        <f t="shared" si="278"/>
        <v>0</v>
      </c>
      <c r="AW53" s="34">
        <f t="shared" si="278"/>
        <v>0</v>
      </c>
      <c r="AX53" s="68"/>
      <c r="AY53" s="68">
        <f t="shared" si="268"/>
        <v>0</v>
      </c>
      <c r="AZ53" s="34">
        <f t="shared" si="268"/>
        <v>0</v>
      </c>
      <c r="BA53" s="68"/>
      <c r="BB53" s="68"/>
      <c r="BC53" s="68"/>
      <c r="BD53" s="68"/>
      <c r="BE53" s="68"/>
      <c r="BF53" s="68"/>
      <c r="BG53" s="68"/>
      <c r="BH53" s="68"/>
      <c r="BI53" s="68"/>
      <c r="BJ53" s="68"/>
      <c r="BK53" s="199"/>
      <c r="BL53" s="199"/>
      <c r="BM53" s="34">
        <f t="shared" si="183"/>
        <v>0</v>
      </c>
      <c r="BN53" s="34">
        <f t="shared" si="183"/>
        <v>0</v>
      </c>
      <c r="BO53" s="228"/>
      <c r="BP53" s="228"/>
      <c r="BQ53" s="228"/>
      <c r="BR53" s="228"/>
      <c r="BS53" s="228"/>
      <c r="BT53" s="228"/>
      <c r="BU53" s="228"/>
      <c r="BV53" s="228"/>
      <c r="BW53" s="228"/>
      <c r="BX53" s="228"/>
      <c r="BY53" s="228"/>
      <c r="BZ53" s="228"/>
      <c r="CA53" s="68">
        <f t="shared" si="269"/>
        <v>0</v>
      </c>
      <c r="CB53" s="68">
        <f>+CD53+CF53+CH53+CJ53+CL53+CN53</f>
        <v>183121.10736000002</v>
      </c>
      <c r="CC53" s="228"/>
      <c r="CD53" s="228"/>
      <c r="CE53" s="68"/>
      <c r="CF53" s="68"/>
      <c r="CG53" s="68"/>
      <c r="CH53" s="68"/>
      <c r="CI53" s="68"/>
      <c r="CJ53" s="68">
        <v>183121.10736000002</v>
      </c>
      <c r="CK53" s="228"/>
      <c r="CL53" s="228"/>
      <c r="CM53" s="228"/>
      <c r="CN53" s="228"/>
      <c r="CO53" s="34">
        <f t="shared" si="270"/>
        <v>0</v>
      </c>
      <c r="CP53" s="34">
        <f t="shared" si="270"/>
        <v>0</v>
      </c>
      <c r="CQ53" s="228"/>
      <c r="CR53" s="228"/>
      <c r="CS53" s="228"/>
      <c r="CT53" s="228"/>
      <c r="CU53" s="228"/>
      <c r="CV53" s="228"/>
      <c r="CW53" s="228"/>
      <c r="CX53" s="228"/>
      <c r="CY53" s="228"/>
      <c r="CZ53" s="365"/>
      <c r="DA53" s="187"/>
      <c r="DB53" s="187"/>
      <c r="DC53" s="380">
        <f t="shared" si="192"/>
        <v>0</v>
      </c>
      <c r="DD53" s="380">
        <f t="shared" si="193"/>
        <v>183121.10736000002</v>
      </c>
      <c r="DE53" s="64">
        <f t="shared" si="194"/>
        <v>0</v>
      </c>
      <c r="DF53" s="64">
        <f t="shared" si="195"/>
        <v>0</v>
      </c>
      <c r="DG53" s="64">
        <f t="shared" si="196"/>
        <v>0</v>
      </c>
      <c r="DH53" s="64">
        <f t="shared" si="197"/>
        <v>0</v>
      </c>
      <c r="DI53" s="64">
        <f t="shared" si="198"/>
        <v>0</v>
      </c>
      <c r="DJ53" s="64">
        <f t="shared" si="199"/>
        <v>0</v>
      </c>
      <c r="DK53" s="64">
        <f t="shared" si="200"/>
        <v>0</v>
      </c>
      <c r="DL53" s="64">
        <f t="shared" si="201"/>
        <v>183121.10736000002</v>
      </c>
      <c r="DM53" s="64">
        <f t="shared" si="202"/>
        <v>0</v>
      </c>
      <c r="DN53" s="64">
        <f t="shared" si="203"/>
        <v>0</v>
      </c>
      <c r="DO53" s="64">
        <f t="shared" si="204"/>
        <v>0</v>
      </c>
      <c r="DP53" s="64">
        <f t="shared" si="205"/>
        <v>0</v>
      </c>
      <c r="DQ53" s="245"/>
      <c r="DR53" s="245"/>
      <c r="DS53" s="245"/>
      <c r="DT53" s="245"/>
      <c r="DU53" s="245"/>
      <c r="DV53" s="245"/>
      <c r="DW53" s="245"/>
      <c r="DX53" s="245"/>
      <c r="DY53" s="33"/>
      <c r="DZ53" s="33"/>
      <c r="EA53" s="34"/>
      <c r="EB53" s="64">
        <f t="shared" si="264"/>
        <v>0</v>
      </c>
      <c r="EC53" s="426">
        <f t="shared" si="265"/>
        <v>0</v>
      </c>
      <c r="ED53" s="426">
        <f t="shared" si="93"/>
        <v>0</v>
      </c>
      <c r="EE53" s="64">
        <f t="shared" si="94"/>
        <v>0</v>
      </c>
      <c r="EF53" s="64">
        <f t="shared" si="206"/>
        <v>0</v>
      </c>
      <c r="EG53" s="64">
        <f t="shared" si="95"/>
        <v>0</v>
      </c>
      <c r="EH53" s="64">
        <f t="shared" si="207"/>
        <v>0</v>
      </c>
      <c r="EI53" s="64">
        <f t="shared" si="208"/>
        <v>0</v>
      </c>
      <c r="EJ53" s="64">
        <f t="shared" si="96"/>
        <v>0</v>
      </c>
      <c r="EK53" s="64">
        <f t="shared" si="209"/>
        <v>0</v>
      </c>
      <c r="EL53" s="64">
        <f t="shared" si="210"/>
        <v>0</v>
      </c>
      <c r="EM53" s="64">
        <f t="shared" si="211"/>
        <v>0</v>
      </c>
      <c r="EN53" s="64">
        <f t="shared" si="212"/>
        <v>0</v>
      </c>
      <c r="EO53" s="64">
        <f t="shared" si="213"/>
        <v>0</v>
      </c>
      <c r="EP53" s="64">
        <f t="shared" si="214"/>
        <v>0</v>
      </c>
      <c r="EQ53" s="64">
        <f t="shared" si="215"/>
        <v>0</v>
      </c>
      <c r="ER53" s="64">
        <f t="shared" si="216"/>
        <v>0</v>
      </c>
      <c r="ES53" s="64"/>
      <c r="ET53" s="426">
        <f t="shared" si="217"/>
        <v>0</v>
      </c>
      <c r="EU53" s="64">
        <f t="shared" si="218"/>
        <v>0</v>
      </c>
      <c r="EV53" s="64"/>
      <c r="EW53" s="426">
        <f t="shared" si="219"/>
        <v>0</v>
      </c>
      <c r="EX53" s="64">
        <f t="shared" si="266"/>
        <v>0</v>
      </c>
      <c r="EY53" s="426">
        <f t="shared" si="267"/>
        <v>0</v>
      </c>
      <c r="EZ53" s="426">
        <f t="shared" si="99"/>
        <v>0</v>
      </c>
      <c r="FA53" s="64">
        <f t="shared" si="100"/>
        <v>0</v>
      </c>
      <c r="FB53" s="64">
        <f t="shared" si="220"/>
        <v>0</v>
      </c>
      <c r="FC53" s="64">
        <f t="shared" si="101"/>
        <v>0</v>
      </c>
      <c r="FD53" s="64">
        <f t="shared" si="221"/>
        <v>0</v>
      </c>
      <c r="FE53" s="64">
        <f t="shared" si="222"/>
        <v>0</v>
      </c>
      <c r="FF53" s="64">
        <f t="shared" si="102"/>
        <v>0</v>
      </c>
      <c r="FG53" s="64">
        <f t="shared" si="223"/>
        <v>0</v>
      </c>
      <c r="FH53" s="64">
        <f t="shared" si="224"/>
        <v>0</v>
      </c>
      <c r="FI53" s="64">
        <f t="shared" si="225"/>
        <v>0</v>
      </c>
      <c r="FJ53" s="64">
        <f t="shared" si="226"/>
        <v>0</v>
      </c>
      <c r="FK53" s="64">
        <f t="shared" si="227"/>
        <v>0</v>
      </c>
      <c r="FL53" s="64">
        <f t="shared" si="228"/>
        <v>0</v>
      </c>
      <c r="FM53" s="64">
        <f t="shared" si="229"/>
        <v>0</v>
      </c>
      <c r="FN53" s="64">
        <f t="shared" si="230"/>
        <v>0</v>
      </c>
      <c r="FO53" s="64"/>
      <c r="FP53" s="64">
        <f t="shared" si="231"/>
        <v>0</v>
      </c>
      <c r="FQ53" s="64">
        <f t="shared" si="232"/>
        <v>0</v>
      </c>
      <c r="FR53" s="64"/>
      <c r="FS53" s="64">
        <f t="shared" si="233"/>
        <v>0</v>
      </c>
      <c r="FT53" s="64">
        <f t="shared" si="234"/>
        <v>0</v>
      </c>
      <c r="FU53" s="426">
        <f t="shared" si="235"/>
        <v>0</v>
      </c>
      <c r="FV53" s="426">
        <f t="shared" si="103"/>
        <v>183121.10736000002</v>
      </c>
      <c r="FW53" s="64">
        <f t="shared" si="51"/>
        <v>183121.10736000002</v>
      </c>
      <c r="FX53" s="64">
        <f t="shared" si="236"/>
        <v>0</v>
      </c>
      <c r="FY53" s="64">
        <f t="shared" si="104"/>
        <v>0</v>
      </c>
      <c r="FZ53" s="64">
        <f t="shared" si="237"/>
        <v>0</v>
      </c>
      <c r="GA53" s="64">
        <f t="shared" si="238"/>
        <v>0</v>
      </c>
      <c r="GB53" s="64">
        <f t="shared" si="105"/>
        <v>0</v>
      </c>
      <c r="GC53" s="64">
        <f t="shared" si="239"/>
        <v>0</v>
      </c>
      <c r="GD53" s="64">
        <f t="shared" si="240"/>
        <v>0</v>
      </c>
      <c r="GE53" s="64">
        <f t="shared" si="241"/>
        <v>0</v>
      </c>
      <c r="GF53" s="64">
        <f t="shared" si="242"/>
        <v>0</v>
      </c>
      <c r="GG53" s="64">
        <f t="shared" si="243"/>
        <v>0</v>
      </c>
      <c r="GH53" s="64">
        <f t="shared" si="244"/>
        <v>0</v>
      </c>
      <c r="GI53" s="64">
        <f t="shared" si="245"/>
        <v>183121.10736000002</v>
      </c>
      <c r="GJ53" s="64">
        <f t="shared" si="246"/>
        <v>0</v>
      </c>
      <c r="GK53" s="64"/>
      <c r="GL53" s="64">
        <f t="shared" si="247"/>
        <v>0</v>
      </c>
      <c r="GM53" s="64">
        <f t="shared" si="248"/>
        <v>0</v>
      </c>
      <c r="GN53" s="64"/>
      <c r="GO53" s="64">
        <f t="shared" si="249"/>
        <v>0</v>
      </c>
      <c r="GP53" s="64">
        <f t="shared" si="250"/>
        <v>0</v>
      </c>
      <c r="GQ53" s="426">
        <f t="shared" si="251"/>
        <v>0</v>
      </c>
      <c r="GR53" s="426">
        <f t="shared" si="106"/>
        <v>0</v>
      </c>
      <c r="GS53" s="64">
        <f t="shared" si="68"/>
        <v>0</v>
      </c>
      <c r="GT53" s="64">
        <f t="shared" si="252"/>
        <v>0</v>
      </c>
      <c r="GU53" s="64">
        <f t="shared" si="107"/>
        <v>0</v>
      </c>
      <c r="GV53" s="64">
        <f t="shared" si="253"/>
        <v>0</v>
      </c>
      <c r="GW53" s="64">
        <f t="shared" si="254"/>
        <v>0</v>
      </c>
      <c r="GX53" s="64">
        <f t="shared" si="108"/>
        <v>0</v>
      </c>
      <c r="GY53" s="64">
        <f t="shared" si="255"/>
        <v>0</v>
      </c>
      <c r="GZ53" s="64">
        <f t="shared" si="256"/>
        <v>0</v>
      </c>
      <c r="HA53" s="64">
        <f t="shared" si="109"/>
        <v>0</v>
      </c>
      <c r="HB53" s="64">
        <f t="shared" si="257"/>
        <v>0</v>
      </c>
      <c r="HC53" s="64">
        <f t="shared" si="258"/>
        <v>0</v>
      </c>
      <c r="HD53" s="64">
        <f t="shared" si="110"/>
        <v>0</v>
      </c>
      <c r="HE53" s="64">
        <f t="shared" si="259"/>
        <v>0</v>
      </c>
      <c r="HF53" s="64">
        <f t="shared" si="260"/>
        <v>0</v>
      </c>
      <c r="HG53" s="64"/>
      <c r="HH53" s="64">
        <f t="shared" si="261"/>
        <v>0</v>
      </c>
      <c r="HI53" s="64">
        <f t="shared" si="262"/>
        <v>0</v>
      </c>
      <c r="HJ53" s="64"/>
      <c r="HK53" s="64">
        <f t="shared" si="263"/>
        <v>0</v>
      </c>
      <c r="HL53" s="382">
        <f t="shared" si="111"/>
        <v>0</v>
      </c>
      <c r="HM53" s="398">
        <f t="shared" si="81"/>
        <v>0</v>
      </c>
      <c r="HN53" s="398">
        <f t="shared" si="112"/>
        <v>183121.10736000002</v>
      </c>
      <c r="HO53" s="382">
        <f t="shared" si="82"/>
        <v>183121.10736000002</v>
      </c>
      <c r="HP53" s="382">
        <f t="shared" si="113"/>
        <v>0</v>
      </c>
      <c r="HQ53" s="382">
        <f t="shared" si="133"/>
        <v>0</v>
      </c>
      <c r="HR53" s="382">
        <f t="shared" si="134"/>
        <v>0</v>
      </c>
      <c r="HS53" s="382">
        <f t="shared" si="135"/>
        <v>0</v>
      </c>
      <c r="HT53" s="382">
        <f t="shared" si="136"/>
        <v>0</v>
      </c>
      <c r="HU53" s="382">
        <f t="shared" si="137"/>
        <v>0</v>
      </c>
      <c r="HV53" s="382">
        <f t="shared" si="138"/>
        <v>0</v>
      </c>
      <c r="HW53" s="382">
        <f t="shared" si="139"/>
        <v>0</v>
      </c>
      <c r="HX53" s="382">
        <f t="shared" si="140"/>
        <v>0</v>
      </c>
      <c r="HY53" s="382">
        <f t="shared" si="141"/>
        <v>0</v>
      </c>
      <c r="HZ53" s="382">
        <f t="shared" si="142"/>
        <v>0</v>
      </c>
      <c r="IA53" s="382">
        <f t="shared" si="143"/>
        <v>183121.10736000002</v>
      </c>
      <c r="IB53" s="382">
        <f t="shared" si="144"/>
        <v>0</v>
      </c>
      <c r="IC53" s="382">
        <f t="shared" si="145"/>
        <v>0</v>
      </c>
      <c r="ID53" s="382">
        <f t="shared" si="146"/>
        <v>0</v>
      </c>
      <c r="IE53" s="382">
        <f t="shared" si="147"/>
        <v>0</v>
      </c>
      <c r="IF53" s="382">
        <f t="shared" si="148"/>
        <v>0</v>
      </c>
      <c r="IG53" s="382">
        <f t="shared" si="149"/>
        <v>0</v>
      </c>
    </row>
    <row r="54" spans="1:243" s="35" customFormat="1" ht="29.25" hidden="1" customHeight="1" outlineLevel="2">
      <c r="A54" s="361" t="s">
        <v>512</v>
      </c>
      <c r="B54" s="385" t="s">
        <v>558</v>
      </c>
      <c r="C54" s="294"/>
      <c r="D54" s="283" t="s">
        <v>523</v>
      </c>
      <c r="E54" s="363"/>
      <c r="F54" s="363"/>
      <c r="G54" s="373"/>
      <c r="H54" s="245"/>
      <c r="I54" s="245"/>
      <c r="J54" s="245">
        <v>2020</v>
      </c>
      <c r="K54" s="245">
        <v>2020</v>
      </c>
      <c r="L54" s="245"/>
      <c r="M54" s="34">
        <f t="shared" ref="M54:M55" si="279">+P54+R54+T54+AG54+AS54+AV54</f>
        <v>0</v>
      </c>
      <c r="N54" s="341" t="s">
        <v>603</v>
      </c>
      <c r="O54" s="34">
        <f t="shared" ref="O54:O55" si="280">+Q54+S54+AH54+U54+AT54+AW54</f>
        <v>99588.219800000006</v>
      </c>
      <c r="P54" s="34">
        <f t="shared" si="277"/>
        <v>0</v>
      </c>
      <c r="Q54" s="34">
        <f t="shared" si="277"/>
        <v>0</v>
      </c>
      <c r="R54" s="34">
        <f t="shared" si="277"/>
        <v>0</v>
      </c>
      <c r="S54" s="34">
        <f t="shared" si="277"/>
        <v>0</v>
      </c>
      <c r="T54" s="34">
        <f t="shared" si="277"/>
        <v>0</v>
      </c>
      <c r="U54" s="34">
        <f t="shared" si="277"/>
        <v>0</v>
      </c>
      <c r="V54" s="66">
        <f t="shared" si="132"/>
        <v>0</v>
      </c>
      <c r="W54" s="34"/>
      <c r="X54" s="34"/>
      <c r="Y54" s="34"/>
      <c r="Z54" s="34"/>
      <c r="AA54" s="34"/>
      <c r="AB54" s="34"/>
      <c r="AC54" s="34"/>
      <c r="AD54" s="34"/>
      <c r="AE54" s="34"/>
      <c r="AF54" s="34"/>
      <c r="AG54" s="34">
        <f t="shared" ref="AG54:AH55" si="281">BG54+BU54+CI54+CW54</f>
        <v>0</v>
      </c>
      <c r="AH54" s="34">
        <f t="shared" si="281"/>
        <v>99588.219800000006</v>
      </c>
      <c r="AI54" s="34">
        <f t="shared" si="131"/>
        <v>0</v>
      </c>
      <c r="AJ54" s="34"/>
      <c r="AK54" s="34"/>
      <c r="AL54" s="34"/>
      <c r="AM54" s="34"/>
      <c r="AN54" s="34"/>
      <c r="AO54" s="34"/>
      <c r="AP54" s="34"/>
      <c r="AQ54" s="34"/>
      <c r="AR54" s="34"/>
      <c r="AS54" s="34">
        <f t="shared" ref="AS54:AT55" si="282">BI54+BW54+CK54+CY54</f>
        <v>0</v>
      </c>
      <c r="AT54" s="34">
        <f t="shared" si="282"/>
        <v>0</v>
      </c>
      <c r="AU54" s="34"/>
      <c r="AV54" s="34">
        <f t="shared" si="278"/>
        <v>0</v>
      </c>
      <c r="AW54" s="34">
        <f t="shared" si="278"/>
        <v>0</v>
      </c>
      <c r="AX54" s="68"/>
      <c r="AY54" s="68">
        <f t="shared" si="268"/>
        <v>0</v>
      </c>
      <c r="AZ54" s="34">
        <f t="shared" si="268"/>
        <v>0</v>
      </c>
      <c r="BA54" s="68"/>
      <c r="BB54" s="68"/>
      <c r="BC54" s="68"/>
      <c r="BD54" s="68"/>
      <c r="BE54" s="68"/>
      <c r="BF54" s="68"/>
      <c r="BG54" s="68"/>
      <c r="BH54" s="68"/>
      <c r="BI54" s="68"/>
      <c r="BJ54" s="68"/>
      <c r="BK54" s="199"/>
      <c r="BL54" s="199"/>
      <c r="BM54" s="34">
        <f t="shared" si="183"/>
        <v>0</v>
      </c>
      <c r="BN54" s="34">
        <f t="shared" si="183"/>
        <v>0</v>
      </c>
      <c r="BO54" s="228"/>
      <c r="BP54" s="228"/>
      <c r="BQ54" s="228"/>
      <c r="BR54" s="228"/>
      <c r="BS54" s="228"/>
      <c r="BT54" s="228"/>
      <c r="BU54" s="228"/>
      <c r="BV54" s="228"/>
      <c r="BW54" s="228"/>
      <c r="BX54" s="228"/>
      <c r="BY54" s="228"/>
      <c r="BZ54" s="228"/>
      <c r="CA54" s="68">
        <f t="shared" si="269"/>
        <v>0</v>
      </c>
      <c r="CB54" s="68">
        <f t="shared" si="269"/>
        <v>99588.219800000006</v>
      </c>
      <c r="CC54" s="228"/>
      <c r="CD54" s="228"/>
      <c r="CE54" s="68"/>
      <c r="CF54" s="68"/>
      <c r="CG54" s="68"/>
      <c r="CH54" s="68"/>
      <c r="CI54" s="68"/>
      <c r="CJ54" s="68">
        <v>99588.219800000006</v>
      </c>
      <c r="CK54" s="228"/>
      <c r="CL54" s="228"/>
      <c r="CM54" s="228"/>
      <c r="CN54" s="228"/>
      <c r="CO54" s="34">
        <f t="shared" si="270"/>
        <v>0</v>
      </c>
      <c r="CP54" s="34">
        <f t="shared" si="270"/>
        <v>0</v>
      </c>
      <c r="CQ54" s="228"/>
      <c r="CR54" s="228"/>
      <c r="CS54" s="228"/>
      <c r="CT54" s="228"/>
      <c r="CU54" s="228"/>
      <c r="CV54" s="228"/>
      <c r="CW54" s="228"/>
      <c r="CX54" s="228"/>
      <c r="CY54" s="228"/>
      <c r="CZ54" s="365"/>
      <c r="DA54" s="187"/>
      <c r="DB54" s="187"/>
      <c r="DC54" s="380">
        <f t="shared" si="192"/>
        <v>0</v>
      </c>
      <c r="DD54" s="380">
        <f t="shared" si="193"/>
        <v>99588.219800000006</v>
      </c>
      <c r="DE54" s="64">
        <f t="shared" si="194"/>
        <v>0</v>
      </c>
      <c r="DF54" s="64">
        <f t="shared" si="195"/>
        <v>0</v>
      </c>
      <c r="DG54" s="64">
        <f t="shared" si="196"/>
        <v>0</v>
      </c>
      <c r="DH54" s="64">
        <f t="shared" si="197"/>
        <v>0</v>
      </c>
      <c r="DI54" s="64">
        <f t="shared" si="198"/>
        <v>0</v>
      </c>
      <c r="DJ54" s="64">
        <f t="shared" si="199"/>
        <v>0</v>
      </c>
      <c r="DK54" s="64">
        <f t="shared" si="200"/>
        <v>0</v>
      </c>
      <c r="DL54" s="64">
        <f t="shared" si="201"/>
        <v>99588.219800000006</v>
      </c>
      <c r="DM54" s="64">
        <f t="shared" si="202"/>
        <v>0</v>
      </c>
      <c r="DN54" s="64">
        <f t="shared" si="203"/>
        <v>0</v>
      </c>
      <c r="DO54" s="64">
        <f t="shared" si="204"/>
        <v>0</v>
      </c>
      <c r="DP54" s="64">
        <f t="shared" si="205"/>
        <v>0</v>
      </c>
      <c r="DQ54" s="245"/>
      <c r="DR54" s="245"/>
      <c r="DS54" s="245"/>
      <c r="DT54" s="245"/>
      <c r="DU54" s="245"/>
      <c r="DV54" s="245"/>
      <c r="DW54" s="245"/>
      <c r="DX54" s="245"/>
      <c r="DY54" s="33"/>
      <c r="DZ54" s="33"/>
      <c r="EA54" s="34"/>
      <c r="EB54" s="64">
        <f t="shared" si="264"/>
        <v>0</v>
      </c>
      <c r="EC54" s="426">
        <f t="shared" si="265"/>
        <v>0</v>
      </c>
      <c r="ED54" s="426">
        <f t="shared" si="93"/>
        <v>0</v>
      </c>
      <c r="EE54" s="64">
        <f t="shared" si="94"/>
        <v>0</v>
      </c>
      <c r="EF54" s="64">
        <f t="shared" si="206"/>
        <v>0</v>
      </c>
      <c r="EG54" s="64">
        <f t="shared" si="95"/>
        <v>0</v>
      </c>
      <c r="EH54" s="64">
        <f t="shared" si="207"/>
        <v>0</v>
      </c>
      <c r="EI54" s="64">
        <f t="shared" si="208"/>
        <v>0</v>
      </c>
      <c r="EJ54" s="64">
        <f t="shared" si="96"/>
        <v>0</v>
      </c>
      <c r="EK54" s="64">
        <f t="shared" si="209"/>
        <v>0</v>
      </c>
      <c r="EL54" s="64">
        <f t="shared" si="210"/>
        <v>0</v>
      </c>
      <c r="EM54" s="64">
        <f t="shared" si="211"/>
        <v>0</v>
      </c>
      <c r="EN54" s="64">
        <f t="shared" si="212"/>
        <v>0</v>
      </c>
      <c r="EO54" s="64">
        <f t="shared" si="213"/>
        <v>0</v>
      </c>
      <c r="EP54" s="64">
        <f t="shared" si="214"/>
        <v>0</v>
      </c>
      <c r="EQ54" s="64">
        <f t="shared" si="215"/>
        <v>0</v>
      </c>
      <c r="ER54" s="64">
        <f t="shared" si="216"/>
        <v>0</v>
      </c>
      <c r="ES54" s="64"/>
      <c r="ET54" s="426">
        <f t="shared" si="217"/>
        <v>0</v>
      </c>
      <c r="EU54" s="64">
        <f t="shared" si="218"/>
        <v>0</v>
      </c>
      <c r="EV54" s="64"/>
      <c r="EW54" s="426">
        <f t="shared" si="219"/>
        <v>0</v>
      </c>
      <c r="EX54" s="64">
        <f t="shared" si="266"/>
        <v>0</v>
      </c>
      <c r="EY54" s="426">
        <f t="shared" si="267"/>
        <v>0</v>
      </c>
      <c r="EZ54" s="426">
        <f t="shared" si="99"/>
        <v>0</v>
      </c>
      <c r="FA54" s="64">
        <f t="shared" si="100"/>
        <v>0</v>
      </c>
      <c r="FB54" s="64">
        <f t="shared" si="220"/>
        <v>0</v>
      </c>
      <c r="FC54" s="64">
        <f t="shared" si="101"/>
        <v>0</v>
      </c>
      <c r="FD54" s="64">
        <f t="shared" si="221"/>
        <v>0</v>
      </c>
      <c r="FE54" s="64">
        <f t="shared" si="222"/>
        <v>0</v>
      </c>
      <c r="FF54" s="64">
        <f t="shared" si="102"/>
        <v>0</v>
      </c>
      <c r="FG54" s="64">
        <f t="shared" si="223"/>
        <v>0</v>
      </c>
      <c r="FH54" s="64">
        <f t="shared" si="224"/>
        <v>0</v>
      </c>
      <c r="FI54" s="64">
        <f t="shared" si="225"/>
        <v>0</v>
      </c>
      <c r="FJ54" s="64">
        <f t="shared" si="226"/>
        <v>0</v>
      </c>
      <c r="FK54" s="64">
        <f t="shared" si="227"/>
        <v>0</v>
      </c>
      <c r="FL54" s="64">
        <f t="shared" si="228"/>
        <v>0</v>
      </c>
      <c r="FM54" s="64">
        <f t="shared" si="229"/>
        <v>0</v>
      </c>
      <c r="FN54" s="64">
        <f t="shared" si="230"/>
        <v>0</v>
      </c>
      <c r="FO54" s="64"/>
      <c r="FP54" s="64">
        <f t="shared" si="231"/>
        <v>0</v>
      </c>
      <c r="FQ54" s="64">
        <f t="shared" si="232"/>
        <v>0</v>
      </c>
      <c r="FR54" s="64"/>
      <c r="FS54" s="64">
        <f t="shared" si="233"/>
        <v>0</v>
      </c>
      <c r="FT54" s="64">
        <f t="shared" si="234"/>
        <v>0</v>
      </c>
      <c r="FU54" s="426">
        <f t="shared" si="235"/>
        <v>0</v>
      </c>
      <c r="FV54" s="426">
        <f t="shared" si="103"/>
        <v>99588.219800000006</v>
      </c>
      <c r="FW54" s="64">
        <f t="shared" si="51"/>
        <v>99588.219800000006</v>
      </c>
      <c r="FX54" s="64">
        <f t="shared" si="236"/>
        <v>0</v>
      </c>
      <c r="FY54" s="64">
        <f t="shared" si="104"/>
        <v>0</v>
      </c>
      <c r="FZ54" s="64">
        <f t="shared" si="237"/>
        <v>0</v>
      </c>
      <c r="GA54" s="64">
        <f t="shared" si="238"/>
        <v>0</v>
      </c>
      <c r="GB54" s="64">
        <f t="shared" si="105"/>
        <v>0</v>
      </c>
      <c r="GC54" s="64">
        <f t="shared" si="239"/>
        <v>0</v>
      </c>
      <c r="GD54" s="64">
        <f t="shared" si="240"/>
        <v>0</v>
      </c>
      <c r="GE54" s="64">
        <f t="shared" si="241"/>
        <v>0</v>
      </c>
      <c r="GF54" s="64">
        <f t="shared" si="242"/>
        <v>0</v>
      </c>
      <c r="GG54" s="64">
        <f t="shared" si="243"/>
        <v>0</v>
      </c>
      <c r="GH54" s="64">
        <f t="shared" si="244"/>
        <v>0</v>
      </c>
      <c r="GI54" s="64">
        <f t="shared" si="245"/>
        <v>99588.219800000006</v>
      </c>
      <c r="GJ54" s="64">
        <f t="shared" si="246"/>
        <v>0</v>
      </c>
      <c r="GK54" s="64"/>
      <c r="GL54" s="64">
        <f t="shared" si="247"/>
        <v>0</v>
      </c>
      <c r="GM54" s="64">
        <f t="shared" si="248"/>
        <v>0</v>
      </c>
      <c r="GN54" s="64"/>
      <c r="GO54" s="64">
        <f t="shared" si="249"/>
        <v>0</v>
      </c>
      <c r="GP54" s="64">
        <f t="shared" si="250"/>
        <v>0</v>
      </c>
      <c r="GQ54" s="426">
        <f t="shared" si="251"/>
        <v>0</v>
      </c>
      <c r="GR54" s="426">
        <f t="shared" si="106"/>
        <v>0</v>
      </c>
      <c r="GS54" s="64">
        <f t="shared" si="68"/>
        <v>0</v>
      </c>
      <c r="GT54" s="64">
        <f t="shared" si="252"/>
        <v>0</v>
      </c>
      <c r="GU54" s="64">
        <f t="shared" si="107"/>
        <v>0</v>
      </c>
      <c r="GV54" s="64">
        <f t="shared" si="253"/>
        <v>0</v>
      </c>
      <c r="GW54" s="64">
        <f t="shared" si="254"/>
        <v>0</v>
      </c>
      <c r="GX54" s="64">
        <f t="shared" si="108"/>
        <v>0</v>
      </c>
      <c r="GY54" s="64">
        <f t="shared" si="255"/>
        <v>0</v>
      </c>
      <c r="GZ54" s="64">
        <f t="shared" si="256"/>
        <v>0</v>
      </c>
      <c r="HA54" s="64">
        <f t="shared" si="109"/>
        <v>0</v>
      </c>
      <c r="HB54" s="64">
        <f t="shared" si="257"/>
        <v>0</v>
      </c>
      <c r="HC54" s="64">
        <f t="shared" si="258"/>
        <v>0</v>
      </c>
      <c r="HD54" s="64">
        <f t="shared" si="110"/>
        <v>0</v>
      </c>
      <c r="HE54" s="64">
        <f t="shared" si="259"/>
        <v>0</v>
      </c>
      <c r="HF54" s="64">
        <f t="shared" si="260"/>
        <v>0</v>
      </c>
      <c r="HG54" s="64"/>
      <c r="HH54" s="64">
        <f t="shared" si="261"/>
        <v>0</v>
      </c>
      <c r="HI54" s="64">
        <f t="shared" si="262"/>
        <v>0</v>
      </c>
      <c r="HJ54" s="64"/>
      <c r="HK54" s="64">
        <f t="shared" si="263"/>
        <v>0</v>
      </c>
      <c r="HL54" s="382">
        <f t="shared" si="111"/>
        <v>0</v>
      </c>
      <c r="HM54" s="398">
        <f t="shared" si="81"/>
        <v>0</v>
      </c>
      <c r="HN54" s="398">
        <f t="shared" si="112"/>
        <v>99588.219800000006</v>
      </c>
      <c r="HO54" s="382">
        <f t="shared" si="82"/>
        <v>99588.219800000006</v>
      </c>
      <c r="HP54" s="382">
        <f t="shared" si="113"/>
        <v>0</v>
      </c>
      <c r="HQ54" s="382">
        <f t="shared" si="133"/>
        <v>0</v>
      </c>
      <c r="HR54" s="382">
        <f t="shared" si="134"/>
        <v>0</v>
      </c>
      <c r="HS54" s="382">
        <f t="shared" si="135"/>
        <v>0</v>
      </c>
      <c r="HT54" s="382">
        <f t="shared" si="136"/>
        <v>0</v>
      </c>
      <c r="HU54" s="382">
        <f t="shared" si="137"/>
        <v>0</v>
      </c>
      <c r="HV54" s="382">
        <f t="shared" si="138"/>
        <v>0</v>
      </c>
      <c r="HW54" s="382">
        <f t="shared" si="139"/>
        <v>0</v>
      </c>
      <c r="HX54" s="382">
        <f t="shared" si="140"/>
        <v>0</v>
      </c>
      <c r="HY54" s="382">
        <f t="shared" si="141"/>
        <v>0</v>
      </c>
      <c r="HZ54" s="382">
        <f t="shared" si="142"/>
        <v>0</v>
      </c>
      <c r="IA54" s="382">
        <f t="shared" si="143"/>
        <v>99588.219800000006</v>
      </c>
      <c r="IB54" s="382">
        <f t="shared" si="144"/>
        <v>0</v>
      </c>
      <c r="IC54" s="382">
        <f t="shared" si="145"/>
        <v>0</v>
      </c>
      <c r="ID54" s="382">
        <f t="shared" si="146"/>
        <v>0</v>
      </c>
      <c r="IE54" s="382">
        <f t="shared" si="147"/>
        <v>0</v>
      </c>
      <c r="IF54" s="382">
        <f t="shared" si="148"/>
        <v>0</v>
      </c>
      <c r="IG54" s="382">
        <f t="shared" si="149"/>
        <v>0</v>
      </c>
    </row>
    <row r="55" spans="1:243" s="35" customFormat="1" ht="29.25" hidden="1" customHeight="1" outlineLevel="2" thickBot="1">
      <c r="A55" s="361" t="s">
        <v>512</v>
      </c>
      <c r="B55" s="386" t="s">
        <v>559</v>
      </c>
      <c r="C55" s="296"/>
      <c r="D55" s="283" t="s">
        <v>523</v>
      </c>
      <c r="E55" s="363"/>
      <c r="F55" s="363"/>
      <c r="G55" s="373"/>
      <c r="H55" s="245"/>
      <c r="I55" s="245"/>
      <c r="J55" s="245">
        <v>2020</v>
      </c>
      <c r="K55" s="245">
        <v>2020</v>
      </c>
      <c r="L55" s="245"/>
      <c r="M55" s="34">
        <f t="shared" si="279"/>
        <v>0</v>
      </c>
      <c r="N55" s="341" t="s">
        <v>603</v>
      </c>
      <c r="O55" s="342">
        <f t="shared" si="280"/>
        <v>83532.887560000003</v>
      </c>
      <c r="P55" s="34">
        <f t="shared" si="277"/>
        <v>0</v>
      </c>
      <c r="Q55" s="34">
        <f t="shared" si="277"/>
        <v>0</v>
      </c>
      <c r="R55" s="34">
        <f t="shared" si="277"/>
        <v>0</v>
      </c>
      <c r="S55" s="34">
        <f t="shared" si="277"/>
        <v>0</v>
      </c>
      <c r="T55" s="34">
        <f t="shared" si="277"/>
        <v>0</v>
      </c>
      <c r="U55" s="34">
        <f t="shared" si="277"/>
        <v>0</v>
      </c>
      <c r="V55" s="66">
        <f t="shared" si="132"/>
        <v>0</v>
      </c>
      <c r="W55" s="34"/>
      <c r="X55" s="34"/>
      <c r="Y55" s="34"/>
      <c r="Z55" s="34"/>
      <c r="AA55" s="34"/>
      <c r="AB55" s="34"/>
      <c r="AC55" s="34"/>
      <c r="AD55" s="34"/>
      <c r="AE55" s="34"/>
      <c r="AF55" s="34"/>
      <c r="AG55" s="34">
        <f t="shared" si="281"/>
        <v>0</v>
      </c>
      <c r="AH55" s="34">
        <f t="shared" si="281"/>
        <v>83532.887560000003</v>
      </c>
      <c r="AI55" s="34">
        <f t="shared" si="131"/>
        <v>0</v>
      </c>
      <c r="AJ55" s="34"/>
      <c r="AK55" s="34"/>
      <c r="AL55" s="34"/>
      <c r="AM55" s="34"/>
      <c r="AN55" s="34"/>
      <c r="AO55" s="34"/>
      <c r="AP55" s="34"/>
      <c r="AQ55" s="34"/>
      <c r="AR55" s="34"/>
      <c r="AS55" s="34">
        <f t="shared" si="282"/>
        <v>0</v>
      </c>
      <c r="AT55" s="34">
        <f t="shared" si="282"/>
        <v>0</v>
      </c>
      <c r="AU55" s="34"/>
      <c r="AV55" s="34">
        <f t="shared" si="278"/>
        <v>0</v>
      </c>
      <c r="AW55" s="34">
        <f t="shared" si="278"/>
        <v>0</v>
      </c>
      <c r="AX55" s="68"/>
      <c r="AY55" s="68">
        <f t="shared" si="268"/>
        <v>0</v>
      </c>
      <c r="AZ55" s="34">
        <f t="shared" si="268"/>
        <v>0</v>
      </c>
      <c r="BA55" s="68"/>
      <c r="BB55" s="68"/>
      <c r="BC55" s="68"/>
      <c r="BD55" s="68"/>
      <c r="BE55" s="68"/>
      <c r="BF55" s="68"/>
      <c r="BG55" s="68"/>
      <c r="BH55" s="68"/>
      <c r="BI55" s="68"/>
      <c r="BJ55" s="68"/>
      <c r="BK55" s="199"/>
      <c r="BL55" s="199"/>
      <c r="BM55" s="34">
        <f t="shared" ref="BM55:BN59" si="283">BO55+BQ55+BS55+BU55+BW55+BY55</f>
        <v>0</v>
      </c>
      <c r="BN55" s="34">
        <f t="shared" si="283"/>
        <v>0</v>
      </c>
      <c r="BO55" s="228"/>
      <c r="BP55" s="228"/>
      <c r="BQ55" s="228"/>
      <c r="BR55" s="228"/>
      <c r="BS55" s="228"/>
      <c r="BT55" s="228"/>
      <c r="BU55" s="228"/>
      <c r="BV55" s="228"/>
      <c r="BW55" s="228"/>
      <c r="BX55" s="228"/>
      <c r="BY55" s="228"/>
      <c r="BZ55" s="228"/>
      <c r="CA55" s="68">
        <f t="shared" si="269"/>
        <v>0</v>
      </c>
      <c r="CB55" s="68">
        <f t="shared" si="269"/>
        <v>83532.887560000003</v>
      </c>
      <c r="CC55" s="228"/>
      <c r="CD55" s="228"/>
      <c r="CE55" s="68"/>
      <c r="CF55" s="68"/>
      <c r="CG55" s="68"/>
      <c r="CH55" s="68"/>
      <c r="CI55" s="68"/>
      <c r="CJ55" s="68">
        <v>83532.887560000003</v>
      </c>
      <c r="CK55" s="228"/>
      <c r="CL55" s="228"/>
      <c r="CM55" s="228"/>
      <c r="CN55" s="228"/>
      <c r="CO55" s="34">
        <f t="shared" si="270"/>
        <v>0</v>
      </c>
      <c r="CP55" s="34">
        <f t="shared" si="270"/>
        <v>0</v>
      </c>
      <c r="CQ55" s="228"/>
      <c r="CR55" s="228"/>
      <c r="CS55" s="228"/>
      <c r="CT55" s="228"/>
      <c r="CU55" s="228"/>
      <c r="CV55" s="228"/>
      <c r="CW55" s="228"/>
      <c r="CX55" s="228"/>
      <c r="CY55" s="228"/>
      <c r="CZ55" s="365"/>
      <c r="DA55" s="187"/>
      <c r="DB55" s="187"/>
      <c r="DC55" s="380">
        <f t="shared" si="192"/>
        <v>0</v>
      </c>
      <c r="DD55" s="380">
        <f t="shared" si="193"/>
        <v>83532.887560000003</v>
      </c>
      <c r="DE55" s="64">
        <f t="shared" si="194"/>
        <v>0</v>
      </c>
      <c r="DF55" s="64">
        <f t="shared" si="195"/>
        <v>0</v>
      </c>
      <c r="DG55" s="64">
        <f t="shared" si="196"/>
        <v>0</v>
      </c>
      <c r="DH55" s="64">
        <f t="shared" si="197"/>
        <v>0</v>
      </c>
      <c r="DI55" s="64">
        <f t="shared" si="198"/>
        <v>0</v>
      </c>
      <c r="DJ55" s="64">
        <f t="shared" si="199"/>
        <v>0</v>
      </c>
      <c r="DK55" s="64">
        <f t="shared" si="200"/>
        <v>0</v>
      </c>
      <c r="DL55" s="64">
        <f t="shared" si="201"/>
        <v>83532.887560000003</v>
      </c>
      <c r="DM55" s="64">
        <f t="shared" si="202"/>
        <v>0</v>
      </c>
      <c r="DN55" s="64">
        <f t="shared" si="203"/>
        <v>0</v>
      </c>
      <c r="DO55" s="64">
        <f t="shared" si="204"/>
        <v>0</v>
      </c>
      <c r="DP55" s="64">
        <f t="shared" si="205"/>
        <v>0</v>
      </c>
      <c r="DQ55" s="245"/>
      <c r="DR55" s="245"/>
      <c r="DS55" s="245"/>
      <c r="DT55" s="245"/>
      <c r="DU55" s="245"/>
      <c r="DV55" s="245"/>
      <c r="DW55" s="245"/>
      <c r="DX55" s="245"/>
      <c r="DY55" s="33"/>
      <c r="DZ55" s="33"/>
      <c r="EA55" s="34"/>
      <c r="EB55" s="64">
        <f t="shared" si="264"/>
        <v>0</v>
      </c>
      <c r="EC55" s="426">
        <f t="shared" si="265"/>
        <v>0</v>
      </c>
      <c r="ED55" s="426">
        <f t="shared" si="93"/>
        <v>0</v>
      </c>
      <c r="EE55" s="64">
        <f t="shared" si="94"/>
        <v>0</v>
      </c>
      <c r="EF55" s="64">
        <f t="shared" si="206"/>
        <v>0</v>
      </c>
      <c r="EG55" s="64">
        <f t="shared" si="95"/>
        <v>0</v>
      </c>
      <c r="EH55" s="64">
        <f t="shared" si="207"/>
        <v>0</v>
      </c>
      <c r="EI55" s="64">
        <f t="shared" si="208"/>
        <v>0</v>
      </c>
      <c r="EJ55" s="64">
        <f t="shared" si="96"/>
        <v>0</v>
      </c>
      <c r="EK55" s="64">
        <f t="shared" si="209"/>
        <v>0</v>
      </c>
      <c r="EL55" s="64">
        <f t="shared" si="210"/>
        <v>0</v>
      </c>
      <c r="EM55" s="64">
        <f t="shared" si="211"/>
        <v>0</v>
      </c>
      <c r="EN55" s="64">
        <f t="shared" si="212"/>
        <v>0</v>
      </c>
      <c r="EO55" s="64">
        <f t="shared" si="213"/>
        <v>0</v>
      </c>
      <c r="EP55" s="64">
        <f t="shared" si="214"/>
        <v>0</v>
      </c>
      <c r="EQ55" s="64">
        <f t="shared" si="215"/>
        <v>0</v>
      </c>
      <c r="ER55" s="64">
        <f t="shared" si="216"/>
        <v>0</v>
      </c>
      <c r="ES55" s="64"/>
      <c r="ET55" s="426">
        <f t="shared" si="217"/>
        <v>0</v>
      </c>
      <c r="EU55" s="64">
        <f t="shared" si="218"/>
        <v>0</v>
      </c>
      <c r="EV55" s="64"/>
      <c r="EW55" s="426">
        <f t="shared" si="219"/>
        <v>0</v>
      </c>
      <c r="EX55" s="64">
        <f t="shared" si="266"/>
        <v>0</v>
      </c>
      <c r="EY55" s="426">
        <f t="shared" si="267"/>
        <v>0</v>
      </c>
      <c r="EZ55" s="426">
        <f t="shared" si="99"/>
        <v>0</v>
      </c>
      <c r="FA55" s="64">
        <f t="shared" si="100"/>
        <v>0</v>
      </c>
      <c r="FB55" s="64">
        <f t="shared" si="220"/>
        <v>0</v>
      </c>
      <c r="FC55" s="64">
        <f t="shared" si="101"/>
        <v>0</v>
      </c>
      <c r="FD55" s="64">
        <f t="shared" si="221"/>
        <v>0</v>
      </c>
      <c r="FE55" s="64">
        <f t="shared" si="222"/>
        <v>0</v>
      </c>
      <c r="FF55" s="64">
        <f t="shared" si="102"/>
        <v>0</v>
      </c>
      <c r="FG55" s="64">
        <f t="shared" si="223"/>
        <v>0</v>
      </c>
      <c r="FH55" s="64">
        <f t="shared" si="224"/>
        <v>0</v>
      </c>
      <c r="FI55" s="64">
        <f t="shared" si="225"/>
        <v>0</v>
      </c>
      <c r="FJ55" s="64">
        <f t="shared" si="226"/>
        <v>0</v>
      </c>
      <c r="FK55" s="64">
        <f t="shared" si="227"/>
        <v>0</v>
      </c>
      <c r="FL55" s="64">
        <f t="shared" si="228"/>
        <v>0</v>
      </c>
      <c r="FM55" s="64">
        <f t="shared" si="229"/>
        <v>0</v>
      </c>
      <c r="FN55" s="64">
        <f t="shared" si="230"/>
        <v>0</v>
      </c>
      <c r="FO55" s="64"/>
      <c r="FP55" s="64">
        <f t="shared" si="231"/>
        <v>0</v>
      </c>
      <c r="FQ55" s="64">
        <f t="shared" si="232"/>
        <v>0</v>
      </c>
      <c r="FR55" s="64"/>
      <c r="FS55" s="64">
        <f t="shared" si="233"/>
        <v>0</v>
      </c>
      <c r="FT55" s="64">
        <f t="shared" si="234"/>
        <v>0</v>
      </c>
      <c r="FU55" s="426">
        <f t="shared" si="235"/>
        <v>0</v>
      </c>
      <c r="FV55" s="426">
        <f t="shared" si="103"/>
        <v>83532.887560000003</v>
      </c>
      <c r="FW55" s="64">
        <f t="shared" si="51"/>
        <v>83532.887560000003</v>
      </c>
      <c r="FX55" s="64">
        <f t="shared" si="236"/>
        <v>0</v>
      </c>
      <c r="FY55" s="64">
        <f t="shared" si="104"/>
        <v>0</v>
      </c>
      <c r="FZ55" s="64">
        <f t="shared" si="237"/>
        <v>0</v>
      </c>
      <c r="GA55" s="64">
        <f t="shared" si="238"/>
        <v>0</v>
      </c>
      <c r="GB55" s="64">
        <f t="shared" si="105"/>
        <v>0</v>
      </c>
      <c r="GC55" s="64">
        <f t="shared" si="239"/>
        <v>0</v>
      </c>
      <c r="GD55" s="64">
        <f t="shared" si="240"/>
        <v>0</v>
      </c>
      <c r="GE55" s="64">
        <f t="shared" si="241"/>
        <v>0</v>
      </c>
      <c r="GF55" s="64">
        <f t="shared" si="242"/>
        <v>0</v>
      </c>
      <c r="GG55" s="64">
        <f t="shared" si="243"/>
        <v>0</v>
      </c>
      <c r="GH55" s="64">
        <f t="shared" si="244"/>
        <v>0</v>
      </c>
      <c r="GI55" s="64">
        <f t="shared" si="245"/>
        <v>83532.887560000003</v>
      </c>
      <c r="GJ55" s="64">
        <f t="shared" si="246"/>
        <v>0</v>
      </c>
      <c r="GK55" s="64"/>
      <c r="GL55" s="64">
        <f t="shared" si="247"/>
        <v>0</v>
      </c>
      <c r="GM55" s="64">
        <f t="shared" si="248"/>
        <v>0</v>
      </c>
      <c r="GN55" s="64"/>
      <c r="GO55" s="64">
        <f t="shared" si="249"/>
        <v>0</v>
      </c>
      <c r="GP55" s="64">
        <f t="shared" si="250"/>
        <v>0</v>
      </c>
      <c r="GQ55" s="426">
        <f t="shared" si="251"/>
        <v>0</v>
      </c>
      <c r="GR55" s="426">
        <f t="shared" si="106"/>
        <v>0</v>
      </c>
      <c r="GS55" s="64">
        <f t="shared" si="68"/>
        <v>0</v>
      </c>
      <c r="GT55" s="64">
        <f t="shared" si="252"/>
        <v>0</v>
      </c>
      <c r="GU55" s="64">
        <f t="shared" si="107"/>
        <v>0</v>
      </c>
      <c r="GV55" s="64">
        <f t="shared" si="253"/>
        <v>0</v>
      </c>
      <c r="GW55" s="64">
        <f t="shared" si="254"/>
        <v>0</v>
      </c>
      <c r="GX55" s="64">
        <f t="shared" si="108"/>
        <v>0</v>
      </c>
      <c r="GY55" s="64">
        <f t="shared" si="255"/>
        <v>0</v>
      </c>
      <c r="GZ55" s="64">
        <f t="shared" si="256"/>
        <v>0</v>
      </c>
      <c r="HA55" s="64">
        <f t="shared" si="109"/>
        <v>0</v>
      </c>
      <c r="HB55" s="64">
        <f t="shared" si="257"/>
        <v>0</v>
      </c>
      <c r="HC55" s="64">
        <f t="shared" si="258"/>
        <v>0</v>
      </c>
      <c r="HD55" s="64">
        <f t="shared" si="110"/>
        <v>0</v>
      </c>
      <c r="HE55" s="64">
        <f t="shared" si="259"/>
        <v>0</v>
      </c>
      <c r="HF55" s="64">
        <f t="shared" si="260"/>
        <v>0</v>
      </c>
      <c r="HG55" s="64"/>
      <c r="HH55" s="64">
        <f t="shared" si="261"/>
        <v>0</v>
      </c>
      <c r="HI55" s="64">
        <f t="shared" si="262"/>
        <v>0</v>
      </c>
      <c r="HJ55" s="64"/>
      <c r="HK55" s="64">
        <f t="shared" si="263"/>
        <v>0</v>
      </c>
      <c r="HL55" s="382">
        <f t="shared" si="111"/>
        <v>0</v>
      </c>
      <c r="HM55" s="398">
        <f t="shared" si="81"/>
        <v>0</v>
      </c>
      <c r="HN55" s="398">
        <f t="shared" si="112"/>
        <v>83532.887560000003</v>
      </c>
      <c r="HO55" s="382">
        <f t="shared" si="82"/>
        <v>83532.887560000003</v>
      </c>
      <c r="HP55" s="382">
        <f t="shared" si="113"/>
        <v>0</v>
      </c>
      <c r="HQ55" s="382">
        <f t="shared" si="133"/>
        <v>0</v>
      </c>
      <c r="HR55" s="382">
        <f t="shared" si="134"/>
        <v>0</v>
      </c>
      <c r="HS55" s="382">
        <f t="shared" si="135"/>
        <v>0</v>
      </c>
      <c r="HT55" s="382">
        <f t="shared" si="136"/>
        <v>0</v>
      </c>
      <c r="HU55" s="382">
        <f t="shared" si="137"/>
        <v>0</v>
      </c>
      <c r="HV55" s="382">
        <f t="shared" si="138"/>
        <v>0</v>
      </c>
      <c r="HW55" s="382">
        <f t="shared" si="139"/>
        <v>0</v>
      </c>
      <c r="HX55" s="382">
        <f t="shared" si="140"/>
        <v>0</v>
      </c>
      <c r="HY55" s="382">
        <f t="shared" si="141"/>
        <v>0</v>
      </c>
      <c r="HZ55" s="382">
        <f t="shared" si="142"/>
        <v>0</v>
      </c>
      <c r="IA55" s="382">
        <f t="shared" si="143"/>
        <v>83532.887560000003</v>
      </c>
      <c r="IB55" s="382">
        <f t="shared" si="144"/>
        <v>0</v>
      </c>
      <c r="IC55" s="382">
        <f t="shared" si="145"/>
        <v>0</v>
      </c>
      <c r="ID55" s="382">
        <f t="shared" si="146"/>
        <v>0</v>
      </c>
      <c r="IE55" s="382">
        <f t="shared" si="147"/>
        <v>0</v>
      </c>
      <c r="IF55" s="382">
        <f t="shared" si="148"/>
        <v>0</v>
      </c>
      <c r="IG55" s="382">
        <f t="shared" si="149"/>
        <v>0</v>
      </c>
    </row>
    <row r="56" spans="1:243" s="35" customFormat="1" ht="28.5" customHeight="1" outlineLevel="1">
      <c r="A56" s="245" t="s">
        <v>515</v>
      </c>
      <c r="B56" s="387" t="s">
        <v>526</v>
      </c>
      <c r="C56" s="282" t="s">
        <v>125</v>
      </c>
      <c r="D56" s="282" t="s">
        <v>191</v>
      </c>
      <c r="E56" s="359" t="s">
        <v>59</v>
      </c>
      <c r="F56" s="359"/>
      <c r="G56" s="245" t="s">
        <v>49</v>
      </c>
      <c r="H56" s="245">
        <v>30</v>
      </c>
      <c r="I56" s="245">
        <v>12.9</v>
      </c>
      <c r="J56" s="245">
        <v>2018</v>
      </c>
      <c r="K56" s="245">
        <v>2019</v>
      </c>
      <c r="L56" s="245"/>
      <c r="M56" s="34">
        <f>+P56+R56+T56+AG56+AS56+AV56</f>
        <v>38855.550000000003</v>
      </c>
      <c r="N56" s="341" t="s">
        <v>603</v>
      </c>
      <c r="O56" s="34">
        <f t="shared" si="276"/>
        <v>38855.547999999995</v>
      </c>
      <c r="P56" s="34">
        <f t="shared" si="277"/>
        <v>0</v>
      </c>
      <c r="Q56" s="34">
        <f t="shared" si="277"/>
        <v>0</v>
      </c>
      <c r="R56" s="34">
        <f t="shared" si="277"/>
        <v>8000</v>
      </c>
      <c r="S56" s="34">
        <f t="shared" si="277"/>
        <v>37540.388999999996</v>
      </c>
      <c r="T56" s="34">
        <f t="shared" si="277"/>
        <v>30855.550000000003</v>
      </c>
      <c r="U56" s="34">
        <f t="shared" si="277"/>
        <v>1315.1590000000001</v>
      </c>
      <c r="V56" s="66">
        <f t="shared" si="132"/>
        <v>15873.14</v>
      </c>
      <c r="W56" s="342">
        <f>17.59+11793.35414</f>
        <v>11810.94414</v>
      </c>
      <c r="X56" s="34"/>
      <c r="Y56" s="34"/>
      <c r="Z56" s="34"/>
      <c r="AA56" s="34"/>
      <c r="AB56" s="34"/>
      <c r="AC56" s="34">
        <v>4062.1958599999994</v>
      </c>
      <c r="AD56" s="34"/>
      <c r="AE56" s="34"/>
      <c r="AF56" s="34"/>
      <c r="AG56" s="34">
        <f>BG56+BU56+CI56+CW56</f>
        <v>0</v>
      </c>
      <c r="AH56" s="34">
        <f>BH56+BV56+CJ56+CX56</f>
        <v>0</v>
      </c>
      <c r="AI56" s="34">
        <f t="shared" si="131"/>
        <v>298.19547</v>
      </c>
      <c r="AJ56" s="342">
        <v>298.19547</v>
      </c>
      <c r="AK56" s="34"/>
      <c r="AL56" s="34"/>
      <c r="AM56" s="34"/>
      <c r="AN56" s="34"/>
      <c r="AO56" s="34"/>
      <c r="AP56" s="34"/>
      <c r="AQ56" s="34"/>
      <c r="AR56" s="34"/>
      <c r="AS56" s="34">
        <f>BI56+BW56+CK56+CY56</f>
        <v>0</v>
      </c>
      <c r="AT56" s="34">
        <f>BJ56+BX56+CL56+CZ56</f>
        <v>0</v>
      </c>
      <c r="AU56" s="34"/>
      <c r="AV56" s="34">
        <f t="shared" si="278"/>
        <v>0</v>
      </c>
      <c r="AW56" s="34">
        <f t="shared" si="278"/>
        <v>0</v>
      </c>
      <c r="AX56" s="68"/>
      <c r="AY56" s="68">
        <f t="shared" si="268"/>
        <v>34680.060000000005</v>
      </c>
      <c r="AZ56" s="34">
        <f t="shared" si="268"/>
        <v>11793.352999999999</v>
      </c>
      <c r="BA56" s="185"/>
      <c r="BB56" s="185"/>
      <c r="BC56" s="184">
        <v>3824.51</v>
      </c>
      <c r="BD56" s="184">
        <v>10478.194</v>
      </c>
      <c r="BE56" s="184">
        <v>30855.550000000003</v>
      </c>
      <c r="BF56" s="184">
        <v>1315.1590000000001</v>
      </c>
      <c r="BG56" s="184"/>
      <c r="BH56" s="184"/>
      <c r="BI56" s="184"/>
      <c r="BJ56" s="184"/>
      <c r="BK56" s="192"/>
      <c r="BL56" s="192"/>
      <c r="BM56" s="34">
        <f t="shared" si="283"/>
        <v>0</v>
      </c>
      <c r="BN56" s="34">
        <f t="shared" si="283"/>
        <v>0</v>
      </c>
      <c r="BO56" s="245"/>
      <c r="BP56" s="245"/>
      <c r="BQ56" s="245"/>
      <c r="BR56" s="245"/>
      <c r="BS56" s="245"/>
      <c r="BT56" s="245"/>
      <c r="BU56" s="245"/>
      <c r="BV56" s="245"/>
      <c r="BW56" s="245"/>
      <c r="BX56" s="245"/>
      <c r="BY56" s="245"/>
      <c r="BZ56" s="245"/>
      <c r="CA56" s="68">
        <f t="shared" si="269"/>
        <v>4175.49</v>
      </c>
      <c r="CB56" s="68">
        <f t="shared" si="269"/>
        <v>27062.195</v>
      </c>
      <c r="CC56" s="34"/>
      <c r="CD56" s="34"/>
      <c r="CE56" s="184">
        <v>4175.49</v>
      </c>
      <c r="CF56" s="184">
        <v>27062.195</v>
      </c>
      <c r="CG56" s="184"/>
      <c r="CH56" s="184">
        <v>0</v>
      </c>
      <c r="CI56" s="34"/>
      <c r="CJ56" s="34"/>
      <c r="CK56" s="34"/>
      <c r="CL56" s="34"/>
      <c r="CM56" s="34"/>
      <c r="CN56" s="34"/>
      <c r="CO56" s="34">
        <f t="shared" si="270"/>
        <v>0</v>
      </c>
      <c r="CP56" s="34">
        <f t="shared" si="270"/>
        <v>0</v>
      </c>
      <c r="CQ56" s="245"/>
      <c r="CR56" s="245"/>
      <c r="CS56" s="245"/>
      <c r="CT56" s="245"/>
      <c r="CU56" s="245"/>
      <c r="CV56" s="245"/>
      <c r="CW56" s="245"/>
      <c r="CX56" s="245"/>
      <c r="CY56" s="245"/>
      <c r="CZ56" s="358"/>
      <c r="DA56" s="358"/>
      <c r="DB56" s="358"/>
      <c r="DC56" s="380">
        <f t="shared" si="192"/>
        <v>38855.550000000003</v>
      </c>
      <c r="DD56" s="380">
        <f t="shared" si="193"/>
        <v>38855.547999999995</v>
      </c>
      <c r="DE56" s="64">
        <f t="shared" si="194"/>
        <v>0</v>
      </c>
      <c r="DF56" s="64">
        <f t="shared" si="195"/>
        <v>0</v>
      </c>
      <c r="DG56" s="64">
        <f t="shared" si="196"/>
        <v>8000</v>
      </c>
      <c r="DH56" s="64">
        <f t="shared" si="197"/>
        <v>37540.388999999996</v>
      </c>
      <c r="DI56" s="64">
        <f t="shared" si="198"/>
        <v>30855.550000000003</v>
      </c>
      <c r="DJ56" s="64">
        <f t="shared" si="199"/>
        <v>1315.1590000000001</v>
      </c>
      <c r="DK56" s="64">
        <f t="shared" si="200"/>
        <v>0</v>
      </c>
      <c r="DL56" s="64">
        <f t="shared" si="201"/>
        <v>0</v>
      </c>
      <c r="DM56" s="64">
        <f t="shared" si="202"/>
        <v>0</v>
      </c>
      <c r="DN56" s="64">
        <f t="shared" si="203"/>
        <v>0</v>
      </c>
      <c r="DO56" s="64">
        <f t="shared" si="204"/>
        <v>0</v>
      </c>
      <c r="DP56" s="64">
        <f t="shared" si="205"/>
        <v>0</v>
      </c>
      <c r="DQ56" s="245">
        <v>0</v>
      </c>
      <c r="DR56" s="245">
        <v>1</v>
      </c>
      <c r="DS56" s="245">
        <v>0</v>
      </c>
      <c r="DT56" s="245">
        <v>0</v>
      </c>
      <c r="DU56" s="245">
        <v>0</v>
      </c>
      <c r="DV56" s="245">
        <f t="shared" ref="DV56" si="284">SUM(DQ56:DU56)</f>
        <v>1</v>
      </c>
      <c r="DW56" s="245"/>
      <c r="DX56" s="245"/>
      <c r="DY56" s="34">
        <v>406.39377061938694</v>
      </c>
      <c r="DZ56" s="34">
        <f>1617953.45494426/1000</f>
        <v>1617.9534549442599</v>
      </c>
      <c r="EA56" s="34">
        <v>21.83</v>
      </c>
      <c r="EB56" s="64">
        <f t="shared" si="264"/>
        <v>34680.060000000005</v>
      </c>
      <c r="EC56" s="426">
        <f t="shared" si="265"/>
        <v>22587.333609999998</v>
      </c>
      <c r="ED56" s="426">
        <f t="shared" si="93"/>
        <v>11793.352999999999</v>
      </c>
      <c r="EE56" s="64">
        <f t="shared" si="94"/>
        <v>11793.352999999999</v>
      </c>
      <c r="EF56" s="64">
        <f t="shared" si="206"/>
        <v>0</v>
      </c>
      <c r="EG56" s="64">
        <f t="shared" si="95"/>
        <v>0</v>
      </c>
      <c r="EH56" s="64">
        <f t="shared" si="207"/>
        <v>0</v>
      </c>
      <c r="EI56" s="64">
        <f t="shared" si="208"/>
        <v>3824.51</v>
      </c>
      <c r="EJ56" s="64">
        <f t="shared" si="96"/>
        <v>10478.194</v>
      </c>
      <c r="EK56" s="64">
        <f t="shared" si="209"/>
        <v>10478.194</v>
      </c>
      <c r="EL56" s="64">
        <f t="shared" si="210"/>
        <v>30855.550000000003</v>
      </c>
      <c r="EM56" s="64">
        <f t="shared" si="211"/>
        <v>11810.94414</v>
      </c>
      <c r="EN56" s="64">
        <f t="shared" si="212"/>
        <v>1315.1590000000001</v>
      </c>
      <c r="EO56" s="64">
        <f t="shared" si="213"/>
        <v>0</v>
      </c>
      <c r="EP56" s="64">
        <f t="shared" si="214"/>
        <v>298.19547</v>
      </c>
      <c r="EQ56" s="64">
        <f t="shared" si="215"/>
        <v>0</v>
      </c>
      <c r="ER56" s="64">
        <f t="shared" si="216"/>
        <v>0</v>
      </c>
      <c r="ES56" s="64"/>
      <c r="ET56" s="426">
        <f t="shared" si="217"/>
        <v>0</v>
      </c>
      <c r="EU56" s="64">
        <f t="shared" si="218"/>
        <v>0</v>
      </c>
      <c r="EV56" s="64"/>
      <c r="EW56" s="426">
        <f t="shared" si="219"/>
        <v>0</v>
      </c>
      <c r="EX56" s="64">
        <f t="shared" si="266"/>
        <v>0</v>
      </c>
      <c r="EY56" s="426">
        <f t="shared" si="267"/>
        <v>0</v>
      </c>
      <c r="EZ56" s="426">
        <f t="shared" si="99"/>
        <v>0</v>
      </c>
      <c r="FA56" s="64">
        <f t="shared" si="100"/>
        <v>0</v>
      </c>
      <c r="FB56" s="64">
        <f t="shared" si="220"/>
        <v>0</v>
      </c>
      <c r="FC56" s="64">
        <f t="shared" si="101"/>
        <v>0</v>
      </c>
      <c r="FD56" s="64">
        <f t="shared" si="221"/>
        <v>0</v>
      </c>
      <c r="FE56" s="64">
        <f t="shared" si="222"/>
        <v>0</v>
      </c>
      <c r="FF56" s="64">
        <f t="shared" si="102"/>
        <v>0</v>
      </c>
      <c r="FG56" s="64">
        <f t="shared" si="223"/>
        <v>0</v>
      </c>
      <c r="FH56" s="64">
        <f t="shared" si="224"/>
        <v>0</v>
      </c>
      <c r="FI56" s="64">
        <f t="shared" si="225"/>
        <v>0</v>
      </c>
      <c r="FJ56" s="64">
        <f t="shared" si="226"/>
        <v>0</v>
      </c>
      <c r="FK56" s="64">
        <f t="shared" si="227"/>
        <v>0</v>
      </c>
      <c r="FL56" s="64">
        <f t="shared" si="228"/>
        <v>0</v>
      </c>
      <c r="FM56" s="64">
        <f t="shared" si="229"/>
        <v>0</v>
      </c>
      <c r="FN56" s="64">
        <f t="shared" si="230"/>
        <v>0</v>
      </c>
      <c r="FO56" s="64"/>
      <c r="FP56" s="64">
        <f t="shared" si="231"/>
        <v>0</v>
      </c>
      <c r="FQ56" s="64">
        <f t="shared" si="232"/>
        <v>0</v>
      </c>
      <c r="FR56" s="64"/>
      <c r="FS56" s="64">
        <f t="shared" si="233"/>
        <v>0</v>
      </c>
      <c r="FT56" s="64">
        <f t="shared" si="234"/>
        <v>4175.49</v>
      </c>
      <c r="FU56" s="432">
        <f t="shared" si="235"/>
        <v>31124.39086</v>
      </c>
      <c r="FV56" s="426">
        <f t="shared" si="103"/>
        <v>27062.195</v>
      </c>
      <c r="FW56" s="64">
        <f t="shared" si="51"/>
        <v>27062.195</v>
      </c>
      <c r="FX56" s="64">
        <f t="shared" si="236"/>
        <v>0</v>
      </c>
      <c r="FY56" s="64">
        <f t="shared" si="104"/>
        <v>0</v>
      </c>
      <c r="FZ56" s="64">
        <f t="shared" si="237"/>
        <v>0</v>
      </c>
      <c r="GA56" s="64">
        <f t="shared" si="238"/>
        <v>4175.49</v>
      </c>
      <c r="GB56" s="64">
        <f t="shared" si="105"/>
        <v>27062.195</v>
      </c>
      <c r="GC56" s="64">
        <f t="shared" si="239"/>
        <v>27062.195</v>
      </c>
      <c r="GD56" s="64">
        <f t="shared" si="240"/>
        <v>0</v>
      </c>
      <c r="GE56" s="64">
        <f t="shared" si="241"/>
        <v>4062.1958599999994</v>
      </c>
      <c r="GF56" s="64">
        <f t="shared" si="242"/>
        <v>0</v>
      </c>
      <c r="GG56" s="64">
        <f t="shared" si="243"/>
        <v>0</v>
      </c>
      <c r="GH56" s="64">
        <f t="shared" si="244"/>
        <v>0</v>
      </c>
      <c r="GI56" s="64">
        <f t="shared" si="245"/>
        <v>0</v>
      </c>
      <c r="GJ56" s="64">
        <f t="shared" si="246"/>
        <v>0</v>
      </c>
      <c r="GK56" s="64"/>
      <c r="GL56" s="64">
        <f t="shared" si="247"/>
        <v>0</v>
      </c>
      <c r="GM56" s="64">
        <f t="shared" si="248"/>
        <v>0</v>
      </c>
      <c r="GN56" s="64"/>
      <c r="GO56" s="64">
        <f t="shared" si="249"/>
        <v>0</v>
      </c>
      <c r="GP56" s="64">
        <f t="shared" si="250"/>
        <v>0</v>
      </c>
      <c r="GQ56" s="426">
        <f t="shared" si="251"/>
        <v>0</v>
      </c>
      <c r="GR56" s="426">
        <f t="shared" si="106"/>
        <v>0</v>
      </c>
      <c r="GS56" s="64">
        <f t="shared" si="68"/>
        <v>0</v>
      </c>
      <c r="GT56" s="64">
        <f t="shared" si="252"/>
        <v>0</v>
      </c>
      <c r="GU56" s="64">
        <f t="shared" si="107"/>
        <v>0</v>
      </c>
      <c r="GV56" s="64">
        <f t="shared" si="253"/>
        <v>0</v>
      </c>
      <c r="GW56" s="64">
        <f t="shared" si="254"/>
        <v>0</v>
      </c>
      <c r="GX56" s="64">
        <f t="shared" si="108"/>
        <v>0</v>
      </c>
      <c r="GY56" s="64">
        <f t="shared" si="255"/>
        <v>0</v>
      </c>
      <c r="GZ56" s="64">
        <f t="shared" si="256"/>
        <v>0</v>
      </c>
      <c r="HA56" s="64">
        <f t="shared" si="109"/>
        <v>0</v>
      </c>
      <c r="HB56" s="64">
        <f t="shared" si="257"/>
        <v>0</v>
      </c>
      <c r="HC56" s="64">
        <f t="shared" si="258"/>
        <v>0</v>
      </c>
      <c r="HD56" s="64">
        <f t="shared" si="110"/>
        <v>0</v>
      </c>
      <c r="HE56" s="64">
        <f t="shared" si="259"/>
        <v>0</v>
      </c>
      <c r="HF56" s="64">
        <f t="shared" si="260"/>
        <v>0</v>
      </c>
      <c r="HG56" s="64"/>
      <c r="HH56" s="64">
        <f t="shared" si="261"/>
        <v>0</v>
      </c>
      <c r="HI56" s="64">
        <f t="shared" si="262"/>
        <v>0</v>
      </c>
      <c r="HJ56" s="64"/>
      <c r="HK56" s="64">
        <f t="shared" si="263"/>
        <v>0</v>
      </c>
      <c r="HL56" s="382">
        <f t="shared" si="111"/>
        <v>38855.550000000003</v>
      </c>
      <c r="HM56" s="398">
        <f t="shared" si="81"/>
        <v>53711.724469999994</v>
      </c>
      <c r="HN56" s="429">
        <f t="shared" si="112"/>
        <v>38855.547999999995</v>
      </c>
      <c r="HO56" s="382">
        <f t="shared" si="82"/>
        <v>38855.547999999995</v>
      </c>
      <c r="HP56" s="382">
        <f t="shared" si="113"/>
        <v>0</v>
      </c>
      <c r="HQ56" s="382">
        <f t="shared" si="133"/>
        <v>0</v>
      </c>
      <c r="HR56" s="382">
        <f t="shared" si="134"/>
        <v>0</v>
      </c>
      <c r="HS56" s="382">
        <f t="shared" si="135"/>
        <v>8000</v>
      </c>
      <c r="HT56" s="382">
        <f t="shared" si="136"/>
        <v>37540.388999999996</v>
      </c>
      <c r="HU56" s="382">
        <f t="shared" si="137"/>
        <v>37540.388999999996</v>
      </c>
      <c r="HV56" s="382">
        <f t="shared" si="138"/>
        <v>30855.550000000003</v>
      </c>
      <c r="HW56" s="382">
        <f t="shared" si="139"/>
        <v>15873.14</v>
      </c>
      <c r="HX56" s="382">
        <f t="shared" si="140"/>
        <v>1315.1590000000001</v>
      </c>
      <c r="HY56" s="382">
        <f t="shared" si="141"/>
        <v>0</v>
      </c>
      <c r="HZ56" s="382">
        <f t="shared" si="142"/>
        <v>298.19547</v>
      </c>
      <c r="IA56" s="382">
        <f t="shared" si="143"/>
        <v>0</v>
      </c>
      <c r="IB56" s="382">
        <f t="shared" si="144"/>
        <v>0</v>
      </c>
      <c r="IC56" s="382">
        <f t="shared" si="145"/>
        <v>0</v>
      </c>
      <c r="ID56" s="382">
        <f t="shared" si="146"/>
        <v>0</v>
      </c>
      <c r="IE56" s="382">
        <f t="shared" si="147"/>
        <v>0</v>
      </c>
      <c r="IF56" s="382">
        <f t="shared" si="148"/>
        <v>0</v>
      </c>
      <c r="IG56" s="382">
        <f t="shared" si="149"/>
        <v>0</v>
      </c>
    </row>
    <row r="57" spans="1:243" s="33" customFormat="1" ht="25.5" hidden="1" outlineLevel="1">
      <c r="A57" s="373" t="s">
        <v>516</v>
      </c>
      <c r="B57" s="384" t="s">
        <v>569</v>
      </c>
      <c r="C57" s="60"/>
      <c r="D57" s="60"/>
      <c r="E57" s="245"/>
      <c r="F57" s="245"/>
      <c r="G57" s="245"/>
      <c r="H57" s="245"/>
      <c r="I57" s="245"/>
      <c r="J57" s="245">
        <v>2019</v>
      </c>
      <c r="K57" s="245">
        <v>2019</v>
      </c>
      <c r="L57" s="245"/>
      <c r="M57" s="34">
        <f t="shared" ref="M57:M59" si="285">+P57+R57+T57+AG57+AS57+AV57</f>
        <v>0</v>
      </c>
      <c r="N57" s="342" t="s">
        <v>604</v>
      </c>
      <c r="O57" s="34">
        <f t="shared" si="276"/>
        <v>16453.579000000002</v>
      </c>
      <c r="P57" s="34">
        <f t="shared" si="277"/>
        <v>0</v>
      </c>
      <c r="Q57" s="34">
        <f t="shared" si="277"/>
        <v>0</v>
      </c>
      <c r="R57" s="34">
        <f t="shared" si="277"/>
        <v>0</v>
      </c>
      <c r="S57" s="34">
        <f t="shared" si="277"/>
        <v>0</v>
      </c>
      <c r="T57" s="34">
        <f t="shared" si="277"/>
        <v>0</v>
      </c>
      <c r="U57" s="34">
        <f t="shared" si="277"/>
        <v>16453.579000000002</v>
      </c>
      <c r="V57" s="66">
        <f t="shared" si="132"/>
        <v>0</v>
      </c>
      <c r="W57" s="34"/>
      <c r="X57" s="34"/>
      <c r="Y57" s="34"/>
      <c r="Z57" s="34"/>
      <c r="AA57" s="34"/>
      <c r="AB57" s="34"/>
      <c r="AC57" s="34"/>
      <c r="AD57" s="34"/>
      <c r="AE57" s="34"/>
      <c r="AF57" s="34"/>
      <c r="AG57" s="34">
        <f t="shared" ref="AG57:AH59" si="286">BG57+BU57+CI57+CW57</f>
        <v>0</v>
      </c>
      <c r="AH57" s="34">
        <f t="shared" si="286"/>
        <v>0</v>
      </c>
      <c r="AI57" s="34">
        <f t="shared" si="131"/>
        <v>397.99200000000002</v>
      </c>
      <c r="AJ57" s="342">
        <v>397.99200000000002</v>
      </c>
      <c r="AK57" s="34"/>
      <c r="AL57" s="34"/>
      <c r="AM57" s="34"/>
      <c r="AN57" s="34"/>
      <c r="AO57" s="34"/>
      <c r="AP57" s="34"/>
      <c r="AQ57" s="34"/>
      <c r="AR57" s="34"/>
      <c r="AS57" s="34">
        <f t="shared" ref="AS57:AT59" si="287">BI57+BW57+CK57+CY57</f>
        <v>0</v>
      </c>
      <c r="AT57" s="34">
        <f t="shared" si="287"/>
        <v>0</v>
      </c>
      <c r="AU57" s="34"/>
      <c r="AV57" s="34">
        <f t="shared" si="278"/>
        <v>0</v>
      </c>
      <c r="AW57" s="34">
        <f t="shared" si="278"/>
        <v>0</v>
      </c>
      <c r="AX57" s="68"/>
      <c r="AY57" s="68">
        <f t="shared" si="268"/>
        <v>0</v>
      </c>
      <c r="AZ57" s="34">
        <f t="shared" si="268"/>
        <v>12595.912</v>
      </c>
      <c r="BA57" s="185"/>
      <c r="BB57" s="185"/>
      <c r="BC57" s="184"/>
      <c r="BD57" s="184"/>
      <c r="BE57" s="184"/>
      <c r="BF57" s="184">
        <f>12292.552+303.36</f>
        <v>12595.912</v>
      </c>
      <c r="BG57" s="184"/>
      <c r="BH57" s="184"/>
      <c r="BI57" s="184"/>
      <c r="BJ57" s="184"/>
      <c r="BK57" s="192"/>
      <c r="BL57" s="192"/>
      <c r="BM57" s="34">
        <f t="shared" si="283"/>
        <v>0</v>
      </c>
      <c r="BN57" s="34">
        <f t="shared" si="283"/>
        <v>3857.6669999999999</v>
      </c>
      <c r="BO57" s="245"/>
      <c r="BP57" s="245"/>
      <c r="BQ57" s="245"/>
      <c r="BR57" s="245"/>
      <c r="BS57" s="245"/>
      <c r="BT57" s="34">
        <f>3763.037+94.63</f>
        <v>3857.6669999999999</v>
      </c>
      <c r="BU57" s="245"/>
      <c r="BV57" s="245"/>
      <c r="BW57" s="245"/>
      <c r="BX57" s="245"/>
      <c r="BY57" s="245"/>
      <c r="BZ57" s="245"/>
      <c r="CA57" s="68">
        <f t="shared" si="269"/>
        <v>0</v>
      </c>
      <c r="CB57" s="68">
        <f t="shared" si="269"/>
        <v>0</v>
      </c>
      <c r="CC57" s="34"/>
      <c r="CD57" s="34"/>
      <c r="CE57" s="184"/>
      <c r="CF57" s="184"/>
      <c r="CG57" s="184"/>
      <c r="CH57" s="184"/>
      <c r="CI57" s="34"/>
      <c r="CJ57" s="34"/>
      <c r="CK57" s="34"/>
      <c r="CL57" s="34"/>
      <c r="CM57" s="34"/>
      <c r="CN57" s="34"/>
      <c r="CO57" s="34">
        <f t="shared" si="270"/>
        <v>0</v>
      </c>
      <c r="CP57" s="34">
        <f t="shared" si="270"/>
        <v>0</v>
      </c>
      <c r="CQ57" s="245"/>
      <c r="CR57" s="245"/>
      <c r="CS57" s="245"/>
      <c r="CT57" s="245"/>
      <c r="CU57" s="245"/>
      <c r="CV57" s="245"/>
      <c r="CW57" s="245"/>
      <c r="CX57" s="245"/>
      <c r="CY57" s="245"/>
      <c r="CZ57" s="245"/>
      <c r="DA57" s="245"/>
      <c r="DB57" s="245"/>
      <c r="DC57" s="380">
        <f t="shared" si="192"/>
        <v>0</v>
      </c>
      <c r="DD57" s="380">
        <f t="shared" si="193"/>
        <v>16453.579000000002</v>
      </c>
      <c r="DE57" s="64">
        <f t="shared" si="194"/>
        <v>0</v>
      </c>
      <c r="DF57" s="64">
        <f t="shared" si="195"/>
        <v>0</v>
      </c>
      <c r="DG57" s="64">
        <f t="shared" si="196"/>
        <v>0</v>
      </c>
      <c r="DH57" s="64">
        <f t="shared" si="197"/>
        <v>0</v>
      </c>
      <c r="DI57" s="64">
        <f t="shared" si="198"/>
        <v>0</v>
      </c>
      <c r="DJ57" s="64">
        <f t="shared" si="199"/>
        <v>16453.579000000002</v>
      </c>
      <c r="DK57" s="64">
        <f t="shared" si="200"/>
        <v>0</v>
      </c>
      <c r="DL57" s="64">
        <f t="shared" si="201"/>
        <v>0</v>
      </c>
      <c r="DM57" s="64">
        <f t="shared" si="202"/>
        <v>0</v>
      </c>
      <c r="DN57" s="64">
        <f t="shared" si="203"/>
        <v>0</v>
      </c>
      <c r="DO57" s="64">
        <f t="shared" si="204"/>
        <v>0</v>
      </c>
      <c r="DP57" s="64">
        <f t="shared" si="205"/>
        <v>0</v>
      </c>
      <c r="DQ57" s="245"/>
      <c r="DR57" s="245"/>
      <c r="DS57" s="245"/>
      <c r="DT57" s="245"/>
      <c r="DU57" s="245"/>
      <c r="DV57" s="245"/>
      <c r="DW57" s="245"/>
      <c r="DX57" s="245"/>
      <c r="DY57" s="34"/>
      <c r="DZ57" s="34"/>
      <c r="EA57" s="34"/>
      <c r="EB57" s="64">
        <f t="shared" si="264"/>
        <v>0</v>
      </c>
      <c r="EC57" s="426">
        <f t="shared" si="265"/>
        <v>397.99200000000002</v>
      </c>
      <c r="ED57" s="426">
        <f t="shared" si="93"/>
        <v>12595.912</v>
      </c>
      <c r="EE57" s="64">
        <f t="shared" si="94"/>
        <v>12595.912</v>
      </c>
      <c r="EF57" s="64">
        <f t="shared" si="206"/>
        <v>0</v>
      </c>
      <c r="EG57" s="64">
        <f t="shared" si="95"/>
        <v>0</v>
      </c>
      <c r="EH57" s="64">
        <f t="shared" si="207"/>
        <v>0</v>
      </c>
      <c r="EI57" s="64">
        <f t="shared" si="208"/>
        <v>0</v>
      </c>
      <c r="EJ57" s="64">
        <f t="shared" si="96"/>
        <v>0</v>
      </c>
      <c r="EK57" s="64">
        <f t="shared" si="209"/>
        <v>0</v>
      </c>
      <c r="EL57" s="64">
        <f t="shared" si="210"/>
        <v>0</v>
      </c>
      <c r="EM57" s="64">
        <f t="shared" si="211"/>
        <v>0</v>
      </c>
      <c r="EN57" s="64">
        <f t="shared" si="212"/>
        <v>12595.912</v>
      </c>
      <c r="EO57" s="64">
        <f t="shared" si="213"/>
        <v>0</v>
      </c>
      <c r="EP57" s="64">
        <f t="shared" si="214"/>
        <v>397.99200000000002</v>
      </c>
      <c r="EQ57" s="64">
        <f t="shared" si="215"/>
        <v>0</v>
      </c>
      <c r="ER57" s="64">
        <f t="shared" si="216"/>
        <v>0</v>
      </c>
      <c r="ES57" s="64"/>
      <c r="ET57" s="426">
        <f t="shared" si="217"/>
        <v>0</v>
      </c>
      <c r="EU57" s="64">
        <f t="shared" si="218"/>
        <v>0</v>
      </c>
      <c r="EV57" s="64"/>
      <c r="EW57" s="426">
        <f t="shared" si="219"/>
        <v>0</v>
      </c>
      <c r="EX57" s="64">
        <f t="shared" si="266"/>
        <v>0</v>
      </c>
      <c r="EY57" s="426">
        <f t="shared" si="267"/>
        <v>0</v>
      </c>
      <c r="EZ57" s="426">
        <f t="shared" si="99"/>
        <v>3857.6669999999999</v>
      </c>
      <c r="FA57" s="64">
        <f t="shared" si="100"/>
        <v>3857.6669999999999</v>
      </c>
      <c r="FB57" s="64">
        <f t="shared" si="220"/>
        <v>0</v>
      </c>
      <c r="FC57" s="64">
        <f t="shared" si="101"/>
        <v>0</v>
      </c>
      <c r="FD57" s="64">
        <f t="shared" si="221"/>
        <v>0</v>
      </c>
      <c r="FE57" s="64">
        <f t="shared" si="222"/>
        <v>0</v>
      </c>
      <c r="FF57" s="64">
        <f t="shared" si="102"/>
        <v>0</v>
      </c>
      <c r="FG57" s="64">
        <f t="shared" si="223"/>
        <v>0</v>
      </c>
      <c r="FH57" s="64">
        <f t="shared" si="224"/>
        <v>0</v>
      </c>
      <c r="FI57" s="64">
        <f t="shared" si="225"/>
        <v>0</v>
      </c>
      <c r="FJ57" s="64">
        <f t="shared" si="226"/>
        <v>3857.6669999999999</v>
      </c>
      <c r="FK57" s="64">
        <f t="shared" si="227"/>
        <v>0</v>
      </c>
      <c r="FL57" s="64">
        <f t="shared" si="228"/>
        <v>0</v>
      </c>
      <c r="FM57" s="64">
        <f t="shared" si="229"/>
        <v>0</v>
      </c>
      <c r="FN57" s="64">
        <f t="shared" si="230"/>
        <v>0</v>
      </c>
      <c r="FO57" s="64"/>
      <c r="FP57" s="64">
        <f t="shared" si="231"/>
        <v>0</v>
      </c>
      <c r="FQ57" s="64">
        <f t="shared" si="232"/>
        <v>0</v>
      </c>
      <c r="FR57" s="64"/>
      <c r="FS57" s="64">
        <f t="shared" si="233"/>
        <v>0</v>
      </c>
      <c r="FT57" s="64">
        <f t="shared" si="234"/>
        <v>0</v>
      </c>
      <c r="FU57" s="426">
        <f t="shared" si="235"/>
        <v>0</v>
      </c>
      <c r="FV57" s="426">
        <f t="shared" si="103"/>
        <v>0</v>
      </c>
      <c r="FW57" s="64">
        <f t="shared" si="51"/>
        <v>0</v>
      </c>
      <c r="FX57" s="64">
        <f t="shared" si="236"/>
        <v>0</v>
      </c>
      <c r="FY57" s="64">
        <f t="shared" si="104"/>
        <v>0</v>
      </c>
      <c r="FZ57" s="64">
        <f t="shared" si="237"/>
        <v>0</v>
      </c>
      <c r="GA57" s="64">
        <f t="shared" si="238"/>
        <v>0</v>
      </c>
      <c r="GB57" s="64">
        <f t="shared" si="105"/>
        <v>0</v>
      </c>
      <c r="GC57" s="64">
        <f t="shared" si="239"/>
        <v>0</v>
      </c>
      <c r="GD57" s="64">
        <f t="shared" si="240"/>
        <v>0</v>
      </c>
      <c r="GE57" s="64">
        <f t="shared" si="241"/>
        <v>0</v>
      </c>
      <c r="GF57" s="64">
        <f t="shared" si="242"/>
        <v>0</v>
      </c>
      <c r="GG57" s="64">
        <f t="shared" si="243"/>
        <v>0</v>
      </c>
      <c r="GH57" s="64">
        <f t="shared" si="244"/>
        <v>0</v>
      </c>
      <c r="GI57" s="64">
        <f t="shared" si="245"/>
        <v>0</v>
      </c>
      <c r="GJ57" s="64">
        <f t="shared" si="246"/>
        <v>0</v>
      </c>
      <c r="GK57" s="64"/>
      <c r="GL57" s="64">
        <f t="shared" si="247"/>
        <v>0</v>
      </c>
      <c r="GM57" s="64">
        <f t="shared" si="248"/>
        <v>0</v>
      </c>
      <c r="GN57" s="64"/>
      <c r="GO57" s="64">
        <f t="shared" si="249"/>
        <v>0</v>
      </c>
      <c r="GP57" s="64">
        <f t="shared" si="250"/>
        <v>0</v>
      </c>
      <c r="GQ57" s="426">
        <f t="shared" si="251"/>
        <v>0</v>
      </c>
      <c r="GR57" s="426">
        <f t="shared" si="106"/>
        <v>0</v>
      </c>
      <c r="GS57" s="64">
        <f t="shared" si="68"/>
        <v>0</v>
      </c>
      <c r="GT57" s="64">
        <f t="shared" si="252"/>
        <v>0</v>
      </c>
      <c r="GU57" s="64">
        <f t="shared" si="107"/>
        <v>0</v>
      </c>
      <c r="GV57" s="64">
        <f t="shared" si="253"/>
        <v>0</v>
      </c>
      <c r="GW57" s="64">
        <f t="shared" si="254"/>
        <v>0</v>
      </c>
      <c r="GX57" s="64">
        <f t="shared" si="108"/>
        <v>0</v>
      </c>
      <c r="GY57" s="64">
        <f t="shared" si="255"/>
        <v>0</v>
      </c>
      <c r="GZ57" s="64">
        <f t="shared" si="256"/>
        <v>0</v>
      </c>
      <c r="HA57" s="64">
        <f t="shared" si="109"/>
        <v>0</v>
      </c>
      <c r="HB57" s="64">
        <f t="shared" si="257"/>
        <v>0</v>
      </c>
      <c r="HC57" s="64">
        <f t="shared" si="258"/>
        <v>0</v>
      </c>
      <c r="HD57" s="64">
        <f t="shared" si="110"/>
        <v>0</v>
      </c>
      <c r="HE57" s="64">
        <f t="shared" si="259"/>
        <v>0</v>
      </c>
      <c r="HF57" s="64">
        <f t="shared" si="260"/>
        <v>0</v>
      </c>
      <c r="HG57" s="64"/>
      <c r="HH57" s="64">
        <f t="shared" si="261"/>
        <v>0</v>
      </c>
      <c r="HI57" s="64">
        <f t="shared" si="262"/>
        <v>0</v>
      </c>
      <c r="HJ57" s="64"/>
      <c r="HK57" s="64">
        <f t="shared" si="263"/>
        <v>0</v>
      </c>
      <c r="HL57" s="382">
        <f t="shared" si="111"/>
        <v>0</v>
      </c>
      <c r="HM57" s="398">
        <f t="shared" si="81"/>
        <v>397.99200000000002</v>
      </c>
      <c r="HN57" s="398">
        <f t="shared" si="112"/>
        <v>16453.579000000002</v>
      </c>
      <c r="HO57" s="382">
        <f t="shared" si="82"/>
        <v>16453.579000000002</v>
      </c>
      <c r="HP57" s="382">
        <f t="shared" si="113"/>
        <v>0</v>
      </c>
      <c r="HQ57" s="382">
        <f t="shared" si="133"/>
        <v>0</v>
      </c>
      <c r="HR57" s="382">
        <f t="shared" si="134"/>
        <v>0</v>
      </c>
      <c r="HS57" s="382">
        <f t="shared" si="135"/>
        <v>0</v>
      </c>
      <c r="HT57" s="382">
        <f t="shared" si="136"/>
        <v>0</v>
      </c>
      <c r="HU57" s="382">
        <f t="shared" si="137"/>
        <v>0</v>
      </c>
      <c r="HV57" s="382">
        <f t="shared" si="138"/>
        <v>0</v>
      </c>
      <c r="HW57" s="382">
        <f t="shared" si="139"/>
        <v>0</v>
      </c>
      <c r="HX57" s="382">
        <f t="shared" si="140"/>
        <v>16453.579000000002</v>
      </c>
      <c r="HY57" s="382">
        <f t="shared" si="141"/>
        <v>0</v>
      </c>
      <c r="HZ57" s="382">
        <f t="shared" si="142"/>
        <v>397.99200000000002</v>
      </c>
      <c r="IA57" s="382">
        <f t="shared" si="143"/>
        <v>0</v>
      </c>
      <c r="IB57" s="382">
        <f t="shared" si="144"/>
        <v>0</v>
      </c>
      <c r="IC57" s="382">
        <f t="shared" si="145"/>
        <v>0</v>
      </c>
      <c r="ID57" s="382">
        <f t="shared" si="146"/>
        <v>0</v>
      </c>
      <c r="IE57" s="382">
        <f t="shared" si="147"/>
        <v>0</v>
      </c>
      <c r="IF57" s="382">
        <f t="shared" si="148"/>
        <v>0</v>
      </c>
      <c r="IG57" s="382">
        <f t="shared" si="149"/>
        <v>0</v>
      </c>
    </row>
    <row r="58" spans="1:243" s="35" customFormat="1" hidden="1" outlineLevel="1">
      <c r="A58" s="373"/>
      <c r="B58" s="60" t="s">
        <v>624</v>
      </c>
      <c r="C58" s="60"/>
      <c r="D58" s="60"/>
      <c r="E58" s="245"/>
      <c r="F58" s="245"/>
      <c r="G58" s="245"/>
      <c r="H58" s="245"/>
      <c r="I58" s="245"/>
      <c r="J58" s="245">
        <v>2018</v>
      </c>
      <c r="K58" s="245">
        <v>2018</v>
      </c>
      <c r="L58" s="245"/>
      <c r="M58" s="34">
        <f t="shared" si="285"/>
        <v>0</v>
      </c>
      <c r="N58" s="341" t="s">
        <v>603</v>
      </c>
      <c r="O58" s="34">
        <f t="shared" si="276"/>
        <v>0</v>
      </c>
      <c r="P58" s="34"/>
      <c r="Q58" s="34"/>
      <c r="R58" s="34"/>
      <c r="S58" s="34"/>
      <c r="T58" s="34"/>
      <c r="U58" s="34"/>
      <c r="V58" s="66">
        <f t="shared" si="132"/>
        <v>0</v>
      </c>
      <c r="W58" s="342">
        <v>834.55419999999992</v>
      </c>
      <c r="X58" s="34"/>
      <c r="Y58" s="34"/>
      <c r="Z58" s="34"/>
      <c r="AA58" s="34"/>
      <c r="AB58" s="34"/>
      <c r="AC58" s="34"/>
      <c r="AD58" s="34"/>
      <c r="AE58" s="34"/>
      <c r="AF58" s="34"/>
      <c r="AG58" s="34"/>
      <c r="AH58" s="34"/>
      <c r="AI58" s="34">
        <f t="shared" si="131"/>
        <v>0</v>
      </c>
      <c r="AJ58" s="34"/>
      <c r="AK58" s="34"/>
      <c r="AL58" s="34"/>
      <c r="AM58" s="34"/>
      <c r="AN58" s="34"/>
      <c r="AO58" s="34"/>
      <c r="AP58" s="34"/>
      <c r="AQ58" s="34"/>
      <c r="AR58" s="34"/>
      <c r="AS58" s="34"/>
      <c r="AT58" s="34"/>
      <c r="AU58" s="34"/>
      <c r="AV58" s="34"/>
      <c r="AW58" s="34"/>
      <c r="AX58" s="68"/>
      <c r="AY58" s="68"/>
      <c r="AZ58" s="34"/>
      <c r="BA58" s="185"/>
      <c r="BB58" s="185"/>
      <c r="BC58" s="184"/>
      <c r="BD58" s="184"/>
      <c r="BE58" s="184"/>
      <c r="BF58" s="184"/>
      <c r="BG58" s="184"/>
      <c r="BH58" s="184"/>
      <c r="BI58" s="184"/>
      <c r="BJ58" s="184"/>
      <c r="BK58" s="192"/>
      <c r="BL58" s="192"/>
      <c r="BM58" s="34"/>
      <c r="BN58" s="34"/>
      <c r="BO58" s="245"/>
      <c r="BP58" s="245"/>
      <c r="BQ58" s="245"/>
      <c r="BR58" s="245"/>
      <c r="BS58" s="245"/>
      <c r="BT58" s="34"/>
      <c r="BU58" s="245"/>
      <c r="BV58" s="245"/>
      <c r="BW58" s="245"/>
      <c r="BX58" s="245"/>
      <c r="BY58" s="245"/>
      <c r="BZ58" s="245"/>
      <c r="CA58" s="68"/>
      <c r="CB58" s="68"/>
      <c r="CC58" s="34"/>
      <c r="CD58" s="34"/>
      <c r="CE58" s="184"/>
      <c r="CF58" s="184"/>
      <c r="CG58" s="184"/>
      <c r="CH58" s="184"/>
      <c r="CI58" s="34"/>
      <c r="CJ58" s="34"/>
      <c r="CK58" s="34"/>
      <c r="CL58" s="34"/>
      <c r="CM58" s="34"/>
      <c r="CN58" s="34"/>
      <c r="CO58" s="34"/>
      <c r="CP58" s="34"/>
      <c r="CQ58" s="245"/>
      <c r="CR58" s="245"/>
      <c r="CS58" s="245"/>
      <c r="CT58" s="245"/>
      <c r="CU58" s="245"/>
      <c r="CV58" s="245"/>
      <c r="CW58" s="245"/>
      <c r="CX58" s="245"/>
      <c r="CY58" s="245"/>
      <c r="CZ58" s="245"/>
      <c r="DA58" s="245"/>
      <c r="DB58" s="245"/>
      <c r="DC58" s="380">
        <f t="shared" si="192"/>
        <v>0</v>
      </c>
      <c r="DD58" s="380">
        <f t="shared" si="193"/>
        <v>0</v>
      </c>
      <c r="DE58" s="64">
        <f t="shared" si="194"/>
        <v>0</v>
      </c>
      <c r="DF58" s="64">
        <f t="shared" si="195"/>
        <v>0</v>
      </c>
      <c r="DG58" s="64">
        <f t="shared" si="196"/>
        <v>0</v>
      </c>
      <c r="DH58" s="64">
        <f t="shared" si="197"/>
        <v>0</v>
      </c>
      <c r="DI58" s="64">
        <f t="shared" si="198"/>
        <v>0</v>
      </c>
      <c r="DJ58" s="64">
        <f t="shared" si="199"/>
        <v>0</v>
      </c>
      <c r="DK58" s="64">
        <f t="shared" si="200"/>
        <v>0</v>
      </c>
      <c r="DL58" s="64">
        <f t="shared" si="201"/>
        <v>0</v>
      </c>
      <c r="DM58" s="64">
        <f t="shared" si="202"/>
        <v>0</v>
      </c>
      <c r="DN58" s="64">
        <f t="shared" si="203"/>
        <v>0</v>
      </c>
      <c r="DO58" s="64">
        <f t="shared" si="204"/>
        <v>0</v>
      </c>
      <c r="DP58" s="64">
        <f t="shared" si="205"/>
        <v>0</v>
      </c>
      <c r="DQ58" s="245"/>
      <c r="DR58" s="245"/>
      <c r="DS58" s="245"/>
      <c r="DT58" s="245"/>
      <c r="DU58" s="245"/>
      <c r="DV58" s="245"/>
      <c r="DW58" s="245"/>
      <c r="DX58" s="245"/>
      <c r="DY58" s="34"/>
      <c r="DZ58" s="34"/>
      <c r="EA58" s="34"/>
      <c r="EB58" s="64">
        <f t="shared" si="264"/>
        <v>0</v>
      </c>
      <c r="EC58" s="426">
        <f t="shared" si="265"/>
        <v>834.55419999999992</v>
      </c>
      <c r="ED58" s="426">
        <f t="shared" si="93"/>
        <v>0</v>
      </c>
      <c r="EE58" s="64">
        <f t="shared" si="94"/>
        <v>0</v>
      </c>
      <c r="EF58" s="64">
        <f t="shared" si="206"/>
        <v>0</v>
      </c>
      <c r="EG58" s="64">
        <f t="shared" si="95"/>
        <v>0</v>
      </c>
      <c r="EH58" s="64">
        <f t="shared" si="207"/>
        <v>0</v>
      </c>
      <c r="EI58" s="64">
        <f t="shared" si="208"/>
        <v>0</v>
      </c>
      <c r="EJ58" s="64">
        <f t="shared" si="96"/>
        <v>0</v>
      </c>
      <c r="EK58" s="64">
        <f t="shared" si="209"/>
        <v>0</v>
      </c>
      <c r="EL58" s="64">
        <f t="shared" si="210"/>
        <v>0</v>
      </c>
      <c r="EM58" s="64">
        <f t="shared" si="211"/>
        <v>834.55419999999992</v>
      </c>
      <c r="EN58" s="64">
        <f t="shared" si="212"/>
        <v>0</v>
      </c>
      <c r="EO58" s="64">
        <f t="shared" si="213"/>
        <v>0</v>
      </c>
      <c r="EP58" s="64">
        <f t="shared" si="214"/>
        <v>0</v>
      </c>
      <c r="EQ58" s="64">
        <f t="shared" si="215"/>
        <v>0</v>
      </c>
      <c r="ER58" s="64">
        <f t="shared" si="216"/>
        <v>0</v>
      </c>
      <c r="ES58" s="64"/>
      <c r="ET58" s="426">
        <f t="shared" si="217"/>
        <v>0</v>
      </c>
      <c r="EU58" s="64">
        <f t="shared" si="218"/>
        <v>0</v>
      </c>
      <c r="EV58" s="64"/>
      <c r="EW58" s="426">
        <f t="shared" si="219"/>
        <v>0</v>
      </c>
      <c r="EX58" s="64">
        <f t="shared" si="266"/>
        <v>0</v>
      </c>
      <c r="EY58" s="426">
        <f t="shared" si="267"/>
        <v>0</v>
      </c>
      <c r="EZ58" s="426">
        <f t="shared" si="99"/>
        <v>0</v>
      </c>
      <c r="FA58" s="64">
        <f t="shared" si="100"/>
        <v>0</v>
      </c>
      <c r="FB58" s="64">
        <f t="shared" si="220"/>
        <v>0</v>
      </c>
      <c r="FC58" s="64">
        <f t="shared" si="101"/>
        <v>0</v>
      </c>
      <c r="FD58" s="64">
        <f t="shared" si="221"/>
        <v>0</v>
      </c>
      <c r="FE58" s="64">
        <f t="shared" si="222"/>
        <v>0</v>
      </c>
      <c r="FF58" s="64">
        <f t="shared" si="102"/>
        <v>0</v>
      </c>
      <c r="FG58" s="64">
        <f t="shared" si="223"/>
        <v>0</v>
      </c>
      <c r="FH58" s="64">
        <f t="shared" si="224"/>
        <v>0</v>
      </c>
      <c r="FI58" s="64">
        <f t="shared" si="225"/>
        <v>0</v>
      </c>
      <c r="FJ58" s="64">
        <f t="shared" si="226"/>
        <v>0</v>
      </c>
      <c r="FK58" s="64">
        <f t="shared" si="227"/>
        <v>0</v>
      </c>
      <c r="FL58" s="64">
        <f t="shared" si="228"/>
        <v>0</v>
      </c>
      <c r="FM58" s="64">
        <f t="shared" si="229"/>
        <v>0</v>
      </c>
      <c r="FN58" s="64">
        <f t="shared" si="230"/>
        <v>0</v>
      </c>
      <c r="FO58" s="64"/>
      <c r="FP58" s="64">
        <f t="shared" si="231"/>
        <v>0</v>
      </c>
      <c r="FQ58" s="64">
        <f t="shared" si="232"/>
        <v>0</v>
      </c>
      <c r="FR58" s="64"/>
      <c r="FS58" s="64">
        <f t="shared" si="233"/>
        <v>0</v>
      </c>
      <c r="FT58" s="64">
        <f t="shared" si="234"/>
        <v>0</v>
      </c>
      <c r="FU58" s="426">
        <f t="shared" si="235"/>
        <v>0</v>
      </c>
      <c r="FV58" s="426">
        <f t="shared" si="103"/>
        <v>0</v>
      </c>
      <c r="FW58" s="64">
        <f t="shared" si="51"/>
        <v>0</v>
      </c>
      <c r="FX58" s="64">
        <f t="shared" si="236"/>
        <v>0</v>
      </c>
      <c r="FY58" s="64">
        <f t="shared" si="104"/>
        <v>0</v>
      </c>
      <c r="FZ58" s="64">
        <f t="shared" si="237"/>
        <v>0</v>
      </c>
      <c r="GA58" s="64">
        <f t="shared" si="238"/>
        <v>0</v>
      </c>
      <c r="GB58" s="64">
        <f t="shared" si="105"/>
        <v>0</v>
      </c>
      <c r="GC58" s="64">
        <f t="shared" si="239"/>
        <v>0</v>
      </c>
      <c r="GD58" s="64">
        <f t="shared" si="240"/>
        <v>0</v>
      </c>
      <c r="GE58" s="64">
        <f t="shared" si="241"/>
        <v>0</v>
      </c>
      <c r="GF58" s="64">
        <f t="shared" si="242"/>
        <v>0</v>
      </c>
      <c r="GG58" s="64">
        <f t="shared" si="243"/>
        <v>0</v>
      </c>
      <c r="GH58" s="64">
        <f t="shared" si="244"/>
        <v>0</v>
      </c>
      <c r="GI58" s="64">
        <f t="shared" si="245"/>
        <v>0</v>
      </c>
      <c r="GJ58" s="64">
        <f t="shared" si="246"/>
        <v>0</v>
      </c>
      <c r="GK58" s="64"/>
      <c r="GL58" s="64">
        <f t="shared" si="247"/>
        <v>0</v>
      </c>
      <c r="GM58" s="64">
        <f t="shared" si="248"/>
        <v>0</v>
      </c>
      <c r="GN58" s="64"/>
      <c r="GO58" s="64">
        <f t="shared" si="249"/>
        <v>0</v>
      </c>
      <c r="GP58" s="64">
        <f t="shared" si="250"/>
        <v>0</v>
      </c>
      <c r="GQ58" s="426">
        <f t="shared" si="251"/>
        <v>0</v>
      </c>
      <c r="GR58" s="426">
        <f t="shared" si="106"/>
        <v>0</v>
      </c>
      <c r="GS58" s="64">
        <f t="shared" si="68"/>
        <v>0</v>
      </c>
      <c r="GT58" s="64">
        <f t="shared" si="252"/>
        <v>0</v>
      </c>
      <c r="GU58" s="64">
        <f t="shared" si="107"/>
        <v>0</v>
      </c>
      <c r="GV58" s="64">
        <f t="shared" si="253"/>
        <v>0</v>
      </c>
      <c r="GW58" s="64">
        <f t="shared" si="254"/>
        <v>0</v>
      </c>
      <c r="GX58" s="64">
        <f t="shared" si="108"/>
        <v>0</v>
      </c>
      <c r="GY58" s="64">
        <f t="shared" si="255"/>
        <v>0</v>
      </c>
      <c r="GZ58" s="64">
        <f t="shared" si="256"/>
        <v>0</v>
      </c>
      <c r="HA58" s="64">
        <f t="shared" si="109"/>
        <v>0</v>
      </c>
      <c r="HB58" s="64">
        <f t="shared" si="257"/>
        <v>0</v>
      </c>
      <c r="HC58" s="64">
        <f t="shared" si="258"/>
        <v>0</v>
      </c>
      <c r="HD58" s="64">
        <f t="shared" si="110"/>
        <v>0</v>
      </c>
      <c r="HE58" s="64">
        <f t="shared" si="259"/>
        <v>0</v>
      </c>
      <c r="HF58" s="64">
        <f t="shared" si="260"/>
        <v>0</v>
      </c>
      <c r="HG58" s="64"/>
      <c r="HH58" s="64">
        <f t="shared" si="261"/>
        <v>0</v>
      </c>
      <c r="HI58" s="64">
        <f t="shared" si="262"/>
        <v>0</v>
      </c>
      <c r="HJ58" s="64"/>
      <c r="HK58" s="64">
        <f t="shared" si="263"/>
        <v>0</v>
      </c>
      <c r="HL58" s="382">
        <f t="shared" si="111"/>
        <v>0</v>
      </c>
      <c r="HM58" s="398">
        <f t="shared" si="81"/>
        <v>834.55419999999992</v>
      </c>
      <c r="HN58" s="398">
        <f t="shared" si="112"/>
        <v>0</v>
      </c>
      <c r="HO58" s="382">
        <f t="shared" si="82"/>
        <v>0</v>
      </c>
      <c r="HP58" s="382">
        <f t="shared" si="113"/>
        <v>0</v>
      </c>
      <c r="HQ58" s="382">
        <f t="shared" si="133"/>
        <v>0</v>
      </c>
      <c r="HR58" s="382">
        <f t="shared" si="134"/>
        <v>0</v>
      </c>
      <c r="HS58" s="382">
        <f t="shared" si="135"/>
        <v>0</v>
      </c>
      <c r="HT58" s="382">
        <f t="shared" si="136"/>
        <v>0</v>
      </c>
      <c r="HU58" s="382">
        <f t="shared" si="137"/>
        <v>0</v>
      </c>
      <c r="HV58" s="382">
        <f t="shared" si="138"/>
        <v>0</v>
      </c>
      <c r="HW58" s="382">
        <f t="shared" si="139"/>
        <v>834.55419999999992</v>
      </c>
      <c r="HX58" s="382">
        <f t="shared" si="140"/>
        <v>0</v>
      </c>
      <c r="HY58" s="382">
        <f t="shared" si="141"/>
        <v>0</v>
      </c>
      <c r="HZ58" s="382">
        <f t="shared" si="142"/>
        <v>0</v>
      </c>
      <c r="IA58" s="382">
        <f t="shared" si="143"/>
        <v>0</v>
      </c>
      <c r="IB58" s="382">
        <f t="shared" si="144"/>
        <v>0</v>
      </c>
      <c r="IC58" s="382">
        <f t="shared" si="145"/>
        <v>0</v>
      </c>
      <c r="ID58" s="382">
        <f t="shared" si="146"/>
        <v>0</v>
      </c>
      <c r="IE58" s="382">
        <f t="shared" si="147"/>
        <v>0</v>
      </c>
      <c r="IF58" s="382">
        <f t="shared" si="148"/>
        <v>0</v>
      </c>
      <c r="IG58" s="382">
        <f t="shared" si="149"/>
        <v>0</v>
      </c>
    </row>
    <row r="59" spans="1:243" s="35" customFormat="1" ht="25.5" hidden="1" outlineLevel="1">
      <c r="A59" s="245" t="s">
        <v>525</v>
      </c>
      <c r="B59" s="384" t="s">
        <v>568</v>
      </c>
      <c r="C59" s="60"/>
      <c r="D59" s="60"/>
      <c r="E59" s="245"/>
      <c r="F59" s="245"/>
      <c r="G59" s="245"/>
      <c r="H59" s="245"/>
      <c r="I59" s="245"/>
      <c r="J59" s="245">
        <v>2019</v>
      </c>
      <c r="K59" s="245">
        <v>2020</v>
      </c>
      <c r="L59" s="245"/>
      <c r="M59" s="34">
        <f t="shared" si="285"/>
        <v>0</v>
      </c>
      <c r="N59" s="342" t="s">
        <v>604</v>
      </c>
      <c r="O59" s="34">
        <f t="shared" si="276"/>
        <v>12484.331</v>
      </c>
      <c r="P59" s="34">
        <f t="shared" si="277"/>
        <v>0</v>
      </c>
      <c r="Q59" s="34">
        <f t="shared" si="277"/>
        <v>0</v>
      </c>
      <c r="R59" s="34">
        <f t="shared" si="277"/>
        <v>0</v>
      </c>
      <c r="S59" s="34">
        <f t="shared" si="277"/>
        <v>0</v>
      </c>
      <c r="T59" s="34">
        <f t="shared" si="277"/>
        <v>0</v>
      </c>
      <c r="U59" s="34">
        <f t="shared" si="277"/>
        <v>9603.4009999999998</v>
      </c>
      <c r="V59" s="66">
        <f t="shared" si="132"/>
        <v>0</v>
      </c>
      <c r="W59" s="34"/>
      <c r="X59" s="34"/>
      <c r="Y59" s="34"/>
      <c r="Z59" s="34"/>
      <c r="AA59" s="34"/>
      <c r="AB59" s="34"/>
      <c r="AC59" s="34"/>
      <c r="AD59" s="34"/>
      <c r="AE59" s="34"/>
      <c r="AF59" s="34"/>
      <c r="AG59" s="34">
        <f t="shared" si="286"/>
        <v>0</v>
      </c>
      <c r="AH59" s="34">
        <f t="shared" si="286"/>
        <v>2880.93</v>
      </c>
      <c r="AI59" s="34">
        <f t="shared" si="131"/>
        <v>2598.3825900000002</v>
      </c>
      <c r="AJ59" s="342">
        <v>1117.97759</v>
      </c>
      <c r="AK59" s="342">
        <f>830.405+650</f>
        <v>1480.405</v>
      </c>
      <c r="AL59" s="34"/>
      <c r="AM59" s="34"/>
      <c r="AN59" s="34"/>
      <c r="AO59" s="34"/>
      <c r="AP59" s="34"/>
      <c r="AQ59" s="34"/>
      <c r="AR59" s="34"/>
      <c r="AS59" s="34">
        <f t="shared" si="287"/>
        <v>0</v>
      </c>
      <c r="AT59" s="34">
        <f t="shared" si="287"/>
        <v>0</v>
      </c>
      <c r="AU59" s="34"/>
      <c r="AV59" s="34">
        <f t="shared" si="278"/>
        <v>0</v>
      </c>
      <c r="AW59" s="34">
        <f t="shared" si="278"/>
        <v>0</v>
      </c>
      <c r="AX59" s="68"/>
      <c r="AY59" s="68">
        <f t="shared" si="268"/>
        <v>0</v>
      </c>
      <c r="AZ59" s="34">
        <f t="shared" si="268"/>
        <v>0</v>
      </c>
      <c r="BA59" s="185"/>
      <c r="BB59" s="185"/>
      <c r="BC59" s="184"/>
      <c r="BD59" s="184"/>
      <c r="BE59" s="184"/>
      <c r="BF59" s="184"/>
      <c r="BG59" s="184"/>
      <c r="BH59" s="184"/>
      <c r="BI59" s="184"/>
      <c r="BJ59" s="184"/>
      <c r="BK59" s="192"/>
      <c r="BL59" s="192"/>
      <c r="BM59" s="34">
        <f t="shared" si="283"/>
        <v>0</v>
      </c>
      <c r="BN59" s="34">
        <f t="shared" si="283"/>
        <v>12484.331</v>
      </c>
      <c r="BO59" s="245"/>
      <c r="BP59" s="245"/>
      <c r="BQ59" s="245"/>
      <c r="BR59" s="245"/>
      <c r="BS59" s="245"/>
      <c r="BT59" s="34">
        <f>5900.15+983.519+830.4+1889.332</f>
        <v>9603.4009999999998</v>
      </c>
      <c r="BU59" s="245"/>
      <c r="BV59" s="34">
        <f>2880.93</f>
        <v>2880.93</v>
      </c>
      <c r="BW59" s="245"/>
      <c r="BX59" s="245"/>
      <c r="BY59" s="245"/>
      <c r="BZ59" s="245"/>
      <c r="CA59" s="68">
        <f t="shared" si="269"/>
        <v>0</v>
      </c>
      <c r="CB59" s="68">
        <f t="shared" si="269"/>
        <v>0</v>
      </c>
      <c r="CC59" s="34"/>
      <c r="CD59" s="34"/>
      <c r="CE59" s="184"/>
      <c r="CF59" s="184"/>
      <c r="CG59" s="184"/>
      <c r="CH59" s="184"/>
      <c r="CI59" s="34"/>
      <c r="CJ59" s="34"/>
      <c r="CK59" s="34"/>
      <c r="CL59" s="34"/>
      <c r="CM59" s="34"/>
      <c r="CN59" s="34"/>
      <c r="CO59" s="34">
        <f t="shared" si="270"/>
        <v>0</v>
      </c>
      <c r="CP59" s="34">
        <f t="shared" si="270"/>
        <v>0</v>
      </c>
      <c r="CQ59" s="245"/>
      <c r="CR59" s="245"/>
      <c r="CS59" s="245"/>
      <c r="CT59" s="245"/>
      <c r="CU59" s="245"/>
      <c r="CV59" s="245"/>
      <c r="CW59" s="245"/>
      <c r="CX59" s="245"/>
      <c r="CY59" s="245"/>
      <c r="CZ59" s="245"/>
      <c r="DA59" s="245"/>
      <c r="DB59" s="245"/>
      <c r="DC59" s="380">
        <f t="shared" si="192"/>
        <v>0</v>
      </c>
      <c r="DD59" s="380">
        <f t="shared" si="193"/>
        <v>12484.331</v>
      </c>
      <c r="DE59" s="64">
        <f t="shared" si="194"/>
        <v>0</v>
      </c>
      <c r="DF59" s="64">
        <f t="shared" si="195"/>
        <v>0</v>
      </c>
      <c r="DG59" s="64">
        <f t="shared" si="196"/>
        <v>0</v>
      </c>
      <c r="DH59" s="64">
        <f t="shared" si="197"/>
        <v>0</v>
      </c>
      <c r="DI59" s="64">
        <f t="shared" si="198"/>
        <v>0</v>
      </c>
      <c r="DJ59" s="64">
        <f t="shared" si="199"/>
        <v>9603.4009999999998</v>
      </c>
      <c r="DK59" s="64">
        <f t="shared" si="200"/>
        <v>0</v>
      </c>
      <c r="DL59" s="64">
        <f t="shared" si="201"/>
        <v>2880.93</v>
      </c>
      <c r="DM59" s="64">
        <f t="shared" si="202"/>
        <v>0</v>
      </c>
      <c r="DN59" s="64">
        <f t="shared" si="203"/>
        <v>0</v>
      </c>
      <c r="DO59" s="64">
        <f t="shared" si="204"/>
        <v>0</v>
      </c>
      <c r="DP59" s="64">
        <f t="shared" si="205"/>
        <v>0</v>
      </c>
      <c r="DQ59" s="245"/>
      <c r="DR59" s="245"/>
      <c r="DS59" s="245"/>
      <c r="DT59" s="245"/>
      <c r="DU59" s="245"/>
      <c r="DV59" s="245"/>
      <c r="DW59" s="245"/>
      <c r="DX59" s="245"/>
      <c r="DY59" s="34"/>
      <c r="DZ59" s="34"/>
      <c r="EA59" s="34"/>
      <c r="EB59" s="64">
        <f t="shared" si="264"/>
        <v>0</v>
      </c>
      <c r="EC59" s="426">
        <f t="shared" si="265"/>
        <v>1117.97759</v>
      </c>
      <c r="ED59" s="426">
        <f t="shared" si="93"/>
        <v>0</v>
      </c>
      <c r="EE59" s="64">
        <f t="shared" si="94"/>
        <v>0</v>
      </c>
      <c r="EF59" s="64">
        <f t="shared" si="206"/>
        <v>0</v>
      </c>
      <c r="EG59" s="64">
        <f t="shared" si="95"/>
        <v>0</v>
      </c>
      <c r="EH59" s="64">
        <f t="shared" si="207"/>
        <v>0</v>
      </c>
      <c r="EI59" s="64">
        <f t="shared" si="208"/>
        <v>0</v>
      </c>
      <c r="EJ59" s="64">
        <f t="shared" si="96"/>
        <v>0</v>
      </c>
      <c r="EK59" s="64">
        <f t="shared" si="209"/>
        <v>0</v>
      </c>
      <c r="EL59" s="64">
        <f t="shared" si="210"/>
        <v>0</v>
      </c>
      <c r="EM59" s="64">
        <f t="shared" si="211"/>
        <v>0</v>
      </c>
      <c r="EN59" s="64">
        <f t="shared" si="212"/>
        <v>0</v>
      </c>
      <c r="EO59" s="64">
        <f t="shared" si="213"/>
        <v>0</v>
      </c>
      <c r="EP59" s="64">
        <f t="shared" si="214"/>
        <v>1117.97759</v>
      </c>
      <c r="EQ59" s="64">
        <f t="shared" si="215"/>
        <v>0</v>
      </c>
      <c r="ER59" s="64">
        <f t="shared" si="216"/>
        <v>0</v>
      </c>
      <c r="ES59" s="64"/>
      <c r="ET59" s="426">
        <f t="shared" si="217"/>
        <v>0</v>
      </c>
      <c r="EU59" s="64">
        <f t="shared" si="218"/>
        <v>0</v>
      </c>
      <c r="EV59" s="64"/>
      <c r="EW59" s="426">
        <f t="shared" si="219"/>
        <v>0</v>
      </c>
      <c r="EX59" s="64">
        <f t="shared" si="266"/>
        <v>0</v>
      </c>
      <c r="EY59" s="426">
        <f t="shared" si="267"/>
        <v>1480.405</v>
      </c>
      <c r="EZ59" s="426">
        <f t="shared" si="99"/>
        <v>12484.331</v>
      </c>
      <c r="FA59" s="64">
        <f t="shared" si="100"/>
        <v>12484.331</v>
      </c>
      <c r="FB59" s="64">
        <f t="shared" si="220"/>
        <v>0</v>
      </c>
      <c r="FC59" s="64">
        <f t="shared" si="101"/>
        <v>0</v>
      </c>
      <c r="FD59" s="64">
        <f t="shared" si="221"/>
        <v>0</v>
      </c>
      <c r="FE59" s="64">
        <f t="shared" si="222"/>
        <v>0</v>
      </c>
      <c r="FF59" s="64">
        <f t="shared" si="102"/>
        <v>0</v>
      </c>
      <c r="FG59" s="64">
        <f t="shared" si="223"/>
        <v>0</v>
      </c>
      <c r="FH59" s="64">
        <f t="shared" si="224"/>
        <v>0</v>
      </c>
      <c r="FI59" s="64">
        <f t="shared" si="225"/>
        <v>0</v>
      </c>
      <c r="FJ59" s="64">
        <f t="shared" si="226"/>
        <v>9603.4009999999998</v>
      </c>
      <c r="FK59" s="64">
        <f t="shared" si="227"/>
        <v>0</v>
      </c>
      <c r="FL59" s="64">
        <f t="shared" si="228"/>
        <v>1480.405</v>
      </c>
      <c r="FM59" s="64">
        <f t="shared" si="229"/>
        <v>2880.93</v>
      </c>
      <c r="FN59" s="64">
        <f t="shared" si="230"/>
        <v>0</v>
      </c>
      <c r="FO59" s="64"/>
      <c r="FP59" s="64">
        <f t="shared" si="231"/>
        <v>0</v>
      </c>
      <c r="FQ59" s="64">
        <f t="shared" si="232"/>
        <v>0</v>
      </c>
      <c r="FR59" s="64"/>
      <c r="FS59" s="64">
        <f t="shared" si="233"/>
        <v>0</v>
      </c>
      <c r="FT59" s="64">
        <f t="shared" si="234"/>
        <v>0</v>
      </c>
      <c r="FU59" s="426">
        <f t="shared" si="235"/>
        <v>0</v>
      </c>
      <c r="FV59" s="426">
        <f t="shared" si="103"/>
        <v>0</v>
      </c>
      <c r="FW59" s="64">
        <f t="shared" si="51"/>
        <v>0</v>
      </c>
      <c r="FX59" s="64">
        <f t="shared" si="236"/>
        <v>0</v>
      </c>
      <c r="FY59" s="64">
        <f t="shared" si="104"/>
        <v>0</v>
      </c>
      <c r="FZ59" s="64">
        <f t="shared" si="237"/>
        <v>0</v>
      </c>
      <c r="GA59" s="64">
        <f t="shared" si="238"/>
        <v>0</v>
      </c>
      <c r="GB59" s="64">
        <f t="shared" si="105"/>
        <v>0</v>
      </c>
      <c r="GC59" s="64">
        <f t="shared" si="239"/>
        <v>0</v>
      </c>
      <c r="GD59" s="64">
        <f t="shared" si="240"/>
        <v>0</v>
      </c>
      <c r="GE59" s="64">
        <f t="shared" si="241"/>
        <v>0</v>
      </c>
      <c r="GF59" s="64">
        <f t="shared" si="242"/>
        <v>0</v>
      </c>
      <c r="GG59" s="64">
        <f t="shared" si="243"/>
        <v>0</v>
      </c>
      <c r="GH59" s="64">
        <f t="shared" si="244"/>
        <v>0</v>
      </c>
      <c r="GI59" s="64">
        <f t="shared" si="245"/>
        <v>0</v>
      </c>
      <c r="GJ59" s="64">
        <f t="shared" si="246"/>
        <v>0</v>
      </c>
      <c r="GK59" s="64"/>
      <c r="GL59" s="64">
        <f t="shared" si="247"/>
        <v>0</v>
      </c>
      <c r="GM59" s="64">
        <f t="shared" si="248"/>
        <v>0</v>
      </c>
      <c r="GN59" s="64"/>
      <c r="GO59" s="64">
        <f t="shared" si="249"/>
        <v>0</v>
      </c>
      <c r="GP59" s="64">
        <f t="shared" si="250"/>
        <v>0</v>
      </c>
      <c r="GQ59" s="426">
        <f t="shared" si="251"/>
        <v>0</v>
      </c>
      <c r="GR59" s="426">
        <f t="shared" si="106"/>
        <v>0</v>
      </c>
      <c r="GS59" s="64">
        <f t="shared" si="68"/>
        <v>0</v>
      </c>
      <c r="GT59" s="64">
        <f t="shared" si="252"/>
        <v>0</v>
      </c>
      <c r="GU59" s="64">
        <f t="shared" si="107"/>
        <v>0</v>
      </c>
      <c r="GV59" s="64">
        <f t="shared" si="253"/>
        <v>0</v>
      </c>
      <c r="GW59" s="64">
        <f t="shared" si="254"/>
        <v>0</v>
      </c>
      <c r="GX59" s="64">
        <f t="shared" si="108"/>
        <v>0</v>
      </c>
      <c r="GY59" s="64">
        <f t="shared" si="255"/>
        <v>0</v>
      </c>
      <c r="GZ59" s="64">
        <f t="shared" si="256"/>
        <v>0</v>
      </c>
      <c r="HA59" s="64">
        <f t="shared" si="109"/>
        <v>0</v>
      </c>
      <c r="HB59" s="64">
        <f t="shared" si="257"/>
        <v>0</v>
      </c>
      <c r="HC59" s="64">
        <f t="shared" si="258"/>
        <v>0</v>
      </c>
      <c r="HD59" s="64">
        <f t="shared" si="110"/>
        <v>0</v>
      </c>
      <c r="HE59" s="64">
        <f t="shared" si="259"/>
        <v>0</v>
      </c>
      <c r="HF59" s="64">
        <f t="shared" si="260"/>
        <v>0</v>
      </c>
      <c r="HG59" s="64"/>
      <c r="HH59" s="64">
        <f t="shared" si="261"/>
        <v>0</v>
      </c>
      <c r="HI59" s="64">
        <f t="shared" si="262"/>
        <v>0</v>
      </c>
      <c r="HJ59" s="64"/>
      <c r="HK59" s="64">
        <f t="shared" si="263"/>
        <v>0</v>
      </c>
      <c r="HL59" s="382">
        <f t="shared" si="111"/>
        <v>0</v>
      </c>
      <c r="HM59" s="398">
        <f t="shared" si="81"/>
        <v>2598.3825900000002</v>
      </c>
      <c r="HN59" s="398">
        <f t="shared" si="112"/>
        <v>12484.331</v>
      </c>
      <c r="HO59" s="382">
        <f t="shared" si="82"/>
        <v>12484.331</v>
      </c>
      <c r="HP59" s="382">
        <f t="shared" si="113"/>
        <v>0</v>
      </c>
      <c r="HQ59" s="382">
        <f t="shared" si="133"/>
        <v>0</v>
      </c>
      <c r="HR59" s="382">
        <f t="shared" si="134"/>
        <v>0</v>
      </c>
      <c r="HS59" s="382">
        <f t="shared" si="135"/>
        <v>0</v>
      </c>
      <c r="HT59" s="382">
        <f t="shared" si="136"/>
        <v>0</v>
      </c>
      <c r="HU59" s="382">
        <f t="shared" si="137"/>
        <v>0</v>
      </c>
      <c r="HV59" s="382">
        <f t="shared" si="138"/>
        <v>0</v>
      </c>
      <c r="HW59" s="382">
        <f t="shared" si="139"/>
        <v>0</v>
      </c>
      <c r="HX59" s="382">
        <f t="shared" si="140"/>
        <v>9603.4009999999998</v>
      </c>
      <c r="HY59" s="382">
        <f t="shared" si="141"/>
        <v>0</v>
      </c>
      <c r="HZ59" s="382">
        <f t="shared" si="142"/>
        <v>2598.3825900000002</v>
      </c>
      <c r="IA59" s="382">
        <f t="shared" si="143"/>
        <v>2880.93</v>
      </c>
      <c r="IB59" s="382">
        <f t="shared" si="144"/>
        <v>0</v>
      </c>
      <c r="IC59" s="382">
        <f t="shared" si="145"/>
        <v>0</v>
      </c>
      <c r="ID59" s="382">
        <f t="shared" si="146"/>
        <v>0</v>
      </c>
      <c r="IE59" s="382">
        <f t="shared" si="147"/>
        <v>0</v>
      </c>
      <c r="IF59" s="382">
        <f t="shared" si="148"/>
        <v>0</v>
      </c>
      <c r="IG59" s="382">
        <f t="shared" si="149"/>
        <v>0</v>
      </c>
    </row>
    <row r="60" spans="1:243" s="35" customFormat="1" ht="21.95" customHeight="1" collapsed="1">
      <c r="A60" s="535" t="s">
        <v>12</v>
      </c>
      <c r="B60" s="536"/>
      <c r="C60" s="536"/>
      <c r="D60" s="536"/>
      <c r="E60" s="536"/>
      <c r="F60" s="536"/>
      <c r="G60" s="536"/>
      <c r="H60" s="536"/>
      <c r="I60" s="536"/>
      <c r="J60" s="536"/>
      <c r="K60" s="537"/>
      <c r="L60" s="337"/>
      <c r="M60" s="253">
        <f t="shared" ref="M60:BX60" si="288">M31+M37</f>
        <v>980782.72846960009</v>
      </c>
      <c r="N60" s="253"/>
      <c r="O60" s="253">
        <f t="shared" si="288"/>
        <v>1277332.5433633332</v>
      </c>
      <c r="P60" s="253">
        <f t="shared" si="288"/>
        <v>89929.670859999998</v>
      </c>
      <c r="Q60" s="253">
        <f t="shared" si="288"/>
        <v>89929.670859999998</v>
      </c>
      <c r="R60" s="253">
        <f t="shared" si="288"/>
        <v>645712.84760960005</v>
      </c>
      <c r="S60" s="253">
        <f t="shared" si="288"/>
        <v>508491.92281000008</v>
      </c>
      <c r="T60" s="253">
        <f t="shared" si="288"/>
        <v>135976.62</v>
      </c>
      <c r="U60" s="253">
        <f t="shared" si="288"/>
        <v>185361.28</v>
      </c>
      <c r="V60" s="253">
        <f t="shared" si="288"/>
        <v>34404.592959999994</v>
      </c>
      <c r="W60" s="253">
        <f>W31+W37</f>
        <v>44289.62827999999</v>
      </c>
      <c r="X60" s="253">
        <f t="shared" si="288"/>
        <v>0</v>
      </c>
      <c r="Y60" s="253">
        <f t="shared" si="288"/>
        <v>0</v>
      </c>
      <c r="Z60" s="253">
        <f t="shared" si="288"/>
        <v>0</v>
      </c>
      <c r="AA60" s="253">
        <f t="shared" si="288"/>
        <v>0</v>
      </c>
      <c r="AB60" s="253">
        <f t="shared" si="288"/>
        <v>0</v>
      </c>
      <c r="AC60" s="253">
        <f t="shared" si="288"/>
        <v>4062.1958599999994</v>
      </c>
      <c r="AD60" s="253">
        <f t="shared" si="288"/>
        <v>0</v>
      </c>
      <c r="AE60" s="253">
        <f>AE31+AE37</f>
        <v>5758.7360600000002</v>
      </c>
      <c r="AF60" s="253"/>
      <c r="AG60" s="253">
        <f t="shared" si="288"/>
        <v>21000</v>
      </c>
      <c r="AH60" s="253">
        <f>AH31+AH37</f>
        <v>368086.38969333336</v>
      </c>
      <c r="AI60" s="253">
        <f>SUM(AJ60:AR60)</f>
        <v>55649.401239999999</v>
      </c>
      <c r="AJ60" s="253">
        <f>AJ31+AJ37</f>
        <v>54168.99624</v>
      </c>
      <c r="AK60" s="253">
        <f>AK31+AK37</f>
        <v>1480.405</v>
      </c>
      <c r="AL60" s="253">
        <f t="shared" ref="AL60:AR60" si="289">AL31+AL37</f>
        <v>0</v>
      </c>
      <c r="AM60" s="253">
        <f t="shared" si="289"/>
        <v>0</v>
      </c>
      <c r="AN60" s="253">
        <f t="shared" si="289"/>
        <v>0</v>
      </c>
      <c r="AO60" s="253">
        <f t="shared" si="289"/>
        <v>0</v>
      </c>
      <c r="AP60" s="253">
        <f t="shared" si="289"/>
        <v>0</v>
      </c>
      <c r="AQ60" s="253">
        <f t="shared" si="289"/>
        <v>0</v>
      </c>
      <c r="AR60" s="253">
        <f t="shared" si="289"/>
        <v>0</v>
      </c>
      <c r="AS60" s="253">
        <f t="shared" si="288"/>
        <v>21980</v>
      </c>
      <c r="AT60" s="253">
        <f t="shared" si="288"/>
        <v>36143.07</v>
      </c>
      <c r="AU60" s="253"/>
      <c r="AV60" s="253">
        <f t="shared" si="288"/>
        <v>66183.59</v>
      </c>
      <c r="AW60" s="253">
        <f t="shared" si="288"/>
        <v>89320.209999999992</v>
      </c>
      <c r="AX60" s="253"/>
      <c r="AY60" s="27">
        <f t="shared" si="288"/>
        <v>141934.85385000001</v>
      </c>
      <c r="AZ60" s="253">
        <f t="shared" si="288"/>
        <v>143021.37985999999</v>
      </c>
      <c r="BA60" s="253">
        <f t="shared" si="288"/>
        <v>30862.220859999998</v>
      </c>
      <c r="BB60" s="253">
        <f t="shared" si="288"/>
        <v>30862.220859999998</v>
      </c>
      <c r="BC60" s="253">
        <f t="shared" si="288"/>
        <v>62967.082990000003</v>
      </c>
      <c r="BD60" s="253">
        <f t="shared" si="288"/>
        <v>58986.338000000003</v>
      </c>
      <c r="BE60" s="253">
        <f t="shared" si="288"/>
        <v>31605.550000000003</v>
      </c>
      <c r="BF60" s="253">
        <f t="shared" si="288"/>
        <v>36420.322</v>
      </c>
      <c r="BG60" s="253">
        <f t="shared" si="288"/>
        <v>1000</v>
      </c>
      <c r="BH60" s="253">
        <f t="shared" si="288"/>
        <v>1252.499</v>
      </c>
      <c r="BI60" s="253">
        <f t="shared" si="288"/>
        <v>0</v>
      </c>
      <c r="BJ60" s="253">
        <f t="shared" si="288"/>
        <v>0</v>
      </c>
      <c r="BK60" s="253">
        <f t="shared" si="288"/>
        <v>15500</v>
      </c>
      <c r="BL60" s="253">
        <f t="shared" si="288"/>
        <v>15500</v>
      </c>
      <c r="BM60" s="253">
        <f t="shared" si="288"/>
        <v>0</v>
      </c>
      <c r="BN60" s="253">
        <f t="shared" si="288"/>
        <v>16341.998</v>
      </c>
      <c r="BO60" s="253">
        <f t="shared" si="288"/>
        <v>0</v>
      </c>
      <c r="BP60" s="253">
        <f t="shared" si="288"/>
        <v>0</v>
      </c>
      <c r="BQ60" s="253">
        <f t="shared" si="288"/>
        <v>0</v>
      </c>
      <c r="BR60" s="253">
        <f t="shared" si="288"/>
        <v>0</v>
      </c>
      <c r="BS60" s="253">
        <f t="shared" si="288"/>
        <v>0</v>
      </c>
      <c r="BT60" s="253">
        <f t="shared" si="288"/>
        <v>13461.067999999999</v>
      </c>
      <c r="BU60" s="253">
        <f t="shared" si="288"/>
        <v>0</v>
      </c>
      <c r="BV60" s="253">
        <f t="shared" si="288"/>
        <v>2880.93</v>
      </c>
      <c r="BW60" s="253">
        <f t="shared" si="288"/>
        <v>0</v>
      </c>
      <c r="BX60" s="253">
        <f t="shared" si="288"/>
        <v>0</v>
      </c>
      <c r="BY60" s="253">
        <f t="shared" ref="BY60:DB60" si="290">BY31+BY37</f>
        <v>0</v>
      </c>
      <c r="BZ60" s="253">
        <f t="shared" si="290"/>
        <v>0</v>
      </c>
      <c r="CA60" s="253">
        <f t="shared" si="290"/>
        <v>597908.09</v>
      </c>
      <c r="CB60" s="253">
        <f t="shared" si="290"/>
        <v>763735.68550333334</v>
      </c>
      <c r="CC60" s="253">
        <f t="shared" si="290"/>
        <v>59067.45</v>
      </c>
      <c r="CD60" s="253">
        <f t="shared" si="290"/>
        <v>59067.45</v>
      </c>
      <c r="CE60" s="253">
        <f t="shared" si="290"/>
        <v>341805.98</v>
      </c>
      <c r="CF60" s="253">
        <f t="shared" si="290"/>
        <v>359325.02481000003</v>
      </c>
      <c r="CG60" s="253">
        <f t="shared" si="290"/>
        <v>104371.07</v>
      </c>
      <c r="CH60" s="253">
        <f t="shared" si="290"/>
        <v>0</v>
      </c>
      <c r="CI60" s="253">
        <f t="shared" si="290"/>
        <v>20000</v>
      </c>
      <c r="CJ60" s="253">
        <f t="shared" si="290"/>
        <v>235379.93069333333</v>
      </c>
      <c r="CK60" s="253">
        <f t="shared" si="290"/>
        <v>21980</v>
      </c>
      <c r="CL60" s="253">
        <f t="shared" si="290"/>
        <v>36143.07</v>
      </c>
      <c r="CM60" s="253">
        <f t="shared" si="290"/>
        <v>50683.59</v>
      </c>
      <c r="CN60" s="253">
        <f t="shared" si="290"/>
        <v>73820.209999999992</v>
      </c>
      <c r="CO60" s="253">
        <f t="shared" si="290"/>
        <v>240939.78461959999</v>
      </c>
      <c r="CP60" s="253">
        <f t="shared" si="290"/>
        <v>354233.48</v>
      </c>
      <c r="CQ60" s="253">
        <f t="shared" si="290"/>
        <v>0</v>
      </c>
      <c r="CR60" s="253">
        <f t="shared" si="290"/>
        <v>0</v>
      </c>
      <c r="CS60" s="253">
        <f t="shared" si="290"/>
        <v>240939.78461959999</v>
      </c>
      <c r="CT60" s="253">
        <f t="shared" si="290"/>
        <v>90180.56</v>
      </c>
      <c r="CU60" s="253">
        <f t="shared" si="290"/>
        <v>0</v>
      </c>
      <c r="CV60" s="253">
        <f t="shared" si="290"/>
        <v>135479.88999999998</v>
      </c>
      <c r="CW60" s="253">
        <f t="shared" si="290"/>
        <v>0</v>
      </c>
      <c r="CX60" s="253">
        <f t="shared" si="290"/>
        <v>128573.03</v>
      </c>
      <c r="CY60" s="253">
        <f t="shared" si="290"/>
        <v>0</v>
      </c>
      <c r="CZ60" s="253">
        <f t="shared" si="290"/>
        <v>0</v>
      </c>
      <c r="DA60" s="253">
        <f t="shared" si="290"/>
        <v>0</v>
      </c>
      <c r="DB60" s="253">
        <f t="shared" si="290"/>
        <v>0</v>
      </c>
      <c r="DC60" s="380">
        <f t="shared" si="192"/>
        <v>980782.72846959997</v>
      </c>
      <c r="DD60" s="380">
        <f t="shared" si="193"/>
        <v>1277332.5433633332</v>
      </c>
      <c r="DE60" s="64">
        <f t="shared" si="194"/>
        <v>89929.670859999998</v>
      </c>
      <c r="DF60" s="64">
        <f t="shared" si="195"/>
        <v>89929.670859999998</v>
      </c>
      <c r="DG60" s="64">
        <f t="shared" si="196"/>
        <v>645712.84760960005</v>
      </c>
      <c r="DH60" s="64">
        <f t="shared" si="197"/>
        <v>508491.92281000002</v>
      </c>
      <c r="DI60" s="64">
        <f t="shared" si="198"/>
        <v>135976.62</v>
      </c>
      <c r="DJ60" s="64">
        <f t="shared" si="199"/>
        <v>185361.27999999997</v>
      </c>
      <c r="DK60" s="64">
        <f t="shared" si="200"/>
        <v>21000</v>
      </c>
      <c r="DL60" s="64">
        <f t="shared" si="201"/>
        <v>368086.3896933333</v>
      </c>
      <c r="DM60" s="64">
        <f t="shared" si="202"/>
        <v>21980</v>
      </c>
      <c r="DN60" s="64">
        <f t="shared" si="203"/>
        <v>36143.07</v>
      </c>
      <c r="DO60" s="64">
        <f t="shared" si="204"/>
        <v>66183.59</v>
      </c>
      <c r="DP60" s="64">
        <f t="shared" si="205"/>
        <v>89320.209999999992</v>
      </c>
      <c r="DQ60" s="254"/>
      <c r="DR60" s="254"/>
      <c r="DS60" s="254"/>
      <c r="DT60" s="254"/>
      <c r="DU60" s="254"/>
      <c r="DV60" s="254"/>
      <c r="DW60" s="255" t="e">
        <f>+DW31+DW37</f>
        <v>#REF!</v>
      </c>
      <c r="DX60" s="255" t="e">
        <f>+DX31+DX37</f>
        <v>#REF!</v>
      </c>
      <c r="DY60" s="255" t="e">
        <f>+DY31+DY37</f>
        <v>#REF!</v>
      </c>
      <c r="DZ60" s="255" t="e">
        <f>+DZ31+DZ37</f>
        <v>#REF!</v>
      </c>
      <c r="EA60" s="254"/>
      <c r="EB60" s="64">
        <f t="shared" si="264"/>
        <v>141934.85385000001</v>
      </c>
      <c r="EC60" s="426">
        <f t="shared" si="265"/>
        <v>188307.18338</v>
      </c>
      <c r="ED60" s="426">
        <f t="shared" si="93"/>
        <v>127521.37986</v>
      </c>
      <c r="EE60" s="64">
        <f t="shared" si="94"/>
        <v>143021.37985999999</v>
      </c>
      <c r="EF60" s="64">
        <f t="shared" si="206"/>
        <v>30862.220859999998</v>
      </c>
      <c r="EG60" s="64">
        <f t="shared" si="95"/>
        <v>30862.220859999998</v>
      </c>
      <c r="EH60" s="64">
        <f t="shared" si="207"/>
        <v>30862.220859999998</v>
      </c>
      <c r="EI60" s="64">
        <f t="shared" si="208"/>
        <v>62967.082990000003</v>
      </c>
      <c r="EJ60" s="64">
        <f t="shared" si="96"/>
        <v>58986.338000000003</v>
      </c>
      <c r="EK60" s="64">
        <f t="shared" si="209"/>
        <v>58986.338000000003</v>
      </c>
      <c r="EL60" s="64">
        <f t="shared" si="210"/>
        <v>31605.550000000003</v>
      </c>
      <c r="EM60" s="64">
        <f t="shared" si="211"/>
        <v>44289.62827999999</v>
      </c>
      <c r="EN60" s="64">
        <f t="shared" si="212"/>
        <v>36420.322</v>
      </c>
      <c r="EO60" s="64">
        <f t="shared" si="213"/>
        <v>1000</v>
      </c>
      <c r="EP60" s="64">
        <f t="shared" si="214"/>
        <v>54168.99624</v>
      </c>
      <c r="EQ60" s="64">
        <f t="shared" si="215"/>
        <v>1252.499</v>
      </c>
      <c r="ER60" s="64">
        <f t="shared" si="216"/>
        <v>0</v>
      </c>
      <c r="ES60" s="64"/>
      <c r="ET60" s="426">
        <f t="shared" si="217"/>
        <v>0</v>
      </c>
      <c r="EU60" s="64">
        <f t="shared" si="218"/>
        <v>15500</v>
      </c>
      <c r="EV60" s="64"/>
      <c r="EW60" s="426">
        <f t="shared" si="219"/>
        <v>15500</v>
      </c>
      <c r="EX60" s="64">
        <f t="shared" si="266"/>
        <v>0</v>
      </c>
      <c r="EY60" s="426">
        <f t="shared" si="267"/>
        <v>1480.405</v>
      </c>
      <c r="EZ60" s="426">
        <f t="shared" si="99"/>
        <v>16341.998</v>
      </c>
      <c r="FA60" s="64">
        <f t="shared" si="100"/>
        <v>16341.998</v>
      </c>
      <c r="FB60" s="64">
        <f t="shared" si="220"/>
        <v>0</v>
      </c>
      <c r="FC60" s="64">
        <f t="shared" si="101"/>
        <v>0</v>
      </c>
      <c r="FD60" s="64">
        <f t="shared" si="221"/>
        <v>0</v>
      </c>
      <c r="FE60" s="64">
        <f t="shared" si="222"/>
        <v>0</v>
      </c>
      <c r="FF60" s="64">
        <f t="shared" si="102"/>
        <v>0</v>
      </c>
      <c r="FG60" s="64">
        <f t="shared" si="223"/>
        <v>0</v>
      </c>
      <c r="FH60" s="64">
        <f t="shared" si="224"/>
        <v>0</v>
      </c>
      <c r="FI60" s="64">
        <f t="shared" si="225"/>
        <v>0</v>
      </c>
      <c r="FJ60" s="64">
        <f t="shared" si="226"/>
        <v>13461.067999999999</v>
      </c>
      <c r="FK60" s="64">
        <f t="shared" si="227"/>
        <v>0</v>
      </c>
      <c r="FL60" s="64">
        <f t="shared" si="228"/>
        <v>1480.405</v>
      </c>
      <c r="FM60" s="64">
        <f t="shared" si="229"/>
        <v>2880.93</v>
      </c>
      <c r="FN60" s="64">
        <f t="shared" si="230"/>
        <v>0</v>
      </c>
      <c r="FO60" s="64"/>
      <c r="FP60" s="64">
        <f t="shared" si="231"/>
        <v>0</v>
      </c>
      <c r="FQ60" s="64">
        <f t="shared" si="232"/>
        <v>0</v>
      </c>
      <c r="FR60" s="64"/>
      <c r="FS60" s="64">
        <f t="shared" si="233"/>
        <v>0</v>
      </c>
      <c r="FT60" s="64">
        <f t="shared" si="234"/>
        <v>597908.09</v>
      </c>
      <c r="FU60" s="426">
        <f t="shared" si="235"/>
        <v>422454.67067000002</v>
      </c>
      <c r="FV60" s="426">
        <f t="shared" si="103"/>
        <v>653772.40550333331</v>
      </c>
      <c r="FW60" s="64">
        <f t="shared" si="51"/>
        <v>763735.68550333322</v>
      </c>
      <c r="FX60" s="64">
        <f t="shared" si="236"/>
        <v>59067.45</v>
      </c>
      <c r="FY60" s="64">
        <f t="shared" si="104"/>
        <v>59067.45</v>
      </c>
      <c r="FZ60" s="64">
        <f t="shared" si="237"/>
        <v>59067.45</v>
      </c>
      <c r="GA60" s="64">
        <f t="shared" si="238"/>
        <v>341805.98</v>
      </c>
      <c r="GB60" s="64">
        <f t="shared" si="105"/>
        <v>359325.02481000003</v>
      </c>
      <c r="GC60" s="64">
        <f t="shared" si="239"/>
        <v>359325.02481000003</v>
      </c>
      <c r="GD60" s="64">
        <f t="shared" si="240"/>
        <v>104371.07</v>
      </c>
      <c r="GE60" s="64">
        <f t="shared" si="241"/>
        <v>4062.1958599999994</v>
      </c>
      <c r="GF60" s="64">
        <f t="shared" si="242"/>
        <v>0</v>
      </c>
      <c r="GG60" s="64">
        <f t="shared" si="243"/>
        <v>20000</v>
      </c>
      <c r="GH60" s="64">
        <f t="shared" si="244"/>
        <v>0</v>
      </c>
      <c r="GI60" s="64">
        <f t="shared" si="245"/>
        <v>235379.93069333333</v>
      </c>
      <c r="GJ60" s="64">
        <f t="shared" si="246"/>
        <v>21980</v>
      </c>
      <c r="GK60" s="64"/>
      <c r="GL60" s="64">
        <f t="shared" si="247"/>
        <v>36143.07</v>
      </c>
      <c r="GM60" s="64">
        <f t="shared" si="248"/>
        <v>50683.59</v>
      </c>
      <c r="GN60" s="64"/>
      <c r="GO60" s="64">
        <f t="shared" si="249"/>
        <v>73820.209999999992</v>
      </c>
      <c r="GP60" s="64">
        <f t="shared" si="250"/>
        <v>240939.78461959999</v>
      </c>
      <c r="GQ60" s="426">
        <f t="shared" si="251"/>
        <v>95939.296059999993</v>
      </c>
      <c r="GR60" s="426">
        <f t="shared" si="106"/>
        <v>354233.48</v>
      </c>
      <c r="GS60" s="64">
        <f t="shared" si="68"/>
        <v>354233.48</v>
      </c>
      <c r="GT60" s="64">
        <f t="shared" si="252"/>
        <v>0</v>
      </c>
      <c r="GU60" s="64">
        <f t="shared" si="107"/>
        <v>0</v>
      </c>
      <c r="GV60" s="64">
        <f t="shared" si="253"/>
        <v>0</v>
      </c>
      <c r="GW60" s="64">
        <f t="shared" si="254"/>
        <v>240939.78461959999</v>
      </c>
      <c r="GX60" s="64">
        <f t="shared" si="108"/>
        <v>90180.56</v>
      </c>
      <c r="GY60" s="64">
        <f t="shared" si="255"/>
        <v>90180.56</v>
      </c>
      <c r="GZ60" s="64">
        <f t="shared" si="256"/>
        <v>0</v>
      </c>
      <c r="HA60" s="64">
        <f t="shared" si="109"/>
        <v>5758.7360600000002</v>
      </c>
      <c r="HB60" s="64">
        <f t="shared" si="257"/>
        <v>135479.88999999998</v>
      </c>
      <c r="HC60" s="64">
        <f t="shared" si="258"/>
        <v>0</v>
      </c>
      <c r="HD60" s="64">
        <f t="shared" si="110"/>
        <v>0</v>
      </c>
      <c r="HE60" s="64">
        <f t="shared" si="259"/>
        <v>128573.03</v>
      </c>
      <c r="HF60" s="64">
        <f t="shared" si="260"/>
        <v>0</v>
      </c>
      <c r="HG60" s="64"/>
      <c r="HH60" s="64">
        <f t="shared" si="261"/>
        <v>0</v>
      </c>
      <c r="HI60" s="64">
        <f t="shared" si="262"/>
        <v>0</v>
      </c>
      <c r="HJ60" s="64"/>
      <c r="HK60" s="64">
        <f t="shared" si="263"/>
        <v>0</v>
      </c>
      <c r="HL60" s="382">
        <f t="shared" si="111"/>
        <v>980782.72846959997</v>
      </c>
      <c r="HM60" s="398">
        <f t="shared" si="81"/>
        <v>708181.55510999996</v>
      </c>
      <c r="HN60" s="398">
        <f t="shared" si="112"/>
        <v>1151869.2633633332</v>
      </c>
      <c r="HO60" s="382">
        <f t="shared" si="82"/>
        <v>1277332.5433633332</v>
      </c>
      <c r="HP60" s="382">
        <f t="shared" si="113"/>
        <v>89929.670859999998</v>
      </c>
      <c r="HQ60" s="382">
        <f t="shared" si="133"/>
        <v>89929.670859999998</v>
      </c>
      <c r="HR60" s="382">
        <f t="shared" si="134"/>
        <v>89929.670859999998</v>
      </c>
      <c r="HS60" s="382">
        <f t="shared" si="135"/>
        <v>645712.84760960005</v>
      </c>
      <c r="HT60" s="382">
        <f t="shared" si="136"/>
        <v>508491.92281000002</v>
      </c>
      <c r="HU60" s="382">
        <f t="shared" si="137"/>
        <v>508491.92281000002</v>
      </c>
      <c r="HV60" s="382">
        <f t="shared" si="138"/>
        <v>135976.62</v>
      </c>
      <c r="HW60" s="382">
        <f t="shared" si="139"/>
        <v>54110.560199999993</v>
      </c>
      <c r="HX60" s="382">
        <f t="shared" si="140"/>
        <v>185361.27999999997</v>
      </c>
      <c r="HY60" s="382">
        <f t="shared" si="141"/>
        <v>21000</v>
      </c>
      <c r="HZ60" s="382">
        <f t="shared" si="142"/>
        <v>55649.401239999999</v>
      </c>
      <c r="IA60" s="382">
        <f t="shared" si="143"/>
        <v>368086.3896933333</v>
      </c>
      <c r="IB60" s="382">
        <f t="shared" si="144"/>
        <v>21980</v>
      </c>
      <c r="IC60" s="382">
        <f t="shared" si="145"/>
        <v>0</v>
      </c>
      <c r="ID60" s="382">
        <f t="shared" si="146"/>
        <v>36143.07</v>
      </c>
      <c r="IE60" s="382">
        <f t="shared" si="147"/>
        <v>66183.59</v>
      </c>
      <c r="IF60" s="382">
        <f t="shared" si="148"/>
        <v>0</v>
      </c>
      <c r="IG60" s="382">
        <f t="shared" si="149"/>
        <v>89320.209999999992</v>
      </c>
    </row>
    <row r="61" spans="1:243" s="35" customFormat="1" ht="21.95" hidden="1" customHeight="1">
      <c r="A61" s="11" t="s">
        <v>51</v>
      </c>
      <c r="B61" s="12"/>
      <c r="C61" s="12"/>
      <c r="D61" s="12"/>
      <c r="E61" s="36"/>
      <c r="F61" s="36"/>
      <c r="G61" s="36"/>
      <c r="H61" s="364"/>
      <c r="I61" s="372"/>
      <c r="J61" s="36"/>
      <c r="K61" s="36"/>
      <c r="L61" s="36"/>
      <c r="M61" s="37"/>
      <c r="N61" s="37"/>
      <c r="O61" s="37"/>
      <c r="P61" s="37"/>
      <c r="Q61" s="37"/>
      <c r="R61" s="37"/>
      <c r="S61" s="37"/>
      <c r="T61" s="37"/>
      <c r="U61" s="37"/>
      <c r="V61" s="66">
        <f t="shared" si="132"/>
        <v>0</v>
      </c>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58"/>
      <c r="DB61" s="358"/>
      <c r="DC61" s="380">
        <f t="shared" si="192"/>
        <v>0</v>
      </c>
      <c r="DD61" s="380">
        <f t="shared" si="193"/>
        <v>0</v>
      </c>
      <c r="DE61" s="64">
        <f t="shared" si="194"/>
        <v>0</v>
      </c>
      <c r="DF61" s="64">
        <f t="shared" si="195"/>
        <v>0</v>
      </c>
      <c r="DG61" s="64">
        <f t="shared" si="196"/>
        <v>0</v>
      </c>
      <c r="DH61" s="64">
        <f t="shared" si="197"/>
        <v>0</v>
      </c>
      <c r="DI61" s="64">
        <f t="shared" si="198"/>
        <v>0</v>
      </c>
      <c r="DJ61" s="64">
        <f t="shared" si="199"/>
        <v>0</v>
      </c>
      <c r="DK61" s="64">
        <f t="shared" si="200"/>
        <v>0</v>
      </c>
      <c r="DL61" s="64">
        <f t="shared" si="201"/>
        <v>0</v>
      </c>
      <c r="DM61" s="64">
        <f t="shared" si="202"/>
        <v>0</v>
      </c>
      <c r="DN61" s="64">
        <f t="shared" si="203"/>
        <v>0</v>
      </c>
      <c r="DO61" s="64">
        <f t="shared" si="204"/>
        <v>0</v>
      </c>
      <c r="DP61" s="64">
        <f t="shared" si="205"/>
        <v>0</v>
      </c>
      <c r="DQ61" s="33"/>
      <c r="DR61" s="33"/>
      <c r="DS61" s="33"/>
      <c r="DT61" s="33"/>
      <c r="DU61" s="33"/>
      <c r="DV61" s="33"/>
      <c r="DW61" s="33"/>
      <c r="DX61" s="33"/>
      <c r="DY61" s="33"/>
      <c r="DZ61" s="33"/>
      <c r="EA61" s="33"/>
      <c r="EB61" s="64">
        <f t="shared" si="264"/>
        <v>0</v>
      </c>
      <c r="EC61" s="426">
        <f t="shared" si="265"/>
        <v>0</v>
      </c>
      <c r="ED61" s="426">
        <f t="shared" si="93"/>
        <v>0</v>
      </c>
      <c r="EE61" s="64">
        <f t="shared" si="94"/>
        <v>0</v>
      </c>
      <c r="EF61" s="64">
        <f t="shared" si="206"/>
        <v>0</v>
      </c>
      <c r="EG61" s="64">
        <f t="shared" si="95"/>
        <v>0</v>
      </c>
      <c r="EH61" s="64">
        <f t="shared" si="207"/>
        <v>0</v>
      </c>
      <c r="EI61" s="64">
        <f t="shared" si="208"/>
        <v>0</v>
      </c>
      <c r="EJ61" s="64">
        <f t="shared" si="96"/>
        <v>0</v>
      </c>
      <c r="EK61" s="64">
        <f t="shared" si="209"/>
        <v>0</v>
      </c>
      <c r="EL61" s="64">
        <f t="shared" si="210"/>
        <v>0</v>
      </c>
      <c r="EM61" s="64">
        <f t="shared" si="211"/>
        <v>0</v>
      </c>
      <c r="EN61" s="64">
        <f t="shared" si="212"/>
        <v>0</v>
      </c>
      <c r="EO61" s="64">
        <f t="shared" si="213"/>
        <v>0</v>
      </c>
      <c r="EP61" s="64">
        <f t="shared" si="214"/>
        <v>0</v>
      </c>
      <c r="EQ61" s="64">
        <f t="shared" si="215"/>
        <v>0</v>
      </c>
      <c r="ER61" s="64">
        <f t="shared" si="216"/>
        <v>0</v>
      </c>
      <c r="ES61" s="64"/>
      <c r="ET61" s="426">
        <f t="shared" si="217"/>
        <v>0</v>
      </c>
      <c r="EU61" s="64">
        <f t="shared" si="218"/>
        <v>0</v>
      </c>
      <c r="EV61" s="64"/>
      <c r="EW61" s="426">
        <f t="shared" si="219"/>
        <v>0</v>
      </c>
      <c r="EX61" s="64">
        <f t="shared" si="266"/>
        <v>0</v>
      </c>
      <c r="EY61" s="426">
        <f t="shared" si="267"/>
        <v>0</v>
      </c>
      <c r="EZ61" s="426">
        <f t="shared" si="99"/>
        <v>0</v>
      </c>
      <c r="FA61" s="64">
        <f t="shared" si="100"/>
        <v>0</v>
      </c>
      <c r="FB61" s="64">
        <f t="shared" si="220"/>
        <v>0</v>
      </c>
      <c r="FC61" s="64">
        <f t="shared" si="101"/>
        <v>0</v>
      </c>
      <c r="FD61" s="64">
        <f t="shared" si="221"/>
        <v>0</v>
      </c>
      <c r="FE61" s="64">
        <f t="shared" si="222"/>
        <v>0</v>
      </c>
      <c r="FF61" s="64">
        <f t="shared" si="102"/>
        <v>0</v>
      </c>
      <c r="FG61" s="64">
        <f t="shared" si="223"/>
        <v>0</v>
      </c>
      <c r="FH61" s="64">
        <f t="shared" si="224"/>
        <v>0</v>
      </c>
      <c r="FI61" s="64">
        <f t="shared" si="225"/>
        <v>0</v>
      </c>
      <c r="FJ61" s="64">
        <f t="shared" si="226"/>
        <v>0</v>
      </c>
      <c r="FK61" s="64">
        <f t="shared" si="227"/>
        <v>0</v>
      </c>
      <c r="FL61" s="64">
        <f t="shared" si="228"/>
        <v>0</v>
      </c>
      <c r="FM61" s="64">
        <f t="shared" si="229"/>
        <v>0</v>
      </c>
      <c r="FN61" s="64">
        <f t="shared" si="230"/>
        <v>0</v>
      </c>
      <c r="FO61" s="64"/>
      <c r="FP61" s="64">
        <f t="shared" si="231"/>
        <v>0</v>
      </c>
      <c r="FQ61" s="64">
        <f t="shared" si="232"/>
        <v>0</v>
      </c>
      <c r="FR61" s="64"/>
      <c r="FS61" s="64">
        <f t="shared" si="233"/>
        <v>0</v>
      </c>
      <c r="FT61" s="64">
        <f t="shared" si="234"/>
        <v>0</v>
      </c>
      <c r="FU61" s="426">
        <f t="shared" si="235"/>
        <v>0</v>
      </c>
      <c r="FV61" s="426">
        <f t="shared" si="103"/>
        <v>0</v>
      </c>
      <c r="FW61" s="64">
        <f t="shared" si="51"/>
        <v>0</v>
      </c>
      <c r="FX61" s="64">
        <f t="shared" si="236"/>
        <v>0</v>
      </c>
      <c r="FY61" s="64">
        <f t="shared" si="104"/>
        <v>0</v>
      </c>
      <c r="FZ61" s="64">
        <f t="shared" si="237"/>
        <v>0</v>
      </c>
      <c r="GA61" s="64">
        <f t="shared" si="238"/>
        <v>0</v>
      </c>
      <c r="GB61" s="64">
        <f t="shared" si="105"/>
        <v>0</v>
      </c>
      <c r="GC61" s="64">
        <f t="shared" si="239"/>
        <v>0</v>
      </c>
      <c r="GD61" s="64">
        <f t="shared" si="240"/>
        <v>0</v>
      </c>
      <c r="GE61" s="64">
        <f t="shared" si="241"/>
        <v>0</v>
      </c>
      <c r="GF61" s="64">
        <f t="shared" si="242"/>
        <v>0</v>
      </c>
      <c r="GG61" s="64">
        <f t="shared" si="243"/>
        <v>0</v>
      </c>
      <c r="GH61" s="64">
        <f t="shared" si="244"/>
        <v>0</v>
      </c>
      <c r="GI61" s="64">
        <f t="shared" si="245"/>
        <v>0</v>
      </c>
      <c r="GJ61" s="64">
        <f t="shared" si="246"/>
        <v>0</v>
      </c>
      <c r="GK61" s="64"/>
      <c r="GL61" s="64">
        <f t="shared" si="247"/>
        <v>0</v>
      </c>
      <c r="GM61" s="64">
        <f t="shared" si="248"/>
        <v>0</v>
      </c>
      <c r="GN61" s="64"/>
      <c r="GO61" s="64">
        <f t="shared" si="249"/>
        <v>0</v>
      </c>
      <c r="GP61" s="64">
        <f t="shared" si="250"/>
        <v>0</v>
      </c>
      <c r="GQ61" s="426">
        <f t="shared" si="251"/>
        <v>0</v>
      </c>
      <c r="GR61" s="426">
        <f t="shared" si="106"/>
        <v>0</v>
      </c>
      <c r="GS61" s="64">
        <f t="shared" si="68"/>
        <v>0</v>
      </c>
      <c r="GT61" s="64">
        <f t="shared" si="252"/>
        <v>0</v>
      </c>
      <c r="GU61" s="64">
        <f t="shared" si="107"/>
        <v>0</v>
      </c>
      <c r="GV61" s="64">
        <f t="shared" si="253"/>
        <v>0</v>
      </c>
      <c r="GW61" s="64">
        <f t="shared" si="254"/>
        <v>0</v>
      </c>
      <c r="GX61" s="64">
        <f t="shared" si="108"/>
        <v>0</v>
      </c>
      <c r="GY61" s="64">
        <f t="shared" si="255"/>
        <v>0</v>
      </c>
      <c r="GZ61" s="64">
        <f t="shared" si="256"/>
        <v>0</v>
      </c>
      <c r="HA61" s="64">
        <f t="shared" si="109"/>
        <v>0</v>
      </c>
      <c r="HB61" s="64">
        <f t="shared" si="257"/>
        <v>0</v>
      </c>
      <c r="HC61" s="64">
        <f t="shared" si="258"/>
        <v>0</v>
      </c>
      <c r="HD61" s="64">
        <f t="shared" si="110"/>
        <v>0</v>
      </c>
      <c r="HE61" s="64">
        <f t="shared" si="259"/>
        <v>0</v>
      </c>
      <c r="HF61" s="64">
        <f t="shared" si="260"/>
        <v>0</v>
      </c>
      <c r="HG61" s="64"/>
      <c r="HH61" s="64">
        <f t="shared" si="261"/>
        <v>0</v>
      </c>
      <c r="HI61" s="64">
        <f t="shared" si="262"/>
        <v>0</v>
      </c>
      <c r="HJ61" s="64"/>
      <c r="HK61" s="64">
        <f t="shared" si="263"/>
        <v>0</v>
      </c>
      <c r="HL61" s="382">
        <f t="shared" si="111"/>
        <v>0</v>
      </c>
      <c r="HM61" s="398">
        <f t="shared" si="81"/>
        <v>0</v>
      </c>
      <c r="HN61" s="398">
        <f t="shared" si="112"/>
        <v>0</v>
      </c>
      <c r="HO61" s="382">
        <f t="shared" si="82"/>
        <v>0</v>
      </c>
      <c r="HP61" s="382">
        <f t="shared" si="113"/>
        <v>0</v>
      </c>
      <c r="HQ61" s="382">
        <f t="shared" si="133"/>
        <v>0</v>
      </c>
      <c r="HR61" s="382">
        <f t="shared" si="134"/>
        <v>0</v>
      </c>
      <c r="HS61" s="382">
        <f t="shared" si="135"/>
        <v>0</v>
      </c>
      <c r="HT61" s="382">
        <f t="shared" si="136"/>
        <v>0</v>
      </c>
      <c r="HU61" s="382">
        <f t="shared" si="137"/>
        <v>0</v>
      </c>
      <c r="HV61" s="382">
        <f t="shared" si="138"/>
        <v>0</v>
      </c>
      <c r="HW61" s="382">
        <f t="shared" si="139"/>
        <v>0</v>
      </c>
      <c r="HX61" s="382">
        <f t="shared" si="140"/>
        <v>0</v>
      </c>
      <c r="HY61" s="382">
        <f t="shared" si="141"/>
        <v>0</v>
      </c>
      <c r="HZ61" s="382">
        <f t="shared" si="142"/>
        <v>0</v>
      </c>
      <c r="IA61" s="382">
        <f t="shared" si="143"/>
        <v>0</v>
      </c>
      <c r="IB61" s="382">
        <f t="shared" si="144"/>
        <v>0</v>
      </c>
      <c r="IC61" s="382">
        <f t="shared" si="145"/>
        <v>0</v>
      </c>
      <c r="ID61" s="382">
        <f t="shared" si="146"/>
        <v>0</v>
      </c>
      <c r="IE61" s="382">
        <f t="shared" si="147"/>
        <v>0</v>
      </c>
      <c r="IF61" s="382">
        <f t="shared" si="148"/>
        <v>0</v>
      </c>
      <c r="IG61" s="382">
        <f t="shared" si="149"/>
        <v>0</v>
      </c>
    </row>
    <row r="62" spans="1:243" s="52" customFormat="1" ht="25.5" hidden="1">
      <c r="A62" s="49" t="s">
        <v>161</v>
      </c>
      <c r="B62" s="69" t="s">
        <v>289</v>
      </c>
      <c r="C62" s="530" t="s">
        <v>357</v>
      </c>
      <c r="D62" s="531"/>
      <c r="E62" s="49" t="s">
        <v>43</v>
      </c>
      <c r="F62" s="49"/>
      <c r="G62" s="50" t="s">
        <v>13</v>
      </c>
      <c r="H62" s="77">
        <f>SUM(H64:H71)</f>
        <v>0</v>
      </c>
      <c r="I62" s="77">
        <f>SUM(I64:I71)</f>
        <v>32</v>
      </c>
      <c r="J62" s="50">
        <v>2017</v>
      </c>
      <c r="K62" s="50">
        <v>2021</v>
      </c>
      <c r="L62" s="392"/>
      <c r="M62" s="27">
        <f t="shared" ref="M62:BP62" si="291">SUM(M63:M78)</f>
        <v>38158.895629999999</v>
      </c>
      <c r="N62" s="27"/>
      <c r="O62" s="27">
        <f t="shared" si="291"/>
        <v>35617.425219999997</v>
      </c>
      <c r="P62" s="27">
        <f t="shared" si="291"/>
        <v>9240.23</v>
      </c>
      <c r="Q62" s="27">
        <f>SUM(Q63:Q78)</f>
        <v>9240.23</v>
      </c>
      <c r="R62" s="27">
        <f>SUM(R63:R78)</f>
        <v>8588.64041</v>
      </c>
      <c r="S62" s="27">
        <f t="shared" si="291"/>
        <v>6602.2</v>
      </c>
      <c r="T62" s="27">
        <f t="shared" si="291"/>
        <v>3180.0299999999997</v>
      </c>
      <c r="U62" s="27">
        <f t="shared" si="291"/>
        <v>1925</v>
      </c>
      <c r="V62" s="27">
        <f t="shared" si="291"/>
        <v>0</v>
      </c>
      <c r="W62" s="27">
        <f>SUM(W63:W78)</f>
        <v>1925</v>
      </c>
      <c r="X62" s="27">
        <f t="shared" si="291"/>
        <v>0</v>
      </c>
      <c r="Y62" s="27">
        <f t="shared" si="291"/>
        <v>0</v>
      </c>
      <c r="Z62" s="27">
        <f t="shared" si="291"/>
        <v>0</v>
      </c>
      <c r="AA62" s="27">
        <f t="shared" si="291"/>
        <v>0</v>
      </c>
      <c r="AB62" s="27">
        <f t="shared" si="291"/>
        <v>0</v>
      </c>
      <c r="AC62" s="27">
        <f t="shared" si="291"/>
        <v>0</v>
      </c>
      <c r="AD62" s="27">
        <f t="shared" si="291"/>
        <v>0</v>
      </c>
      <c r="AE62" s="27">
        <f>SUM(AE63:AE78)</f>
        <v>0</v>
      </c>
      <c r="AF62" s="27"/>
      <c r="AG62" s="27">
        <f t="shared" si="291"/>
        <v>7149.9952199999998</v>
      </c>
      <c r="AH62" s="27">
        <f>SUM(AH63:AH78)</f>
        <v>7849.9952199999998</v>
      </c>
      <c r="AI62" s="27">
        <f t="shared" si="131"/>
        <v>0</v>
      </c>
      <c r="AJ62" s="27">
        <f t="shared" ref="AJ62:AR62" si="292">SUM(AJ63:AJ78)</f>
        <v>0</v>
      </c>
      <c r="AK62" s="27">
        <f t="shared" si="292"/>
        <v>0</v>
      </c>
      <c r="AL62" s="27">
        <f t="shared" si="292"/>
        <v>0</v>
      </c>
      <c r="AM62" s="27">
        <f t="shared" si="292"/>
        <v>0</v>
      </c>
      <c r="AN62" s="27">
        <f t="shared" si="292"/>
        <v>0</v>
      </c>
      <c r="AO62" s="27">
        <f t="shared" si="292"/>
        <v>0</v>
      </c>
      <c r="AP62" s="27">
        <f t="shared" si="292"/>
        <v>0</v>
      </c>
      <c r="AQ62" s="27">
        <f t="shared" si="292"/>
        <v>0</v>
      </c>
      <c r="AR62" s="27">
        <f t="shared" si="292"/>
        <v>0</v>
      </c>
      <c r="AS62" s="27">
        <f t="shared" si="291"/>
        <v>5000</v>
      </c>
      <c r="AT62" s="27">
        <f t="shared" si="291"/>
        <v>5000</v>
      </c>
      <c r="AU62" s="27"/>
      <c r="AV62" s="27">
        <f t="shared" si="291"/>
        <v>5000</v>
      </c>
      <c r="AW62" s="27">
        <f t="shared" si="291"/>
        <v>5000</v>
      </c>
      <c r="AX62" s="27"/>
      <c r="AY62" s="27">
        <f t="shared" si="291"/>
        <v>38158.895629999999</v>
      </c>
      <c r="AZ62" s="27">
        <f t="shared" si="291"/>
        <v>35617.425219999997</v>
      </c>
      <c r="BA62" s="27">
        <f t="shared" si="291"/>
        <v>9240.23</v>
      </c>
      <c r="BB62" s="27">
        <f t="shared" si="291"/>
        <v>9240.23</v>
      </c>
      <c r="BC62" s="27">
        <f t="shared" si="291"/>
        <v>8588.64041</v>
      </c>
      <c r="BD62" s="27">
        <f t="shared" si="291"/>
        <v>6602.2</v>
      </c>
      <c r="BE62" s="27">
        <f t="shared" si="291"/>
        <v>3180.0299999999997</v>
      </c>
      <c r="BF62" s="27">
        <f t="shared" si="291"/>
        <v>1925</v>
      </c>
      <c r="BG62" s="27">
        <f t="shared" si="291"/>
        <v>7149.9952199999998</v>
      </c>
      <c r="BH62" s="27">
        <f t="shared" si="291"/>
        <v>7849.9952199999998</v>
      </c>
      <c r="BI62" s="27">
        <f t="shared" si="291"/>
        <v>5000</v>
      </c>
      <c r="BJ62" s="27">
        <f t="shared" si="291"/>
        <v>5000</v>
      </c>
      <c r="BK62" s="27">
        <f t="shared" si="291"/>
        <v>5000</v>
      </c>
      <c r="BL62" s="27">
        <f t="shared" si="291"/>
        <v>5000</v>
      </c>
      <c r="BM62" s="27">
        <f t="shared" si="291"/>
        <v>0</v>
      </c>
      <c r="BN62" s="27">
        <f t="shared" si="291"/>
        <v>0</v>
      </c>
      <c r="BO62" s="27">
        <f t="shared" si="291"/>
        <v>0</v>
      </c>
      <c r="BP62" s="27">
        <f t="shared" si="291"/>
        <v>0</v>
      </c>
      <c r="BQ62" s="27">
        <f t="shared" ref="BQ62:DB62" si="293">SUM(BQ63:BQ78)</f>
        <v>0</v>
      </c>
      <c r="BR62" s="27">
        <f t="shared" si="293"/>
        <v>0</v>
      </c>
      <c r="BS62" s="27">
        <f t="shared" si="293"/>
        <v>0</v>
      </c>
      <c r="BT62" s="27">
        <f t="shared" si="293"/>
        <v>0</v>
      </c>
      <c r="BU62" s="27">
        <f t="shared" si="293"/>
        <v>0</v>
      </c>
      <c r="BV62" s="27">
        <f t="shared" si="293"/>
        <v>0</v>
      </c>
      <c r="BW62" s="27">
        <f t="shared" si="293"/>
        <v>0</v>
      </c>
      <c r="BX62" s="27">
        <f t="shared" si="293"/>
        <v>0</v>
      </c>
      <c r="BY62" s="27">
        <f t="shared" si="293"/>
        <v>0</v>
      </c>
      <c r="BZ62" s="27">
        <f t="shared" si="293"/>
        <v>0</v>
      </c>
      <c r="CA62" s="27">
        <f t="shared" si="293"/>
        <v>0</v>
      </c>
      <c r="CB62" s="27">
        <f t="shared" si="293"/>
        <v>0</v>
      </c>
      <c r="CC62" s="27">
        <f t="shared" si="293"/>
        <v>0</v>
      </c>
      <c r="CD62" s="27">
        <f t="shared" si="293"/>
        <v>0</v>
      </c>
      <c r="CE62" s="27">
        <f t="shared" si="293"/>
        <v>0</v>
      </c>
      <c r="CF62" s="27">
        <f t="shared" si="293"/>
        <v>0</v>
      </c>
      <c r="CG62" s="27">
        <f t="shared" si="293"/>
        <v>0</v>
      </c>
      <c r="CH62" s="27">
        <f t="shared" si="293"/>
        <v>0</v>
      </c>
      <c r="CI62" s="27">
        <f t="shared" si="293"/>
        <v>0</v>
      </c>
      <c r="CJ62" s="27">
        <f t="shared" si="293"/>
        <v>0</v>
      </c>
      <c r="CK62" s="27">
        <f t="shared" si="293"/>
        <v>0</v>
      </c>
      <c r="CL62" s="27">
        <f t="shared" si="293"/>
        <v>0</v>
      </c>
      <c r="CM62" s="27">
        <f t="shared" si="293"/>
        <v>0</v>
      </c>
      <c r="CN62" s="27">
        <f t="shared" si="293"/>
        <v>0</v>
      </c>
      <c r="CO62" s="27">
        <f t="shared" si="293"/>
        <v>0</v>
      </c>
      <c r="CP62" s="27">
        <f t="shared" si="293"/>
        <v>0</v>
      </c>
      <c r="CQ62" s="27">
        <f t="shared" si="293"/>
        <v>0</v>
      </c>
      <c r="CR62" s="27">
        <f t="shared" si="293"/>
        <v>0</v>
      </c>
      <c r="CS62" s="27">
        <f t="shared" si="293"/>
        <v>0</v>
      </c>
      <c r="CT62" s="27">
        <f t="shared" si="293"/>
        <v>0</v>
      </c>
      <c r="CU62" s="27">
        <f t="shared" si="293"/>
        <v>0</v>
      </c>
      <c r="CV62" s="27">
        <f t="shared" si="293"/>
        <v>0</v>
      </c>
      <c r="CW62" s="27">
        <f t="shared" si="293"/>
        <v>0</v>
      </c>
      <c r="CX62" s="27">
        <f t="shared" si="293"/>
        <v>0</v>
      </c>
      <c r="CY62" s="27">
        <f t="shared" si="293"/>
        <v>0</v>
      </c>
      <c r="CZ62" s="27">
        <f t="shared" si="293"/>
        <v>0</v>
      </c>
      <c r="DA62" s="27">
        <f t="shared" si="293"/>
        <v>0</v>
      </c>
      <c r="DB62" s="27">
        <f t="shared" si="293"/>
        <v>0</v>
      </c>
      <c r="DC62" s="380">
        <f t="shared" si="192"/>
        <v>38158.895629999999</v>
      </c>
      <c r="DD62" s="380">
        <f t="shared" si="193"/>
        <v>35617.425220000005</v>
      </c>
      <c r="DE62" s="64">
        <f t="shared" si="194"/>
        <v>9240.23</v>
      </c>
      <c r="DF62" s="64">
        <f t="shared" si="195"/>
        <v>9240.23</v>
      </c>
      <c r="DG62" s="64">
        <f t="shared" si="196"/>
        <v>8588.64041</v>
      </c>
      <c r="DH62" s="64">
        <f t="shared" si="197"/>
        <v>6602.2</v>
      </c>
      <c r="DI62" s="64">
        <f t="shared" si="198"/>
        <v>3180.0299999999997</v>
      </c>
      <c r="DJ62" s="64">
        <f t="shared" si="199"/>
        <v>1925</v>
      </c>
      <c r="DK62" s="64">
        <f t="shared" si="200"/>
        <v>7149.9952199999998</v>
      </c>
      <c r="DL62" s="64">
        <f t="shared" si="201"/>
        <v>7849.9952199999998</v>
      </c>
      <c r="DM62" s="64">
        <f t="shared" si="202"/>
        <v>5000</v>
      </c>
      <c r="DN62" s="64">
        <f t="shared" si="203"/>
        <v>5000</v>
      </c>
      <c r="DO62" s="64">
        <f t="shared" si="204"/>
        <v>5000</v>
      </c>
      <c r="DP62" s="64">
        <f t="shared" si="205"/>
        <v>5000</v>
      </c>
      <c r="DQ62" s="51"/>
      <c r="DR62" s="51"/>
      <c r="DS62" s="51"/>
      <c r="DT62" s="51"/>
      <c r="DU62" s="51"/>
      <c r="DV62" s="51"/>
      <c r="DW62" s="27"/>
      <c r="DX62" s="27"/>
      <c r="DY62" s="27"/>
      <c r="DZ62" s="27"/>
      <c r="EA62" s="27"/>
      <c r="EB62" s="64">
        <f t="shared" si="264"/>
        <v>38158.895629999999</v>
      </c>
      <c r="EC62" s="426">
        <f t="shared" si="265"/>
        <v>17767.43</v>
      </c>
      <c r="ED62" s="426">
        <f t="shared" si="93"/>
        <v>25617.425220000001</v>
      </c>
      <c r="EE62" s="64">
        <f t="shared" si="94"/>
        <v>35617.425220000005</v>
      </c>
      <c r="EF62" s="64">
        <f t="shared" si="206"/>
        <v>9240.23</v>
      </c>
      <c r="EG62" s="64">
        <f t="shared" si="95"/>
        <v>9240.23</v>
      </c>
      <c r="EH62" s="64">
        <f t="shared" si="207"/>
        <v>9240.23</v>
      </c>
      <c r="EI62" s="64">
        <f t="shared" si="208"/>
        <v>8588.64041</v>
      </c>
      <c r="EJ62" s="64">
        <f t="shared" si="96"/>
        <v>6602.2</v>
      </c>
      <c r="EK62" s="64">
        <f t="shared" si="209"/>
        <v>6602.2</v>
      </c>
      <c r="EL62" s="64">
        <f t="shared" si="210"/>
        <v>3180.0299999999997</v>
      </c>
      <c r="EM62" s="64">
        <f t="shared" si="211"/>
        <v>1925</v>
      </c>
      <c r="EN62" s="64">
        <f t="shared" si="212"/>
        <v>1925</v>
      </c>
      <c r="EO62" s="64">
        <f t="shared" si="213"/>
        <v>7149.9952199999998</v>
      </c>
      <c r="EP62" s="64">
        <f t="shared" si="214"/>
        <v>0</v>
      </c>
      <c r="EQ62" s="64">
        <f t="shared" si="215"/>
        <v>7849.9952199999998</v>
      </c>
      <c r="ER62" s="64">
        <f t="shared" si="216"/>
        <v>5000</v>
      </c>
      <c r="ES62" s="64"/>
      <c r="ET62" s="426">
        <f t="shared" si="217"/>
        <v>5000</v>
      </c>
      <c r="EU62" s="64">
        <f t="shared" si="218"/>
        <v>5000</v>
      </c>
      <c r="EV62" s="64"/>
      <c r="EW62" s="426">
        <f t="shared" si="219"/>
        <v>5000</v>
      </c>
      <c r="EX62" s="64">
        <f t="shared" si="266"/>
        <v>0</v>
      </c>
      <c r="EY62" s="426">
        <f t="shared" si="267"/>
        <v>0</v>
      </c>
      <c r="EZ62" s="426">
        <f t="shared" si="99"/>
        <v>0</v>
      </c>
      <c r="FA62" s="64">
        <f t="shared" si="100"/>
        <v>0</v>
      </c>
      <c r="FB62" s="64">
        <f t="shared" si="220"/>
        <v>0</v>
      </c>
      <c r="FC62" s="64">
        <f t="shared" si="101"/>
        <v>0</v>
      </c>
      <c r="FD62" s="64">
        <f t="shared" si="221"/>
        <v>0</v>
      </c>
      <c r="FE62" s="64">
        <f t="shared" si="222"/>
        <v>0</v>
      </c>
      <c r="FF62" s="64">
        <f t="shared" si="102"/>
        <v>0</v>
      </c>
      <c r="FG62" s="64">
        <f t="shared" si="223"/>
        <v>0</v>
      </c>
      <c r="FH62" s="64">
        <f t="shared" si="224"/>
        <v>0</v>
      </c>
      <c r="FI62" s="64">
        <f t="shared" si="225"/>
        <v>0</v>
      </c>
      <c r="FJ62" s="64">
        <f t="shared" si="226"/>
        <v>0</v>
      </c>
      <c r="FK62" s="64">
        <f t="shared" si="227"/>
        <v>0</v>
      </c>
      <c r="FL62" s="64">
        <f t="shared" si="228"/>
        <v>0</v>
      </c>
      <c r="FM62" s="64">
        <f t="shared" si="229"/>
        <v>0</v>
      </c>
      <c r="FN62" s="64">
        <f t="shared" si="230"/>
        <v>0</v>
      </c>
      <c r="FO62" s="64"/>
      <c r="FP62" s="64">
        <f t="shared" si="231"/>
        <v>0</v>
      </c>
      <c r="FQ62" s="64">
        <f t="shared" si="232"/>
        <v>0</v>
      </c>
      <c r="FR62" s="64"/>
      <c r="FS62" s="64">
        <f t="shared" si="233"/>
        <v>0</v>
      </c>
      <c r="FT62" s="64">
        <f t="shared" si="234"/>
        <v>0</v>
      </c>
      <c r="FU62" s="426">
        <f t="shared" si="235"/>
        <v>0</v>
      </c>
      <c r="FV62" s="426">
        <f t="shared" si="103"/>
        <v>0</v>
      </c>
      <c r="FW62" s="64">
        <f t="shared" si="51"/>
        <v>0</v>
      </c>
      <c r="FX62" s="64">
        <f t="shared" si="236"/>
        <v>0</v>
      </c>
      <c r="FY62" s="64">
        <f t="shared" si="104"/>
        <v>0</v>
      </c>
      <c r="FZ62" s="64">
        <f t="shared" si="237"/>
        <v>0</v>
      </c>
      <c r="GA62" s="64">
        <f t="shared" si="238"/>
        <v>0</v>
      </c>
      <c r="GB62" s="64">
        <f t="shared" si="105"/>
        <v>0</v>
      </c>
      <c r="GC62" s="64">
        <f t="shared" si="239"/>
        <v>0</v>
      </c>
      <c r="GD62" s="64">
        <f t="shared" si="240"/>
        <v>0</v>
      </c>
      <c r="GE62" s="64">
        <f t="shared" si="241"/>
        <v>0</v>
      </c>
      <c r="GF62" s="64">
        <f t="shared" si="242"/>
        <v>0</v>
      </c>
      <c r="GG62" s="64">
        <f t="shared" si="243"/>
        <v>0</v>
      </c>
      <c r="GH62" s="64">
        <f t="shared" si="244"/>
        <v>0</v>
      </c>
      <c r="GI62" s="64">
        <f t="shared" si="245"/>
        <v>0</v>
      </c>
      <c r="GJ62" s="64">
        <f t="shared" si="246"/>
        <v>0</v>
      </c>
      <c r="GK62" s="64"/>
      <c r="GL62" s="64">
        <f t="shared" si="247"/>
        <v>0</v>
      </c>
      <c r="GM62" s="64">
        <f t="shared" si="248"/>
        <v>0</v>
      </c>
      <c r="GN62" s="64"/>
      <c r="GO62" s="64">
        <f t="shared" si="249"/>
        <v>0</v>
      </c>
      <c r="GP62" s="64">
        <f t="shared" si="250"/>
        <v>0</v>
      </c>
      <c r="GQ62" s="426">
        <f t="shared" si="251"/>
        <v>0</v>
      </c>
      <c r="GR62" s="426">
        <f t="shared" si="106"/>
        <v>0</v>
      </c>
      <c r="GS62" s="64">
        <f t="shared" si="68"/>
        <v>0</v>
      </c>
      <c r="GT62" s="64">
        <f t="shared" si="252"/>
        <v>0</v>
      </c>
      <c r="GU62" s="64">
        <f t="shared" si="107"/>
        <v>0</v>
      </c>
      <c r="GV62" s="64">
        <f t="shared" si="253"/>
        <v>0</v>
      </c>
      <c r="GW62" s="64">
        <f t="shared" si="254"/>
        <v>0</v>
      </c>
      <c r="GX62" s="64">
        <f t="shared" si="108"/>
        <v>0</v>
      </c>
      <c r="GY62" s="64">
        <f t="shared" si="255"/>
        <v>0</v>
      </c>
      <c r="GZ62" s="64">
        <f t="shared" si="256"/>
        <v>0</v>
      </c>
      <c r="HA62" s="64">
        <f t="shared" si="109"/>
        <v>0</v>
      </c>
      <c r="HB62" s="64">
        <f t="shared" si="257"/>
        <v>0</v>
      </c>
      <c r="HC62" s="64">
        <f t="shared" si="258"/>
        <v>0</v>
      </c>
      <c r="HD62" s="64">
        <f t="shared" si="110"/>
        <v>0</v>
      </c>
      <c r="HE62" s="64">
        <f t="shared" si="259"/>
        <v>0</v>
      </c>
      <c r="HF62" s="64">
        <f t="shared" si="260"/>
        <v>0</v>
      </c>
      <c r="HG62" s="64"/>
      <c r="HH62" s="64">
        <f t="shared" si="261"/>
        <v>0</v>
      </c>
      <c r="HI62" s="64">
        <f t="shared" si="262"/>
        <v>0</v>
      </c>
      <c r="HJ62" s="64"/>
      <c r="HK62" s="64">
        <f t="shared" si="263"/>
        <v>0</v>
      </c>
      <c r="HL62" s="382">
        <f t="shared" si="111"/>
        <v>38158.895629999999</v>
      </c>
      <c r="HM62" s="398">
        <f t="shared" si="81"/>
        <v>17767.43</v>
      </c>
      <c r="HN62" s="398">
        <f t="shared" si="112"/>
        <v>25617.425220000001</v>
      </c>
      <c r="HO62" s="382">
        <f t="shared" si="82"/>
        <v>35617.425220000005</v>
      </c>
      <c r="HP62" s="382">
        <f t="shared" si="113"/>
        <v>9240.23</v>
      </c>
      <c r="HQ62" s="382">
        <f t="shared" si="133"/>
        <v>9240.23</v>
      </c>
      <c r="HR62" s="382">
        <f t="shared" si="134"/>
        <v>9240.23</v>
      </c>
      <c r="HS62" s="382">
        <f t="shared" si="135"/>
        <v>8588.64041</v>
      </c>
      <c r="HT62" s="382">
        <f t="shared" si="136"/>
        <v>6602.2</v>
      </c>
      <c r="HU62" s="382">
        <f t="shared" si="137"/>
        <v>6602.2</v>
      </c>
      <c r="HV62" s="382">
        <f t="shared" si="138"/>
        <v>3180.0299999999997</v>
      </c>
      <c r="HW62" s="382">
        <f t="shared" si="139"/>
        <v>1925</v>
      </c>
      <c r="HX62" s="382">
        <f t="shared" si="140"/>
        <v>1925</v>
      </c>
      <c r="HY62" s="382">
        <f t="shared" si="141"/>
        <v>7149.9952199999998</v>
      </c>
      <c r="HZ62" s="382">
        <f t="shared" si="142"/>
        <v>0</v>
      </c>
      <c r="IA62" s="382">
        <f t="shared" si="143"/>
        <v>7849.9952199999998</v>
      </c>
      <c r="IB62" s="382">
        <f t="shared" si="144"/>
        <v>5000</v>
      </c>
      <c r="IC62" s="382">
        <f t="shared" si="145"/>
        <v>0</v>
      </c>
      <c r="ID62" s="382">
        <f t="shared" si="146"/>
        <v>5000</v>
      </c>
      <c r="IE62" s="382">
        <f t="shared" si="147"/>
        <v>5000</v>
      </c>
      <c r="IF62" s="382">
        <f t="shared" si="148"/>
        <v>0</v>
      </c>
      <c r="IG62" s="382">
        <f t="shared" si="149"/>
        <v>5000</v>
      </c>
    </row>
    <row r="63" spans="1:243" s="52" customFormat="1" ht="22.5" hidden="1" customHeight="1" outlineLevel="1">
      <c r="A63" s="57" t="s">
        <v>127</v>
      </c>
      <c r="B63" s="60" t="s">
        <v>290</v>
      </c>
      <c r="C63" s="282" t="s">
        <v>357</v>
      </c>
      <c r="D63" s="282" t="s">
        <v>351</v>
      </c>
      <c r="E63" s="359" t="s">
        <v>21</v>
      </c>
      <c r="F63" s="91"/>
      <c r="G63" s="245" t="s">
        <v>13</v>
      </c>
      <c r="H63" s="321"/>
      <c r="I63" s="321"/>
      <c r="J63" s="55">
        <v>2020</v>
      </c>
      <c r="K63" s="55">
        <v>2020</v>
      </c>
      <c r="L63" s="392" t="s">
        <v>606</v>
      </c>
      <c r="M63" s="34">
        <f t="shared" ref="M63:M78" si="294">+P63+R63+T63+AG63+AS63+AV63</f>
        <v>999.56521999999995</v>
      </c>
      <c r="N63" s="392" t="s">
        <v>606</v>
      </c>
      <c r="O63" s="34">
        <f t="shared" ref="O63:O78" si="295">+Q63+S63+U63+AH63+AT63+AW63</f>
        <v>999.56521999999995</v>
      </c>
      <c r="P63" s="34">
        <f t="shared" ref="P63:U78" si="296">BA63+BO63+CC63+CQ63</f>
        <v>0</v>
      </c>
      <c r="Q63" s="34">
        <f t="shared" si="296"/>
        <v>0</v>
      </c>
      <c r="R63" s="34">
        <f t="shared" si="296"/>
        <v>0</v>
      </c>
      <c r="S63" s="34">
        <f t="shared" si="296"/>
        <v>0</v>
      </c>
      <c r="T63" s="34">
        <f t="shared" si="296"/>
        <v>0</v>
      </c>
      <c r="U63" s="34">
        <f t="shared" si="296"/>
        <v>0</v>
      </c>
      <c r="V63" s="66">
        <f t="shared" si="132"/>
        <v>0</v>
      </c>
      <c r="W63" s="34"/>
      <c r="X63" s="34"/>
      <c r="Y63" s="34"/>
      <c r="Z63" s="34"/>
      <c r="AA63" s="34"/>
      <c r="AB63" s="34"/>
      <c r="AC63" s="34"/>
      <c r="AD63" s="34"/>
      <c r="AE63" s="34"/>
      <c r="AF63" s="34"/>
      <c r="AG63" s="34">
        <f>BG63+BU63+CI63+CW63</f>
        <v>999.56521999999995</v>
      </c>
      <c r="AH63" s="34">
        <f>BH63+BV63+CJ63+CX63</f>
        <v>999.56521999999995</v>
      </c>
      <c r="AI63" s="34">
        <f t="shared" si="131"/>
        <v>0</v>
      </c>
      <c r="AJ63" s="34"/>
      <c r="AK63" s="34"/>
      <c r="AL63" s="34"/>
      <c r="AM63" s="34"/>
      <c r="AN63" s="34"/>
      <c r="AO63" s="34"/>
      <c r="AP63" s="34"/>
      <c r="AQ63" s="34"/>
      <c r="AR63" s="34"/>
      <c r="AS63" s="34">
        <f>BI63+BW63+CK63+CY63</f>
        <v>0</v>
      </c>
      <c r="AT63" s="34">
        <f>BJ63+BX63+CL63+CZ63</f>
        <v>0</v>
      </c>
      <c r="AU63" s="34"/>
      <c r="AV63" s="34">
        <f t="shared" ref="AV63:AW78" si="297">BK63+BY63+CM63+DA63</f>
        <v>0</v>
      </c>
      <c r="AW63" s="34">
        <f t="shared" si="297"/>
        <v>0</v>
      </c>
      <c r="AX63" s="34"/>
      <c r="AY63" s="34">
        <f>+BA63+BC63+BE63+BG63+BI63+BK63</f>
        <v>999.56521999999995</v>
      </c>
      <c r="AZ63" s="34">
        <f>+BB63+BD63+BF63+BH63+BJ63+BL63</f>
        <v>999.56521999999995</v>
      </c>
      <c r="BA63" s="193"/>
      <c r="BB63" s="193"/>
      <c r="BC63" s="193"/>
      <c r="BD63" s="193"/>
      <c r="BE63" s="193"/>
      <c r="BF63" s="193"/>
      <c r="BG63" s="184">
        <v>999.56521999999995</v>
      </c>
      <c r="BH63" s="184">
        <v>999.56521999999995</v>
      </c>
      <c r="BI63" s="193"/>
      <c r="BJ63" s="193"/>
      <c r="BK63" s="193"/>
      <c r="BL63" s="193"/>
      <c r="BM63" s="34">
        <f>+BO63+BQ63+BS63+BU63+BW63+BY63</f>
        <v>0</v>
      </c>
      <c r="BN63" s="34">
        <f>+BP63+BR63+BT63+BV63+BX63+BZ63</f>
        <v>0</v>
      </c>
      <c r="BO63" s="27"/>
      <c r="BP63" s="27"/>
      <c r="BQ63" s="27"/>
      <c r="BR63" s="27"/>
      <c r="BS63" s="27"/>
      <c r="BT63" s="27"/>
      <c r="BU63" s="27"/>
      <c r="BV63" s="27"/>
      <c r="BW63" s="27"/>
      <c r="BX63" s="27"/>
      <c r="BY63" s="27"/>
      <c r="BZ63" s="27"/>
      <c r="CA63" s="34">
        <f>+CC63+CE63+CG63+CI63+CK63+CM63</f>
        <v>0</v>
      </c>
      <c r="CB63" s="34">
        <f>+CD63+CF63+CH63+CJ63+CL63+CN63</f>
        <v>0</v>
      </c>
      <c r="CC63" s="27"/>
      <c r="CD63" s="27"/>
      <c r="CE63" s="27"/>
      <c r="CF63" s="27"/>
      <c r="CG63" s="27"/>
      <c r="CH63" s="27"/>
      <c r="CI63" s="27"/>
      <c r="CJ63" s="27"/>
      <c r="CK63" s="27"/>
      <c r="CL63" s="27"/>
      <c r="CM63" s="27"/>
      <c r="CN63" s="27"/>
      <c r="CO63" s="34">
        <f>+CQ63+CS63+CU63+CW63+CY63+DA63</f>
        <v>0</v>
      </c>
      <c r="CP63" s="34">
        <f>+CR63+CT63+CV63+CX63+CZ63+DB63</f>
        <v>0</v>
      </c>
      <c r="CQ63" s="27"/>
      <c r="CR63" s="27"/>
      <c r="CS63" s="34"/>
      <c r="CT63" s="34"/>
      <c r="CU63" s="27"/>
      <c r="CV63" s="27"/>
      <c r="CW63" s="27"/>
      <c r="CX63" s="27"/>
      <c r="CY63" s="27"/>
      <c r="CZ63" s="29"/>
      <c r="DA63" s="29"/>
      <c r="DB63" s="29"/>
      <c r="DC63" s="380">
        <f t="shared" si="192"/>
        <v>999.56521999999995</v>
      </c>
      <c r="DD63" s="380">
        <f t="shared" si="193"/>
        <v>999.56521999999995</v>
      </c>
      <c r="DE63" s="64">
        <f t="shared" si="194"/>
        <v>0</v>
      </c>
      <c r="DF63" s="64">
        <f t="shared" si="195"/>
        <v>0</v>
      </c>
      <c r="DG63" s="64">
        <f t="shared" si="196"/>
        <v>0</v>
      </c>
      <c r="DH63" s="64">
        <f t="shared" si="197"/>
        <v>0</v>
      </c>
      <c r="DI63" s="64">
        <f t="shared" si="198"/>
        <v>0</v>
      </c>
      <c r="DJ63" s="64">
        <f t="shared" si="199"/>
        <v>0</v>
      </c>
      <c r="DK63" s="64">
        <f t="shared" si="200"/>
        <v>999.56521999999995</v>
      </c>
      <c r="DL63" s="64">
        <f t="shared" si="201"/>
        <v>999.56521999999995</v>
      </c>
      <c r="DM63" s="64">
        <f t="shared" si="202"/>
        <v>0</v>
      </c>
      <c r="DN63" s="64">
        <f t="shared" si="203"/>
        <v>0</v>
      </c>
      <c r="DO63" s="64">
        <f t="shared" si="204"/>
        <v>0</v>
      </c>
      <c r="DP63" s="64">
        <f t="shared" si="205"/>
        <v>0</v>
      </c>
      <c r="DQ63" s="51"/>
      <c r="DR63" s="51"/>
      <c r="DS63" s="51"/>
      <c r="DT63" s="51"/>
      <c r="DU63" s="51"/>
      <c r="DV63" s="51"/>
      <c r="DW63" s="27"/>
      <c r="DX63" s="27"/>
      <c r="DY63" s="27"/>
      <c r="DZ63" s="27"/>
      <c r="EA63" s="27"/>
      <c r="EB63" s="64">
        <f t="shared" si="264"/>
        <v>999.56521999999995</v>
      </c>
      <c r="EC63" s="426">
        <f t="shared" si="265"/>
        <v>0</v>
      </c>
      <c r="ED63" s="426">
        <f t="shared" si="93"/>
        <v>999.56521999999995</v>
      </c>
      <c r="EE63" s="64">
        <f t="shared" si="94"/>
        <v>999.56521999999995</v>
      </c>
      <c r="EF63" s="64">
        <f t="shared" si="206"/>
        <v>0</v>
      </c>
      <c r="EG63" s="64">
        <f t="shared" si="95"/>
        <v>0</v>
      </c>
      <c r="EH63" s="64">
        <f t="shared" si="207"/>
        <v>0</v>
      </c>
      <c r="EI63" s="64">
        <f t="shared" si="208"/>
        <v>0</v>
      </c>
      <c r="EJ63" s="64">
        <f t="shared" si="96"/>
        <v>0</v>
      </c>
      <c r="EK63" s="64">
        <f t="shared" si="209"/>
        <v>0</v>
      </c>
      <c r="EL63" s="64">
        <f t="shared" si="210"/>
        <v>0</v>
      </c>
      <c r="EM63" s="64">
        <f t="shared" si="211"/>
        <v>0</v>
      </c>
      <c r="EN63" s="64">
        <f t="shared" si="212"/>
        <v>0</v>
      </c>
      <c r="EO63" s="64">
        <f t="shared" si="213"/>
        <v>999.56521999999995</v>
      </c>
      <c r="EP63" s="64">
        <f t="shared" si="214"/>
        <v>0</v>
      </c>
      <c r="EQ63" s="64">
        <f t="shared" si="215"/>
        <v>999.56521999999995</v>
      </c>
      <c r="ER63" s="64">
        <f t="shared" si="216"/>
        <v>0</v>
      </c>
      <c r="ES63" s="64"/>
      <c r="ET63" s="426">
        <f t="shared" si="217"/>
        <v>0</v>
      </c>
      <c r="EU63" s="64">
        <f t="shared" si="218"/>
        <v>0</v>
      </c>
      <c r="EV63" s="64"/>
      <c r="EW63" s="426">
        <f t="shared" si="219"/>
        <v>0</v>
      </c>
      <c r="EX63" s="64">
        <f t="shared" si="266"/>
        <v>0</v>
      </c>
      <c r="EY63" s="426">
        <f t="shared" si="267"/>
        <v>0</v>
      </c>
      <c r="EZ63" s="426">
        <f t="shared" si="99"/>
        <v>0</v>
      </c>
      <c r="FA63" s="64">
        <f t="shared" si="100"/>
        <v>0</v>
      </c>
      <c r="FB63" s="64">
        <f t="shared" si="220"/>
        <v>0</v>
      </c>
      <c r="FC63" s="64">
        <f t="shared" si="101"/>
        <v>0</v>
      </c>
      <c r="FD63" s="64">
        <f t="shared" si="221"/>
        <v>0</v>
      </c>
      <c r="FE63" s="64">
        <f t="shared" si="222"/>
        <v>0</v>
      </c>
      <c r="FF63" s="64">
        <f t="shared" si="102"/>
        <v>0</v>
      </c>
      <c r="FG63" s="64">
        <f t="shared" si="223"/>
        <v>0</v>
      </c>
      <c r="FH63" s="64">
        <f t="shared" si="224"/>
        <v>0</v>
      </c>
      <c r="FI63" s="64">
        <f t="shared" si="225"/>
        <v>0</v>
      </c>
      <c r="FJ63" s="64">
        <f t="shared" si="226"/>
        <v>0</v>
      </c>
      <c r="FK63" s="64">
        <f t="shared" si="227"/>
        <v>0</v>
      </c>
      <c r="FL63" s="64">
        <f t="shared" si="228"/>
        <v>0</v>
      </c>
      <c r="FM63" s="64">
        <f t="shared" si="229"/>
        <v>0</v>
      </c>
      <c r="FN63" s="64">
        <f t="shared" si="230"/>
        <v>0</v>
      </c>
      <c r="FO63" s="64"/>
      <c r="FP63" s="64">
        <f t="shared" si="231"/>
        <v>0</v>
      </c>
      <c r="FQ63" s="64">
        <f t="shared" si="232"/>
        <v>0</v>
      </c>
      <c r="FR63" s="64"/>
      <c r="FS63" s="64">
        <f t="shared" si="233"/>
        <v>0</v>
      </c>
      <c r="FT63" s="64">
        <f t="shared" si="234"/>
        <v>0</v>
      </c>
      <c r="FU63" s="426">
        <f t="shared" si="235"/>
        <v>0</v>
      </c>
      <c r="FV63" s="426">
        <f t="shared" si="103"/>
        <v>0</v>
      </c>
      <c r="FW63" s="64">
        <f t="shared" si="51"/>
        <v>0</v>
      </c>
      <c r="FX63" s="64">
        <f t="shared" si="236"/>
        <v>0</v>
      </c>
      <c r="FY63" s="64">
        <f t="shared" si="104"/>
        <v>0</v>
      </c>
      <c r="FZ63" s="64">
        <f t="shared" si="237"/>
        <v>0</v>
      </c>
      <c r="GA63" s="64">
        <f t="shared" si="238"/>
        <v>0</v>
      </c>
      <c r="GB63" s="64">
        <f t="shared" si="105"/>
        <v>0</v>
      </c>
      <c r="GC63" s="64">
        <f t="shared" si="239"/>
        <v>0</v>
      </c>
      <c r="GD63" s="64">
        <f t="shared" si="240"/>
        <v>0</v>
      </c>
      <c r="GE63" s="64">
        <f t="shared" si="241"/>
        <v>0</v>
      </c>
      <c r="GF63" s="64">
        <f t="shared" si="242"/>
        <v>0</v>
      </c>
      <c r="GG63" s="64">
        <f t="shared" si="243"/>
        <v>0</v>
      </c>
      <c r="GH63" s="64">
        <f t="shared" si="244"/>
        <v>0</v>
      </c>
      <c r="GI63" s="64">
        <f t="shared" si="245"/>
        <v>0</v>
      </c>
      <c r="GJ63" s="64">
        <f t="shared" si="246"/>
        <v>0</v>
      </c>
      <c r="GK63" s="64"/>
      <c r="GL63" s="64">
        <f t="shared" si="247"/>
        <v>0</v>
      </c>
      <c r="GM63" s="64">
        <f t="shared" si="248"/>
        <v>0</v>
      </c>
      <c r="GN63" s="64"/>
      <c r="GO63" s="64">
        <f t="shared" si="249"/>
        <v>0</v>
      </c>
      <c r="GP63" s="64">
        <f t="shared" si="250"/>
        <v>0</v>
      </c>
      <c r="GQ63" s="426">
        <f t="shared" si="251"/>
        <v>0</v>
      </c>
      <c r="GR63" s="426">
        <f t="shared" si="106"/>
        <v>0</v>
      </c>
      <c r="GS63" s="64">
        <f t="shared" si="68"/>
        <v>0</v>
      </c>
      <c r="GT63" s="64">
        <f t="shared" si="252"/>
        <v>0</v>
      </c>
      <c r="GU63" s="64">
        <f t="shared" si="107"/>
        <v>0</v>
      </c>
      <c r="GV63" s="64">
        <f t="shared" si="253"/>
        <v>0</v>
      </c>
      <c r="GW63" s="64">
        <f t="shared" si="254"/>
        <v>0</v>
      </c>
      <c r="GX63" s="64">
        <f t="shared" si="108"/>
        <v>0</v>
      </c>
      <c r="GY63" s="64">
        <f t="shared" si="255"/>
        <v>0</v>
      </c>
      <c r="GZ63" s="64">
        <f t="shared" si="256"/>
        <v>0</v>
      </c>
      <c r="HA63" s="64">
        <f t="shared" si="109"/>
        <v>0</v>
      </c>
      <c r="HB63" s="64">
        <f t="shared" si="257"/>
        <v>0</v>
      </c>
      <c r="HC63" s="64">
        <f t="shared" si="258"/>
        <v>0</v>
      </c>
      <c r="HD63" s="64">
        <f t="shared" si="110"/>
        <v>0</v>
      </c>
      <c r="HE63" s="64">
        <f t="shared" si="259"/>
        <v>0</v>
      </c>
      <c r="HF63" s="64">
        <f t="shared" si="260"/>
        <v>0</v>
      </c>
      <c r="HG63" s="64"/>
      <c r="HH63" s="64">
        <f t="shared" si="261"/>
        <v>0</v>
      </c>
      <c r="HI63" s="64">
        <f t="shared" si="262"/>
        <v>0</v>
      </c>
      <c r="HJ63" s="64"/>
      <c r="HK63" s="64">
        <f t="shared" si="263"/>
        <v>0</v>
      </c>
      <c r="HL63" s="382">
        <f t="shared" si="111"/>
        <v>999.56521999999995</v>
      </c>
      <c r="HM63" s="398">
        <f t="shared" si="81"/>
        <v>0</v>
      </c>
      <c r="HN63" s="398">
        <f t="shared" si="112"/>
        <v>999.56521999999995</v>
      </c>
      <c r="HO63" s="382">
        <f t="shared" si="82"/>
        <v>999.56521999999995</v>
      </c>
      <c r="HP63" s="382">
        <f t="shared" si="113"/>
        <v>0</v>
      </c>
      <c r="HQ63" s="382">
        <f t="shared" si="133"/>
        <v>0</v>
      </c>
      <c r="HR63" s="382">
        <f t="shared" si="134"/>
        <v>0</v>
      </c>
      <c r="HS63" s="382">
        <f t="shared" si="135"/>
        <v>0</v>
      </c>
      <c r="HT63" s="382">
        <f t="shared" si="136"/>
        <v>0</v>
      </c>
      <c r="HU63" s="382">
        <f t="shared" si="137"/>
        <v>0</v>
      </c>
      <c r="HV63" s="382">
        <f t="shared" si="138"/>
        <v>0</v>
      </c>
      <c r="HW63" s="382">
        <f t="shared" si="139"/>
        <v>0</v>
      </c>
      <c r="HX63" s="382">
        <f t="shared" si="140"/>
        <v>0</v>
      </c>
      <c r="HY63" s="382">
        <f t="shared" si="141"/>
        <v>999.56521999999995</v>
      </c>
      <c r="HZ63" s="382">
        <f t="shared" si="142"/>
        <v>0</v>
      </c>
      <c r="IA63" s="382">
        <f t="shared" si="143"/>
        <v>999.56521999999995</v>
      </c>
      <c r="IB63" s="382">
        <f t="shared" si="144"/>
        <v>0</v>
      </c>
      <c r="IC63" s="382">
        <f t="shared" si="145"/>
        <v>0</v>
      </c>
      <c r="ID63" s="382">
        <f t="shared" si="146"/>
        <v>0</v>
      </c>
      <c r="IE63" s="382">
        <f t="shared" si="147"/>
        <v>0</v>
      </c>
      <c r="IF63" s="382">
        <f t="shared" si="148"/>
        <v>0</v>
      </c>
      <c r="IG63" s="382">
        <f t="shared" si="149"/>
        <v>0</v>
      </c>
      <c r="II63" s="64">
        <f>II11-[62]ИП!$AX$275</f>
        <v>4499.9999999999964</v>
      </c>
    </row>
    <row r="64" spans="1:243" s="35" customFormat="1" ht="22.5" hidden="1" customHeight="1" outlineLevel="1">
      <c r="A64" s="57" t="s">
        <v>83</v>
      </c>
      <c r="B64" s="60" t="s">
        <v>211</v>
      </c>
      <c r="C64" s="282" t="s">
        <v>357</v>
      </c>
      <c r="D64" s="282" t="s">
        <v>190</v>
      </c>
      <c r="E64" s="359" t="s">
        <v>21</v>
      </c>
      <c r="F64" s="359"/>
      <c r="G64" s="245" t="s">
        <v>13</v>
      </c>
      <c r="H64" s="55">
        <v>0</v>
      </c>
      <c r="I64" s="55">
        <v>4</v>
      </c>
      <c r="J64" s="55">
        <v>2017</v>
      </c>
      <c r="K64" s="55">
        <v>2017</v>
      </c>
      <c r="L64" s="392" t="s">
        <v>606</v>
      </c>
      <c r="M64" s="34">
        <f t="shared" si="294"/>
        <v>636.19574999999998</v>
      </c>
      <c r="N64" s="392" t="s">
        <v>606</v>
      </c>
      <c r="O64" s="34">
        <f t="shared" si="295"/>
        <v>636.19574999999998</v>
      </c>
      <c r="P64" s="34">
        <f t="shared" si="296"/>
        <v>636.19574999999998</v>
      </c>
      <c r="Q64" s="34">
        <f t="shared" si="296"/>
        <v>636.19574999999998</v>
      </c>
      <c r="R64" s="34">
        <f t="shared" si="296"/>
        <v>0</v>
      </c>
      <c r="S64" s="34">
        <f t="shared" si="296"/>
        <v>0</v>
      </c>
      <c r="T64" s="34">
        <f t="shared" si="296"/>
        <v>0</v>
      </c>
      <c r="U64" s="34">
        <f t="shared" si="296"/>
        <v>0</v>
      </c>
      <c r="V64" s="66">
        <f t="shared" si="132"/>
        <v>0</v>
      </c>
      <c r="W64" s="34"/>
      <c r="X64" s="34"/>
      <c r="Y64" s="34"/>
      <c r="Z64" s="34"/>
      <c r="AA64" s="34"/>
      <c r="AB64" s="34"/>
      <c r="AC64" s="34"/>
      <c r="AD64" s="34"/>
      <c r="AE64" s="34"/>
      <c r="AF64" s="34"/>
      <c r="AG64" s="34">
        <f t="shared" ref="AG64:AH78" si="298">BG64+BU64+CI64+CW64</f>
        <v>0</v>
      </c>
      <c r="AH64" s="34">
        <f t="shared" si="298"/>
        <v>0</v>
      </c>
      <c r="AI64" s="34">
        <f t="shared" si="131"/>
        <v>0</v>
      </c>
      <c r="AJ64" s="34"/>
      <c r="AK64" s="34"/>
      <c r="AL64" s="34"/>
      <c r="AM64" s="34"/>
      <c r="AN64" s="34"/>
      <c r="AO64" s="34"/>
      <c r="AP64" s="34"/>
      <c r="AQ64" s="34"/>
      <c r="AR64" s="34"/>
      <c r="AS64" s="34">
        <f t="shared" ref="AS64:AT78" si="299">BI64+BW64+CK64+CY64</f>
        <v>0</v>
      </c>
      <c r="AT64" s="34">
        <f t="shared" si="299"/>
        <v>0</v>
      </c>
      <c r="AU64" s="34"/>
      <c r="AV64" s="34">
        <f t="shared" si="297"/>
        <v>0</v>
      </c>
      <c r="AW64" s="34">
        <f t="shared" si="297"/>
        <v>0</v>
      </c>
      <c r="AX64" s="34"/>
      <c r="AY64" s="34">
        <f t="shared" ref="AY64:AZ78" si="300">+BA64+BC64+BE64+BG64+BI64+BK64</f>
        <v>636.19574999999998</v>
      </c>
      <c r="AZ64" s="34">
        <f t="shared" si="300"/>
        <v>636.19574999999998</v>
      </c>
      <c r="BA64" s="184">
        <v>636.19574999999998</v>
      </c>
      <c r="BB64" s="184">
        <v>636.19574999999998</v>
      </c>
      <c r="BC64" s="184"/>
      <c r="BD64" s="184"/>
      <c r="BE64" s="184"/>
      <c r="BF64" s="184"/>
      <c r="BG64" s="184"/>
      <c r="BH64" s="184"/>
      <c r="BI64" s="184">
        <v>0</v>
      </c>
      <c r="BJ64" s="184"/>
      <c r="BK64" s="192"/>
      <c r="BL64" s="192"/>
      <c r="BM64" s="34">
        <f t="shared" ref="BM64:BN78" si="301">+BO64+BQ64+BS64+BU64+BW64+BY64</f>
        <v>0</v>
      </c>
      <c r="BN64" s="34">
        <f t="shared" si="301"/>
        <v>0</v>
      </c>
      <c r="BO64" s="47"/>
      <c r="BP64" s="47"/>
      <c r="BQ64" s="47"/>
      <c r="BR64" s="47"/>
      <c r="BS64" s="47"/>
      <c r="BT64" s="47"/>
      <c r="BU64" s="47"/>
      <c r="BV64" s="47"/>
      <c r="BW64" s="47"/>
      <c r="BX64" s="47"/>
      <c r="BY64" s="47"/>
      <c r="BZ64" s="47"/>
      <c r="CA64" s="34">
        <f t="shared" ref="CA64:CB91" si="302">+CC64+CE64+CG64+CI64+CK64+CM64</f>
        <v>0</v>
      </c>
      <c r="CB64" s="34">
        <f t="shared" si="302"/>
        <v>0</v>
      </c>
      <c r="CC64" s="245"/>
      <c r="CD64" s="245"/>
      <c r="CE64" s="245"/>
      <c r="CF64" s="245"/>
      <c r="CG64" s="245"/>
      <c r="CH64" s="245"/>
      <c r="CI64" s="245"/>
      <c r="CJ64" s="245"/>
      <c r="CK64" s="245"/>
      <c r="CL64" s="245"/>
      <c r="CM64" s="245"/>
      <c r="CN64" s="245"/>
      <c r="CO64" s="34">
        <f t="shared" ref="CO64:CP78" si="303">+CQ64+CS64+CU64+CW64+CY64+DA64</f>
        <v>0</v>
      </c>
      <c r="CP64" s="34">
        <f t="shared" si="303"/>
        <v>0</v>
      </c>
      <c r="CQ64" s="245"/>
      <c r="CR64" s="245"/>
      <c r="CS64" s="245"/>
      <c r="CT64" s="245"/>
      <c r="CU64" s="245"/>
      <c r="CV64" s="245"/>
      <c r="CW64" s="245"/>
      <c r="CX64" s="245"/>
      <c r="CY64" s="245"/>
      <c r="CZ64" s="358"/>
      <c r="DA64" s="358"/>
      <c r="DB64" s="358"/>
      <c r="DC64" s="380">
        <f t="shared" si="192"/>
        <v>636.19574999999998</v>
      </c>
      <c r="DD64" s="380">
        <f t="shared" si="193"/>
        <v>636.19574999999998</v>
      </c>
      <c r="DE64" s="64">
        <f t="shared" si="194"/>
        <v>636.19574999999998</v>
      </c>
      <c r="DF64" s="64">
        <f t="shared" si="195"/>
        <v>636.19574999999998</v>
      </c>
      <c r="DG64" s="64">
        <f t="shared" si="196"/>
        <v>0</v>
      </c>
      <c r="DH64" s="64">
        <f t="shared" si="197"/>
        <v>0</v>
      </c>
      <c r="DI64" s="64">
        <f t="shared" si="198"/>
        <v>0</v>
      </c>
      <c r="DJ64" s="64">
        <f t="shared" si="199"/>
        <v>0</v>
      </c>
      <c r="DK64" s="64">
        <f t="shared" si="200"/>
        <v>0</v>
      </c>
      <c r="DL64" s="64">
        <f t="shared" si="201"/>
        <v>0</v>
      </c>
      <c r="DM64" s="64">
        <f t="shared" si="202"/>
        <v>0</v>
      </c>
      <c r="DN64" s="64">
        <f t="shared" si="203"/>
        <v>0</v>
      </c>
      <c r="DO64" s="64">
        <f t="shared" si="204"/>
        <v>0</v>
      </c>
      <c r="DP64" s="64">
        <f t="shared" si="205"/>
        <v>0</v>
      </c>
      <c r="DQ64" s="245">
        <v>0</v>
      </c>
      <c r="DR64" s="245">
        <v>0</v>
      </c>
      <c r="DS64" s="245">
        <v>0</v>
      </c>
      <c r="DT64" s="245">
        <v>0</v>
      </c>
      <c r="DU64" s="245">
        <v>0</v>
      </c>
      <c r="DV64" s="245">
        <f>SUM(DQ64:DU64)</f>
        <v>0</v>
      </c>
      <c r="DW64" s="245"/>
      <c r="DX64" s="245"/>
      <c r="DY64" s="33"/>
      <c r="DZ64" s="33"/>
      <c r="EA64" s="245" t="s">
        <v>156</v>
      </c>
      <c r="EB64" s="64">
        <f t="shared" si="264"/>
        <v>636.19574999999998</v>
      </c>
      <c r="EC64" s="426">
        <f t="shared" si="265"/>
        <v>636.19574999999998</v>
      </c>
      <c r="ED64" s="426">
        <f t="shared" si="93"/>
        <v>636.19574999999998</v>
      </c>
      <c r="EE64" s="64">
        <f t="shared" si="94"/>
        <v>636.19574999999998</v>
      </c>
      <c r="EF64" s="64">
        <f t="shared" si="206"/>
        <v>636.19574999999998</v>
      </c>
      <c r="EG64" s="64">
        <f t="shared" si="95"/>
        <v>636.19574999999998</v>
      </c>
      <c r="EH64" s="64">
        <f t="shared" si="207"/>
        <v>636.19574999999998</v>
      </c>
      <c r="EI64" s="64">
        <f t="shared" si="208"/>
        <v>0</v>
      </c>
      <c r="EJ64" s="64">
        <f t="shared" si="96"/>
        <v>0</v>
      </c>
      <c r="EK64" s="64">
        <f t="shared" si="209"/>
        <v>0</v>
      </c>
      <c r="EL64" s="64">
        <f t="shared" si="210"/>
        <v>0</v>
      </c>
      <c r="EM64" s="64">
        <f t="shared" si="211"/>
        <v>0</v>
      </c>
      <c r="EN64" s="64">
        <f t="shared" si="212"/>
        <v>0</v>
      </c>
      <c r="EO64" s="64">
        <f t="shared" si="213"/>
        <v>0</v>
      </c>
      <c r="EP64" s="64">
        <f t="shared" si="214"/>
        <v>0</v>
      </c>
      <c r="EQ64" s="64">
        <f t="shared" si="215"/>
        <v>0</v>
      </c>
      <c r="ER64" s="64">
        <f t="shared" si="216"/>
        <v>0</v>
      </c>
      <c r="ES64" s="64"/>
      <c r="ET64" s="426">
        <f t="shared" si="217"/>
        <v>0</v>
      </c>
      <c r="EU64" s="64">
        <f t="shared" si="218"/>
        <v>0</v>
      </c>
      <c r="EV64" s="64"/>
      <c r="EW64" s="426">
        <f t="shared" si="219"/>
        <v>0</v>
      </c>
      <c r="EX64" s="64">
        <f t="shared" si="266"/>
        <v>0</v>
      </c>
      <c r="EY64" s="426">
        <f t="shared" si="267"/>
        <v>0</v>
      </c>
      <c r="EZ64" s="426">
        <f t="shared" si="99"/>
        <v>0</v>
      </c>
      <c r="FA64" s="64">
        <f t="shared" si="100"/>
        <v>0</v>
      </c>
      <c r="FB64" s="64">
        <f t="shared" si="220"/>
        <v>0</v>
      </c>
      <c r="FC64" s="64">
        <f t="shared" si="101"/>
        <v>0</v>
      </c>
      <c r="FD64" s="64">
        <f t="shared" si="221"/>
        <v>0</v>
      </c>
      <c r="FE64" s="64">
        <f t="shared" si="222"/>
        <v>0</v>
      </c>
      <c r="FF64" s="64">
        <f t="shared" si="102"/>
        <v>0</v>
      </c>
      <c r="FG64" s="64">
        <f t="shared" si="223"/>
        <v>0</v>
      </c>
      <c r="FH64" s="64">
        <f t="shared" si="224"/>
        <v>0</v>
      </c>
      <c r="FI64" s="64">
        <f t="shared" si="225"/>
        <v>0</v>
      </c>
      <c r="FJ64" s="64">
        <f t="shared" si="226"/>
        <v>0</v>
      </c>
      <c r="FK64" s="64">
        <f t="shared" si="227"/>
        <v>0</v>
      </c>
      <c r="FL64" s="64">
        <f t="shared" si="228"/>
        <v>0</v>
      </c>
      <c r="FM64" s="64">
        <f t="shared" si="229"/>
        <v>0</v>
      </c>
      <c r="FN64" s="64">
        <f t="shared" si="230"/>
        <v>0</v>
      </c>
      <c r="FO64" s="64"/>
      <c r="FP64" s="64">
        <f t="shared" si="231"/>
        <v>0</v>
      </c>
      <c r="FQ64" s="64">
        <f t="shared" si="232"/>
        <v>0</v>
      </c>
      <c r="FR64" s="64"/>
      <c r="FS64" s="64">
        <f t="shared" si="233"/>
        <v>0</v>
      </c>
      <c r="FT64" s="64">
        <f t="shared" si="234"/>
        <v>0</v>
      </c>
      <c r="FU64" s="426">
        <f t="shared" si="235"/>
        <v>0</v>
      </c>
      <c r="FV64" s="426">
        <f t="shared" si="103"/>
        <v>0</v>
      </c>
      <c r="FW64" s="64">
        <f t="shared" si="51"/>
        <v>0</v>
      </c>
      <c r="FX64" s="64">
        <f t="shared" si="236"/>
        <v>0</v>
      </c>
      <c r="FY64" s="64">
        <f t="shared" si="104"/>
        <v>0</v>
      </c>
      <c r="FZ64" s="64">
        <f t="shared" si="237"/>
        <v>0</v>
      </c>
      <c r="GA64" s="64">
        <f t="shared" si="238"/>
        <v>0</v>
      </c>
      <c r="GB64" s="64">
        <f t="shared" si="105"/>
        <v>0</v>
      </c>
      <c r="GC64" s="64">
        <f t="shared" si="239"/>
        <v>0</v>
      </c>
      <c r="GD64" s="64">
        <f t="shared" si="240"/>
        <v>0</v>
      </c>
      <c r="GE64" s="64">
        <f t="shared" si="241"/>
        <v>0</v>
      </c>
      <c r="GF64" s="64">
        <f t="shared" si="242"/>
        <v>0</v>
      </c>
      <c r="GG64" s="64">
        <f t="shared" si="243"/>
        <v>0</v>
      </c>
      <c r="GH64" s="64">
        <f t="shared" si="244"/>
        <v>0</v>
      </c>
      <c r="GI64" s="64">
        <f t="shared" si="245"/>
        <v>0</v>
      </c>
      <c r="GJ64" s="64">
        <f t="shared" si="246"/>
        <v>0</v>
      </c>
      <c r="GK64" s="64"/>
      <c r="GL64" s="64">
        <f t="shared" si="247"/>
        <v>0</v>
      </c>
      <c r="GM64" s="64">
        <f t="shared" si="248"/>
        <v>0</v>
      </c>
      <c r="GN64" s="64"/>
      <c r="GO64" s="64">
        <f t="shared" si="249"/>
        <v>0</v>
      </c>
      <c r="GP64" s="64">
        <f t="shared" si="250"/>
        <v>0</v>
      </c>
      <c r="GQ64" s="426">
        <f t="shared" si="251"/>
        <v>0</v>
      </c>
      <c r="GR64" s="426">
        <f t="shared" si="106"/>
        <v>0</v>
      </c>
      <c r="GS64" s="64">
        <f t="shared" si="68"/>
        <v>0</v>
      </c>
      <c r="GT64" s="64">
        <f t="shared" si="252"/>
        <v>0</v>
      </c>
      <c r="GU64" s="64">
        <f t="shared" si="107"/>
        <v>0</v>
      </c>
      <c r="GV64" s="64">
        <f t="shared" si="253"/>
        <v>0</v>
      </c>
      <c r="GW64" s="64">
        <f t="shared" si="254"/>
        <v>0</v>
      </c>
      <c r="GX64" s="64">
        <f t="shared" si="108"/>
        <v>0</v>
      </c>
      <c r="GY64" s="64">
        <f t="shared" si="255"/>
        <v>0</v>
      </c>
      <c r="GZ64" s="64">
        <f t="shared" si="256"/>
        <v>0</v>
      </c>
      <c r="HA64" s="64">
        <f t="shared" si="109"/>
        <v>0</v>
      </c>
      <c r="HB64" s="64">
        <f t="shared" si="257"/>
        <v>0</v>
      </c>
      <c r="HC64" s="64">
        <f t="shared" si="258"/>
        <v>0</v>
      </c>
      <c r="HD64" s="64">
        <f t="shared" si="110"/>
        <v>0</v>
      </c>
      <c r="HE64" s="64">
        <f t="shared" si="259"/>
        <v>0</v>
      </c>
      <c r="HF64" s="64">
        <f t="shared" si="260"/>
        <v>0</v>
      </c>
      <c r="HG64" s="64"/>
      <c r="HH64" s="64">
        <f t="shared" si="261"/>
        <v>0</v>
      </c>
      <c r="HI64" s="64">
        <f t="shared" si="262"/>
        <v>0</v>
      </c>
      <c r="HJ64" s="64"/>
      <c r="HK64" s="64">
        <f t="shared" si="263"/>
        <v>0</v>
      </c>
      <c r="HL64" s="382">
        <f t="shared" si="111"/>
        <v>636.19574999999998</v>
      </c>
      <c r="HM64" s="398">
        <f t="shared" si="81"/>
        <v>636.19574999999998</v>
      </c>
      <c r="HN64" s="398">
        <f t="shared" si="112"/>
        <v>636.19574999999998</v>
      </c>
      <c r="HO64" s="382">
        <f t="shared" si="82"/>
        <v>636.19574999999998</v>
      </c>
      <c r="HP64" s="382">
        <f t="shared" si="113"/>
        <v>636.19574999999998</v>
      </c>
      <c r="HQ64" s="382">
        <f t="shared" si="133"/>
        <v>636.19574999999998</v>
      </c>
      <c r="HR64" s="382">
        <f t="shared" si="134"/>
        <v>636.19574999999998</v>
      </c>
      <c r="HS64" s="382">
        <f t="shared" si="135"/>
        <v>0</v>
      </c>
      <c r="HT64" s="382">
        <f t="shared" si="136"/>
        <v>0</v>
      </c>
      <c r="HU64" s="382">
        <f t="shared" si="137"/>
        <v>0</v>
      </c>
      <c r="HV64" s="382">
        <f t="shared" si="138"/>
        <v>0</v>
      </c>
      <c r="HW64" s="382">
        <f t="shared" si="139"/>
        <v>0</v>
      </c>
      <c r="HX64" s="382">
        <f t="shared" si="140"/>
        <v>0</v>
      </c>
      <c r="HY64" s="382">
        <f t="shared" si="141"/>
        <v>0</v>
      </c>
      <c r="HZ64" s="382">
        <f t="shared" si="142"/>
        <v>0</v>
      </c>
      <c r="IA64" s="382">
        <f t="shared" si="143"/>
        <v>0</v>
      </c>
      <c r="IB64" s="382">
        <f t="shared" si="144"/>
        <v>0</v>
      </c>
      <c r="IC64" s="382">
        <f t="shared" si="145"/>
        <v>0</v>
      </c>
      <c r="ID64" s="382">
        <f t="shared" si="146"/>
        <v>0</v>
      </c>
      <c r="IE64" s="382">
        <f t="shared" si="147"/>
        <v>0</v>
      </c>
      <c r="IF64" s="382">
        <f t="shared" si="148"/>
        <v>0</v>
      </c>
      <c r="IG64" s="382">
        <f t="shared" si="149"/>
        <v>0</v>
      </c>
    </row>
    <row r="65" spans="1:241" s="35" customFormat="1" ht="22.5" hidden="1" customHeight="1" outlineLevel="1">
      <c r="A65" s="57" t="s">
        <v>84</v>
      </c>
      <c r="B65" s="60" t="s">
        <v>212</v>
      </c>
      <c r="C65" s="282" t="s">
        <v>357</v>
      </c>
      <c r="D65" s="60" t="s">
        <v>192</v>
      </c>
      <c r="E65" s="359" t="s">
        <v>21</v>
      </c>
      <c r="F65" s="359"/>
      <c r="G65" s="245" t="s">
        <v>13</v>
      </c>
      <c r="H65" s="55">
        <v>0</v>
      </c>
      <c r="I65" s="55">
        <v>4</v>
      </c>
      <c r="J65" s="55">
        <v>2017</v>
      </c>
      <c r="K65" s="55">
        <v>2018</v>
      </c>
      <c r="L65" s="392" t="s">
        <v>606</v>
      </c>
      <c r="M65" s="34">
        <f t="shared" si="294"/>
        <v>2486.06333</v>
      </c>
      <c r="N65" s="392" t="s">
        <v>606</v>
      </c>
      <c r="O65" s="34">
        <f t="shared" si="295"/>
        <v>1856.77333</v>
      </c>
      <c r="P65" s="34">
        <f t="shared" si="296"/>
        <v>1486.49333</v>
      </c>
      <c r="Q65" s="34">
        <f t="shared" si="296"/>
        <v>1486.49333</v>
      </c>
      <c r="R65" s="34">
        <f t="shared" si="296"/>
        <v>999.57</v>
      </c>
      <c r="S65" s="34">
        <f t="shared" si="296"/>
        <v>370.28</v>
      </c>
      <c r="T65" s="34">
        <f t="shared" si="296"/>
        <v>0</v>
      </c>
      <c r="U65" s="34">
        <f t="shared" si="296"/>
        <v>0</v>
      </c>
      <c r="V65" s="66">
        <f t="shared" si="132"/>
        <v>0</v>
      </c>
      <c r="W65" s="34"/>
      <c r="X65" s="34"/>
      <c r="Y65" s="34"/>
      <c r="Z65" s="34"/>
      <c r="AA65" s="34"/>
      <c r="AB65" s="34"/>
      <c r="AC65" s="34"/>
      <c r="AD65" s="34"/>
      <c r="AE65" s="34"/>
      <c r="AF65" s="34"/>
      <c r="AG65" s="34">
        <f t="shared" si="298"/>
        <v>0</v>
      </c>
      <c r="AH65" s="34">
        <f t="shared" si="298"/>
        <v>0</v>
      </c>
      <c r="AI65" s="34">
        <f t="shared" si="131"/>
        <v>0</v>
      </c>
      <c r="AJ65" s="34"/>
      <c r="AK65" s="34"/>
      <c r="AL65" s="34"/>
      <c r="AM65" s="34"/>
      <c r="AN65" s="34"/>
      <c r="AO65" s="34"/>
      <c r="AP65" s="34"/>
      <c r="AQ65" s="34"/>
      <c r="AR65" s="34"/>
      <c r="AS65" s="34">
        <f t="shared" si="299"/>
        <v>0</v>
      </c>
      <c r="AT65" s="34">
        <f t="shared" si="299"/>
        <v>0</v>
      </c>
      <c r="AU65" s="34"/>
      <c r="AV65" s="34">
        <f t="shared" si="297"/>
        <v>0</v>
      </c>
      <c r="AW65" s="34">
        <f t="shared" si="297"/>
        <v>0</v>
      </c>
      <c r="AX65" s="34"/>
      <c r="AY65" s="34">
        <f t="shared" si="300"/>
        <v>2486.06333</v>
      </c>
      <c r="AZ65" s="34">
        <f t="shared" si="300"/>
        <v>1856.77333</v>
      </c>
      <c r="BA65" s="184">
        <v>1486.49333</v>
      </c>
      <c r="BB65" s="184">
        <f>810.2765+676.21683</f>
        <v>1486.49333</v>
      </c>
      <c r="BC65" s="184">
        <v>999.57</v>
      </c>
      <c r="BD65" s="184">
        <v>370.28</v>
      </c>
      <c r="BE65" s="184"/>
      <c r="BF65" s="184"/>
      <c r="BG65" s="184"/>
      <c r="BH65" s="184"/>
      <c r="BI65" s="184"/>
      <c r="BJ65" s="184"/>
      <c r="BK65" s="184">
        <v>0</v>
      </c>
      <c r="BL65" s="184"/>
      <c r="BM65" s="34">
        <f t="shared" si="301"/>
        <v>0</v>
      </c>
      <c r="BN65" s="34">
        <f t="shared" si="301"/>
        <v>0</v>
      </c>
      <c r="BO65" s="47"/>
      <c r="BP65" s="47"/>
      <c r="BQ65" s="47"/>
      <c r="BR65" s="47"/>
      <c r="BS65" s="47"/>
      <c r="BT65" s="47"/>
      <c r="BU65" s="47"/>
      <c r="BV65" s="47"/>
      <c r="BW65" s="47"/>
      <c r="BX65" s="47"/>
      <c r="BY65" s="47"/>
      <c r="BZ65" s="47"/>
      <c r="CA65" s="34">
        <f t="shared" si="302"/>
        <v>0</v>
      </c>
      <c r="CB65" s="34">
        <f t="shared" si="302"/>
        <v>0</v>
      </c>
      <c r="CC65" s="245"/>
      <c r="CD65" s="245"/>
      <c r="CE65" s="245"/>
      <c r="CF65" s="245"/>
      <c r="CG65" s="245"/>
      <c r="CH65" s="245"/>
      <c r="CI65" s="245"/>
      <c r="CJ65" s="245"/>
      <c r="CK65" s="245"/>
      <c r="CL65" s="245"/>
      <c r="CM65" s="245"/>
      <c r="CN65" s="245"/>
      <c r="CO65" s="34">
        <f t="shared" si="303"/>
        <v>0</v>
      </c>
      <c r="CP65" s="34">
        <f t="shared" si="303"/>
        <v>0</v>
      </c>
      <c r="CQ65" s="245"/>
      <c r="CR65" s="245"/>
      <c r="CS65" s="245"/>
      <c r="CT65" s="245"/>
      <c r="CU65" s="245"/>
      <c r="CV65" s="245"/>
      <c r="CW65" s="245"/>
      <c r="CX65" s="245"/>
      <c r="CY65" s="245"/>
      <c r="CZ65" s="358"/>
      <c r="DA65" s="358"/>
      <c r="DB65" s="358"/>
      <c r="DC65" s="380">
        <f t="shared" si="192"/>
        <v>2486.06333</v>
      </c>
      <c r="DD65" s="380">
        <f t="shared" si="193"/>
        <v>1856.77333</v>
      </c>
      <c r="DE65" s="64">
        <f t="shared" si="194"/>
        <v>1486.49333</v>
      </c>
      <c r="DF65" s="64">
        <f t="shared" si="195"/>
        <v>1486.49333</v>
      </c>
      <c r="DG65" s="64">
        <f t="shared" si="196"/>
        <v>999.57</v>
      </c>
      <c r="DH65" s="64">
        <f t="shared" si="197"/>
        <v>370.28</v>
      </c>
      <c r="DI65" s="64">
        <f t="shared" si="198"/>
        <v>0</v>
      </c>
      <c r="DJ65" s="64">
        <f t="shared" si="199"/>
        <v>0</v>
      </c>
      <c r="DK65" s="64">
        <f t="shared" si="200"/>
        <v>0</v>
      </c>
      <c r="DL65" s="64">
        <f t="shared" si="201"/>
        <v>0</v>
      </c>
      <c r="DM65" s="64">
        <f t="shared" si="202"/>
        <v>0</v>
      </c>
      <c r="DN65" s="64">
        <f t="shared" si="203"/>
        <v>0</v>
      </c>
      <c r="DO65" s="64">
        <f t="shared" si="204"/>
        <v>0</v>
      </c>
      <c r="DP65" s="64">
        <f t="shared" si="205"/>
        <v>0</v>
      </c>
      <c r="DQ65" s="245">
        <v>0</v>
      </c>
      <c r="DR65" s="245">
        <v>0</v>
      </c>
      <c r="DS65" s="245">
        <v>0</v>
      </c>
      <c r="DT65" s="245">
        <v>0</v>
      </c>
      <c r="DU65" s="245">
        <v>0</v>
      </c>
      <c r="DV65" s="245">
        <f t="shared" ref="DV65:DV92" si="304">SUM(DQ65:DU65)</f>
        <v>0</v>
      </c>
      <c r="DW65" s="245"/>
      <c r="DX65" s="245"/>
      <c r="DY65" s="33"/>
      <c r="DZ65" s="33"/>
      <c r="EA65" s="245" t="s">
        <v>156</v>
      </c>
      <c r="EB65" s="64">
        <f t="shared" si="264"/>
        <v>2486.06333</v>
      </c>
      <c r="EC65" s="426">
        <f t="shared" si="265"/>
        <v>1856.77333</v>
      </c>
      <c r="ED65" s="426">
        <f t="shared" si="93"/>
        <v>1856.77333</v>
      </c>
      <c r="EE65" s="64">
        <f t="shared" si="94"/>
        <v>1856.77333</v>
      </c>
      <c r="EF65" s="64">
        <f t="shared" si="206"/>
        <v>1486.49333</v>
      </c>
      <c r="EG65" s="64">
        <f t="shared" si="95"/>
        <v>1486.49333</v>
      </c>
      <c r="EH65" s="64">
        <f t="shared" si="207"/>
        <v>1486.49333</v>
      </c>
      <c r="EI65" s="64">
        <f t="shared" si="208"/>
        <v>999.57</v>
      </c>
      <c r="EJ65" s="64">
        <f t="shared" si="96"/>
        <v>370.28</v>
      </c>
      <c r="EK65" s="64">
        <f t="shared" si="209"/>
        <v>370.28</v>
      </c>
      <c r="EL65" s="64">
        <f t="shared" si="210"/>
        <v>0</v>
      </c>
      <c r="EM65" s="64">
        <f t="shared" si="211"/>
        <v>0</v>
      </c>
      <c r="EN65" s="64">
        <f t="shared" si="212"/>
        <v>0</v>
      </c>
      <c r="EO65" s="64">
        <f t="shared" si="213"/>
        <v>0</v>
      </c>
      <c r="EP65" s="64">
        <f t="shared" si="214"/>
        <v>0</v>
      </c>
      <c r="EQ65" s="64">
        <f t="shared" si="215"/>
        <v>0</v>
      </c>
      <c r="ER65" s="64">
        <f t="shared" si="216"/>
        <v>0</v>
      </c>
      <c r="ES65" s="64"/>
      <c r="ET65" s="426">
        <f t="shared" si="217"/>
        <v>0</v>
      </c>
      <c r="EU65" s="64">
        <f t="shared" si="218"/>
        <v>0</v>
      </c>
      <c r="EV65" s="64"/>
      <c r="EW65" s="426">
        <f t="shared" si="219"/>
        <v>0</v>
      </c>
      <c r="EX65" s="64">
        <f t="shared" si="266"/>
        <v>0</v>
      </c>
      <c r="EY65" s="426">
        <f t="shared" si="267"/>
        <v>0</v>
      </c>
      <c r="EZ65" s="426">
        <f t="shared" si="99"/>
        <v>0</v>
      </c>
      <c r="FA65" s="64">
        <f t="shared" si="100"/>
        <v>0</v>
      </c>
      <c r="FB65" s="64">
        <f t="shared" si="220"/>
        <v>0</v>
      </c>
      <c r="FC65" s="64">
        <f t="shared" si="101"/>
        <v>0</v>
      </c>
      <c r="FD65" s="64">
        <f t="shared" si="221"/>
        <v>0</v>
      </c>
      <c r="FE65" s="64">
        <f t="shared" si="222"/>
        <v>0</v>
      </c>
      <c r="FF65" s="64">
        <f t="shared" si="102"/>
        <v>0</v>
      </c>
      <c r="FG65" s="64">
        <f t="shared" si="223"/>
        <v>0</v>
      </c>
      <c r="FH65" s="64">
        <f t="shared" si="224"/>
        <v>0</v>
      </c>
      <c r="FI65" s="64">
        <f t="shared" si="225"/>
        <v>0</v>
      </c>
      <c r="FJ65" s="64">
        <f t="shared" si="226"/>
        <v>0</v>
      </c>
      <c r="FK65" s="64">
        <f t="shared" si="227"/>
        <v>0</v>
      </c>
      <c r="FL65" s="64">
        <f t="shared" si="228"/>
        <v>0</v>
      </c>
      <c r="FM65" s="64">
        <f t="shared" si="229"/>
        <v>0</v>
      </c>
      <c r="FN65" s="64">
        <f t="shared" si="230"/>
        <v>0</v>
      </c>
      <c r="FO65" s="64"/>
      <c r="FP65" s="64">
        <f t="shared" si="231"/>
        <v>0</v>
      </c>
      <c r="FQ65" s="64">
        <f t="shared" si="232"/>
        <v>0</v>
      </c>
      <c r="FR65" s="64"/>
      <c r="FS65" s="64">
        <f t="shared" si="233"/>
        <v>0</v>
      </c>
      <c r="FT65" s="64">
        <f t="shared" si="234"/>
        <v>0</v>
      </c>
      <c r="FU65" s="426">
        <f t="shared" si="235"/>
        <v>0</v>
      </c>
      <c r="FV65" s="426">
        <f t="shared" si="103"/>
        <v>0</v>
      </c>
      <c r="FW65" s="64">
        <f t="shared" si="51"/>
        <v>0</v>
      </c>
      <c r="FX65" s="64">
        <f t="shared" si="236"/>
        <v>0</v>
      </c>
      <c r="FY65" s="64">
        <f t="shared" si="104"/>
        <v>0</v>
      </c>
      <c r="FZ65" s="64">
        <f t="shared" si="237"/>
        <v>0</v>
      </c>
      <c r="GA65" s="64">
        <f t="shared" si="238"/>
        <v>0</v>
      </c>
      <c r="GB65" s="64">
        <f t="shared" si="105"/>
        <v>0</v>
      </c>
      <c r="GC65" s="64">
        <f t="shared" si="239"/>
        <v>0</v>
      </c>
      <c r="GD65" s="64">
        <f t="shared" si="240"/>
        <v>0</v>
      </c>
      <c r="GE65" s="64">
        <f t="shared" si="241"/>
        <v>0</v>
      </c>
      <c r="GF65" s="64">
        <f t="shared" si="242"/>
        <v>0</v>
      </c>
      <c r="GG65" s="64">
        <f t="shared" si="243"/>
        <v>0</v>
      </c>
      <c r="GH65" s="64">
        <f t="shared" si="244"/>
        <v>0</v>
      </c>
      <c r="GI65" s="64">
        <f t="shared" si="245"/>
        <v>0</v>
      </c>
      <c r="GJ65" s="64">
        <f t="shared" si="246"/>
        <v>0</v>
      </c>
      <c r="GK65" s="64"/>
      <c r="GL65" s="64">
        <f t="shared" si="247"/>
        <v>0</v>
      </c>
      <c r="GM65" s="64">
        <f t="shared" si="248"/>
        <v>0</v>
      </c>
      <c r="GN65" s="64"/>
      <c r="GO65" s="64">
        <f t="shared" si="249"/>
        <v>0</v>
      </c>
      <c r="GP65" s="64">
        <f t="shared" si="250"/>
        <v>0</v>
      </c>
      <c r="GQ65" s="426">
        <f t="shared" si="251"/>
        <v>0</v>
      </c>
      <c r="GR65" s="426">
        <f t="shared" si="106"/>
        <v>0</v>
      </c>
      <c r="GS65" s="64">
        <f t="shared" si="68"/>
        <v>0</v>
      </c>
      <c r="GT65" s="64">
        <f t="shared" si="252"/>
        <v>0</v>
      </c>
      <c r="GU65" s="64">
        <f t="shared" si="107"/>
        <v>0</v>
      </c>
      <c r="GV65" s="64">
        <f t="shared" si="253"/>
        <v>0</v>
      </c>
      <c r="GW65" s="64">
        <f t="shared" si="254"/>
        <v>0</v>
      </c>
      <c r="GX65" s="64">
        <f t="shared" si="108"/>
        <v>0</v>
      </c>
      <c r="GY65" s="64">
        <f t="shared" si="255"/>
        <v>0</v>
      </c>
      <c r="GZ65" s="64">
        <f t="shared" si="256"/>
        <v>0</v>
      </c>
      <c r="HA65" s="64">
        <f t="shared" si="109"/>
        <v>0</v>
      </c>
      <c r="HB65" s="64">
        <f t="shared" si="257"/>
        <v>0</v>
      </c>
      <c r="HC65" s="64">
        <f t="shared" si="258"/>
        <v>0</v>
      </c>
      <c r="HD65" s="64">
        <f t="shared" si="110"/>
        <v>0</v>
      </c>
      <c r="HE65" s="64">
        <f t="shared" si="259"/>
        <v>0</v>
      </c>
      <c r="HF65" s="64">
        <f t="shared" si="260"/>
        <v>0</v>
      </c>
      <c r="HG65" s="64"/>
      <c r="HH65" s="64">
        <f t="shared" si="261"/>
        <v>0</v>
      </c>
      <c r="HI65" s="64">
        <f t="shared" si="262"/>
        <v>0</v>
      </c>
      <c r="HJ65" s="64"/>
      <c r="HK65" s="64">
        <f t="shared" si="263"/>
        <v>0</v>
      </c>
      <c r="HL65" s="382">
        <f t="shared" si="111"/>
        <v>2486.06333</v>
      </c>
      <c r="HM65" s="398">
        <f t="shared" si="81"/>
        <v>1856.77333</v>
      </c>
      <c r="HN65" s="398">
        <f t="shared" si="112"/>
        <v>1856.77333</v>
      </c>
      <c r="HO65" s="382">
        <f t="shared" si="82"/>
        <v>1856.77333</v>
      </c>
      <c r="HP65" s="382">
        <f t="shared" si="113"/>
        <v>1486.49333</v>
      </c>
      <c r="HQ65" s="382">
        <f t="shared" si="133"/>
        <v>1486.49333</v>
      </c>
      <c r="HR65" s="382">
        <f t="shared" si="134"/>
        <v>1486.49333</v>
      </c>
      <c r="HS65" s="382">
        <f t="shared" si="135"/>
        <v>999.57</v>
      </c>
      <c r="HT65" s="382">
        <f t="shared" si="136"/>
        <v>370.28</v>
      </c>
      <c r="HU65" s="382">
        <f t="shared" si="137"/>
        <v>370.28</v>
      </c>
      <c r="HV65" s="382">
        <f t="shared" si="138"/>
        <v>0</v>
      </c>
      <c r="HW65" s="382">
        <f t="shared" si="139"/>
        <v>0</v>
      </c>
      <c r="HX65" s="382">
        <f t="shared" si="140"/>
        <v>0</v>
      </c>
      <c r="HY65" s="382">
        <f t="shared" si="141"/>
        <v>0</v>
      </c>
      <c r="HZ65" s="382">
        <f t="shared" si="142"/>
        <v>0</v>
      </c>
      <c r="IA65" s="382">
        <f t="shared" si="143"/>
        <v>0</v>
      </c>
      <c r="IB65" s="382">
        <f t="shared" si="144"/>
        <v>0</v>
      </c>
      <c r="IC65" s="382">
        <f t="shared" si="145"/>
        <v>0</v>
      </c>
      <c r="ID65" s="382">
        <f t="shared" si="146"/>
        <v>0</v>
      </c>
      <c r="IE65" s="382">
        <f t="shared" si="147"/>
        <v>0</v>
      </c>
      <c r="IF65" s="382">
        <f t="shared" si="148"/>
        <v>0</v>
      </c>
      <c r="IG65" s="382">
        <f t="shared" si="149"/>
        <v>0</v>
      </c>
    </row>
    <row r="66" spans="1:241" s="35" customFormat="1" ht="22.5" hidden="1" customHeight="1" outlineLevel="1">
      <c r="A66" s="57" t="s">
        <v>85</v>
      </c>
      <c r="B66" s="60" t="s">
        <v>213</v>
      </c>
      <c r="C66" s="282" t="s">
        <v>357</v>
      </c>
      <c r="D66" s="60" t="s">
        <v>193</v>
      </c>
      <c r="E66" s="359" t="s">
        <v>21</v>
      </c>
      <c r="F66" s="359"/>
      <c r="G66" s="245" t="s">
        <v>13</v>
      </c>
      <c r="H66" s="55">
        <v>0</v>
      </c>
      <c r="I66" s="55">
        <v>4</v>
      </c>
      <c r="J66" s="55">
        <v>2017</v>
      </c>
      <c r="K66" s="55">
        <v>2018</v>
      </c>
      <c r="L66" s="392" t="s">
        <v>606</v>
      </c>
      <c r="M66" s="34">
        <f t="shared" si="294"/>
        <v>1935.2801199999999</v>
      </c>
      <c r="N66" s="392" t="s">
        <v>606</v>
      </c>
      <c r="O66" s="34">
        <f t="shared" si="295"/>
        <v>1629.43012</v>
      </c>
      <c r="P66" s="34">
        <f t="shared" si="296"/>
        <v>1160.62012</v>
      </c>
      <c r="Q66" s="34">
        <f t="shared" si="296"/>
        <v>1160.62012</v>
      </c>
      <c r="R66" s="34">
        <f t="shared" si="296"/>
        <v>774.66</v>
      </c>
      <c r="S66" s="34">
        <f t="shared" si="296"/>
        <v>468.81</v>
      </c>
      <c r="T66" s="34">
        <f t="shared" si="296"/>
        <v>0</v>
      </c>
      <c r="U66" s="34">
        <f t="shared" si="296"/>
        <v>0</v>
      </c>
      <c r="V66" s="66">
        <f t="shared" si="132"/>
        <v>0</v>
      </c>
      <c r="W66" s="34"/>
      <c r="X66" s="34"/>
      <c r="Y66" s="34"/>
      <c r="Z66" s="34"/>
      <c r="AA66" s="34"/>
      <c r="AB66" s="34"/>
      <c r="AC66" s="34"/>
      <c r="AD66" s="34"/>
      <c r="AE66" s="34"/>
      <c r="AF66" s="34"/>
      <c r="AG66" s="34">
        <f t="shared" si="298"/>
        <v>0</v>
      </c>
      <c r="AH66" s="34">
        <f t="shared" si="298"/>
        <v>0</v>
      </c>
      <c r="AI66" s="34">
        <f t="shared" si="131"/>
        <v>0</v>
      </c>
      <c r="AJ66" s="34"/>
      <c r="AK66" s="34"/>
      <c r="AL66" s="34"/>
      <c r="AM66" s="34"/>
      <c r="AN66" s="34"/>
      <c r="AO66" s="34"/>
      <c r="AP66" s="34"/>
      <c r="AQ66" s="34"/>
      <c r="AR66" s="34"/>
      <c r="AS66" s="34">
        <f t="shared" si="299"/>
        <v>0</v>
      </c>
      <c r="AT66" s="34">
        <f t="shared" si="299"/>
        <v>0</v>
      </c>
      <c r="AU66" s="34"/>
      <c r="AV66" s="34">
        <f t="shared" si="297"/>
        <v>0</v>
      </c>
      <c r="AW66" s="34">
        <f t="shared" si="297"/>
        <v>0</v>
      </c>
      <c r="AX66" s="34"/>
      <c r="AY66" s="34">
        <f t="shared" si="300"/>
        <v>1935.2801199999999</v>
      </c>
      <c r="AZ66" s="34">
        <f t="shared" si="300"/>
        <v>1629.43012</v>
      </c>
      <c r="BA66" s="184">
        <v>1160.62012</v>
      </c>
      <c r="BB66" s="184">
        <v>1160.62012</v>
      </c>
      <c r="BC66" s="184">
        <v>774.66</v>
      </c>
      <c r="BD66" s="184">
        <v>468.81</v>
      </c>
      <c r="BE66" s="184"/>
      <c r="BF66" s="184"/>
      <c r="BG66" s="184"/>
      <c r="BH66" s="184"/>
      <c r="BI66" s="184"/>
      <c r="BJ66" s="184"/>
      <c r="BK66" s="184">
        <v>0</v>
      </c>
      <c r="BL66" s="184"/>
      <c r="BM66" s="34">
        <f t="shared" si="301"/>
        <v>0</v>
      </c>
      <c r="BN66" s="34">
        <f t="shared" si="301"/>
        <v>0</v>
      </c>
      <c r="BO66" s="47"/>
      <c r="BP66" s="47"/>
      <c r="BQ66" s="47"/>
      <c r="BR66" s="47"/>
      <c r="BS66" s="47"/>
      <c r="BT66" s="47"/>
      <c r="BU66" s="47"/>
      <c r="BV66" s="47"/>
      <c r="BW66" s="47"/>
      <c r="BX66" s="47"/>
      <c r="BY66" s="47"/>
      <c r="BZ66" s="47"/>
      <c r="CA66" s="34">
        <f t="shared" si="302"/>
        <v>0</v>
      </c>
      <c r="CB66" s="34">
        <f t="shared" si="302"/>
        <v>0</v>
      </c>
      <c r="CC66" s="245"/>
      <c r="CD66" s="245"/>
      <c r="CE66" s="245"/>
      <c r="CF66" s="245"/>
      <c r="CG66" s="245"/>
      <c r="CH66" s="245"/>
      <c r="CI66" s="245"/>
      <c r="CJ66" s="245"/>
      <c r="CK66" s="245"/>
      <c r="CL66" s="245"/>
      <c r="CM66" s="245"/>
      <c r="CN66" s="245"/>
      <c r="CO66" s="34">
        <f t="shared" si="303"/>
        <v>0</v>
      </c>
      <c r="CP66" s="34">
        <f t="shared" si="303"/>
        <v>0</v>
      </c>
      <c r="CQ66" s="245"/>
      <c r="CR66" s="245"/>
      <c r="CS66" s="245"/>
      <c r="CT66" s="245"/>
      <c r="CU66" s="245"/>
      <c r="CV66" s="245"/>
      <c r="CW66" s="245"/>
      <c r="CX66" s="245"/>
      <c r="CY66" s="245"/>
      <c r="CZ66" s="358"/>
      <c r="DA66" s="358"/>
      <c r="DB66" s="358"/>
      <c r="DC66" s="380">
        <f t="shared" si="192"/>
        <v>1935.2801199999999</v>
      </c>
      <c r="DD66" s="380">
        <f t="shared" si="193"/>
        <v>1629.43012</v>
      </c>
      <c r="DE66" s="64">
        <f t="shared" si="194"/>
        <v>1160.62012</v>
      </c>
      <c r="DF66" s="64">
        <f t="shared" si="195"/>
        <v>1160.62012</v>
      </c>
      <c r="DG66" s="64">
        <f t="shared" si="196"/>
        <v>774.66</v>
      </c>
      <c r="DH66" s="64">
        <f t="shared" si="197"/>
        <v>468.81</v>
      </c>
      <c r="DI66" s="64">
        <f t="shared" si="198"/>
        <v>0</v>
      </c>
      <c r="DJ66" s="64">
        <f t="shared" si="199"/>
        <v>0</v>
      </c>
      <c r="DK66" s="64">
        <f t="shared" si="200"/>
        <v>0</v>
      </c>
      <c r="DL66" s="64">
        <f t="shared" si="201"/>
        <v>0</v>
      </c>
      <c r="DM66" s="64">
        <f t="shared" si="202"/>
        <v>0</v>
      </c>
      <c r="DN66" s="64">
        <f t="shared" si="203"/>
        <v>0</v>
      </c>
      <c r="DO66" s="64">
        <f t="shared" si="204"/>
        <v>0</v>
      </c>
      <c r="DP66" s="64">
        <f t="shared" si="205"/>
        <v>0</v>
      </c>
      <c r="DQ66" s="245">
        <v>0</v>
      </c>
      <c r="DR66" s="245">
        <v>0</v>
      </c>
      <c r="DS66" s="245">
        <v>0</v>
      </c>
      <c r="DT66" s="245">
        <v>0</v>
      </c>
      <c r="DU66" s="245">
        <v>0</v>
      </c>
      <c r="DV66" s="245">
        <f t="shared" si="304"/>
        <v>0</v>
      </c>
      <c r="DW66" s="245"/>
      <c r="DX66" s="245"/>
      <c r="DY66" s="33"/>
      <c r="DZ66" s="33"/>
      <c r="EA66" s="245" t="s">
        <v>156</v>
      </c>
      <c r="EB66" s="64">
        <f t="shared" si="264"/>
        <v>1935.2801199999999</v>
      </c>
      <c r="EC66" s="426">
        <f t="shared" si="265"/>
        <v>1629.43012</v>
      </c>
      <c r="ED66" s="426">
        <f t="shared" si="93"/>
        <v>1629.43012</v>
      </c>
      <c r="EE66" s="64">
        <f t="shared" si="94"/>
        <v>1629.43012</v>
      </c>
      <c r="EF66" s="64">
        <f t="shared" si="206"/>
        <v>1160.62012</v>
      </c>
      <c r="EG66" s="64">
        <f t="shared" si="95"/>
        <v>1160.62012</v>
      </c>
      <c r="EH66" s="64">
        <f t="shared" si="207"/>
        <v>1160.62012</v>
      </c>
      <c r="EI66" s="64">
        <f t="shared" si="208"/>
        <v>774.66</v>
      </c>
      <c r="EJ66" s="64">
        <f t="shared" si="96"/>
        <v>468.81</v>
      </c>
      <c r="EK66" s="64">
        <f t="shared" si="209"/>
        <v>468.81</v>
      </c>
      <c r="EL66" s="64">
        <f t="shared" si="210"/>
        <v>0</v>
      </c>
      <c r="EM66" s="64">
        <f t="shared" si="211"/>
        <v>0</v>
      </c>
      <c r="EN66" s="64">
        <f t="shared" si="212"/>
        <v>0</v>
      </c>
      <c r="EO66" s="64">
        <f t="shared" si="213"/>
        <v>0</v>
      </c>
      <c r="EP66" s="64">
        <f t="shared" si="214"/>
        <v>0</v>
      </c>
      <c r="EQ66" s="64">
        <f t="shared" si="215"/>
        <v>0</v>
      </c>
      <c r="ER66" s="64">
        <f t="shared" si="216"/>
        <v>0</v>
      </c>
      <c r="ES66" s="64"/>
      <c r="ET66" s="426">
        <f t="shared" si="217"/>
        <v>0</v>
      </c>
      <c r="EU66" s="64">
        <f t="shared" si="218"/>
        <v>0</v>
      </c>
      <c r="EV66" s="64"/>
      <c r="EW66" s="426">
        <f t="shared" si="219"/>
        <v>0</v>
      </c>
      <c r="EX66" s="64">
        <f t="shared" si="266"/>
        <v>0</v>
      </c>
      <c r="EY66" s="426">
        <f t="shared" si="267"/>
        <v>0</v>
      </c>
      <c r="EZ66" s="426">
        <f t="shared" si="99"/>
        <v>0</v>
      </c>
      <c r="FA66" s="64">
        <f t="shared" si="100"/>
        <v>0</v>
      </c>
      <c r="FB66" s="64">
        <f t="shared" si="220"/>
        <v>0</v>
      </c>
      <c r="FC66" s="64">
        <f t="shared" si="101"/>
        <v>0</v>
      </c>
      <c r="FD66" s="64">
        <f t="shared" si="221"/>
        <v>0</v>
      </c>
      <c r="FE66" s="64">
        <f t="shared" si="222"/>
        <v>0</v>
      </c>
      <c r="FF66" s="64">
        <f t="shared" si="102"/>
        <v>0</v>
      </c>
      <c r="FG66" s="64">
        <f t="shared" si="223"/>
        <v>0</v>
      </c>
      <c r="FH66" s="64">
        <f t="shared" si="224"/>
        <v>0</v>
      </c>
      <c r="FI66" s="64">
        <f t="shared" si="225"/>
        <v>0</v>
      </c>
      <c r="FJ66" s="64">
        <f t="shared" si="226"/>
        <v>0</v>
      </c>
      <c r="FK66" s="64">
        <f t="shared" si="227"/>
        <v>0</v>
      </c>
      <c r="FL66" s="64">
        <f t="shared" si="228"/>
        <v>0</v>
      </c>
      <c r="FM66" s="64">
        <f t="shared" si="229"/>
        <v>0</v>
      </c>
      <c r="FN66" s="64">
        <f t="shared" si="230"/>
        <v>0</v>
      </c>
      <c r="FO66" s="64"/>
      <c r="FP66" s="64">
        <f t="shared" si="231"/>
        <v>0</v>
      </c>
      <c r="FQ66" s="64">
        <f t="shared" si="232"/>
        <v>0</v>
      </c>
      <c r="FR66" s="64"/>
      <c r="FS66" s="64">
        <f t="shared" si="233"/>
        <v>0</v>
      </c>
      <c r="FT66" s="64">
        <f t="shared" si="234"/>
        <v>0</v>
      </c>
      <c r="FU66" s="426">
        <f t="shared" si="235"/>
        <v>0</v>
      </c>
      <c r="FV66" s="426">
        <f t="shared" si="103"/>
        <v>0</v>
      </c>
      <c r="FW66" s="64">
        <f t="shared" si="51"/>
        <v>0</v>
      </c>
      <c r="FX66" s="64">
        <f t="shared" si="236"/>
        <v>0</v>
      </c>
      <c r="FY66" s="64">
        <f t="shared" si="104"/>
        <v>0</v>
      </c>
      <c r="FZ66" s="64">
        <f t="shared" si="237"/>
        <v>0</v>
      </c>
      <c r="GA66" s="64">
        <f t="shared" si="238"/>
        <v>0</v>
      </c>
      <c r="GB66" s="64">
        <f t="shared" si="105"/>
        <v>0</v>
      </c>
      <c r="GC66" s="64">
        <f t="shared" si="239"/>
        <v>0</v>
      </c>
      <c r="GD66" s="64">
        <f t="shared" si="240"/>
        <v>0</v>
      </c>
      <c r="GE66" s="64">
        <f t="shared" si="241"/>
        <v>0</v>
      </c>
      <c r="GF66" s="64">
        <f t="shared" si="242"/>
        <v>0</v>
      </c>
      <c r="GG66" s="64">
        <f t="shared" si="243"/>
        <v>0</v>
      </c>
      <c r="GH66" s="64">
        <f t="shared" si="244"/>
        <v>0</v>
      </c>
      <c r="GI66" s="64">
        <f t="shared" si="245"/>
        <v>0</v>
      </c>
      <c r="GJ66" s="64">
        <f t="shared" si="246"/>
        <v>0</v>
      </c>
      <c r="GK66" s="64"/>
      <c r="GL66" s="64">
        <f t="shared" si="247"/>
        <v>0</v>
      </c>
      <c r="GM66" s="64">
        <f t="shared" si="248"/>
        <v>0</v>
      </c>
      <c r="GN66" s="64"/>
      <c r="GO66" s="64">
        <f t="shared" si="249"/>
        <v>0</v>
      </c>
      <c r="GP66" s="64">
        <f t="shared" si="250"/>
        <v>0</v>
      </c>
      <c r="GQ66" s="426">
        <f t="shared" si="251"/>
        <v>0</v>
      </c>
      <c r="GR66" s="426">
        <f t="shared" si="106"/>
        <v>0</v>
      </c>
      <c r="GS66" s="64">
        <f t="shared" si="68"/>
        <v>0</v>
      </c>
      <c r="GT66" s="64">
        <f t="shared" si="252"/>
        <v>0</v>
      </c>
      <c r="GU66" s="64">
        <f t="shared" si="107"/>
        <v>0</v>
      </c>
      <c r="GV66" s="64">
        <f t="shared" si="253"/>
        <v>0</v>
      </c>
      <c r="GW66" s="64">
        <f t="shared" si="254"/>
        <v>0</v>
      </c>
      <c r="GX66" s="64">
        <f t="shared" si="108"/>
        <v>0</v>
      </c>
      <c r="GY66" s="64">
        <f t="shared" si="255"/>
        <v>0</v>
      </c>
      <c r="GZ66" s="64">
        <f t="shared" si="256"/>
        <v>0</v>
      </c>
      <c r="HA66" s="64">
        <f t="shared" si="109"/>
        <v>0</v>
      </c>
      <c r="HB66" s="64">
        <f t="shared" si="257"/>
        <v>0</v>
      </c>
      <c r="HC66" s="64">
        <f t="shared" si="258"/>
        <v>0</v>
      </c>
      <c r="HD66" s="64">
        <f t="shared" si="110"/>
        <v>0</v>
      </c>
      <c r="HE66" s="64">
        <f t="shared" si="259"/>
        <v>0</v>
      </c>
      <c r="HF66" s="64">
        <f t="shared" si="260"/>
        <v>0</v>
      </c>
      <c r="HG66" s="64"/>
      <c r="HH66" s="64">
        <f t="shared" si="261"/>
        <v>0</v>
      </c>
      <c r="HI66" s="64">
        <f t="shared" si="262"/>
        <v>0</v>
      </c>
      <c r="HJ66" s="64"/>
      <c r="HK66" s="64">
        <f t="shared" si="263"/>
        <v>0</v>
      </c>
      <c r="HL66" s="382">
        <f t="shared" si="111"/>
        <v>1935.2801199999999</v>
      </c>
      <c r="HM66" s="398">
        <f t="shared" si="81"/>
        <v>1629.43012</v>
      </c>
      <c r="HN66" s="398">
        <f t="shared" si="112"/>
        <v>1629.43012</v>
      </c>
      <c r="HO66" s="382">
        <f t="shared" si="82"/>
        <v>1629.43012</v>
      </c>
      <c r="HP66" s="382">
        <f t="shared" si="113"/>
        <v>1160.62012</v>
      </c>
      <c r="HQ66" s="382">
        <f t="shared" si="133"/>
        <v>1160.62012</v>
      </c>
      <c r="HR66" s="382">
        <f t="shared" si="134"/>
        <v>1160.62012</v>
      </c>
      <c r="HS66" s="382">
        <f t="shared" si="135"/>
        <v>774.66</v>
      </c>
      <c r="HT66" s="382">
        <f t="shared" si="136"/>
        <v>468.81</v>
      </c>
      <c r="HU66" s="382">
        <f t="shared" si="137"/>
        <v>468.81</v>
      </c>
      <c r="HV66" s="382">
        <f t="shared" si="138"/>
        <v>0</v>
      </c>
      <c r="HW66" s="382">
        <f t="shared" si="139"/>
        <v>0</v>
      </c>
      <c r="HX66" s="382">
        <f t="shared" si="140"/>
        <v>0</v>
      </c>
      <c r="HY66" s="382">
        <f t="shared" si="141"/>
        <v>0</v>
      </c>
      <c r="HZ66" s="382">
        <f t="shared" si="142"/>
        <v>0</v>
      </c>
      <c r="IA66" s="382">
        <f t="shared" si="143"/>
        <v>0</v>
      </c>
      <c r="IB66" s="382">
        <f t="shared" si="144"/>
        <v>0</v>
      </c>
      <c r="IC66" s="382">
        <f t="shared" si="145"/>
        <v>0</v>
      </c>
      <c r="ID66" s="382">
        <f t="shared" si="146"/>
        <v>0</v>
      </c>
      <c r="IE66" s="382">
        <f t="shared" si="147"/>
        <v>0</v>
      </c>
      <c r="IF66" s="382">
        <f t="shared" si="148"/>
        <v>0</v>
      </c>
      <c r="IG66" s="382">
        <f t="shared" si="149"/>
        <v>0</v>
      </c>
    </row>
    <row r="67" spans="1:241" s="35" customFormat="1" ht="22.5" hidden="1" customHeight="1" outlineLevel="1">
      <c r="A67" s="57" t="s">
        <v>86</v>
      </c>
      <c r="B67" s="60" t="s">
        <v>210</v>
      </c>
      <c r="C67" s="282" t="s">
        <v>357</v>
      </c>
      <c r="D67" s="60" t="s">
        <v>194</v>
      </c>
      <c r="E67" s="359" t="s">
        <v>21</v>
      </c>
      <c r="F67" s="359"/>
      <c r="G67" s="245" t="s">
        <v>13</v>
      </c>
      <c r="H67" s="55">
        <v>0</v>
      </c>
      <c r="I67" s="55">
        <v>4</v>
      </c>
      <c r="J67" s="55">
        <v>2020</v>
      </c>
      <c r="K67" s="55">
        <v>2020</v>
      </c>
      <c r="L67" s="392" t="s">
        <v>606</v>
      </c>
      <c r="M67" s="34">
        <f t="shared" si="294"/>
        <v>2150</v>
      </c>
      <c r="N67" s="392" t="s">
        <v>606</v>
      </c>
      <c r="O67" s="34">
        <f t="shared" si="295"/>
        <v>2150</v>
      </c>
      <c r="P67" s="34">
        <f t="shared" si="296"/>
        <v>0</v>
      </c>
      <c r="Q67" s="34">
        <f t="shared" si="296"/>
        <v>0</v>
      </c>
      <c r="R67" s="34">
        <f t="shared" si="296"/>
        <v>0</v>
      </c>
      <c r="S67" s="34">
        <f t="shared" si="296"/>
        <v>0</v>
      </c>
      <c r="T67" s="34">
        <f t="shared" si="296"/>
        <v>0</v>
      </c>
      <c r="U67" s="34">
        <f t="shared" si="296"/>
        <v>0</v>
      </c>
      <c r="V67" s="66">
        <f t="shared" si="132"/>
        <v>0</v>
      </c>
      <c r="W67" s="34"/>
      <c r="X67" s="34"/>
      <c r="Y67" s="34"/>
      <c r="Z67" s="34"/>
      <c r="AA67" s="34"/>
      <c r="AB67" s="34"/>
      <c r="AC67" s="34"/>
      <c r="AD67" s="34"/>
      <c r="AE67" s="34"/>
      <c r="AF67" s="34"/>
      <c r="AG67" s="34">
        <f t="shared" si="298"/>
        <v>2150</v>
      </c>
      <c r="AH67" s="34">
        <f t="shared" si="298"/>
        <v>2150</v>
      </c>
      <c r="AI67" s="34">
        <f t="shared" si="131"/>
        <v>0</v>
      </c>
      <c r="AJ67" s="34"/>
      <c r="AK67" s="34"/>
      <c r="AL67" s="34"/>
      <c r="AM67" s="34"/>
      <c r="AN67" s="34"/>
      <c r="AO67" s="34"/>
      <c r="AP67" s="34"/>
      <c r="AQ67" s="34"/>
      <c r="AR67" s="34"/>
      <c r="AS67" s="34">
        <f t="shared" si="299"/>
        <v>0</v>
      </c>
      <c r="AT67" s="34">
        <f t="shared" si="299"/>
        <v>0</v>
      </c>
      <c r="AU67" s="34"/>
      <c r="AV67" s="34">
        <f t="shared" si="297"/>
        <v>0</v>
      </c>
      <c r="AW67" s="34">
        <f t="shared" si="297"/>
        <v>0</v>
      </c>
      <c r="AX67" s="34"/>
      <c r="AY67" s="34">
        <f t="shared" si="300"/>
        <v>2150</v>
      </c>
      <c r="AZ67" s="34">
        <f t="shared" si="300"/>
        <v>2150</v>
      </c>
      <c r="BA67" s="184"/>
      <c r="BB67" s="184"/>
      <c r="BC67" s="184"/>
      <c r="BD67" s="184"/>
      <c r="BE67" s="184">
        <v>0</v>
      </c>
      <c r="BF67" s="184"/>
      <c r="BG67" s="184">
        <v>2150</v>
      </c>
      <c r="BH67" s="184">
        <v>2150</v>
      </c>
      <c r="BI67" s="184"/>
      <c r="BJ67" s="184"/>
      <c r="BK67" s="192"/>
      <c r="BL67" s="192"/>
      <c r="BM67" s="34">
        <f t="shared" si="301"/>
        <v>0</v>
      </c>
      <c r="BN67" s="34">
        <f t="shared" si="301"/>
        <v>0</v>
      </c>
      <c r="BO67" s="47"/>
      <c r="BP67" s="47"/>
      <c r="BQ67" s="47"/>
      <c r="BR67" s="47"/>
      <c r="BS67" s="47"/>
      <c r="BT67" s="47"/>
      <c r="BU67" s="47"/>
      <c r="BV67" s="47"/>
      <c r="BW67" s="47"/>
      <c r="BX67" s="47"/>
      <c r="BY67" s="47"/>
      <c r="BZ67" s="47"/>
      <c r="CA67" s="34">
        <f t="shared" si="302"/>
        <v>0</v>
      </c>
      <c r="CB67" s="34">
        <f t="shared" si="302"/>
        <v>0</v>
      </c>
      <c r="CC67" s="245"/>
      <c r="CD67" s="245"/>
      <c r="CE67" s="245"/>
      <c r="CF67" s="245"/>
      <c r="CG67" s="245"/>
      <c r="CH67" s="245"/>
      <c r="CI67" s="245"/>
      <c r="CJ67" s="245"/>
      <c r="CK67" s="245"/>
      <c r="CL67" s="245"/>
      <c r="CM67" s="245"/>
      <c r="CN67" s="245"/>
      <c r="CO67" s="34">
        <f t="shared" si="303"/>
        <v>0</v>
      </c>
      <c r="CP67" s="34">
        <f t="shared" si="303"/>
        <v>0</v>
      </c>
      <c r="CQ67" s="245"/>
      <c r="CR67" s="245"/>
      <c r="CS67" s="245"/>
      <c r="CT67" s="245"/>
      <c r="CU67" s="245"/>
      <c r="CV67" s="245"/>
      <c r="CW67" s="245"/>
      <c r="CX67" s="245"/>
      <c r="CY67" s="245"/>
      <c r="CZ67" s="358"/>
      <c r="DA67" s="358"/>
      <c r="DB67" s="358"/>
      <c r="DC67" s="380">
        <f t="shared" si="192"/>
        <v>2150</v>
      </c>
      <c r="DD67" s="380">
        <f t="shared" si="193"/>
        <v>2150</v>
      </c>
      <c r="DE67" s="64">
        <f t="shared" si="194"/>
        <v>0</v>
      </c>
      <c r="DF67" s="64">
        <f t="shared" si="195"/>
        <v>0</v>
      </c>
      <c r="DG67" s="64">
        <f t="shared" si="196"/>
        <v>0</v>
      </c>
      <c r="DH67" s="64">
        <f t="shared" si="197"/>
        <v>0</v>
      </c>
      <c r="DI67" s="64">
        <f t="shared" si="198"/>
        <v>0</v>
      </c>
      <c r="DJ67" s="64">
        <f t="shared" si="199"/>
        <v>0</v>
      </c>
      <c r="DK67" s="64">
        <f t="shared" si="200"/>
        <v>2150</v>
      </c>
      <c r="DL67" s="64">
        <f t="shared" si="201"/>
        <v>2150</v>
      </c>
      <c r="DM67" s="64">
        <f t="shared" si="202"/>
        <v>0</v>
      </c>
      <c r="DN67" s="64">
        <f t="shared" si="203"/>
        <v>0</v>
      </c>
      <c r="DO67" s="64">
        <f t="shared" si="204"/>
        <v>0</v>
      </c>
      <c r="DP67" s="64">
        <f t="shared" si="205"/>
        <v>0</v>
      </c>
      <c r="DQ67" s="245">
        <v>0</v>
      </c>
      <c r="DR67" s="245">
        <v>0</v>
      </c>
      <c r="DS67" s="245">
        <v>0</v>
      </c>
      <c r="DT67" s="245">
        <v>0</v>
      </c>
      <c r="DU67" s="245">
        <v>0</v>
      </c>
      <c r="DV67" s="245">
        <f t="shared" si="304"/>
        <v>0</v>
      </c>
      <c r="DW67" s="245"/>
      <c r="DX67" s="245"/>
      <c r="DY67" s="33"/>
      <c r="DZ67" s="33"/>
      <c r="EA67" s="245" t="s">
        <v>156</v>
      </c>
      <c r="EB67" s="64">
        <f t="shared" si="264"/>
        <v>2150</v>
      </c>
      <c r="EC67" s="426">
        <f t="shared" si="265"/>
        <v>0</v>
      </c>
      <c r="ED67" s="426">
        <f t="shared" si="93"/>
        <v>2150</v>
      </c>
      <c r="EE67" s="64">
        <f t="shared" si="94"/>
        <v>2150</v>
      </c>
      <c r="EF67" s="64">
        <f t="shared" si="206"/>
        <v>0</v>
      </c>
      <c r="EG67" s="64">
        <f t="shared" si="95"/>
        <v>0</v>
      </c>
      <c r="EH67" s="64">
        <f t="shared" si="207"/>
        <v>0</v>
      </c>
      <c r="EI67" s="64">
        <f t="shared" si="208"/>
        <v>0</v>
      </c>
      <c r="EJ67" s="64">
        <f t="shared" si="96"/>
        <v>0</v>
      </c>
      <c r="EK67" s="64">
        <f t="shared" si="209"/>
        <v>0</v>
      </c>
      <c r="EL67" s="64">
        <f t="shared" si="210"/>
        <v>0</v>
      </c>
      <c r="EM67" s="64">
        <f t="shared" si="211"/>
        <v>0</v>
      </c>
      <c r="EN67" s="64">
        <f t="shared" si="212"/>
        <v>0</v>
      </c>
      <c r="EO67" s="64">
        <f t="shared" si="213"/>
        <v>2150</v>
      </c>
      <c r="EP67" s="64">
        <f t="shared" si="214"/>
        <v>0</v>
      </c>
      <c r="EQ67" s="64">
        <f t="shared" si="215"/>
        <v>2150</v>
      </c>
      <c r="ER67" s="64">
        <f t="shared" si="216"/>
        <v>0</v>
      </c>
      <c r="ES67" s="64"/>
      <c r="ET67" s="426">
        <f t="shared" si="217"/>
        <v>0</v>
      </c>
      <c r="EU67" s="64">
        <f t="shared" si="218"/>
        <v>0</v>
      </c>
      <c r="EV67" s="64"/>
      <c r="EW67" s="426">
        <f t="shared" si="219"/>
        <v>0</v>
      </c>
      <c r="EX67" s="64">
        <f t="shared" si="266"/>
        <v>0</v>
      </c>
      <c r="EY67" s="426">
        <f t="shared" si="267"/>
        <v>0</v>
      </c>
      <c r="EZ67" s="426">
        <f t="shared" si="99"/>
        <v>0</v>
      </c>
      <c r="FA67" s="64">
        <f t="shared" si="100"/>
        <v>0</v>
      </c>
      <c r="FB67" s="64">
        <f t="shared" si="220"/>
        <v>0</v>
      </c>
      <c r="FC67" s="64">
        <f t="shared" si="101"/>
        <v>0</v>
      </c>
      <c r="FD67" s="64">
        <f t="shared" si="221"/>
        <v>0</v>
      </c>
      <c r="FE67" s="64">
        <f t="shared" si="222"/>
        <v>0</v>
      </c>
      <c r="FF67" s="64">
        <f t="shared" si="102"/>
        <v>0</v>
      </c>
      <c r="FG67" s="64">
        <f t="shared" si="223"/>
        <v>0</v>
      </c>
      <c r="FH67" s="64">
        <f t="shared" si="224"/>
        <v>0</v>
      </c>
      <c r="FI67" s="64">
        <f t="shared" si="225"/>
        <v>0</v>
      </c>
      <c r="FJ67" s="64">
        <f t="shared" si="226"/>
        <v>0</v>
      </c>
      <c r="FK67" s="64">
        <f t="shared" si="227"/>
        <v>0</v>
      </c>
      <c r="FL67" s="64">
        <f t="shared" si="228"/>
        <v>0</v>
      </c>
      <c r="FM67" s="64">
        <f t="shared" si="229"/>
        <v>0</v>
      </c>
      <c r="FN67" s="64">
        <f t="shared" si="230"/>
        <v>0</v>
      </c>
      <c r="FO67" s="64"/>
      <c r="FP67" s="64">
        <f t="shared" si="231"/>
        <v>0</v>
      </c>
      <c r="FQ67" s="64">
        <f t="shared" si="232"/>
        <v>0</v>
      </c>
      <c r="FR67" s="64"/>
      <c r="FS67" s="64">
        <f t="shared" si="233"/>
        <v>0</v>
      </c>
      <c r="FT67" s="64">
        <f t="shared" si="234"/>
        <v>0</v>
      </c>
      <c r="FU67" s="426">
        <f t="shared" si="235"/>
        <v>0</v>
      </c>
      <c r="FV67" s="426">
        <f t="shared" si="103"/>
        <v>0</v>
      </c>
      <c r="FW67" s="64">
        <f t="shared" si="51"/>
        <v>0</v>
      </c>
      <c r="FX67" s="64">
        <f t="shared" si="236"/>
        <v>0</v>
      </c>
      <c r="FY67" s="64">
        <f t="shared" si="104"/>
        <v>0</v>
      </c>
      <c r="FZ67" s="64">
        <f t="shared" si="237"/>
        <v>0</v>
      </c>
      <c r="GA67" s="64">
        <f t="shared" si="238"/>
        <v>0</v>
      </c>
      <c r="GB67" s="64">
        <f t="shared" si="105"/>
        <v>0</v>
      </c>
      <c r="GC67" s="64">
        <f t="shared" si="239"/>
        <v>0</v>
      </c>
      <c r="GD67" s="64">
        <f t="shared" si="240"/>
        <v>0</v>
      </c>
      <c r="GE67" s="64">
        <f t="shared" si="241"/>
        <v>0</v>
      </c>
      <c r="GF67" s="64">
        <f t="shared" si="242"/>
        <v>0</v>
      </c>
      <c r="GG67" s="64">
        <f t="shared" si="243"/>
        <v>0</v>
      </c>
      <c r="GH67" s="64">
        <f t="shared" si="244"/>
        <v>0</v>
      </c>
      <c r="GI67" s="64">
        <f t="shared" si="245"/>
        <v>0</v>
      </c>
      <c r="GJ67" s="64">
        <f t="shared" si="246"/>
        <v>0</v>
      </c>
      <c r="GK67" s="64"/>
      <c r="GL67" s="64">
        <f t="shared" si="247"/>
        <v>0</v>
      </c>
      <c r="GM67" s="64">
        <f t="shared" si="248"/>
        <v>0</v>
      </c>
      <c r="GN67" s="64"/>
      <c r="GO67" s="64">
        <f t="shared" si="249"/>
        <v>0</v>
      </c>
      <c r="GP67" s="64">
        <f t="shared" si="250"/>
        <v>0</v>
      </c>
      <c r="GQ67" s="426">
        <f t="shared" si="251"/>
        <v>0</v>
      </c>
      <c r="GR67" s="426">
        <f t="shared" si="106"/>
        <v>0</v>
      </c>
      <c r="GS67" s="64">
        <f t="shared" si="68"/>
        <v>0</v>
      </c>
      <c r="GT67" s="64">
        <f t="shared" si="252"/>
        <v>0</v>
      </c>
      <c r="GU67" s="64">
        <f t="shared" si="107"/>
        <v>0</v>
      </c>
      <c r="GV67" s="64">
        <f t="shared" si="253"/>
        <v>0</v>
      </c>
      <c r="GW67" s="64">
        <f t="shared" si="254"/>
        <v>0</v>
      </c>
      <c r="GX67" s="64">
        <f t="shared" si="108"/>
        <v>0</v>
      </c>
      <c r="GY67" s="64">
        <f t="shared" si="255"/>
        <v>0</v>
      </c>
      <c r="GZ67" s="64">
        <f t="shared" si="256"/>
        <v>0</v>
      </c>
      <c r="HA67" s="64">
        <f t="shared" si="109"/>
        <v>0</v>
      </c>
      <c r="HB67" s="64">
        <f t="shared" si="257"/>
        <v>0</v>
      </c>
      <c r="HC67" s="64">
        <f t="shared" si="258"/>
        <v>0</v>
      </c>
      <c r="HD67" s="64">
        <f t="shared" si="110"/>
        <v>0</v>
      </c>
      <c r="HE67" s="64">
        <f t="shared" si="259"/>
        <v>0</v>
      </c>
      <c r="HF67" s="64">
        <f t="shared" si="260"/>
        <v>0</v>
      </c>
      <c r="HG67" s="64"/>
      <c r="HH67" s="64">
        <f t="shared" si="261"/>
        <v>0</v>
      </c>
      <c r="HI67" s="64">
        <f t="shared" si="262"/>
        <v>0</v>
      </c>
      <c r="HJ67" s="64"/>
      <c r="HK67" s="64">
        <f t="shared" si="263"/>
        <v>0</v>
      </c>
      <c r="HL67" s="382">
        <f t="shared" si="111"/>
        <v>2150</v>
      </c>
      <c r="HM67" s="398">
        <f t="shared" si="81"/>
        <v>0</v>
      </c>
      <c r="HN67" s="398">
        <f t="shared" si="112"/>
        <v>2150</v>
      </c>
      <c r="HO67" s="382">
        <f t="shared" si="82"/>
        <v>2150</v>
      </c>
      <c r="HP67" s="382">
        <f t="shared" si="113"/>
        <v>0</v>
      </c>
      <c r="HQ67" s="382">
        <f t="shared" si="133"/>
        <v>0</v>
      </c>
      <c r="HR67" s="382">
        <f t="shared" si="134"/>
        <v>0</v>
      </c>
      <c r="HS67" s="382">
        <f t="shared" si="135"/>
        <v>0</v>
      </c>
      <c r="HT67" s="382">
        <f t="shared" si="136"/>
        <v>0</v>
      </c>
      <c r="HU67" s="382">
        <f t="shared" si="137"/>
        <v>0</v>
      </c>
      <c r="HV67" s="382">
        <f t="shared" si="138"/>
        <v>0</v>
      </c>
      <c r="HW67" s="382">
        <f t="shared" si="139"/>
        <v>0</v>
      </c>
      <c r="HX67" s="382">
        <f t="shared" si="140"/>
        <v>0</v>
      </c>
      <c r="HY67" s="382">
        <f t="shared" si="141"/>
        <v>2150</v>
      </c>
      <c r="HZ67" s="382">
        <f t="shared" si="142"/>
        <v>0</v>
      </c>
      <c r="IA67" s="382">
        <f t="shared" si="143"/>
        <v>2150</v>
      </c>
      <c r="IB67" s="382">
        <f t="shared" si="144"/>
        <v>0</v>
      </c>
      <c r="IC67" s="382">
        <f t="shared" si="145"/>
        <v>0</v>
      </c>
      <c r="ID67" s="382">
        <f t="shared" si="146"/>
        <v>0</v>
      </c>
      <c r="IE67" s="382">
        <f t="shared" si="147"/>
        <v>0</v>
      </c>
      <c r="IF67" s="382">
        <f t="shared" si="148"/>
        <v>0</v>
      </c>
      <c r="IG67" s="382">
        <f t="shared" si="149"/>
        <v>0</v>
      </c>
    </row>
    <row r="68" spans="1:241" s="35" customFormat="1" ht="22.5" hidden="1" customHeight="1" outlineLevel="1">
      <c r="A68" s="57" t="s">
        <v>87</v>
      </c>
      <c r="B68" s="60" t="s">
        <v>214</v>
      </c>
      <c r="C68" s="282" t="s">
        <v>357</v>
      </c>
      <c r="D68" s="60" t="s">
        <v>177</v>
      </c>
      <c r="E68" s="359" t="s">
        <v>21</v>
      </c>
      <c r="F68" s="359"/>
      <c r="G68" s="245" t="s">
        <v>13</v>
      </c>
      <c r="H68" s="55">
        <v>0</v>
      </c>
      <c r="I68" s="55">
        <v>4</v>
      </c>
      <c r="J68" s="55">
        <v>2017</v>
      </c>
      <c r="K68" s="55">
        <v>2017</v>
      </c>
      <c r="L68" s="392" t="s">
        <v>606</v>
      </c>
      <c r="M68" s="34">
        <f t="shared" si="294"/>
        <v>1108.38022</v>
      </c>
      <c r="N68" s="392" t="s">
        <v>606</v>
      </c>
      <c r="O68" s="34">
        <f t="shared" si="295"/>
        <v>1108.38022</v>
      </c>
      <c r="P68" s="34">
        <f t="shared" si="296"/>
        <v>1108.38022</v>
      </c>
      <c r="Q68" s="34">
        <f t="shared" si="296"/>
        <v>1108.38022</v>
      </c>
      <c r="R68" s="34">
        <f t="shared" si="296"/>
        <v>0</v>
      </c>
      <c r="S68" s="34">
        <f t="shared" si="296"/>
        <v>0</v>
      </c>
      <c r="T68" s="34">
        <f t="shared" si="296"/>
        <v>0</v>
      </c>
      <c r="U68" s="34">
        <f t="shared" si="296"/>
        <v>0</v>
      </c>
      <c r="V68" s="66">
        <f t="shared" si="132"/>
        <v>0</v>
      </c>
      <c r="W68" s="34"/>
      <c r="X68" s="34"/>
      <c r="Y68" s="34"/>
      <c r="Z68" s="34"/>
      <c r="AA68" s="34"/>
      <c r="AB68" s="34"/>
      <c r="AC68" s="34"/>
      <c r="AD68" s="34"/>
      <c r="AE68" s="34"/>
      <c r="AF68" s="34"/>
      <c r="AG68" s="34">
        <f t="shared" si="298"/>
        <v>0</v>
      </c>
      <c r="AH68" s="34">
        <f t="shared" si="298"/>
        <v>0</v>
      </c>
      <c r="AI68" s="34">
        <f t="shared" si="131"/>
        <v>0</v>
      </c>
      <c r="AJ68" s="34"/>
      <c r="AK68" s="34"/>
      <c r="AL68" s="34"/>
      <c r="AM68" s="34"/>
      <c r="AN68" s="34"/>
      <c r="AO68" s="34"/>
      <c r="AP68" s="34"/>
      <c r="AQ68" s="34"/>
      <c r="AR68" s="34"/>
      <c r="AS68" s="34">
        <f t="shared" si="299"/>
        <v>0</v>
      </c>
      <c r="AT68" s="34">
        <f t="shared" si="299"/>
        <v>0</v>
      </c>
      <c r="AU68" s="34"/>
      <c r="AV68" s="34">
        <f t="shared" si="297"/>
        <v>0</v>
      </c>
      <c r="AW68" s="34">
        <f t="shared" si="297"/>
        <v>0</v>
      </c>
      <c r="AX68" s="34"/>
      <c r="AY68" s="34">
        <f t="shared" si="300"/>
        <v>1108.38022</v>
      </c>
      <c r="AZ68" s="34">
        <f t="shared" si="300"/>
        <v>1108.38022</v>
      </c>
      <c r="BA68" s="184">
        <v>1108.38022</v>
      </c>
      <c r="BB68" s="184">
        <v>1108.38022</v>
      </c>
      <c r="BC68" s="184"/>
      <c r="BD68" s="184"/>
      <c r="BE68" s="184"/>
      <c r="BF68" s="184"/>
      <c r="BG68" s="184"/>
      <c r="BH68" s="184"/>
      <c r="BI68" s="184"/>
      <c r="BJ68" s="184"/>
      <c r="BK68" s="192"/>
      <c r="BL68" s="192"/>
      <c r="BM68" s="34">
        <f t="shared" si="301"/>
        <v>0</v>
      </c>
      <c r="BN68" s="34">
        <f t="shared" si="301"/>
        <v>0</v>
      </c>
      <c r="BO68" s="47"/>
      <c r="BP68" s="47"/>
      <c r="BQ68" s="47"/>
      <c r="BR68" s="47"/>
      <c r="BS68" s="47"/>
      <c r="BT68" s="47"/>
      <c r="BU68" s="47"/>
      <c r="BV68" s="47"/>
      <c r="BW68" s="47"/>
      <c r="BX68" s="47"/>
      <c r="BY68" s="47"/>
      <c r="BZ68" s="47"/>
      <c r="CA68" s="34">
        <f t="shared" si="302"/>
        <v>0</v>
      </c>
      <c r="CB68" s="34">
        <f t="shared" si="302"/>
        <v>0</v>
      </c>
      <c r="CC68" s="245"/>
      <c r="CD68" s="245"/>
      <c r="CE68" s="245"/>
      <c r="CF68" s="245"/>
      <c r="CG68" s="245"/>
      <c r="CH68" s="245"/>
      <c r="CI68" s="245"/>
      <c r="CJ68" s="245"/>
      <c r="CK68" s="245"/>
      <c r="CL68" s="245"/>
      <c r="CM68" s="245"/>
      <c r="CN68" s="245"/>
      <c r="CO68" s="34">
        <f t="shared" si="303"/>
        <v>0</v>
      </c>
      <c r="CP68" s="34">
        <f t="shared" si="303"/>
        <v>0</v>
      </c>
      <c r="CQ68" s="245"/>
      <c r="CR68" s="245"/>
      <c r="CS68" s="245"/>
      <c r="CT68" s="245"/>
      <c r="CU68" s="245"/>
      <c r="CV68" s="245"/>
      <c r="CW68" s="245"/>
      <c r="CX68" s="245"/>
      <c r="CY68" s="245"/>
      <c r="CZ68" s="358"/>
      <c r="DA68" s="358"/>
      <c r="DB68" s="358"/>
      <c r="DC68" s="380">
        <f t="shared" si="192"/>
        <v>1108.38022</v>
      </c>
      <c r="DD68" s="380">
        <f t="shared" si="193"/>
        <v>1108.38022</v>
      </c>
      <c r="DE68" s="64">
        <f t="shared" si="194"/>
        <v>1108.38022</v>
      </c>
      <c r="DF68" s="64">
        <f t="shared" si="195"/>
        <v>1108.38022</v>
      </c>
      <c r="DG68" s="64">
        <f t="shared" si="196"/>
        <v>0</v>
      </c>
      <c r="DH68" s="64">
        <f t="shared" si="197"/>
        <v>0</v>
      </c>
      <c r="DI68" s="64">
        <f t="shared" si="198"/>
        <v>0</v>
      </c>
      <c r="DJ68" s="64">
        <f t="shared" si="199"/>
        <v>0</v>
      </c>
      <c r="DK68" s="64">
        <f t="shared" si="200"/>
        <v>0</v>
      </c>
      <c r="DL68" s="64">
        <f t="shared" si="201"/>
        <v>0</v>
      </c>
      <c r="DM68" s="64">
        <f t="shared" si="202"/>
        <v>0</v>
      </c>
      <c r="DN68" s="64">
        <f t="shared" si="203"/>
        <v>0</v>
      </c>
      <c r="DO68" s="64">
        <f t="shared" si="204"/>
        <v>0</v>
      </c>
      <c r="DP68" s="64">
        <f t="shared" si="205"/>
        <v>0</v>
      </c>
      <c r="DQ68" s="245">
        <v>0</v>
      </c>
      <c r="DR68" s="245">
        <v>0</v>
      </c>
      <c r="DS68" s="245">
        <v>0</v>
      </c>
      <c r="DT68" s="245">
        <v>0</v>
      </c>
      <c r="DU68" s="245">
        <v>0</v>
      </c>
      <c r="DV68" s="245">
        <f t="shared" si="304"/>
        <v>0</v>
      </c>
      <c r="DW68" s="245"/>
      <c r="DX68" s="245"/>
      <c r="DY68" s="33"/>
      <c r="DZ68" s="33"/>
      <c r="EA68" s="245" t="s">
        <v>156</v>
      </c>
      <c r="EB68" s="64">
        <f t="shared" si="264"/>
        <v>1108.38022</v>
      </c>
      <c r="EC68" s="426">
        <f t="shared" si="265"/>
        <v>1108.38022</v>
      </c>
      <c r="ED68" s="426">
        <f t="shared" si="93"/>
        <v>1108.38022</v>
      </c>
      <c r="EE68" s="64">
        <f t="shared" si="94"/>
        <v>1108.38022</v>
      </c>
      <c r="EF68" s="64">
        <f t="shared" si="206"/>
        <v>1108.38022</v>
      </c>
      <c r="EG68" s="64">
        <f t="shared" si="95"/>
        <v>1108.38022</v>
      </c>
      <c r="EH68" s="64">
        <f t="shared" si="207"/>
        <v>1108.38022</v>
      </c>
      <c r="EI68" s="64">
        <f t="shared" si="208"/>
        <v>0</v>
      </c>
      <c r="EJ68" s="64">
        <f t="shared" si="96"/>
        <v>0</v>
      </c>
      <c r="EK68" s="64">
        <f t="shared" si="209"/>
        <v>0</v>
      </c>
      <c r="EL68" s="64">
        <f t="shared" si="210"/>
        <v>0</v>
      </c>
      <c r="EM68" s="64">
        <f t="shared" si="211"/>
        <v>0</v>
      </c>
      <c r="EN68" s="64">
        <f t="shared" si="212"/>
        <v>0</v>
      </c>
      <c r="EO68" s="64">
        <f t="shared" si="213"/>
        <v>0</v>
      </c>
      <c r="EP68" s="64">
        <f t="shared" si="214"/>
        <v>0</v>
      </c>
      <c r="EQ68" s="64">
        <f t="shared" si="215"/>
        <v>0</v>
      </c>
      <c r="ER68" s="64">
        <f t="shared" si="216"/>
        <v>0</v>
      </c>
      <c r="ES68" s="64"/>
      <c r="ET68" s="426">
        <f t="shared" si="217"/>
        <v>0</v>
      </c>
      <c r="EU68" s="64">
        <f t="shared" si="218"/>
        <v>0</v>
      </c>
      <c r="EV68" s="64"/>
      <c r="EW68" s="426">
        <f t="shared" si="219"/>
        <v>0</v>
      </c>
      <c r="EX68" s="64">
        <f t="shared" si="266"/>
        <v>0</v>
      </c>
      <c r="EY68" s="426">
        <f t="shared" si="267"/>
        <v>0</v>
      </c>
      <c r="EZ68" s="426">
        <f t="shared" si="99"/>
        <v>0</v>
      </c>
      <c r="FA68" s="64">
        <f t="shared" si="100"/>
        <v>0</v>
      </c>
      <c r="FB68" s="64">
        <f t="shared" si="220"/>
        <v>0</v>
      </c>
      <c r="FC68" s="64">
        <f t="shared" si="101"/>
        <v>0</v>
      </c>
      <c r="FD68" s="64">
        <f t="shared" si="221"/>
        <v>0</v>
      </c>
      <c r="FE68" s="64">
        <f t="shared" si="222"/>
        <v>0</v>
      </c>
      <c r="FF68" s="64">
        <f t="shared" si="102"/>
        <v>0</v>
      </c>
      <c r="FG68" s="64">
        <f t="shared" si="223"/>
        <v>0</v>
      </c>
      <c r="FH68" s="64">
        <f t="shared" si="224"/>
        <v>0</v>
      </c>
      <c r="FI68" s="64">
        <f t="shared" si="225"/>
        <v>0</v>
      </c>
      <c r="FJ68" s="64">
        <f t="shared" si="226"/>
        <v>0</v>
      </c>
      <c r="FK68" s="64">
        <f t="shared" si="227"/>
        <v>0</v>
      </c>
      <c r="FL68" s="64">
        <f t="shared" si="228"/>
        <v>0</v>
      </c>
      <c r="FM68" s="64">
        <f t="shared" si="229"/>
        <v>0</v>
      </c>
      <c r="FN68" s="64">
        <f t="shared" si="230"/>
        <v>0</v>
      </c>
      <c r="FO68" s="64"/>
      <c r="FP68" s="64">
        <f t="shared" si="231"/>
        <v>0</v>
      </c>
      <c r="FQ68" s="64">
        <f t="shared" si="232"/>
        <v>0</v>
      </c>
      <c r="FR68" s="64"/>
      <c r="FS68" s="64">
        <f t="shared" si="233"/>
        <v>0</v>
      </c>
      <c r="FT68" s="64">
        <f t="shared" si="234"/>
        <v>0</v>
      </c>
      <c r="FU68" s="426">
        <f t="shared" si="235"/>
        <v>0</v>
      </c>
      <c r="FV68" s="426">
        <f t="shared" si="103"/>
        <v>0</v>
      </c>
      <c r="FW68" s="64">
        <f t="shared" si="51"/>
        <v>0</v>
      </c>
      <c r="FX68" s="64">
        <f t="shared" si="236"/>
        <v>0</v>
      </c>
      <c r="FY68" s="64">
        <f t="shared" si="104"/>
        <v>0</v>
      </c>
      <c r="FZ68" s="64">
        <f t="shared" si="237"/>
        <v>0</v>
      </c>
      <c r="GA68" s="64">
        <f t="shared" si="238"/>
        <v>0</v>
      </c>
      <c r="GB68" s="64">
        <f t="shared" si="105"/>
        <v>0</v>
      </c>
      <c r="GC68" s="64">
        <f t="shared" si="239"/>
        <v>0</v>
      </c>
      <c r="GD68" s="64">
        <f t="shared" si="240"/>
        <v>0</v>
      </c>
      <c r="GE68" s="64">
        <f t="shared" si="241"/>
        <v>0</v>
      </c>
      <c r="GF68" s="64">
        <f t="shared" si="242"/>
        <v>0</v>
      </c>
      <c r="GG68" s="64">
        <f t="shared" si="243"/>
        <v>0</v>
      </c>
      <c r="GH68" s="64">
        <f t="shared" si="244"/>
        <v>0</v>
      </c>
      <c r="GI68" s="64">
        <f t="shared" si="245"/>
        <v>0</v>
      </c>
      <c r="GJ68" s="64">
        <f t="shared" si="246"/>
        <v>0</v>
      </c>
      <c r="GK68" s="64"/>
      <c r="GL68" s="64">
        <f t="shared" si="247"/>
        <v>0</v>
      </c>
      <c r="GM68" s="64">
        <f t="shared" si="248"/>
        <v>0</v>
      </c>
      <c r="GN68" s="64"/>
      <c r="GO68" s="64">
        <f t="shared" si="249"/>
        <v>0</v>
      </c>
      <c r="GP68" s="64">
        <f t="shared" si="250"/>
        <v>0</v>
      </c>
      <c r="GQ68" s="426">
        <f t="shared" si="251"/>
        <v>0</v>
      </c>
      <c r="GR68" s="426">
        <f t="shared" si="106"/>
        <v>0</v>
      </c>
      <c r="GS68" s="64">
        <f t="shared" si="68"/>
        <v>0</v>
      </c>
      <c r="GT68" s="64">
        <f t="shared" si="252"/>
        <v>0</v>
      </c>
      <c r="GU68" s="64">
        <f t="shared" si="107"/>
        <v>0</v>
      </c>
      <c r="GV68" s="64">
        <f t="shared" si="253"/>
        <v>0</v>
      </c>
      <c r="GW68" s="64">
        <f t="shared" si="254"/>
        <v>0</v>
      </c>
      <c r="GX68" s="64">
        <f t="shared" si="108"/>
        <v>0</v>
      </c>
      <c r="GY68" s="64">
        <f t="shared" si="255"/>
        <v>0</v>
      </c>
      <c r="GZ68" s="64">
        <f t="shared" si="256"/>
        <v>0</v>
      </c>
      <c r="HA68" s="64">
        <f t="shared" si="109"/>
        <v>0</v>
      </c>
      <c r="HB68" s="64">
        <f t="shared" si="257"/>
        <v>0</v>
      </c>
      <c r="HC68" s="64">
        <f t="shared" si="258"/>
        <v>0</v>
      </c>
      <c r="HD68" s="64">
        <f t="shared" si="110"/>
        <v>0</v>
      </c>
      <c r="HE68" s="64">
        <f t="shared" si="259"/>
        <v>0</v>
      </c>
      <c r="HF68" s="64">
        <f t="shared" si="260"/>
        <v>0</v>
      </c>
      <c r="HG68" s="64"/>
      <c r="HH68" s="64">
        <f t="shared" si="261"/>
        <v>0</v>
      </c>
      <c r="HI68" s="64">
        <f t="shared" si="262"/>
        <v>0</v>
      </c>
      <c r="HJ68" s="64"/>
      <c r="HK68" s="64">
        <f t="shared" si="263"/>
        <v>0</v>
      </c>
      <c r="HL68" s="382">
        <f t="shared" si="111"/>
        <v>1108.38022</v>
      </c>
      <c r="HM68" s="398">
        <f t="shared" si="81"/>
        <v>1108.38022</v>
      </c>
      <c r="HN68" s="398">
        <f t="shared" si="112"/>
        <v>1108.38022</v>
      </c>
      <c r="HO68" s="382">
        <f t="shared" si="82"/>
        <v>1108.38022</v>
      </c>
      <c r="HP68" s="382">
        <f t="shared" si="113"/>
        <v>1108.38022</v>
      </c>
      <c r="HQ68" s="382">
        <f t="shared" si="133"/>
        <v>1108.38022</v>
      </c>
      <c r="HR68" s="382">
        <f t="shared" si="134"/>
        <v>1108.38022</v>
      </c>
      <c r="HS68" s="382">
        <f t="shared" si="135"/>
        <v>0</v>
      </c>
      <c r="HT68" s="382">
        <f t="shared" si="136"/>
        <v>0</v>
      </c>
      <c r="HU68" s="382">
        <f t="shared" si="137"/>
        <v>0</v>
      </c>
      <c r="HV68" s="382">
        <f t="shared" si="138"/>
        <v>0</v>
      </c>
      <c r="HW68" s="382">
        <f t="shared" si="139"/>
        <v>0</v>
      </c>
      <c r="HX68" s="382">
        <f t="shared" si="140"/>
        <v>0</v>
      </c>
      <c r="HY68" s="382">
        <f t="shared" si="141"/>
        <v>0</v>
      </c>
      <c r="HZ68" s="382">
        <f t="shared" si="142"/>
        <v>0</v>
      </c>
      <c r="IA68" s="382">
        <f t="shared" si="143"/>
        <v>0</v>
      </c>
      <c r="IB68" s="382">
        <f t="shared" si="144"/>
        <v>0</v>
      </c>
      <c r="IC68" s="382">
        <f t="shared" si="145"/>
        <v>0</v>
      </c>
      <c r="ID68" s="382">
        <f t="shared" si="146"/>
        <v>0</v>
      </c>
      <c r="IE68" s="382">
        <f t="shared" si="147"/>
        <v>0</v>
      </c>
      <c r="IF68" s="382">
        <f t="shared" si="148"/>
        <v>0</v>
      </c>
      <c r="IG68" s="382">
        <f t="shared" si="149"/>
        <v>0</v>
      </c>
    </row>
    <row r="69" spans="1:241" s="35" customFormat="1" ht="22.5" hidden="1" customHeight="1" outlineLevel="1">
      <c r="A69" s="57" t="s">
        <v>88</v>
      </c>
      <c r="B69" s="60" t="s">
        <v>215</v>
      </c>
      <c r="C69" s="282" t="s">
        <v>357</v>
      </c>
      <c r="D69" s="60" t="s">
        <v>195</v>
      </c>
      <c r="E69" s="359" t="s">
        <v>21</v>
      </c>
      <c r="F69" s="359"/>
      <c r="G69" s="245" t="s">
        <v>13</v>
      </c>
      <c r="H69" s="55">
        <v>0</v>
      </c>
      <c r="I69" s="55">
        <v>4</v>
      </c>
      <c r="J69" s="55">
        <v>2017</v>
      </c>
      <c r="K69" s="55">
        <v>2017</v>
      </c>
      <c r="L69" s="392" t="s">
        <v>606</v>
      </c>
      <c r="M69" s="34">
        <f t="shared" si="294"/>
        <v>845.91939000000002</v>
      </c>
      <c r="N69" s="392" t="s">
        <v>606</v>
      </c>
      <c r="O69" s="34">
        <f t="shared" si="295"/>
        <v>845.91939000000002</v>
      </c>
      <c r="P69" s="34">
        <f t="shared" si="296"/>
        <v>845.91939000000002</v>
      </c>
      <c r="Q69" s="34">
        <f t="shared" si="296"/>
        <v>845.91939000000002</v>
      </c>
      <c r="R69" s="34">
        <f t="shared" si="296"/>
        <v>0</v>
      </c>
      <c r="S69" s="34">
        <f t="shared" si="296"/>
        <v>0</v>
      </c>
      <c r="T69" s="34">
        <f t="shared" si="296"/>
        <v>0</v>
      </c>
      <c r="U69" s="34">
        <f t="shared" si="296"/>
        <v>0</v>
      </c>
      <c r="V69" s="66">
        <f t="shared" si="132"/>
        <v>0</v>
      </c>
      <c r="W69" s="34"/>
      <c r="X69" s="34"/>
      <c r="Y69" s="34"/>
      <c r="Z69" s="34"/>
      <c r="AA69" s="34"/>
      <c r="AB69" s="34"/>
      <c r="AC69" s="34"/>
      <c r="AD69" s="34"/>
      <c r="AE69" s="34"/>
      <c r="AF69" s="34"/>
      <c r="AG69" s="34">
        <f t="shared" si="298"/>
        <v>0</v>
      </c>
      <c r="AH69" s="34">
        <f t="shared" si="298"/>
        <v>0</v>
      </c>
      <c r="AI69" s="34">
        <f t="shared" si="131"/>
        <v>0</v>
      </c>
      <c r="AJ69" s="34"/>
      <c r="AK69" s="34"/>
      <c r="AL69" s="34"/>
      <c r="AM69" s="34"/>
      <c r="AN69" s="34"/>
      <c r="AO69" s="34"/>
      <c r="AP69" s="34"/>
      <c r="AQ69" s="34"/>
      <c r="AR69" s="34"/>
      <c r="AS69" s="34">
        <f t="shared" si="299"/>
        <v>0</v>
      </c>
      <c r="AT69" s="34">
        <f t="shared" si="299"/>
        <v>0</v>
      </c>
      <c r="AU69" s="34"/>
      <c r="AV69" s="34">
        <f t="shared" si="297"/>
        <v>0</v>
      </c>
      <c r="AW69" s="34">
        <f t="shared" si="297"/>
        <v>0</v>
      </c>
      <c r="AX69" s="34"/>
      <c r="AY69" s="34">
        <f t="shared" si="300"/>
        <v>845.91939000000002</v>
      </c>
      <c r="AZ69" s="34">
        <f t="shared" si="300"/>
        <v>845.91939000000002</v>
      </c>
      <c r="BA69" s="184">
        <v>845.91939000000002</v>
      </c>
      <c r="BB69" s="184">
        <v>845.91939000000002</v>
      </c>
      <c r="BC69" s="184"/>
      <c r="BD69" s="184"/>
      <c r="BE69" s="184"/>
      <c r="BF69" s="184"/>
      <c r="BG69" s="184"/>
      <c r="BH69" s="184"/>
      <c r="BI69" s="184"/>
      <c r="BJ69" s="184"/>
      <c r="BK69" s="192"/>
      <c r="BL69" s="192"/>
      <c r="BM69" s="34">
        <f t="shared" si="301"/>
        <v>0</v>
      </c>
      <c r="BN69" s="34">
        <f t="shared" si="301"/>
        <v>0</v>
      </c>
      <c r="BO69" s="47"/>
      <c r="BP69" s="47"/>
      <c r="BQ69" s="47"/>
      <c r="BR69" s="47"/>
      <c r="BS69" s="47"/>
      <c r="BT69" s="47"/>
      <c r="BU69" s="47"/>
      <c r="BV69" s="47"/>
      <c r="BW69" s="47"/>
      <c r="BX69" s="47"/>
      <c r="BY69" s="47"/>
      <c r="BZ69" s="47"/>
      <c r="CA69" s="34">
        <f t="shared" si="302"/>
        <v>0</v>
      </c>
      <c r="CB69" s="34">
        <f t="shared" si="302"/>
        <v>0</v>
      </c>
      <c r="CC69" s="245"/>
      <c r="CD69" s="245"/>
      <c r="CE69" s="245"/>
      <c r="CF69" s="245"/>
      <c r="CG69" s="245"/>
      <c r="CH69" s="245"/>
      <c r="CI69" s="245"/>
      <c r="CJ69" s="245"/>
      <c r="CK69" s="245"/>
      <c r="CL69" s="245"/>
      <c r="CM69" s="245"/>
      <c r="CN69" s="245"/>
      <c r="CO69" s="34">
        <f t="shared" si="303"/>
        <v>0</v>
      </c>
      <c r="CP69" s="34">
        <f t="shared" si="303"/>
        <v>0</v>
      </c>
      <c r="CQ69" s="245"/>
      <c r="CR69" s="245"/>
      <c r="CS69" s="245"/>
      <c r="CT69" s="245"/>
      <c r="CU69" s="245"/>
      <c r="CV69" s="245"/>
      <c r="CW69" s="245"/>
      <c r="CX69" s="245"/>
      <c r="CY69" s="245"/>
      <c r="CZ69" s="358"/>
      <c r="DA69" s="358"/>
      <c r="DB69" s="358"/>
      <c r="DC69" s="380">
        <f t="shared" si="192"/>
        <v>845.91939000000002</v>
      </c>
      <c r="DD69" s="380">
        <f t="shared" si="193"/>
        <v>845.91939000000002</v>
      </c>
      <c r="DE69" s="64">
        <f t="shared" si="194"/>
        <v>845.91939000000002</v>
      </c>
      <c r="DF69" s="64">
        <f t="shared" si="195"/>
        <v>845.91939000000002</v>
      </c>
      <c r="DG69" s="64">
        <f t="shared" si="196"/>
        <v>0</v>
      </c>
      <c r="DH69" s="64">
        <f t="shared" si="197"/>
        <v>0</v>
      </c>
      <c r="DI69" s="64">
        <f t="shared" si="198"/>
        <v>0</v>
      </c>
      <c r="DJ69" s="64">
        <f t="shared" si="199"/>
        <v>0</v>
      </c>
      <c r="DK69" s="64">
        <f t="shared" si="200"/>
        <v>0</v>
      </c>
      <c r="DL69" s="64">
        <f t="shared" si="201"/>
        <v>0</v>
      </c>
      <c r="DM69" s="64">
        <f t="shared" si="202"/>
        <v>0</v>
      </c>
      <c r="DN69" s="64">
        <f t="shared" si="203"/>
        <v>0</v>
      </c>
      <c r="DO69" s="64">
        <f t="shared" si="204"/>
        <v>0</v>
      </c>
      <c r="DP69" s="64">
        <f t="shared" si="205"/>
        <v>0</v>
      </c>
      <c r="DQ69" s="245">
        <v>0</v>
      </c>
      <c r="DR69" s="245">
        <v>0</v>
      </c>
      <c r="DS69" s="245">
        <v>0</v>
      </c>
      <c r="DT69" s="245">
        <v>0</v>
      </c>
      <c r="DU69" s="245">
        <v>0</v>
      </c>
      <c r="DV69" s="245">
        <f t="shared" si="304"/>
        <v>0</v>
      </c>
      <c r="DW69" s="245"/>
      <c r="DX69" s="245"/>
      <c r="DY69" s="33"/>
      <c r="DZ69" s="33"/>
      <c r="EA69" s="245" t="s">
        <v>156</v>
      </c>
      <c r="EB69" s="64">
        <f t="shared" si="264"/>
        <v>845.91939000000002</v>
      </c>
      <c r="EC69" s="426">
        <f t="shared" si="265"/>
        <v>845.91939000000002</v>
      </c>
      <c r="ED69" s="426">
        <f t="shared" si="93"/>
        <v>845.91939000000002</v>
      </c>
      <c r="EE69" s="64">
        <f t="shared" si="94"/>
        <v>845.91939000000002</v>
      </c>
      <c r="EF69" s="64">
        <f t="shared" si="206"/>
        <v>845.91939000000002</v>
      </c>
      <c r="EG69" s="64">
        <f t="shared" si="95"/>
        <v>845.91939000000002</v>
      </c>
      <c r="EH69" s="64">
        <f t="shared" si="207"/>
        <v>845.91939000000002</v>
      </c>
      <c r="EI69" s="64">
        <f t="shared" si="208"/>
        <v>0</v>
      </c>
      <c r="EJ69" s="64">
        <f t="shared" si="96"/>
        <v>0</v>
      </c>
      <c r="EK69" s="64">
        <f t="shared" si="209"/>
        <v>0</v>
      </c>
      <c r="EL69" s="64">
        <f t="shared" si="210"/>
        <v>0</v>
      </c>
      <c r="EM69" s="64">
        <f t="shared" si="211"/>
        <v>0</v>
      </c>
      <c r="EN69" s="64">
        <f t="shared" si="212"/>
        <v>0</v>
      </c>
      <c r="EO69" s="64">
        <f t="shared" si="213"/>
        <v>0</v>
      </c>
      <c r="EP69" s="64">
        <f t="shared" si="214"/>
        <v>0</v>
      </c>
      <c r="EQ69" s="64">
        <f t="shared" si="215"/>
        <v>0</v>
      </c>
      <c r="ER69" s="64">
        <f t="shared" si="216"/>
        <v>0</v>
      </c>
      <c r="ES69" s="64"/>
      <c r="ET69" s="426">
        <f t="shared" si="217"/>
        <v>0</v>
      </c>
      <c r="EU69" s="64">
        <f t="shared" si="218"/>
        <v>0</v>
      </c>
      <c r="EV69" s="64"/>
      <c r="EW69" s="426">
        <f t="shared" si="219"/>
        <v>0</v>
      </c>
      <c r="EX69" s="64">
        <f t="shared" si="266"/>
        <v>0</v>
      </c>
      <c r="EY69" s="426">
        <f t="shared" si="267"/>
        <v>0</v>
      </c>
      <c r="EZ69" s="426">
        <f t="shared" si="99"/>
        <v>0</v>
      </c>
      <c r="FA69" s="64">
        <f t="shared" si="100"/>
        <v>0</v>
      </c>
      <c r="FB69" s="64">
        <f t="shared" si="220"/>
        <v>0</v>
      </c>
      <c r="FC69" s="64">
        <f t="shared" si="101"/>
        <v>0</v>
      </c>
      <c r="FD69" s="64">
        <f t="shared" si="221"/>
        <v>0</v>
      </c>
      <c r="FE69" s="64">
        <f t="shared" si="222"/>
        <v>0</v>
      </c>
      <c r="FF69" s="64">
        <f t="shared" si="102"/>
        <v>0</v>
      </c>
      <c r="FG69" s="64">
        <f t="shared" si="223"/>
        <v>0</v>
      </c>
      <c r="FH69" s="64">
        <f t="shared" si="224"/>
        <v>0</v>
      </c>
      <c r="FI69" s="64">
        <f t="shared" si="225"/>
        <v>0</v>
      </c>
      <c r="FJ69" s="64">
        <f t="shared" si="226"/>
        <v>0</v>
      </c>
      <c r="FK69" s="64">
        <f t="shared" si="227"/>
        <v>0</v>
      </c>
      <c r="FL69" s="64">
        <f t="shared" si="228"/>
        <v>0</v>
      </c>
      <c r="FM69" s="64">
        <f t="shared" si="229"/>
        <v>0</v>
      </c>
      <c r="FN69" s="64">
        <f t="shared" si="230"/>
        <v>0</v>
      </c>
      <c r="FO69" s="64"/>
      <c r="FP69" s="64">
        <f t="shared" si="231"/>
        <v>0</v>
      </c>
      <c r="FQ69" s="64">
        <f t="shared" si="232"/>
        <v>0</v>
      </c>
      <c r="FR69" s="64"/>
      <c r="FS69" s="64">
        <f t="shared" si="233"/>
        <v>0</v>
      </c>
      <c r="FT69" s="64">
        <f t="shared" si="234"/>
        <v>0</v>
      </c>
      <c r="FU69" s="426">
        <f t="shared" si="235"/>
        <v>0</v>
      </c>
      <c r="FV69" s="426">
        <f t="shared" si="103"/>
        <v>0</v>
      </c>
      <c r="FW69" s="64">
        <f t="shared" si="51"/>
        <v>0</v>
      </c>
      <c r="FX69" s="64">
        <f t="shared" si="236"/>
        <v>0</v>
      </c>
      <c r="FY69" s="64">
        <f t="shared" si="104"/>
        <v>0</v>
      </c>
      <c r="FZ69" s="64">
        <f t="shared" si="237"/>
        <v>0</v>
      </c>
      <c r="GA69" s="64">
        <f t="shared" si="238"/>
        <v>0</v>
      </c>
      <c r="GB69" s="64">
        <f t="shared" si="105"/>
        <v>0</v>
      </c>
      <c r="GC69" s="64">
        <f t="shared" si="239"/>
        <v>0</v>
      </c>
      <c r="GD69" s="64">
        <f t="shared" si="240"/>
        <v>0</v>
      </c>
      <c r="GE69" s="64">
        <f t="shared" si="241"/>
        <v>0</v>
      </c>
      <c r="GF69" s="64">
        <f t="shared" si="242"/>
        <v>0</v>
      </c>
      <c r="GG69" s="64">
        <f t="shared" si="243"/>
        <v>0</v>
      </c>
      <c r="GH69" s="64">
        <f t="shared" si="244"/>
        <v>0</v>
      </c>
      <c r="GI69" s="64">
        <f t="shared" si="245"/>
        <v>0</v>
      </c>
      <c r="GJ69" s="64">
        <f t="shared" si="246"/>
        <v>0</v>
      </c>
      <c r="GK69" s="64"/>
      <c r="GL69" s="64">
        <f t="shared" si="247"/>
        <v>0</v>
      </c>
      <c r="GM69" s="64">
        <f t="shared" si="248"/>
        <v>0</v>
      </c>
      <c r="GN69" s="64"/>
      <c r="GO69" s="64">
        <f t="shared" si="249"/>
        <v>0</v>
      </c>
      <c r="GP69" s="64">
        <f t="shared" si="250"/>
        <v>0</v>
      </c>
      <c r="GQ69" s="426">
        <f t="shared" si="251"/>
        <v>0</v>
      </c>
      <c r="GR69" s="426">
        <f t="shared" si="106"/>
        <v>0</v>
      </c>
      <c r="GS69" s="64">
        <f t="shared" si="68"/>
        <v>0</v>
      </c>
      <c r="GT69" s="64">
        <f t="shared" si="252"/>
        <v>0</v>
      </c>
      <c r="GU69" s="64">
        <f t="shared" si="107"/>
        <v>0</v>
      </c>
      <c r="GV69" s="64">
        <f t="shared" si="253"/>
        <v>0</v>
      </c>
      <c r="GW69" s="64">
        <f t="shared" si="254"/>
        <v>0</v>
      </c>
      <c r="GX69" s="64">
        <f t="shared" si="108"/>
        <v>0</v>
      </c>
      <c r="GY69" s="64">
        <f t="shared" si="255"/>
        <v>0</v>
      </c>
      <c r="GZ69" s="64">
        <f t="shared" si="256"/>
        <v>0</v>
      </c>
      <c r="HA69" s="64">
        <f t="shared" si="109"/>
        <v>0</v>
      </c>
      <c r="HB69" s="64">
        <f t="shared" si="257"/>
        <v>0</v>
      </c>
      <c r="HC69" s="64">
        <f t="shared" si="258"/>
        <v>0</v>
      </c>
      <c r="HD69" s="64">
        <f t="shared" si="110"/>
        <v>0</v>
      </c>
      <c r="HE69" s="64">
        <f t="shared" si="259"/>
        <v>0</v>
      </c>
      <c r="HF69" s="64">
        <f t="shared" si="260"/>
        <v>0</v>
      </c>
      <c r="HG69" s="64"/>
      <c r="HH69" s="64">
        <f t="shared" si="261"/>
        <v>0</v>
      </c>
      <c r="HI69" s="64">
        <f t="shared" si="262"/>
        <v>0</v>
      </c>
      <c r="HJ69" s="64"/>
      <c r="HK69" s="64">
        <f t="shared" si="263"/>
        <v>0</v>
      </c>
      <c r="HL69" s="382">
        <f t="shared" si="111"/>
        <v>845.91939000000002</v>
      </c>
      <c r="HM69" s="398">
        <f t="shared" si="81"/>
        <v>845.91939000000002</v>
      </c>
      <c r="HN69" s="398">
        <f t="shared" si="112"/>
        <v>845.91939000000002</v>
      </c>
      <c r="HO69" s="382">
        <f t="shared" si="82"/>
        <v>845.91939000000002</v>
      </c>
      <c r="HP69" s="382">
        <f t="shared" si="113"/>
        <v>845.91939000000002</v>
      </c>
      <c r="HQ69" s="382">
        <f t="shared" si="133"/>
        <v>845.91939000000002</v>
      </c>
      <c r="HR69" s="382">
        <f t="shared" si="134"/>
        <v>845.91939000000002</v>
      </c>
      <c r="HS69" s="382">
        <f t="shared" si="135"/>
        <v>0</v>
      </c>
      <c r="HT69" s="382">
        <f t="shared" si="136"/>
        <v>0</v>
      </c>
      <c r="HU69" s="382">
        <f t="shared" si="137"/>
        <v>0</v>
      </c>
      <c r="HV69" s="382">
        <f t="shared" si="138"/>
        <v>0</v>
      </c>
      <c r="HW69" s="382">
        <f t="shared" si="139"/>
        <v>0</v>
      </c>
      <c r="HX69" s="382">
        <f t="shared" si="140"/>
        <v>0</v>
      </c>
      <c r="HY69" s="382">
        <f t="shared" si="141"/>
        <v>0</v>
      </c>
      <c r="HZ69" s="382">
        <f t="shared" si="142"/>
        <v>0</v>
      </c>
      <c r="IA69" s="382">
        <f t="shared" si="143"/>
        <v>0</v>
      </c>
      <c r="IB69" s="382">
        <f t="shared" si="144"/>
        <v>0</v>
      </c>
      <c r="IC69" s="382">
        <f t="shared" si="145"/>
        <v>0</v>
      </c>
      <c r="ID69" s="382">
        <f t="shared" si="146"/>
        <v>0</v>
      </c>
      <c r="IE69" s="382">
        <f t="shared" si="147"/>
        <v>0</v>
      </c>
      <c r="IF69" s="382">
        <f t="shared" si="148"/>
        <v>0</v>
      </c>
      <c r="IG69" s="382">
        <f t="shared" si="149"/>
        <v>0</v>
      </c>
    </row>
    <row r="70" spans="1:241" s="35" customFormat="1" ht="22.5" hidden="1" customHeight="1" outlineLevel="1">
      <c r="A70" s="57" t="s">
        <v>89</v>
      </c>
      <c r="B70" s="60" t="s">
        <v>216</v>
      </c>
      <c r="C70" s="282" t="s">
        <v>357</v>
      </c>
      <c r="D70" s="60" t="s">
        <v>196</v>
      </c>
      <c r="E70" s="359" t="s">
        <v>21</v>
      </c>
      <c r="F70" s="359"/>
      <c r="G70" s="245" t="s">
        <v>13</v>
      </c>
      <c r="H70" s="55">
        <v>0</v>
      </c>
      <c r="I70" s="55">
        <v>4</v>
      </c>
      <c r="J70" s="55">
        <v>2017</v>
      </c>
      <c r="K70" s="55">
        <v>2017</v>
      </c>
      <c r="L70" s="392" t="s">
        <v>606</v>
      </c>
      <c r="M70" s="34">
        <f t="shared" si="294"/>
        <v>639.60856000000001</v>
      </c>
      <c r="N70" s="392" t="s">
        <v>606</v>
      </c>
      <c r="O70" s="34">
        <f t="shared" si="295"/>
        <v>639.60856000000001</v>
      </c>
      <c r="P70" s="34">
        <f t="shared" si="296"/>
        <v>639.60856000000001</v>
      </c>
      <c r="Q70" s="34">
        <f t="shared" si="296"/>
        <v>639.60856000000001</v>
      </c>
      <c r="R70" s="34">
        <f t="shared" si="296"/>
        <v>0</v>
      </c>
      <c r="S70" s="34">
        <f t="shared" si="296"/>
        <v>0</v>
      </c>
      <c r="T70" s="34">
        <f t="shared" si="296"/>
        <v>0</v>
      </c>
      <c r="U70" s="34">
        <f t="shared" si="296"/>
        <v>0</v>
      </c>
      <c r="V70" s="66">
        <f t="shared" si="132"/>
        <v>0</v>
      </c>
      <c r="W70" s="34"/>
      <c r="X70" s="34"/>
      <c r="Y70" s="34"/>
      <c r="Z70" s="34"/>
      <c r="AA70" s="34"/>
      <c r="AB70" s="34"/>
      <c r="AC70" s="34"/>
      <c r="AD70" s="34"/>
      <c r="AE70" s="34"/>
      <c r="AF70" s="34"/>
      <c r="AG70" s="34">
        <f t="shared" si="298"/>
        <v>0</v>
      </c>
      <c r="AH70" s="34">
        <f t="shared" si="298"/>
        <v>0</v>
      </c>
      <c r="AI70" s="34">
        <f t="shared" si="131"/>
        <v>0</v>
      </c>
      <c r="AJ70" s="34"/>
      <c r="AK70" s="34"/>
      <c r="AL70" s="34"/>
      <c r="AM70" s="34"/>
      <c r="AN70" s="34"/>
      <c r="AO70" s="34"/>
      <c r="AP70" s="34"/>
      <c r="AQ70" s="34"/>
      <c r="AR70" s="34"/>
      <c r="AS70" s="34">
        <f t="shared" si="299"/>
        <v>0</v>
      </c>
      <c r="AT70" s="34">
        <f t="shared" si="299"/>
        <v>0</v>
      </c>
      <c r="AU70" s="34"/>
      <c r="AV70" s="34">
        <f t="shared" si="297"/>
        <v>0</v>
      </c>
      <c r="AW70" s="34">
        <f t="shared" si="297"/>
        <v>0</v>
      </c>
      <c r="AX70" s="34"/>
      <c r="AY70" s="34">
        <f t="shared" si="300"/>
        <v>639.60856000000001</v>
      </c>
      <c r="AZ70" s="34">
        <f t="shared" si="300"/>
        <v>639.60856000000001</v>
      </c>
      <c r="BA70" s="184">
        <v>639.60856000000001</v>
      </c>
      <c r="BB70" s="184">
        <v>639.60856000000001</v>
      </c>
      <c r="BC70" s="185"/>
      <c r="BD70" s="185"/>
      <c r="BE70" s="185"/>
      <c r="BF70" s="185"/>
      <c r="BG70" s="185"/>
      <c r="BH70" s="185"/>
      <c r="BI70" s="185"/>
      <c r="BJ70" s="185"/>
      <c r="BK70" s="194"/>
      <c r="BL70" s="194"/>
      <c r="BM70" s="34">
        <f t="shared" si="301"/>
        <v>0</v>
      </c>
      <c r="BN70" s="34">
        <f t="shared" si="301"/>
        <v>0</v>
      </c>
      <c r="BO70" s="47"/>
      <c r="BP70" s="47"/>
      <c r="BQ70" s="47"/>
      <c r="BR70" s="47"/>
      <c r="BS70" s="47"/>
      <c r="BT70" s="47"/>
      <c r="BU70" s="47"/>
      <c r="BV70" s="47"/>
      <c r="BW70" s="47"/>
      <c r="BX70" s="47"/>
      <c r="BY70" s="47"/>
      <c r="BZ70" s="47"/>
      <c r="CA70" s="34">
        <f t="shared" si="302"/>
        <v>0</v>
      </c>
      <c r="CB70" s="34">
        <f t="shared" si="302"/>
        <v>0</v>
      </c>
      <c r="CC70" s="245"/>
      <c r="CD70" s="245"/>
      <c r="CE70" s="245"/>
      <c r="CF70" s="245"/>
      <c r="CG70" s="245"/>
      <c r="CH70" s="245"/>
      <c r="CI70" s="245"/>
      <c r="CJ70" s="245"/>
      <c r="CK70" s="245"/>
      <c r="CL70" s="245"/>
      <c r="CM70" s="245"/>
      <c r="CN70" s="245"/>
      <c r="CO70" s="34">
        <f t="shared" si="303"/>
        <v>0</v>
      </c>
      <c r="CP70" s="34">
        <f t="shared" si="303"/>
        <v>0</v>
      </c>
      <c r="CQ70" s="245"/>
      <c r="CR70" s="245"/>
      <c r="CS70" s="245"/>
      <c r="CT70" s="245"/>
      <c r="CU70" s="245"/>
      <c r="CV70" s="245"/>
      <c r="CW70" s="245"/>
      <c r="CX70" s="245"/>
      <c r="CY70" s="245"/>
      <c r="CZ70" s="358"/>
      <c r="DA70" s="358"/>
      <c r="DB70" s="358"/>
      <c r="DC70" s="380">
        <f t="shared" si="192"/>
        <v>639.60856000000001</v>
      </c>
      <c r="DD70" s="380">
        <f t="shared" si="193"/>
        <v>639.60856000000001</v>
      </c>
      <c r="DE70" s="64">
        <f t="shared" si="194"/>
        <v>639.60856000000001</v>
      </c>
      <c r="DF70" s="64">
        <f t="shared" si="195"/>
        <v>639.60856000000001</v>
      </c>
      <c r="DG70" s="64">
        <f t="shared" si="196"/>
        <v>0</v>
      </c>
      <c r="DH70" s="64">
        <f t="shared" si="197"/>
        <v>0</v>
      </c>
      <c r="DI70" s="64">
        <f t="shared" si="198"/>
        <v>0</v>
      </c>
      <c r="DJ70" s="64">
        <f t="shared" si="199"/>
        <v>0</v>
      </c>
      <c r="DK70" s="64">
        <f t="shared" si="200"/>
        <v>0</v>
      </c>
      <c r="DL70" s="64">
        <f t="shared" si="201"/>
        <v>0</v>
      </c>
      <c r="DM70" s="64">
        <f t="shared" si="202"/>
        <v>0</v>
      </c>
      <c r="DN70" s="64">
        <f t="shared" si="203"/>
        <v>0</v>
      </c>
      <c r="DO70" s="64">
        <f t="shared" si="204"/>
        <v>0</v>
      </c>
      <c r="DP70" s="64">
        <f t="shared" si="205"/>
        <v>0</v>
      </c>
      <c r="DQ70" s="245">
        <v>0</v>
      </c>
      <c r="DR70" s="245">
        <v>0</v>
      </c>
      <c r="DS70" s="245">
        <v>0</v>
      </c>
      <c r="DT70" s="245">
        <v>0</v>
      </c>
      <c r="DU70" s="245">
        <v>0</v>
      </c>
      <c r="DV70" s="245">
        <f t="shared" si="304"/>
        <v>0</v>
      </c>
      <c r="DW70" s="245"/>
      <c r="DX70" s="245"/>
      <c r="DY70" s="33"/>
      <c r="DZ70" s="33"/>
      <c r="EA70" s="245" t="s">
        <v>156</v>
      </c>
      <c r="EB70" s="64">
        <f t="shared" si="264"/>
        <v>639.60856000000001</v>
      </c>
      <c r="EC70" s="426">
        <f t="shared" si="265"/>
        <v>639.60856000000001</v>
      </c>
      <c r="ED70" s="426">
        <f t="shared" si="93"/>
        <v>639.60856000000001</v>
      </c>
      <c r="EE70" s="64">
        <f t="shared" si="94"/>
        <v>639.60856000000001</v>
      </c>
      <c r="EF70" s="64">
        <f t="shared" si="206"/>
        <v>639.60856000000001</v>
      </c>
      <c r="EG70" s="64">
        <f t="shared" si="95"/>
        <v>639.60856000000001</v>
      </c>
      <c r="EH70" s="64">
        <f t="shared" si="207"/>
        <v>639.60856000000001</v>
      </c>
      <c r="EI70" s="64">
        <f t="shared" si="208"/>
        <v>0</v>
      </c>
      <c r="EJ70" s="64">
        <f t="shared" si="96"/>
        <v>0</v>
      </c>
      <c r="EK70" s="64">
        <f t="shared" si="209"/>
        <v>0</v>
      </c>
      <c r="EL70" s="64">
        <f t="shared" si="210"/>
        <v>0</v>
      </c>
      <c r="EM70" s="64">
        <f t="shared" si="211"/>
        <v>0</v>
      </c>
      <c r="EN70" s="64">
        <f t="shared" si="212"/>
        <v>0</v>
      </c>
      <c r="EO70" s="64">
        <f t="shared" si="213"/>
        <v>0</v>
      </c>
      <c r="EP70" s="64">
        <f t="shared" si="214"/>
        <v>0</v>
      </c>
      <c r="EQ70" s="64">
        <f t="shared" si="215"/>
        <v>0</v>
      </c>
      <c r="ER70" s="64">
        <f t="shared" si="216"/>
        <v>0</v>
      </c>
      <c r="ES70" s="64"/>
      <c r="ET70" s="426">
        <f t="shared" si="217"/>
        <v>0</v>
      </c>
      <c r="EU70" s="64">
        <f t="shared" si="218"/>
        <v>0</v>
      </c>
      <c r="EV70" s="64"/>
      <c r="EW70" s="426">
        <f t="shared" si="219"/>
        <v>0</v>
      </c>
      <c r="EX70" s="64">
        <f t="shared" si="266"/>
        <v>0</v>
      </c>
      <c r="EY70" s="426">
        <f t="shared" si="267"/>
        <v>0</v>
      </c>
      <c r="EZ70" s="426">
        <f t="shared" si="99"/>
        <v>0</v>
      </c>
      <c r="FA70" s="64">
        <f t="shared" si="100"/>
        <v>0</v>
      </c>
      <c r="FB70" s="64">
        <f t="shared" si="220"/>
        <v>0</v>
      </c>
      <c r="FC70" s="64">
        <f t="shared" si="101"/>
        <v>0</v>
      </c>
      <c r="FD70" s="64">
        <f t="shared" si="221"/>
        <v>0</v>
      </c>
      <c r="FE70" s="64">
        <f t="shared" si="222"/>
        <v>0</v>
      </c>
      <c r="FF70" s="64">
        <f t="shared" si="102"/>
        <v>0</v>
      </c>
      <c r="FG70" s="64">
        <f t="shared" si="223"/>
        <v>0</v>
      </c>
      <c r="FH70" s="64">
        <f t="shared" si="224"/>
        <v>0</v>
      </c>
      <c r="FI70" s="64">
        <f t="shared" si="225"/>
        <v>0</v>
      </c>
      <c r="FJ70" s="64">
        <f t="shared" si="226"/>
        <v>0</v>
      </c>
      <c r="FK70" s="64">
        <f t="shared" si="227"/>
        <v>0</v>
      </c>
      <c r="FL70" s="64">
        <f t="shared" si="228"/>
        <v>0</v>
      </c>
      <c r="FM70" s="64">
        <f t="shared" si="229"/>
        <v>0</v>
      </c>
      <c r="FN70" s="64">
        <f t="shared" si="230"/>
        <v>0</v>
      </c>
      <c r="FO70" s="64"/>
      <c r="FP70" s="64">
        <f t="shared" si="231"/>
        <v>0</v>
      </c>
      <c r="FQ70" s="64">
        <f t="shared" si="232"/>
        <v>0</v>
      </c>
      <c r="FR70" s="64"/>
      <c r="FS70" s="64">
        <f t="shared" si="233"/>
        <v>0</v>
      </c>
      <c r="FT70" s="64">
        <f t="shared" si="234"/>
        <v>0</v>
      </c>
      <c r="FU70" s="426">
        <f t="shared" si="235"/>
        <v>0</v>
      </c>
      <c r="FV70" s="426">
        <f t="shared" si="103"/>
        <v>0</v>
      </c>
      <c r="FW70" s="64">
        <f t="shared" si="51"/>
        <v>0</v>
      </c>
      <c r="FX70" s="64">
        <f t="shared" si="236"/>
        <v>0</v>
      </c>
      <c r="FY70" s="64">
        <f t="shared" si="104"/>
        <v>0</v>
      </c>
      <c r="FZ70" s="64">
        <f t="shared" si="237"/>
        <v>0</v>
      </c>
      <c r="GA70" s="64">
        <f t="shared" si="238"/>
        <v>0</v>
      </c>
      <c r="GB70" s="64">
        <f t="shared" si="105"/>
        <v>0</v>
      </c>
      <c r="GC70" s="64">
        <f t="shared" si="239"/>
        <v>0</v>
      </c>
      <c r="GD70" s="64">
        <f t="shared" si="240"/>
        <v>0</v>
      </c>
      <c r="GE70" s="64">
        <f t="shared" si="241"/>
        <v>0</v>
      </c>
      <c r="GF70" s="64">
        <f t="shared" si="242"/>
        <v>0</v>
      </c>
      <c r="GG70" s="64">
        <f t="shared" si="243"/>
        <v>0</v>
      </c>
      <c r="GH70" s="64">
        <f t="shared" si="244"/>
        <v>0</v>
      </c>
      <c r="GI70" s="64">
        <f t="shared" si="245"/>
        <v>0</v>
      </c>
      <c r="GJ70" s="64">
        <f t="shared" si="246"/>
        <v>0</v>
      </c>
      <c r="GK70" s="64"/>
      <c r="GL70" s="64">
        <f t="shared" si="247"/>
        <v>0</v>
      </c>
      <c r="GM70" s="64">
        <f t="shared" si="248"/>
        <v>0</v>
      </c>
      <c r="GN70" s="64"/>
      <c r="GO70" s="64">
        <f t="shared" si="249"/>
        <v>0</v>
      </c>
      <c r="GP70" s="64">
        <f t="shared" si="250"/>
        <v>0</v>
      </c>
      <c r="GQ70" s="426">
        <f t="shared" si="251"/>
        <v>0</v>
      </c>
      <c r="GR70" s="426">
        <f t="shared" si="106"/>
        <v>0</v>
      </c>
      <c r="GS70" s="64">
        <f t="shared" si="68"/>
        <v>0</v>
      </c>
      <c r="GT70" s="64">
        <f t="shared" si="252"/>
        <v>0</v>
      </c>
      <c r="GU70" s="64">
        <f t="shared" si="107"/>
        <v>0</v>
      </c>
      <c r="GV70" s="64">
        <f t="shared" si="253"/>
        <v>0</v>
      </c>
      <c r="GW70" s="64">
        <f t="shared" si="254"/>
        <v>0</v>
      </c>
      <c r="GX70" s="64">
        <f t="shared" si="108"/>
        <v>0</v>
      </c>
      <c r="GY70" s="64">
        <f t="shared" si="255"/>
        <v>0</v>
      </c>
      <c r="GZ70" s="64">
        <f t="shared" si="256"/>
        <v>0</v>
      </c>
      <c r="HA70" s="64">
        <f t="shared" si="109"/>
        <v>0</v>
      </c>
      <c r="HB70" s="64">
        <f t="shared" si="257"/>
        <v>0</v>
      </c>
      <c r="HC70" s="64">
        <f t="shared" si="258"/>
        <v>0</v>
      </c>
      <c r="HD70" s="64">
        <f t="shared" si="110"/>
        <v>0</v>
      </c>
      <c r="HE70" s="64">
        <f t="shared" si="259"/>
        <v>0</v>
      </c>
      <c r="HF70" s="64">
        <f t="shared" si="260"/>
        <v>0</v>
      </c>
      <c r="HG70" s="64"/>
      <c r="HH70" s="64">
        <f t="shared" si="261"/>
        <v>0</v>
      </c>
      <c r="HI70" s="64">
        <f t="shared" si="262"/>
        <v>0</v>
      </c>
      <c r="HJ70" s="64"/>
      <c r="HK70" s="64">
        <f t="shared" si="263"/>
        <v>0</v>
      </c>
      <c r="HL70" s="382">
        <f t="shared" si="111"/>
        <v>639.60856000000001</v>
      </c>
      <c r="HM70" s="398">
        <f t="shared" si="81"/>
        <v>639.60856000000001</v>
      </c>
      <c r="HN70" s="398">
        <f t="shared" si="112"/>
        <v>639.60856000000001</v>
      </c>
      <c r="HO70" s="382">
        <f t="shared" si="82"/>
        <v>639.60856000000001</v>
      </c>
      <c r="HP70" s="382">
        <f t="shared" si="113"/>
        <v>639.60856000000001</v>
      </c>
      <c r="HQ70" s="382">
        <f t="shared" si="133"/>
        <v>639.60856000000001</v>
      </c>
      <c r="HR70" s="382">
        <f t="shared" si="134"/>
        <v>639.60856000000001</v>
      </c>
      <c r="HS70" s="382">
        <f t="shared" si="135"/>
        <v>0</v>
      </c>
      <c r="HT70" s="382">
        <f t="shared" si="136"/>
        <v>0</v>
      </c>
      <c r="HU70" s="382">
        <f t="shared" si="137"/>
        <v>0</v>
      </c>
      <c r="HV70" s="382">
        <f t="shared" si="138"/>
        <v>0</v>
      </c>
      <c r="HW70" s="382">
        <f t="shared" si="139"/>
        <v>0</v>
      </c>
      <c r="HX70" s="382">
        <f t="shared" si="140"/>
        <v>0</v>
      </c>
      <c r="HY70" s="382">
        <f t="shared" si="141"/>
        <v>0</v>
      </c>
      <c r="HZ70" s="382">
        <f t="shared" si="142"/>
        <v>0</v>
      </c>
      <c r="IA70" s="382">
        <f t="shared" si="143"/>
        <v>0</v>
      </c>
      <c r="IB70" s="382">
        <f t="shared" si="144"/>
        <v>0</v>
      </c>
      <c r="IC70" s="382">
        <f t="shared" si="145"/>
        <v>0</v>
      </c>
      <c r="ID70" s="382">
        <f t="shared" si="146"/>
        <v>0</v>
      </c>
      <c r="IE70" s="382">
        <f t="shared" si="147"/>
        <v>0</v>
      </c>
      <c r="IF70" s="382">
        <f t="shared" si="148"/>
        <v>0</v>
      </c>
      <c r="IG70" s="382">
        <f t="shared" si="149"/>
        <v>0</v>
      </c>
    </row>
    <row r="71" spans="1:241" s="35" customFormat="1" ht="22.5" hidden="1" customHeight="1" outlineLevel="1">
      <c r="A71" s="57" t="s">
        <v>90</v>
      </c>
      <c r="B71" s="60" t="s">
        <v>218</v>
      </c>
      <c r="C71" s="282" t="s">
        <v>357</v>
      </c>
      <c r="D71" s="60" t="s">
        <v>197</v>
      </c>
      <c r="E71" s="245" t="s">
        <v>21</v>
      </c>
      <c r="F71" s="245"/>
      <c r="G71" s="245" t="s">
        <v>13</v>
      </c>
      <c r="H71" s="245">
        <v>0</v>
      </c>
      <c r="I71" s="245">
        <v>4</v>
      </c>
      <c r="J71" s="55">
        <v>2017</v>
      </c>
      <c r="K71" s="55">
        <v>2017</v>
      </c>
      <c r="L71" s="392" t="s">
        <v>606</v>
      </c>
      <c r="M71" s="34">
        <f t="shared" si="294"/>
        <v>670.08657000000005</v>
      </c>
      <c r="N71" s="392" t="s">
        <v>606</v>
      </c>
      <c r="O71" s="34">
        <f t="shared" si="295"/>
        <v>670.08657000000005</v>
      </c>
      <c r="P71" s="34">
        <f t="shared" si="296"/>
        <v>670.08657000000005</v>
      </c>
      <c r="Q71" s="34">
        <f t="shared" si="296"/>
        <v>670.08657000000005</v>
      </c>
      <c r="R71" s="34">
        <f t="shared" si="296"/>
        <v>0</v>
      </c>
      <c r="S71" s="34">
        <f t="shared" si="296"/>
        <v>0</v>
      </c>
      <c r="T71" s="34">
        <f t="shared" si="296"/>
        <v>0</v>
      </c>
      <c r="U71" s="34">
        <f t="shared" si="296"/>
        <v>0</v>
      </c>
      <c r="V71" s="66">
        <f t="shared" si="132"/>
        <v>0</v>
      </c>
      <c r="W71" s="34"/>
      <c r="X71" s="34"/>
      <c r="Y71" s="34"/>
      <c r="Z71" s="34"/>
      <c r="AA71" s="34"/>
      <c r="AB71" s="34"/>
      <c r="AC71" s="34"/>
      <c r="AD71" s="34"/>
      <c r="AE71" s="34"/>
      <c r="AF71" s="34"/>
      <c r="AG71" s="34">
        <f t="shared" si="298"/>
        <v>0</v>
      </c>
      <c r="AH71" s="34">
        <f t="shared" si="298"/>
        <v>0</v>
      </c>
      <c r="AI71" s="34">
        <f t="shared" si="131"/>
        <v>0</v>
      </c>
      <c r="AJ71" s="34"/>
      <c r="AK71" s="34"/>
      <c r="AL71" s="34"/>
      <c r="AM71" s="34"/>
      <c r="AN71" s="34"/>
      <c r="AO71" s="34"/>
      <c r="AP71" s="34"/>
      <c r="AQ71" s="34"/>
      <c r="AR71" s="34"/>
      <c r="AS71" s="34">
        <f t="shared" si="299"/>
        <v>0</v>
      </c>
      <c r="AT71" s="34">
        <f t="shared" si="299"/>
        <v>0</v>
      </c>
      <c r="AU71" s="34"/>
      <c r="AV71" s="34">
        <f t="shared" si="297"/>
        <v>0</v>
      </c>
      <c r="AW71" s="34">
        <f t="shared" si="297"/>
        <v>0</v>
      </c>
      <c r="AX71" s="34"/>
      <c r="AY71" s="34">
        <f t="shared" si="300"/>
        <v>670.08657000000005</v>
      </c>
      <c r="AZ71" s="34">
        <f t="shared" si="300"/>
        <v>670.08657000000005</v>
      </c>
      <c r="BA71" s="184">
        <v>670.08657000000005</v>
      </c>
      <c r="BB71" s="184">
        <v>670.08657000000005</v>
      </c>
      <c r="BC71" s="185"/>
      <c r="BD71" s="185"/>
      <c r="BE71" s="184">
        <v>0</v>
      </c>
      <c r="BF71" s="184"/>
      <c r="BG71" s="185"/>
      <c r="BH71" s="185"/>
      <c r="BI71" s="185"/>
      <c r="BJ71" s="185"/>
      <c r="BK71" s="194"/>
      <c r="BL71" s="194"/>
      <c r="BM71" s="34">
        <f t="shared" si="301"/>
        <v>0</v>
      </c>
      <c r="BN71" s="34">
        <f t="shared" si="301"/>
        <v>0</v>
      </c>
      <c r="BO71" s="47"/>
      <c r="BP71" s="47"/>
      <c r="BQ71" s="47"/>
      <c r="BR71" s="47"/>
      <c r="BS71" s="47"/>
      <c r="BT71" s="47"/>
      <c r="BU71" s="47"/>
      <c r="BV71" s="47"/>
      <c r="BW71" s="47"/>
      <c r="BX71" s="47"/>
      <c r="BY71" s="47"/>
      <c r="BZ71" s="47"/>
      <c r="CA71" s="34">
        <f t="shared" si="302"/>
        <v>0</v>
      </c>
      <c r="CB71" s="34">
        <f t="shared" si="302"/>
        <v>0</v>
      </c>
      <c r="CC71" s="245"/>
      <c r="CD71" s="245"/>
      <c r="CE71" s="245"/>
      <c r="CF71" s="245"/>
      <c r="CG71" s="245"/>
      <c r="CH71" s="245"/>
      <c r="CI71" s="245"/>
      <c r="CJ71" s="245"/>
      <c r="CK71" s="245"/>
      <c r="CL71" s="245"/>
      <c r="CM71" s="245"/>
      <c r="CN71" s="245"/>
      <c r="CO71" s="34">
        <f t="shared" si="303"/>
        <v>0</v>
      </c>
      <c r="CP71" s="34">
        <f t="shared" si="303"/>
        <v>0</v>
      </c>
      <c r="CQ71" s="245"/>
      <c r="CR71" s="245"/>
      <c r="CS71" s="245"/>
      <c r="CT71" s="245"/>
      <c r="CU71" s="245"/>
      <c r="CV71" s="245"/>
      <c r="CW71" s="245"/>
      <c r="CX71" s="245"/>
      <c r="CY71" s="245"/>
      <c r="CZ71" s="358"/>
      <c r="DA71" s="358"/>
      <c r="DB71" s="358"/>
      <c r="DC71" s="380">
        <f t="shared" si="192"/>
        <v>670.08657000000005</v>
      </c>
      <c r="DD71" s="380">
        <f t="shared" si="193"/>
        <v>670.08657000000005</v>
      </c>
      <c r="DE71" s="64">
        <f t="shared" si="194"/>
        <v>670.08657000000005</v>
      </c>
      <c r="DF71" s="64">
        <f t="shared" si="195"/>
        <v>670.08657000000005</v>
      </c>
      <c r="DG71" s="64">
        <f t="shared" si="196"/>
        <v>0</v>
      </c>
      <c r="DH71" s="64">
        <f t="shared" si="197"/>
        <v>0</v>
      </c>
      <c r="DI71" s="64">
        <f t="shared" si="198"/>
        <v>0</v>
      </c>
      <c r="DJ71" s="64">
        <f t="shared" si="199"/>
        <v>0</v>
      </c>
      <c r="DK71" s="64">
        <f t="shared" si="200"/>
        <v>0</v>
      </c>
      <c r="DL71" s="64">
        <f t="shared" si="201"/>
        <v>0</v>
      </c>
      <c r="DM71" s="64">
        <f t="shared" si="202"/>
        <v>0</v>
      </c>
      <c r="DN71" s="64">
        <f t="shared" si="203"/>
        <v>0</v>
      </c>
      <c r="DO71" s="64">
        <f t="shared" si="204"/>
        <v>0</v>
      </c>
      <c r="DP71" s="64">
        <f t="shared" si="205"/>
        <v>0</v>
      </c>
      <c r="DQ71" s="245">
        <v>0</v>
      </c>
      <c r="DR71" s="245">
        <v>0</v>
      </c>
      <c r="DS71" s="245">
        <v>0</v>
      </c>
      <c r="DT71" s="245">
        <v>0</v>
      </c>
      <c r="DU71" s="245">
        <v>0</v>
      </c>
      <c r="DV71" s="245">
        <f t="shared" si="304"/>
        <v>0</v>
      </c>
      <c r="DW71" s="245"/>
      <c r="DX71" s="245"/>
      <c r="DY71" s="33"/>
      <c r="DZ71" s="33"/>
      <c r="EA71" s="245" t="s">
        <v>156</v>
      </c>
      <c r="EB71" s="64">
        <f t="shared" si="264"/>
        <v>670.08657000000005</v>
      </c>
      <c r="EC71" s="426">
        <f t="shared" si="265"/>
        <v>670.08657000000005</v>
      </c>
      <c r="ED71" s="426">
        <f t="shared" si="93"/>
        <v>670.08657000000005</v>
      </c>
      <c r="EE71" s="64">
        <f t="shared" si="94"/>
        <v>670.08657000000005</v>
      </c>
      <c r="EF71" s="64">
        <f t="shared" si="206"/>
        <v>670.08657000000005</v>
      </c>
      <c r="EG71" s="64">
        <f t="shared" si="95"/>
        <v>670.08657000000005</v>
      </c>
      <c r="EH71" s="64">
        <f t="shared" si="207"/>
        <v>670.08657000000005</v>
      </c>
      <c r="EI71" s="64">
        <f t="shared" si="208"/>
        <v>0</v>
      </c>
      <c r="EJ71" s="64">
        <f t="shared" si="96"/>
        <v>0</v>
      </c>
      <c r="EK71" s="64">
        <f t="shared" si="209"/>
        <v>0</v>
      </c>
      <c r="EL71" s="64">
        <f t="shared" si="210"/>
        <v>0</v>
      </c>
      <c r="EM71" s="64">
        <f t="shared" si="211"/>
        <v>0</v>
      </c>
      <c r="EN71" s="64">
        <f t="shared" si="212"/>
        <v>0</v>
      </c>
      <c r="EO71" s="64">
        <f t="shared" si="213"/>
        <v>0</v>
      </c>
      <c r="EP71" s="64">
        <f t="shared" si="214"/>
        <v>0</v>
      </c>
      <c r="EQ71" s="64">
        <f t="shared" si="215"/>
        <v>0</v>
      </c>
      <c r="ER71" s="64">
        <f t="shared" si="216"/>
        <v>0</v>
      </c>
      <c r="ES71" s="64"/>
      <c r="ET71" s="426">
        <f t="shared" si="217"/>
        <v>0</v>
      </c>
      <c r="EU71" s="64">
        <f t="shared" si="218"/>
        <v>0</v>
      </c>
      <c r="EV71" s="64"/>
      <c r="EW71" s="426">
        <f t="shared" si="219"/>
        <v>0</v>
      </c>
      <c r="EX71" s="64">
        <f t="shared" si="266"/>
        <v>0</v>
      </c>
      <c r="EY71" s="426">
        <f t="shared" si="267"/>
        <v>0</v>
      </c>
      <c r="EZ71" s="426">
        <f t="shared" si="99"/>
        <v>0</v>
      </c>
      <c r="FA71" s="64">
        <f t="shared" si="100"/>
        <v>0</v>
      </c>
      <c r="FB71" s="64">
        <f t="shared" si="220"/>
        <v>0</v>
      </c>
      <c r="FC71" s="64">
        <f t="shared" si="101"/>
        <v>0</v>
      </c>
      <c r="FD71" s="64">
        <f t="shared" si="221"/>
        <v>0</v>
      </c>
      <c r="FE71" s="64">
        <f t="shared" si="222"/>
        <v>0</v>
      </c>
      <c r="FF71" s="64">
        <f t="shared" si="102"/>
        <v>0</v>
      </c>
      <c r="FG71" s="64">
        <f t="shared" si="223"/>
        <v>0</v>
      </c>
      <c r="FH71" s="64">
        <f t="shared" si="224"/>
        <v>0</v>
      </c>
      <c r="FI71" s="64">
        <f t="shared" si="225"/>
        <v>0</v>
      </c>
      <c r="FJ71" s="64">
        <f t="shared" si="226"/>
        <v>0</v>
      </c>
      <c r="FK71" s="64">
        <f t="shared" si="227"/>
        <v>0</v>
      </c>
      <c r="FL71" s="64">
        <f t="shared" si="228"/>
        <v>0</v>
      </c>
      <c r="FM71" s="64">
        <f t="shared" si="229"/>
        <v>0</v>
      </c>
      <c r="FN71" s="64">
        <f t="shared" si="230"/>
        <v>0</v>
      </c>
      <c r="FO71" s="64"/>
      <c r="FP71" s="64">
        <f t="shared" si="231"/>
        <v>0</v>
      </c>
      <c r="FQ71" s="64">
        <f t="shared" si="232"/>
        <v>0</v>
      </c>
      <c r="FR71" s="64"/>
      <c r="FS71" s="64">
        <f t="shared" si="233"/>
        <v>0</v>
      </c>
      <c r="FT71" s="64">
        <f t="shared" si="234"/>
        <v>0</v>
      </c>
      <c r="FU71" s="426">
        <f t="shared" si="235"/>
        <v>0</v>
      </c>
      <c r="FV71" s="426">
        <f t="shared" si="103"/>
        <v>0</v>
      </c>
      <c r="FW71" s="64">
        <f t="shared" si="51"/>
        <v>0</v>
      </c>
      <c r="FX71" s="64">
        <f t="shared" si="236"/>
        <v>0</v>
      </c>
      <c r="FY71" s="64">
        <f t="shared" si="104"/>
        <v>0</v>
      </c>
      <c r="FZ71" s="64">
        <f t="shared" si="237"/>
        <v>0</v>
      </c>
      <c r="GA71" s="64">
        <f t="shared" si="238"/>
        <v>0</v>
      </c>
      <c r="GB71" s="64">
        <f t="shared" si="105"/>
        <v>0</v>
      </c>
      <c r="GC71" s="64">
        <f t="shared" si="239"/>
        <v>0</v>
      </c>
      <c r="GD71" s="64">
        <f t="shared" si="240"/>
        <v>0</v>
      </c>
      <c r="GE71" s="64">
        <f t="shared" si="241"/>
        <v>0</v>
      </c>
      <c r="GF71" s="64">
        <f t="shared" si="242"/>
        <v>0</v>
      </c>
      <c r="GG71" s="64">
        <f t="shared" si="243"/>
        <v>0</v>
      </c>
      <c r="GH71" s="64">
        <f t="shared" si="244"/>
        <v>0</v>
      </c>
      <c r="GI71" s="64">
        <f t="shared" si="245"/>
        <v>0</v>
      </c>
      <c r="GJ71" s="64">
        <f t="shared" si="246"/>
        <v>0</v>
      </c>
      <c r="GK71" s="64"/>
      <c r="GL71" s="64">
        <f t="shared" si="247"/>
        <v>0</v>
      </c>
      <c r="GM71" s="64">
        <f t="shared" si="248"/>
        <v>0</v>
      </c>
      <c r="GN71" s="64"/>
      <c r="GO71" s="64">
        <f t="shared" si="249"/>
        <v>0</v>
      </c>
      <c r="GP71" s="64">
        <f t="shared" si="250"/>
        <v>0</v>
      </c>
      <c r="GQ71" s="426">
        <f t="shared" si="251"/>
        <v>0</v>
      </c>
      <c r="GR71" s="426">
        <f t="shared" si="106"/>
        <v>0</v>
      </c>
      <c r="GS71" s="64">
        <f t="shared" si="68"/>
        <v>0</v>
      </c>
      <c r="GT71" s="64">
        <f t="shared" si="252"/>
        <v>0</v>
      </c>
      <c r="GU71" s="64">
        <f t="shared" si="107"/>
        <v>0</v>
      </c>
      <c r="GV71" s="64">
        <f t="shared" si="253"/>
        <v>0</v>
      </c>
      <c r="GW71" s="64">
        <f t="shared" si="254"/>
        <v>0</v>
      </c>
      <c r="GX71" s="64">
        <f t="shared" si="108"/>
        <v>0</v>
      </c>
      <c r="GY71" s="64">
        <f t="shared" si="255"/>
        <v>0</v>
      </c>
      <c r="GZ71" s="64">
        <f t="shared" si="256"/>
        <v>0</v>
      </c>
      <c r="HA71" s="64">
        <f t="shared" si="109"/>
        <v>0</v>
      </c>
      <c r="HB71" s="64">
        <f t="shared" si="257"/>
        <v>0</v>
      </c>
      <c r="HC71" s="64">
        <f t="shared" si="258"/>
        <v>0</v>
      </c>
      <c r="HD71" s="64">
        <f t="shared" si="110"/>
        <v>0</v>
      </c>
      <c r="HE71" s="64">
        <f t="shared" si="259"/>
        <v>0</v>
      </c>
      <c r="HF71" s="64">
        <f t="shared" si="260"/>
        <v>0</v>
      </c>
      <c r="HG71" s="64"/>
      <c r="HH71" s="64">
        <f t="shared" si="261"/>
        <v>0</v>
      </c>
      <c r="HI71" s="64">
        <f t="shared" si="262"/>
        <v>0</v>
      </c>
      <c r="HJ71" s="64"/>
      <c r="HK71" s="64">
        <f t="shared" si="263"/>
        <v>0</v>
      </c>
      <c r="HL71" s="382">
        <f t="shared" si="111"/>
        <v>670.08657000000005</v>
      </c>
      <c r="HM71" s="398">
        <f t="shared" si="81"/>
        <v>670.08657000000005</v>
      </c>
      <c r="HN71" s="398">
        <f t="shared" si="112"/>
        <v>670.08657000000005</v>
      </c>
      <c r="HO71" s="382">
        <f t="shared" si="82"/>
        <v>670.08657000000005</v>
      </c>
      <c r="HP71" s="382">
        <f t="shared" si="113"/>
        <v>670.08657000000005</v>
      </c>
      <c r="HQ71" s="382">
        <f t="shared" si="133"/>
        <v>670.08657000000005</v>
      </c>
      <c r="HR71" s="382">
        <f t="shared" si="134"/>
        <v>670.08657000000005</v>
      </c>
      <c r="HS71" s="382">
        <f t="shared" si="135"/>
        <v>0</v>
      </c>
      <c r="HT71" s="382">
        <f t="shared" si="136"/>
        <v>0</v>
      </c>
      <c r="HU71" s="382">
        <f t="shared" si="137"/>
        <v>0</v>
      </c>
      <c r="HV71" s="382">
        <f t="shared" si="138"/>
        <v>0</v>
      </c>
      <c r="HW71" s="382">
        <f t="shared" si="139"/>
        <v>0</v>
      </c>
      <c r="HX71" s="382">
        <f t="shared" si="140"/>
        <v>0</v>
      </c>
      <c r="HY71" s="382">
        <f t="shared" si="141"/>
        <v>0</v>
      </c>
      <c r="HZ71" s="382">
        <f t="shared" si="142"/>
        <v>0</v>
      </c>
      <c r="IA71" s="382">
        <f t="shared" si="143"/>
        <v>0</v>
      </c>
      <c r="IB71" s="382">
        <f t="shared" si="144"/>
        <v>0</v>
      </c>
      <c r="IC71" s="382">
        <f t="shared" si="145"/>
        <v>0</v>
      </c>
      <c r="ID71" s="382">
        <f t="shared" si="146"/>
        <v>0</v>
      </c>
      <c r="IE71" s="382">
        <f t="shared" si="147"/>
        <v>0</v>
      </c>
      <c r="IF71" s="382">
        <f t="shared" si="148"/>
        <v>0</v>
      </c>
      <c r="IG71" s="382">
        <f t="shared" si="149"/>
        <v>0</v>
      </c>
    </row>
    <row r="72" spans="1:241" s="35" customFormat="1" ht="22.5" hidden="1" customHeight="1" outlineLevel="1">
      <c r="A72" s="57" t="s">
        <v>189</v>
      </c>
      <c r="B72" s="208" t="s">
        <v>509</v>
      </c>
      <c r="C72" s="282" t="s">
        <v>357</v>
      </c>
      <c r="D72" s="60" t="s">
        <v>354</v>
      </c>
      <c r="E72" s="245" t="s">
        <v>21</v>
      </c>
      <c r="F72" s="245"/>
      <c r="G72" s="245" t="s">
        <v>13</v>
      </c>
      <c r="H72" s="245">
        <v>0</v>
      </c>
      <c r="I72" s="245">
        <v>4</v>
      </c>
      <c r="J72" s="55">
        <v>2017</v>
      </c>
      <c r="K72" s="55">
        <v>2017</v>
      </c>
      <c r="L72" s="392" t="s">
        <v>606</v>
      </c>
      <c r="M72" s="34">
        <f t="shared" si="294"/>
        <v>1634.67606</v>
      </c>
      <c r="N72" s="392" t="s">
        <v>606</v>
      </c>
      <c r="O72" s="34">
        <f t="shared" si="295"/>
        <v>1634.67606</v>
      </c>
      <c r="P72" s="34">
        <f t="shared" si="296"/>
        <v>1634.67606</v>
      </c>
      <c r="Q72" s="34">
        <f t="shared" si="296"/>
        <v>1634.67606</v>
      </c>
      <c r="R72" s="34">
        <f t="shared" si="296"/>
        <v>0</v>
      </c>
      <c r="S72" s="34">
        <f t="shared" si="296"/>
        <v>0</v>
      </c>
      <c r="T72" s="34">
        <f t="shared" si="296"/>
        <v>0</v>
      </c>
      <c r="U72" s="34">
        <f t="shared" si="296"/>
        <v>0</v>
      </c>
      <c r="V72" s="66">
        <f t="shared" si="132"/>
        <v>0</v>
      </c>
      <c r="W72" s="34"/>
      <c r="X72" s="34"/>
      <c r="Y72" s="34"/>
      <c r="Z72" s="34"/>
      <c r="AA72" s="34"/>
      <c r="AB72" s="34"/>
      <c r="AC72" s="34"/>
      <c r="AD72" s="34"/>
      <c r="AE72" s="34"/>
      <c r="AF72" s="34"/>
      <c r="AG72" s="34">
        <f t="shared" si="298"/>
        <v>0</v>
      </c>
      <c r="AH72" s="34">
        <f t="shared" si="298"/>
        <v>0</v>
      </c>
      <c r="AI72" s="34">
        <f t="shared" si="131"/>
        <v>0</v>
      </c>
      <c r="AJ72" s="34"/>
      <c r="AK72" s="34"/>
      <c r="AL72" s="34"/>
      <c r="AM72" s="34"/>
      <c r="AN72" s="34"/>
      <c r="AO72" s="34"/>
      <c r="AP72" s="34"/>
      <c r="AQ72" s="34"/>
      <c r="AR72" s="34"/>
      <c r="AS72" s="34">
        <f t="shared" si="299"/>
        <v>0</v>
      </c>
      <c r="AT72" s="34">
        <f t="shared" si="299"/>
        <v>0</v>
      </c>
      <c r="AU72" s="34"/>
      <c r="AV72" s="34">
        <f t="shared" si="297"/>
        <v>0</v>
      </c>
      <c r="AW72" s="34">
        <f t="shared" si="297"/>
        <v>0</v>
      </c>
      <c r="AX72" s="34"/>
      <c r="AY72" s="34">
        <f t="shared" si="300"/>
        <v>1634.67606</v>
      </c>
      <c r="AZ72" s="34">
        <f t="shared" si="300"/>
        <v>1634.67606</v>
      </c>
      <c r="BA72" s="184">
        <v>1634.67606</v>
      </c>
      <c r="BB72" s="184">
        <v>1634.67606</v>
      </c>
      <c r="BC72" s="185"/>
      <c r="BD72" s="185"/>
      <c r="BE72" s="184"/>
      <c r="BF72" s="184"/>
      <c r="BG72" s="185"/>
      <c r="BH72" s="185"/>
      <c r="BI72" s="185"/>
      <c r="BJ72" s="185"/>
      <c r="BK72" s="194"/>
      <c r="BL72" s="194"/>
      <c r="BM72" s="34">
        <f t="shared" si="301"/>
        <v>0</v>
      </c>
      <c r="BN72" s="34">
        <f t="shared" si="301"/>
        <v>0</v>
      </c>
      <c r="BO72" s="47"/>
      <c r="BP72" s="47"/>
      <c r="BQ72" s="47"/>
      <c r="BR72" s="47"/>
      <c r="BS72" s="47"/>
      <c r="BT72" s="47"/>
      <c r="BU72" s="47"/>
      <c r="BV72" s="47"/>
      <c r="BW72" s="47"/>
      <c r="BX72" s="47"/>
      <c r="BY72" s="47"/>
      <c r="BZ72" s="47"/>
      <c r="CA72" s="34">
        <f t="shared" si="302"/>
        <v>0</v>
      </c>
      <c r="CB72" s="34">
        <f t="shared" si="302"/>
        <v>0</v>
      </c>
      <c r="CC72" s="245"/>
      <c r="CD72" s="245"/>
      <c r="CE72" s="245"/>
      <c r="CF72" s="245"/>
      <c r="CG72" s="245"/>
      <c r="CH72" s="245"/>
      <c r="CI72" s="245"/>
      <c r="CJ72" s="245"/>
      <c r="CK72" s="245"/>
      <c r="CL72" s="245"/>
      <c r="CM72" s="245"/>
      <c r="CN72" s="245"/>
      <c r="CO72" s="34">
        <f t="shared" si="303"/>
        <v>0</v>
      </c>
      <c r="CP72" s="34">
        <f t="shared" si="303"/>
        <v>0</v>
      </c>
      <c r="CQ72" s="245"/>
      <c r="CR72" s="245"/>
      <c r="CS72" s="245"/>
      <c r="CT72" s="245"/>
      <c r="CU72" s="245"/>
      <c r="CV72" s="245"/>
      <c r="CW72" s="245"/>
      <c r="CX72" s="245"/>
      <c r="CY72" s="245"/>
      <c r="CZ72" s="358"/>
      <c r="DA72" s="358"/>
      <c r="DB72" s="358"/>
      <c r="DC72" s="380">
        <f t="shared" si="192"/>
        <v>1634.67606</v>
      </c>
      <c r="DD72" s="380">
        <f t="shared" si="193"/>
        <v>1634.67606</v>
      </c>
      <c r="DE72" s="64">
        <f t="shared" si="194"/>
        <v>1634.67606</v>
      </c>
      <c r="DF72" s="64">
        <f t="shared" si="195"/>
        <v>1634.67606</v>
      </c>
      <c r="DG72" s="64">
        <f t="shared" si="196"/>
        <v>0</v>
      </c>
      <c r="DH72" s="64">
        <f t="shared" si="197"/>
        <v>0</v>
      </c>
      <c r="DI72" s="64">
        <f t="shared" si="198"/>
        <v>0</v>
      </c>
      <c r="DJ72" s="64">
        <f t="shared" si="199"/>
        <v>0</v>
      </c>
      <c r="DK72" s="64">
        <f t="shared" si="200"/>
        <v>0</v>
      </c>
      <c r="DL72" s="64">
        <f t="shared" si="201"/>
        <v>0</v>
      </c>
      <c r="DM72" s="64">
        <f t="shared" si="202"/>
        <v>0</v>
      </c>
      <c r="DN72" s="64">
        <f t="shared" si="203"/>
        <v>0</v>
      </c>
      <c r="DO72" s="64">
        <f t="shared" si="204"/>
        <v>0</v>
      </c>
      <c r="DP72" s="64">
        <f t="shared" si="205"/>
        <v>0</v>
      </c>
      <c r="DQ72" s="245"/>
      <c r="DR72" s="245"/>
      <c r="DS72" s="245"/>
      <c r="DT72" s="245"/>
      <c r="DU72" s="245"/>
      <c r="DV72" s="245"/>
      <c r="DW72" s="245"/>
      <c r="DX72" s="245"/>
      <c r="DY72" s="33"/>
      <c r="DZ72" s="33"/>
      <c r="EA72" s="245"/>
      <c r="EB72" s="64">
        <f t="shared" si="264"/>
        <v>1634.67606</v>
      </c>
      <c r="EC72" s="426">
        <f t="shared" si="265"/>
        <v>1634.67606</v>
      </c>
      <c r="ED72" s="426">
        <f t="shared" si="93"/>
        <v>1634.67606</v>
      </c>
      <c r="EE72" s="64">
        <f t="shared" si="94"/>
        <v>1634.67606</v>
      </c>
      <c r="EF72" s="64">
        <f t="shared" si="206"/>
        <v>1634.67606</v>
      </c>
      <c r="EG72" s="64">
        <f t="shared" si="95"/>
        <v>1634.67606</v>
      </c>
      <c r="EH72" s="64">
        <f t="shared" si="207"/>
        <v>1634.67606</v>
      </c>
      <c r="EI72" s="64">
        <f t="shared" si="208"/>
        <v>0</v>
      </c>
      <c r="EJ72" s="64">
        <f t="shared" si="96"/>
        <v>0</v>
      </c>
      <c r="EK72" s="64">
        <f t="shared" si="209"/>
        <v>0</v>
      </c>
      <c r="EL72" s="64">
        <f t="shared" si="210"/>
        <v>0</v>
      </c>
      <c r="EM72" s="64">
        <f t="shared" si="211"/>
        <v>0</v>
      </c>
      <c r="EN72" s="64">
        <f t="shared" si="212"/>
        <v>0</v>
      </c>
      <c r="EO72" s="64">
        <f t="shared" si="213"/>
        <v>0</v>
      </c>
      <c r="EP72" s="64">
        <f t="shared" si="214"/>
        <v>0</v>
      </c>
      <c r="EQ72" s="64">
        <f t="shared" si="215"/>
        <v>0</v>
      </c>
      <c r="ER72" s="64">
        <f t="shared" si="216"/>
        <v>0</v>
      </c>
      <c r="ES72" s="64"/>
      <c r="ET72" s="426">
        <f t="shared" si="217"/>
        <v>0</v>
      </c>
      <c r="EU72" s="64">
        <f t="shared" si="218"/>
        <v>0</v>
      </c>
      <c r="EV72" s="64"/>
      <c r="EW72" s="426">
        <f t="shared" si="219"/>
        <v>0</v>
      </c>
      <c r="EX72" s="64">
        <f t="shared" si="266"/>
        <v>0</v>
      </c>
      <c r="EY72" s="426">
        <f t="shared" si="267"/>
        <v>0</v>
      </c>
      <c r="EZ72" s="426">
        <f t="shared" si="99"/>
        <v>0</v>
      </c>
      <c r="FA72" s="64">
        <f t="shared" si="100"/>
        <v>0</v>
      </c>
      <c r="FB72" s="64">
        <f t="shared" si="220"/>
        <v>0</v>
      </c>
      <c r="FC72" s="64">
        <f t="shared" si="101"/>
        <v>0</v>
      </c>
      <c r="FD72" s="64">
        <f t="shared" si="221"/>
        <v>0</v>
      </c>
      <c r="FE72" s="64">
        <f t="shared" si="222"/>
        <v>0</v>
      </c>
      <c r="FF72" s="64">
        <f t="shared" si="102"/>
        <v>0</v>
      </c>
      <c r="FG72" s="64">
        <f t="shared" si="223"/>
        <v>0</v>
      </c>
      <c r="FH72" s="64">
        <f t="shared" si="224"/>
        <v>0</v>
      </c>
      <c r="FI72" s="64">
        <f t="shared" si="225"/>
        <v>0</v>
      </c>
      <c r="FJ72" s="64">
        <f t="shared" si="226"/>
        <v>0</v>
      </c>
      <c r="FK72" s="64">
        <f t="shared" si="227"/>
        <v>0</v>
      </c>
      <c r="FL72" s="64">
        <f t="shared" si="228"/>
        <v>0</v>
      </c>
      <c r="FM72" s="64">
        <f t="shared" si="229"/>
        <v>0</v>
      </c>
      <c r="FN72" s="64">
        <f t="shared" si="230"/>
        <v>0</v>
      </c>
      <c r="FO72" s="64"/>
      <c r="FP72" s="64">
        <f t="shared" si="231"/>
        <v>0</v>
      </c>
      <c r="FQ72" s="64">
        <f t="shared" si="232"/>
        <v>0</v>
      </c>
      <c r="FR72" s="64"/>
      <c r="FS72" s="64">
        <f t="shared" si="233"/>
        <v>0</v>
      </c>
      <c r="FT72" s="64">
        <f t="shared" si="234"/>
        <v>0</v>
      </c>
      <c r="FU72" s="426">
        <f t="shared" si="235"/>
        <v>0</v>
      </c>
      <c r="FV72" s="426">
        <f t="shared" si="103"/>
        <v>0</v>
      </c>
      <c r="FW72" s="64">
        <f t="shared" si="51"/>
        <v>0</v>
      </c>
      <c r="FX72" s="64">
        <f t="shared" si="236"/>
        <v>0</v>
      </c>
      <c r="FY72" s="64">
        <f t="shared" si="104"/>
        <v>0</v>
      </c>
      <c r="FZ72" s="64">
        <f t="shared" si="237"/>
        <v>0</v>
      </c>
      <c r="GA72" s="64">
        <f t="shared" si="238"/>
        <v>0</v>
      </c>
      <c r="GB72" s="64">
        <f t="shared" si="105"/>
        <v>0</v>
      </c>
      <c r="GC72" s="64">
        <f t="shared" si="239"/>
        <v>0</v>
      </c>
      <c r="GD72" s="64">
        <f t="shared" si="240"/>
        <v>0</v>
      </c>
      <c r="GE72" s="64">
        <f t="shared" si="241"/>
        <v>0</v>
      </c>
      <c r="GF72" s="64">
        <f t="shared" si="242"/>
        <v>0</v>
      </c>
      <c r="GG72" s="64">
        <f t="shared" si="243"/>
        <v>0</v>
      </c>
      <c r="GH72" s="64">
        <f t="shared" si="244"/>
        <v>0</v>
      </c>
      <c r="GI72" s="64">
        <f t="shared" si="245"/>
        <v>0</v>
      </c>
      <c r="GJ72" s="64">
        <f t="shared" si="246"/>
        <v>0</v>
      </c>
      <c r="GK72" s="64"/>
      <c r="GL72" s="64">
        <f t="shared" si="247"/>
        <v>0</v>
      </c>
      <c r="GM72" s="64">
        <f t="shared" si="248"/>
        <v>0</v>
      </c>
      <c r="GN72" s="64"/>
      <c r="GO72" s="64">
        <f t="shared" si="249"/>
        <v>0</v>
      </c>
      <c r="GP72" s="64">
        <f t="shared" si="250"/>
        <v>0</v>
      </c>
      <c r="GQ72" s="426">
        <f t="shared" si="251"/>
        <v>0</v>
      </c>
      <c r="GR72" s="426">
        <f t="shared" si="106"/>
        <v>0</v>
      </c>
      <c r="GS72" s="64">
        <f t="shared" si="68"/>
        <v>0</v>
      </c>
      <c r="GT72" s="64">
        <f t="shared" si="252"/>
        <v>0</v>
      </c>
      <c r="GU72" s="64">
        <f t="shared" si="107"/>
        <v>0</v>
      </c>
      <c r="GV72" s="64">
        <f t="shared" si="253"/>
        <v>0</v>
      </c>
      <c r="GW72" s="64">
        <f t="shared" si="254"/>
        <v>0</v>
      </c>
      <c r="GX72" s="64">
        <f t="shared" si="108"/>
        <v>0</v>
      </c>
      <c r="GY72" s="64">
        <f t="shared" si="255"/>
        <v>0</v>
      </c>
      <c r="GZ72" s="64">
        <f t="shared" si="256"/>
        <v>0</v>
      </c>
      <c r="HA72" s="64">
        <f t="shared" si="109"/>
        <v>0</v>
      </c>
      <c r="HB72" s="64">
        <f t="shared" si="257"/>
        <v>0</v>
      </c>
      <c r="HC72" s="64">
        <f t="shared" si="258"/>
        <v>0</v>
      </c>
      <c r="HD72" s="64">
        <f t="shared" si="110"/>
        <v>0</v>
      </c>
      <c r="HE72" s="64">
        <f t="shared" si="259"/>
        <v>0</v>
      </c>
      <c r="HF72" s="64">
        <f t="shared" si="260"/>
        <v>0</v>
      </c>
      <c r="HG72" s="64"/>
      <c r="HH72" s="64">
        <f t="shared" si="261"/>
        <v>0</v>
      </c>
      <c r="HI72" s="64">
        <f t="shared" si="262"/>
        <v>0</v>
      </c>
      <c r="HJ72" s="64"/>
      <c r="HK72" s="64">
        <f t="shared" si="263"/>
        <v>0</v>
      </c>
      <c r="HL72" s="382">
        <f t="shared" si="111"/>
        <v>1634.67606</v>
      </c>
      <c r="HM72" s="398">
        <f t="shared" si="81"/>
        <v>1634.67606</v>
      </c>
      <c r="HN72" s="398">
        <f t="shared" si="112"/>
        <v>1634.67606</v>
      </c>
      <c r="HO72" s="382">
        <f t="shared" si="82"/>
        <v>1634.67606</v>
      </c>
      <c r="HP72" s="382">
        <f t="shared" si="113"/>
        <v>1634.67606</v>
      </c>
      <c r="HQ72" s="382">
        <f t="shared" si="133"/>
        <v>1634.67606</v>
      </c>
      <c r="HR72" s="382">
        <f t="shared" si="134"/>
        <v>1634.67606</v>
      </c>
      <c r="HS72" s="382">
        <f t="shared" si="135"/>
        <v>0</v>
      </c>
      <c r="HT72" s="382">
        <f t="shared" si="136"/>
        <v>0</v>
      </c>
      <c r="HU72" s="382">
        <f t="shared" si="137"/>
        <v>0</v>
      </c>
      <c r="HV72" s="382">
        <f t="shared" si="138"/>
        <v>0</v>
      </c>
      <c r="HW72" s="382">
        <f t="shared" si="139"/>
        <v>0</v>
      </c>
      <c r="HX72" s="382">
        <f t="shared" si="140"/>
        <v>0</v>
      </c>
      <c r="HY72" s="382">
        <f t="shared" si="141"/>
        <v>0</v>
      </c>
      <c r="HZ72" s="382">
        <f t="shared" si="142"/>
        <v>0</v>
      </c>
      <c r="IA72" s="382">
        <f t="shared" si="143"/>
        <v>0</v>
      </c>
      <c r="IB72" s="382">
        <f t="shared" si="144"/>
        <v>0</v>
      </c>
      <c r="IC72" s="382">
        <f t="shared" si="145"/>
        <v>0</v>
      </c>
      <c r="ID72" s="382">
        <f t="shared" si="146"/>
        <v>0</v>
      </c>
      <c r="IE72" s="382">
        <f t="shared" si="147"/>
        <v>0</v>
      </c>
      <c r="IF72" s="382">
        <f t="shared" si="148"/>
        <v>0</v>
      </c>
      <c r="IG72" s="382">
        <f t="shared" si="149"/>
        <v>0</v>
      </c>
    </row>
    <row r="73" spans="1:241" s="35" customFormat="1" ht="22.5" hidden="1" customHeight="1" outlineLevel="1">
      <c r="A73" s="57" t="s">
        <v>207</v>
      </c>
      <c r="B73" s="60" t="s">
        <v>219</v>
      </c>
      <c r="C73" s="282" t="s">
        <v>357</v>
      </c>
      <c r="D73" s="60" t="s">
        <v>217</v>
      </c>
      <c r="E73" s="366" t="s">
        <v>21</v>
      </c>
      <c r="F73" s="366"/>
      <c r="G73" s="245" t="s">
        <v>13</v>
      </c>
      <c r="H73" s="245">
        <v>0</v>
      </c>
      <c r="I73" s="245">
        <v>1</v>
      </c>
      <c r="J73" s="245">
        <v>2017</v>
      </c>
      <c r="K73" s="245">
        <v>2019</v>
      </c>
      <c r="L73" s="392" t="s">
        <v>606</v>
      </c>
      <c r="M73" s="34">
        <f t="shared" si="294"/>
        <v>700</v>
      </c>
      <c r="N73" s="392" t="s">
        <v>606</v>
      </c>
      <c r="O73" s="34">
        <f t="shared" si="295"/>
        <v>275</v>
      </c>
      <c r="P73" s="34">
        <f t="shared" si="296"/>
        <v>0</v>
      </c>
      <c r="Q73" s="34">
        <f t="shared" si="296"/>
        <v>0</v>
      </c>
      <c r="R73" s="34">
        <f t="shared" si="296"/>
        <v>0</v>
      </c>
      <c r="S73" s="34">
        <f t="shared" si="296"/>
        <v>0</v>
      </c>
      <c r="T73" s="34">
        <f t="shared" si="296"/>
        <v>700</v>
      </c>
      <c r="U73" s="34">
        <f t="shared" si="296"/>
        <v>275</v>
      </c>
      <c r="V73" s="66">
        <f t="shared" si="132"/>
        <v>0</v>
      </c>
      <c r="W73" s="34">
        <f>137.5+137.5</f>
        <v>275</v>
      </c>
      <c r="X73" s="34"/>
      <c r="Y73" s="34"/>
      <c r="Z73" s="34"/>
      <c r="AA73" s="34"/>
      <c r="AB73" s="34"/>
      <c r="AC73" s="34"/>
      <c r="AD73" s="34"/>
      <c r="AE73" s="34"/>
      <c r="AF73" s="34"/>
      <c r="AG73" s="34">
        <f t="shared" si="298"/>
        <v>0</v>
      </c>
      <c r="AH73" s="34">
        <f t="shared" si="298"/>
        <v>0</v>
      </c>
      <c r="AI73" s="34">
        <f t="shared" si="131"/>
        <v>0</v>
      </c>
      <c r="AJ73" s="34"/>
      <c r="AK73" s="34"/>
      <c r="AL73" s="34"/>
      <c r="AM73" s="34"/>
      <c r="AN73" s="34"/>
      <c r="AO73" s="34"/>
      <c r="AP73" s="34"/>
      <c r="AQ73" s="34"/>
      <c r="AR73" s="34"/>
      <c r="AS73" s="34">
        <f t="shared" si="299"/>
        <v>0</v>
      </c>
      <c r="AT73" s="34">
        <f t="shared" si="299"/>
        <v>0</v>
      </c>
      <c r="AU73" s="34"/>
      <c r="AV73" s="34">
        <f t="shared" si="297"/>
        <v>0</v>
      </c>
      <c r="AW73" s="34">
        <f t="shared" si="297"/>
        <v>0</v>
      </c>
      <c r="AX73" s="34"/>
      <c r="AY73" s="34">
        <f t="shared" si="300"/>
        <v>700</v>
      </c>
      <c r="AZ73" s="34">
        <f t="shared" si="300"/>
        <v>275</v>
      </c>
      <c r="BA73" s="185"/>
      <c r="BB73" s="185"/>
      <c r="BC73" s="185"/>
      <c r="BD73" s="185"/>
      <c r="BE73" s="185">
        <v>700</v>
      </c>
      <c r="BF73" s="185">
        <v>275</v>
      </c>
      <c r="BG73" s="185"/>
      <c r="BH73" s="185"/>
      <c r="BI73" s="185"/>
      <c r="BJ73" s="185"/>
      <c r="BK73" s="194"/>
      <c r="BL73" s="194"/>
      <c r="BM73" s="34">
        <f t="shared" si="301"/>
        <v>0</v>
      </c>
      <c r="BN73" s="34">
        <f t="shared" si="301"/>
        <v>0</v>
      </c>
      <c r="BO73" s="47"/>
      <c r="BP73" s="47"/>
      <c r="BQ73" s="47"/>
      <c r="BR73" s="47"/>
      <c r="BS73" s="47"/>
      <c r="BT73" s="47"/>
      <c r="BU73" s="47"/>
      <c r="BV73" s="47"/>
      <c r="BW73" s="47"/>
      <c r="BX73" s="47"/>
      <c r="BY73" s="47"/>
      <c r="BZ73" s="47"/>
      <c r="CA73" s="34">
        <f t="shared" si="302"/>
        <v>0</v>
      </c>
      <c r="CB73" s="34">
        <f t="shared" si="302"/>
        <v>0</v>
      </c>
      <c r="CC73" s="245"/>
      <c r="CD73" s="245"/>
      <c r="CE73" s="245"/>
      <c r="CF73" s="245"/>
      <c r="CG73" s="245"/>
      <c r="CH73" s="245"/>
      <c r="CI73" s="245"/>
      <c r="CJ73" s="245"/>
      <c r="CK73" s="245"/>
      <c r="CL73" s="245"/>
      <c r="CM73" s="245"/>
      <c r="CN73" s="245"/>
      <c r="CO73" s="34">
        <f t="shared" si="303"/>
        <v>0</v>
      </c>
      <c r="CP73" s="34">
        <f t="shared" si="303"/>
        <v>0</v>
      </c>
      <c r="CQ73" s="245"/>
      <c r="CR73" s="245"/>
      <c r="CS73" s="245"/>
      <c r="CT73" s="245"/>
      <c r="CU73" s="245"/>
      <c r="CV73" s="245"/>
      <c r="CW73" s="245"/>
      <c r="CX73" s="245"/>
      <c r="CY73" s="245"/>
      <c r="CZ73" s="358"/>
      <c r="DA73" s="358"/>
      <c r="DB73" s="358"/>
      <c r="DC73" s="380">
        <f t="shared" si="192"/>
        <v>700</v>
      </c>
      <c r="DD73" s="380">
        <f t="shared" si="193"/>
        <v>275</v>
      </c>
      <c r="DE73" s="64">
        <f t="shared" si="194"/>
        <v>0</v>
      </c>
      <c r="DF73" s="64">
        <f t="shared" si="195"/>
        <v>0</v>
      </c>
      <c r="DG73" s="64">
        <f t="shared" si="196"/>
        <v>0</v>
      </c>
      <c r="DH73" s="64">
        <f t="shared" si="197"/>
        <v>0</v>
      </c>
      <c r="DI73" s="64">
        <f t="shared" si="198"/>
        <v>700</v>
      </c>
      <c r="DJ73" s="64">
        <f t="shared" si="199"/>
        <v>275</v>
      </c>
      <c r="DK73" s="64">
        <f t="shared" si="200"/>
        <v>0</v>
      </c>
      <c r="DL73" s="64">
        <f t="shared" si="201"/>
        <v>0</v>
      </c>
      <c r="DM73" s="64">
        <f t="shared" si="202"/>
        <v>0</v>
      </c>
      <c r="DN73" s="64">
        <f t="shared" si="203"/>
        <v>0</v>
      </c>
      <c r="DO73" s="64">
        <f t="shared" si="204"/>
        <v>0</v>
      </c>
      <c r="DP73" s="64">
        <f t="shared" si="205"/>
        <v>0</v>
      </c>
      <c r="DQ73" s="245"/>
      <c r="DR73" s="245"/>
      <c r="DS73" s="245"/>
      <c r="DT73" s="245"/>
      <c r="DU73" s="245"/>
      <c r="DV73" s="245"/>
      <c r="DW73" s="245"/>
      <c r="DX73" s="245"/>
      <c r="DY73" s="33"/>
      <c r="DZ73" s="33"/>
      <c r="EA73" s="245"/>
      <c r="EB73" s="64">
        <f t="shared" si="264"/>
        <v>700</v>
      </c>
      <c r="EC73" s="426">
        <f t="shared" si="265"/>
        <v>275</v>
      </c>
      <c r="ED73" s="426">
        <f t="shared" si="93"/>
        <v>275</v>
      </c>
      <c r="EE73" s="64">
        <f t="shared" si="94"/>
        <v>275</v>
      </c>
      <c r="EF73" s="64">
        <f t="shared" si="206"/>
        <v>0</v>
      </c>
      <c r="EG73" s="64">
        <f t="shared" si="95"/>
        <v>0</v>
      </c>
      <c r="EH73" s="64">
        <f t="shared" si="207"/>
        <v>0</v>
      </c>
      <c r="EI73" s="64">
        <f t="shared" si="208"/>
        <v>0</v>
      </c>
      <c r="EJ73" s="64">
        <f t="shared" si="96"/>
        <v>0</v>
      </c>
      <c r="EK73" s="64">
        <f t="shared" si="209"/>
        <v>0</v>
      </c>
      <c r="EL73" s="64">
        <f t="shared" si="210"/>
        <v>700</v>
      </c>
      <c r="EM73" s="64">
        <f t="shared" si="211"/>
        <v>275</v>
      </c>
      <c r="EN73" s="64">
        <f t="shared" si="212"/>
        <v>275</v>
      </c>
      <c r="EO73" s="64">
        <f t="shared" si="213"/>
        <v>0</v>
      </c>
      <c r="EP73" s="64">
        <f t="shared" si="214"/>
        <v>0</v>
      </c>
      <c r="EQ73" s="64">
        <f t="shared" si="215"/>
        <v>0</v>
      </c>
      <c r="ER73" s="64">
        <f t="shared" si="216"/>
        <v>0</v>
      </c>
      <c r="ES73" s="64"/>
      <c r="ET73" s="426">
        <f t="shared" si="217"/>
        <v>0</v>
      </c>
      <c r="EU73" s="64">
        <f t="shared" si="218"/>
        <v>0</v>
      </c>
      <c r="EV73" s="64"/>
      <c r="EW73" s="426">
        <f t="shared" si="219"/>
        <v>0</v>
      </c>
      <c r="EX73" s="64">
        <f t="shared" si="266"/>
        <v>0</v>
      </c>
      <c r="EY73" s="426">
        <f t="shared" si="267"/>
        <v>0</v>
      </c>
      <c r="EZ73" s="426">
        <f t="shared" si="99"/>
        <v>0</v>
      </c>
      <c r="FA73" s="64">
        <f t="shared" si="100"/>
        <v>0</v>
      </c>
      <c r="FB73" s="64">
        <f t="shared" si="220"/>
        <v>0</v>
      </c>
      <c r="FC73" s="64">
        <f t="shared" si="101"/>
        <v>0</v>
      </c>
      <c r="FD73" s="64">
        <f t="shared" si="221"/>
        <v>0</v>
      </c>
      <c r="FE73" s="64">
        <f t="shared" si="222"/>
        <v>0</v>
      </c>
      <c r="FF73" s="64">
        <f t="shared" si="102"/>
        <v>0</v>
      </c>
      <c r="FG73" s="64">
        <f t="shared" si="223"/>
        <v>0</v>
      </c>
      <c r="FH73" s="64">
        <f t="shared" si="224"/>
        <v>0</v>
      </c>
      <c r="FI73" s="64">
        <f t="shared" si="225"/>
        <v>0</v>
      </c>
      <c r="FJ73" s="64">
        <f t="shared" si="226"/>
        <v>0</v>
      </c>
      <c r="FK73" s="64">
        <f t="shared" si="227"/>
        <v>0</v>
      </c>
      <c r="FL73" s="64">
        <f t="shared" si="228"/>
        <v>0</v>
      </c>
      <c r="FM73" s="64">
        <f t="shared" si="229"/>
        <v>0</v>
      </c>
      <c r="FN73" s="64">
        <f t="shared" si="230"/>
        <v>0</v>
      </c>
      <c r="FO73" s="64"/>
      <c r="FP73" s="64">
        <f t="shared" si="231"/>
        <v>0</v>
      </c>
      <c r="FQ73" s="64">
        <f t="shared" si="232"/>
        <v>0</v>
      </c>
      <c r="FR73" s="64"/>
      <c r="FS73" s="64">
        <f t="shared" si="233"/>
        <v>0</v>
      </c>
      <c r="FT73" s="64">
        <f t="shared" si="234"/>
        <v>0</v>
      </c>
      <c r="FU73" s="426">
        <f t="shared" si="235"/>
        <v>0</v>
      </c>
      <c r="FV73" s="426">
        <f t="shared" si="103"/>
        <v>0</v>
      </c>
      <c r="FW73" s="64">
        <f t="shared" si="51"/>
        <v>0</v>
      </c>
      <c r="FX73" s="64">
        <f t="shared" si="236"/>
        <v>0</v>
      </c>
      <c r="FY73" s="64">
        <f t="shared" si="104"/>
        <v>0</v>
      </c>
      <c r="FZ73" s="64">
        <f t="shared" si="237"/>
        <v>0</v>
      </c>
      <c r="GA73" s="64">
        <f t="shared" si="238"/>
        <v>0</v>
      </c>
      <c r="GB73" s="64">
        <f t="shared" si="105"/>
        <v>0</v>
      </c>
      <c r="GC73" s="64">
        <f t="shared" si="239"/>
        <v>0</v>
      </c>
      <c r="GD73" s="64">
        <f t="shared" si="240"/>
        <v>0</v>
      </c>
      <c r="GE73" s="64">
        <f t="shared" si="241"/>
        <v>0</v>
      </c>
      <c r="GF73" s="64">
        <f t="shared" si="242"/>
        <v>0</v>
      </c>
      <c r="GG73" s="64">
        <f t="shared" si="243"/>
        <v>0</v>
      </c>
      <c r="GH73" s="64">
        <f t="shared" si="244"/>
        <v>0</v>
      </c>
      <c r="GI73" s="64">
        <f t="shared" si="245"/>
        <v>0</v>
      </c>
      <c r="GJ73" s="64">
        <f t="shared" si="246"/>
        <v>0</v>
      </c>
      <c r="GK73" s="64"/>
      <c r="GL73" s="64">
        <f t="shared" si="247"/>
        <v>0</v>
      </c>
      <c r="GM73" s="64">
        <f t="shared" si="248"/>
        <v>0</v>
      </c>
      <c r="GN73" s="64"/>
      <c r="GO73" s="64">
        <f t="shared" si="249"/>
        <v>0</v>
      </c>
      <c r="GP73" s="64">
        <f t="shared" si="250"/>
        <v>0</v>
      </c>
      <c r="GQ73" s="426">
        <f t="shared" si="251"/>
        <v>0</v>
      </c>
      <c r="GR73" s="426">
        <f t="shared" si="106"/>
        <v>0</v>
      </c>
      <c r="GS73" s="64">
        <f t="shared" si="68"/>
        <v>0</v>
      </c>
      <c r="GT73" s="64">
        <f t="shared" si="252"/>
        <v>0</v>
      </c>
      <c r="GU73" s="64">
        <f t="shared" si="107"/>
        <v>0</v>
      </c>
      <c r="GV73" s="64">
        <f t="shared" si="253"/>
        <v>0</v>
      </c>
      <c r="GW73" s="64">
        <f t="shared" si="254"/>
        <v>0</v>
      </c>
      <c r="GX73" s="64">
        <f t="shared" si="108"/>
        <v>0</v>
      </c>
      <c r="GY73" s="64">
        <f t="shared" si="255"/>
        <v>0</v>
      </c>
      <c r="GZ73" s="64">
        <f t="shared" si="256"/>
        <v>0</v>
      </c>
      <c r="HA73" s="64">
        <f t="shared" si="109"/>
        <v>0</v>
      </c>
      <c r="HB73" s="64">
        <f t="shared" si="257"/>
        <v>0</v>
      </c>
      <c r="HC73" s="64">
        <f t="shared" si="258"/>
        <v>0</v>
      </c>
      <c r="HD73" s="64">
        <f t="shared" si="110"/>
        <v>0</v>
      </c>
      <c r="HE73" s="64">
        <f t="shared" si="259"/>
        <v>0</v>
      </c>
      <c r="HF73" s="64">
        <f t="shared" si="260"/>
        <v>0</v>
      </c>
      <c r="HG73" s="64"/>
      <c r="HH73" s="64">
        <f t="shared" si="261"/>
        <v>0</v>
      </c>
      <c r="HI73" s="64">
        <f t="shared" si="262"/>
        <v>0</v>
      </c>
      <c r="HJ73" s="64"/>
      <c r="HK73" s="64">
        <f t="shared" si="263"/>
        <v>0</v>
      </c>
      <c r="HL73" s="382">
        <f t="shared" si="111"/>
        <v>700</v>
      </c>
      <c r="HM73" s="398">
        <f t="shared" si="81"/>
        <v>275</v>
      </c>
      <c r="HN73" s="398">
        <f t="shared" si="112"/>
        <v>275</v>
      </c>
      <c r="HO73" s="382">
        <f t="shared" si="82"/>
        <v>275</v>
      </c>
      <c r="HP73" s="382">
        <f t="shared" si="113"/>
        <v>0</v>
      </c>
      <c r="HQ73" s="382">
        <f t="shared" si="133"/>
        <v>0</v>
      </c>
      <c r="HR73" s="382">
        <f t="shared" si="134"/>
        <v>0</v>
      </c>
      <c r="HS73" s="382">
        <f t="shared" si="135"/>
        <v>0</v>
      </c>
      <c r="HT73" s="382">
        <f t="shared" si="136"/>
        <v>0</v>
      </c>
      <c r="HU73" s="382">
        <f t="shared" si="137"/>
        <v>0</v>
      </c>
      <c r="HV73" s="382">
        <f t="shared" si="138"/>
        <v>700</v>
      </c>
      <c r="HW73" s="382">
        <f t="shared" si="139"/>
        <v>275</v>
      </c>
      <c r="HX73" s="382">
        <f t="shared" si="140"/>
        <v>275</v>
      </c>
      <c r="HY73" s="382">
        <f t="shared" si="141"/>
        <v>0</v>
      </c>
      <c r="HZ73" s="382">
        <f t="shared" si="142"/>
        <v>0</v>
      </c>
      <c r="IA73" s="382">
        <f t="shared" si="143"/>
        <v>0</v>
      </c>
      <c r="IB73" s="382">
        <f t="shared" si="144"/>
        <v>0</v>
      </c>
      <c r="IC73" s="382">
        <f t="shared" si="145"/>
        <v>0</v>
      </c>
      <c r="ID73" s="382">
        <f t="shared" si="146"/>
        <v>0</v>
      </c>
      <c r="IE73" s="382">
        <f t="shared" si="147"/>
        <v>0</v>
      </c>
      <c r="IF73" s="382">
        <f t="shared" si="148"/>
        <v>0</v>
      </c>
      <c r="IG73" s="382">
        <f t="shared" si="149"/>
        <v>0</v>
      </c>
    </row>
    <row r="74" spans="1:241" s="35" customFormat="1" ht="22.5" hidden="1" customHeight="1" outlineLevel="1">
      <c r="A74" s="57" t="s">
        <v>208</v>
      </c>
      <c r="B74" s="60" t="s">
        <v>220</v>
      </c>
      <c r="C74" s="282" t="s">
        <v>357</v>
      </c>
      <c r="D74" s="60" t="s">
        <v>359</v>
      </c>
      <c r="E74" s="245" t="s">
        <v>21</v>
      </c>
      <c r="F74" s="245"/>
      <c r="G74" s="245" t="s">
        <v>13</v>
      </c>
      <c r="H74" s="245">
        <v>0</v>
      </c>
      <c r="I74" s="245">
        <v>1</v>
      </c>
      <c r="J74" s="245">
        <v>2017</v>
      </c>
      <c r="K74" s="245">
        <v>2019</v>
      </c>
      <c r="L74" s="392" t="s">
        <v>606</v>
      </c>
      <c r="M74" s="34">
        <f t="shared" si="294"/>
        <v>700</v>
      </c>
      <c r="N74" s="392" t="s">
        <v>606</v>
      </c>
      <c r="O74" s="34">
        <f t="shared" si="295"/>
        <v>275</v>
      </c>
      <c r="P74" s="34">
        <f t="shared" si="296"/>
        <v>0</v>
      </c>
      <c r="Q74" s="34">
        <f t="shared" si="296"/>
        <v>0</v>
      </c>
      <c r="R74" s="34">
        <f t="shared" si="296"/>
        <v>0</v>
      </c>
      <c r="S74" s="34">
        <f t="shared" si="296"/>
        <v>0</v>
      </c>
      <c r="T74" s="34">
        <f t="shared" si="296"/>
        <v>700</v>
      </c>
      <c r="U74" s="34">
        <f t="shared" si="296"/>
        <v>275</v>
      </c>
      <c r="V74" s="66">
        <f t="shared" si="132"/>
        <v>0</v>
      </c>
      <c r="W74" s="34">
        <v>275</v>
      </c>
      <c r="X74" s="34"/>
      <c r="Y74" s="34"/>
      <c r="Z74" s="34"/>
      <c r="AA74" s="34"/>
      <c r="AB74" s="34"/>
      <c r="AC74" s="34"/>
      <c r="AD74" s="34"/>
      <c r="AE74" s="34"/>
      <c r="AF74" s="34"/>
      <c r="AG74" s="34">
        <f t="shared" si="298"/>
        <v>0</v>
      </c>
      <c r="AH74" s="34">
        <f t="shared" si="298"/>
        <v>0</v>
      </c>
      <c r="AI74" s="34">
        <f t="shared" si="131"/>
        <v>0</v>
      </c>
      <c r="AJ74" s="34"/>
      <c r="AK74" s="34"/>
      <c r="AL74" s="34"/>
      <c r="AM74" s="34"/>
      <c r="AN74" s="34"/>
      <c r="AO74" s="34"/>
      <c r="AP74" s="34"/>
      <c r="AQ74" s="34"/>
      <c r="AR74" s="34"/>
      <c r="AS74" s="34">
        <f t="shared" si="299"/>
        <v>0</v>
      </c>
      <c r="AT74" s="34">
        <f t="shared" si="299"/>
        <v>0</v>
      </c>
      <c r="AU74" s="34"/>
      <c r="AV74" s="34">
        <f t="shared" si="297"/>
        <v>0</v>
      </c>
      <c r="AW74" s="34">
        <f t="shared" si="297"/>
        <v>0</v>
      </c>
      <c r="AX74" s="34"/>
      <c r="AY74" s="34">
        <f t="shared" si="300"/>
        <v>700</v>
      </c>
      <c r="AZ74" s="34">
        <f t="shared" si="300"/>
        <v>275</v>
      </c>
      <c r="BA74" s="185"/>
      <c r="BB74" s="185"/>
      <c r="BC74" s="185"/>
      <c r="BD74" s="185"/>
      <c r="BE74" s="185">
        <v>700</v>
      </c>
      <c r="BF74" s="261">
        <v>275</v>
      </c>
      <c r="BG74" s="185"/>
      <c r="BH74" s="185"/>
      <c r="BI74" s="185"/>
      <c r="BJ74" s="185"/>
      <c r="BK74" s="194"/>
      <c r="BL74" s="194"/>
      <c r="BM74" s="34">
        <f t="shared" si="301"/>
        <v>0</v>
      </c>
      <c r="BN74" s="34">
        <f t="shared" si="301"/>
        <v>0</v>
      </c>
      <c r="BO74" s="47"/>
      <c r="BP74" s="47"/>
      <c r="BQ74" s="47"/>
      <c r="BR74" s="47"/>
      <c r="BS74" s="47"/>
      <c r="BT74" s="47"/>
      <c r="BU74" s="47"/>
      <c r="BV74" s="47"/>
      <c r="BW74" s="47"/>
      <c r="BX74" s="47"/>
      <c r="BY74" s="47"/>
      <c r="BZ74" s="47"/>
      <c r="CA74" s="34">
        <f t="shared" si="302"/>
        <v>0</v>
      </c>
      <c r="CB74" s="34">
        <f t="shared" si="302"/>
        <v>0</v>
      </c>
      <c r="CC74" s="245"/>
      <c r="CD74" s="245"/>
      <c r="CE74" s="245"/>
      <c r="CF74" s="245"/>
      <c r="CG74" s="245"/>
      <c r="CH74" s="245"/>
      <c r="CI74" s="245"/>
      <c r="CJ74" s="245"/>
      <c r="CK74" s="245"/>
      <c r="CL74" s="245"/>
      <c r="CM74" s="245"/>
      <c r="CN74" s="245"/>
      <c r="CO74" s="34">
        <f t="shared" si="303"/>
        <v>0</v>
      </c>
      <c r="CP74" s="34">
        <f t="shared" si="303"/>
        <v>0</v>
      </c>
      <c r="CQ74" s="245"/>
      <c r="CR74" s="245"/>
      <c r="CS74" s="245"/>
      <c r="CT74" s="245"/>
      <c r="CU74" s="245"/>
      <c r="CV74" s="245"/>
      <c r="CW74" s="245"/>
      <c r="CX74" s="245"/>
      <c r="CY74" s="245"/>
      <c r="CZ74" s="358"/>
      <c r="DA74" s="358"/>
      <c r="DB74" s="358"/>
      <c r="DC74" s="380">
        <f t="shared" si="192"/>
        <v>700</v>
      </c>
      <c r="DD74" s="380">
        <f t="shared" si="193"/>
        <v>275</v>
      </c>
      <c r="DE74" s="64">
        <f t="shared" si="194"/>
        <v>0</v>
      </c>
      <c r="DF74" s="64">
        <f t="shared" si="195"/>
        <v>0</v>
      </c>
      <c r="DG74" s="64">
        <f t="shared" si="196"/>
        <v>0</v>
      </c>
      <c r="DH74" s="64">
        <f t="shared" si="197"/>
        <v>0</v>
      </c>
      <c r="DI74" s="64">
        <f t="shared" si="198"/>
        <v>700</v>
      </c>
      <c r="DJ74" s="64">
        <f t="shared" si="199"/>
        <v>275</v>
      </c>
      <c r="DK74" s="64">
        <f t="shared" si="200"/>
        <v>0</v>
      </c>
      <c r="DL74" s="64">
        <f t="shared" si="201"/>
        <v>0</v>
      </c>
      <c r="DM74" s="64">
        <f t="shared" si="202"/>
        <v>0</v>
      </c>
      <c r="DN74" s="64">
        <f t="shared" si="203"/>
        <v>0</v>
      </c>
      <c r="DO74" s="64">
        <f t="shared" si="204"/>
        <v>0</v>
      </c>
      <c r="DP74" s="64">
        <f t="shared" si="205"/>
        <v>0</v>
      </c>
      <c r="DQ74" s="245"/>
      <c r="DR74" s="245"/>
      <c r="DS74" s="245"/>
      <c r="DT74" s="245"/>
      <c r="DU74" s="245"/>
      <c r="DV74" s="245"/>
      <c r="DW74" s="245"/>
      <c r="DX74" s="245"/>
      <c r="DY74" s="33"/>
      <c r="DZ74" s="33"/>
      <c r="EA74" s="245"/>
      <c r="EB74" s="64">
        <f t="shared" si="264"/>
        <v>700</v>
      </c>
      <c r="EC74" s="426">
        <f t="shared" si="265"/>
        <v>275</v>
      </c>
      <c r="ED74" s="426">
        <f t="shared" si="93"/>
        <v>275</v>
      </c>
      <c r="EE74" s="64">
        <f t="shared" si="94"/>
        <v>275</v>
      </c>
      <c r="EF74" s="64">
        <f t="shared" si="206"/>
        <v>0</v>
      </c>
      <c r="EG74" s="64">
        <f t="shared" si="95"/>
        <v>0</v>
      </c>
      <c r="EH74" s="64">
        <f t="shared" si="207"/>
        <v>0</v>
      </c>
      <c r="EI74" s="64">
        <f t="shared" si="208"/>
        <v>0</v>
      </c>
      <c r="EJ74" s="64">
        <f t="shared" si="96"/>
        <v>0</v>
      </c>
      <c r="EK74" s="64">
        <f t="shared" si="209"/>
        <v>0</v>
      </c>
      <c r="EL74" s="64">
        <f t="shared" si="210"/>
        <v>700</v>
      </c>
      <c r="EM74" s="64">
        <f t="shared" si="211"/>
        <v>275</v>
      </c>
      <c r="EN74" s="64">
        <f t="shared" si="212"/>
        <v>275</v>
      </c>
      <c r="EO74" s="64">
        <f t="shared" si="213"/>
        <v>0</v>
      </c>
      <c r="EP74" s="64">
        <f t="shared" si="214"/>
        <v>0</v>
      </c>
      <c r="EQ74" s="64">
        <f t="shared" si="215"/>
        <v>0</v>
      </c>
      <c r="ER74" s="64">
        <f t="shared" si="216"/>
        <v>0</v>
      </c>
      <c r="ES74" s="64"/>
      <c r="ET74" s="426">
        <f t="shared" si="217"/>
        <v>0</v>
      </c>
      <c r="EU74" s="64">
        <f t="shared" si="218"/>
        <v>0</v>
      </c>
      <c r="EV74" s="64"/>
      <c r="EW74" s="426">
        <f t="shared" si="219"/>
        <v>0</v>
      </c>
      <c r="EX74" s="64">
        <f t="shared" si="266"/>
        <v>0</v>
      </c>
      <c r="EY74" s="426">
        <f t="shared" si="267"/>
        <v>0</v>
      </c>
      <c r="EZ74" s="426">
        <f t="shared" si="99"/>
        <v>0</v>
      </c>
      <c r="FA74" s="64">
        <f t="shared" si="100"/>
        <v>0</v>
      </c>
      <c r="FB74" s="64">
        <f t="shared" si="220"/>
        <v>0</v>
      </c>
      <c r="FC74" s="64">
        <f t="shared" si="101"/>
        <v>0</v>
      </c>
      <c r="FD74" s="64">
        <f t="shared" si="221"/>
        <v>0</v>
      </c>
      <c r="FE74" s="64">
        <f t="shared" si="222"/>
        <v>0</v>
      </c>
      <c r="FF74" s="64">
        <f t="shared" si="102"/>
        <v>0</v>
      </c>
      <c r="FG74" s="64">
        <f t="shared" si="223"/>
        <v>0</v>
      </c>
      <c r="FH74" s="64">
        <f t="shared" si="224"/>
        <v>0</v>
      </c>
      <c r="FI74" s="64">
        <f t="shared" si="225"/>
        <v>0</v>
      </c>
      <c r="FJ74" s="64">
        <f t="shared" si="226"/>
        <v>0</v>
      </c>
      <c r="FK74" s="64">
        <f t="shared" si="227"/>
        <v>0</v>
      </c>
      <c r="FL74" s="64">
        <f t="shared" si="228"/>
        <v>0</v>
      </c>
      <c r="FM74" s="64">
        <f t="shared" si="229"/>
        <v>0</v>
      </c>
      <c r="FN74" s="64">
        <f t="shared" si="230"/>
        <v>0</v>
      </c>
      <c r="FO74" s="64"/>
      <c r="FP74" s="64">
        <f t="shared" si="231"/>
        <v>0</v>
      </c>
      <c r="FQ74" s="64">
        <f t="shared" si="232"/>
        <v>0</v>
      </c>
      <c r="FR74" s="64"/>
      <c r="FS74" s="64">
        <f t="shared" si="233"/>
        <v>0</v>
      </c>
      <c r="FT74" s="64">
        <f t="shared" si="234"/>
        <v>0</v>
      </c>
      <c r="FU74" s="426">
        <f t="shared" si="235"/>
        <v>0</v>
      </c>
      <c r="FV74" s="426">
        <f t="shared" si="103"/>
        <v>0</v>
      </c>
      <c r="FW74" s="64">
        <f t="shared" si="51"/>
        <v>0</v>
      </c>
      <c r="FX74" s="64">
        <f t="shared" si="236"/>
        <v>0</v>
      </c>
      <c r="FY74" s="64">
        <f t="shared" si="104"/>
        <v>0</v>
      </c>
      <c r="FZ74" s="64">
        <f t="shared" si="237"/>
        <v>0</v>
      </c>
      <c r="GA74" s="64">
        <f t="shared" si="238"/>
        <v>0</v>
      </c>
      <c r="GB74" s="64">
        <f t="shared" si="105"/>
        <v>0</v>
      </c>
      <c r="GC74" s="64">
        <f t="shared" si="239"/>
        <v>0</v>
      </c>
      <c r="GD74" s="64">
        <f t="shared" si="240"/>
        <v>0</v>
      </c>
      <c r="GE74" s="64">
        <f t="shared" si="241"/>
        <v>0</v>
      </c>
      <c r="GF74" s="64">
        <f t="shared" si="242"/>
        <v>0</v>
      </c>
      <c r="GG74" s="64">
        <f t="shared" si="243"/>
        <v>0</v>
      </c>
      <c r="GH74" s="64">
        <f t="shared" si="244"/>
        <v>0</v>
      </c>
      <c r="GI74" s="64">
        <f t="shared" si="245"/>
        <v>0</v>
      </c>
      <c r="GJ74" s="64">
        <f t="shared" si="246"/>
        <v>0</v>
      </c>
      <c r="GK74" s="64"/>
      <c r="GL74" s="64">
        <f t="shared" si="247"/>
        <v>0</v>
      </c>
      <c r="GM74" s="64">
        <f t="shared" si="248"/>
        <v>0</v>
      </c>
      <c r="GN74" s="64"/>
      <c r="GO74" s="64">
        <f t="shared" si="249"/>
        <v>0</v>
      </c>
      <c r="GP74" s="64">
        <f t="shared" si="250"/>
        <v>0</v>
      </c>
      <c r="GQ74" s="426">
        <f t="shared" si="251"/>
        <v>0</v>
      </c>
      <c r="GR74" s="426">
        <f t="shared" si="106"/>
        <v>0</v>
      </c>
      <c r="GS74" s="64">
        <f t="shared" si="68"/>
        <v>0</v>
      </c>
      <c r="GT74" s="64">
        <f t="shared" si="252"/>
        <v>0</v>
      </c>
      <c r="GU74" s="64">
        <f t="shared" si="107"/>
        <v>0</v>
      </c>
      <c r="GV74" s="64">
        <f t="shared" si="253"/>
        <v>0</v>
      </c>
      <c r="GW74" s="64">
        <f t="shared" si="254"/>
        <v>0</v>
      </c>
      <c r="GX74" s="64">
        <f t="shared" si="108"/>
        <v>0</v>
      </c>
      <c r="GY74" s="64">
        <f t="shared" si="255"/>
        <v>0</v>
      </c>
      <c r="GZ74" s="64">
        <f t="shared" si="256"/>
        <v>0</v>
      </c>
      <c r="HA74" s="64">
        <f t="shared" si="109"/>
        <v>0</v>
      </c>
      <c r="HB74" s="64">
        <f t="shared" si="257"/>
        <v>0</v>
      </c>
      <c r="HC74" s="64">
        <f t="shared" si="258"/>
        <v>0</v>
      </c>
      <c r="HD74" s="64">
        <f t="shared" si="110"/>
        <v>0</v>
      </c>
      <c r="HE74" s="64">
        <f t="shared" si="259"/>
        <v>0</v>
      </c>
      <c r="HF74" s="64">
        <f t="shared" si="260"/>
        <v>0</v>
      </c>
      <c r="HG74" s="64"/>
      <c r="HH74" s="64">
        <f t="shared" si="261"/>
        <v>0</v>
      </c>
      <c r="HI74" s="64">
        <f t="shared" si="262"/>
        <v>0</v>
      </c>
      <c r="HJ74" s="64"/>
      <c r="HK74" s="64">
        <f t="shared" si="263"/>
        <v>0</v>
      </c>
      <c r="HL74" s="382">
        <f t="shared" si="111"/>
        <v>700</v>
      </c>
      <c r="HM74" s="398">
        <f t="shared" si="81"/>
        <v>275</v>
      </c>
      <c r="HN74" s="398">
        <f t="shared" si="112"/>
        <v>275</v>
      </c>
      <c r="HO74" s="382">
        <f t="shared" si="82"/>
        <v>275</v>
      </c>
      <c r="HP74" s="382">
        <f t="shared" si="113"/>
        <v>0</v>
      </c>
      <c r="HQ74" s="382">
        <f t="shared" si="133"/>
        <v>0</v>
      </c>
      <c r="HR74" s="382">
        <f t="shared" si="134"/>
        <v>0</v>
      </c>
      <c r="HS74" s="382">
        <f t="shared" si="135"/>
        <v>0</v>
      </c>
      <c r="HT74" s="382">
        <f t="shared" si="136"/>
        <v>0</v>
      </c>
      <c r="HU74" s="382">
        <f t="shared" si="137"/>
        <v>0</v>
      </c>
      <c r="HV74" s="382">
        <f t="shared" si="138"/>
        <v>700</v>
      </c>
      <c r="HW74" s="382">
        <f t="shared" si="139"/>
        <v>275</v>
      </c>
      <c r="HX74" s="382">
        <f t="shared" si="140"/>
        <v>275</v>
      </c>
      <c r="HY74" s="382">
        <f t="shared" si="141"/>
        <v>0</v>
      </c>
      <c r="HZ74" s="382">
        <f t="shared" si="142"/>
        <v>0</v>
      </c>
      <c r="IA74" s="382">
        <f t="shared" si="143"/>
        <v>0</v>
      </c>
      <c r="IB74" s="382">
        <f t="shared" si="144"/>
        <v>0</v>
      </c>
      <c r="IC74" s="382">
        <f t="shared" si="145"/>
        <v>0</v>
      </c>
      <c r="ID74" s="382">
        <f t="shared" si="146"/>
        <v>0</v>
      </c>
      <c r="IE74" s="382">
        <f t="shared" si="147"/>
        <v>0</v>
      </c>
      <c r="IF74" s="382">
        <f t="shared" si="148"/>
        <v>0</v>
      </c>
      <c r="IG74" s="382">
        <f t="shared" si="149"/>
        <v>0</v>
      </c>
    </row>
    <row r="75" spans="1:241" s="35" customFormat="1" ht="22.5" hidden="1" customHeight="1" outlineLevel="1">
      <c r="A75" s="57" t="s">
        <v>209</v>
      </c>
      <c r="B75" s="60" t="s">
        <v>577</v>
      </c>
      <c r="C75" s="282" t="s">
        <v>357</v>
      </c>
      <c r="D75" s="282" t="s">
        <v>198</v>
      </c>
      <c r="E75" s="245" t="s">
        <v>21</v>
      </c>
      <c r="F75" s="389" t="s">
        <v>606</v>
      </c>
      <c r="G75" s="245" t="s">
        <v>13</v>
      </c>
      <c r="H75" s="245"/>
      <c r="I75" s="245"/>
      <c r="J75" s="245">
        <v>2018</v>
      </c>
      <c r="K75" s="245">
        <v>2018</v>
      </c>
      <c r="L75" s="392" t="s">
        <v>606</v>
      </c>
      <c r="M75" s="34">
        <f t="shared" si="294"/>
        <v>1319.9747400000001</v>
      </c>
      <c r="N75" s="392" t="s">
        <v>606</v>
      </c>
      <c r="O75" s="34">
        <f t="shared" si="295"/>
        <v>1660.91</v>
      </c>
      <c r="P75" s="34">
        <f t="shared" si="296"/>
        <v>0</v>
      </c>
      <c r="Q75" s="34">
        <f t="shared" si="296"/>
        <v>0</v>
      </c>
      <c r="R75" s="34">
        <f t="shared" si="296"/>
        <v>1319.9747400000001</v>
      </c>
      <c r="S75" s="34">
        <f t="shared" si="296"/>
        <v>1660.91</v>
      </c>
      <c r="T75" s="34">
        <f t="shared" si="296"/>
        <v>0</v>
      </c>
      <c r="U75" s="34">
        <f t="shared" si="296"/>
        <v>0</v>
      </c>
      <c r="V75" s="66">
        <f t="shared" si="132"/>
        <v>0</v>
      </c>
      <c r="W75" s="34"/>
      <c r="X75" s="34"/>
      <c r="Y75" s="34"/>
      <c r="Z75" s="34"/>
      <c r="AA75" s="34"/>
      <c r="AB75" s="34"/>
      <c r="AC75" s="34"/>
      <c r="AD75" s="34"/>
      <c r="AE75" s="34"/>
      <c r="AF75" s="34"/>
      <c r="AG75" s="34">
        <f t="shared" si="298"/>
        <v>0</v>
      </c>
      <c r="AH75" s="34">
        <f t="shared" si="298"/>
        <v>0</v>
      </c>
      <c r="AI75" s="34">
        <f t="shared" si="131"/>
        <v>0</v>
      </c>
      <c r="AJ75" s="34"/>
      <c r="AK75" s="34"/>
      <c r="AL75" s="34"/>
      <c r="AM75" s="34"/>
      <c r="AN75" s="34"/>
      <c r="AO75" s="34"/>
      <c r="AP75" s="34"/>
      <c r="AQ75" s="34"/>
      <c r="AR75" s="34"/>
      <c r="AS75" s="34">
        <f t="shared" si="299"/>
        <v>0</v>
      </c>
      <c r="AT75" s="34">
        <f t="shared" si="299"/>
        <v>0</v>
      </c>
      <c r="AU75" s="34"/>
      <c r="AV75" s="34">
        <f t="shared" si="297"/>
        <v>0</v>
      </c>
      <c r="AW75" s="34">
        <f t="shared" si="297"/>
        <v>0</v>
      </c>
      <c r="AX75" s="34"/>
      <c r="AY75" s="34">
        <f t="shared" si="300"/>
        <v>1319.9747400000001</v>
      </c>
      <c r="AZ75" s="34">
        <f t="shared" si="300"/>
        <v>1660.91</v>
      </c>
      <c r="BA75" s="185"/>
      <c r="BB75" s="185"/>
      <c r="BC75" s="184">
        <v>1319.9747400000001</v>
      </c>
      <c r="BD75" s="184">
        <v>1660.91</v>
      </c>
      <c r="BE75" s="185"/>
      <c r="BF75" s="185"/>
      <c r="BG75" s="185"/>
      <c r="BH75" s="185"/>
      <c r="BI75" s="185"/>
      <c r="BJ75" s="185"/>
      <c r="BK75" s="194"/>
      <c r="BL75" s="194"/>
      <c r="BM75" s="34">
        <f t="shared" si="301"/>
        <v>0</v>
      </c>
      <c r="BN75" s="34">
        <f t="shared" si="301"/>
        <v>0</v>
      </c>
      <c r="BO75" s="47"/>
      <c r="BP75" s="47"/>
      <c r="BQ75" s="47"/>
      <c r="BR75" s="47"/>
      <c r="BS75" s="47"/>
      <c r="BT75" s="47"/>
      <c r="BU75" s="47"/>
      <c r="BV75" s="47"/>
      <c r="BW75" s="47"/>
      <c r="BX75" s="47"/>
      <c r="BY75" s="47"/>
      <c r="BZ75" s="47"/>
      <c r="CA75" s="34">
        <f t="shared" si="302"/>
        <v>0</v>
      </c>
      <c r="CB75" s="34">
        <f t="shared" si="302"/>
        <v>0</v>
      </c>
      <c r="CC75" s="245"/>
      <c r="CD75" s="245"/>
      <c r="CE75" s="245"/>
      <c r="CF75" s="245"/>
      <c r="CG75" s="245"/>
      <c r="CH75" s="245"/>
      <c r="CI75" s="245"/>
      <c r="CJ75" s="245"/>
      <c r="CK75" s="245"/>
      <c r="CL75" s="245"/>
      <c r="CM75" s="245"/>
      <c r="CN75" s="245"/>
      <c r="CO75" s="34">
        <f t="shared" si="303"/>
        <v>0</v>
      </c>
      <c r="CP75" s="34">
        <f t="shared" si="303"/>
        <v>0</v>
      </c>
      <c r="CQ75" s="245"/>
      <c r="CR75" s="245"/>
      <c r="CS75" s="245"/>
      <c r="CT75" s="245"/>
      <c r="CU75" s="245"/>
      <c r="CV75" s="245"/>
      <c r="CW75" s="245"/>
      <c r="CX75" s="245"/>
      <c r="CY75" s="245"/>
      <c r="CZ75" s="358"/>
      <c r="DA75" s="358"/>
      <c r="DB75" s="358"/>
      <c r="DC75" s="380">
        <f t="shared" si="192"/>
        <v>1319.9747400000001</v>
      </c>
      <c r="DD75" s="380">
        <f t="shared" si="193"/>
        <v>1660.91</v>
      </c>
      <c r="DE75" s="64">
        <f t="shared" si="194"/>
        <v>0</v>
      </c>
      <c r="DF75" s="64">
        <f t="shared" si="195"/>
        <v>0</v>
      </c>
      <c r="DG75" s="64">
        <f t="shared" si="196"/>
        <v>1319.9747400000001</v>
      </c>
      <c r="DH75" s="64">
        <f t="shared" si="197"/>
        <v>1660.91</v>
      </c>
      <c r="DI75" s="64">
        <f t="shared" si="198"/>
        <v>0</v>
      </c>
      <c r="DJ75" s="64">
        <f t="shared" si="199"/>
        <v>0</v>
      </c>
      <c r="DK75" s="64">
        <f t="shared" si="200"/>
        <v>0</v>
      </c>
      <c r="DL75" s="64">
        <f t="shared" si="201"/>
        <v>0</v>
      </c>
      <c r="DM75" s="64">
        <f t="shared" si="202"/>
        <v>0</v>
      </c>
      <c r="DN75" s="64">
        <f t="shared" si="203"/>
        <v>0</v>
      </c>
      <c r="DO75" s="64">
        <f t="shared" si="204"/>
        <v>0</v>
      </c>
      <c r="DP75" s="64">
        <f t="shared" si="205"/>
        <v>0</v>
      </c>
      <c r="DQ75" s="245"/>
      <c r="DR75" s="245"/>
      <c r="DS75" s="245"/>
      <c r="DT75" s="245"/>
      <c r="DU75" s="245"/>
      <c r="DV75" s="245"/>
      <c r="DW75" s="245"/>
      <c r="DX75" s="245"/>
      <c r="DY75" s="33"/>
      <c r="DZ75" s="33"/>
      <c r="EA75" s="245"/>
      <c r="EB75" s="64">
        <f t="shared" si="264"/>
        <v>1319.9747400000001</v>
      </c>
      <c r="EC75" s="426">
        <f t="shared" si="265"/>
        <v>1660.91</v>
      </c>
      <c r="ED75" s="426">
        <f t="shared" si="93"/>
        <v>1660.91</v>
      </c>
      <c r="EE75" s="64">
        <f t="shared" si="94"/>
        <v>1660.91</v>
      </c>
      <c r="EF75" s="64">
        <f t="shared" si="206"/>
        <v>0</v>
      </c>
      <c r="EG75" s="64">
        <f t="shared" si="95"/>
        <v>0</v>
      </c>
      <c r="EH75" s="64">
        <f t="shared" si="207"/>
        <v>0</v>
      </c>
      <c r="EI75" s="64">
        <f t="shared" si="208"/>
        <v>1319.9747400000001</v>
      </c>
      <c r="EJ75" s="64">
        <f t="shared" si="96"/>
        <v>1660.91</v>
      </c>
      <c r="EK75" s="64">
        <f t="shared" si="209"/>
        <v>1660.91</v>
      </c>
      <c r="EL75" s="64">
        <f t="shared" si="210"/>
        <v>0</v>
      </c>
      <c r="EM75" s="64">
        <f t="shared" si="211"/>
        <v>0</v>
      </c>
      <c r="EN75" s="64">
        <f t="shared" si="212"/>
        <v>0</v>
      </c>
      <c r="EO75" s="64">
        <f t="shared" si="213"/>
        <v>0</v>
      </c>
      <c r="EP75" s="64">
        <f t="shared" si="214"/>
        <v>0</v>
      </c>
      <c r="EQ75" s="64">
        <f t="shared" si="215"/>
        <v>0</v>
      </c>
      <c r="ER75" s="64">
        <f t="shared" si="216"/>
        <v>0</v>
      </c>
      <c r="ES75" s="64"/>
      <c r="ET75" s="426">
        <f t="shared" si="217"/>
        <v>0</v>
      </c>
      <c r="EU75" s="64">
        <f t="shared" si="218"/>
        <v>0</v>
      </c>
      <c r="EV75" s="64"/>
      <c r="EW75" s="426">
        <f t="shared" si="219"/>
        <v>0</v>
      </c>
      <c r="EX75" s="64">
        <f t="shared" si="266"/>
        <v>0</v>
      </c>
      <c r="EY75" s="426">
        <f t="shared" si="267"/>
        <v>0</v>
      </c>
      <c r="EZ75" s="426">
        <f t="shared" si="99"/>
        <v>0</v>
      </c>
      <c r="FA75" s="64">
        <f t="shared" si="100"/>
        <v>0</v>
      </c>
      <c r="FB75" s="64">
        <f t="shared" si="220"/>
        <v>0</v>
      </c>
      <c r="FC75" s="64">
        <f t="shared" si="101"/>
        <v>0</v>
      </c>
      <c r="FD75" s="64">
        <f t="shared" si="221"/>
        <v>0</v>
      </c>
      <c r="FE75" s="64">
        <f t="shared" si="222"/>
        <v>0</v>
      </c>
      <c r="FF75" s="64">
        <f t="shared" si="102"/>
        <v>0</v>
      </c>
      <c r="FG75" s="64">
        <f t="shared" si="223"/>
        <v>0</v>
      </c>
      <c r="FH75" s="64">
        <f t="shared" si="224"/>
        <v>0</v>
      </c>
      <c r="FI75" s="64">
        <f t="shared" si="225"/>
        <v>0</v>
      </c>
      <c r="FJ75" s="64">
        <f t="shared" si="226"/>
        <v>0</v>
      </c>
      <c r="FK75" s="64">
        <f t="shared" si="227"/>
        <v>0</v>
      </c>
      <c r="FL75" s="64">
        <f t="shared" si="228"/>
        <v>0</v>
      </c>
      <c r="FM75" s="64">
        <f t="shared" si="229"/>
        <v>0</v>
      </c>
      <c r="FN75" s="64">
        <f t="shared" si="230"/>
        <v>0</v>
      </c>
      <c r="FO75" s="64"/>
      <c r="FP75" s="64">
        <f t="shared" si="231"/>
        <v>0</v>
      </c>
      <c r="FQ75" s="64">
        <f t="shared" si="232"/>
        <v>0</v>
      </c>
      <c r="FR75" s="64"/>
      <c r="FS75" s="64">
        <f t="shared" si="233"/>
        <v>0</v>
      </c>
      <c r="FT75" s="64">
        <f t="shared" si="234"/>
        <v>0</v>
      </c>
      <c r="FU75" s="426">
        <f t="shared" si="235"/>
        <v>0</v>
      </c>
      <c r="FV75" s="426">
        <f t="shared" si="103"/>
        <v>0</v>
      </c>
      <c r="FW75" s="64">
        <f t="shared" si="51"/>
        <v>0</v>
      </c>
      <c r="FX75" s="64">
        <f t="shared" si="236"/>
        <v>0</v>
      </c>
      <c r="FY75" s="64">
        <f t="shared" si="104"/>
        <v>0</v>
      </c>
      <c r="FZ75" s="64">
        <f t="shared" si="237"/>
        <v>0</v>
      </c>
      <c r="GA75" s="64">
        <f t="shared" si="238"/>
        <v>0</v>
      </c>
      <c r="GB75" s="64">
        <f t="shared" si="105"/>
        <v>0</v>
      </c>
      <c r="GC75" s="64">
        <f t="shared" si="239"/>
        <v>0</v>
      </c>
      <c r="GD75" s="64">
        <f t="shared" si="240"/>
        <v>0</v>
      </c>
      <c r="GE75" s="64">
        <f t="shared" si="241"/>
        <v>0</v>
      </c>
      <c r="GF75" s="64">
        <f t="shared" si="242"/>
        <v>0</v>
      </c>
      <c r="GG75" s="64">
        <f t="shared" si="243"/>
        <v>0</v>
      </c>
      <c r="GH75" s="64">
        <f t="shared" si="244"/>
        <v>0</v>
      </c>
      <c r="GI75" s="64">
        <f t="shared" si="245"/>
        <v>0</v>
      </c>
      <c r="GJ75" s="64">
        <f t="shared" si="246"/>
        <v>0</v>
      </c>
      <c r="GK75" s="64"/>
      <c r="GL75" s="64">
        <f t="shared" si="247"/>
        <v>0</v>
      </c>
      <c r="GM75" s="64">
        <f t="shared" si="248"/>
        <v>0</v>
      </c>
      <c r="GN75" s="64"/>
      <c r="GO75" s="64">
        <f t="shared" si="249"/>
        <v>0</v>
      </c>
      <c r="GP75" s="64">
        <f t="shared" si="250"/>
        <v>0</v>
      </c>
      <c r="GQ75" s="426">
        <f t="shared" si="251"/>
        <v>0</v>
      </c>
      <c r="GR75" s="426">
        <f t="shared" si="106"/>
        <v>0</v>
      </c>
      <c r="GS75" s="64">
        <f t="shared" si="68"/>
        <v>0</v>
      </c>
      <c r="GT75" s="64">
        <f t="shared" si="252"/>
        <v>0</v>
      </c>
      <c r="GU75" s="64">
        <f t="shared" si="107"/>
        <v>0</v>
      </c>
      <c r="GV75" s="64">
        <f t="shared" si="253"/>
        <v>0</v>
      </c>
      <c r="GW75" s="64">
        <f t="shared" si="254"/>
        <v>0</v>
      </c>
      <c r="GX75" s="64">
        <f t="shared" si="108"/>
        <v>0</v>
      </c>
      <c r="GY75" s="64">
        <f t="shared" si="255"/>
        <v>0</v>
      </c>
      <c r="GZ75" s="64">
        <f t="shared" si="256"/>
        <v>0</v>
      </c>
      <c r="HA75" s="64">
        <f t="shared" si="109"/>
        <v>0</v>
      </c>
      <c r="HB75" s="64">
        <f t="shared" si="257"/>
        <v>0</v>
      </c>
      <c r="HC75" s="64">
        <f t="shared" si="258"/>
        <v>0</v>
      </c>
      <c r="HD75" s="64">
        <f t="shared" si="110"/>
        <v>0</v>
      </c>
      <c r="HE75" s="64">
        <f t="shared" si="259"/>
        <v>0</v>
      </c>
      <c r="HF75" s="64">
        <f t="shared" si="260"/>
        <v>0</v>
      </c>
      <c r="HG75" s="64"/>
      <c r="HH75" s="64">
        <f t="shared" si="261"/>
        <v>0</v>
      </c>
      <c r="HI75" s="64">
        <f t="shared" si="262"/>
        <v>0</v>
      </c>
      <c r="HJ75" s="64"/>
      <c r="HK75" s="64">
        <f t="shared" si="263"/>
        <v>0</v>
      </c>
      <c r="HL75" s="382">
        <f t="shared" si="111"/>
        <v>1319.9747400000001</v>
      </c>
      <c r="HM75" s="398">
        <f t="shared" si="81"/>
        <v>1660.91</v>
      </c>
      <c r="HN75" s="398">
        <f t="shared" si="112"/>
        <v>1660.91</v>
      </c>
      <c r="HO75" s="382">
        <f t="shared" si="82"/>
        <v>1660.91</v>
      </c>
      <c r="HP75" s="382">
        <f t="shared" si="113"/>
        <v>0</v>
      </c>
      <c r="HQ75" s="382">
        <f t="shared" si="133"/>
        <v>0</v>
      </c>
      <c r="HR75" s="382">
        <f t="shared" si="134"/>
        <v>0</v>
      </c>
      <c r="HS75" s="382">
        <f t="shared" si="135"/>
        <v>1319.9747400000001</v>
      </c>
      <c r="HT75" s="382">
        <f t="shared" si="136"/>
        <v>1660.91</v>
      </c>
      <c r="HU75" s="382">
        <f t="shared" si="137"/>
        <v>1660.91</v>
      </c>
      <c r="HV75" s="382">
        <f t="shared" si="138"/>
        <v>0</v>
      </c>
      <c r="HW75" s="382">
        <f t="shared" si="139"/>
        <v>0</v>
      </c>
      <c r="HX75" s="382">
        <f t="shared" si="140"/>
        <v>0</v>
      </c>
      <c r="HY75" s="382">
        <f t="shared" si="141"/>
        <v>0</v>
      </c>
      <c r="HZ75" s="382">
        <f t="shared" si="142"/>
        <v>0</v>
      </c>
      <c r="IA75" s="382">
        <f t="shared" si="143"/>
        <v>0</v>
      </c>
      <c r="IB75" s="382">
        <f t="shared" si="144"/>
        <v>0</v>
      </c>
      <c r="IC75" s="382">
        <f t="shared" si="145"/>
        <v>0</v>
      </c>
      <c r="ID75" s="382">
        <f t="shared" si="146"/>
        <v>0</v>
      </c>
      <c r="IE75" s="382">
        <f t="shared" si="147"/>
        <v>0</v>
      </c>
      <c r="IF75" s="382">
        <f t="shared" si="148"/>
        <v>0</v>
      </c>
      <c r="IG75" s="382">
        <f t="shared" si="149"/>
        <v>0</v>
      </c>
    </row>
    <row r="76" spans="1:241" s="35" customFormat="1" ht="22.5" hidden="1" customHeight="1" outlineLevel="1">
      <c r="A76" s="57" t="s">
        <v>221</v>
      </c>
      <c r="B76" s="60" t="s">
        <v>222</v>
      </c>
      <c r="C76" s="282" t="s">
        <v>357</v>
      </c>
      <c r="D76" s="60" t="s">
        <v>360</v>
      </c>
      <c r="E76" s="245" t="s">
        <v>21</v>
      </c>
      <c r="F76" s="245"/>
      <c r="G76" s="245" t="s">
        <v>13</v>
      </c>
      <c r="H76" s="245"/>
      <c r="I76" s="245"/>
      <c r="J76" s="245">
        <v>2017</v>
      </c>
      <c r="K76" s="245">
        <v>2020</v>
      </c>
      <c r="L76" s="392" t="s">
        <v>606</v>
      </c>
      <c r="M76" s="34">
        <f t="shared" si="294"/>
        <v>700</v>
      </c>
      <c r="N76" s="392" t="s">
        <v>606</v>
      </c>
      <c r="O76" s="34">
        <f t="shared" si="295"/>
        <v>700</v>
      </c>
      <c r="P76" s="34">
        <f t="shared" si="296"/>
        <v>0</v>
      </c>
      <c r="Q76" s="34">
        <f t="shared" si="296"/>
        <v>0</v>
      </c>
      <c r="R76" s="34">
        <f t="shared" si="296"/>
        <v>0</v>
      </c>
      <c r="S76" s="34">
        <f t="shared" si="296"/>
        <v>0</v>
      </c>
      <c r="T76" s="34">
        <f t="shared" si="296"/>
        <v>700</v>
      </c>
      <c r="U76" s="34">
        <f t="shared" si="296"/>
        <v>0</v>
      </c>
      <c r="V76" s="66">
        <f t="shared" si="132"/>
        <v>0</v>
      </c>
      <c r="W76" s="34"/>
      <c r="X76" s="34"/>
      <c r="Y76" s="34"/>
      <c r="Z76" s="34"/>
      <c r="AA76" s="34"/>
      <c r="AB76" s="34"/>
      <c r="AC76" s="34"/>
      <c r="AD76" s="34"/>
      <c r="AE76" s="34"/>
      <c r="AF76" s="34"/>
      <c r="AG76" s="34">
        <f t="shared" si="298"/>
        <v>0</v>
      </c>
      <c r="AH76" s="34">
        <f t="shared" si="298"/>
        <v>700</v>
      </c>
      <c r="AI76" s="34">
        <f t="shared" si="131"/>
        <v>0</v>
      </c>
      <c r="AJ76" s="34"/>
      <c r="AK76" s="34"/>
      <c r="AL76" s="34"/>
      <c r="AM76" s="34"/>
      <c r="AN76" s="34"/>
      <c r="AO76" s="34"/>
      <c r="AP76" s="34"/>
      <c r="AQ76" s="34"/>
      <c r="AR76" s="34"/>
      <c r="AS76" s="34">
        <f t="shared" si="299"/>
        <v>0</v>
      </c>
      <c r="AT76" s="34">
        <f t="shared" si="299"/>
        <v>0</v>
      </c>
      <c r="AU76" s="34"/>
      <c r="AV76" s="34">
        <f t="shared" si="297"/>
        <v>0</v>
      </c>
      <c r="AW76" s="34">
        <f t="shared" si="297"/>
        <v>0</v>
      </c>
      <c r="AX76" s="34"/>
      <c r="AY76" s="34">
        <f t="shared" si="300"/>
        <v>700</v>
      </c>
      <c r="AZ76" s="34">
        <f t="shared" si="300"/>
        <v>700</v>
      </c>
      <c r="BA76" s="185"/>
      <c r="BB76" s="185"/>
      <c r="BC76" s="185"/>
      <c r="BD76" s="185"/>
      <c r="BE76" s="185">
        <v>700</v>
      </c>
      <c r="BF76" s="185">
        <v>0</v>
      </c>
      <c r="BG76" s="185"/>
      <c r="BH76" s="185">
        <v>700</v>
      </c>
      <c r="BI76" s="185"/>
      <c r="BJ76" s="185"/>
      <c r="BK76" s="194"/>
      <c r="BL76" s="194"/>
      <c r="BM76" s="34">
        <f t="shared" si="301"/>
        <v>0</v>
      </c>
      <c r="BN76" s="34">
        <f t="shared" si="301"/>
        <v>0</v>
      </c>
      <c r="BO76" s="47"/>
      <c r="BP76" s="47"/>
      <c r="BQ76" s="47"/>
      <c r="BR76" s="47"/>
      <c r="BS76" s="47"/>
      <c r="BT76" s="47"/>
      <c r="BU76" s="47"/>
      <c r="BV76" s="47"/>
      <c r="BW76" s="47"/>
      <c r="BX76" s="47"/>
      <c r="BY76" s="47"/>
      <c r="BZ76" s="47"/>
      <c r="CA76" s="34">
        <f t="shared" si="302"/>
        <v>0</v>
      </c>
      <c r="CB76" s="34">
        <f t="shared" si="302"/>
        <v>0</v>
      </c>
      <c r="CC76" s="245"/>
      <c r="CD76" s="245"/>
      <c r="CE76" s="245"/>
      <c r="CF76" s="245"/>
      <c r="CG76" s="245"/>
      <c r="CH76" s="245"/>
      <c r="CI76" s="245"/>
      <c r="CJ76" s="245"/>
      <c r="CK76" s="245"/>
      <c r="CL76" s="245"/>
      <c r="CM76" s="245"/>
      <c r="CN76" s="245"/>
      <c r="CO76" s="34">
        <f t="shared" si="303"/>
        <v>0</v>
      </c>
      <c r="CP76" s="34">
        <f t="shared" si="303"/>
        <v>0</v>
      </c>
      <c r="CQ76" s="245"/>
      <c r="CR76" s="245"/>
      <c r="CS76" s="245"/>
      <c r="CT76" s="245"/>
      <c r="CU76" s="245"/>
      <c r="CV76" s="245"/>
      <c r="CW76" s="245"/>
      <c r="CX76" s="245"/>
      <c r="CY76" s="245"/>
      <c r="CZ76" s="358"/>
      <c r="DA76" s="358"/>
      <c r="DB76" s="358"/>
      <c r="DC76" s="380">
        <f t="shared" si="192"/>
        <v>700</v>
      </c>
      <c r="DD76" s="380">
        <f t="shared" si="193"/>
        <v>700</v>
      </c>
      <c r="DE76" s="64">
        <f t="shared" si="194"/>
        <v>0</v>
      </c>
      <c r="DF76" s="64">
        <f t="shared" si="195"/>
        <v>0</v>
      </c>
      <c r="DG76" s="64">
        <f t="shared" si="196"/>
        <v>0</v>
      </c>
      <c r="DH76" s="64">
        <f t="shared" si="197"/>
        <v>0</v>
      </c>
      <c r="DI76" s="64">
        <f t="shared" si="198"/>
        <v>700</v>
      </c>
      <c r="DJ76" s="64">
        <f t="shared" si="199"/>
        <v>0</v>
      </c>
      <c r="DK76" s="64">
        <f t="shared" si="200"/>
        <v>0</v>
      </c>
      <c r="DL76" s="64">
        <f t="shared" si="201"/>
        <v>700</v>
      </c>
      <c r="DM76" s="64">
        <f t="shared" si="202"/>
        <v>0</v>
      </c>
      <c r="DN76" s="64">
        <f t="shared" si="203"/>
        <v>0</v>
      </c>
      <c r="DO76" s="64">
        <f t="shared" si="204"/>
        <v>0</v>
      </c>
      <c r="DP76" s="64">
        <f t="shared" si="205"/>
        <v>0</v>
      </c>
      <c r="DQ76" s="245"/>
      <c r="DR76" s="245"/>
      <c r="DS76" s="245"/>
      <c r="DT76" s="245"/>
      <c r="DU76" s="245"/>
      <c r="DV76" s="245"/>
      <c r="DW76" s="245"/>
      <c r="DX76" s="245"/>
      <c r="DY76" s="33"/>
      <c r="DZ76" s="33"/>
      <c r="EA76" s="245"/>
      <c r="EB76" s="64">
        <f t="shared" si="264"/>
        <v>700</v>
      </c>
      <c r="EC76" s="426">
        <f t="shared" si="265"/>
        <v>0</v>
      </c>
      <c r="ED76" s="426">
        <f t="shared" si="93"/>
        <v>700</v>
      </c>
      <c r="EE76" s="64">
        <f t="shared" si="94"/>
        <v>700</v>
      </c>
      <c r="EF76" s="64">
        <f t="shared" si="206"/>
        <v>0</v>
      </c>
      <c r="EG76" s="64">
        <f t="shared" si="95"/>
        <v>0</v>
      </c>
      <c r="EH76" s="64">
        <f t="shared" si="207"/>
        <v>0</v>
      </c>
      <c r="EI76" s="64">
        <f t="shared" si="208"/>
        <v>0</v>
      </c>
      <c r="EJ76" s="64">
        <f t="shared" si="96"/>
        <v>0</v>
      </c>
      <c r="EK76" s="64">
        <f t="shared" si="209"/>
        <v>0</v>
      </c>
      <c r="EL76" s="64">
        <f t="shared" si="210"/>
        <v>700</v>
      </c>
      <c r="EM76" s="64">
        <f t="shared" si="211"/>
        <v>0</v>
      </c>
      <c r="EN76" s="64">
        <f t="shared" si="212"/>
        <v>0</v>
      </c>
      <c r="EO76" s="64">
        <f t="shared" si="213"/>
        <v>0</v>
      </c>
      <c r="EP76" s="64">
        <f t="shared" si="214"/>
        <v>0</v>
      </c>
      <c r="EQ76" s="64">
        <f t="shared" si="215"/>
        <v>700</v>
      </c>
      <c r="ER76" s="64">
        <f t="shared" si="216"/>
        <v>0</v>
      </c>
      <c r="ES76" s="64"/>
      <c r="ET76" s="426">
        <f t="shared" si="217"/>
        <v>0</v>
      </c>
      <c r="EU76" s="64">
        <f t="shared" si="218"/>
        <v>0</v>
      </c>
      <c r="EV76" s="64"/>
      <c r="EW76" s="426">
        <f t="shared" si="219"/>
        <v>0</v>
      </c>
      <c r="EX76" s="64">
        <f t="shared" si="266"/>
        <v>0</v>
      </c>
      <c r="EY76" s="426">
        <f t="shared" si="267"/>
        <v>0</v>
      </c>
      <c r="EZ76" s="426">
        <f t="shared" si="99"/>
        <v>0</v>
      </c>
      <c r="FA76" s="64">
        <f t="shared" si="100"/>
        <v>0</v>
      </c>
      <c r="FB76" s="64">
        <f t="shared" si="220"/>
        <v>0</v>
      </c>
      <c r="FC76" s="64">
        <f t="shared" si="101"/>
        <v>0</v>
      </c>
      <c r="FD76" s="64">
        <f t="shared" si="221"/>
        <v>0</v>
      </c>
      <c r="FE76" s="64">
        <f t="shared" si="222"/>
        <v>0</v>
      </c>
      <c r="FF76" s="64">
        <f t="shared" si="102"/>
        <v>0</v>
      </c>
      <c r="FG76" s="64">
        <f t="shared" si="223"/>
        <v>0</v>
      </c>
      <c r="FH76" s="64">
        <f t="shared" si="224"/>
        <v>0</v>
      </c>
      <c r="FI76" s="64">
        <f t="shared" si="225"/>
        <v>0</v>
      </c>
      <c r="FJ76" s="64">
        <f t="shared" si="226"/>
        <v>0</v>
      </c>
      <c r="FK76" s="64">
        <f t="shared" si="227"/>
        <v>0</v>
      </c>
      <c r="FL76" s="64">
        <f t="shared" si="228"/>
        <v>0</v>
      </c>
      <c r="FM76" s="64">
        <f t="shared" si="229"/>
        <v>0</v>
      </c>
      <c r="FN76" s="64">
        <f t="shared" si="230"/>
        <v>0</v>
      </c>
      <c r="FO76" s="64"/>
      <c r="FP76" s="64">
        <f t="shared" si="231"/>
        <v>0</v>
      </c>
      <c r="FQ76" s="64">
        <f t="shared" si="232"/>
        <v>0</v>
      </c>
      <c r="FR76" s="64"/>
      <c r="FS76" s="64">
        <f t="shared" si="233"/>
        <v>0</v>
      </c>
      <c r="FT76" s="64">
        <f t="shared" si="234"/>
        <v>0</v>
      </c>
      <c r="FU76" s="426">
        <f t="shared" si="235"/>
        <v>0</v>
      </c>
      <c r="FV76" s="426">
        <f t="shared" si="103"/>
        <v>0</v>
      </c>
      <c r="FW76" s="64">
        <f t="shared" si="51"/>
        <v>0</v>
      </c>
      <c r="FX76" s="64">
        <f t="shared" si="236"/>
        <v>0</v>
      </c>
      <c r="FY76" s="64">
        <f t="shared" si="104"/>
        <v>0</v>
      </c>
      <c r="FZ76" s="64">
        <f t="shared" si="237"/>
        <v>0</v>
      </c>
      <c r="GA76" s="64">
        <f t="shared" si="238"/>
        <v>0</v>
      </c>
      <c r="GB76" s="64">
        <f t="shared" si="105"/>
        <v>0</v>
      </c>
      <c r="GC76" s="64">
        <f t="shared" si="239"/>
        <v>0</v>
      </c>
      <c r="GD76" s="64">
        <f t="shared" si="240"/>
        <v>0</v>
      </c>
      <c r="GE76" s="64">
        <f t="shared" si="241"/>
        <v>0</v>
      </c>
      <c r="GF76" s="64">
        <f t="shared" si="242"/>
        <v>0</v>
      </c>
      <c r="GG76" s="64">
        <f t="shared" si="243"/>
        <v>0</v>
      </c>
      <c r="GH76" s="64">
        <f t="shared" si="244"/>
        <v>0</v>
      </c>
      <c r="GI76" s="64">
        <f t="shared" si="245"/>
        <v>0</v>
      </c>
      <c r="GJ76" s="64">
        <f t="shared" si="246"/>
        <v>0</v>
      </c>
      <c r="GK76" s="64"/>
      <c r="GL76" s="64">
        <f t="shared" si="247"/>
        <v>0</v>
      </c>
      <c r="GM76" s="64">
        <f t="shared" si="248"/>
        <v>0</v>
      </c>
      <c r="GN76" s="64"/>
      <c r="GO76" s="64">
        <f t="shared" si="249"/>
        <v>0</v>
      </c>
      <c r="GP76" s="64">
        <f t="shared" si="250"/>
        <v>0</v>
      </c>
      <c r="GQ76" s="426">
        <f t="shared" si="251"/>
        <v>0</v>
      </c>
      <c r="GR76" s="426">
        <f t="shared" si="106"/>
        <v>0</v>
      </c>
      <c r="GS76" s="64">
        <f t="shared" si="68"/>
        <v>0</v>
      </c>
      <c r="GT76" s="64">
        <f t="shared" si="252"/>
        <v>0</v>
      </c>
      <c r="GU76" s="64">
        <f t="shared" si="107"/>
        <v>0</v>
      </c>
      <c r="GV76" s="64">
        <f t="shared" si="253"/>
        <v>0</v>
      </c>
      <c r="GW76" s="64">
        <f t="shared" si="254"/>
        <v>0</v>
      </c>
      <c r="GX76" s="64">
        <f t="shared" si="108"/>
        <v>0</v>
      </c>
      <c r="GY76" s="64">
        <f t="shared" si="255"/>
        <v>0</v>
      </c>
      <c r="GZ76" s="64">
        <f t="shared" si="256"/>
        <v>0</v>
      </c>
      <c r="HA76" s="64">
        <f t="shared" si="109"/>
        <v>0</v>
      </c>
      <c r="HB76" s="64">
        <f t="shared" si="257"/>
        <v>0</v>
      </c>
      <c r="HC76" s="64">
        <f t="shared" si="258"/>
        <v>0</v>
      </c>
      <c r="HD76" s="64">
        <f t="shared" si="110"/>
        <v>0</v>
      </c>
      <c r="HE76" s="64">
        <f t="shared" si="259"/>
        <v>0</v>
      </c>
      <c r="HF76" s="64">
        <f t="shared" si="260"/>
        <v>0</v>
      </c>
      <c r="HG76" s="64"/>
      <c r="HH76" s="64">
        <f t="shared" si="261"/>
        <v>0</v>
      </c>
      <c r="HI76" s="64">
        <f t="shared" si="262"/>
        <v>0</v>
      </c>
      <c r="HJ76" s="64"/>
      <c r="HK76" s="64">
        <f t="shared" si="263"/>
        <v>0</v>
      </c>
      <c r="HL76" s="382">
        <f t="shared" si="111"/>
        <v>700</v>
      </c>
      <c r="HM76" s="398">
        <f t="shared" ref="HM76:HM139" si="305">HQ76+HT76+HW76+HZ76+IC76+IF76</f>
        <v>0</v>
      </c>
      <c r="HN76" s="398">
        <f t="shared" si="112"/>
        <v>700</v>
      </c>
      <c r="HO76" s="382">
        <f t="shared" ref="HO76:HO139" si="306">HR76+HU76+HX76+IA76+ID76+IG76</f>
        <v>700</v>
      </c>
      <c r="HP76" s="382">
        <f t="shared" si="113"/>
        <v>0</v>
      </c>
      <c r="HQ76" s="382">
        <f t="shared" si="133"/>
        <v>0</v>
      </c>
      <c r="HR76" s="382">
        <f t="shared" si="134"/>
        <v>0</v>
      </c>
      <c r="HS76" s="382">
        <f t="shared" si="135"/>
        <v>0</v>
      </c>
      <c r="HT76" s="382">
        <f t="shared" si="136"/>
        <v>0</v>
      </c>
      <c r="HU76" s="382">
        <f t="shared" si="137"/>
        <v>0</v>
      </c>
      <c r="HV76" s="382">
        <f t="shared" si="138"/>
        <v>700</v>
      </c>
      <c r="HW76" s="382">
        <f t="shared" si="139"/>
        <v>0</v>
      </c>
      <c r="HX76" s="382">
        <f t="shared" si="140"/>
        <v>0</v>
      </c>
      <c r="HY76" s="382">
        <f t="shared" si="141"/>
        <v>0</v>
      </c>
      <c r="HZ76" s="382">
        <f t="shared" si="142"/>
        <v>0</v>
      </c>
      <c r="IA76" s="382">
        <f t="shared" si="143"/>
        <v>700</v>
      </c>
      <c r="IB76" s="382">
        <f t="shared" si="144"/>
        <v>0</v>
      </c>
      <c r="IC76" s="382">
        <f t="shared" si="145"/>
        <v>0</v>
      </c>
      <c r="ID76" s="382">
        <f t="shared" si="146"/>
        <v>0</v>
      </c>
      <c r="IE76" s="382">
        <f t="shared" si="147"/>
        <v>0</v>
      </c>
      <c r="IF76" s="382">
        <f t="shared" si="148"/>
        <v>0</v>
      </c>
      <c r="IG76" s="382">
        <f t="shared" si="149"/>
        <v>0</v>
      </c>
    </row>
    <row r="77" spans="1:241" s="52" customFormat="1" ht="22.5" hidden="1" customHeight="1" outlineLevel="1">
      <c r="A77" s="57" t="s">
        <v>349</v>
      </c>
      <c r="B77" s="60" t="s">
        <v>283</v>
      </c>
      <c r="C77" s="282" t="s">
        <v>358</v>
      </c>
      <c r="D77" s="352"/>
      <c r="E77" s="245" t="s">
        <v>21</v>
      </c>
      <c r="F77" s="50"/>
      <c r="G77" s="245" t="s">
        <v>13</v>
      </c>
      <c r="H77" s="50"/>
      <c r="I77" s="50"/>
      <c r="J77" s="245">
        <v>2017</v>
      </c>
      <c r="K77" s="245">
        <v>2022</v>
      </c>
      <c r="L77" s="392" t="s">
        <v>606</v>
      </c>
      <c r="M77" s="34">
        <f t="shared" si="294"/>
        <v>21633.145669999998</v>
      </c>
      <c r="N77" s="392" t="s">
        <v>606</v>
      </c>
      <c r="O77" s="34">
        <f t="shared" si="295"/>
        <v>19910.879999999997</v>
      </c>
      <c r="P77" s="34">
        <f t="shared" si="296"/>
        <v>1058.25</v>
      </c>
      <c r="Q77" s="34">
        <f t="shared" si="296"/>
        <v>1058.25</v>
      </c>
      <c r="R77" s="34">
        <f t="shared" si="296"/>
        <v>5494.4356699999998</v>
      </c>
      <c r="S77" s="34">
        <f t="shared" si="296"/>
        <v>4102.2</v>
      </c>
      <c r="T77" s="34">
        <f t="shared" si="296"/>
        <v>1080.0299999999997</v>
      </c>
      <c r="U77" s="34">
        <f t="shared" si="296"/>
        <v>750</v>
      </c>
      <c r="V77" s="66">
        <f t="shared" si="132"/>
        <v>0</v>
      </c>
      <c r="W77" s="34">
        <v>750</v>
      </c>
      <c r="X77" s="34"/>
      <c r="Y77" s="34"/>
      <c r="Z77" s="34"/>
      <c r="AA77" s="34"/>
      <c r="AB77" s="34"/>
      <c r="AC77" s="34"/>
      <c r="AD77" s="34"/>
      <c r="AE77" s="34"/>
      <c r="AF77" s="34"/>
      <c r="AG77" s="34">
        <f t="shared" si="298"/>
        <v>4000.43</v>
      </c>
      <c r="AH77" s="34">
        <f>BH77+BV77+CJ77+CX77</f>
        <v>4000.43</v>
      </c>
      <c r="AI77" s="34">
        <f t="shared" si="131"/>
        <v>0</v>
      </c>
      <c r="AJ77" s="34"/>
      <c r="AK77" s="34"/>
      <c r="AL77" s="34"/>
      <c r="AM77" s="34"/>
      <c r="AN77" s="34"/>
      <c r="AO77" s="34"/>
      <c r="AP77" s="34"/>
      <c r="AQ77" s="34"/>
      <c r="AR77" s="34"/>
      <c r="AS77" s="34">
        <f t="shared" si="299"/>
        <v>5000</v>
      </c>
      <c r="AT77" s="34">
        <f t="shared" si="299"/>
        <v>5000</v>
      </c>
      <c r="AU77" s="34"/>
      <c r="AV77" s="34">
        <f t="shared" si="297"/>
        <v>5000</v>
      </c>
      <c r="AW77" s="34">
        <f t="shared" si="297"/>
        <v>5000</v>
      </c>
      <c r="AX77" s="34"/>
      <c r="AY77" s="34">
        <f t="shared" si="300"/>
        <v>21633.145669999998</v>
      </c>
      <c r="AZ77" s="34">
        <f t="shared" si="300"/>
        <v>19910.879999999997</v>
      </c>
      <c r="BA77" s="184">
        <v>1058.25</v>
      </c>
      <c r="BB77" s="184">
        <v>1058.25</v>
      </c>
      <c r="BC77" s="184">
        <v>5494.4356699999998</v>
      </c>
      <c r="BD77" s="184">
        <v>4102.2</v>
      </c>
      <c r="BE77" s="184">
        <v>1080.0299999999997</v>
      </c>
      <c r="BF77" s="184">
        <v>750</v>
      </c>
      <c r="BG77" s="184">
        <v>4000.43</v>
      </c>
      <c r="BH77" s="184">
        <f>5000-999.57</f>
        <v>4000.43</v>
      </c>
      <c r="BI77" s="184">
        <v>5000</v>
      </c>
      <c r="BJ77" s="184">
        <v>5000</v>
      </c>
      <c r="BK77" s="184">
        <v>5000</v>
      </c>
      <c r="BL77" s="184">
        <v>5000</v>
      </c>
      <c r="BM77" s="34">
        <f t="shared" si="301"/>
        <v>0</v>
      </c>
      <c r="BN77" s="34">
        <f t="shared" si="301"/>
        <v>0</v>
      </c>
      <c r="BO77" s="74"/>
      <c r="BP77" s="74"/>
      <c r="BQ77" s="74"/>
      <c r="BR77" s="74"/>
      <c r="BS77" s="74"/>
      <c r="BT77" s="74"/>
      <c r="BU77" s="74"/>
      <c r="BV77" s="74"/>
      <c r="BW77" s="74"/>
      <c r="BX77" s="74"/>
      <c r="BY77" s="74"/>
      <c r="BZ77" s="74"/>
      <c r="CA77" s="34">
        <f t="shared" si="302"/>
        <v>0</v>
      </c>
      <c r="CB77" s="34">
        <f t="shared" si="302"/>
        <v>0</v>
      </c>
      <c r="CC77" s="34"/>
      <c r="CD77" s="34"/>
      <c r="CE77" s="34"/>
      <c r="CF77" s="34"/>
      <c r="CG77" s="34"/>
      <c r="CH77" s="34"/>
      <c r="CI77" s="34"/>
      <c r="CJ77" s="34"/>
      <c r="CK77" s="34"/>
      <c r="CL77" s="34"/>
      <c r="CM77" s="34"/>
      <c r="CN77" s="34"/>
      <c r="CO77" s="34">
        <f t="shared" si="303"/>
        <v>0</v>
      </c>
      <c r="CP77" s="34">
        <f t="shared" si="303"/>
        <v>0</v>
      </c>
      <c r="CQ77" s="34"/>
      <c r="CR77" s="34"/>
      <c r="CS77" s="34"/>
      <c r="CT77" s="34"/>
      <c r="CU77" s="34">
        <v>0</v>
      </c>
      <c r="CV77" s="34"/>
      <c r="CW77" s="34">
        <v>0</v>
      </c>
      <c r="CX77" s="34"/>
      <c r="CY77" s="34">
        <v>0</v>
      </c>
      <c r="CZ77" s="34"/>
      <c r="DA77" s="34">
        <v>0</v>
      </c>
      <c r="DB77" s="34"/>
      <c r="DC77" s="380">
        <f t="shared" ref="DC77:DC108" si="307">DE77+DG77+DI77+DK77+DM77+DO77</f>
        <v>21633.145669999998</v>
      </c>
      <c r="DD77" s="380">
        <f t="shared" ref="DD77:DD108" si="308">DF77+DH77+DJ77+DL77+DN77+DP77</f>
        <v>19910.879999999997</v>
      </c>
      <c r="DE77" s="64">
        <f t="shared" ref="DE77:DE108" si="309">BA77+BO77+CC77+CQ77</f>
        <v>1058.25</v>
      </c>
      <c r="DF77" s="64">
        <f t="shared" ref="DF77:DF108" si="310">BB77+BP77+CD77+CR77</f>
        <v>1058.25</v>
      </c>
      <c r="DG77" s="64">
        <f t="shared" ref="DG77:DG108" si="311">BC77+BQ77+CE77+CS77</f>
        <v>5494.4356699999998</v>
      </c>
      <c r="DH77" s="64">
        <f t="shared" ref="DH77:DH108" si="312">BD77+BR77+CF77+CT77</f>
        <v>4102.2</v>
      </c>
      <c r="DI77" s="64">
        <f t="shared" ref="DI77:DI108" si="313">BE77+BS77+CG77+CU77</f>
        <v>1080.0299999999997</v>
      </c>
      <c r="DJ77" s="64">
        <f t="shared" ref="DJ77:DJ108" si="314">BF77+BT77+CH77+CV77</f>
        <v>750</v>
      </c>
      <c r="DK77" s="64">
        <f t="shared" ref="DK77:DK108" si="315">BG77+BU77+CI77+CW77</f>
        <v>4000.43</v>
      </c>
      <c r="DL77" s="64">
        <f t="shared" ref="DL77:DL108" si="316">BH77+BV77+CJ77+CX77</f>
        <v>4000.43</v>
      </c>
      <c r="DM77" s="64">
        <f t="shared" ref="DM77:DM108" si="317">BI77+BW77+CK77+CY77</f>
        <v>5000</v>
      </c>
      <c r="DN77" s="64">
        <f t="shared" ref="DN77:DN108" si="318">BJ77+BX77+CL77+CZ77</f>
        <v>5000</v>
      </c>
      <c r="DO77" s="64">
        <f t="shared" ref="DO77:DO108" si="319">BK77+BY77+CM77+DA77</f>
        <v>5000</v>
      </c>
      <c r="DP77" s="64">
        <f t="shared" ref="DP77:DP108" si="320">BL77+BZ77+CN77+DB77</f>
        <v>5000</v>
      </c>
      <c r="DQ77" s="50"/>
      <c r="DR77" s="50"/>
      <c r="DS77" s="50"/>
      <c r="DT77" s="50"/>
      <c r="DU77" s="50"/>
      <c r="DV77" s="50"/>
      <c r="DW77" s="50"/>
      <c r="DX77" s="50"/>
      <c r="DY77" s="51"/>
      <c r="DZ77" s="51"/>
      <c r="EA77" s="50"/>
      <c r="EB77" s="64">
        <f t="shared" si="264"/>
        <v>21633.145669999998</v>
      </c>
      <c r="EC77" s="426">
        <f t="shared" si="265"/>
        <v>5910.45</v>
      </c>
      <c r="ED77" s="426">
        <f t="shared" si="93"/>
        <v>9910.8799999999992</v>
      </c>
      <c r="EE77" s="64">
        <f t="shared" si="94"/>
        <v>19910.879999999997</v>
      </c>
      <c r="EF77" s="64">
        <f t="shared" ref="EF77:EF108" si="321">BA77</f>
        <v>1058.25</v>
      </c>
      <c r="EG77" s="64">
        <f t="shared" si="95"/>
        <v>1058.25</v>
      </c>
      <c r="EH77" s="64">
        <f t="shared" ref="EH77:EH108" si="322">BB77</f>
        <v>1058.25</v>
      </c>
      <c r="EI77" s="64">
        <f t="shared" ref="EI77:EI108" si="323">BC77</f>
        <v>5494.4356699999998</v>
      </c>
      <c r="EJ77" s="64">
        <f t="shared" si="96"/>
        <v>4102.2</v>
      </c>
      <c r="EK77" s="64">
        <f t="shared" ref="EK77:EK108" si="324">BD77</f>
        <v>4102.2</v>
      </c>
      <c r="EL77" s="64">
        <f t="shared" ref="EL77:EL108" si="325">BE77</f>
        <v>1080.0299999999997</v>
      </c>
      <c r="EM77" s="64">
        <f t="shared" ref="EM77:EM108" si="326">W77</f>
        <v>750</v>
      </c>
      <c r="EN77" s="64">
        <f t="shared" ref="EN77:EN108" si="327">BF77</f>
        <v>750</v>
      </c>
      <c r="EO77" s="64">
        <f t="shared" ref="EO77:EO108" si="328">BG77</f>
        <v>4000.43</v>
      </c>
      <c r="EP77" s="64">
        <f t="shared" ref="EP77:EP108" si="329">AJ77</f>
        <v>0</v>
      </c>
      <c r="EQ77" s="64">
        <f t="shared" ref="EQ77:EQ108" si="330">BH77</f>
        <v>4000.43</v>
      </c>
      <c r="ER77" s="64">
        <f t="shared" ref="ER77:ER108" si="331">BI77</f>
        <v>5000</v>
      </c>
      <c r="ES77" s="64"/>
      <c r="ET77" s="426">
        <f t="shared" ref="ET77:ET108" si="332">BJ77</f>
        <v>5000</v>
      </c>
      <c r="EU77" s="64">
        <f t="shared" ref="EU77:EU108" si="333">BK77</f>
        <v>5000</v>
      </c>
      <c r="EV77" s="64"/>
      <c r="EW77" s="426">
        <f t="shared" ref="EW77:EW108" si="334">BL77</f>
        <v>5000</v>
      </c>
      <c r="EX77" s="64">
        <f t="shared" si="266"/>
        <v>0</v>
      </c>
      <c r="EY77" s="426">
        <f t="shared" si="267"/>
        <v>0</v>
      </c>
      <c r="EZ77" s="426">
        <f t="shared" si="99"/>
        <v>0</v>
      </c>
      <c r="FA77" s="64">
        <f t="shared" si="100"/>
        <v>0</v>
      </c>
      <c r="FB77" s="64">
        <f t="shared" ref="FB77:FB108" si="335">BO77</f>
        <v>0</v>
      </c>
      <c r="FC77" s="64">
        <f t="shared" si="101"/>
        <v>0</v>
      </c>
      <c r="FD77" s="64">
        <f t="shared" ref="FD77:FD108" si="336">BP77</f>
        <v>0</v>
      </c>
      <c r="FE77" s="64">
        <f t="shared" ref="FE77:FE108" si="337">BQ77</f>
        <v>0</v>
      </c>
      <c r="FF77" s="64">
        <f t="shared" si="102"/>
        <v>0</v>
      </c>
      <c r="FG77" s="64">
        <f t="shared" ref="FG77:FG108" si="338">BR77</f>
        <v>0</v>
      </c>
      <c r="FH77" s="64">
        <f t="shared" ref="FH77:FH108" si="339">BS77</f>
        <v>0</v>
      </c>
      <c r="FI77" s="64">
        <f t="shared" ref="FI77:FI108" si="340">X77</f>
        <v>0</v>
      </c>
      <c r="FJ77" s="64">
        <f t="shared" ref="FJ77:FJ108" si="341">BT77</f>
        <v>0</v>
      </c>
      <c r="FK77" s="64">
        <f t="shared" ref="FK77:FK108" si="342">BU77</f>
        <v>0</v>
      </c>
      <c r="FL77" s="64">
        <f t="shared" ref="FL77:FL108" si="343">AK77</f>
        <v>0</v>
      </c>
      <c r="FM77" s="64">
        <f t="shared" ref="FM77:FM108" si="344">BV77</f>
        <v>0</v>
      </c>
      <c r="FN77" s="64">
        <f t="shared" ref="FN77:FN108" si="345">BW77</f>
        <v>0</v>
      </c>
      <c r="FO77" s="64"/>
      <c r="FP77" s="64">
        <f t="shared" ref="FP77:FP108" si="346">BX77</f>
        <v>0</v>
      </c>
      <c r="FQ77" s="64">
        <f t="shared" ref="FQ77:FQ108" si="347">BY77</f>
        <v>0</v>
      </c>
      <c r="FR77" s="64"/>
      <c r="FS77" s="64">
        <f t="shared" ref="FS77:FS108" si="348">BZ77</f>
        <v>0</v>
      </c>
      <c r="FT77" s="64">
        <f t="shared" ref="FT77:FT108" si="349">FX77+GA77+GD77+GG77+GJ77+GM77</f>
        <v>0</v>
      </c>
      <c r="FU77" s="426">
        <f t="shared" ref="FU77:FU108" si="350">FY77+GB77+GE77+GH77+GK77+GN77</f>
        <v>0</v>
      </c>
      <c r="FV77" s="426">
        <f t="shared" si="103"/>
        <v>0</v>
      </c>
      <c r="FW77" s="64">
        <f t="shared" ref="FW77" si="351">FZ77+GC77+GF77+GI77+GL77+GO77</f>
        <v>0</v>
      </c>
      <c r="FX77" s="64">
        <f t="shared" ref="FX77:FX108" si="352">CC77</f>
        <v>0</v>
      </c>
      <c r="FY77" s="64">
        <f t="shared" si="104"/>
        <v>0</v>
      </c>
      <c r="FZ77" s="64">
        <f t="shared" ref="FZ77:FZ108" si="353">CD77</f>
        <v>0</v>
      </c>
      <c r="GA77" s="64">
        <f t="shared" ref="GA77:GA108" si="354">CE77</f>
        <v>0</v>
      </c>
      <c r="GB77" s="64">
        <f t="shared" si="105"/>
        <v>0</v>
      </c>
      <c r="GC77" s="64">
        <f t="shared" ref="GC77:GC108" si="355">CF77</f>
        <v>0</v>
      </c>
      <c r="GD77" s="64">
        <f t="shared" ref="GD77:GD108" si="356">CG77</f>
        <v>0</v>
      </c>
      <c r="GE77" s="64">
        <f t="shared" ref="GE77:GE108" si="357">AC77</f>
        <v>0</v>
      </c>
      <c r="GF77" s="64">
        <f t="shared" ref="GF77:GF108" si="358">CH77</f>
        <v>0</v>
      </c>
      <c r="GG77" s="64">
        <f t="shared" ref="GG77:GG108" si="359">CI77</f>
        <v>0</v>
      </c>
      <c r="GH77" s="64">
        <f t="shared" ref="GH77:GH108" si="360">AP77</f>
        <v>0</v>
      </c>
      <c r="GI77" s="64">
        <f t="shared" ref="GI77:GI108" si="361">CJ77</f>
        <v>0</v>
      </c>
      <c r="GJ77" s="64">
        <f t="shared" ref="GJ77:GJ108" si="362">CK77</f>
        <v>0</v>
      </c>
      <c r="GK77" s="64"/>
      <c r="GL77" s="64">
        <f t="shared" ref="GL77:GL108" si="363">CL77</f>
        <v>0</v>
      </c>
      <c r="GM77" s="64">
        <f t="shared" ref="GM77:GM108" si="364">CM77</f>
        <v>0</v>
      </c>
      <c r="GN77" s="64"/>
      <c r="GO77" s="64">
        <f t="shared" ref="GO77:GO108" si="365">CN77</f>
        <v>0</v>
      </c>
      <c r="GP77" s="64">
        <f t="shared" ref="GP77:GP108" si="366">GT77+GW77+GZ77+HC77+HF77+HI77</f>
        <v>0</v>
      </c>
      <c r="GQ77" s="426">
        <f t="shared" ref="GQ77:GQ108" si="367">GU77+GX77+HA77+HD77+HG77+HJ77</f>
        <v>0</v>
      </c>
      <c r="GR77" s="426">
        <f t="shared" si="106"/>
        <v>0</v>
      </c>
      <c r="GS77" s="64">
        <f t="shared" ref="GS77" si="368">GV77+GY77+HB77+HE77+HH77+HK77</f>
        <v>0</v>
      </c>
      <c r="GT77" s="64">
        <f t="shared" ref="GT77:GT108" si="369">CQ77</f>
        <v>0</v>
      </c>
      <c r="GU77" s="64">
        <f t="shared" si="107"/>
        <v>0</v>
      </c>
      <c r="GV77" s="64">
        <f t="shared" ref="GV77:GV108" si="370">CR77</f>
        <v>0</v>
      </c>
      <c r="GW77" s="64">
        <f t="shared" ref="GW77:GW108" si="371">CS77</f>
        <v>0</v>
      </c>
      <c r="GX77" s="64">
        <f t="shared" si="108"/>
        <v>0</v>
      </c>
      <c r="GY77" s="64">
        <f t="shared" ref="GY77:GY108" si="372">CT77</f>
        <v>0</v>
      </c>
      <c r="GZ77" s="64">
        <f t="shared" ref="GZ77:GZ108" si="373">CU77</f>
        <v>0</v>
      </c>
      <c r="HA77" s="64">
        <f t="shared" si="109"/>
        <v>0</v>
      </c>
      <c r="HB77" s="64">
        <f t="shared" ref="HB77:HB108" si="374">CV77</f>
        <v>0</v>
      </c>
      <c r="HC77" s="64">
        <f t="shared" ref="HC77:HC108" si="375">CW77</f>
        <v>0</v>
      </c>
      <c r="HD77" s="64">
        <f t="shared" si="110"/>
        <v>0</v>
      </c>
      <c r="HE77" s="64">
        <f t="shared" ref="HE77:HE108" si="376">CX77</f>
        <v>0</v>
      </c>
      <c r="HF77" s="64">
        <f t="shared" ref="HF77:HF108" si="377">CY77</f>
        <v>0</v>
      </c>
      <c r="HG77" s="64"/>
      <c r="HH77" s="64">
        <f t="shared" ref="HH77:HH108" si="378">CZ77</f>
        <v>0</v>
      </c>
      <c r="HI77" s="64">
        <f t="shared" ref="HI77:HI108" si="379">DA77</f>
        <v>0</v>
      </c>
      <c r="HJ77" s="64"/>
      <c r="HK77" s="64">
        <f t="shared" ref="HK77:HK108" si="380">DB77</f>
        <v>0</v>
      </c>
      <c r="HL77" s="382">
        <f t="shared" ref="HL77:HL140" si="381">HP77+HS77+HV77+HY77+IB77+IE77</f>
        <v>21633.145669999998</v>
      </c>
      <c r="HM77" s="398">
        <f t="shared" si="305"/>
        <v>5910.45</v>
      </c>
      <c r="HN77" s="398">
        <f t="shared" si="112"/>
        <v>9910.8799999999992</v>
      </c>
      <c r="HO77" s="382">
        <f t="shared" si="306"/>
        <v>19910.879999999997</v>
      </c>
      <c r="HP77" s="382">
        <f t="shared" si="113"/>
        <v>1058.25</v>
      </c>
      <c r="HQ77" s="382">
        <f t="shared" si="133"/>
        <v>1058.25</v>
      </c>
      <c r="HR77" s="382">
        <f t="shared" si="134"/>
        <v>1058.25</v>
      </c>
      <c r="HS77" s="382">
        <f t="shared" si="135"/>
        <v>5494.4356699999998</v>
      </c>
      <c r="HT77" s="382">
        <f t="shared" si="136"/>
        <v>4102.2</v>
      </c>
      <c r="HU77" s="382">
        <f t="shared" si="137"/>
        <v>4102.2</v>
      </c>
      <c r="HV77" s="382">
        <f t="shared" si="138"/>
        <v>1080.0299999999997</v>
      </c>
      <c r="HW77" s="382">
        <f t="shared" si="139"/>
        <v>750</v>
      </c>
      <c r="HX77" s="382">
        <f t="shared" si="140"/>
        <v>750</v>
      </c>
      <c r="HY77" s="382">
        <f t="shared" si="141"/>
        <v>4000.43</v>
      </c>
      <c r="HZ77" s="382">
        <f t="shared" si="142"/>
        <v>0</v>
      </c>
      <c r="IA77" s="382">
        <f t="shared" si="143"/>
        <v>4000.43</v>
      </c>
      <c r="IB77" s="382">
        <f t="shared" si="144"/>
        <v>5000</v>
      </c>
      <c r="IC77" s="382">
        <f t="shared" si="145"/>
        <v>0</v>
      </c>
      <c r="ID77" s="382">
        <f t="shared" si="146"/>
        <v>5000</v>
      </c>
      <c r="IE77" s="382">
        <f t="shared" si="147"/>
        <v>5000</v>
      </c>
      <c r="IF77" s="382">
        <f t="shared" si="148"/>
        <v>0</v>
      </c>
      <c r="IG77" s="382">
        <f t="shared" si="149"/>
        <v>5000</v>
      </c>
    </row>
    <row r="78" spans="1:241" s="52" customFormat="1" ht="30" hidden="1" customHeight="1" outlineLevel="1">
      <c r="A78" s="57" t="s">
        <v>350</v>
      </c>
      <c r="B78" s="60" t="s">
        <v>563</v>
      </c>
      <c r="C78" s="262"/>
      <c r="D78" s="356"/>
      <c r="E78" s="245"/>
      <c r="F78" s="50"/>
      <c r="G78" s="245"/>
      <c r="H78" s="50"/>
      <c r="I78" s="50"/>
      <c r="J78" s="245">
        <v>2019</v>
      </c>
      <c r="K78" s="245">
        <v>2019</v>
      </c>
      <c r="L78" s="392" t="s">
        <v>606</v>
      </c>
      <c r="M78" s="34">
        <f t="shared" si="294"/>
        <v>0</v>
      </c>
      <c r="N78" s="392" t="s">
        <v>606</v>
      </c>
      <c r="O78" s="34">
        <f t="shared" si="295"/>
        <v>625</v>
      </c>
      <c r="P78" s="34">
        <f t="shared" si="296"/>
        <v>0</v>
      </c>
      <c r="Q78" s="34">
        <f t="shared" si="296"/>
        <v>0</v>
      </c>
      <c r="R78" s="34">
        <f t="shared" si="296"/>
        <v>0</v>
      </c>
      <c r="S78" s="34">
        <f t="shared" si="296"/>
        <v>0</v>
      </c>
      <c r="T78" s="34">
        <f t="shared" si="296"/>
        <v>0</v>
      </c>
      <c r="U78" s="34">
        <f t="shared" si="296"/>
        <v>625</v>
      </c>
      <c r="V78" s="66">
        <f t="shared" si="132"/>
        <v>0</v>
      </c>
      <c r="W78" s="34">
        <v>625</v>
      </c>
      <c r="X78" s="34"/>
      <c r="Y78" s="34"/>
      <c r="Z78" s="34"/>
      <c r="AA78" s="34"/>
      <c r="AB78" s="34"/>
      <c r="AC78" s="34"/>
      <c r="AD78" s="34"/>
      <c r="AE78" s="34"/>
      <c r="AF78" s="34"/>
      <c r="AG78" s="34">
        <f t="shared" si="298"/>
        <v>0</v>
      </c>
      <c r="AH78" s="34">
        <f t="shared" si="298"/>
        <v>0</v>
      </c>
      <c r="AI78" s="34">
        <f t="shared" si="131"/>
        <v>0</v>
      </c>
      <c r="AJ78" s="34"/>
      <c r="AK78" s="34"/>
      <c r="AL78" s="34"/>
      <c r="AM78" s="34"/>
      <c r="AN78" s="34"/>
      <c r="AO78" s="34"/>
      <c r="AP78" s="34"/>
      <c r="AQ78" s="34"/>
      <c r="AR78" s="34"/>
      <c r="AS78" s="34">
        <f t="shared" si="299"/>
        <v>0</v>
      </c>
      <c r="AT78" s="34">
        <f t="shared" si="299"/>
        <v>0</v>
      </c>
      <c r="AU78" s="34"/>
      <c r="AV78" s="34">
        <f t="shared" si="297"/>
        <v>0</v>
      </c>
      <c r="AW78" s="34">
        <f t="shared" si="297"/>
        <v>0</v>
      </c>
      <c r="AX78" s="34"/>
      <c r="AY78" s="34">
        <f t="shared" si="300"/>
        <v>0</v>
      </c>
      <c r="AZ78" s="34">
        <f t="shared" si="300"/>
        <v>625</v>
      </c>
      <c r="BA78" s="184"/>
      <c r="BB78" s="184"/>
      <c r="BC78" s="184"/>
      <c r="BD78" s="184"/>
      <c r="BE78" s="184"/>
      <c r="BF78" s="184">
        <v>625</v>
      </c>
      <c r="BG78" s="184"/>
      <c r="BH78" s="184"/>
      <c r="BI78" s="184"/>
      <c r="BJ78" s="184"/>
      <c r="BK78" s="184"/>
      <c r="BL78" s="184"/>
      <c r="BM78" s="34">
        <f t="shared" si="301"/>
        <v>0</v>
      </c>
      <c r="BN78" s="34">
        <f t="shared" si="301"/>
        <v>0</v>
      </c>
      <c r="BO78" s="74"/>
      <c r="BP78" s="74"/>
      <c r="BQ78" s="74"/>
      <c r="BR78" s="74"/>
      <c r="BS78" s="74"/>
      <c r="BT78" s="74"/>
      <c r="BU78" s="74"/>
      <c r="BV78" s="74"/>
      <c r="BW78" s="74"/>
      <c r="BX78" s="74"/>
      <c r="BY78" s="74"/>
      <c r="BZ78" s="74"/>
      <c r="CA78" s="34">
        <f t="shared" si="302"/>
        <v>0</v>
      </c>
      <c r="CB78" s="34">
        <f t="shared" si="302"/>
        <v>0</v>
      </c>
      <c r="CC78" s="34"/>
      <c r="CD78" s="34"/>
      <c r="CE78" s="34"/>
      <c r="CF78" s="34"/>
      <c r="CG78" s="34"/>
      <c r="CH78" s="34"/>
      <c r="CI78" s="34"/>
      <c r="CJ78" s="34"/>
      <c r="CK78" s="34"/>
      <c r="CL78" s="34"/>
      <c r="CM78" s="34"/>
      <c r="CN78" s="34"/>
      <c r="CO78" s="34">
        <f t="shared" si="303"/>
        <v>0</v>
      </c>
      <c r="CP78" s="34">
        <f t="shared" si="303"/>
        <v>0</v>
      </c>
      <c r="CQ78" s="34"/>
      <c r="CR78" s="34"/>
      <c r="CS78" s="34"/>
      <c r="CT78" s="34"/>
      <c r="CU78" s="34"/>
      <c r="CV78" s="34"/>
      <c r="CW78" s="34"/>
      <c r="CX78" s="34"/>
      <c r="CY78" s="34"/>
      <c r="CZ78" s="34"/>
      <c r="DA78" s="34"/>
      <c r="DB78" s="34"/>
      <c r="DC78" s="380">
        <f t="shared" si="307"/>
        <v>0</v>
      </c>
      <c r="DD78" s="380">
        <f t="shared" si="308"/>
        <v>625</v>
      </c>
      <c r="DE78" s="64">
        <f t="shared" si="309"/>
        <v>0</v>
      </c>
      <c r="DF78" s="64">
        <f t="shared" si="310"/>
        <v>0</v>
      </c>
      <c r="DG78" s="64">
        <f t="shared" si="311"/>
        <v>0</v>
      </c>
      <c r="DH78" s="64">
        <f t="shared" si="312"/>
        <v>0</v>
      </c>
      <c r="DI78" s="64">
        <f t="shared" si="313"/>
        <v>0</v>
      </c>
      <c r="DJ78" s="64">
        <f t="shared" si="314"/>
        <v>625</v>
      </c>
      <c r="DK78" s="64">
        <f t="shared" si="315"/>
        <v>0</v>
      </c>
      <c r="DL78" s="64">
        <f t="shared" si="316"/>
        <v>0</v>
      </c>
      <c r="DM78" s="64">
        <f t="shared" si="317"/>
        <v>0</v>
      </c>
      <c r="DN78" s="64">
        <f t="shared" si="318"/>
        <v>0</v>
      </c>
      <c r="DO78" s="64">
        <f t="shared" si="319"/>
        <v>0</v>
      </c>
      <c r="DP78" s="64">
        <f t="shared" si="320"/>
        <v>0</v>
      </c>
      <c r="DQ78" s="50"/>
      <c r="DR78" s="50"/>
      <c r="DS78" s="50"/>
      <c r="DT78" s="50"/>
      <c r="DU78" s="50"/>
      <c r="DV78" s="50"/>
      <c r="DW78" s="50"/>
      <c r="DX78" s="50"/>
      <c r="DY78" s="51"/>
      <c r="DZ78" s="51"/>
      <c r="EA78" s="50"/>
      <c r="EB78" s="64">
        <f t="shared" ref="EB78:EB109" si="382">EF78+EI78+EL78+EO78+ER78+EU78</f>
        <v>0</v>
      </c>
      <c r="EC78" s="426">
        <f t="shared" ref="EC78:EC109" si="383">EG78+EJ78+EM78+EP78+ES78+EV78</f>
        <v>625</v>
      </c>
      <c r="ED78" s="426">
        <f t="shared" ref="ED78:ED141" si="384">EH78+EK78+EN78+EQ78</f>
        <v>625</v>
      </c>
      <c r="EE78" s="64">
        <f t="shared" ref="EE78:EE141" si="385">EH78+EK78+EN78+EQ78+ET78+EW78</f>
        <v>625</v>
      </c>
      <c r="EF78" s="64">
        <f t="shared" si="321"/>
        <v>0</v>
      </c>
      <c r="EG78" s="64">
        <f t="shared" ref="EG78:EG141" si="386">EH78</f>
        <v>0</v>
      </c>
      <c r="EH78" s="64">
        <f t="shared" si="322"/>
        <v>0</v>
      </c>
      <c r="EI78" s="64">
        <f t="shared" si="323"/>
        <v>0</v>
      </c>
      <c r="EJ78" s="64">
        <f t="shared" ref="EJ78:EJ141" si="387">EK78</f>
        <v>0</v>
      </c>
      <c r="EK78" s="64">
        <f t="shared" si="324"/>
        <v>0</v>
      </c>
      <c r="EL78" s="64">
        <f t="shared" si="325"/>
        <v>0</v>
      </c>
      <c r="EM78" s="64">
        <f t="shared" si="326"/>
        <v>625</v>
      </c>
      <c r="EN78" s="64">
        <f t="shared" si="327"/>
        <v>625</v>
      </c>
      <c r="EO78" s="64">
        <f t="shared" si="328"/>
        <v>0</v>
      </c>
      <c r="EP78" s="64">
        <f t="shared" si="329"/>
        <v>0</v>
      </c>
      <c r="EQ78" s="64">
        <f t="shared" si="330"/>
        <v>0</v>
      </c>
      <c r="ER78" s="64">
        <f t="shared" si="331"/>
        <v>0</v>
      </c>
      <c r="ES78" s="64"/>
      <c r="ET78" s="426">
        <f t="shared" si="332"/>
        <v>0</v>
      </c>
      <c r="EU78" s="64">
        <f t="shared" si="333"/>
        <v>0</v>
      </c>
      <c r="EV78" s="64"/>
      <c r="EW78" s="426">
        <f t="shared" si="334"/>
        <v>0</v>
      </c>
      <c r="EX78" s="64">
        <f t="shared" ref="EX78:EX109" si="388">FB78+FE78+FH78+FK78+FN78+FQ78</f>
        <v>0</v>
      </c>
      <c r="EY78" s="426">
        <f t="shared" ref="EY78:EY109" si="389">FC78+FF78+FI78+FL78+FO78+FR78</f>
        <v>0</v>
      </c>
      <c r="EZ78" s="426">
        <f t="shared" ref="EZ78:EZ141" si="390">FD78+FG78+FJ78+FM78</f>
        <v>0</v>
      </c>
      <c r="FA78" s="64">
        <f t="shared" ref="FA78:FA141" si="391">FD78+FG78+FJ78+FM78+FP78+FS78</f>
        <v>0</v>
      </c>
      <c r="FB78" s="64">
        <f t="shared" si="335"/>
        <v>0</v>
      </c>
      <c r="FC78" s="64">
        <f t="shared" ref="FC78:FC141" si="392">FD78</f>
        <v>0</v>
      </c>
      <c r="FD78" s="64">
        <f t="shared" si="336"/>
        <v>0</v>
      </c>
      <c r="FE78" s="64">
        <f t="shared" si="337"/>
        <v>0</v>
      </c>
      <c r="FF78" s="64">
        <f t="shared" ref="FF78:FF141" si="393">FG78</f>
        <v>0</v>
      </c>
      <c r="FG78" s="64">
        <f t="shared" si="338"/>
        <v>0</v>
      </c>
      <c r="FH78" s="64">
        <f t="shared" si="339"/>
        <v>0</v>
      </c>
      <c r="FI78" s="64">
        <f t="shared" si="340"/>
        <v>0</v>
      </c>
      <c r="FJ78" s="64">
        <f t="shared" si="341"/>
        <v>0</v>
      </c>
      <c r="FK78" s="64">
        <f t="shared" si="342"/>
        <v>0</v>
      </c>
      <c r="FL78" s="64">
        <f t="shared" si="343"/>
        <v>0</v>
      </c>
      <c r="FM78" s="64">
        <f t="shared" si="344"/>
        <v>0</v>
      </c>
      <c r="FN78" s="64">
        <f t="shared" si="345"/>
        <v>0</v>
      </c>
      <c r="FO78" s="64"/>
      <c r="FP78" s="64">
        <f t="shared" si="346"/>
        <v>0</v>
      </c>
      <c r="FQ78" s="64">
        <f t="shared" si="347"/>
        <v>0</v>
      </c>
      <c r="FR78" s="64"/>
      <c r="FS78" s="64">
        <f t="shared" si="348"/>
        <v>0</v>
      </c>
      <c r="FT78" s="64">
        <f t="shared" si="349"/>
        <v>0</v>
      </c>
      <c r="FU78" s="426">
        <f t="shared" si="350"/>
        <v>0</v>
      </c>
      <c r="FV78" s="426">
        <f t="shared" ref="FV78:FV141" si="394">FZ78+GC78+GF78+GI78</f>
        <v>0</v>
      </c>
      <c r="FW78" s="64">
        <f t="shared" ref="FW78:FW141" si="395">FZ78+GC78+GF78+GI78+GL78+GO78</f>
        <v>0</v>
      </c>
      <c r="FX78" s="64">
        <f t="shared" si="352"/>
        <v>0</v>
      </c>
      <c r="FY78" s="64">
        <f t="shared" ref="FY78:FY141" si="396">FZ78</f>
        <v>0</v>
      </c>
      <c r="FZ78" s="64">
        <f t="shared" si="353"/>
        <v>0</v>
      </c>
      <c r="GA78" s="64">
        <f t="shared" si="354"/>
        <v>0</v>
      </c>
      <c r="GB78" s="64">
        <f t="shared" ref="GB78:GB141" si="397">GC78</f>
        <v>0</v>
      </c>
      <c r="GC78" s="64">
        <f t="shared" si="355"/>
        <v>0</v>
      </c>
      <c r="GD78" s="64">
        <f t="shared" si="356"/>
        <v>0</v>
      </c>
      <c r="GE78" s="64">
        <f t="shared" si="357"/>
        <v>0</v>
      </c>
      <c r="GF78" s="64">
        <f t="shared" si="358"/>
        <v>0</v>
      </c>
      <c r="GG78" s="64">
        <f t="shared" si="359"/>
        <v>0</v>
      </c>
      <c r="GH78" s="64">
        <f t="shared" si="360"/>
        <v>0</v>
      </c>
      <c r="GI78" s="64">
        <f t="shared" si="361"/>
        <v>0</v>
      </c>
      <c r="GJ78" s="64">
        <f t="shared" si="362"/>
        <v>0</v>
      </c>
      <c r="GK78" s="64"/>
      <c r="GL78" s="64">
        <f t="shared" si="363"/>
        <v>0</v>
      </c>
      <c r="GM78" s="64">
        <f t="shared" si="364"/>
        <v>0</v>
      </c>
      <c r="GN78" s="64"/>
      <c r="GO78" s="64">
        <f t="shared" si="365"/>
        <v>0</v>
      </c>
      <c r="GP78" s="64">
        <f t="shared" si="366"/>
        <v>0</v>
      </c>
      <c r="GQ78" s="426">
        <f t="shared" si="367"/>
        <v>0</v>
      </c>
      <c r="GR78" s="426">
        <f t="shared" ref="GR78:GR141" si="398">GV78+GY78+HB78+HE78</f>
        <v>0</v>
      </c>
      <c r="GS78" s="64">
        <f t="shared" ref="GS78:GS141" si="399">GV78+GY78+HB78+HE78+HH78+HK78</f>
        <v>0</v>
      </c>
      <c r="GT78" s="64">
        <f t="shared" si="369"/>
        <v>0</v>
      </c>
      <c r="GU78" s="64">
        <f t="shared" ref="GU78:GU141" si="400">GV78</f>
        <v>0</v>
      </c>
      <c r="GV78" s="64">
        <f t="shared" si="370"/>
        <v>0</v>
      </c>
      <c r="GW78" s="64">
        <f t="shared" si="371"/>
        <v>0</v>
      </c>
      <c r="GX78" s="64">
        <f t="shared" ref="GX78:GX141" si="401">GY78</f>
        <v>0</v>
      </c>
      <c r="GY78" s="64">
        <f t="shared" si="372"/>
        <v>0</v>
      </c>
      <c r="GZ78" s="64">
        <f t="shared" si="373"/>
        <v>0</v>
      </c>
      <c r="HA78" s="64">
        <f t="shared" ref="HA78:HA141" si="402">AE78</f>
        <v>0</v>
      </c>
      <c r="HB78" s="64">
        <f t="shared" si="374"/>
        <v>0</v>
      </c>
      <c r="HC78" s="64">
        <f t="shared" si="375"/>
        <v>0</v>
      </c>
      <c r="HD78" s="64">
        <f t="shared" ref="HD78:HD141" si="403">AR78</f>
        <v>0</v>
      </c>
      <c r="HE78" s="64">
        <f t="shared" si="376"/>
        <v>0</v>
      </c>
      <c r="HF78" s="64">
        <f t="shared" si="377"/>
        <v>0</v>
      </c>
      <c r="HG78" s="64"/>
      <c r="HH78" s="64">
        <f t="shared" si="378"/>
        <v>0</v>
      </c>
      <c r="HI78" s="64">
        <f t="shared" si="379"/>
        <v>0</v>
      </c>
      <c r="HJ78" s="64"/>
      <c r="HK78" s="64">
        <f t="shared" si="380"/>
        <v>0</v>
      </c>
      <c r="HL78" s="382">
        <f t="shared" si="381"/>
        <v>0</v>
      </c>
      <c r="HM78" s="398">
        <f t="shared" si="305"/>
        <v>625</v>
      </c>
      <c r="HN78" s="398">
        <f t="shared" ref="HN78:HN141" si="404">HR78+HU78+HX78+IA78</f>
        <v>625</v>
      </c>
      <c r="HO78" s="382">
        <f t="shared" si="306"/>
        <v>625</v>
      </c>
      <c r="HP78" s="382">
        <f t="shared" ref="HP78:HP141" si="405">EF78+FB78+FX78+GT78</f>
        <v>0</v>
      </c>
      <c r="HQ78" s="382">
        <f t="shared" si="133"/>
        <v>0</v>
      </c>
      <c r="HR78" s="382">
        <f t="shared" si="134"/>
        <v>0</v>
      </c>
      <c r="HS78" s="382">
        <f t="shared" si="135"/>
        <v>0</v>
      </c>
      <c r="HT78" s="382">
        <f t="shared" si="136"/>
        <v>0</v>
      </c>
      <c r="HU78" s="382">
        <f t="shared" si="137"/>
        <v>0</v>
      </c>
      <c r="HV78" s="382">
        <f t="shared" si="138"/>
        <v>0</v>
      </c>
      <c r="HW78" s="382">
        <f t="shared" si="139"/>
        <v>625</v>
      </c>
      <c r="HX78" s="382">
        <f t="shared" si="140"/>
        <v>625</v>
      </c>
      <c r="HY78" s="382">
        <f t="shared" si="141"/>
        <v>0</v>
      </c>
      <c r="HZ78" s="382">
        <f t="shared" si="142"/>
        <v>0</v>
      </c>
      <c r="IA78" s="382">
        <f t="shared" si="143"/>
        <v>0</v>
      </c>
      <c r="IB78" s="382">
        <f t="shared" si="144"/>
        <v>0</v>
      </c>
      <c r="IC78" s="382">
        <f t="shared" si="145"/>
        <v>0</v>
      </c>
      <c r="ID78" s="382">
        <f t="shared" si="146"/>
        <v>0</v>
      </c>
      <c r="IE78" s="382">
        <f t="shared" si="147"/>
        <v>0</v>
      </c>
      <c r="IF78" s="382">
        <f t="shared" si="148"/>
        <v>0</v>
      </c>
      <c r="IG78" s="382">
        <f t="shared" si="149"/>
        <v>0</v>
      </c>
    </row>
    <row r="79" spans="1:241" s="52" customFormat="1" ht="22.5" hidden="1" customHeight="1">
      <c r="A79" s="49" t="s">
        <v>52</v>
      </c>
      <c r="B79" s="69" t="s">
        <v>56</v>
      </c>
      <c r="C79" s="530" t="s">
        <v>131</v>
      </c>
      <c r="D79" s="531"/>
      <c r="E79" s="49" t="s">
        <v>43</v>
      </c>
      <c r="F79" s="49"/>
      <c r="G79" s="50"/>
      <c r="H79" s="27"/>
      <c r="I79" s="27"/>
      <c r="J79" s="50">
        <v>2020</v>
      </c>
      <c r="K79" s="50">
        <v>2022</v>
      </c>
      <c r="L79" s="50"/>
      <c r="M79" s="27">
        <f t="shared" ref="M79:BP79" si="406">SUM(M80:M81)</f>
        <v>27037.7067058303</v>
      </c>
      <c r="N79" s="27"/>
      <c r="O79" s="27">
        <f t="shared" si="406"/>
        <v>27037.704899990298</v>
      </c>
      <c r="P79" s="27">
        <f t="shared" si="406"/>
        <v>0</v>
      </c>
      <c r="Q79" s="27">
        <f t="shared" si="406"/>
        <v>0</v>
      </c>
      <c r="R79" s="27">
        <f t="shared" si="406"/>
        <v>0</v>
      </c>
      <c r="S79" s="27">
        <f t="shared" si="406"/>
        <v>0</v>
      </c>
      <c r="T79" s="27">
        <f t="shared" si="406"/>
        <v>0</v>
      </c>
      <c r="U79" s="27">
        <f t="shared" si="406"/>
        <v>0</v>
      </c>
      <c r="V79" s="27">
        <f t="shared" si="406"/>
        <v>0</v>
      </c>
      <c r="W79" s="27">
        <f t="shared" si="406"/>
        <v>0</v>
      </c>
      <c r="X79" s="27">
        <f t="shared" si="406"/>
        <v>0</v>
      </c>
      <c r="Y79" s="27">
        <f t="shared" si="406"/>
        <v>0</v>
      </c>
      <c r="Z79" s="27">
        <f t="shared" si="406"/>
        <v>0</v>
      </c>
      <c r="AA79" s="27">
        <f t="shared" si="406"/>
        <v>0</v>
      </c>
      <c r="AB79" s="27">
        <f t="shared" si="406"/>
        <v>0</v>
      </c>
      <c r="AC79" s="27">
        <f t="shared" si="406"/>
        <v>0</v>
      </c>
      <c r="AD79" s="27">
        <f t="shared" si="406"/>
        <v>0</v>
      </c>
      <c r="AE79" s="27">
        <f t="shared" si="406"/>
        <v>0</v>
      </c>
      <c r="AF79" s="27"/>
      <c r="AG79" s="27">
        <f t="shared" si="406"/>
        <v>0</v>
      </c>
      <c r="AH79" s="27">
        <f>SUM(AH80:AH81)</f>
        <v>20831.316705830301</v>
      </c>
      <c r="AI79" s="27">
        <f t="shared" si="131"/>
        <v>0</v>
      </c>
      <c r="AJ79" s="27">
        <f t="shared" si="406"/>
        <v>0</v>
      </c>
      <c r="AK79" s="27">
        <f t="shared" si="406"/>
        <v>0</v>
      </c>
      <c r="AL79" s="27">
        <f t="shared" si="406"/>
        <v>0</v>
      </c>
      <c r="AM79" s="27">
        <f t="shared" si="406"/>
        <v>0</v>
      </c>
      <c r="AN79" s="27">
        <f t="shared" si="406"/>
        <v>0</v>
      </c>
      <c r="AO79" s="27">
        <f t="shared" si="406"/>
        <v>0</v>
      </c>
      <c r="AP79" s="27">
        <f t="shared" si="406"/>
        <v>0</v>
      </c>
      <c r="AQ79" s="27">
        <f t="shared" si="406"/>
        <v>0</v>
      </c>
      <c r="AR79" s="27">
        <f t="shared" si="406"/>
        <v>0</v>
      </c>
      <c r="AS79" s="27">
        <f t="shared" si="406"/>
        <v>20831.316705830301</v>
      </c>
      <c r="AT79" s="27">
        <f t="shared" si="406"/>
        <v>0</v>
      </c>
      <c r="AU79" s="27"/>
      <c r="AV79" s="27">
        <f t="shared" si="406"/>
        <v>6206.39</v>
      </c>
      <c r="AW79" s="27">
        <f t="shared" si="406"/>
        <v>6206.3881941599984</v>
      </c>
      <c r="AX79" s="27"/>
      <c r="AY79" s="27">
        <f t="shared" si="406"/>
        <v>27037.7067058303</v>
      </c>
      <c r="AZ79" s="27">
        <f t="shared" si="406"/>
        <v>27037.704899990298</v>
      </c>
      <c r="BA79" s="27">
        <f t="shared" si="406"/>
        <v>0</v>
      </c>
      <c r="BB79" s="27">
        <f t="shared" si="406"/>
        <v>0</v>
      </c>
      <c r="BC79" s="27">
        <f t="shared" si="406"/>
        <v>0</v>
      </c>
      <c r="BD79" s="27">
        <f t="shared" si="406"/>
        <v>0</v>
      </c>
      <c r="BE79" s="27">
        <f t="shared" si="406"/>
        <v>0</v>
      </c>
      <c r="BF79" s="27">
        <f t="shared" si="406"/>
        <v>0</v>
      </c>
      <c r="BG79" s="27">
        <f t="shared" si="406"/>
        <v>0</v>
      </c>
      <c r="BH79" s="27">
        <f t="shared" si="406"/>
        <v>20831.316705830301</v>
      </c>
      <c r="BI79" s="27">
        <f t="shared" si="406"/>
        <v>20831.316705830301</v>
      </c>
      <c r="BJ79" s="27">
        <f t="shared" si="406"/>
        <v>0</v>
      </c>
      <c r="BK79" s="27">
        <f t="shared" si="406"/>
        <v>6206.39</v>
      </c>
      <c r="BL79" s="27">
        <f t="shared" si="406"/>
        <v>6206.3881941599984</v>
      </c>
      <c r="BM79" s="27">
        <f t="shared" si="406"/>
        <v>0</v>
      </c>
      <c r="BN79" s="27">
        <f t="shared" si="406"/>
        <v>0</v>
      </c>
      <c r="BO79" s="27">
        <f t="shared" si="406"/>
        <v>0</v>
      </c>
      <c r="BP79" s="27">
        <f t="shared" si="406"/>
        <v>0</v>
      </c>
      <c r="BQ79" s="27">
        <f t="shared" ref="BQ79:DB79" si="407">SUM(BQ80:BQ81)</f>
        <v>0</v>
      </c>
      <c r="BR79" s="27">
        <f t="shared" si="407"/>
        <v>0</v>
      </c>
      <c r="BS79" s="27">
        <f t="shared" si="407"/>
        <v>0</v>
      </c>
      <c r="BT79" s="27">
        <f t="shared" si="407"/>
        <v>0</v>
      </c>
      <c r="BU79" s="27">
        <f t="shared" si="407"/>
        <v>0</v>
      </c>
      <c r="BV79" s="27">
        <f t="shared" si="407"/>
        <v>0</v>
      </c>
      <c r="BW79" s="27">
        <f t="shared" si="407"/>
        <v>0</v>
      </c>
      <c r="BX79" s="27">
        <f t="shared" si="407"/>
        <v>0</v>
      </c>
      <c r="BY79" s="27">
        <f t="shared" si="407"/>
        <v>0</v>
      </c>
      <c r="BZ79" s="27">
        <f t="shared" si="407"/>
        <v>0</v>
      </c>
      <c r="CA79" s="27">
        <f t="shared" si="407"/>
        <v>0</v>
      </c>
      <c r="CB79" s="27">
        <f t="shared" si="407"/>
        <v>0</v>
      </c>
      <c r="CC79" s="27">
        <f t="shared" si="407"/>
        <v>0</v>
      </c>
      <c r="CD79" s="27">
        <f t="shared" si="407"/>
        <v>0</v>
      </c>
      <c r="CE79" s="27">
        <f t="shared" si="407"/>
        <v>0</v>
      </c>
      <c r="CF79" s="27">
        <f t="shared" si="407"/>
        <v>0</v>
      </c>
      <c r="CG79" s="27">
        <f t="shared" si="407"/>
        <v>0</v>
      </c>
      <c r="CH79" s="27">
        <f t="shared" si="407"/>
        <v>0</v>
      </c>
      <c r="CI79" s="27">
        <f t="shared" si="407"/>
        <v>0</v>
      </c>
      <c r="CJ79" s="27">
        <f t="shared" si="407"/>
        <v>0</v>
      </c>
      <c r="CK79" s="27">
        <f t="shared" si="407"/>
        <v>0</v>
      </c>
      <c r="CL79" s="27">
        <f t="shared" si="407"/>
        <v>0</v>
      </c>
      <c r="CM79" s="27">
        <f t="shared" si="407"/>
        <v>0</v>
      </c>
      <c r="CN79" s="27">
        <f t="shared" si="407"/>
        <v>0</v>
      </c>
      <c r="CO79" s="27">
        <f t="shared" si="407"/>
        <v>0</v>
      </c>
      <c r="CP79" s="27">
        <f t="shared" si="407"/>
        <v>0</v>
      </c>
      <c r="CQ79" s="27">
        <f t="shared" si="407"/>
        <v>0</v>
      </c>
      <c r="CR79" s="27">
        <f t="shared" si="407"/>
        <v>0</v>
      </c>
      <c r="CS79" s="27">
        <f t="shared" si="407"/>
        <v>0</v>
      </c>
      <c r="CT79" s="27">
        <f t="shared" si="407"/>
        <v>0</v>
      </c>
      <c r="CU79" s="27">
        <f t="shared" si="407"/>
        <v>0</v>
      </c>
      <c r="CV79" s="27">
        <f t="shared" si="407"/>
        <v>0</v>
      </c>
      <c r="CW79" s="27">
        <f t="shared" si="407"/>
        <v>0</v>
      </c>
      <c r="CX79" s="27">
        <f t="shared" si="407"/>
        <v>0</v>
      </c>
      <c r="CY79" s="27">
        <f t="shared" si="407"/>
        <v>0</v>
      </c>
      <c r="CZ79" s="27">
        <f t="shared" si="407"/>
        <v>0</v>
      </c>
      <c r="DA79" s="27">
        <f t="shared" si="407"/>
        <v>0</v>
      </c>
      <c r="DB79" s="27">
        <f t="shared" si="407"/>
        <v>0</v>
      </c>
      <c r="DC79" s="380">
        <f t="shared" si="307"/>
        <v>27037.7067058303</v>
      </c>
      <c r="DD79" s="380">
        <f t="shared" si="308"/>
        <v>27037.704899990298</v>
      </c>
      <c r="DE79" s="64">
        <f t="shared" si="309"/>
        <v>0</v>
      </c>
      <c r="DF79" s="64">
        <f t="shared" si="310"/>
        <v>0</v>
      </c>
      <c r="DG79" s="64">
        <f t="shared" si="311"/>
        <v>0</v>
      </c>
      <c r="DH79" s="64">
        <f t="shared" si="312"/>
        <v>0</v>
      </c>
      <c r="DI79" s="64">
        <f t="shared" si="313"/>
        <v>0</v>
      </c>
      <c r="DJ79" s="64">
        <f t="shared" si="314"/>
        <v>0</v>
      </c>
      <c r="DK79" s="64">
        <f t="shared" si="315"/>
        <v>0</v>
      </c>
      <c r="DL79" s="64">
        <f t="shared" si="316"/>
        <v>20831.316705830301</v>
      </c>
      <c r="DM79" s="64">
        <f t="shared" si="317"/>
        <v>20831.316705830301</v>
      </c>
      <c r="DN79" s="64">
        <f t="shared" si="318"/>
        <v>0</v>
      </c>
      <c r="DO79" s="64">
        <f t="shared" si="319"/>
        <v>6206.39</v>
      </c>
      <c r="DP79" s="64">
        <f t="shared" si="320"/>
        <v>6206.3881941599984</v>
      </c>
      <c r="DQ79" s="51"/>
      <c r="DR79" s="51"/>
      <c r="DS79" s="51"/>
      <c r="DT79" s="51"/>
      <c r="DU79" s="51"/>
      <c r="DV79" s="51"/>
      <c r="DW79" s="27"/>
      <c r="DX79" s="27"/>
      <c r="DY79" s="27"/>
      <c r="DZ79" s="27">
        <f>SUM(DZ80:DZ81)</f>
        <v>4394.2515126808539</v>
      </c>
      <c r="EA79" s="27"/>
      <c r="EB79" s="64">
        <f t="shared" si="382"/>
        <v>27037.7067058303</v>
      </c>
      <c r="EC79" s="426">
        <f t="shared" si="383"/>
        <v>0</v>
      </c>
      <c r="ED79" s="426">
        <f t="shared" si="384"/>
        <v>20831.316705830301</v>
      </c>
      <c r="EE79" s="64">
        <f t="shared" si="385"/>
        <v>27037.704899990298</v>
      </c>
      <c r="EF79" s="64">
        <f t="shared" si="321"/>
        <v>0</v>
      </c>
      <c r="EG79" s="64">
        <f t="shared" si="386"/>
        <v>0</v>
      </c>
      <c r="EH79" s="64">
        <f t="shared" si="322"/>
        <v>0</v>
      </c>
      <c r="EI79" s="64">
        <f t="shared" si="323"/>
        <v>0</v>
      </c>
      <c r="EJ79" s="64">
        <f t="shared" si="387"/>
        <v>0</v>
      </c>
      <c r="EK79" s="64">
        <f t="shared" si="324"/>
        <v>0</v>
      </c>
      <c r="EL79" s="64">
        <f t="shared" si="325"/>
        <v>0</v>
      </c>
      <c r="EM79" s="64">
        <f t="shared" si="326"/>
        <v>0</v>
      </c>
      <c r="EN79" s="64">
        <f t="shared" si="327"/>
        <v>0</v>
      </c>
      <c r="EO79" s="64">
        <f t="shared" si="328"/>
        <v>0</v>
      </c>
      <c r="EP79" s="64">
        <f t="shared" si="329"/>
        <v>0</v>
      </c>
      <c r="EQ79" s="64">
        <f t="shared" si="330"/>
        <v>20831.316705830301</v>
      </c>
      <c r="ER79" s="64">
        <f t="shared" si="331"/>
        <v>20831.316705830301</v>
      </c>
      <c r="ES79" s="64"/>
      <c r="ET79" s="426">
        <f t="shared" si="332"/>
        <v>0</v>
      </c>
      <c r="EU79" s="64">
        <f t="shared" si="333"/>
        <v>6206.39</v>
      </c>
      <c r="EV79" s="64"/>
      <c r="EW79" s="426">
        <f t="shared" si="334"/>
        <v>6206.3881941599984</v>
      </c>
      <c r="EX79" s="64">
        <f t="shared" si="388"/>
        <v>0</v>
      </c>
      <c r="EY79" s="426">
        <f t="shared" si="389"/>
        <v>0</v>
      </c>
      <c r="EZ79" s="426">
        <f t="shared" si="390"/>
        <v>0</v>
      </c>
      <c r="FA79" s="64">
        <f t="shared" si="391"/>
        <v>0</v>
      </c>
      <c r="FB79" s="64">
        <f t="shared" si="335"/>
        <v>0</v>
      </c>
      <c r="FC79" s="64">
        <f t="shared" si="392"/>
        <v>0</v>
      </c>
      <c r="FD79" s="64">
        <f t="shared" si="336"/>
        <v>0</v>
      </c>
      <c r="FE79" s="64">
        <f t="shared" si="337"/>
        <v>0</v>
      </c>
      <c r="FF79" s="64">
        <f t="shared" si="393"/>
        <v>0</v>
      </c>
      <c r="FG79" s="64">
        <f t="shared" si="338"/>
        <v>0</v>
      </c>
      <c r="FH79" s="64">
        <f t="shared" si="339"/>
        <v>0</v>
      </c>
      <c r="FI79" s="64">
        <f t="shared" si="340"/>
        <v>0</v>
      </c>
      <c r="FJ79" s="64">
        <f t="shared" si="341"/>
        <v>0</v>
      </c>
      <c r="FK79" s="64">
        <f t="shared" si="342"/>
        <v>0</v>
      </c>
      <c r="FL79" s="64">
        <f t="shared" si="343"/>
        <v>0</v>
      </c>
      <c r="FM79" s="64">
        <f t="shared" si="344"/>
        <v>0</v>
      </c>
      <c r="FN79" s="64">
        <f t="shared" si="345"/>
        <v>0</v>
      </c>
      <c r="FO79" s="64"/>
      <c r="FP79" s="64">
        <f t="shared" si="346"/>
        <v>0</v>
      </c>
      <c r="FQ79" s="64">
        <f t="shared" si="347"/>
        <v>0</v>
      </c>
      <c r="FR79" s="64"/>
      <c r="FS79" s="64">
        <f t="shared" si="348"/>
        <v>0</v>
      </c>
      <c r="FT79" s="64">
        <f t="shared" si="349"/>
        <v>0</v>
      </c>
      <c r="FU79" s="426">
        <f t="shared" si="350"/>
        <v>0</v>
      </c>
      <c r="FV79" s="426">
        <f t="shared" si="394"/>
        <v>0</v>
      </c>
      <c r="FW79" s="64">
        <f t="shared" si="395"/>
        <v>0</v>
      </c>
      <c r="FX79" s="64">
        <f t="shared" si="352"/>
        <v>0</v>
      </c>
      <c r="FY79" s="64">
        <f t="shared" si="396"/>
        <v>0</v>
      </c>
      <c r="FZ79" s="64">
        <f t="shared" si="353"/>
        <v>0</v>
      </c>
      <c r="GA79" s="64">
        <f t="shared" si="354"/>
        <v>0</v>
      </c>
      <c r="GB79" s="64">
        <f t="shared" si="397"/>
        <v>0</v>
      </c>
      <c r="GC79" s="64">
        <f t="shared" si="355"/>
        <v>0</v>
      </c>
      <c r="GD79" s="64">
        <f t="shared" si="356"/>
        <v>0</v>
      </c>
      <c r="GE79" s="64">
        <f t="shared" si="357"/>
        <v>0</v>
      </c>
      <c r="GF79" s="64">
        <f t="shared" si="358"/>
        <v>0</v>
      </c>
      <c r="GG79" s="64">
        <f t="shared" si="359"/>
        <v>0</v>
      </c>
      <c r="GH79" s="64">
        <f t="shared" si="360"/>
        <v>0</v>
      </c>
      <c r="GI79" s="64">
        <f t="shared" si="361"/>
        <v>0</v>
      </c>
      <c r="GJ79" s="64">
        <f t="shared" si="362"/>
        <v>0</v>
      </c>
      <c r="GK79" s="64"/>
      <c r="GL79" s="64">
        <f t="shared" si="363"/>
        <v>0</v>
      </c>
      <c r="GM79" s="64">
        <f t="shared" si="364"/>
        <v>0</v>
      </c>
      <c r="GN79" s="64"/>
      <c r="GO79" s="64">
        <f t="shared" si="365"/>
        <v>0</v>
      </c>
      <c r="GP79" s="64">
        <f t="shared" si="366"/>
        <v>0</v>
      </c>
      <c r="GQ79" s="426">
        <f t="shared" si="367"/>
        <v>0</v>
      </c>
      <c r="GR79" s="426">
        <f t="shared" si="398"/>
        <v>0</v>
      </c>
      <c r="GS79" s="64">
        <f t="shared" si="399"/>
        <v>0</v>
      </c>
      <c r="GT79" s="64">
        <f t="shared" si="369"/>
        <v>0</v>
      </c>
      <c r="GU79" s="64">
        <f t="shared" si="400"/>
        <v>0</v>
      </c>
      <c r="GV79" s="64">
        <f t="shared" si="370"/>
        <v>0</v>
      </c>
      <c r="GW79" s="64">
        <f t="shared" si="371"/>
        <v>0</v>
      </c>
      <c r="GX79" s="64">
        <f t="shared" si="401"/>
        <v>0</v>
      </c>
      <c r="GY79" s="64">
        <f t="shared" si="372"/>
        <v>0</v>
      </c>
      <c r="GZ79" s="64">
        <f t="shared" si="373"/>
        <v>0</v>
      </c>
      <c r="HA79" s="64">
        <f t="shared" si="402"/>
        <v>0</v>
      </c>
      <c r="HB79" s="64">
        <f t="shared" si="374"/>
        <v>0</v>
      </c>
      <c r="HC79" s="64">
        <f t="shared" si="375"/>
        <v>0</v>
      </c>
      <c r="HD79" s="64">
        <f t="shared" si="403"/>
        <v>0</v>
      </c>
      <c r="HE79" s="64">
        <f t="shared" si="376"/>
        <v>0</v>
      </c>
      <c r="HF79" s="64">
        <f t="shared" si="377"/>
        <v>0</v>
      </c>
      <c r="HG79" s="64"/>
      <c r="HH79" s="64">
        <f t="shared" si="378"/>
        <v>0</v>
      </c>
      <c r="HI79" s="64">
        <f t="shared" si="379"/>
        <v>0</v>
      </c>
      <c r="HJ79" s="64"/>
      <c r="HK79" s="64">
        <f t="shared" si="380"/>
        <v>0</v>
      </c>
      <c r="HL79" s="382">
        <f t="shared" si="381"/>
        <v>27037.7067058303</v>
      </c>
      <c r="HM79" s="398">
        <f t="shared" si="305"/>
        <v>0</v>
      </c>
      <c r="HN79" s="398">
        <f t="shared" si="404"/>
        <v>20831.316705830301</v>
      </c>
      <c r="HO79" s="382">
        <f t="shared" si="306"/>
        <v>27037.704899990298</v>
      </c>
      <c r="HP79" s="382">
        <f t="shared" si="405"/>
        <v>0</v>
      </c>
      <c r="HQ79" s="382">
        <f t="shared" si="133"/>
        <v>0</v>
      </c>
      <c r="HR79" s="382">
        <f t="shared" si="134"/>
        <v>0</v>
      </c>
      <c r="HS79" s="382">
        <f t="shared" si="135"/>
        <v>0</v>
      </c>
      <c r="HT79" s="382">
        <f t="shared" si="136"/>
        <v>0</v>
      </c>
      <c r="HU79" s="382">
        <f t="shared" si="137"/>
        <v>0</v>
      </c>
      <c r="HV79" s="382">
        <f t="shared" si="138"/>
        <v>0</v>
      </c>
      <c r="HW79" s="382">
        <f t="shared" si="139"/>
        <v>0</v>
      </c>
      <c r="HX79" s="382">
        <f t="shared" si="140"/>
        <v>0</v>
      </c>
      <c r="HY79" s="382">
        <f t="shared" si="141"/>
        <v>0</v>
      </c>
      <c r="HZ79" s="382">
        <f t="shared" si="142"/>
        <v>0</v>
      </c>
      <c r="IA79" s="382">
        <f t="shared" si="143"/>
        <v>20831.316705830301</v>
      </c>
      <c r="IB79" s="382">
        <f t="shared" si="144"/>
        <v>20831.316705830301</v>
      </c>
      <c r="IC79" s="382">
        <f t="shared" si="145"/>
        <v>0</v>
      </c>
      <c r="ID79" s="382">
        <f t="shared" si="146"/>
        <v>0</v>
      </c>
      <c r="IE79" s="382">
        <f t="shared" si="147"/>
        <v>6206.39</v>
      </c>
      <c r="IF79" s="382">
        <f t="shared" si="148"/>
        <v>0</v>
      </c>
      <c r="IG79" s="382">
        <f t="shared" si="149"/>
        <v>6206.3881941599984</v>
      </c>
    </row>
    <row r="80" spans="1:241" s="35" customFormat="1" ht="22.5" hidden="1" customHeight="1" outlineLevel="2">
      <c r="A80" s="57" t="s">
        <v>94</v>
      </c>
      <c r="B80" s="60" t="s">
        <v>507</v>
      </c>
      <c r="C80" s="282" t="s">
        <v>125</v>
      </c>
      <c r="D80" s="282" t="s">
        <v>198</v>
      </c>
      <c r="E80" s="359" t="s">
        <v>21</v>
      </c>
      <c r="F80" s="389" t="s">
        <v>606</v>
      </c>
      <c r="G80" s="245" t="s">
        <v>49</v>
      </c>
      <c r="H80" s="245">
        <v>23.59</v>
      </c>
      <c r="I80" s="245">
        <v>22.18</v>
      </c>
      <c r="J80" s="245">
        <v>2020</v>
      </c>
      <c r="K80" s="245">
        <v>2020</v>
      </c>
      <c r="L80" s="245"/>
      <c r="M80" s="34">
        <f>+P80+R80+T80+AG80+AS80+AV80</f>
        <v>20831.316705830301</v>
      </c>
      <c r="N80" s="392" t="s">
        <v>606</v>
      </c>
      <c r="O80" s="34">
        <f t="shared" ref="O80:O81" si="408">+Q80+S80+U80+AH80+AT80+AW80</f>
        <v>20831.316705830301</v>
      </c>
      <c r="P80" s="34">
        <f t="shared" ref="P80:U81" si="409">BA80+BO80+CC80+CQ80</f>
        <v>0</v>
      </c>
      <c r="Q80" s="34">
        <f t="shared" si="409"/>
        <v>0</v>
      </c>
      <c r="R80" s="34">
        <f t="shared" si="409"/>
        <v>0</v>
      </c>
      <c r="S80" s="34">
        <f t="shared" si="409"/>
        <v>0</v>
      </c>
      <c r="T80" s="34">
        <f t="shared" si="409"/>
        <v>0</v>
      </c>
      <c r="U80" s="34">
        <f t="shared" si="409"/>
        <v>0</v>
      </c>
      <c r="V80" s="66">
        <f t="shared" si="132"/>
        <v>0</v>
      </c>
      <c r="W80" s="34"/>
      <c r="X80" s="34"/>
      <c r="Y80" s="34"/>
      <c r="Z80" s="34"/>
      <c r="AA80" s="34"/>
      <c r="AB80" s="34"/>
      <c r="AC80" s="34"/>
      <c r="AD80" s="34"/>
      <c r="AE80" s="34"/>
      <c r="AF80" s="34"/>
      <c r="AG80" s="34">
        <f>BG80+BU80+CI80+CW80</f>
        <v>0</v>
      </c>
      <c r="AH80" s="34">
        <f>BH80+BV80+CJ80+CX80</f>
        <v>20831.316705830301</v>
      </c>
      <c r="AI80" s="34">
        <f t="shared" si="131"/>
        <v>0</v>
      </c>
      <c r="AJ80" s="34"/>
      <c r="AK80" s="34"/>
      <c r="AL80" s="34"/>
      <c r="AM80" s="34"/>
      <c r="AN80" s="34"/>
      <c r="AO80" s="34"/>
      <c r="AP80" s="34"/>
      <c r="AQ80" s="34"/>
      <c r="AR80" s="34"/>
      <c r="AS80" s="34">
        <f>BI80+BW80+CK80+CY80</f>
        <v>20831.316705830301</v>
      </c>
      <c r="AT80" s="34">
        <f>BJ80+BX80+CL80+CZ80</f>
        <v>0</v>
      </c>
      <c r="AU80" s="34"/>
      <c r="AV80" s="34">
        <f t="shared" ref="AV80:AW81" si="410">BK80+BY80+CM80+DA80</f>
        <v>0</v>
      </c>
      <c r="AW80" s="34">
        <f t="shared" si="410"/>
        <v>0</v>
      </c>
      <c r="AX80" s="34"/>
      <c r="AY80" s="34">
        <f t="shared" ref="AY80:AZ81" si="411">+BA80+BC80+BE80+BG80+BI80+BK80</f>
        <v>20831.316705830301</v>
      </c>
      <c r="AZ80" s="34">
        <f t="shared" si="411"/>
        <v>20831.316705830301</v>
      </c>
      <c r="BA80" s="185"/>
      <c r="BB80" s="185"/>
      <c r="BC80" s="185"/>
      <c r="BD80" s="185"/>
      <c r="BE80" s="184"/>
      <c r="BF80" s="184"/>
      <c r="BG80" s="184"/>
      <c r="BH80" s="184">
        <v>20831.316705830301</v>
      </c>
      <c r="BI80" s="184">
        <v>20831.316705830301</v>
      </c>
      <c r="BJ80" s="184"/>
      <c r="BK80" s="184"/>
      <c r="BL80" s="184"/>
      <c r="BM80" s="34">
        <f t="shared" ref="BM80:BN81" si="412">+BO80+BQ80+BS80+BU80+BW80+BY80</f>
        <v>0</v>
      </c>
      <c r="BN80" s="34">
        <f t="shared" si="412"/>
        <v>0</v>
      </c>
      <c r="BO80" s="245"/>
      <c r="BP80" s="245"/>
      <c r="BQ80" s="245"/>
      <c r="BR80" s="245"/>
      <c r="BS80" s="34"/>
      <c r="BT80" s="34"/>
      <c r="BU80" s="245"/>
      <c r="BV80" s="245"/>
      <c r="BW80" s="245"/>
      <c r="BX80" s="245"/>
      <c r="BY80" s="245"/>
      <c r="BZ80" s="245"/>
      <c r="CA80" s="34">
        <f t="shared" si="302"/>
        <v>0</v>
      </c>
      <c r="CB80" s="34">
        <f t="shared" si="302"/>
        <v>0</v>
      </c>
      <c r="CC80" s="34"/>
      <c r="CD80" s="34"/>
      <c r="CE80" s="34"/>
      <c r="CF80" s="34"/>
      <c r="CG80" s="34"/>
      <c r="CH80" s="34"/>
      <c r="CI80" s="34"/>
      <c r="CJ80" s="34"/>
      <c r="CK80" s="34"/>
      <c r="CL80" s="34"/>
      <c r="CM80" s="34"/>
      <c r="CN80" s="34"/>
      <c r="CO80" s="34">
        <f t="shared" ref="CO80:CP81" si="413">+CQ80+CS80+CU80+CW80+CY80+DA80</f>
        <v>0</v>
      </c>
      <c r="CP80" s="34">
        <f t="shared" si="413"/>
        <v>0</v>
      </c>
      <c r="CQ80" s="245"/>
      <c r="CR80" s="245"/>
      <c r="CS80" s="245"/>
      <c r="CT80" s="245"/>
      <c r="CU80" s="245"/>
      <c r="CV80" s="245"/>
      <c r="CW80" s="245"/>
      <c r="CX80" s="245"/>
      <c r="CY80" s="245"/>
      <c r="CZ80" s="358"/>
      <c r="DA80" s="358"/>
      <c r="DB80" s="358"/>
      <c r="DC80" s="380">
        <f t="shared" si="307"/>
        <v>20831.316705830301</v>
      </c>
      <c r="DD80" s="380">
        <f t="shared" si="308"/>
        <v>20831.316705830301</v>
      </c>
      <c r="DE80" s="64">
        <f t="shared" si="309"/>
        <v>0</v>
      </c>
      <c r="DF80" s="64">
        <f t="shared" si="310"/>
        <v>0</v>
      </c>
      <c r="DG80" s="64">
        <f t="shared" si="311"/>
        <v>0</v>
      </c>
      <c r="DH80" s="64">
        <f t="shared" si="312"/>
        <v>0</v>
      </c>
      <c r="DI80" s="64">
        <f t="shared" si="313"/>
        <v>0</v>
      </c>
      <c r="DJ80" s="64">
        <f t="shared" si="314"/>
        <v>0</v>
      </c>
      <c r="DK80" s="64">
        <f t="shared" si="315"/>
        <v>0</v>
      </c>
      <c r="DL80" s="64">
        <f t="shared" si="316"/>
        <v>20831.316705830301</v>
      </c>
      <c r="DM80" s="64">
        <f t="shared" si="317"/>
        <v>20831.316705830301</v>
      </c>
      <c r="DN80" s="64">
        <f t="shared" si="318"/>
        <v>0</v>
      </c>
      <c r="DO80" s="64">
        <f t="shared" si="319"/>
        <v>0</v>
      </c>
      <c r="DP80" s="64">
        <f t="shared" si="320"/>
        <v>0</v>
      </c>
      <c r="DQ80" s="245">
        <v>0</v>
      </c>
      <c r="DR80" s="245">
        <v>1</v>
      </c>
      <c r="DS80" s="245">
        <v>0</v>
      </c>
      <c r="DT80" s="245">
        <v>1</v>
      </c>
      <c r="DU80" s="245">
        <v>0</v>
      </c>
      <c r="DV80" s="245">
        <f t="shared" si="304"/>
        <v>2</v>
      </c>
      <c r="DW80" s="245"/>
      <c r="DX80" s="245"/>
      <c r="DY80" s="34">
        <v>932.71515006646678</v>
      </c>
      <c r="DZ80" s="34">
        <f>3820294.58276228/1000</f>
        <v>3820.2945827622798</v>
      </c>
      <c r="EA80" s="34">
        <v>5.45</v>
      </c>
      <c r="EB80" s="64">
        <f t="shared" si="382"/>
        <v>20831.316705830301</v>
      </c>
      <c r="EC80" s="426">
        <f t="shared" si="383"/>
        <v>0</v>
      </c>
      <c r="ED80" s="426">
        <f t="shared" si="384"/>
        <v>20831.316705830301</v>
      </c>
      <c r="EE80" s="64">
        <f t="shared" si="385"/>
        <v>20831.316705830301</v>
      </c>
      <c r="EF80" s="64">
        <f t="shared" si="321"/>
        <v>0</v>
      </c>
      <c r="EG80" s="64">
        <f t="shared" si="386"/>
        <v>0</v>
      </c>
      <c r="EH80" s="64">
        <f t="shared" si="322"/>
        <v>0</v>
      </c>
      <c r="EI80" s="64">
        <f t="shared" si="323"/>
        <v>0</v>
      </c>
      <c r="EJ80" s="64">
        <f t="shared" si="387"/>
        <v>0</v>
      </c>
      <c r="EK80" s="64">
        <f t="shared" si="324"/>
        <v>0</v>
      </c>
      <c r="EL80" s="64">
        <f t="shared" si="325"/>
        <v>0</v>
      </c>
      <c r="EM80" s="64">
        <f t="shared" si="326"/>
        <v>0</v>
      </c>
      <c r="EN80" s="64">
        <f t="shared" si="327"/>
        <v>0</v>
      </c>
      <c r="EO80" s="64">
        <f t="shared" si="328"/>
        <v>0</v>
      </c>
      <c r="EP80" s="64">
        <f t="shared" si="329"/>
        <v>0</v>
      </c>
      <c r="EQ80" s="64">
        <f t="shared" si="330"/>
        <v>20831.316705830301</v>
      </c>
      <c r="ER80" s="64">
        <f t="shared" si="331"/>
        <v>20831.316705830301</v>
      </c>
      <c r="ES80" s="64"/>
      <c r="ET80" s="426">
        <f t="shared" si="332"/>
        <v>0</v>
      </c>
      <c r="EU80" s="64">
        <f t="shared" si="333"/>
        <v>0</v>
      </c>
      <c r="EV80" s="64"/>
      <c r="EW80" s="426">
        <f t="shared" si="334"/>
        <v>0</v>
      </c>
      <c r="EX80" s="64">
        <f t="shared" si="388"/>
        <v>0</v>
      </c>
      <c r="EY80" s="426">
        <f t="shared" si="389"/>
        <v>0</v>
      </c>
      <c r="EZ80" s="426">
        <f t="shared" si="390"/>
        <v>0</v>
      </c>
      <c r="FA80" s="64">
        <f t="shared" si="391"/>
        <v>0</v>
      </c>
      <c r="FB80" s="64">
        <f t="shared" si="335"/>
        <v>0</v>
      </c>
      <c r="FC80" s="64">
        <f t="shared" si="392"/>
        <v>0</v>
      </c>
      <c r="FD80" s="64">
        <f t="shared" si="336"/>
        <v>0</v>
      </c>
      <c r="FE80" s="64">
        <f t="shared" si="337"/>
        <v>0</v>
      </c>
      <c r="FF80" s="64">
        <f t="shared" si="393"/>
        <v>0</v>
      </c>
      <c r="FG80" s="64">
        <f t="shared" si="338"/>
        <v>0</v>
      </c>
      <c r="FH80" s="64">
        <f t="shared" si="339"/>
        <v>0</v>
      </c>
      <c r="FI80" s="64">
        <f t="shared" si="340"/>
        <v>0</v>
      </c>
      <c r="FJ80" s="64">
        <f t="shared" si="341"/>
        <v>0</v>
      </c>
      <c r="FK80" s="64">
        <f t="shared" si="342"/>
        <v>0</v>
      </c>
      <c r="FL80" s="64">
        <f t="shared" si="343"/>
        <v>0</v>
      </c>
      <c r="FM80" s="64">
        <f t="shared" si="344"/>
        <v>0</v>
      </c>
      <c r="FN80" s="64">
        <f t="shared" si="345"/>
        <v>0</v>
      </c>
      <c r="FO80" s="64"/>
      <c r="FP80" s="64">
        <f t="shared" si="346"/>
        <v>0</v>
      </c>
      <c r="FQ80" s="64">
        <f t="shared" si="347"/>
        <v>0</v>
      </c>
      <c r="FR80" s="64"/>
      <c r="FS80" s="64">
        <f t="shared" si="348"/>
        <v>0</v>
      </c>
      <c r="FT80" s="64">
        <f t="shared" si="349"/>
        <v>0</v>
      </c>
      <c r="FU80" s="426">
        <f t="shared" si="350"/>
        <v>0</v>
      </c>
      <c r="FV80" s="426">
        <f t="shared" si="394"/>
        <v>0</v>
      </c>
      <c r="FW80" s="64">
        <f t="shared" si="395"/>
        <v>0</v>
      </c>
      <c r="FX80" s="64">
        <f t="shared" si="352"/>
        <v>0</v>
      </c>
      <c r="FY80" s="64">
        <f t="shared" si="396"/>
        <v>0</v>
      </c>
      <c r="FZ80" s="64">
        <f t="shared" si="353"/>
        <v>0</v>
      </c>
      <c r="GA80" s="64">
        <f t="shared" si="354"/>
        <v>0</v>
      </c>
      <c r="GB80" s="64">
        <f t="shared" si="397"/>
        <v>0</v>
      </c>
      <c r="GC80" s="64">
        <f t="shared" si="355"/>
        <v>0</v>
      </c>
      <c r="GD80" s="64">
        <f t="shared" si="356"/>
        <v>0</v>
      </c>
      <c r="GE80" s="64">
        <f t="shared" si="357"/>
        <v>0</v>
      </c>
      <c r="GF80" s="64">
        <f t="shared" si="358"/>
        <v>0</v>
      </c>
      <c r="GG80" s="64">
        <f t="shared" si="359"/>
        <v>0</v>
      </c>
      <c r="GH80" s="64">
        <f t="shared" si="360"/>
        <v>0</v>
      </c>
      <c r="GI80" s="64">
        <f t="shared" si="361"/>
        <v>0</v>
      </c>
      <c r="GJ80" s="64">
        <f t="shared" si="362"/>
        <v>0</v>
      </c>
      <c r="GK80" s="64"/>
      <c r="GL80" s="64">
        <f t="shared" si="363"/>
        <v>0</v>
      </c>
      <c r="GM80" s="64">
        <f t="shared" si="364"/>
        <v>0</v>
      </c>
      <c r="GN80" s="64"/>
      <c r="GO80" s="64">
        <f t="shared" si="365"/>
        <v>0</v>
      </c>
      <c r="GP80" s="64">
        <f t="shared" si="366"/>
        <v>0</v>
      </c>
      <c r="GQ80" s="426">
        <f t="shared" si="367"/>
        <v>0</v>
      </c>
      <c r="GR80" s="426">
        <f t="shared" si="398"/>
        <v>0</v>
      </c>
      <c r="GS80" s="64">
        <f t="shared" si="399"/>
        <v>0</v>
      </c>
      <c r="GT80" s="64">
        <f t="shared" si="369"/>
        <v>0</v>
      </c>
      <c r="GU80" s="64">
        <f t="shared" si="400"/>
        <v>0</v>
      </c>
      <c r="GV80" s="64">
        <f t="shared" si="370"/>
        <v>0</v>
      </c>
      <c r="GW80" s="64">
        <f t="shared" si="371"/>
        <v>0</v>
      </c>
      <c r="GX80" s="64">
        <f t="shared" si="401"/>
        <v>0</v>
      </c>
      <c r="GY80" s="64">
        <f t="shared" si="372"/>
        <v>0</v>
      </c>
      <c r="GZ80" s="64">
        <f t="shared" si="373"/>
        <v>0</v>
      </c>
      <c r="HA80" s="64">
        <f t="shared" si="402"/>
        <v>0</v>
      </c>
      <c r="HB80" s="64">
        <f t="shared" si="374"/>
        <v>0</v>
      </c>
      <c r="HC80" s="64">
        <f t="shared" si="375"/>
        <v>0</v>
      </c>
      <c r="HD80" s="64">
        <f t="shared" si="403"/>
        <v>0</v>
      </c>
      <c r="HE80" s="64">
        <f t="shared" si="376"/>
        <v>0</v>
      </c>
      <c r="HF80" s="64">
        <f t="shared" si="377"/>
        <v>0</v>
      </c>
      <c r="HG80" s="64"/>
      <c r="HH80" s="64">
        <f t="shared" si="378"/>
        <v>0</v>
      </c>
      <c r="HI80" s="64">
        <f t="shared" si="379"/>
        <v>0</v>
      </c>
      <c r="HJ80" s="64"/>
      <c r="HK80" s="64">
        <f t="shared" si="380"/>
        <v>0</v>
      </c>
      <c r="HL80" s="382">
        <f t="shared" si="381"/>
        <v>20831.316705830301</v>
      </c>
      <c r="HM80" s="398">
        <f t="shared" si="305"/>
        <v>0</v>
      </c>
      <c r="HN80" s="398">
        <f t="shared" si="404"/>
        <v>20831.316705830301</v>
      </c>
      <c r="HO80" s="382">
        <f t="shared" si="306"/>
        <v>20831.316705830301</v>
      </c>
      <c r="HP80" s="382">
        <f t="shared" si="405"/>
        <v>0</v>
      </c>
      <c r="HQ80" s="382">
        <f t="shared" si="133"/>
        <v>0</v>
      </c>
      <c r="HR80" s="382">
        <f t="shared" si="134"/>
        <v>0</v>
      </c>
      <c r="HS80" s="382">
        <f t="shared" si="135"/>
        <v>0</v>
      </c>
      <c r="HT80" s="382">
        <f t="shared" si="136"/>
        <v>0</v>
      </c>
      <c r="HU80" s="382">
        <f t="shared" si="137"/>
        <v>0</v>
      </c>
      <c r="HV80" s="382">
        <f t="shared" si="138"/>
        <v>0</v>
      </c>
      <c r="HW80" s="382">
        <f t="shared" si="139"/>
        <v>0</v>
      </c>
      <c r="HX80" s="382">
        <f t="shared" si="140"/>
        <v>0</v>
      </c>
      <c r="HY80" s="382">
        <f t="shared" si="141"/>
        <v>0</v>
      </c>
      <c r="HZ80" s="382">
        <f t="shared" si="142"/>
        <v>0</v>
      </c>
      <c r="IA80" s="382">
        <f t="shared" si="143"/>
        <v>20831.316705830301</v>
      </c>
      <c r="IB80" s="382">
        <f t="shared" si="144"/>
        <v>20831.316705830301</v>
      </c>
      <c r="IC80" s="382">
        <f t="shared" si="145"/>
        <v>0</v>
      </c>
      <c r="ID80" s="382">
        <f t="shared" si="146"/>
        <v>0</v>
      </c>
      <c r="IE80" s="382">
        <f t="shared" si="147"/>
        <v>0</v>
      </c>
      <c r="IF80" s="382">
        <f t="shared" si="148"/>
        <v>0</v>
      </c>
      <c r="IG80" s="382">
        <f t="shared" si="149"/>
        <v>0</v>
      </c>
    </row>
    <row r="81" spans="1:241" s="35" customFormat="1" ht="22.5" hidden="1" customHeight="1" outlineLevel="2">
      <c r="A81" s="57" t="s">
        <v>95</v>
      </c>
      <c r="B81" s="60" t="s">
        <v>508</v>
      </c>
      <c r="C81" s="282" t="s">
        <v>125</v>
      </c>
      <c r="D81" s="282" t="s">
        <v>202</v>
      </c>
      <c r="E81" s="359" t="s">
        <v>59</v>
      </c>
      <c r="F81" s="389" t="s">
        <v>606</v>
      </c>
      <c r="G81" s="245" t="s">
        <v>49</v>
      </c>
      <c r="H81" s="245">
        <v>0.69</v>
      </c>
      <c r="I81" s="245">
        <v>0.86</v>
      </c>
      <c r="J81" s="245">
        <v>2022</v>
      </c>
      <c r="K81" s="245">
        <v>2022</v>
      </c>
      <c r="L81" s="245"/>
      <c r="M81" s="34">
        <f>+P81+R81+T81+AG81+AS81+AV81</f>
        <v>6206.39</v>
      </c>
      <c r="N81" s="392" t="s">
        <v>606</v>
      </c>
      <c r="O81" s="34">
        <f t="shared" si="408"/>
        <v>6206.3881941599984</v>
      </c>
      <c r="P81" s="34">
        <f t="shared" si="409"/>
        <v>0</v>
      </c>
      <c r="Q81" s="34">
        <f t="shared" si="409"/>
        <v>0</v>
      </c>
      <c r="R81" s="34">
        <f t="shared" si="409"/>
        <v>0</v>
      </c>
      <c r="S81" s="34">
        <f t="shared" si="409"/>
        <v>0</v>
      </c>
      <c r="T81" s="34">
        <f t="shared" si="409"/>
        <v>0</v>
      </c>
      <c r="U81" s="34">
        <f t="shared" si="409"/>
        <v>0</v>
      </c>
      <c r="V81" s="66">
        <f t="shared" si="132"/>
        <v>0</v>
      </c>
      <c r="W81" s="34"/>
      <c r="X81" s="34"/>
      <c r="Y81" s="34"/>
      <c r="Z81" s="34"/>
      <c r="AA81" s="34"/>
      <c r="AB81" s="34"/>
      <c r="AC81" s="34"/>
      <c r="AD81" s="34"/>
      <c r="AE81" s="34"/>
      <c r="AF81" s="34"/>
      <c r="AG81" s="34">
        <f t="shared" ref="AG81:AH81" si="414">BG81+BU81+CI81+CW81</f>
        <v>0</v>
      </c>
      <c r="AH81" s="34">
        <f t="shared" si="414"/>
        <v>0</v>
      </c>
      <c r="AI81" s="34">
        <f t="shared" ref="AI81:AI146" si="415">SUM(AJ81:AR81)</f>
        <v>0</v>
      </c>
      <c r="AJ81" s="34"/>
      <c r="AK81" s="34"/>
      <c r="AL81" s="34"/>
      <c r="AM81" s="34"/>
      <c r="AN81" s="34"/>
      <c r="AO81" s="34"/>
      <c r="AP81" s="34"/>
      <c r="AQ81" s="34"/>
      <c r="AR81" s="34"/>
      <c r="AS81" s="34">
        <f t="shared" ref="AS81:AT81" si="416">BI81+BW81+CK81+CY81</f>
        <v>0</v>
      </c>
      <c r="AT81" s="34">
        <f t="shared" si="416"/>
        <v>0</v>
      </c>
      <c r="AU81" s="34"/>
      <c r="AV81" s="34">
        <f t="shared" si="410"/>
        <v>6206.39</v>
      </c>
      <c r="AW81" s="34">
        <f t="shared" si="410"/>
        <v>6206.3881941599984</v>
      </c>
      <c r="AX81" s="34"/>
      <c r="AY81" s="34">
        <f t="shared" si="411"/>
        <v>6206.39</v>
      </c>
      <c r="AZ81" s="34">
        <f t="shared" si="411"/>
        <v>6206.3881941599984</v>
      </c>
      <c r="BA81" s="184"/>
      <c r="BB81" s="184"/>
      <c r="BC81" s="184"/>
      <c r="BD81" s="184"/>
      <c r="BE81" s="184"/>
      <c r="BF81" s="184"/>
      <c r="BG81" s="184"/>
      <c r="BH81" s="184"/>
      <c r="BI81" s="184">
        <v>0</v>
      </c>
      <c r="BJ81" s="184"/>
      <c r="BK81" s="184">
        <v>6206.39</v>
      </c>
      <c r="BL81" s="184">
        <v>6206.3881941599984</v>
      </c>
      <c r="BM81" s="34">
        <f t="shared" si="412"/>
        <v>0</v>
      </c>
      <c r="BN81" s="34">
        <f t="shared" si="412"/>
        <v>0</v>
      </c>
      <c r="BO81" s="245"/>
      <c r="BP81" s="245"/>
      <c r="BQ81" s="245"/>
      <c r="BR81" s="245"/>
      <c r="BS81" s="245"/>
      <c r="BT81" s="245"/>
      <c r="BU81" s="245"/>
      <c r="BV81" s="245"/>
      <c r="BW81" s="245"/>
      <c r="BX81" s="245"/>
      <c r="BY81" s="245"/>
      <c r="BZ81" s="245"/>
      <c r="CA81" s="34">
        <f t="shared" si="302"/>
        <v>0</v>
      </c>
      <c r="CB81" s="34">
        <f t="shared" si="302"/>
        <v>0</v>
      </c>
      <c r="CC81" s="34"/>
      <c r="CD81" s="34"/>
      <c r="CE81" s="34"/>
      <c r="CF81" s="34"/>
      <c r="CG81" s="34"/>
      <c r="CH81" s="34"/>
      <c r="CI81" s="34"/>
      <c r="CJ81" s="34"/>
      <c r="CK81" s="34"/>
      <c r="CL81" s="34"/>
      <c r="CM81" s="34"/>
      <c r="CN81" s="34"/>
      <c r="CO81" s="34">
        <f t="shared" si="413"/>
        <v>0</v>
      </c>
      <c r="CP81" s="34">
        <f t="shared" si="413"/>
        <v>0</v>
      </c>
      <c r="CQ81" s="245"/>
      <c r="CR81" s="245"/>
      <c r="CS81" s="245"/>
      <c r="CT81" s="245"/>
      <c r="CU81" s="245"/>
      <c r="CV81" s="245"/>
      <c r="CW81" s="245"/>
      <c r="CX81" s="245"/>
      <c r="CY81" s="245"/>
      <c r="CZ81" s="358"/>
      <c r="DA81" s="358"/>
      <c r="DB81" s="358"/>
      <c r="DC81" s="380">
        <f t="shared" si="307"/>
        <v>6206.39</v>
      </c>
      <c r="DD81" s="380">
        <f t="shared" si="308"/>
        <v>6206.3881941599984</v>
      </c>
      <c r="DE81" s="64">
        <f t="shared" si="309"/>
        <v>0</v>
      </c>
      <c r="DF81" s="64">
        <f t="shared" si="310"/>
        <v>0</v>
      </c>
      <c r="DG81" s="64">
        <f t="shared" si="311"/>
        <v>0</v>
      </c>
      <c r="DH81" s="64">
        <f t="shared" si="312"/>
        <v>0</v>
      </c>
      <c r="DI81" s="64">
        <f t="shared" si="313"/>
        <v>0</v>
      </c>
      <c r="DJ81" s="64">
        <f t="shared" si="314"/>
        <v>0</v>
      </c>
      <c r="DK81" s="64">
        <f t="shared" si="315"/>
        <v>0</v>
      </c>
      <c r="DL81" s="64">
        <f t="shared" si="316"/>
        <v>0</v>
      </c>
      <c r="DM81" s="64">
        <f t="shared" si="317"/>
        <v>0</v>
      </c>
      <c r="DN81" s="64">
        <f t="shared" si="318"/>
        <v>0</v>
      </c>
      <c r="DO81" s="64">
        <f t="shared" si="319"/>
        <v>6206.39</v>
      </c>
      <c r="DP81" s="64">
        <f t="shared" si="320"/>
        <v>6206.3881941599984</v>
      </c>
      <c r="DQ81" s="245">
        <v>0</v>
      </c>
      <c r="DR81" s="245">
        <v>1</v>
      </c>
      <c r="DS81" s="245">
        <v>0</v>
      </c>
      <c r="DT81" s="245">
        <v>1</v>
      </c>
      <c r="DU81" s="245">
        <v>0</v>
      </c>
      <c r="DV81" s="245">
        <f t="shared" si="304"/>
        <v>2</v>
      </c>
      <c r="DW81" s="245"/>
      <c r="DX81" s="245"/>
      <c r="DY81" s="34">
        <v>139.24330170063286</v>
      </c>
      <c r="DZ81" s="34">
        <f>573956.929918574/1000</f>
        <v>573.95692991857402</v>
      </c>
      <c r="EA81" s="34">
        <v>10.813334364723993</v>
      </c>
      <c r="EB81" s="64">
        <f t="shared" si="382"/>
        <v>6206.39</v>
      </c>
      <c r="EC81" s="426">
        <f t="shared" si="383"/>
        <v>0</v>
      </c>
      <c r="ED81" s="426">
        <f t="shared" si="384"/>
        <v>0</v>
      </c>
      <c r="EE81" s="64">
        <f t="shared" si="385"/>
        <v>6206.3881941599984</v>
      </c>
      <c r="EF81" s="64">
        <f t="shared" si="321"/>
        <v>0</v>
      </c>
      <c r="EG81" s="64">
        <f t="shared" si="386"/>
        <v>0</v>
      </c>
      <c r="EH81" s="64">
        <f t="shared" si="322"/>
        <v>0</v>
      </c>
      <c r="EI81" s="64">
        <f t="shared" si="323"/>
        <v>0</v>
      </c>
      <c r="EJ81" s="64">
        <f t="shared" si="387"/>
        <v>0</v>
      </c>
      <c r="EK81" s="64">
        <f t="shared" si="324"/>
        <v>0</v>
      </c>
      <c r="EL81" s="64">
        <f t="shared" si="325"/>
        <v>0</v>
      </c>
      <c r="EM81" s="64">
        <f t="shared" si="326"/>
        <v>0</v>
      </c>
      <c r="EN81" s="64">
        <f t="shared" si="327"/>
        <v>0</v>
      </c>
      <c r="EO81" s="64">
        <f t="shared" si="328"/>
        <v>0</v>
      </c>
      <c r="EP81" s="64">
        <f t="shared" si="329"/>
        <v>0</v>
      </c>
      <c r="EQ81" s="64">
        <f t="shared" si="330"/>
        <v>0</v>
      </c>
      <c r="ER81" s="64">
        <f t="shared" si="331"/>
        <v>0</v>
      </c>
      <c r="ES81" s="64"/>
      <c r="ET81" s="426">
        <f t="shared" si="332"/>
        <v>0</v>
      </c>
      <c r="EU81" s="64">
        <f t="shared" si="333"/>
        <v>6206.39</v>
      </c>
      <c r="EV81" s="64"/>
      <c r="EW81" s="426">
        <f t="shared" si="334"/>
        <v>6206.3881941599984</v>
      </c>
      <c r="EX81" s="64">
        <f t="shared" si="388"/>
        <v>0</v>
      </c>
      <c r="EY81" s="426">
        <f t="shared" si="389"/>
        <v>0</v>
      </c>
      <c r="EZ81" s="426">
        <f t="shared" si="390"/>
        <v>0</v>
      </c>
      <c r="FA81" s="64">
        <f t="shared" si="391"/>
        <v>0</v>
      </c>
      <c r="FB81" s="64">
        <f t="shared" si="335"/>
        <v>0</v>
      </c>
      <c r="FC81" s="64">
        <f t="shared" si="392"/>
        <v>0</v>
      </c>
      <c r="FD81" s="64">
        <f t="shared" si="336"/>
        <v>0</v>
      </c>
      <c r="FE81" s="64">
        <f t="shared" si="337"/>
        <v>0</v>
      </c>
      <c r="FF81" s="64">
        <f t="shared" si="393"/>
        <v>0</v>
      </c>
      <c r="FG81" s="64">
        <f t="shared" si="338"/>
        <v>0</v>
      </c>
      <c r="FH81" s="64">
        <f t="shared" si="339"/>
        <v>0</v>
      </c>
      <c r="FI81" s="64">
        <f t="shared" si="340"/>
        <v>0</v>
      </c>
      <c r="FJ81" s="64">
        <f t="shared" si="341"/>
        <v>0</v>
      </c>
      <c r="FK81" s="64">
        <f t="shared" si="342"/>
        <v>0</v>
      </c>
      <c r="FL81" s="64">
        <f t="shared" si="343"/>
        <v>0</v>
      </c>
      <c r="FM81" s="64">
        <f t="shared" si="344"/>
        <v>0</v>
      </c>
      <c r="FN81" s="64">
        <f t="shared" si="345"/>
        <v>0</v>
      </c>
      <c r="FO81" s="64"/>
      <c r="FP81" s="64">
        <f t="shared" si="346"/>
        <v>0</v>
      </c>
      <c r="FQ81" s="64">
        <f t="shared" si="347"/>
        <v>0</v>
      </c>
      <c r="FR81" s="64"/>
      <c r="FS81" s="64">
        <f t="shared" si="348"/>
        <v>0</v>
      </c>
      <c r="FT81" s="64">
        <f t="shared" si="349"/>
        <v>0</v>
      </c>
      <c r="FU81" s="426">
        <f t="shared" si="350"/>
        <v>0</v>
      </c>
      <c r="FV81" s="426">
        <f t="shared" si="394"/>
        <v>0</v>
      </c>
      <c r="FW81" s="64">
        <f t="shared" si="395"/>
        <v>0</v>
      </c>
      <c r="FX81" s="64">
        <f t="shared" si="352"/>
        <v>0</v>
      </c>
      <c r="FY81" s="64">
        <f t="shared" si="396"/>
        <v>0</v>
      </c>
      <c r="FZ81" s="64">
        <f t="shared" si="353"/>
        <v>0</v>
      </c>
      <c r="GA81" s="64">
        <f t="shared" si="354"/>
        <v>0</v>
      </c>
      <c r="GB81" s="64">
        <f t="shared" si="397"/>
        <v>0</v>
      </c>
      <c r="GC81" s="64">
        <f t="shared" si="355"/>
        <v>0</v>
      </c>
      <c r="GD81" s="64">
        <f t="shared" si="356"/>
        <v>0</v>
      </c>
      <c r="GE81" s="64">
        <f t="shared" si="357"/>
        <v>0</v>
      </c>
      <c r="GF81" s="64">
        <f t="shared" si="358"/>
        <v>0</v>
      </c>
      <c r="GG81" s="64">
        <f t="shared" si="359"/>
        <v>0</v>
      </c>
      <c r="GH81" s="64">
        <f t="shared" si="360"/>
        <v>0</v>
      </c>
      <c r="GI81" s="64">
        <f t="shared" si="361"/>
        <v>0</v>
      </c>
      <c r="GJ81" s="64">
        <f t="shared" si="362"/>
        <v>0</v>
      </c>
      <c r="GK81" s="64"/>
      <c r="GL81" s="64">
        <f t="shared" si="363"/>
        <v>0</v>
      </c>
      <c r="GM81" s="64">
        <f t="shared" si="364"/>
        <v>0</v>
      </c>
      <c r="GN81" s="64"/>
      <c r="GO81" s="64">
        <f t="shared" si="365"/>
        <v>0</v>
      </c>
      <c r="GP81" s="64">
        <f t="shared" si="366"/>
        <v>0</v>
      </c>
      <c r="GQ81" s="426">
        <f t="shared" si="367"/>
        <v>0</v>
      </c>
      <c r="GR81" s="426">
        <f t="shared" si="398"/>
        <v>0</v>
      </c>
      <c r="GS81" s="64">
        <f t="shared" si="399"/>
        <v>0</v>
      </c>
      <c r="GT81" s="64">
        <f t="shared" si="369"/>
        <v>0</v>
      </c>
      <c r="GU81" s="64">
        <f t="shared" si="400"/>
        <v>0</v>
      </c>
      <c r="GV81" s="64">
        <f t="shared" si="370"/>
        <v>0</v>
      </c>
      <c r="GW81" s="64">
        <f t="shared" si="371"/>
        <v>0</v>
      </c>
      <c r="GX81" s="64">
        <f t="shared" si="401"/>
        <v>0</v>
      </c>
      <c r="GY81" s="64">
        <f t="shared" si="372"/>
        <v>0</v>
      </c>
      <c r="GZ81" s="64">
        <f t="shared" si="373"/>
        <v>0</v>
      </c>
      <c r="HA81" s="64">
        <f t="shared" si="402"/>
        <v>0</v>
      </c>
      <c r="HB81" s="64">
        <f t="shared" si="374"/>
        <v>0</v>
      </c>
      <c r="HC81" s="64">
        <f t="shared" si="375"/>
        <v>0</v>
      </c>
      <c r="HD81" s="64">
        <f t="shared" si="403"/>
        <v>0</v>
      </c>
      <c r="HE81" s="64">
        <f t="shared" si="376"/>
        <v>0</v>
      </c>
      <c r="HF81" s="64">
        <f t="shared" si="377"/>
        <v>0</v>
      </c>
      <c r="HG81" s="64"/>
      <c r="HH81" s="64">
        <f t="shared" si="378"/>
        <v>0</v>
      </c>
      <c r="HI81" s="64">
        <f t="shared" si="379"/>
        <v>0</v>
      </c>
      <c r="HJ81" s="64"/>
      <c r="HK81" s="64">
        <f t="shared" si="380"/>
        <v>0</v>
      </c>
      <c r="HL81" s="382">
        <f t="shared" si="381"/>
        <v>6206.39</v>
      </c>
      <c r="HM81" s="398">
        <f t="shared" si="305"/>
        <v>0</v>
      </c>
      <c r="HN81" s="398">
        <f t="shared" si="404"/>
        <v>0</v>
      </c>
      <c r="HO81" s="382">
        <f t="shared" si="306"/>
        <v>6206.3881941599984</v>
      </c>
      <c r="HP81" s="382">
        <f t="shared" si="405"/>
        <v>0</v>
      </c>
      <c r="HQ81" s="382">
        <f t="shared" si="133"/>
        <v>0</v>
      </c>
      <c r="HR81" s="382">
        <f t="shared" si="134"/>
        <v>0</v>
      </c>
      <c r="HS81" s="382">
        <f t="shared" si="135"/>
        <v>0</v>
      </c>
      <c r="HT81" s="382">
        <f t="shared" si="136"/>
        <v>0</v>
      </c>
      <c r="HU81" s="382">
        <f t="shared" si="137"/>
        <v>0</v>
      </c>
      <c r="HV81" s="382">
        <f t="shared" si="138"/>
        <v>0</v>
      </c>
      <c r="HW81" s="382">
        <f t="shared" si="139"/>
        <v>0</v>
      </c>
      <c r="HX81" s="382">
        <f t="shared" si="140"/>
        <v>0</v>
      </c>
      <c r="HY81" s="382">
        <f t="shared" si="141"/>
        <v>0</v>
      </c>
      <c r="HZ81" s="382">
        <f t="shared" si="142"/>
        <v>0</v>
      </c>
      <c r="IA81" s="382">
        <f t="shared" si="143"/>
        <v>0</v>
      </c>
      <c r="IB81" s="382">
        <f t="shared" si="144"/>
        <v>0</v>
      </c>
      <c r="IC81" s="382">
        <f t="shared" si="145"/>
        <v>0</v>
      </c>
      <c r="ID81" s="382">
        <f t="shared" si="146"/>
        <v>0</v>
      </c>
      <c r="IE81" s="382">
        <f t="shared" si="147"/>
        <v>6206.39</v>
      </c>
      <c r="IF81" s="382">
        <f t="shared" si="148"/>
        <v>0</v>
      </c>
      <c r="IG81" s="382">
        <f t="shared" si="149"/>
        <v>6206.3881941599984</v>
      </c>
    </row>
    <row r="82" spans="1:241" s="52" customFormat="1" ht="25.5" hidden="1">
      <c r="A82" s="49" t="s">
        <v>53</v>
      </c>
      <c r="B82" s="69" t="s">
        <v>55</v>
      </c>
      <c r="C82" s="530" t="s">
        <v>364</v>
      </c>
      <c r="D82" s="531"/>
      <c r="E82" s="49" t="s">
        <v>43</v>
      </c>
      <c r="F82" s="49"/>
      <c r="G82" s="50"/>
      <c r="H82" s="27"/>
      <c r="I82" s="27"/>
      <c r="J82" s="50">
        <v>2017</v>
      </c>
      <c r="K82" s="50">
        <v>2022</v>
      </c>
      <c r="L82" s="50"/>
      <c r="M82" s="27">
        <f t="shared" ref="M82:BX82" si="417">SUM(M83:M96)</f>
        <v>35747.249659039997</v>
      </c>
      <c r="N82" s="27"/>
      <c r="O82" s="27">
        <f t="shared" si="417"/>
        <v>42304.029265040008</v>
      </c>
      <c r="P82" s="27">
        <f t="shared" si="417"/>
        <v>10406.847030000001</v>
      </c>
      <c r="Q82" s="27">
        <f t="shared" si="417"/>
        <v>10406.847030000001</v>
      </c>
      <c r="R82" s="27">
        <f t="shared" si="417"/>
        <v>0</v>
      </c>
      <c r="S82" s="27">
        <f t="shared" si="417"/>
        <v>0</v>
      </c>
      <c r="T82" s="27">
        <f t="shared" si="417"/>
        <v>0</v>
      </c>
      <c r="U82" s="27">
        <f t="shared" si="417"/>
        <v>6556.7812159999994</v>
      </c>
      <c r="V82" s="27">
        <f>SUM(V83:V96)</f>
        <v>0</v>
      </c>
      <c r="W82" s="27">
        <f>SUM(W83:W96)</f>
        <v>6669.8623900000002</v>
      </c>
      <c r="X82" s="27">
        <f t="shared" si="417"/>
        <v>0</v>
      </c>
      <c r="Y82" s="27">
        <f t="shared" si="417"/>
        <v>0</v>
      </c>
      <c r="Z82" s="27">
        <f t="shared" si="417"/>
        <v>0</v>
      </c>
      <c r="AA82" s="27">
        <f t="shared" si="417"/>
        <v>0</v>
      </c>
      <c r="AB82" s="27">
        <f t="shared" si="417"/>
        <v>0</v>
      </c>
      <c r="AC82" s="27">
        <f t="shared" si="417"/>
        <v>0</v>
      </c>
      <c r="AD82" s="27">
        <f t="shared" si="417"/>
        <v>0</v>
      </c>
      <c r="AE82" s="27">
        <f t="shared" si="417"/>
        <v>0</v>
      </c>
      <c r="AF82" s="27"/>
      <c r="AG82" s="27">
        <f t="shared" si="417"/>
        <v>0</v>
      </c>
      <c r="AH82" s="27">
        <f t="shared" si="417"/>
        <v>0</v>
      </c>
      <c r="AI82" s="27">
        <f t="shared" si="415"/>
        <v>0</v>
      </c>
      <c r="AJ82" s="27">
        <f t="shared" si="417"/>
        <v>0</v>
      </c>
      <c r="AK82" s="27">
        <f t="shared" si="417"/>
        <v>0</v>
      </c>
      <c r="AL82" s="27">
        <f t="shared" si="417"/>
        <v>0</v>
      </c>
      <c r="AM82" s="27">
        <f t="shared" si="417"/>
        <v>0</v>
      </c>
      <c r="AN82" s="27">
        <f t="shared" si="417"/>
        <v>0</v>
      </c>
      <c r="AO82" s="27">
        <f t="shared" si="417"/>
        <v>0</v>
      </c>
      <c r="AP82" s="27">
        <f t="shared" si="417"/>
        <v>0</v>
      </c>
      <c r="AQ82" s="27">
        <f t="shared" si="417"/>
        <v>0</v>
      </c>
      <c r="AR82" s="27">
        <f t="shared" si="417"/>
        <v>0</v>
      </c>
      <c r="AS82" s="27">
        <f t="shared" si="417"/>
        <v>3437.24</v>
      </c>
      <c r="AT82" s="27">
        <f t="shared" si="417"/>
        <v>3437.2383900000004</v>
      </c>
      <c r="AU82" s="27"/>
      <c r="AV82" s="27">
        <f t="shared" si="417"/>
        <v>21903.162629040002</v>
      </c>
      <c r="AW82" s="27">
        <f t="shared" si="417"/>
        <v>21903.162629040002</v>
      </c>
      <c r="AX82" s="27"/>
      <c r="AY82" s="27">
        <f t="shared" si="417"/>
        <v>35747.249659039997</v>
      </c>
      <c r="AZ82" s="27">
        <f t="shared" si="417"/>
        <v>38509.715049039994</v>
      </c>
      <c r="BA82" s="27">
        <f t="shared" si="417"/>
        <v>10406.847030000001</v>
      </c>
      <c r="BB82" s="27">
        <f t="shared" si="417"/>
        <v>10406.847030000001</v>
      </c>
      <c r="BC82" s="27">
        <f t="shared" si="417"/>
        <v>0</v>
      </c>
      <c r="BD82" s="27">
        <f t="shared" si="417"/>
        <v>0</v>
      </c>
      <c r="BE82" s="27">
        <f t="shared" si="417"/>
        <v>0</v>
      </c>
      <c r="BF82" s="27">
        <f t="shared" si="417"/>
        <v>2762.4670000000001</v>
      </c>
      <c r="BG82" s="27">
        <f t="shared" si="417"/>
        <v>0</v>
      </c>
      <c r="BH82" s="27">
        <f t="shared" si="417"/>
        <v>0</v>
      </c>
      <c r="BI82" s="27">
        <f t="shared" si="417"/>
        <v>3437.24</v>
      </c>
      <c r="BJ82" s="27">
        <f t="shared" si="417"/>
        <v>3437.2383900000004</v>
      </c>
      <c r="BK82" s="27">
        <f t="shared" si="417"/>
        <v>21903.162629040002</v>
      </c>
      <c r="BL82" s="27">
        <f t="shared" si="417"/>
        <v>21903.162629040002</v>
      </c>
      <c r="BM82" s="27">
        <f t="shared" si="417"/>
        <v>0</v>
      </c>
      <c r="BN82" s="27">
        <f t="shared" si="417"/>
        <v>0</v>
      </c>
      <c r="BO82" s="27">
        <f t="shared" si="417"/>
        <v>0</v>
      </c>
      <c r="BP82" s="27">
        <f t="shared" si="417"/>
        <v>0</v>
      </c>
      <c r="BQ82" s="27">
        <f t="shared" si="417"/>
        <v>0</v>
      </c>
      <c r="BR82" s="27">
        <f t="shared" si="417"/>
        <v>0</v>
      </c>
      <c r="BS82" s="27">
        <f t="shared" si="417"/>
        <v>0</v>
      </c>
      <c r="BT82" s="27">
        <f t="shared" si="417"/>
        <v>0</v>
      </c>
      <c r="BU82" s="27">
        <f t="shared" si="417"/>
        <v>0</v>
      </c>
      <c r="BV82" s="27">
        <f t="shared" si="417"/>
        <v>0</v>
      </c>
      <c r="BW82" s="27">
        <f t="shared" si="417"/>
        <v>0</v>
      </c>
      <c r="BX82" s="27">
        <f t="shared" si="417"/>
        <v>0</v>
      </c>
      <c r="BY82" s="27">
        <f t="shared" ref="BY82:DB82" si="418">SUM(BY83:BY96)</f>
        <v>0</v>
      </c>
      <c r="BZ82" s="27">
        <f t="shared" si="418"/>
        <v>0</v>
      </c>
      <c r="CA82" s="27">
        <f t="shared" si="418"/>
        <v>0</v>
      </c>
      <c r="CB82" s="27">
        <f t="shared" si="418"/>
        <v>3794.3142160000002</v>
      </c>
      <c r="CC82" s="27">
        <f t="shared" si="418"/>
        <v>0</v>
      </c>
      <c r="CD82" s="27">
        <f t="shared" si="418"/>
        <v>0</v>
      </c>
      <c r="CE82" s="27">
        <f t="shared" si="418"/>
        <v>0</v>
      </c>
      <c r="CF82" s="27">
        <f t="shared" si="418"/>
        <v>0</v>
      </c>
      <c r="CG82" s="27">
        <f t="shared" si="418"/>
        <v>0</v>
      </c>
      <c r="CH82" s="27">
        <f t="shared" si="418"/>
        <v>3794.3142160000002</v>
      </c>
      <c r="CI82" s="27">
        <f t="shared" si="418"/>
        <v>0</v>
      </c>
      <c r="CJ82" s="27">
        <f t="shared" si="418"/>
        <v>0</v>
      </c>
      <c r="CK82" s="27">
        <f t="shared" si="418"/>
        <v>0</v>
      </c>
      <c r="CL82" s="27">
        <f t="shared" si="418"/>
        <v>0</v>
      </c>
      <c r="CM82" s="27">
        <f t="shared" si="418"/>
        <v>0</v>
      </c>
      <c r="CN82" s="27">
        <f t="shared" si="418"/>
        <v>0</v>
      </c>
      <c r="CO82" s="27">
        <f t="shared" si="418"/>
        <v>0</v>
      </c>
      <c r="CP82" s="27">
        <f t="shared" si="418"/>
        <v>0</v>
      </c>
      <c r="CQ82" s="27">
        <f t="shared" si="418"/>
        <v>0</v>
      </c>
      <c r="CR82" s="27">
        <f t="shared" si="418"/>
        <v>0</v>
      </c>
      <c r="CS82" s="27">
        <f t="shared" si="418"/>
        <v>0</v>
      </c>
      <c r="CT82" s="27">
        <f t="shared" si="418"/>
        <v>0</v>
      </c>
      <c r="CU82" s="27">
        <f t="shared" si="418"/>
        <v>0</v>
      </c>
      <c r="CV82" s="27">
        <f t="shared" si="418"/>
        <v>0</v>
      </c>
      <c r="CW82" s="27">
        <f t="shared" si="418"/>
        <v>0</v>
      </c>
      <c r="CX82" s="27">
        <f t="shared" si="418"/>
        <v>0</v>
      </c>
      <c r="CY82" s="27">
        <f t="shared" si="418"/>
        <v>0</v>
      </c>
      <c r="CZ82" s="27">
        <f t="shared" si="418"/>
        <v>0</v>
      </c>
      <c r="DA82" s="27">
        <f t="shared" si="418"/>
        <v>0</v>
      </c>
      <c r="DB82" s="27">
        <f t="shared" si="418"/>
        <v>0</v>
      </c>
      <c r="DC82" s="380">
        <f t="shared" si="307"/>
        <v>35747.249659040004</v>
      </c>
      <c r="DD82" s="380">
        <f t="shared" si="308"/>
        <v>42304.029265040001</v>
      </c>
      <c r="DE82" s="64">
        <f t="shared" si="309"/>
        <v>10406.847030000001</v>
      </c>
      <c r="DF82" s="64">
        <f t="shared" si="310"/>
        <v>10406.847030000001</v>
      </c>
      <c r="DG82" s="64">
        <f t="shared" si="311"/>
        <v>0</v>
      </c>
      <c r="DH82" s="64">
        <f t="shared" si="312"/>
        <v>0</v>
      </c>
      <c r="DI82" s="64">
        <f t="shared" si="313"/>
        <v>0</v>
      </c>
      <c r="DJ82" s="64">
        <f t="shared" si="314"/>
        <v>6556.7812160000003</v>
      </c>
      <c r="DK82" s="64">
        <f t="shared" si="315"/>
        <v>0</v>
      </c>
      <c r="DL82" s="64">
        <f t="shared" si="316"/>
        <v>0</v>
      </c>
      <c r="DM82" s="64">
        <f t="shared" si="317"/>
        <v>3437.24</v>
      </c>
      <c r="DN82" s="64">
        <f t="shared" si="318"/>
        <v>3437.2383900000004</v>
      </c>
      <c r="DO82" s="64">
        <f t="shared" si="319"/>
        <v>21903.162629040002</v>
      </c>
      <c r="DP82" s="64">
        <f t="shared" si="320"/>
        <v>21903.162629040002</v>
      </c>
      <c r="DQ82" s="51"/>
      <c r="DR82" s="51"/>
      <c r="DS82" s="51"/>
      <c r="DT82" s="51"/>
      <c r="DU82" s="51"/>
      <c r="DV82" s="51"/>
      <c r="DW82" s="27"/>
      <c r="DX82" s="27"/>
      <c r="DY82" s="27"/>
      <c r="DZ82" s="27"/>
      <c r="EA82" s="27"/>
      <c r="EB82" s="64">
        <f t="shared" si="382"/>
        <v>35747.249659040004</v>
      </c>
      <c r="EC82" s="426">
        <f t="shared" si="383"/>
        <v>17076.709419999999</v>
      </c>
      <c r="ED82" s="426">
        <f t="shared" si="384"/>
        <v>13169.314030000001</v>
      </c>
      <c r="EE82" s="64">
        <f t="shared" si="385"/>
        <v>38509.715049040002</v>
      </c>
      <c r="EF82" s="64">
        <f t="shared" si="321"/>
        <v>10406.847030000001</v>
      </c>
      <c r="EG82" s="64">
        <f t="shared" si="386"/>
        <v>10406.847030000001</v>
      </c>
      <c r="EH82" s="64">
        <f t="shared" si="322"/>
        <v>10406.847030000001</v>
      </c>
      <c r="EI82" s="64">
        <f t="shared" si="323"/>
        <v>0</v>
      </c>
      <c r="EJ82" s="64">
        <f t="shared" si="387"/>
        <v>0</v>
      </c>
      <c r="EK82" s="64">
        <f t="shared" si="324"/>
        <v>0</v>
      </c>
      <c r="EL82" s="64">
        <f t="shared" si="325"/>
        <v>0</v>
      </c>
      <c r="EM82" s="64">
        <f t="shared" si="326"/>
        <v>6669.8623900000002</v>
      </c>
      <c r="EN82" s="64">
        <f t="shared" si="327"/>
        <v>2762.4670000000001</v>
      </c>
      <c r="EO82" s="64">
        <f t="shared" si="328"/>
        <v>0</v>
      </c>
      <c r="EP82" s="64">
        <f t="shared" si="329"/>
        <v>0</v>
      </c>
      <c r="EQ82" s="64">
        <f t="shared" si="330"/>
        <v>0</v>
      </c>
      <c r="ER82" s="64">
        <f t="shared" si="331"/>
        <v>3437.24</v>
      </c>
      <c r="ES82" s="64"/>
      <c r="ET82" s="426">
        <f t="shared" si="332"/>
        <v>3437.2383900000004</v>
      </c>
      <c r="EU82" s="64">
        <f t="shared" si="333"/>
        <v>21903.162629040002</v>
      </c>
      <c r="EV82" s="64"/>
      <c r="EW82" s="426">
        <f t="shared" si="334"/>
        <v>21903.162629040002</v>
      </c>
      <c r="EX82" s="64">
        <f t="shared" si="388"/>
        <v>0</v>
      </c>
      <c r="EY82" s="426">
        <f t="shared" si="389"/>
        <v>0</v>
      </c>
      <c r="EZ82" s="426">
        <f t="shared" si="390"/>
        <v>0</v>
      </c>
      <c r="FA82" s="64">
        <f t="shared" si="391"/>
        <v>0</v>
      </c>
      <c r="FB82" s="64">
        <f t="shared" si="335"/>
        <v>0</v>
      </c>
      <c r="FC82" s="64">
        <f t="shared" si="392"/>
        <v>0</v>
      </c>
      <c r="FD82" s="64">
        <f t="shared" si="336"/>
        <v>0</v>
      </c>
      <c r="FE82" s="64">
        <f t="shared" si="337"/>
        <v>0</v>
      </c>
      <c r="FF82" s="64">
        <f t="shared" si="393"/>
        <v>0</v>
      </c>
      <c r="FG82" s="64">
        <f t="shared" si="338"/>
        <v>0</v>
      </c>
      <c r="FH82" s="64">
        <f t="shared" si="339"/>
        <v>0</v>
      </c>
      <c r="FI82" s="64">
        <f t="shared" si="340"/>
        <v>0</v>
      </c>
      <c r="FJ82" s="64">
        <f t="shared" si="341"/>
        <v>0</v>
      </c>
      <c r="FK82" s="64">
        <f t="shared" si="342"/>
        <v>0</v>
      </c>
      <c r="FL82" s="64">
        <f t="shared" si="343"/>
        <v>0</v>
      </c>
      <c r="FM82" s="64">
        <f t="shared" si="344"/>
        <v>0</v>
      </c>
      <c r="FN82" s="64">
        <f t="shared" si="345"/>
        <v>0</v>
      </c>
      <c r="FO82" s="64"/>
      <c r="FP82" s="64">
        <f t="shared" si="346"/>
        <v>0</v>
      </c>
      <c r="FQ82" s="64">
        <f t="shared" si="347"/>
        <v>0</v>
      </c>
      <c r="FR82" s="64"/>
      <c r="FS82" s="64">
        <f t="shared" si="348"/>
        <v>0</v>
      </c>
      <c r="FT82" s="64">
        <f t="shared" si="349"/>
        <v>0</v>
      </c>
      <c r="FU82" s="426">
        <f t="shared" si="350"/>
        <v>0</v>
      </c>
      <c r="FV82" s="426">
        <f t="shared" si="394"/>
        <v>3794.3142160000002</v>
      </c>
      <c r="FW82" s="64">
        <f t="shared" si="395"/>
        <v>3794.3142160000002</v>
      </c>
      <c r="FX82" s="64">
        <f t="shared" si="352"/>
        <v>0</v>
      </c>
      <c r="FY82" s="64">
        <f t="shared" si="396"/>
        <v>0</v>
      </c>
      <c r="FZ82" s="64">
        <f t="shared" si="353"/>
        <v>0</v>
      </c>
      <c r="GA82" s="64">
        <f t="shared" si="354"/>
        <v>0</v>
      </c>
      <c r="GB82" s="64">
        <f t="shared" si="397"/>
        <v>0</v>
      </c>
      <c r="GC82" s="64">
        <f t="shared" si="355"/>
        <v>0</v>
      </c>
      <c r="GD82" s="64">
        <f t="shared" si="356"/>
        <v>0</v>
      </c>
      <c r="GE82" s="64">
        <f t="shared" si="357"/>
        <v>0</v>
      </c>
      <c r="GF82" s="64">
        <f t="shared" si="358"/>
        <v>3794.3142160000002</v>
      </c>
      <c r="GG82" s="64">
        <f t="shared" si="359"/>
        <v>0</v>
      </c>
      <c r="GH82" s="64">
        <f t="shared" si="360"/>
        <v>0</v>
      </c>
      <c r="GI82" s="64">
        <f t="shared" si="361"/>
        <v>0</v>
      </c>
      <c r="GJ82" s="64">
        <f t="shared" si="362"/>
        <v>0</v>
      </c>
      <c r="GK82" s="64"/>
      <c r="GL82" s="64">
        <f t="shared" si="363"/>
        <v>0</v>
      </c>
      <c r="GM82" s="64">
        <f t="shared" si="364"/>
        <v>0</v>
      </c>
      <c r="GN82" s="64"/>
      <c r="GO82" s="64">
        <f t="shared" si="365"/>
        <v>0</v>
      </c>
      <c r="GP82" s="64">
        <f t="shared" si="366"/>
        <v>0</v>
      </c>
      <c r="GQ82" s="426">
        <f t="shared" si="367"/>
        <v>0</v>
      </c>
      <c r="GR82" s="426">
        <f t="shared" si="398"/>
        <v>0</v>
      </c>
      <c r="GS82" s="64">
        <f t="shared" si="399"/>
        <v>0</v>
      </c>
      <c r="GT82" s="64">
        <f t="shared" si="369"/>
        <v>0</v>
      </c>
      <c r="GU82" s="64">
        <f t="shared" si="400"/>
        <v>0</v>
      </c>
      <c r="GV82" s="64">
        <f t="shared" si="370"/>
        <v>0</v>
      </c>
      <c r="GW82" s="64">
        <f t="shared" si="371"/>
        <v>0</v>
      </c>
      <c r="GX82" s="64">
        <f t="shared" si="401"/>
        <v>0</v>
      </c>
      <c r="GY82" s="64">
        <f t="shared" si="372"/>
        <v>0</v>
      </c>
      <c r="GZ82" s="64">
        <f t="shared" si="373"/>
        <v>0</v>
      </c>
      <c r="HA82" s="64">
        <f t="shared" si="402"/>
        <v>0</v>
      </c>
      <c r="HB82" s="64">
        <f t="shared" si="374"/>
        <v>0</v>
      </c>
      <c r="HC82" s="64">
        <f t="shared" si="375"/>
        <v>0</v>
      </c>
      <c r="HD82" s="64">
        <f t="shared" si="403"/>
        <v>0</v>
      </c>
      <c r="HE82" s="64">
        <f t="shared" si="376"/>
        <v>0</v>
      </c>
      <c r="HF82" s="64">
        <f t="shared" si="377"/>
        <v>0</v>
      </c>
      <c r="HG82" s="64"/>
      <c r="HH82" s="64">
        <f t="shared" si="378"/>
        <v>0</v>
      </c>
      <c r="HI82" s="64">
        <f t="shared" si="379"/>
        <v>0</v>
      </c>
      <c r="HJ82" s="64"/>
      <c r="HK82" s="64">
        <f t="shared" si="380"/>
        <v>0</v>
      </c>
      <c r="HL82" s="382">
        <f t="shared" si="381"/>
        <v>35747.249659040004</v>
      </c>
      <c r="HM82" s="398">
        <f t="shared" si="305"/>
        <v>17076.709419999999</v>
      </c>
      <c r="HN82" s="398">
        <f t="shared" si="404"/>
        <v>16963.628246</v>
      </c>
      <c r="HO82" s="382">
        <f t="shared" si="306"/>
        <v>42304.029265040001</v>
      </c>
      <c r="HP82" s="382">
        <f t="shared" si="405"/>
        <v>10406.847030000001</v>
      </c>
      <c r="HQ82" s="382">
        <f t="shared" si="133"/>
        <v>10406.847030000001</v>
      </c>
      <c r="HR82" s="382">
        <f t="shared" si="134"/>
        <v>10406.847030000001</v>
      </c>
      <c r="HS82" s="382">
        <f t="shared" si="135"/>
        <v>0</v>
      </c>
      <c r="HT82" s="382">
        <f t="shared" si="136"/>
        <v>0</v>
      </c>
      <c r="HU82" s="382">
        <f t="shared" si="137"/>
        <v>0</v>
      </c>
      <c r="HV82" s="382">
        <f t="shared" si="138"/>
        <v>0</v>
      </c>
      <c r="HW82" s="382">
        <f t="shared" si="139"/>
        <v>6669.8623900000002</v>
      </c>
      <c r="HX82" s="382">
        <f t="shared" si="140"/>
        <v>6556.7812160000003</v>
      </c>
      <c r="HY82" s="382">
        <f t="shared" si="141"/>
        <v>0</v>
      </c>
      <c r="HZ82" s="382">
        <f t="shared" si="142"/>
        <v>0</v>
      </c>
      <c r="IA82" s="382">
        <f t="shared" si="143"/>
        <v>0</v>
      </c>
      <c r="IB82" s="382">
        <f t="shared" si="144"/>
        <v>3437.24</v>
      </c>
      <c r="IC82" s="382">
        <f t="shared" si="145"/>
        <v>0</v>
      </c>
      <c r="ID82" s="382">
        <f t="shared" si="146"/>
        <v>3437.2383900000004</v>
      </c>
      <c r="IE82" s="382">
        <f t="shared" si="147"/>
        <v>21903.162629040002</v>
      </c>
      <c r="IF82" s="382">
        <f t="shared" si="148"/>
        <v>0</v>
      </c>
      <c r="IG82" s="382">
        <f t="shared" si="149"/>
        <v>21903.162629040002</v>
      </c>
    </row>
    <row r="83" spans="1:241" s="59" customFormat="1" ht="25.5" hidden="1" outlineLevel="2">
      <c r="A83" s="57" t="s">
        <v>107</v>
      </c>
      <c r="B83" s="60" t="s">
        <v>499</v>
      </c>
      <c r="C83" s="282" t="s">
        <v>130</v>
      </c>
      <c r="D83" s="282" t="s">
        <v>198</v>
      </c>
      <c r="E83" s="359" t="s">
        <v>21</v>
      </c>
      <c r="F83" s="389" t="s">
        <v>606</v>
      </c>
      <c r="G83" s="245" t="s">
        <v>102</v>
      </c>
      <c r="H83" s="245">
        <v>23.59</v>
      </c>
      <c r="I83" s="245">
        <v>22.18</v>
      </c>
      <c r="J83" s="245">
        <v>2019</v>
      </c>
      <c r="K83" s="245">
        <v>2019</v>
      </c>
      <c r="L83" s="245"/>
      <c r="M83" s="34">
        <f t="shared" ref="M83:M96" si="419">+P83+R83+T83+AG83+AS83+AV83</f>
        <v>0</v>
      </c>
      <c r="N83" s="392" t="s">
        <v>606</v>
      </c>
      <c r="O83" s="34">
        <f t="shared" ref="O83:O96" si="420">+Q83+S83+U83+AH83+AT83+AW83</f>
        <v>652.08100000000002</v>
      </c>
      <c r="P83" s="34">
        <f t="shared" ref="P83:U96" si="421">BA83+BO83+CC83+CQ83</f>
        <v>0</v>
      </c>
      <c r="Q83" s="34">
        <f t="shared" si="421"/>
        <v>0</v>
      </c>
      <c r="R83" s="34">
        <f t="shared" si="421"/>
        <v>0</v>
      </c>
      <c r="S83" s="34">
        <f t="shared" si="421"/>
        <v>0</v>
      </c>
      <c r="T83" s="34">
        <f t="shared" si="421"/>
        <v>0</v>
      </c>
      <c r="U83" s="34">
        <f t="shared" si="421"/>
        <v>652.08100000000002</v>
      </c>
      <c r="V83" s="66">
        <f t="shared" si="132"/>
        <v>0</v>
      </c>
      <c r="W83" s="34">
        <v>652.08169999999996</v>
      </c>
      <c r="X83" s="34"/>
      <c r="Y83" s="34"/>
      <c r="Z83" s="34"/>
      <c r="AA83" s="34"/>
      <c r="AB83" s="34"/>
      <c r="AC83" s="34"/>
      <c r="AD83" s="34"/>
      <c r="AE83" s="34"/>
      <c r="AF83" s="34"/>
      <c r="AG83" s="34">
        <f>BG83+BU83+CI83+CW83</f>
        <v>0</v>
      </c>
      <c r="AH83" s="34">
        <f>BH83+BV83+CJ83+CX83</f>
        <v>0</v>
      </c>
      <c r="AI83" s="34">
        <f t="shared" si="415"/>
        <v>0</v>
      </c>
      <c r="AJ83" s="34"/>
      <c r="AK83" s="34"/>
      <c r="AL83" s="34"/>
      <c r="AM83" s="34"/>
      <c r="AN83" s="34"/>
      <c r="AO83" s="34"/>
      <c r="AP83" s="34"/>
      <c r="AQ83" s="34"/>
      <c r="AR83" s="34"/>
      <c r="AS83" s="34">
        <f>BI83+BW83+CK83+CY83</f>
        <v>0</v>
      </c>
      <c r="AT83" s="34">
        <f>BJ83+BX83+CL83+CZ83</f>
        <v>0</v>
      </c>
      <c r="AU83" s="34"/>
      <c r="AV83" s="34">
        <f t="shared" ref="AV83:AW96" si="422">BK83+BY83+CM83+DA83</f>
        <v>0</v>
      </c>
      <c r="AW83" s="34">
        <f t="shared" si="422"/>
        <v>0</v>
      </c>
      <c r="AX83" s="34"/>
      <c r="AY83" s="34">
        <f t="shared" ref="AY83:AZ96" si="423">+BA83+BC83+BE83+BG83+BI83+BK83</f>
        <v>0</v>
      </c>
      <c r="AZ83" s="34">
        <f t="shared" si="423"/>
        <v>0</v>
      </c>
      <c r="BA83" s="245"/>
      <c r="BB83" s="245"/>
      <c r="BC83" s="245"/>
      <c r="BD83" s="245"/>
      <c r="BE83" s="245"/>
      <c r="BF83" s="245"/>
      <c r="BG83" s="245"/>
      <c r="BH83" s="245"/>
      <c r="BI83" s="245"/>
      <c r="BJ83" s="245"/>
      <c r="BK83" s="34"/>
      <c r="BL83" s="34"/>
      <c r="BM83" s="34">
        <f>+BO83+BQ83+BS83+BU83+BW83+BY83</f>
        <v>0</v>
      </c>
      <c r="BN83" s="34">
        <f>+BP83+BR83+BT83+BV83+BX83+BZ83</f>
        <v>0</v>
      </c>
      <c r="BO83" s="245"/>
      <c r="BP83" s="245"/>
      <c r="BQ83" s="245"/>
      <c r="BR83" s="245"/>
      <c r="BS83" s="245"/>
      <c r="BT83" s="245"/>
      <c r="BU83" s="245"/>
      <c r="BV83" s="245"/>
      <c r="BW83" s="245"/>
      <c r="BX83" s="245"/>
      <c r="BY83" s="245"/>
      <c r="BZ83" s="245"/>
      <c r="CA83" s="34">
        <f>+CC83+CE83+CG83+CI83+CK83+CM83</f>
        <v>0</v>
      </c>
      <c r="CB83" s="34">
        <f>+CD83+CF83+CH83+CJ83+CL83+CN83</f>
        <v>652.08100000000002</v>
      </c>
      <c r="CC83" s="245"/>
      <c r="CD83" s="245"/>
      <c r="CE83" s="245"/>
      <c r="CF83" s="245"/>
      <c r="CG83" s="34"/>
      <c r="CH83" s="34">
        <v>652.08100000000002</v>
      </c>
      <c r="CI83" s="245"/>
      <c r="CJ83" s="245"/>
      <c r="CK83" s="245"/>
      <c r="CL83" s="245"/>
      <c r="CM83" s="245"/>
      <c r="CN83" s="245"/>
      <c r="CO83" s="34">
        <f>+CQ83+CS83+CU83+CW83+CY83+DA83</f>
        <v>0</v>
      </c>
      <c r="CP83" s="34">
        <f>+CR83+CT83+CV83+CX83+CZ83+DB83</f>
        <v>0</v>
      </c>
      <c r="CQ83" s="34"/>
      <c r="CR83" s="34"/>
      <c r="CS83" s="34"/>
      <c r="CT83" s="34"/>
      <c r="CU83" s="34"/>
      <c r="CV83" s="34"/>
      <c r="CW83" s="34"/>
      <c r="CX83" s="34"/>
      <c r="CY83" s="34"/>
      <c r="CZ83" s="58"/>
      <c r="DA83" s="58"/>
      <c r="DB83" s="58"/>
      <c r="DC83" s="380">
        <f t="shared" si="307"/>
        <v>0</v>
      </c>
      <c r="DD83" s="380">
        <f t="shared" si="308"/>
        <v>652.08100000000002</v>
      </c>
      <c r="DE83" s="64">
        <f t="shared" si="309"/>
        <v>0</v>
      </c>
      <c r="DF83" s="64">
        <f t="shared" si="310"/>
        <v>0</v>
      </c>
      <c r="DG83" s="64">
        <f t="shared" si="311"/>
        <v>0</v>
      </c>
      <c r="DH83" s="64">
        <f t="shared" si="312"/>
        <v>0</v>
      </c>
      <c r="DI83" s="64">
        <f t="shared" si="313"/>
        <v>0</v>
      </c>
      <c r="DJ83" s="64">
        <f t="shared" si="314"/>
        <v>652.08100000000002</v>
      </c>
      <c r="DK83" s="64">
        <f t="shared" si="315"/>
        <v>0</v>
      </c>
      <c r="DL83" s="64">
        <f t="shared" si="316"/>
        <v>0</v>
      </c>
      <c r="DM83" s="64">
        <f t="shared" si="317"/>
        <v>0</v>
      </c>
      <c r="DN83" s="64">
        <f t="shared" si="318"/>
        <v>0</v>
      </c>
      <c r="DO83" s="64">
        <f t="shared" si="319"/>
        <v>0</v>
      </c>
      <c r="DP83" s="64">
        <f t="shared" si="320"/>
        <v>0</v>
      </c>
      <c r="DQ83" s="245">
        <v>0</v>
      </c>
      <c r="DR83" s="245">
        <v>0</v>
      </c>
      <c r="DS83" s="245">
        <v>0</v>
      </c>
      <c r="DT83" s="245">
        <v>1</v>
      </c>
      <c r="DU83" s="245">
        <v>0</v>
      </c>
      <c r="DV83" s="245">
        <f t="shared" si="304"/>
        <v>1</v>
      </c>
      <c r="DW83" s="245"/>
      <c r="DX83" s="245"/>
      <c r="DY83" s="34">
        <v>1009.8332999999997</v>
      </c>
      <c r="DZ83" s="34">
        <f>7304344.90747605/1000</f>
        <v>7304.3449074760501</v>
      </c>
      <c r="EA83" s="34">
        <v>2.27</v>
      </c>
      <c r="EB83" s="64">
        <f t="shared" si="382"/>
        <v>0</v>
      </c>
      <c r="EC83" s="426">
        <f t="shared" si="383"/>
        <v>652.08169999999996</v>
      </c>
      <c r="ED83" s="426">
        <f t="shared" si="384"/>
        <v>0</v>
      </c>
      <c r="EE83" s="64">
        <f t="shared" si="385"/>
        <v>0</v>
      </c>
      <c r="EF83" s="64">
        <f t="shared" si="321"/>
        <v>0</v>
      </c>
      <c r="EG83" s="64">
        <f t="shared" si="386"/>
        <v>0</v>
      </c>
      <c r="EH83" s="64">
        <f t="shared" si="322"/>
        <v>0</v>
      </c>
      <c r="EI83" s="64">
        <f t="shared" si="323"/>
        <v>0</v>
      </c>
      <c r="EJ83" s="64">
        <f t="shared" si="387"/>
        <v>0</v>
      </c>
      <c r="EK83" s="64">
        <f t="shared" si="324"/>
        <v>0</v>
      </c>
      <c r="EL83" s="64">
        <f t="shared" si="325"/>
        <v>0</v>
      </c>
      <c r="EM83" s="64">
        <f t="shared" si="326"/>
        <v>652.08169999999996</v>
      </c>
      <c r="EN83" s="64">
        <f t="shared" si="327"/>
        <v>0</v>
      </c>
      <c r="EO83" s="64">
        <f t="shared" si="328"/>
        <v>0</v>
      </c>
      <c r="EP83" s="64">
        <f t="shared" si="329"/>
        <v>0</v>
      </c>
      <c r="EQ83" s="64">
        <f t="shared" si="330"/>
        <v>0</v>
      </c>
      <c r="ER83" s="64">
        <f t="shared" si="331"/>
        <v>0</v>
      </c>
      <c r="ES83" s="64"/>
      <c r="ET83" s="426">
        <f t="shared" si="332"/>
        <v>0</v>
      </c>
      <c r="EU83" s="64">
        <f t="shared" si="333"/>
        <v>0</v>
      </c>
      <c r="EV83" s="64"/>
      <c r="EW83" s="426">
        <f t="shared" si="334"/>
        <v>0</v>
      </c>
      <c r="EX83" s="64">
        <f t="shared" si="388"/>
        <v>0</v>
      </c>
      <c r="EY83" s="426">
        <f t="shared" si="389"/>
        <v>0</v>
      </c>
      <c r="EZ83" s="426">
        <f t="shared" si="390"/>
        <v>0</v>
      </c>
      <c r="FA83" s="64">
        <f t="shared" si="391"/>
        <v>0</v>
      </c>
      <c r="FB83" s="64">
        <f t="shared" si="335"/>
        <v>0</v>
      </c>
      <c r="FC83" s="64">
        <f t="shared" si="392"/>
        <v>0</v>
      </c>
      <c r="FD83" s="64">
        <f t="shared" si="336"/>
        <v>0</v>
      </c>
      <c r="FE83" s="64">
        <f t="shared" si="337"/>
        <v>0</v>
      </c>
      <c r="FF83" s="64">
        <f t="shared" si="393"/>
        <v>0</v>
      </c>
      <c r="FG83" s="64">
        <f t="shared" si="338"/>
        <v>0</v>
      </c>
      <c r="FH83" s="64">
        <f t="shared" si="339"/>
        <v>0</v>
      </c>
      <c r="FI83" s="64">
        <f t="shared" si="340"/>
        <v>0</v>
      </c>
      <c r="FJ83" s="64">
        <f t="shared" si="341"/>
        <v>0</v>
      </c>
      <c r="FK83" s="64">
        <f t="shared" si="342"/>
        <v>0</v>
      </c>
      <c r="FL83" s="64">
        <f t="shared" si="343"/>
        <v>0</v>
      </c>
      <c r="FM83" s="64">
        <f t="shared" si="344"/>
        <v>0</v>
      </c>
      <c r="FN83" s="64">
        <f t="shared" si="345"/>
        <v>0</v>
      </c>
      <c r="FO83" s="64"/>
      <c r="FP83" s="64">
        <f t="shared" si="346"/>
        <v>0</v>
      </c>
      <c r="FQ83" s="64">
        <f t="shared" si="347"/>
        <v>0</v>
      </c>
      <c r="FR83" s="64"/>
      <c r="FS83" s="64">
        <f t="shared" si="348"/>
        <v>0</v>
      </c>
      <c r="FT83" s="64">
        <f t="shared" si="349"/>
        <v>0</v>
      </c>
      <c r="FU83" s="426">
        <f t="shared" si="350"/>
        <v>0</v>
      </c>
      <c r="FV83" s="426">
        <f t="shared" si="394"/>
        <v>652.08100000000002</v>
      </c>
      <c r="FW83" s="64">
        <f t="shared" si="395"/>
        <v>652.08100000000002</v>
      </c>
      <c r="FX83" s="64">
        <f t="shared" si="352"/>
        <v>0</v>
      </c>
      <c r="FY83" s="64">
        <f t="shared" si="396"/>
        <v>0</v>
      </c>
      <c r="FZ83" s="64">
        <f t="shared" si="353"/>
        <v>0</v>
      </c>
      <c r="GA83" s="64">
        <f t="shared" si="354"/>
        <v>0</v>
      </c>
      <c r="GB83" s="64">
        <f t="shared" si="397"/>
        <v>0</v>
      </c>
      <c r="GC83" s="64">
        <f t="shared" si="355"/>
        <v>0</v>
      </c>
      <c r="GD83" s="64">
        <f t="shared" si="356"/>
        <v>0</v>
      </c>
      <c r="GE83" s="64">
        <f t="shared" si="357"/>
        <v>0</v>
      </c>
      <c r="GF83" s="64">
        <f t="shared" si="358"/>
        <v>652.08100000000002</v>
      </c>
      <c r="GG83" s="64">
        <f t="shared" si="359"/>
        <v>0</v>
      </c>
      <c r="GH83" s="64">
        <f t="shared" si="360"/>
        <v>0</v>
      </c>
      <c r="GI83" s="64">
        <f t="shared" si="361"/>
        <v>0</v>
      </c>
      <c r="GJ83" s="64">
        <f t="shared" si="362"/>
        <v>0</v>
      </c>
      <c r="GK83" s="64"/>
      <c r="GL83" s="64">
        <f t="shared" si="363"/>
        <v>0</v>
      </c>
      <c r="GM83" s="64">
        <f t="shared" si="364"/>
        <v>0</v>
      </c>
      <c r="GN83" s="64"/>
      <c r="GO83" s="64">
        <f t="shared" si="365"/>
        <v>0</v>
      </c>
      <c r="GP83" s="64">
        <f t="shared" si="366"/>
        <v>0</v>
      </c>
      <c r="GQ83" s="426">
        <f t="shared" si="367"/>
        <v>0</v>
      </c>
      <c r="GR83" s="426">
        <f t="shared" si="398"/>
        <v>0</v>
      </c>
      <c r="GS83" s="64">
        <f t="shared" si="399"/>
        <v>0</v>
      </c>
      <c r="GT83" s="64">
        <f t="shared" si="369"/>
        <v>0</v>
      </c>
      <c r="GU83" s="64">
        <f t="shared" si="400"/>
        <v>0</v>
      </c>
      <c r="GV83" s="64">
        <f t="shared" si="370"/>
        <v>0</v>
      </c>
      <c r="GW83" s="64">
        <f t="shared" si="371"/>
        <v>0</v>
      </c>
      <c r="GX83" s="64">
        <f t="shared" si="401"/>
        <v>0</v>
      </c>
      <c r="GY83" s="64">
        <f t="shared" si="372"/>
        <v>0</v>
      </c>
      <c r="GZ83" s="64">
        <f t="shared" si="373"/>
        <v>0</v>
      </c>
      <c r="HA83" s="64">
        <f t="shared" si="402"/>
        <v>0</v>
      </c>
      <c r="HB83" s="64">
        <f t="shared" si="374"/>
        <v>0</v>
      </c>
      <c r="HC83" s="64">
        <f t="shared" si="375"/>
        <v>0</v>
      </c>
      <c r="HD83" s="64">
        <f t="shared" si="403"/>
        <v>0</v>
      </c>
      <c r="HE83" s="64">
        <f t="shared" si="376"/>
        <v>0</v>
      </c>
      <c r="HF83" s="64">
        <f t="shared" si="377"/>
        <v>0</v>
      </c>
      <c r="HG83" s="64"/>
      <c r="HH83" s="64">
        <f t="shared" si="378"/>
        <v>0</v>
      </c>
      <c r="HI83" s="64">
        <f t="shared" si="379"/>
        <v>0</v>
      </c>
      <c r="HJ83" s="64"/>
      <c r="HK83" s="64">
        <f t="shared" si="380"/>
        <v>0</v>
      </c>
      <c r="HL83" s="382">
        <f t="shared" si="381"/>
        <v>0</v>
      </c>
      <c r="HM83" s="398">
        <f t="shared" si="305"/>
        <v>652.08169999999996</v>
      </c>
      <c r="HN83" s="398">
        <f t="shared" si="404"/>
        <v>652.08100000000002</v>
      </c>
      <c r="HO83" s="382">
        <f t="shared" si="306"/>
        <v>652.08100000000002</v>
      </c>
      <c r="HP83" s="382">
        <f t="shared" si="405"/>
        <v>0</v>
      </c>
      <c r="HQ83" s="382">
        <f t="shared" si="133"/>
        <v>0</v>
      </c>
      <c r="HR83" s="382">
        <f t="shared" si="134"/>
        <v>0</v>
      </c>
      <c r="HS83" s="382">
        <f t="shared" si="135"/>
        <v>0</v>
      </c>
      <c r="HT83" s="382">
        <f t="shared" si="136"/>
        <v>0</v>
      </c>
      <c r="HU83" s="382">
        <f t="shared" si="137"/>
        <v>0</v>
      </c>
      <c r="HV83" s="382">
        <f t="shared" si="138"/>
        <v>0</v>
      </c>
      <c r="HW83" s="382">
        <f t="shared" si="139"/>
        <v>652.08169999999996</v>
      </c>
      <c r="HX83" s="382">
        <f t="shared" si="140"/>
        <v>652.08100000000002</v>
      </c>
      <c r="HY83" s="382">
        <f t="shared" si="141"/>
        <v>0</v>
      </c>
      <c r="HZ83" s="382">
        <f t="shared" si="142"/>
        <v>0</v>
      </c>
      <c r="IA83" s="382">
        <f t="shared" si="143"/>
        <v>0</v>
      </c>
      <c r="IB83" s="382">
        <f t="shared" si="144"/>
        <v>0</v>
      </c>
      <c r="IC83" s="382">
        <f t="shared" si="145"/>
        <v>0</v>
      </c>
      <c r="ID83" s="382">
        <f t="shared" si="146"/>
        <v>0</v>
      </c>
      <c r="IE83" s="382">
        <f t="shared" si="147"/>
        <v>0</v>
      </c>
      <c r="IF83" s="382">
        <f t="shared" si="148"/>
        <v>0</v>
      </c>
      <c r="IG83" s="382">
        <f t="shared" si="149"/>
        <v>0</v>
      </c>
    </row>
    <row r="84" spans="1:241" s="59" customFormat="1" ht="25.5" hidden="1" outlineLevel="2">
      <c r="A84" s="57" t="s">
        <v>108</v>
      </c>
      <c r="B84" s="60" t="s">
        <v>500</v>
      </c>
      <c r="C84" s="282" t="s">
        <v>130</v>
      </c>
      <c r="D84" s="282" t="s">
        <v>195</v>
      </c>
      <c r="E84" s="359" t="s">
        <v>21</v>
      </c>
      <c r="F84" s="389" t="s">
        <v>606</v>
      </c>
      <c r="G84" s="245" t="s">
        <v>102</v>
      </c>
      <c r="H84" s="245"/>
      <c r="I84" s="245"/>
      <c r="J84" s="245">
        <v>2017</v>
      </c>
      <c r="K84" s="245">
        <v>2017</v>
      </c>
      <c r="L84" s="245"/>
      <c r="M84" s="34">
        <f t="shared" si="419"/>
        <v>873.08618000000001</v>
      </c>
      <c r="N84" s="392" t="s">
        <v>606</v>
      </c>
      <c r="O84" s="34">
        <f t="shared" si="420"/>
        <v>873.08618000000001</v>
      </c>
      <c r="P84" s="34">
        <f t="shared" si="421"/>
        <v>873.08618000000001</v>
      </c>
      <c r="Q84" s="34">
        <f t="shared" si="421"/>
        <v>873.08618000000001</v>
      </c>
      <c r="R84" s="34">
        <f t="shared" si="421"/>
        <v>0</v>
      </c>
      <c r="S84" s="34">
        <f t="shared" si="421"/>
        <v>0</v>
      </c>
      <c r="T84" s="34">
        <f t="shared" si="421"/>
        <v>0</v>
      </c>
      <c r="U84" s="34">
        <f t="shared" si="421"/>
        <v>0</v>
      </c>
      <c r="V84" s="66">
        <f t="shared" si="132"/>
        <v>0</v>
      </c>
      <c r="W84" s="34"/>
      <c r="X84" s="34"/>
      <c r="Y84" s="34"/>
      <c r="Z84" s="34"/>
      <c r="AA84" s="34"/>
      <c r="AB84" s="34"/>
      <c r="AC84" s="34"/>
      <c r="AD84" s="34"/>
      <c r="AE84" s="34"/>
      <c r="AF84" s="34"/>
      <c r="AG84" s="34">
        <f t="shared" ref="AG84:AH96" si="424">BG84+BU84+CI84+CW84</f>
        <v>0</v>
      </c>
      <c r="AH84" s="34">
        <f t="shared" si="424"/>
        <v>0</v>
      </c>
      <c r="AI84" s="34">
        <f t="shared" si="415"/>
        <v>0</v>
      </c>
      <c r="AJ84" s="34"/>
      <c r="AK84" s="34"/>
      <c r="AL84" s="34"/>
      <c r="AM84" s="34"/>
      <c r="AN84" s="34"/>
      <c r="AO84" s="34"/>
      <c r="AP84" s="34"/>
      <c r="AQ84" s="34"/>
      <c r="AR84" s="34"/>
      <c r="AS84" s="34">
        <f t="shared" ref="AS84:AT96" si="425">BI84+BW84+CK84+CY84</f>
        <v>0</v>
      </c>
      <c r="AT84" s="34">
        <f t="shared" si="425"/>
        <v>0</v>
      </c>
      <c r="AU84" s="34"/>
      <c r="AV84" s="34">
        <f t="shared" si="422"/>
        <v>0</v>
      </c>
      <c r="AW84" s="34">
        <f t="shared" si="422"/>
        <v>0</v>
      </c>
      <c r="AX84" s="34"/>
      <c r="AY84" s="34">
        <f t="shared" si="423"/>
        <v>873.08618000000001</v>
      </c>
      <c r="AZ84" s="34">
        <f t="shared" si="423"/>
        <v>873.08618000000001</v>
      </c>
      <c r="BA84" s="184">
        <v>873.08618000000001</v>
      </c>
      <c r="BB84" s="184">
        <f>353.84756+519.23862</f>
        <v>873.08618000000001</v>
      </c>
      <c r="BC84" s="184"/>
      <c r="BD84" s="184"/>
      <c r="BE84" s="245"/>
      <c r="BF84" s="245"/>
      <c r="BG84" s="245"/>
      <c r="BH84" s="245"/>
      <c r="BI84" s="245"/>
      <c r="BJ84" s="245"/>
      <c r="BK84" s="34"/>
      <c r="BL84" s="34"/>
      <c r="BM84" s="34">
        <f t="shared" ref="BM84:BN96" si="426">+BO84+BQ84+BS84+BU84+BW84+BY84</f>
        <v>0</v>
      </c>
      <c r="BN84" s="34">
        <f t="shared" si="426"/>
        <v>0</v>
      </c>
      <c r="BO84" s="245"/>
      <c r="BP84" s="245"/>
      <c r="BQ84" s="245"/>
      <c r="BR84" s="245"/>
      <c r="BS84" s="245"/>
      <c r="BT84" s="245"/>
      <c r="BU84" s="245"/>
      <c r="BV84" s="245"/>
      <c r="BW84" s="245"/>
      <c r="BX84" s="245"/>
      <c r="BY84" s="245"/>
      <c r="BZ84" s="245"/>
      <c r="CA84" s="34">
        <f t="shared" si="302"/>
        <v>0</v>
      </c>
      <c r="CB84" s="34">
        <f t="shared" si="302"/>
        <v>0</v>
      </c>
      <c r="CC84" s="245"/>
      <c r="CD84" s="245"/>
      <c r="CE84" s="245"/>
      <c r="CF84" s="245"/>
      <c r="CG84" s="245"/>
      <c r="CH84" s="245"/>
      <c r="CI84" s="245"/>
      <c r="CJ84" s="245"/>
      <c r="CK84" s="245"/>
      <c r="CL84" s="245"/>
      <c r="CM84" s="245"/>
      <c r="CN84" s="245"/>
      <c r="CO84" s="34">
        <f t="shared" ref="CO84:CP96" si="427">+CQ84+CS84+CU84+CW84+CY84+DA84</f>
        <v>0</v>
      </c>
      <c r="CP84" s="34">
        <f t="shared" si="427"/>
        <v>0</v>
      </c>
      <c r="CQ84" s="34">
        <v>0</v>
      </c>
      <c r="CR84" s="34"/>
      <c r="CS84" s="34"/>
      <c r="CT84" s="34"/>
      <c r="CU84" s="34"/>
      <c r="CV84" s="34"/>
      <c r="CW84" s="34"/>
      <c r="CX84" s="34"/>
      <c r="CY84" s="34"/>
      <c r="CZ84" s="58"/>
      <c r="DA84" s="58"/>
      <c r="DB84" s="58"/>
      <c r="DC84" s="380">
        <f t="shared" si="307"/>
        <v>873.08618000000001</v>
      </c>
      <c r="DD84" s="380">
        <f t="shared" si="308"/>
        <v>873.08618000000001</v>
      </c>
      <c r="DE84" s="64">
        <f t="shared" si="309"/>
        <v>873.08618000000001</v>
      </c>
      <c r="DF84" s="64">
        <f t="shared" si="310"/>
        <v>873.08618000000001</v>
      </c>
      <c r="DG84" s="64">
        <f t="shared" si="311"/>
        <v>0</v>
      </c>
      <c r="DH84" s="64">
        <f t="shared" si="312"/>
        <v>0</v>
      </c>
      <c r="DI84" s="64">
        <f t="shared" si="313"/>
        <v>0</v>
      </c>
      <c r="DJ84" s="64">
        <f t="shared" si="314"/>
        <v>0</v>
      </c>
      <c r="DK84" s="64">
        <f t="shared" si="315"/>
        <v>0</v>
      </c>
      <c r="DL84" s="64">
        <f t="shared" si="316"/>
        <v>0</v>
      </c>
      <c r="DM84" s="64">
        <f t="shared" si="317"/>
        <v>0</v>
      </c>
      <c r="DN84" s="64">
        <f t="shared" si="318"/>
        <v>0</v>
      </c>
      <c r="DO84" s="64">
        <f t="shared" si="319"/>
        <v>0</v>
      </c>
      <c r="DP84" s="64">
        <f t="shared" si="320"/>
        <v>0</v>
      </c>
      <c r="DQ84" s="245">
        <v>0</v>
      </c>
      <c r="DR84" s="245">
        <v>0</v>
      </c>
      <c r="DS84" s="245">
        <v>0</v>
      </c>
      <c r="DT84" s="245">
        <v>1</v>
      </c>
      <c r="DU84" s="245">
        <v>0</v>
      </c>
      <c r="DV84" s="245">
        <f t="shared" si="304"/>
        <v>1</v>
      </c>
      <c r="DW84" s="245"/>
      <c r="DX84" s="245"/>
      <c r="DY84" s="34">
        <v>723.1327</v>
      </c>
      <c r="DZ84" s="34">
        <f>5230576.82359495/1000</f>
        <v>5230.5768235949499</v>
      </c>
      <c r="EA84" s="34">
        <v>1.33</v>
      </c>
      <c r="EB84" s="64">
        <f t="shared" si="382"/>
        <v>873.08618000000001</v>
      </c>
      <c r="EC84" s="426">
        <f t="shared" si="383"/>
        <v>873.08618000000001</v>
      </c>
      <c r="ED84" s="426">
        <f t="shared" si="384"/>
        <v>873.08618000000001</v>
      </c>
      <c r="EE84" s="64">
        <f t="shared" si="385"/>
        <v>873.08618000000001</v>
      </c>
      <c r="EF84" s="64">
        <f t="shared" si="321"/>
        <v>873.08618000000001</v>
      </c>
      <c r="EG84" s="64">
        <f t="shared" si="386"/>
        <v>873.08618000000001</v>
      </c>
      <c r="EH84" s="64">
        <f t="shared" si="322"/>
        <v>873.08618000000001</v>
      </c>
      <c r="EI84" s="64">
        <f t="shared" si="323"/>
        <v>0</v>
      </c>
      <c r="EJ84" s="64">
        <f t="shared" si="387"/>
        <v>0</v>
      </c>
      <c r="EK84" s="64">
        <f t="shared" si="324"/>
        <v>0</v>
      </c>
      <c r="EL84" s="64">
        <f t="shared" si="325"/>
        <v>0</v>
      </c>
      <c r="EM84" s="64">
        <f t="shared" si="326"/>
        <v>0</v>
      </c>
      <c r="EN84" s="64">
        <f t="shared" si="327"/>
        <v>0</v>
      </c>
      <c r="EO84" s="64">
        <f t="shared" si="328"/>
        <v>0</v>
      </c>
      <c r="EP84" s="64">
        <f t="shared" si="329"/>
        <v>0</v>
      </c>
      <c r="EQ84" s="64">
        <f t="shared" si="330"/>
        <v>0</v>
      </c>
      <c r="ER84" s="64">
        <f t="shared" si="331"/>
        <v>0</v>
      </c>
      <c r="ES84" s="64"/>
      <c r="ET84" s="426">
        <f t="shared" si="332"/>
        <v>0</v>
      </c>
      <c r="EU84" s="64">
        <f t="shared" si="333"/>
        <v>0</v>
      </c>
      <c r="EV84" s="64"/>
      <c r="EW84" s="426">
        <f t="shared" si="334"/>
        <v>0</v>
      </c>
      <c r="EX84" s="64">
        <f t="shared" si="388"/>
        <v>0</v>
      </c>
      <c r="EY84" s="426">
        <f t="shared" si="389"/>
        <v>0</v>
      </c>
      <c r="EZ84" s="426">
        <f t="shared" si="390"/>
        <v>0</v>
      </c>
      <c r="FA84" s="64">
        <f t="shared" si="391"/>
        <v>0</v>
      </c>
      <c r="FB84" s="64">
        <f t="shared" si="335"/>
        <v>0</v>
      </c>
      <c r="FC84" s="64">
        <f t="shared" si="392"/>
        <v>0</v>
      </c>
      <c r="FD84" s="64">
        <f t="shared" si="336"/>
        <v>0</v>
      </c>
      <c r="FE84" s="64">
        <f t="shared" si="337"/>
        <v>0</v>
      </c>
      <c r="FF84" s="64">
        <f t="shared" si="393"/>
        <v>0</v>
      </c>
      <c r="FG84" s="64">
        <f t="shared" si="338"/>
        <v>0</v>
      </c>
      <c r="FH84" s="64">
        <f t="shared" si="339"/>
        <v>0</v>
      </c>
      <c r="FI84" s="64">
        <f t="shared" si="340"/>
        <v>0</v>
      </c>
      <c r="FJ84" s="64">
        <f t="shared" si="341"/>
        <v>0</v>
      </c>
      <c r="FK84" s="64">
        <f t="shared" si="342"/>
        <v>0</v>
      </c>
      <c r="FL84" s="64">
        <f t="shared" si="343"/>
        <v>0</v>
      </c>
      <c r="FM84" s="64">
        <f t="shared" si="344"/>
        <v>0</v>
      </c>
      <c r="FN84" s="64">
        <f t="shared" si="345"/>
        <v>0</v>
      </c>
      <c r="FO84" s="64"/>
      <c r="FP84" s="64">
        <f t="shared" si="346"/>
        <v>0</v>
      </c>
      <c r="FQ84" s="64">
        <f t="shared" si="347"/>
        <v>0</v>
      </c>
      <c r="FR84" s="64"/>
      <c r="FS84" s="64">
        <f t="shared" si="348"/>
        <v>0</v>
      </c>
      <c r="FT84" s="64">
        <f t="shared" si="349"/>
        <v>0</v>
      </c>
      <c r="FU84" s="426">
        <f t="shared" si="350"/>
        <v>0</v>
      </c>
      <c r="FV84" s="426">
        <f t="shared" si="394"/>
        <v>0</v>
      </c>
      <c r="FW84" s="64">
        <f t="shared" si="395"/>
        <v>0</v>
      </c>
      <c r="FX84" s="64">
        <f t="shared" si="352"/>
        <v>0</v>
      </c>
      <c r="FY84" s="64">
        <f t="shared" si="396"/>
        <v>0</v>
      </c>
      <c r="FZ84" s="64">
        <f t="shared" si="353"/>
        <v>0</v>
      </c>
      <c r="GA84" s="64">
        <f t="shared" si="354"/>
        <v>0</v>
      </c>
      <c r="GB84" s="64">
        <f t="shared" si="397"/>
        <v>0</v>
      </c>
      <c r="GC84" s="64">
        <f t="shared" si="355"/>
        <v>0</v>
      </c>
      <c r="GD84" s="64">
        <f t="shared" si="356"/>
        <v>0</v>
      </c>
      <c r="GE84" s="64">
        <f t="shared" si="357"/>
        <v>0</v>
      </c>
      <c r="GF84" s="64">
        <f t="shared" si="358"/>
        <v>0</v>
      </c>
      <c r="GG84" s="64">
        <f t="shared" si="359"/>
        <v>0</v>
      </c>
      <c r="GH84" s="64">
        <f t="shared" si="360"/>
        <v>0</v>
      </c>
      <c r="GI84" s="64">
        <f t="shared" si="361"/>
        <v>0</v>
      </c>
      <c r="GJ84" s="64">
        <f t="shared" si="362"/>
        <v>0</v>
      </c>
      <c r="GK84" s="64"/>
      <c r="GL84" s="64">
        <f t="shared" si="363"/>
        <v>0</v>
      </c>
      <c r="GM84" s="64">
        <f t="shared" si="364"/>
        <v>0</v>
      </c>
      <c r="GN84" s="64"/>
      <c r="GO84" s="64">
        <f t="shared" si="365"/>
        <v>0</v>
      </c>
      <c r="GP84" s="64">
        <f t="shared" si="366"/>
        <v>0</v>
      </c>
      <c r="GQ84" s="426">
        <f t="shared" si="367"/>
        <v>0</v>
      </c>
      <c r="GR84" s="426">
        <f t="shared" si="398"/>
        <v>0</v>
      </c>
      <c r="GS84" s="64">
        <f t="shared" si="399"/>
        <v>0</v>
      </c>
      <c r="GT84" s="64">
        <f t="shared" si="369"/>
        <v>0</v>
      </c>
      <c r="GU84" s="64">
        <f t="shared" si="400"/>
        <v>0</v>
      </c>
      <c r="GV84" s="64">
        <f t="shared" si="370"/>
        <v>0</v>
      </c>
      <c r="GW84" s="64">
        <f t="shared" si="371"/>
        <v>0</v>
      </c>
      <c r="GX84" s="64">
        <f t="shared" si="401"/>
        <v>0</v>
      </c>
      <c r="GY84" s="64">
        <f t="shared" si="372"/>
        <v>0</v>
      </c>
      <c r="GZ84" s="64">
        <f t="shared" si="373"/>
        <v>0</v>
      </c>
      <c r="HA84" s="64">
        <f t="shared" si="402"/>
        <v>0</v>
      </c>
      <c r="HB84" s="64">
        <f t="shared" si="374"/>
        <v>0</v>
      </c>
      <c r="HC84" s="64">
        <f t="shared" si="375"/>
        <v>0</v>
      </c>
      <c r="HD84" s="64">
        <f t="shared" si="403"/>
        <v>0</v>
      </c>
      <c r="HE84" s="64">
        <f t="shared" si="376"/>
        <v>0</v>
      </c>
      <c r="HF84" s="64">
        <f t="shared" si="377"/>
        <v>0</v>
      </c>
      <c r="HG84" s="64"/>
      <c r="HH84" s="64">
        <f t="shared" si="378"/>
        <v>0</v>
      </c>
      <c r="HI84" s="64">
        <f t="shared" si="379"/>
        <v>0</v>
      </c>
      <c r="HJ84" s="64"/>
      <c r="HK84" s="64">
        <f t="shared" si="380"/>
        <v>0</v>
      </c>
      <c r="HL84" s="382">
        <f t="shared" si="381"/>
        <v>873.08618000000001</v>
      </c>
      <c r="HM84" s="398">
        <f t="shared" si="305"/>
        <v>873.08618000000001</v>
      </c>
      <c r="HN84" s="398">
        <f t="shared" si="404"/>
        <v>873.08618000000001</v>
      </c>
      <c r="HO84" s="382">
        <f t="shared" si="306"/>
        <v>873.08618000000001</v>
      </c>
      <c r="HP84" s="382">
        <f t="shared" si="405"/>
        <v>873.08618000000001</v>
      </c>
      <c r="HQ84" s="382">
        <f t="shared" si="133"/>
        <v>873.08618000000001</v>
      </c>
      <c r="HR84" s="382">
        <f t="shared" si="134"/>
        <v>873.08618000000001</v>
      </c>
      <c r="HS84" s="382">
        <f t="shared" si="135"/>
        <v>0</v>
      </c>
      <c r="HT84" s="382">
        <f t="shared" si="136"/>
        <v>0</v>
      </c>
      <c r="HU84" s="382">
        <f t="shared" si="137"/>
        <v>0</v>
      </c>
      <c r="HV84" s="382">
        <f t="shared" si="138"/>
        <v>0</v>
      </c>
      <c r="HW84" s="382">
        <f t="shared" si="139"/>
        <v>0</v>
      </c>
      <c r="HX84" s="382">
        <f t="shared" si="140"/>
        <v>0</v>
      </c>
      <c r="HY84" s="382">
        <f t="shared" si="141"/>
        <v>0</v>
      </c>
      <c r="HZ84" s="382">
        <f t="shared" si="142"/>
        <v>0</v>
      </c>
      <c r="IA84" s="382">
        <f t="shared" si="143"/>
        <v>0</v>
      </c>
      <c r="IB84" s="382">
        <f t="shared" si="144"/>
        <v>0</v>
      </c>
      <c r="IC84" s="382">
        <f t="shared" si="145"/>
        <v>0</v>
      </c>
      <c r="ID84" s="382">
        <f t="shared" si="146"/>
        <v>0</v>
      </c>
      <c r="IE84" s="382">
        <f t="shared" si="147"/>
        <v>0</v>
      </c>
      <c r="IF84" s="382">
        <f t="shared" si="148"/>
        <v>0</v>
      </c>
      <c r="IG84" s="382">
        <f t="shared" si="149"/>
        <v>0</v>
      </c>
    </row>
    <row r="85" spans="1:241" s="59" customFormat="1" ht="25.5" hidden="1" outlineLevel="2">
      <c r="A85" s="57" t="s">
        <v>109</v>
      </c>
      <c r="B85" s="60" t="s">
        <v>501</v>
      </c>
      <c r="C85" s="282" t="s">
        <v>130</v>
      </c>
      <c r="D85" s="282" t="s">
        <v>197</v>
      </c>
      <c r="E85" s="359" t="s">
        <v>21</v>
      </c>
      <c r="F85" s="389" t="s">
        <v>606</v>
      </c>
      <c r="G85" s="245" t="s">
        <v>102</v>
      </c>
      <c r="H85" s="245"/>
      <c r="I85" s="245"/>
      <c r="J85" s="245">
        <v>2021</v>
      </c>
      <c r="K85" s="245">
        <v>2021</v>
      </c>
      <c r="L85" s="245"/>
      <c r="M85" s="34">
        <f t="shared" si="419"/>
        <v>3437.24</v>
      </c>
      <c r="N85" s="392" t="s">
        <v>606</v>
      </c>
      <c r="O85" s="34">
        <f t="shared" si="420"/>
        <v>3437.2383900000004</v>
      </c>
      <c r="P85" s="34">
        <f t="shared" si="421"/>
        <v>0</v>
      </c>
      <c r="Q85" s="34">
        <f t="shared" si="421"/>
        <v>0</v>
      </c>
      <c r="R85" s="34">
        <f t="shared" si="421"/>
        <v>0</v>
      </c>
      <c r="S85" s="34">
        <f t="shared" si="421"/>
        <v>0</v>
      </c>
      <c r="T85" s="34">
        <f t="shared" si="421"/>
        <v>0</v>
      </c>
      <c r="U85" s="34">
        <f t="shared" si="421"/>
        <v>0</v>
      </c>
      <c r="V85" s="66">
        <f t="shared" si="132"/>
        <v>0</v>
      </c>
      <c r="W85" s="34"/>
      <c r="X85" s="34"/>
      <c r="Y85" s="34"/>
      <c r="Z85" s="34"/>
      <c r="AA85" s="34"/>
      <c r="AB85" s="34"/>
      <c r="AC85" s="34"/>
      <c r="AD85" s="34"/>
      <c r="AE85" s="34"/>
      <c r="AF85" s="34"/>
      <c r="AG85" s="34">
        <f t="shared" si="424"/>
        <v>0</v>
      </c>
      <c r="AH85" s="34">
        <f t="shared" si="424"/>
        <v>0</v>
      </c>
      <c r="AI85" s="34">
        <f t="shared" si="415"/>
        <v>0</v>
      </c>
      <c r="AJ85" s="34"/>
      <c r="AK85" s="34"/>
      <c r="AL85" s="34"/>
      <c r="AM85" s="34"/>
      <c r="AN85" s="34"/>
      <c r="AO85" s="34"/>
      <c r="AP85" s="34"/>
      <c r="AQ85" s="34"/>
      <c r="AR85" s="34"/>
      <c r="AS85" s="34">
        <f t="shared" si="425"/>
        <v>3437.24</v>
      </c>
      <c r="AT85" s="34">
        <f t="shared" si="425"/>
        <v>3437.2383900000004</v>
      </c>
      <c r="AU85" s="34"/>
      <c r="AV85" s="34">
        <f t="shared" si="422"/>
        <v>0</v>
      </c>
      <c r="AW85" s="34">
        <f t="shared" si="422"/>
        <v>0</v>
      </c>
      <c r="AX85" s="34"/>
      <c r="AY85" s="34">
        <f t="shared" si="423"/>
        <v>3437.24</v>
      </c>
      <c r="AZ85" s="34">
        <f t="shared" si="423"/>
        <v>3437.2383900000004</v>
      </c>
      <c r="BA85" s="245"/>
      <c r="BB85" s="245"/>
      <c r="BC85" s="245"/>
      <c r="BD85" s="245"/>
      <c r="BE85" s="184"/>
      <c r="BF85" s="184"/>
      <c r="BG85" s="184"/>
      <c r="BH85" s="184"/>
      <c r="BI85" s="184">
        <v>3437.24</v>
      </c>
      <c r="BJ85" s="184">
        <f>2223.02766+1214.21073</f>
        <v>3437.2383900000004</v>
      </c>
      <c r="BK85" s="34"/>
      <c r="BL85" s="34"/>
      <c r="BM85" s="34">
        <f t="shared" si="426"/>
        <v>0</v>
      </c>
      <c r="BN85" s="34">
        <f t="shared" si="426"/>
        <v>0</v>
      </c>
      <c r="BO85" s="245"/>
      <c r="BP85" s="245"/>
      <c r="BQ85" s="245"/>
      <c r="BR85" s="245"/>
      <c r="BS85" s="245"/>
      <c r="BT85" s="245"/>
      <c r="BU85" s="245"/>
      <c r="BV85" s="245"/>
      <c r="BW85" s="245"/>
      <c r="BX85" s="245"/>
      <c r="BY85" s="245"/>
      <c r="BZ85" s="245"/>
      <c r="CA85" s="34">
        <f t="shared" si="302"/>
        <v>0</v>
      </c>
      <c r="CB85" s="34">
        <f t="shared" si="302"/>
        <v>0</v>
      </c>
      <c r="CC85" s="245"/>
      <c r="CD85" s="245"/>
      <c r="CE85" s="245"/>
      <c r="CF85" s="245"/>
      <c r="CG85" s="245"/>
      <c r="CH85" s="245"/>
      <c r="CI85" s="245"/>
      <c r="CJ85" s="245"/>
      <c r="CK85" s="245"/>
      <c r="CL85" s="245"/>
      <c r="CM85" s="245"/>
      <c r="CN85" s="245"/>
      <c r="CO85" s="34">
        <f t="shared" si="427"/>
        <v>0</v>
      </c>
      <c r="CP85" s="34">
        <f t="shared" si="427"/>
        <v>0</v>
      </c>
      <c r="CQ85" s="245"/>
      <c r="CR85" s="245"/>
      <c r="CS85" s="245"/>
      <c r="CT85" s="245"/>
      <c r="CU85" s="245"/>
      <c r="CV85" s="245"/>
      <c r="CW85" s="245"/>
      <c r="CX85" s="245"/>
      <c r="CY85" s="34">
        <v>0</v>
      </c>
      <c r="CZ85" s="34"/>
      <c r="DA85" s="34"/>
      <c r="DB85" s="34"/>
      <c r="DC85" s="380">
        <f t="shared" si="307"/>
        <v>3437.24</v>
      </c>
      <c r="DD85" s="380">
        <f t="shared" si="308"/>
        <v>3437.2383900000004</v>
      </c>
      <c r="DE85" s="64">
        <f t="shared" si="309"/>
        <v>0</v>
      </c>
      <c r="DF85" s="64">
        <f t="shared" si="310"/>
        <v>0</v>
      </c>
      <c r="DG85" s="64">
        <f t="shared" si="311"/>
        <v>0</v>
      </c>
      <c r="DH85" s="64">
        <f t="shared" si="312"/>
        <v>0</v>
      </c>
      <c r="DI85" s="64">
        <f t="shared" si="313"/>
        <v>0</v>
      </c>
      <c r="DJ85" s="64">
        <f t="shared" si="314"/>
        <v>0</v>
      </c>
      <c r="DK85" s="64">
        <f t="shared" si="315"/>
        <v>0</v>
      </c>
      <c r="DL85" s="64">
        <f t="shared" si="316"/>
        <v>0</v>
      </c>
      <c r="DM85" s="64">
        <f t="shared" si="317"/>
        <v>3437.24</v>
      </c>
      <c r="DN85" s="64">
        <f t="shared" si="318"/>
        <v>3437.2383900000004</v>
      </c>
      <c r="DO85" s="64">
        <f t="shared" si="319"/>
        <v>0</v>
      </c>
      <c r="DP85" s="64">
        <f t="shared" si="320"/>
        <v>0</v>
      </c>
      <c r="DQ85" s="245">
        <v>0</v>
      </c>
      <c r="DR85" s="245">
        <v>0</v>
      </c>
      <c r="DS85" s="245">
        <v>0</v>
      </c>
      <c r="DT85" s="245">
        <v>1</v>
      </c>
      <c r="DU85" s="245">
        <v>0</v>
      </c>
      <c r="DV85" s="245">
        <f t="shared" si="304"/>
        <v>1</v>
      </c>
      <c r="DW85" s="245"/>
      <c r="DX85" s="245"/>
      <c r="DY85" s="34">
        <v>711.53439999999966</v>
      </c>
      <c r="DZ85" s="34">
        <f>5146683.7854664/1000</f>
        <v>5146.6837854664</v>
      </c>
      <c r="EA85" s="34">
        <v>3.5008671844810468</v>
      </c>
      <c r="EB85" s="64">
        <f t="shared" si="382"/>
        <v>3437.24</v>
      </c>
      <c r="EC85" s="426">
        <f t="shared" si="383"/>
        <v>0</v>
      </c>
      <c r="ED85" s="426">
        <f t="shared" si="384"/>
        <v>0</v>
      </c>
      <c r="EE85" s="64">
        <f t="shared" si="385"/>
        <v>3437.2383900000004</v>
      </c>
      <c r="EF85" s="64">
        <f t="shared" si="321"/>
        <v>0</v>
      </c>
      <c r="EG85" s="64">
        <f t="shared" si="386"/>
        <v>0</v>
      </c>
      <c r="EH85" s="64">
        <f t="shared" si="322"/>
        <v>0</v>
      </c>
      <c r="EI85" s="64">
        <f t="shared" si="323"/>
        <v>0</v>
      </c>
      <c r="EJ85" s="64">
        <f t="shared" si="387"/>
        <v>0</v>
      </c>
      <c r="EK85" s="64">
        <f t="shared" si="324"/>
        <v>0</v>
      </c>
      <c r="EL85" s="64">
        <f t="shared" si="325"/>
        <v>0</v>
      </c>
      <c r="EM85" s="64">
        <f t="shared" si="326"/>
        <v>0</v>
      </c>
      <c r="EN85" s="64">
        <f t="shared" si="327"/>
        <v>0</v>
      </c>
      <c r="EO85" s="64">
        <f t="shared" si="328"/>
        <v>0</v>
      </c>
      <c r="EP85" s="64">
        <f t="shared" si="329"/>
        <v>0</v>
      </c>
      <c r="EQ85" s="64">
        <f t="shared" si="330"/>
        <v>0</v>
      </c>
      <c r="ER85" s="64">
        <f t="shared" si="331"/>
        <v>3437.24</v>
      </c>
      <c r="ES85" s="64"/>
      <c r="ET85" s="426">
        <f t="shared" si="332"/>
        <v>3437.2383900000004</v>
      </c>
      <c r="EU85" s="64">
        <f t="shared" si="333"/>
        <v>0</v>
      </c>
      <c r="EV85" s="64"/>
      <c r="EW85" s="426">
        <f t="shared" si="334"/>
        <v>0</v>
      </c>
      <c r="EX85" s="64">
        <f t="shared" si="388"/>
        <v>0</v>
      </c>
      <c r="EY85" s="426">
        <f t="shared" si="389"/>
        <v>0</v>
      </c>
      <c r="EZ85" s="426">
        <f t="shared" si="390"/>
        <v>0</v>
      </c>
      <c r="FA85" s="64">
        <f t="shared" si="391"/>
        <v>0</v>
      </c>
      <c r="FB85" s="64">
        <f t="shared" si="335"/>
        <v>0</v>
      </c>
      <c r="FC85" s="64">
        <f t="shared" si="392"/>
        <v>0</v>
      </c>
      <c r="FD85" s="64">
        <f t="shared" si="336"/>
        <v>0</v>
      </c>
      <c r="FE85" s="64">
        <f t="shared" si="337"/>
        <v>0</v>
      </c>
      <c r="FF85" s="64">
        <f t="shared" si="393"/>
        <v>0</v>
      </c>
      <c r="FG85" s="64">
        <f t="shared" si="338"/>
        <v>0</v>
      </c>
      <c r="FH85" s="64">
        <f t="shared" si="339"/>
        <v>0</v>
      </c>
      <c r="FI85" s="64">
        <f t="shared" si="340"/>
        <v>0</v>
      </c>
      <c r="FJ85" s="64">
        <f t="shared" si="341"/>
        <v>0</v>
      </c>
      <c r="FK85" s="64">
        <f t="shared" si="342"/>
        <v>0</v>
      </c>
      <c r="FL85" s="64">
        <f t="shared" si="343"/>
        <v>0</v>
      </c>
      <c r="FM85" s="64">
        <f t="shared" si="344"/>
        <v>0</v>
      </c>
      <c r="FN85" s="64">
        <f t="shared" si="345"/>
        <v>0</v>
      </c>
      <c r="FO85" s="64"/>
      <c r="FP85" s="64">
        <f t="shared" si="346"/>
        <v>0</v>
      </c>
      <c r="FQ85" s="64">
        <f t="shared" si="347"/>
        <v>0</v>
      </c>
      <c r="FR85" s="64"/>
      <c r="FS85" s="64">
        <f t="shared" si="348"/>
        <v>0</v>
      </c>
      <c r="FT85" s="64">
        <f t="shared" si="349"/>
        <v>0</v>
      </c>
      <c r="FU85" s="426">
        <f t="shared" si="350"/>
        <v>0</v>
      </c>
      <c r="FV85" s="426">
        <f t="shared" si="394"/>
        <v>0</v>
      </c>
      <c r="FW85" s="64">
        <f t="shared" si="395"/>
        <v>0</v>
      </c>
      <c r="FX85" s="64">
        <f t="shared" si="352"/>
        <v>0</v>
      </c>
      <c r="FY85" s="64">
        <f t="shared" si="396"/>
        <v>0</v>
      </c>
      <c r="FZ85" s="64">
        <f t="shared" si="353"/>
        <v>0</v>
      </c>
      <c r="GA85" s="64">
        <f t="shared" si="354"/>
        <v>0</v>
      </c>
      <c r="GB85" s="64">
        <f t="shared" si="397"/>
        <v>0</v>
      </c>
      <c r="GC85" s="64">
        <f t="shared" si="355"/>
        <v>0</v>
      </c>
      <c r="GD85" s="64">
        <f t="shared" si="356"/>
        <v>0</v>
      </c>
      <c r="GE85" s="64">
        <f t="shared" si="357"/>
        <v>0</v>
      </c>
      <c r="GF85" s="64">
        <f t="shared" si="358"/>
        <v>0</v>
      </c>
      <c r="GG85" s="64">
        <f t="shared" si="359"/>
        <v>0</v>
      </c>
      <c r="GH85" s="64">
        <f t="shared" si="360"/>
        <v>0</v>
      </c>
      <c r="GI85" s="64">
        <f t="shared" si="361"/>
        <v>0</v>
      </c>
      <c r="GJ85" s="64">
        <f t="shared" si="362"/>
        <v>0</v>
      </c>
      <c r="GK85" s="64"/>
      <c r="GL85" s="64">
        <f t="shared" si="363"/>
        <v>0</v>
      </c>
      <c r="GM85" s="64">
        <f t="shared" si="364"/>
        <v>0</v>
      </c>
      <c r="GN85" s="64"/>
      <c r="GO85" s="64">
        <f t="shared" si="365"/>
        <v>0</v>
      </c>
      <c r="GP85" s="64">
        <f t="shared" si="366"/>
        <v>0</v>
      </c>
      <c r="GQ85" s="426">
        <f t="shared" si="367"/>
        <v>0</v>
      </c>
      <c r="GR85" s="426">
        <f t="shared" si="398"/>
        <v>0</v>
      </c>
      <c r="GS85" s="64">
        <f t="shared" si="399"/>
        <v>0</v>
      </c>
      <c r="GT85" s="64">
        <f t="shared" si="369"/>
        <v>0</v>
      </c>
      <c r="GU85" s="64">
        <f t="shared" si="400"/>
        <v>0</v>
      </c>
      <c r="GV85" s="64">
        <f t="shared" si="370"/>
        <v>0</v>
      </c>
      <c r="GW85" s="64">
        <f t="shared" si="371"/>
        <v>0</v>
      </c>
      <c r="GX85" s="64">
        <f t="shared" si="401"/>
        <v>0</v>
      </c>
      <c r="GY85" s="64">
        <f t="shared" si="372"/>
        <v>0</v>
      </c>
      <c r="GZ85" s="64">
        <f t="shared" si="373"/>
        <v>0</v>
      </c>
      <c r="HA85" s="64">
        <f t="shared" si="402"/>
        <v>0</v>
      </c>
      <c r="HB85" s="64">
        <f t="shared" si="374"/>
        <v>0</v>
      </c>
      <c r="HC85" s="64">
        <f t="shared" si="375"/>
        <v>0</v>
      </c>
      <c r="HD85" s="64">
        <f t="shared" si="403"/>
        <v>0</v>
      </c>
      <c r="HE85" s="64">
        <f t="shared" si="376"/>
        <v>0</v>
      </c>
      <c r="HF85" s="64">
        <f t="shared" si="377"/>
        <v>0</v>
      </c>
      <c r="HG85" s="64"/>
      <c r="HH85" s="64">
        <f t="shared" si="378"/>
        <v>0</v>
      </c>
      <c r="HI85" s="64">
        <f t="shared" si="379"/>
        <v>0</v>
      </c>
      <c r="HJ85" s="64"/>
      <c r="HK85" s="64">
        <f t="shared" si="380"/>
        <v>0</v>
      </c>
      <c r="HL85" s="382">
        <f t="shared" si="381"/>
        <v>3437.24</v>
      </c>
      <c r="HM85" s="398">
        <f t="shared" si="305"/>
        <v>0</v>
      </c>
      <c r="HN85" s="398">
        <f t="shared" si="404"/>
        <v>0</v>
      </c>
      <c r="HO85" s="382">
        <f t="shared" si="306"/>
        <v>3437.2383900000004</v>
      </c>
      <c r="HP85" s="382">
        <f t="shared" si="405"/>
        <v>0</v>
      </c>
      <c r="HQ85" s="382">
        <f t="shared" si="133"/>
        <v>0</v>
      </c>
      <c r="HR85" s="382">
        <f t="shared" si="134"/>
        <v>0</v>
      </c>
      <c r="HS85" s="382">
        <f t="shared" si="135"/>
        <v>0</v>
      </c>
      <c r="HT85" s="382">
        <f t="shared" si="136"/>
        <v>0</v>
      </c>
      <c r="HU85" s="382">
        <f t="shared" si="137"/>
        <v>0</v>
      </c>
      <c r="HV85" s="382">
        <f t="shared" si="138"/>
        <v>0</v>
      </c>
      <c r="HW85" s="382">
        <f t="shared" si="139"/>
        <v>0</v>
      </c>
      <c r="HX85" s="382">
        <f t="shared" si="140"/>
        <v>0</v>
      </c>
      <c r="HY85" s="382">
        <f t="shared" si="141"/>
        <v>0</v>
      </c>
      <c r="HZ85" s="382">
        <f t="shared" si="142"/>
        <v>0</v>
      </c>
      <c r="IA85" s="382">
        <f t="shared" si="143"/>
        <v>0</v>
      </c>
      <c r="IB85" s="382">
        <f t="shared" si="144"/>
        <v>3437.24</v>
      </c>
      <c r="IC85" s="382">
        <f t="shared" si="145"/>
        <v>0</v>
      </c>
      <c r="ID85" s="382">
        <f t="shared" si="146"/>
        <v>3437.2383900000004</v>
      </c>
      <c r="IE85" s="382">
        <f t="shared" si="147"/>
        <v>0</v>
      </c>
      <c r="IF85" s="382">
        <f t="shared" si="148"/>
        <v>0</v>
      </c>
      <c r="IG85" s="382">
        <f t="shared" si="149"/>
        <v>0</v>
      </c>
    </row>
    <row r="86" spans="1:241" s="59" customFormat="1" ht="19.5" hidden="1" customHeight="1" outlineLevel="2">
      <c r="A86" s="57" t="s">
        <v>110</v>
      </c>
      <c r="B86" s="60" t="s">
        <v>502</v>
      </c>
      <c r="C86" s="282" t="s">
        <v>131</v>
      </c>
      <c r="D86" s="282" t="s">
        <v>193</v>
      </c>
      <c r="E86" s="359" t="s">
        <v>21</v>
      </c>
      <c r="F86" s="389" t="s">
        <v>606</v>
      </c>
      <c r="G86" s="245" t="s">
        <v>102</v>
      </c>
      <c r="H86" s="245"/>
      <c r="I86" s="245"/>
      <c r="J86" s="245">
        <v>2017</v>
      </c>
      <c r="K86" s="245">
        <v>2017</v>
      </c>
      <c r="L86" s="245"/>
      <c r="M86" s="34">
        <f t="shared" si="419"/>
        <v>2336.7013500000003</v>
      </c>
      <c r="N86" s="392" t="s">
        <v>606</v>
      </c>
      <c r="O86" s="34">
        <f t="shared" si="420"/>
        <v>2336.7013500000003</v>
      </c>
      <c r="P86" s="34">
        <f t="shared" si="421"/>
        <v>2336.7013500000003</v>
      </c>
      <c r="Q86" s="34">
        <f t="shared" si="421"/>
        <v>2336.7013500000003</v>
      </c>
      <c r="R86" s="34">
        <f t="shared" si="421"/>
        <v>0</v>
      </c>
      <c r="S86" s="34">
        <f t="shared" si="421"/>
        <v>0</v>
      </c>
      <c r="T86" s="34">
        <f t="shared" si="421"/>
        <v>0</v>
      </c>
      <c r="U86" s="34">
        <f t="shared" si="421"/>
        <v>0</v>
      </c>
      <c r="V86" s="66">
        <f t="shared" si="132"/>
        <v>0</v>
      </c>
      <c r="W86" s="34"/>
      <c r="X86" s="34"/>
      <c r="Y86" s="34"/>
      <c r="Z86" s="34"/>
      <c r="AA86" s="34"/>
      <c r="AB86" s="34"/>
      <c r="AC86" s="34"/>
      <c r="AD86" s="34"/>
      <c r="AE86" s="34"/>
      <c r="AF86" s="34"/>
      <c r="AG86" s="34">
        <f t="shared" si="424"/>
        <v>0</v>
      </c>
      <c r="AH86" s="34">
        <f t="shared" si="424"/>
        <v>0</v>
      </c>
      <c r="AI86" s="34">
        <f t="shared" si="415"/>
        <v>0</v>
      </c>
      <c r="AJ86" s="34"/>
      <c r="AK86" s="34"/>
      <c r="AL86" s="34"/>
      <c r="AM86" s="34"/>
      <c r="AN86" s="34"/>
      <c r="AO86" s="34"/>
      <c r="AP86" s="34"/>
      <c r="AQ86" s="34"/>
      <c r="AR86" s="34"/>
      <c r="AS86" s="34">
        <f t="shared" si="425"/>
        <v>0</v>
      </c>
      <c r="AT86" s="34">
        <f t="shared" si="425"/>
        <v>0</v>
      </c>
      <c r="AU86" s="34"/>
      <c r="AV86" s="34">
        <f t="shared" si="422"/>
        <v>0</v>
      </c>
      <c r="AW86" s="34">
        <f t="shared" si="422"/>
        <v>0</v>
      </c>
      <c r="AX86" s="34"/>
      <c r="AY86" s="34">
        <f t="shared" si="423"/>
        <v>2336.7013500000003</v>
      </c>
      <c r="AZ86" s="34">
        <f t="shared" si="423"/>
        <v>2336.7013500000003</v>
      </c>
      <c r="BA86" s="184">
        <v>2336.7013500000003</v>
      </c>
      <c r="BB86" s="184">
        <f>1281.95768+1054.74367</f>
        <v>2336.7013500000003</v>
      </c>
      <c r="BC86" s="184"/>
      <c r="BD86" s="184"/>
      <c r="BE86" s="245"/>
      <c r="BF86" s="245"/>
      <c r="BG86" s="245"/>
      <c r="BH86" s="245"/>
      <c r="BI86" s="245"/>
      <c r="BJ86" s="245"/>
      <c r="BK86" s="34"/>
      <c r="BL86" s="34"/>
      <c r="BM86" s="34">
        <f t="shared" si="426"/>
        <v>0</v>
      </c>
      <c r="BN86" s="34">
        <f t="shared" si="426"/>
        <v>0</v>
      </c>
      <c r="BO86" s="245"/>
      <c r="BP86" s="245"/>
      <c r="BQ86" s="245"/>
      <c r="BR86" s="245"/>
      <c r="BS86" s="245"/>
      <c r="BT86" s="245"/>
      <c r="BU86" s="245"/>
      <c r="BV86" s="245"/>
      <c r="BW86" s="245"/>
      <c r="BX86" s="245"/>
      <c r="BY86" s="245"/>
      <c r="BZ86" s="245"/>
      <c r="CA86" s="34">
        <f t="shared" si="302"/>
        <v>0</v>
      </c>
      <c r="CB86" s="34">
        <f t="shared" si="302"/>
        <v>0</v>
      </c>
      <c r="CC86" s="245"/>
      <c r="CD86" s="245"/>
      <c r="CE86" s="245"/>
      <c r="CF86" s="245"/>
      <c r="CG86" s="245"/>
      <c r="CH86" s="245"/>
      <c r="CI86" s="245"/>
      <c r="CJ86" s="245"/>
      <c r="CK86" s="245"/>
      <c r="CL86" s="245"/>
      <c r="CM86" s="245"/>
      <c r="CN86" s="245"/>
      <c r="CO86" s="34">
        <f t="shared" si="427"/>
        <v>0</v>
      </c>
      <c r="CP86" s="34">
        <f t="shared" si="427"/>
        <v>0</v>
      </c>
      <c r="CQ86" s="245"/>
      <c r="CR86" s="245"/>
      <c r="CS86" s="34"/>
      <c r="CT86" s="34"/>
      <c r="CU86" s="245"/>
      <c r="CV86" s="245"/>
      <c r="CW86" s="245"/>
      <c r="CX86" s="245"/>
      <c r="CY86" s="245"/>
      <c r="CZ86" s="245"/>
      <c r="DA86" s="34"/>
      <c r="DB86" s="34"/>
      <c r="DC86" s="380">
        <f t="shared" si="307"/>
        <v>2336.7013500000003</v>
      </c>
      <c r="DD86" s="380">
        <f t="shared" si="308"/>
        <v>2336.7013500000003</v>
      </c>
      <c r="DE86" s="64">
        <f t="shared" si="309"/>
        <v>2336.7013500000003</v>
      </c>
      <c r="DF86" s="64">
        <f t="shared" si="310"/>
        <v>2336.7013500000003</v>
      </c>
      <c r="DG86" s="64">
        <f t="shared" si="311"/>
        <v>0</v>
      </c>
      <c r="DH86" s="64">
        <f t="shared" si="312"/>
        <v>0</v>
      </c>
      <c r="DI86" s="64">
        <f t="shared" si="313"/>
        <v>0</v>
      </c>
      <c r="DJ86" s="64">
        <f t="shared" si="314"/>
        <v>0</v>
      </c>
      <c r="DK86" s="64">
        <f t="shared" si="315"/>
        <v>0</v>
      </c>
      <c r="DL86" s="64">
        <f t="shared" si="316"/>
        <v>0</v>
      </c>
      <c r="DM86" s="64">
        <f t="shared" si="317"/>
        <v>0</v>
      </c>
      <c r="DN86" s="64">
        <f t="shared" si="318"/>
        <v>0</v>
      </c>
      <c r="DO86" s="64">
        <f t="shared" si="319"/>
        <v>0</v>
      </c>
      <c r="DP86" s="64">
        <f t="shared" si="320"/>
        <v>0</v>
      </c>
      <c r="DQ86" s="245">
        <v>0</v>
      </c>
      <c r="DR86" s="245">
        <v>0</v>
      </c>
      <c r="DS86" s="245">
        <v>0</v>
      </c>
      <c r="DT86" s="245">
        <v>1</v>
      </c>
      <c r="DU86" s="245">
        <v>0</v>
      </c>
      <c r="DV86" s="245">
        <f t="shared" si="304"/>
        <v>1</v>
      </c>
      <c r="DW86" s="245"/>
      <c r="DX86" s="245"/>
      <c r="DY86" s="34">
        <v>406.58460000000002</v>
      </c>
      <c r="DZ86" s="34">
        <f>2981329.3531905/1000</f>
        <v>2981.3293531904997</v>
      </c>
      <c r="EA86" s="34">
        <v>2.173921537794576</v>
      </c>
      <c r="EB86" s="64">
        <f t="shared" si="382"/>
        <v>2336.7013500000003</v>
      </c>
      <c r="EC86" s="426">
        <f t="shared" si="383"/>
        <v>2336.7013500000003</v>
      </c>
      <c r="ED86" s="426">
        <f t="shared" si="384"/>
        <v>2336.7013500000003</v>
      </c>
      <c r="EE86" s="64">
        <f t="shared" si="385"/>
        <v>2336.7013500000003</v>
      </c>
      <c r="EF86" s="64">
        <f t="shared" si="321"/>
        <v>2336.7013500000003</v>
      </c>
      <c r="EG86" s="64">
        <f t="shared" si="386"/>
        <v>2336.7013500000003</v>
      </c>
      <c r="EH86" s="64">
        <f t="shared" si="322"/>
        <v>2336.7013500000003</v>
      </c>
      <c r="EI86" s="64">
        <f t="shared" si="323"/>
        <v>0</v>
      </c>
      <c r="EJ86" s="64">
        <f t="shared" si="387"/>
        <v>0</v>
      </c>
      <c r="EK86" s="64">
        <f t="shared" si="324"/>
        <v>0</v>
      </c>
      <c r="EL86" s="64">
        <f t="shared" si="325"/>
        <v>0</v>
      </c>
      <c r="EM86" s="64">
        <f t="shared" si="326"/>
        <v>0</v>
      </c>
      <c r="EN86" s="64">
        <f t="shared" si="327"/>
        <v>0</v>
      </c>
      <c r="EO86" s="64">
        <f t="shared" si="328"/>
        <v>0</v>
      </c>
      <c r="EP86" s="64">
        <f t="shared" si="329"/>
        <v>0</v>
      </c>
      <c r="EQ86" s="64">
        <f t="shared" si="330"/>
        <v>0</v>
      </c>
      <c r="ER86" s="64">
        <f t="shared" si="331"/>
        <v>0</v>
      </c>
      <c r="ES86" s="64"/>
      <c r="ET86" s="426">
        <f t="shared" si="332"/>
        <v>0</v>
      </c>
      <c r="EU86" s="64">
        <f t="shared" si="333"/>
        <v>0</v>
      </c>
      <c r="EV86" s="64"/>
      <c r="EW86" s="426">
        <f t="shared" si="334"/>
        <v>0</v>
      </c>
      <c r="EX86" s="64">
        <f t="shared" si="388"/>
        <v>0</v>
      </c>
      <c r="EY86" s="426">
        <f t="shared" si="389"/>
        <v>0</v>
      </c>
      <c r="EZ86" s="426">
        <f t="shared" si="390"/>
        <v>0</v>
      </c>
      <c r="FA86" s="64">
        <f t="shared" si="391"/>
        <v>0</v>
      </c>
      <c r="FB86" s="64">
        <f t="shared" si="335"/>
        <v>0</v>
      </c>
      <c r="FC86" s="64">
        <f t="shared" si="392"/>
        <v>0</v>
      </c>
      <c r="FD86" s="64">
        <f t="shared" si="336"/>
        <v>0</v>
      </c>
      <c r="FE86" s="64">
        <f t="shared" si="337"/>
        <v>0</v>
      </c>
      <c r="FF86" s="64">
        <f t="shared" si="393"/>
        <v>0</v>
      </c>
      <c r="FG86" s="64">
        <f t="shared" si="338"/>
        <v>0</v>
      </c>
      <c r="FH86" s="64">
        <f t="shared" si="339"/>
        <v>0</v>
      </c>
      <c r="FI86" s="64">
        <f t="shared" si="340"/>
        <v>0</v>
      </c>
      <c r="FJ86" s="64">
        <f t="shared" si="341"/>
        <v>0</v>
      </c>
      <c r="FK86" s="64">
        <f t="shared" si="342"/>
        <v>0</v>
      </c>
      <c r="FL86" s="64">
        <f t="shared" si="343"/>
        <v>0</v>
      </c>
      <c r="FM86" s="64">
        <f t="shared" si="344"/>
        <v>0</v>
      </c>
      <c r="FN86" s="64">
        <f t="shared" si="345"/>
        <v>0</v>
      </c>
      <c r="FO86" s="64"/>
      <c r="FP86" s="64">
        <f t="shared" si="346"/>
        <v>0</v>
      </c>
      <c r="FQ86" s="64">
        <f t="shared" si="347"/>
        <v>0</v>
      </c>
      <c r="FR86" s="64"/>
      <c r="FS86" s="64">
        <f t="shared" si="348"/>
        <v>0</v>
      </c>
      <c r="FT86" s="64">
        <f t="shared" si="349"/>
        <v>0</v>
      </c>
      <c r="FU86" s="426">
        <f t="shared" si="350"/>
        <v>0</v>
      </c>
      <c r="FV86" s="426">
        <f t="shared" si="394"/>
        <v>0</v>
      </c>
      <c r="FW86" s="64">
        <f t="shared" si="395"/>
        <v>0</v>
      </c>
      <c r="FX86" s="64">
        <f t="shared" si="352"/>
        <v>0</v>
      </c>
      <c r="FY86" s="64">
        <f t="shared" si="396"/>
        <v>0</v>
      </c>
      <c r="FZ86" s="64">
        <f t="shared" si="353"/>
        <v>0</v>
      </c>
      <c r="GA86" s="64">
        <f t="shared" si="354"/>
        <v>0</v>
      </c>
      <c r="GB86" s="64">
        <f t="shared" si="397"/>
        <v>0</v>
      </c>
      <c r="GC86" s="64">
        <f t="shared" si="355"/>
        <v>0</v>
      </c>
      <c r="GD86" s="64">
        <f t="shared" si="356"/>
        <v>0</v>
      </c>
      <c r="GE86" s="64">
        <f t="shared" si="357"/>
        <v>0</v>
      </c>
      <c r="GF86" s="64">
        <f t="shared" si="358"/>
        <v>0</v>
      </c>
      <c r="GG86" s="64">
        <f t="shared" si="359"/>
        <v>0</v>
      </c>
      <c r="GH86" s="64">
        <f t="shared" si="360"/>
        <v>0</v>
      </c>
      <c r="GI86" s="64">
        <f t="shared" si="361"/>
        <v>0</v>
      </c>
      <c r="GJ86" s="64">
        <f t="shared" si="362"/>
        <v>0</v>
      </c>
      <c r="GK86" s="64"/>
      <c r="GL86" s="64">
        <f t="shared" si="363"/>
        <v>0</v>
      </c>
      <c r="GM86" s="64">
        <f t="shared" si="364"/>
        <v>0</v>
      </c>
      <c r="GN86" s="64"/>
      <c r="GO86" s="64">
        <f t="shared" si="365"/>
        <v>0</v>
      </c>
      <c r="GP86" s="64">
        <f t="shared" si="366"/>
        <v>0</v>
      </c>
      <c r="GQ86" s="426">
        <f t="shared" si="367"/>
        <v>0</v>
      </c>
      <c r="GR86" s="426">
        <f t="shared" si="398"/>
        <v>0</v>
      </c>
      <c r="GS86" s="64">
        <f t="shared" si="399"/>
        <v>0</v>
      </c>
      <c r="GT86" s="64">
        <f t="shared" si="369"/>
        <v>0</v>
      </c>
      <c r="GU86" s="64">
        <f t="shared" si="400"/>
        <v>0</v>
      </c>
      <c r="GV86" s="64">
        <f t="shared" si="370"/>
        <v>0</v>
      </c>
      <c r="GW86" s="64">
        <f t="shared" si="371"/>
        <v>0</v>
      </c>
      <c r="GX86" s="64">
        <f t="shared" si="401"/>
        <v>0</v>
      </c>
      <c r="GY86" s="64">
        <f t="shared" si="372"/>
        <v>0</v>
      </c>
      <c r="GZ86" s="64">
        <f t="shared" si="373"/>
        <v>0</v>
      </c>
      <c r="HA86" s="64">
        <f t="shared" si="402"/>
        <v>0</v>
      </c>
      <c r="HB86" s="64">
        <f t="shared" si="374"/>
        <v>0</v>
      </c>
      <c r="HC86" s="64">
        <f t="shared" si="375"/>
        <v>0</v>
      </c>
      <c r="HD86" s="64">
        <f t="shared" si="403"/>
        <v>0</v>
      </c>
      <c r="HE86" s="64">
        <f t="shared" si="376"/>
        <v>0</v>
      </c>
      <c r="HF86" s="64">
        <f t="shared" si="377"/>
        <v>0</v>
      </c>
      <c r="HG86" s="64"/>
      <c r="HH86" s="64">
        <f t="shared" si="378"/>
        <v>0</v>
      </c>
      <c r="HI86" s="64">
        <f t="shared" si="379"/>
        <v>0</v>
      </c>
      <c r="HJ86" s="64"/>
      <c r="HK86" s="64">
        <f t="shared" si="380"/>
        <v>0</v>
      </c>
      <c r="HL86" s="382">
        <f t="shared" si="381"/>
        <v>2336.7013500000003</v>
      </c>
      <c r="HM86" s="398">
        <f t="shared" si="305"/>
        <v>2336.7013500000003</v>
      </c>
      <c r="HN86" s="398">
        <f t="shared" si="404"/>
        <v>2336.7013500000003</v>
      </c>
      <c r="HO86" s="382">
        <f t="shared" si="306"/>
        <v>2336.7013500000003</v>
      </c>
      <c r="HP86" s="382">
        <f t="shared" si="405"/>
        <v>2336.7013500000003</v>
      </c>
      <c r="HQ86" s="382">
        <f t="shared" si="133"/>
        <v>2336.7013500000003</v>
      </c>
      <c r="HR86" s="382">
        <f t="shared" si="134"/>
        <v>2336.7013500000003</v>
      </c>
      <c r="HS86" s="382">
        <f t="shared" si="135"/>
        <v>0</v>
      </c>
      <c r="HT86" s="382">
        <f t="shared" si="136"/>
        <v>0</v>
      </c>
      <c r="HU86" s="382">
        <f t="shared" si="137"/>
        <v>0</v>
      </c>
      <c r="HV86" s="382">
        <f t="shared" si="138"/>
        <v>0</v>
      </c>
      <c r="HW86" s="382">
        <f t="shared" si="139"/>
        <v>0</v>
      </c>
      <c r="HX86" s="382">
        <f t="shared" si="140"/>
        <v>0</v>
      </c>
      <c r="HY86" s="382">
        <f t="shared" si="141"/>
        <v>0</v>
      </c>
      <c r="HZ86" s="382">
        <f t="shared" si="142"/>
        <v>0</v>
      </c>
      <c r="IA86" s="382">
        <f t="shared" si="143"/>
        <v>0</v>
      </c>
      <c r="IB86" s="382">
        <f t="shared" si="144"/>
        <v>0</v>
      </c>
      <c r="IC86" s="382">
        <f t="shared" si="145"/>
        <v>0</v>
      </c>
      <c r="ID86" s="382">
        <f t="shared" si="146"/>
        <v>0</v>
      </c>
      <c r="IE86" s="382">
        <f t="shared" si="147"/>
        <v>0</v>
      </c>
      <c r="IF86" s="382">
        <f t="shared" si="148"/>
        <v>0</v>
      </c>
      <c r="IG86" s="382">
        <f t="shared" si="149"/>
        <v>0</v>
      </c>
    </row>
    <row r="87" spans="1:241" s="59" customFormat="1" ht="25.5" hidden="1" outlineLevel="2">
      <c r="A87" s="57" t="s">
        <v>111</v>
      </c>
      <c r="B87" s="60" t="s">
        <v>503</v>
      </c>
      <c r="C87" s="282" t="s">
        <v>130</v>
      </c>
      <c r="D87" s="282" t="s">
        <v>192</v>
      </c>
      <c r="E87" s="359" t="s">
        <v>21</v>
      </c>
      <c r="F87" s="389" t="s">
        <v>606</v>
      </c>
      <c r="G87" s="245" t="s">
        <v>102</v>
      </c>
      <c r="H87" s="245"/>
      <c r="I87" s="245"/>
      <c r="J87" s="245">
        <v>2017</v>
      </c>
      <c r="K87" s="245">
        <v>2017</v>
      </c>
      <c r="L87" s="245"/>
      <c r="M87" s="34">
        <f t="shared" si="419"/>
        <v>3054.9339500000001</v>
      </c>
      <c r="N87" s="392" t="s">
        <v>606</v>
      </c>
      <c r="O87" s="34">
        <f t="shared" si="420"/>
        <v>3054.9339500000001</v>
      </c>
      <c r="P87" s="34">
        <f t="shared" si="421"/>
        <v>3054.9339500000001</v>
      </c>
      <c r="Q87" s="34">
        <f t="shared" si="421"/>
        <v>3054.9339500000001</v>
      </c>
      <c r="R87" s="34">
        <f t="shared" si="421"/>
        <v>0</v>
      </c>
      <c r="S87" s="34">
        <f t="shared" si="421"/>
        <v>0</v>
      </c>
      <c r="T87" s="34">
        <f t="shared" si="421"/>
        <v>0</v>
      </c>
      <c r="U87" s="34">
        <f t="shared" si="421"/>
        <v>0</v>
      </c>
      <c r="V87" s="66">
        <f t="shared" si="132"/>
        <v>0</v>
      </c>
      <c r="W87" s="34"/>
      <c r="X87" s="34"/>
      <c r="Y87" s="34"/>
      <c r="Z87" s="34"/>
      <c r="AA87" s="34"/>
      <c r="AB87" s="34"/>
      <c r="AC87" s="34"/>
      <c r="AD87" s="34"/>
      <c r="AE87" s="34"/>
      <c r="AF87" s="34"/>
      <c r="AG87" s="34">
        <f t="shared" si="424"/>
        <v>0</v>
      </c>
      <c r="AH87" s="34">
        <f t="shared" si="424"/>
        <v>0</v>
      </c>
      <c r="AI87" s="34">
        <f t="shared" si="415"/>
        <v>0</v>
      </c>
      <c r="AJ87" s="34"/>
      <c r="AK87" s="34"/>
      <c r="AL87" s="34"/>
      <c r="AM87" s="34"/>
      <c r="AN87" s="34"/>
      <c r="AO87" s="34"/>
      <c r="AP87" s="34"/>
      <c r="AQ87" s="34"/>
      <c r="AR87" s="34"/>
      <c r="AS87" s="34">
        <f t="shared" si="425"/>
        <v>0</v>
      </c>
      <c r="AT87" s="34">
        <f t="shared" si="425"/>
        <v>0</v>
      </c>
      <c r="AU87" s="34"/>
      <c r="AV87" s="34">
        <f t="shared" si="422"/>
        <v>0</v>
      </c>
      <c r="AW87" s="34">
        <f t="shared" si="422"/>
        <v>0</v>
      </c>
      <c r="AX87" s="34"/>
      <c r="AY87" s="34">
        <f t="shared" si="423"/>
        <v>3054.9339500000001</v>
      </c>
      <c r="AZ87" s="34">
        <f t="shared" si="423"/>
        <v>3054.9339500000001</v>
      </c>
      <c r="BA87" s="184">
        <v>3054.9339500000001</v>
      </c>
      <c r="BB87" s="184">
        <f>1840.72322+1214.21073</f>
        <v>3054.9339500000001</v>
      </c>
      <c r="BC87" s="185"/>
      <c r="BD87" s="185"/>
      <c r="BE87" s="245"/>
      <c r="BF87" s="245"/>
      <c r="BG87" s="34"/>
      <c r="BH87" s="34"/>
      <c r="BI87" s="245"/>
      <c r="BJ87" s="245"/>
      <c r="BK87" s="34"/>
      <c r="BL87" s="34"/>
      <c r="BM87" s="34">
        <f t="shared" si="426"/>
        <v>0</v>
      </c>
      <c r="BN87" s="34">
        <f t="shared" si="426"/>
        <v>0</v>
      </c>
      <c r="BO87" s="245"/>
      <c r="BP87" s="245"/>
      <c r="BQ87" s="245"/>
      <c r="BR87" s="245"/>
      <c r="BS87" s="245"/>
      <c r="BT87" s="245"/>
      <c r="BU87" s="245"/>
      <c r="BV87" s="245"/>
      <c r="BW87" s="245"/>
      <c r="BX87" s="245"/>
      <c r="BY87" s="245"/>
      <c r="BZ87" s="245"/>
      <c r="CA87" s="34">
        <f t="shared" si="302"/>
        <v>0</v>
      </c>
      <c r="CB87" s="34">
        <f t="shared" si="302"/>
        <v>0</v>
      </c>
      <c r="CC87" s="245"/>
      <c r="CD87" s="245"/>
      <c r="CE87" s="245"/>
      <c r="CF87" s="245"/>
      <c r="CG87" s="245"/>
      <c r="CH87" s="245"/>
      <c r="CI87" s="245"/>
      <c r="CJ87" s="245"/>
      <c r="CK87" s="245"/>
      <c r="CL87" s="245"/>
      <c r="CM87" s="245"/>
      <c r="CN87" s="245"/>
      <c r="CO87" s="34">
        <f t="shared" si="427"/>
        <v>0</v>
      </c>
      <c r="CP87" s="34">
        <f t="shared" si="427"/>
        <v>0</v>
      </c>
      <c r="CQ87" s="245"/>
      <c r="CR87" s="245"/>
      <c r="CS87" s="245"/>
      <c r="CT87" s="245"/>
      <c r="CU87" s="245"/>
      <c r="CV87" s="245"/>
      <c r="CW87" s="34">
        <v>0</v>
      </c>
      <c r="CX87" s="34"/>
      <c r="CY87" s="245"/>
      <c r="CZ87" s="245"/>
      <c r="DA87" s="34"/>
      <c r="DB87" s="34"/>
      <c r="DC87" s="380">
        <f t="shared" si="307"/>
        <v>3054.9339500000001</v>
      </c>
      <c r="DD87" s="380">
        <f t="shared" si="308"/>
        <v>3054.9339500000001</v>
      </c>
      <c r="DE87" s="64">
        <f t="shared" si="309"/>
        <v>3054.9339500000001</v>
      </c>
      <c r="DF87" s="64">
        <f t="shared" si="310"/>
        <v>3054.9339500000001</v>
      </c>
      <c r="DG87" s="64">
        <f t="shared" si="311"/>
        <v>0</v>
      </c>
      <c r="DH87" s="64">
        <f t="shared" si="312"/>
        <v>0</v>
      </c>
      <c r="DI87" s="64">
        <f t="shared" si="313"/>
        <v>0</v>
      </c>
      <c r="DJ87" s="64">
        <f t="shared" si="314"/>
        <v>0</v>
      </c>
      <c r="DK87" s="64">
        <f t="shared" si="315"/>
        <v>0</v>
      </c>
      <c r="DL87" s="64">
        <f t="shared" si="316"/>
        <v>0</v>
      </c>
      <c r="DM87" s="64">
        <f t="shared" si="317"/>
        <v>0</v>
      </c>
      <c r="DN87" s="64">
        <f t="shared" si="318"/>
        <v>0</v>
      </c>
      <c r="DO87" s="64">
        <f t="shared" si="319"/>
        <v>0</v>
      </c>
      <c r="DP87" s="64">
        <f t="shared" si="320"/>
        <v>0</v>
      </c>
      <c r="DQ87" s="245">
        <v>0</v>
      </c>
      <c r="DR87" s="245">
        <v>0</v>
      </c>
      <c r="DS87" s="245">
        <v>0</v>
      </c>
      <c r="DT87" s="245">
        <v>1</v>
      </c>
      <c r="DU87" s="245">
        <v>0</v>
      </c>
      <c r="DV87" s="245">
        <f t="shared" si="304"/>
        <v>1</v>
      </c>
      <c r="DW87" s="245"/>
      <c r="DX87" s="245"/>
      <c r="DY87" s="34">
        <v>585.54560000000004</v>
      </c>
      <c r="DZ87" s="34">
        <f>4293581.913608/1000</f>
        <v>4293.5819136079999</v>
      </c>
      <c r="EA87" s="34">
        <v>2.3199999999999998</v>
      </c>
      <c r="EB87" s="64">
        <f t="shared" si="382"/>
        <v>3054.9339500000001</v>
      </c>
      <c r="EC87" s="426">
        <f t="shared" si="383"/>
        <v>3054.9339500000001</v>
      </c>
      <c r="ED87" s="426">
        <f t="shared" si="384"/>
        <v>3054.9339500000001</v>
      </c>
      <c r="EE87" s="64">
        <f t="shared" si="385"/>
        <v>3054.9339500000001</v>
      </c>
      <c r="EF87" s="64">
        <f t="shared" si="321"/>
        <v>3054.9339500000001</v>
      </c>
      <c r="EG87" s="64">
        <f t="shared" si="386"/>
        <v>3054.9339500000001</v>
      </c>
      <c r="EH87" s="64">
        <f t="shared" si="322"/>
        <v>3054.9339500000001</v>
      </c>
      <c r="EI87" s="64">
        <f t="shared" si="323"/>
        <v>0</v>
      </c>
      <c r="EJ87" s="64">
        <f t="shared" si="387"/>
        <v>0</v>
      </c>
      <c r="EK87" s="64">
        <f t="shared" si="324"/>
        <v>0</v>
      </c>
      <c r="EL87" s="64">
        <f t="shared" si="325"/>
        <v>0</v>
      </c>
      <c r="EM87" s="64">
        <f t="shared" si="326"/>
        <v>0</v>
      </c>
      <c r="EN87" s="64">
        <f t="shared" si="327"/>
        <v>0</v>
      </c>
      <c r="EO87" s="64">
        <f t="shared" si="328"/>
        <v>0</v>
      </c>
      <c r="EP87" s="64">
        <f t="shared" si="329"/>
        <v>0</v>
      </c>
      <c r="EQ87" s="64">
        <f t="shared" si="330"/>
        <v>0</v>
      </c>
      <c r="ER87" s="64">
        <f t="shared" si="331"/>
        <v>0</v>
      </c>
      <c r="ES87" s="64"/>
      <c r="ET87" s="426">
        <f t="shared" si="332"/>
        <v>0</v>
      </c>
      <c r="EU87" s="64">
        <f t="shared" si="333"/>
        <v>0</v>
      </c>
      <c r="EV87" s="64"/>
      <c r="EW87" s="426">
        <f t="shared" si="334"/>
        <v>0</v>
      </c>
      <c r="EX87" s="64">
        <f t="shared" si="388"/>
        <v>0</v>
      </c>
      <c r="EY87" s="426">
        <f t="shared" si="389"/>
        <v>0</v>
      </c>
      <c r="EZ87" s="426">
        <f t="shared" si="390"/>
        <v>0</v>
      </c>
      <c r="FA87" s="64">
        <f t="shared" si="391"/>
        <v>0</v>
      </c>
      <c r="FB87" s="64">
        <f t="shared" si="335"/>
        <v>0</v>
      </c>
      <c r="FC87" s="64">
        <f t="shared" si="392"/>
        <v>0</v>
      </c>
      <c r="FD87" s="64">
        <f t="shared" si="336"/>
        <v>0</v>
      </c>
      <c r="FE87" s="64">
        <f t="shared" si="337"/>
        <v>0</v>
      </c>
      <c r="FF87" s="64">
        <f t="shared" si="393"/>
        <v>0</v>
      </c>
      <c r="FG87" s="64">
        <f t="shared" si="338"/>
        <v>0</v>
      </c>
      <c r="FH87" s="64">
        <f t="shared" si="339"/>
        <v>0</v>
      </c>
      <c r="FI87" s="64">
        <f t="shared" si="340"/>
        <v>0</v>
      </c>
      <c r="FJ87" s="64">
        <f t="shared" si="341"/>
        <v>0</v>
      </c>
      <c r="FK87" s="64">
        <f t="shared" si="342"/>
        <v>0</v>
      </c>
      <c r="FL87" s="64">
        <f t="shared" si="343"/>
        <v>0</v>
      </c>
      <c r="FM87" s="64">
        <f t="shared" si="344"/>
        <v>0</v>
      </c>
      <c r="FN87" s="64">
        <f t="shared" si="345"/>
        <v>0</v>
      </c>
      <c r="FO87" s="64"/>
      <c r="FP87" s="64">
        <f t="shared" si="346"/>
        <v>0</v>
      </c>
      <c r="FQ87" s="64">
        <f t="shared" si="347"/>
        <v>0</v>
      </c>
      <c r="FR87" s="64"/>
      <c r="FS87" s="64">
        <f t="shared" si="348"/>
        <v>0</v>
      </c>
      <c r="FT87" s="64">
        <f t="shared" si="349"/>
        <v>0</v>
      </c>
      <c r="FU87" s="426">
        <f t="shared" si="350"/>
        <v>0</v>
      </c>
      <c r="FV87" s="426">
        <f t="shared" si="394"/>
        <v>0</v>
      </c>
      <c r="FW87" s="64">
        <f t="shared" si="395"/>
        <v>0</v>
      </c>
      <c r="FX87" s="64">
        <f t="shared" si="352"/>
        <v>0</v>
      </c>
      <c r="FY87" s="64">
        <f t="shared" si="396"/>
        <v>0</v>
      </c>
      <c r="FZ87" s="64">
        <f t="shared" si="353"/>
        <v>0</v>
      </c>
      <c r="GA87" s="64">
        <f t="shared" si="354"/>
        <v>0</v>
      </c>
      <c r="GB87" s="64">
        <f t="shared" si="397"/>
        <v>0</v>
      </c>
      <c r="GC87" s="64">
        <f t="shared" si="355"/>
        <v>0</v>
      </c>
      <c r="GD87" s="64">
        <f t="shared" si="356"/>
        <v>0</v>
      </c>
      <c r="GE87" s="64">
        <f t="shared" si="357"/>
        <v>0</v>
      </c>
      <c r="GF87" s="64">
        <f t="shared" si="358"/>
        <v>0</v>
      </c>
      <c r="GG87" s="64">
        <f t="shared" si="359"/>
        <v>0</v>
      </c>
      <c r="GH87" s="64">
        <f t="shared" si="360"/>
        <v>0</v>
      </c>
      <c r="GI87" s="64">
        <f t="shared" si="361"/>
        <v>0</v>
      </c>
      <c r="GJ87" s="64">
        <f t="shared" si="362"/>
        <v>0</v>
      </c>
      <c r="GK87" s="64"/>
      <c r="GL87" s="64">
        <f t="shared" si="363"/>
        <v>0</v>
      </c>
      <c r="GM87" s="64">
        <f t="shared" si="364"/>
        <v>0</v>
      </c>
      <c r="GN87" s="64"/>
      <c r="GO87" s="64">
        <f t="shared" si="365"/>
        <v>0</v>
      </c>
      <c r="GP87" s="64">
        <f t="shared" si="366"/>
        <v>0</v>
      </c>
      <c r="GQ87" s="426">
        <f t="shared" si="367"/>
        <v>0</v>
      </c>
      <c r="GR87" s="426">
        <f t="shared" si="398"/>
        <v>0</v>
      </c>
      <c r="GS87" s="64">
        <f t="shared" si="399"/>
        <v>0</v>
      </c>
      <c r="GT87" s="64">
        <f t="shared" si="369"/>
        <v>0</v>
      </c>
      <c r="GU87" s="64">
        <f t="shared" si="400"/>
        <v>0</v>
      </c>
      <c r="GV87" s="64">
        <f t="shared" si="370"/>
        <v>0</v>
      </c>
      <c r="GW87" s="64">
        <f t="shared" si="371"/>
        <v>0</v>
      </c>
      <c r="GX87" s="64">
        <f t="shared" si="401"/>
        <v>0</v>
      </c>
      <c r="GY87" s="64">
        <f t="shared" si="372"/>
        <v>0</v>
      </c>
      <c r="GZ87" s="64">
        <f t="shared" si="373"/>
        <v>0</v>
      </c>
      <c r="HA87" s="64">
        <f t="shared" si="402"/>
        <v>0</v>
      </c>
      <c r="HB87" s="64">
        <f t="shared" si="374"/>
        <v>0</v>
      </c>
      <c r="HC87" s="64">
        <f t="shared" si="375"/>
        <v>0</v>
      </c>
      <c r="HD87" s="64">
        <f t="shared" si="403"/>
        <v>0</v>
      </c>
      <c r="HE87" s="64">
        <f t="shared" si="376"/>
        <v>0</v>
      </c>
      <c r="HF87" s="64">
        <f t="shared" si="377"/>
        <v>0</v>
      </c>
      <c r="HG87" s="64"/>
      <c r="HH87" s="64">
        <f t="shared" si="378"/>
        <v>0</v>
      </c>
      <c r="HI87" s="64">
        <f t="shared" si="379"/>
        <v>0</v>
      </c>
      <c r="HJ87" s="64"/>
      <c r="HK87" s="64">
        <f t="shared" si="380"/>
        <v>0</v>
      </c>
      <c r="HL87" s="382">
        <f t="shared" si="381"/>
        <v>3054.9339500000001</v>
      </c>
      <c r="HM87" s="398">
        <f t="shared" si="305"/>
        <v>3054.9339500000001</v>
      </c>
      <c r="HN87" s="398">
        <f t="shared" si="404"/>
        <v>3054.9339500000001</v>
      </c>
      <c r="HO87" s="382">
        <f t="shared" si="306"/>
        <v>3054.9339500000001</v>
      </c>
      <c r="HP87" s="382">
        <f t="shared" si="405"/>
        <v>3054.9339500000001</v>
      </c>
      <c r="HQ87" s="382">
        <f t="shared" si="133"/>
        <v>3054.9339500000001</v>
      </c>
      <c r="HR87" s="382">
        <f t="shared" si="134"/>
        <v>3054.9339500000001</v>
      </c>
      <c r="HS87" s="382">
        <f t="shared" si="135"/>
        <v>0</v>
      </c>
      <c r="HT87" s="382">
        <f t="shared" si="136"/>
        <v>0</v>
      </c>
      <c r="HU87" s="382">
        <f t="shared" si="137"/>
        <v>0</v>
      </c>
      <c r="HV87" s="382">
        <f t="shared" si="138"/>
        <v>0</v>
      </c>
      <c r="HW87" s="382">
        <f t="shared" si="139"/>
        <v>0</v>
      </c>
      <c r="HX87" s="382">
        <f t="shared" si="140"/>
        <v>0</v>
      </c>
      <c r="HY87" s="382">
        <f t="shared" si="141"/>
        <v>0</v>
      </c>
      <c r="HZ87" s="382">
        <f t="shared" si="142"/>
        <v>0</v>
      </c>
      <c r="IA87" s="382">
        <f t="shared" si="143"/>
        <v>0</v>
      </c>
      <c r="IB87" s="382">
        <f t="shared" si="144"/>
        <v>0</v>
      </c>
      <c r="IC87" s="382">
        <f t="shared" si="145"/>
        <v>0</v>
      </c>
      <c r="ID87" s="382">
        <f t="shared" si="146"/>
        <v>0</v>
      </c>
      <c r="IE87" s="382">
        <f t="shared" si="147"/>
        <v>0</v>
      </c>
      <c r="IF87" s="382">
        <f t="shared" si="148"/>
        <v>0</v>
      </c>
      <c r="IG87" s="382">
        <f t="shared" si="149"/>
        <v>0</v>
      </c>
    </row>
    <row r="88" spans="1:241" s="59" customFormat="1" ht="25.5" hidden="1" outlineLevel="2">
      <c r="A88" s="57" t="s">
        <v>112</v>
      </c>
      <c r="B88" s="60" t="s">
        <v>504</v>
      </c>
      <c r="C88" s="282" t="s">
        <v>130</v>
      </c>
      <c r="D88" s="282" t="s">
        <v>177</v>
      </c>
      <c r="E88" s="359" t="s">
        <v>21</v>
      </c>
      <c r="F88" s="389" t="s">
        <v>606</v>
      </c>
      <c r="G88" s="245" t="s">
        <v>102</v>
      </c>
      <c r="H88" s="245"/>
      <c r="I88" s="245"/>
      <c r="J88" s="245">
        <v>2017</v>
      </c>
      <c r="K88" s="245">
        <v>2017</v>
      </c>
      <c r="L88" s="245"/>
      <c r="M88" s="34">
        <f t="shared" si="419"/>
        <v>4142.1255499999997</v>
      </c>
      <c r="N88" s="392" t="s">
        <v>606</v>
      </c>
      <c r="O88" s="34">
        <f t="shared" si="420"/>
        <v>4142.1255499999997</v>
      </c>
      <c r="P88" s="34">
        <f t="shared" si="421"/>
        <v>4142.1255499999997</v>
      </c>
      <c r="Q88" s="34">
        <f t="shared" si="421"/>
        <v>4142.1255499999997</v>
      </c>
      <c r="R88" s="34">
        <f t="shared" si="421"/>
        <v>0</v>
      </c>
      <c r="S88" s="34">
        <f t="shared" si="421"/>
        <v>0</v>
      </c>
      <c r="T88" s="34">
        <f t="shared" si="421"/>
        <v>0</v>
      </c>
      <c r="U88" s="34">
        <f t="shared" si="421"/>
        <v>0</v>
      </c>
      <c r="V88" s="66">
        <f t="shared" si="132"/>
        <v>0</v>
      </c>
      <c r="W88" s="34"/>
      <c r="X88" s="34"/>
      <c r="Y88" s="34"/>
      <c r="Z88" s="34"/>
      <c r="AA88" s="34"/>
      <c r="AB88" s="34"/>
      <c r="AC88" s="34"/>
      <c r="AD88" s="34"/>
      <c r="AE88" s="34"/>
      <c r="AF88" s="34"/>
      <c r="AG88" s="34">
        <f t="shared" si="424"/>
        <v>0</v>
      </c>
      <c r="AH88" s="34">
        <f t="shared" si="424"/>
        <v>0</v>
      </c>
      <c r="AI88" s="34">
        <f t="shared" si="415"/>
        <v>0</v>
      </c>
      <c r="AJ88" s="34"/>
      <c r="AK88" s="34"/>
      <c r="AL88" s="34"/>
      <c r="AM88" s="34"/>
      <c r="AN88" s="34"/>
      <c r="AO88" s="34"/>
      <c r="AP88" s="34"/>
      <c r="AQ88" s="34"/>
      <c r="AR88" s="34"/>
      <c r="AS88" s="34">
        <f t="shared" si="425"/>
        <v>0</v>
      </c>
      <c r="AT88" s="34">
        <f t="shared" si="425"/>
        <v>0</v>
      </c>
      <c r="AU88" s="34"/>
      <c r="AV88" s="34">
        <f t="shared" si="422"/>
        <v>0</v>
      </c>
      <c r="AW88" s="34">
        <f t="shared" si="422"/>
        <v>0</v>
      </c>
      <c r="AX88" s="34"/>
      <c r="AY88" s="34">
        <f t="shared" si="423"/>
        <v>4142.1255499999997</v>
      </c>
      <c r="AZ88" s="34">
        <f t="shared" si="423"/>
        <v>4142.1255499999997</v>
      </c>
      <c r="BA88" s="184">
        <v>4142.1255499999997</v>
      </c>
      <c r="BB88" s="184">
        <f>2677.91482+1464.21073</f>
        <v>4142.1255499999997</v>
      </c>
      <c r="BC88" s="184"/>
      <c r="BD88" s="184"/>
      <c r="BE88" s="245"/>
      <c r="BF88" s="245"/>
      <c r="BG88" s="34"/>
      <c r="BH88" s="34"/>
      <c r="BI88" s="245"/>
      <c r="BJ88" s="245"/>
      <c r="BK88" s="34"/>
      <c r="BL88" s="34"/>
      <c r="BM88" s="34">
        <f t="shared" si="426"/>
        <v>0</v>
      </c>
      <c r="BN88" s="34">
        <f t="shared" si="426"/>
        <v>0</v>
      </c>
      <c r="BO88" s="245"/>
      <c r="BP88" s="245"/>
      <c r="BQ88" s="245"/>
      <c r="BR88" s="245"/>
      <c r="BS88" s="245"/>
      <c r="BT88" s="245"/>
      <c r="BU88" s="245"/>
      <c r="BV88" s="245"/>
      <c r="BW88" s="245"/>
      <c r="BX88" s="245"/>
      <c r="BY88" s="245"/>
      <c r="BZ88" s="245"/>
      <c r="CA88" s="34">
        <f t="shared" si="302"/>
        <v>0</v>
      </c>
      <c r="CB88" s="34">
        <f t="shared" si="302"/>
        <v>0</v>
      </c>
      <c r="CC88" s="245"/>
      <c r="CD88" s="245"/>
      <c r="CE88" s="245"/>
      <c r="CF88" s="245"/>
      <c r="CG88" s="245"/>
      <c r="CH88" s="245"/>
      <c r="CI88" s="245"/>
      <c r="CJ88" s="245"/>
      <c r="CK88" s="245"/>
      <c r="CL88" s="245"/>
      <c r="CM88" s="245"/>
      <c r="CN88" s="245"/>
      <c r="CO88" s="34">
        <f t="shared" si="427"/>
        <v>0</v>
      </c>
      <c r="CP88" s="34">
        <f t="shared" si="427"/>
        <v>0</v>
      </c>
      <c r="CQ88" s="34"/>
      <c r="CR88" s="34"/>
      <c r="CS88" s="34"/>
      <c r="CT88" s="34"/>
      <c r="CU88" s="34"/>
      <c r="CV88" s="34"/>
      <c r="CW88" s="34"/>
      <c r="CX88" s="34"/>
      <c r="CY88" s="34"/>
      <c r="CZ88" s="58"/>
      <c r="DA88" s="58"/>
      <c r="DB88" s="58"/>
      <c r="DC88" s="380">
        <f t="shared" si="307"/>
        <v>4142.1255499999997</v>
      </c>
      <c r="DD88" s="380">
        <f t="shared" si="308"/>
        <v>4142.1255499999997</v>
      </c>
      <c r="DE88" s="64">
        <f t="shared" si="309"/>
        <v>4142.1255499999997</v>
      </c>
      <c r="DF88" s="64">
        <f t="shared" si="310"/>
        <v>4142.1255499999997</v>
      </c>
      <c r="DG88" s="64">
        <f t="shared" si="311"/>
        <v>0</v>
      </c>
      <c r="DH88" s="64">
        <f t="shared" si="312"/>
        <v>0</v>
      </c>
      <c r="DI88" s="64">
        <f t="shared" si="313"/>
        <v>0</v>
      </c>
      <c r="DJ88" s="64">
        <f t="shared" si="314"/>
        <v>0</v>
      </c>
      <c r="DK88" s="64">
        <f t="shared" si="315"/>
        <v>0</v>
      </c>
      <c r="DL88" s="64">
        <f t="shared" si="316"/>
        <v>0</v>
      </c>
      <c r="DM88" s="64">
        <f t="shared" si="317"/>
        <v>0</v>
      </c>
      <c r="DN88" s="64">
        <f t="shared" si="318"/>
        <v>0</v>
      </c>
      <c r="DO88" s="64">
        <f t="shared" si="319"/>
        <v>0</v>
      </c>
      <c r="DP88" s="64">
        <f t="shared" si="320"/>
        <v>0</v>
      </c>
      <c r="DQ88" s="245">
        <v>0</v>
      </c>
      <c r="DR88" s="245">
        <v>0</v>
      </c>
      <c r="DS88" s="245">
        <v>0</v>
      </c>
      <c r="DT88" s="245">
        <v>1</v>
      </c>
      <c r="DU88" s="245">
        <v>0</v>
      </c>
      <c r="DV88" s="245">
        <f t="shared" si="304"/>
        <v>1</v>
      </c>
      <c r="DW88" s="245"/>
      <c r="DX88" s="245"/>
      <c r="DY88" s="34">
        <v>1120.8872999999999</v>
      </c>
      <c r="DZ88" s="34">
        <f>8107622.75477505/1000</f>
        <v>8107.6227547750505</v>
      </c>
      <c r="EA88" s="34">
        <v>2.36</v>
      </c>
      <c r="EB88" s="64">
        <f t="shared" si="382"/>
        <v>4142.1255499999997</v>
      </c>
      <c r="EC88" s="426">
        <f t="shared" si="383"/>
        <v>4142.1255499999997</v>
      </c>
      <c r="ED88" s="426">
        <f t="shared" si="384"/>
        <v>4142.1255499999997</v>
      </c>
      <c r="EE88" s="64">
        <f t="shared" si="385"/>
        <v>4142.1255499999997</v>
      </c>
      <c r="EF88" s="64">
        <f t="shared" si="321"/>
        <v>4142.1255499999997</v>
      </c>
      <c r="EG88" s="64">
        <f t="shared" si="386"/>
        <v>4142.1255499999997</v>
      </c>
      <c r="EH88" s="64">
        <f t="shared" si="322"/>
        <v>4142.1255499999997</v>
      </c>
      <c r="EI88" s="64">
        <f t="shared" si="323"/>
        <v>0</v>
      </c>
      <c r="EJ88" s="64">
        <f t="shared" si="387"/>
        <v>0</v>
      </c>
      <c r="EK88" s="64">
        <f t="shared" si="324"/>
        <v>0</v>
      </c>
      <c r="EL88" s="64">
        <f t="shared" si="325"/>
        <v>0</v>
      </c>
      <c r="EM88" s="64">
        <f t="shared" si="326"/>
        <v>0</v>
      </c>
      <c r="EN88" s="64">
        <f t="shared" si="327"/>
        <v>0</v>
      </c>
      <c r="EO88" s="64">
        <f t="shared" si="328"/>
        <v>0</v>
      </c>
      <c r="EP88" s="64">
        <f t="shared" si="329"/>
        <v>0</v>
      </c>
      <c r="EQ88" s="64">
        <f t="shared" si="330"/>
        <v>0</v>
      </c>
      <c r="ER88" s="64">
        <f t="shared" si="331"/>
        <v>0</v>
      </c>
      <c r="ES88" s="64"/>
      <c r="ET88" s="426">
        <f t="shared" si="332"/>
        <v>0</v>
      </c>
      <c r="EU88" s="64">
        <f t="shared" si="333"/>
        <v>0</v>
      </c>
      <c r="EV88" s="64"/>
      <c r="EW88" s="426">
        <f t="shared" si="334"/>
        <v>0</v>
      </c>
      <c r="EX88" s="64">
        <f t="shared" si="388"/>
        <v>0</v>
      </c>
      <c r="EY88" s="426">
        <f t="shared" si="389"/>
        <v>0</v>
      </c>
      <c r="EZ88" s="426">
        <f t="shared" si="390"/>
        <v>0</v>
      </c>
      <c r="FA88" s="64">
        <f t="shared" si="391"/>
        <v>0</v>
      </c>
      <c r="FB88" s="64">
        <f t="shared" si="335"/>
        <v>0</v>
      </c>
      <c r="FC88" s="64">
        <f t="shared" si="392"/>
        <v>0</v>
      </c>
      <c r="FD88" s="64">
        <f t="shared" si="336"/>
        <v>0</v>
      </c>
      <c r="FE88" s="64">
        <f t="shared" si="337"/>
        <v>0</v>
      </c>
      <c r="FF88" s="64">
        <f t="shared" si="393"/>
        <v>0</v>
      </c>
      <c r="FG88" s="64">
        <f t="shared" si="338"/>
        <v>0</v>
      </c>
      <c r="FH88" s="64">
        <f t="shared" si="339"/>
        <v>0</v>
      </c>
      <c r="FI88" s="64">
        <f t="shared" si="340"/>
        <v>0</v>
      </c>
      <c r="FJ88" s="64">
        <f t="shared" si="341"/>
        <v>0</v>
      </c>
      <c r="FK88" s="64">
        <f t="shared" si="342"/>
        <v>0</v>
      </c>
      <c r="FL88" s="64">
        <f t="shared" si="343"/>
        <v>0</v>
      </c>
      <c r="FM88" s="64">
        <f t="shared" si="344"/>
        <v>0</v>
      </c>
      <c r="FN88" s="64">
        <f t="shared" si="345"/>
        <v>0</v>
      </c>
      <c r="FO88" s="64"/>
      <c r="FP88" s="64">
        <f t="shared" si="346"/>
        <v>0</v>
      </c>
      <c r="FQ88" s="64">
        <f t="shared" si="347"/>
        <v>0</v>
      </c>
      <c r="FR88" s="64"/>
      <c r="FS88" s="64">
        <f t="shared" si="348"/>
        <v>0</v>
      </c>
      <c r="FT88" s="64">
        <f t="shared" si="349"/>
        <v>0</v>
      </c>
      <c r="FU88" s="426">
        <f t="shared" si="350"/>
        <v>0</v>
      </c>
      <c r="FV88" s="426">
        <f t="shared" si="394"/>
        <v>0</v>
      </c>
      <c r="FW88" s="64">
        <f t="shared" si="395"/>
        <v>0</v>
      </c>
      <c r="FX88" s="64">
        <f t="shared" si="352"/>
        <v>0</v>
      </c>
      <c r="FY88" s="64">
        <f t="shared" si="396"/>
        <v>0</v>
      </c>
      <c r="FZ88" s="64">
        <f t="shared" si="353"/>
        <v>0</v>
      </c>
      <c r="GA88" s="64">
        <f t="shared" si="354"/>
        <v>0</v>
      </c>
      <c r="GB88" s="64">
        <f t="shared" si="397"/>
        <v>0</v>
      </c>
      <c r="GC88" s="64">
        <f t="shared" si="355"/>
        <v>0</v>
      </c>
      <c r="GD88" s="64">
        <f t="shared" si="356"/>
        <v>0</v>
      </c>
      <c r="GE88" s="64">
        <f t="shared" si="357"/>
        <v>0</v>
      </c>
      <c r="GF88" s="64">
        <f t="shared" si="358"/>
        <v>0</v>
      </c>
      <c r="GG88" s="64">
        <f t="shared" si="359"/>
        <v>0</v>
      </c>
      <c r="GH88" s="64">
        <f t="shared" si="360"/>
        <v>0</v>
      </c>
      <c r="GI88" s="64">
        <f t="shared" si="361"/>
        <v>0</v>
      </c>
      <c r="GJ88" s="64">
        <f t="shared" si="362"/>
        <v>0</v>
      </c>
      <c r="GK88" s="64"/>
      <c r="GL88" s="64">
        <f t="shared" si="363"/>
        <v>0</v>
      </c>
      <c r="GM88" s="64">
        <f t="shared" si="364"/>
        <v>0</v>
      </c>
      <c r="GN88" s="64"/>
      <c r="GO88" s="64">
        <f t="shared" si="365"/>
        <v>0</v>
      </c>
      <c r="GP88" s="64">
        <f t="shared" si="366"/>
        <v>0</v>
      </c>
      <c r="GQ88" s="426">
        <f t="shared" si="367"/>
        <v>0</v>
      </c>
      <c r="GR88" s="426">
        <f t="shared" si="398"/>
        <v>0</v>
      </c>
      <c r="GS88" s="64">
        <f t="shared" si="399"/>
        <v>0</v>
      </c>
      <c r="GT88" s="64">
        <f t="shared" si="369"/>
        <v>0</v>
      </c>
      <c r="GU88" s="64">
        <f t="shared" si="400"/>
        <v>0</v>
      </c>
      <c r="GV88" s="64">
        <f t="shared" si="370"/>
        <v>0</v>
      </c>
      <c r="GW88" s="64">
        <f t="shared" si="371"/>
        <v>0</v>
      </c>
      <c r="GX88" s="64">
        <f t="shared" si="401"/>
        <v>0</v>
      </c>
      <c r="GY88" s="64">
        <f t="shared" si="372"/>
        <v>0</v>
      </c>
      <c r="GZ88" s="64">
        <f t="shared" si="373"/>
        <v>0</v>
      </c>
      <c r="HA88" s="64">
        <f t="shared" si="402"/>
        <v>0</v>
      </c>
      <c r="HB88" s="64">
        <f t="shared" si="374"/>
        <v>0</v>
      </c>
      <c r="HC88" s="64">
        <f t="shared" si="375"/>
        <v>0</v>
      </c>
      <c r="HD88" s="64">
        <f t="shared" si="403"/>
        <v>0</v>
      </c>
      <c r="HE88" s="64">
        <f t="shared" si="376"/>
        <v>0</v>
      </c>
      <c r="HF88" s="64">
        <f t="shared" si="377"/>
        <v>0</v>
      </c>
      <c r="HG88" s="64"/>
      <c r="HH88" s="64">
        <f t="shared" si="378"/>
        <v>0</v>
      </c>
      <c r="HI88" s="64">
        <f t="shared" si="379"/>
        <v>0</v>
      </c>
      <c r="HJ88" s="64"/>
      <c r="HK88" s="64">
        <f t="shared" si="380"/>
        <v>0</v>
      </c>
      <c r="HL88" s="382">
        <f t="shared" si="381"/>
        <v>4142.1255499999997</v>
      </c>
      <c r="HM88" s="398">
        <f t="shared" si="305"/>
        <v>4142.1255499999997</v>
      </c>
      <c r="HN88" s="398">
        <f t="shared" si="404"/>
        <v>4142.1255499999997</v>
      </c>
      <c r="HO88" s="382">
        <f t="shared" si="306"/>
        <v>4142.1255499999997</v>
      </c>
      <c r="HP88" s="382">
        <f t="shared" si="405"/>
        <v>4142.1255499999997</v>
      </c>
      <c r="HQ88" s="382">
        <f t="shared" si="133"/>
        <v>4142.1255499999997</v>
      </c>
      <c r="HR88" s="382">
        <f t="shared" si="134"/>
        <v>4142.1255499999997</v>
      </c>
      <c r="HS88" s="382">
        <f t="shared" si="135"/>
        <v>0</v>
      </c>
      <c r="HT88" s="382">
        <f t="shared" si="136"/>
        <v>0</v>
      </c>
      <c r="HU88" s="382">
        <f t="shared" si="137"/>
        <v>0</v>
      </c>
      <c r="HV88" s="382">
        <f t="shared" si="138"/>
        <v>0</v>
      </c>
      <c r="HW88" s="382">
        <f t="shared" si="139"/>
        <v>0</v>
      </c>
      <c r="HX88" s="382">
        <f t="shared" si="140"/>
        <v>0</v>
      </c>
      <c r="HY88" s="382">
        <f t="shared" si="141"/>
        <v>0</v>
      </c>
      <c r="HZ88" s="382">
        <f t="shared" si="142"/>
        <v>0</v>
      </c>
      <c r="IA88" s="382">
        <f t="shared" si="143"/>
        <v>0</v>
      </c>
      <c r="IB88" s="382">
        <f t="shared" si="144"/>
        <v>0</v>
      </c>
      <c r="IC88" s="382">
        <f t="shared" si="145"/>
        <v>0</v>
      </c>
      <c r="ID88" s="382">
        <f t="shared" si="146"/>
        <v>0</v>
      </c>
      <c r="IE88" s="382">
        <f t="shared" si="147"/>
        <v>0</v>
      </c>
      <c r="IF88" s="382">
        <f t="shared" si="148"/>
        <v>0</v>
      </c>
      <c r="IG88" s="382">
        <f t="shared" si="149"/>
        <v>0</v>
      </c>
    </row>
    <row r="89" spans="1:241" s="35" customFormat="1" ht="34.5" hidden="1" customHeight="1" outlineLevel="2">
      <c r="A89" s="57" t="s">
        <v>113</v>
      </c>
      <c r="B89" s="60" t="s">
        <v>505</v>
      </c>
      <c r="C89" s="282" t="s">
        <v>131</v>
      </c>
      <c r="D89" s="282" t="s">
        <v>198</v>
      </c>
      <c r="E89" s="359" t="s">
        <v>21</v>
      </c>
      <c r="F89" s="389" t="s">
        <v>606</v>
      </c>
      <c r="G89" s="245" t="s">
        <v>102</v>
      </c>
      <c r="H89" s="245"/>
      <c r="I89" s="245"/>
      <c r="J89" s="245">
        <v>2022</v>
      </c>
      <c r="K89" s="245">
        <v>2022</v>
      </c>
      <c r="L89" s="245"/>
      <c r="M89" s="34">
        <f t="shared" si="419"/>
        <v>11237.740704960001</v>
      </c>
      <c r="N89" s="392" t="s">
        <v>606</v>
      </c>
      <c r="O89" s="34">
        <f t="shared" si="420"/>
        <v>11237.740704960001</v>
      </c>
      <c r="P89" s="34">
        <f t="shared" si="421"/>
        <v>0</v>
      </c>
      <c r="Q89" s="34">
        <f t="shared" si="421"/>
        <v>0</v>
      </c>
      <c r="R89" s="34">
        <f t="shared" si="421"/>
        <v>0</v>
      </c>
      <c r="S89" s="34">
        <f t="shared" si="421"/>
        <v>0</v>
      </c>
      <c r="T89" s="34">
        <f t="shared" si="421"/>
        <v>0</v>
      </c>
      <c r="U89" s="34">
        <f t="shared" si="421"/>
        <v>0</v>
      </c>
      <c r="V89" s="66">
        <f t="shared" si="132"/>
        <v>0</v>
      </c>
      <c r="W89" s="34"/>
      <c r="X89" s="34"/>
      <c r="Y89" s="34"/>
      <c r="Z89" s="34"/>
      <c r="AA89" s="34"/>
      <c r="AB89" s="34"/>
      <c r="AC89" s="34"/>
      <c r="AD89" s="34"/>
      <c r="AE89" s="34"/>
      <c r="AF89" s="34"/>
      <c r="AG89" s="34">
        <f t="shared" si="424"/>
        <v>0</v>
      </c>
      <c r="AH89" s="34">
        <f t="shared" si="424"/>
        <v>0</v>
      </c>
      <c r="AI89" s="34">
        <f t="shared" si="415"/>
        <v>0</v>
      </c>
      <c r="AJ89" s="34"/>
      <c r="AK89" s="34"/>
      <c r="AL89" s="34"/>
      <c r="AM89" s="34"/>
      <c r="AN89" s="34"/>
      <c r="AO89" s="34"/>
      <c r="AP89" s="34"/>
      <c r="AQ89" s="34"/>
      <c r="AR89" s="34"/>
      <c r="AS89" s="34">
        <f t="shared" si="425"/>
        <v>0</v>
      </c>
      <c r="AT89" s="34">
        <f t="shared" si="425"/>
        <v>0</v>
      </c>
      <c r="AU89" s="34"/>
      <c r="AV89" s="34">
        <f t="shared" si="422"/>
        <v>11237.740704960001</v>
      </c>
      <c r="AW89" s="34">
        <f t="shared" si="422"/>
        <v>11237.740704960001</v>
      </c>
      <c r="AX89" s="34"/>
      <c r="AY89" s="34">
        <f t="shared" si="423"/>
        <v>11237.740704960001</v>
      </c>
      <c r="AZ89" s="34">
        <f t="shared" si="423"/>
        <v>11237.740704960001</v>
      </c>
      <c r="BA89" s="245"/>
      <c r="BB89" s="245"/>
      <c r="BC89" s="245"/>
      <c r="BD89" s="245"/>
      <c r="BE89" s="245"/>
      <c r="BF89" s="245"/>
      <c r="BG89" s="245"/>
      <c r="BH89" s="245"/>
      <c r="BI89" s="245"/>
      <c r="BJ89" s="245"/>
      <c r="BK89" s="184">
        <v>11237.740704960001</v>
      </c>
      <c r="BL89" s="184">
        <v>11237.740704960001</v>
      </c>
      <c r="BM89" s="34">
        <f t="shared" si="426"/>
        <v>0</v>
      </c>
      <c r="BN89" s="34">
        <f t="shared" si="426"/>
        <v>0</v>
      </c>
      <c r="BO89" s="245"/>
      <c r="BP89" s="245"/>
      <c r="BQ89" s="245"/>
      <c r="BR89" s="245"/>
      <c r="BS89" s="245"/>
      <c r="BT89" s="245"/>
      <c r="BU89" s="245"/>
      <c r="BV89" s="245"/>
      <c r="BW89" s="245"/>
      <c r="BX89" s="245"/>
      <c r="BY89" s="245"/>
      <c r="BZ89" s="245"/>
      <c r="CA89" s="34">
        <f t="shared" si="302"/>
        <v>0</v>
      </c>
      <c r="CB89" s="34">
        <f t="shared" si="302"/>
        <v>0</v>
      </c>
      <c r="CC89" s="245"/>
      <c r="CD89" s="245"/>
      <c r="CE89" s="245"/>
      <c r="CF89" s="245"/>
      <c r="CG89" s="245"/>
      <c r="CH89" s="245"/>
      <c r="CI89" s="245"/>
      <c r="CJ89" s="245"/>
      <c r="CK89" s="245"/>
      <c r="CL89" s="245"/>
      <c r="CM89" s="245"/>
      <c r="CN89" s="245"/>
      <c r="CO89" s="34">
        <f t="shared" si="427"/>
        <v>0</v>
      </c>
      <c r="CP89" s="34">
        <f t="shared" si="427"/>
        <v>0</v>
      </c>
      <c r="CQ89" s="34"/>
      <c r="CR89" s="34"/>
      <c r="CS89" s="34"/>
      <c r="CT89" s="34"/>
      <c r="CU89" s="34"/>
      <c r="CV89" s="34"/>
      <c r="CW89" s="34"/>
      <c r="CX89" s="34"/>
      <c r="CY89" s="34"/>
      <c r="CZ89" s="58"/>
      <c r="DA89" s="58"/>
      <c r="DB89" s="58"/>
      <c r="DC89" s="380">
        <f t="shared" si="307"/>
        <v>11237.740704960001</v>
      </c>
      <c r="DD89" s="380">
        <f t="shared" si="308"/>
        <v>11237.740704960001</v>
      </c>
      <c r="DE89" s="64">
        <f t="shared" si="309"/>
        <v>0</v>
      </c>
      <c r="DF89" s="64">
        <f t="shared" si="310"/>
        <v>0</v>
      </c>
      <c r="DG89" s="64">
        <f t="shared" si="311"/>
        <v>0</v>
      </c>
      <c r="DH89" s="64">
        <f t="shared" si="312"/>
        <v>0</v>
      </c>
      <c r="DI89" s="64">
        <f t="shared" si="313"/>
        <v>0</v>
      </c>
      <c r="DJ89" s="64">
        <f t="shared" si="314"/>
        <v>0</v>
      </c>
      <c r="DK89" s="64">
        <f t="shared" si="315"/>
        <v>0</v>
      </c>
      <c r="DL89" s="64">
        <f t="shared" si="316"/>
        <v>0</v>
      </c>
      <c r="DM89" s="64">
        <f t="shared" si="317"/>
        <v>0</v>
      </c>
      <c r="DN89" s="64">
        <f t="shared" si="318"/>
        <v>0</v>
      </c>
      <c r="DO89" s="64">
        <f t="shared" si="319"/>
        <v>11237.740704960001</v>
      </c>
      <c r="DP89" s="64">
        <f t="shared" si="320"/>
        <v>11237.740704960001</v>
      </c>
      <c r="DQ89" s="245">
        <v>0</v>
      </c>
      <c r="DR89" s="245">
        <v>1</v>
      </c>
      <c r="DS89" s="245">
        <v>1</v>
      </c>
      <c r="DT89" s="245"/>
      <c r="DU89" s="245">
        <v>0</v>
      </c>
      <c r="DV89" s="245">
        <f t="shared" si="304"/>
        <v>2</v>
      </c>
      <c r="DW89" s="245"/>
      <c r="DX89" s="245"/>
      <c r="DY89" s="34">
        <v>-271.87309999999997</v>
      </c>
      <c r="DZ89" s="34">
        <f>+-1966517.53657235/1000</f>
        <v>-1966.5175365723499</v>
      </c>
      <c r="EA89" s="34"/>
      <c r="EB89" s="64">
        <f t="shared" si="382"/>
        <v>11237.740704960001</v>
      </c>
      <c r="EC89" s="426">
        <f t="shared" si="383"/>
        <v>0</v>
      </c>
      <c r="ED89" s="426">
        <f t="shared" si="384"/>
        <v>0</v>
      </c>
      <c r="EE89" s="64">
        <f t="shared" si="385"/>
        <v>11237.740704960001</v>
      </c>
      <c r="EF89" s="64">
        <f t="shared" si="321"/>
        <v>0</v>
      </c>
      <c r="EG89" s="64">
        <f t="shared" si="386"/>
        <v>0</v>
      </c>
      <c r="EH89" s="64">
        <f t="shared" si="322"/>
        <v>0</v>
      </c>
      <c r="EI89" s="64">
        <f t="shared" si="323"/>
        <v>0</v>
      </c>
      <c r="EJ89" s="64">
        <f t="shared" si="387"/>
        <v>0</v>
      </c>
      <c r="EK89" s="64">
        <f t="shared" si="324"/>
        <v>0</v>
      </c>
      <c r="EL89" s="64">
        <f t="shared" si="325"/>
        <v>0</v>
      </c>
      <c r="EM89" s="64">
        <f t="shared" si="326"/>
        <v>0</v>
      </c>
      <c r="EN89" s="64">
        <f t="shared" si="327"/>
        <v>0</v>
      </c>
      <c r="EO89" s="64">
        <f t="shared" si="328"/>
        <v>0</v>
      </c>
      <c r="EP89" s="64">
        <f t="shared" si="329"/>
        <v>0</v>
      </c>
      <c r="EQ89" s="64">
        <f t="shared" si="330"/>
        <v>0</v>
      </c>
      <c r="ER89" s="64">
        <f t="shared" si="331"/>
        <v>0</v>
      </c>
      <c r="ES89" s="64"/>
      <c r="ET89" s="426">
        <f t="shared" si="332"/>
        <v>0</v>
      </c>
      <c r="EU89" s="64">
        <f t="shared" si="333"/>
        <v>11237.740704960001</v>
      </c>
      <c r="EV89" s="64"/>
      <c r="EW89" s="426">
        <f t="shared" si="334"/>
        <v>11237.740704960001</v>
      </c>
      <c r="EX89" s="64">
        <f t="shared" si="388"/>
        <v>0</v>
      </c>
      <c r="EY89" s="426">
        <f t="shared" si="389"/>
        <v>0</v>
      </c>
      <c r="EZ89" s="426">
        <f t="shared" si="390"/>
        <v>0</v>
      </c>
      <c r="FA89" s="64">
        <f t="shared" si="391"/>
        <v>0</v>
      </c>
      <c r="FB89" s="64">
        <f t="shared" si="335"/>
        <v>0</v>
      </c>
      <c r="FC89" s="64">
        <f t="shared" si="392"/>
        <v>0</v>
      </c>
      <c r="FD89" s="64">
        <f t="shared" si="336"/>
        <v>0</v>
      </c>
      <c r="FE89" s="64">
        <f t="shared" si="337"/>
        <v>0</v>
      </c>
      <c r="FF89" s="64">
        <f t="shared" si="393"/>
        <v>0</v>
      </c>
      <c r="FG89" s="64">
        <f t="shared" si="338"/>
        <v>0</v>
      </c>
      <c r="FH89" s="64">
        <f t="shared" si="339"/>
        <v>0</v>
      </c>
      <c r="FI89" s="64">
        <f t="shared" si="340"/>
        <v>0</v>
      </c>
      <c r="FJ89" s="64">
        <f t="shared" si="341"/>
        <v>0</v>
      </c>
      <c r="FK89" s="64">
        <f t="shared" si="342"/>
        <v>0</v>
      </c>
      <c r="FL89" s="64">
        <f t="shared" si="343"/>
        <v>0</v>
      </c>
      <c r="FM89" s="64">
        <f t="shared" si="344"/>
        <v>0</v>
      </c>
      <c r="FN89" s="64">
        <f t="shared" si="345"/>
        <v>0</v>
      </c>
      <c r="FO89" s="64"/>
      <c r="FP89" s="64">
        <f t="shared" si="346"/>
        <v>0</v>
      </c>
      <c r="FQ89" s="64">
        <f t="shared" si="347"/>
        <v>0</v>
      </c>
      <c r="FR89" s="64"/>
      <c r="FS89" s="64">
        <f t="shared" si="348"/>
        <v>0</v>
      </c>
      <c r="FT89" s="64">
        <f t="shared" si="349"/>
        <v>0</v>
      </c>
      <c r="FU89" s="426">
        <f t="shared" si="350"/>
        <v>0</v>
      </c>
      <c r="FV89" s="426">
        <f t="shared" si="394"/>
        <v>0</v>
      </c>
      <c r="FW89" s="64">
        <f t="shared" si="395"/>
        <v>0</v>
      </c>
      <c r="FX89" s="64">
        <f t="shared" si="352"/>
        <v>0</v>
      </c>
      <c r="FY89" s="64">
        <f t="shared" si="396"/>
        <v>0</v>
      </c>
      <c r="FZ89" s="64">
        <f t="shared" si="353"/>
        <v>0</v>
      </c>
      <c r="GA89" s="64">
        <f t="shared" si="354"/>
        <v>0</v>
      </c>
      <c r="GB89" s="64">
        <f t="shared" si="397"/>
        <v>0</v>
      </c>
      <c r="GC89" s="64">
        <f t="shared" si="355"/>
        <v>0</v>
      </c>
      <c r="GD89" s="64">
        <f t="shared" si="356"/>
        <v>0</v>
      </c>
      <c r="GE89" s="64">
        <f t="shared" si="357"/>
        <v>0</v>
      </c>
      <c r="GF89" s="64">
        <f t="shared" si="358"/>
        <v>0</v>
      </c>
      <c r="GG89" s="64">
        <f t="shared" si="359"/>
        <v>0</v>
      </c>
      <c r="GH89" s="64">
        <f t="shared" si="360"/>
        <v>0</v>
      </c>
      <c r="GI89" s="64">
        <f t="shared" si="361"/>
        <v>0</v>
      </c>
      <c r="GJ89" s="64">
        <f t="shared" si="362"/>
        <v>0</v>
      </c>
      <c r="GK89" s="64"/>
      <c r="GL89" s="64">
        <f t="shared" si="363"/>
        <v>0</v>
      </c>
      <c r="GM89" s="64">
        <f t="shared" si="364"/>
        <v>0</v>
      </c>
      <c r="GN89" s="64"/>
      <c r="GO89" s="64">
        <f t="shared" si="365"/>
        <v>0</v>
      </c>
      <c r="GP89" s="64">
        <f t="shared" si="366"/>
        <v>0</v>
      </c>
      <c r="GQ89" s="426">
        <f t="shared" si="367"/>
        <v>0</v>
      </c>
      <c r="GR89" s="426">
        <f t="shared" si="398"/>
        <v>0</v>
      </c>
      <c r="GS89" s="64">
        <f t="shared" si="399"/>
        <v>0</v>
      </c>
      <c r="GT89" s="64">
        <f t="shared" si="369"/>
        <v>0</v>
      </c>
      <c r="GU89" s="64">
        <f t="shared" si="400"/>
        <v>0</v>
      </c>
      <c r="GV89" s="64">
        <f t="shared" si="370"/>
        <v>0</v>
      </c>
      <c r="GW89" s="64">
        <f t="shared" si="371"/>
        <v>0</v>
      </c>
      <c r="GX89" s="64">
        <f t="shared" si="401"/>
        <v>0</v>
      </c>
      <c r="GY89" s="64">
        <f t="shared" si="372"/>
        <v>0</v>
      </c>
      <c r="GZ89" s="64">
        <f t="shared" si="373"/>
        <v>0</v>
      </c>
      <c r="HA89" s="64">
        <f t="shared" si="402"/>
        <v>0</v>
      </c>
      <c r="HB89" s="64">
        <f t="shared" si="374"/>
        <v>0</v>
      </c>
      <c r="HC89" s="64">
        <f t="shared" si="375"/>
        <v>0</v>
      </c>
      <c r="HD89" s="64">
        <f t="shared" si="403"/>
        <v>0</v>
      </c>
      <c r="HE89" s="64">
        <f t="shared" si="376"/>
        <v>0</v>
      </c>
      <c r="HF89" s="64">
        <f t="shared" si="377"/>
        <v>0</v>
      </c>
      <c r="HG89" s="64"/>
      <c r="HH89" s="64">
        <f t="shared" si="378"/>
        <v>0</v>
      </c>
      <c r="HI89" s="64">
        <f t="shared" si="379"/>
        <v>0</v>
      </c>
      <c r="HJ89" s="64"/>
      <c r="HK89" s="64">
        <f t="shared" si="380"/>
        <v>0</v>
      </c>
      <c r="HL89" s="382">
        <f t="shared" si="381"/>
        <v>11237.740704960001</v>
      </c>
      <c r="HM89" s="398">
        <f t="shared" si="305"/>
        <v>0</v>
      </c>
      <c r="HN89" s="398">
        <f t="shared" si="404"/>
        <v>0</v>
      </c>
      <c r="HO89" s="382">
        <f t="shared" si="306"/>
        <v>11237.740704960001</v>
      </c>
      <c r="HP89" s="382">
        <f t="shared" si="405"/>
        <v>0</v>
      </c>
      <c r="HQ89" s="382">
        <f t="shared" si="133"/>
        <v>0</v>
      </c>
      <c r="HR89" s="382">
        <f t="shared" si="134"/>
        <v>0</v>
      </c>
      <c r="HS89" s="382">
        <f t="shared" si="135"/>
        <v>0</v>
      </c>
      <c r="HT89" s="382">
        <f t="shared" si="136"/>
        <v>0</v>
      </c>
      <c r="HU89" s="382">
        <f t="shared" si="137"/>
        <v>0</v>
      </c>
      <c r="HV89" s="382">
        <f t="shared" si="138"/>
        <v>0</v>
      </c>
      <c r="HW89" s="382">
        <f t="shared" si="139"/>
        <v>0</v>
      </c>
      <c r="HX89" s="382">
        <f t="shared" si="140"/>
        <v>0</v>
      </c>
      <c r="HY89" s="382">
        <f t="shared" si="141"/>
        <v>0</v>
      </c>
      <c r="HZ89" s="382">
        <f t="shared" si="142"/>
        <v>0</v>
      </c>
      <c r="IA89" s="382">
        <f t="shared" si="143"/>
        <v>0</v>
      </c>
      <c r="IB89" s="382">
        <f t="shared" si="144"/>
        <v>0</v>
      </c>
      <c r="IC89" s="382">
        <f t="shared" si="145"/>
        <v>0</v>
      </c>
      <c r="ID89" s="382">
        <f t="shared" si="146"/>
        <v>0</v>
      </c>
      <c r="IE89" s="382">
        <f t="shared" si="147"/>
        <v>11237.740704960001</v>
      </c>
      <c r="IF89" s="382">
        <f t="shared" si="148"/>
        <v>0</v>
      </c>
      <c r="IG89" s="382">
        <f t="shared" si="149"/>
        <v>11237.740704960001</v>
      </c>
    </row>
    <row r="90" spans="1:241" s="35" customFormat="1" ht="25.5" hidden="1" outlineLevel="2">
      <c r="A90" s="57" t="s">
        <v>114</v>
      </c>
      <c r="B90" s="60" t="s">
        <v>506</v>
      </c>
      <c r="C90" s="282"/>
      <c r="D90" s="282" t="s">
        <v>203</v>
      </c>
      <c r="E90" s="359" t="s">
        <v>21</v>
      </c>
      <c r="F90" s="389" t="s">
        <v>606</v>
      </c>
      <c r="G90" s="245" t="s">
        <v>102</v>
      </c>
      <c r="H90" s="245"/>
      <c r="I90" s="245"/>
      <c r="J90" s="245">
        <v>2022</v>
      </c>
      <c r="K90" s="245">
        <v>2022</v>
      </c>
      <c r="L90" s="245"/>
      <c r="M90" s="34">
        <f t="shared" si="419"/>
        <v>4891.3728679199994</v>
      </c>
      <c r="N90" s="392" t="s">
        <v>606</v>
      </c>
      <c r="O90" s="34">
        <f t="shared" si="420"/>
        <v>4891.3728679199994</v>
      </c>
      <c r="P90" s="34">
        <f t="shared" si="421"/>
        <v>0</v>
      </c>
      <c r="Q90" s="34">
        <f t="shared" si="421"/>
        <v>0</v>
      </c>
      <c r="R90" s="34">
        <f t="shared" si="421"/>
        <v>0</v>
      </c>
      <c r="S90" s="34">
        <f t="shared" si="421"/>
        <v>0</v>
      </c>
      <c r="T90" s="34">
        <f t="shared" si="421"/>
        <v>0</v>
      </c>
      <c r="U90" s="34">
        <f t="shared" si="421"/>
        <v>0</v>
      </c>
      <c r="V90" s="66">
        <f t="shared" si="132"/>
        <v>0</v>
      </c>
      <c r="W90" s="34"/>
      <c r="X90" s="34"/>
      <c r="Y90" s="34"/>
      <c r="Z90" s="34"/>
      <c r="AA90" s="34"/>
      <c r="AB90" s="34"/>
      <c r="AC90" s="34"/>
      <c r="AD90" s="34"/>
      <c r="AE90" s="34"/>
      <c r="AF90" s="34"/>
      <c r="AG90" s="34">
        <f t="shared" si="424"/>
        <v>0</v>
      </c>
      <c r="AH90" s="34">
        <f t="shared" si="424"/>
        <v>0</v>
      </c>
      <c r="AI90" s="34">
        <f t="shared" si="415"/>
        <v>0</v>
      </c>
      <c r="AJ90" s="34"/>
      <c r="AK90" s="34"/>
      <c r="AL90" s="34"/>
      <c r="AM90" s="34"/>
      <c r="AN90" s="34"/>
      <c r="AO90" s="34"/>
      <c r="AP90" s="34"/>
      <c r="AQ90" s="34"/>
      <c r="AR90" s="34"/>
      <c r="AS90" s="34">
        <f t="shared" si="425"/>
        <v>0</v>
      </c>
      <c r="AT90" s="34">
        <f t="shared" si="425"/>
        <v>0</v>
      </c>
      <c r="AU90" s="34"/>
      <c r="AV90" s="34">
        <f t="shared" si="422"/>
        <v>4891.3728679199994</v>
      </c>
      <c r="AW90" s="34">
        <f t="shared" si="422"/>
        <v>4891.3728679199994</v>
      </c>
      <c r="AX90" s="34"/>
      <c r="AY90" s="34">
        <f t="shared" si="423"/>
        <v>4891.3728679199994</v>
      </c>
      <c r="AZ90" s="34">
        <f t="shared" si="423"/>
        <v>4891.3728679199994</v>
      </c>
      <c r="BA90" s="245"/>
      <c r="BB90" s="245"/>
      <c r="BC90" s="245"/>
      <c r="BD90" s="245"/>
      <c r="BE90" s="245"/>
      <c r="BF90" s="245"/>
      <c r="BG90" s="245"/>
      <c r="BH90" s="245"/>
      <c r="BI90" s="245"/>
      <c r="BJ90" s="245"/>
      <c r="BK90" s="184">
        <v>4891.3728679199994</v>
      </c>
      <c r="BL90" s="184">
        <v>4891.3728679199994</v>
      </c>
      <c r="BM90" s="34">
        <f t="shared" si="426"/>
        <v>0</v>
      </c>
      <c r="BN90" s="34">
        <f t="shared" si="426"/>
        <v>0</v>
      </c>
      <c r="BO90" s="245"/>
      <c r="BP90" s="245"/>
      <c r="BQ90" s="245"/>
      <c r="BR90" s="245"/>
      <c r="BS90" s="245"/>
      <c r="BT90" s="245"/>
      <c r="BU90" s="245"/>
      <c r="BV90" s="245"/>
      <c r="BW90" s="245"/>
      <c r="BX90" s="245"/>
      <c r="BY90" s="245"/>
      <c r="BZ90" s="245"/>
      <c r="CA90" s="34">
        <f t="shared" si="302"/>
        <v>0</v>
      </c>
      <c r="CB90" s="34">
        <f t="shared" si="302"/>
        <v>0</v>
      </c>
      <c r="CC90" s="245"/>
      <c r="CD90" s="245"/>
      <c r="CE90" s="245"/>
      <c r="CF90" s="245"/>
      <c r="CG90" s="245"/>
      <c r="CH90" s="245"/>
      <c r="CI90" s="245"/>
      <c r="CJ90" s="245"/>
      <c r="CK90" s="245"/>
      <c r="CL90" s="245"/>
      <c r="CM90" s="245"/>
      <c r="CN90" s="245"/>
      <c r="CO90" s="34">
        <f t="shared" si="427"/>
        <v>0</v>
      </c>
      <c r="CP90" s="34">
        <f t="shared" si="427"/>
        <v>0</v>
      </c>
      <c r="CQ90" s="34"/>
      <c r="CR90" s="34"/>
      <c r="CS90" s="34"/>
      <c r="CT90" s="34"/>
      <c r="CU90" s="34"/>
      <c r="CV90" s="34"/>
      <c r="CW90" s="34"/>
      <c r="CX90" s="34"/>
      <c r="CY90" s="34"/>
      <c r="CZ90" s="58"/>
      <c r="DA90" s="58"/>
      <c r="DB90" s="58"/>
      <c r="DC90" s="380">
        <f t="shared" si="307"/>
        <v>4891.3728679199994</v>
      </c>
      <c r="DD90" s="380">
        <f t="shared" si="308"/>
        <v>4891.3728679199994</v>
      </c>
      <c r="DE90" s="64">
        <f t="shared" si="309"/>
        <v>0</v>
      </c>
      <c r="DF90" s="64">
        <f t="shared" si="310"/>
        <v>0</v>
      </c>
      <c r="DG90" s="64">
        <f t="shared" si="311"/>
        <v>0</v>
      </c>
      <c r="DH90" s="64">
        <f t="shared" si="312"/>
        <v>0</v>
      </c>
      <c r="DI90" s="64">
        <f t="shared" si="313"/>
        <v>0</v>
      </c>
      <c r="DJ90" s="64">
        <f t="shared" si="314"/>
        <v>0</v>
      </c>
      <c r="DK90" s="64">
        <f t="shared" si="315"/>
        <v>0</v>
      </c>
      <c r="DL90" s="64">
        <f t="shared" si="316"/>
        <v>0</v>
      </c>
      <c r="DM90" s="64">
        <f t="shared" si="317"/>
        <v>0</v>
      </c>
      <c r="DN90" s="64">
        <f t="shared" si="318"/>
        <v>0</v>
      </c>
      <c r="DO90" s="64">
        <f t="shared" si="319"/>
        <v>4891.3728679199994</v>
      </c>
      <c r="DP90" s="64">
        <f t="shared" si="320"/>
        <v>4891.3728679199994</v>
      </c>
      <c r="DQ90" s="245">
        <v>0</v>
      </c>
      <c r="DR90" s="245">
        <v>0</v>
      </c>
      <c r="DS90" s="245">
        <v>0</v>
      </c>
      <c r="DT90" s="245">
        <v>1</v>
      </c>
      <c r="DU90" s="245">
        <v>0</v>
      </c>
      <c r="DV90" s="245">
        <f t="shared" si="304"/>
        <v>1</v>
      </c>
      <c r="DW90" s="245"/>
      <c r="DX90" s="245"/>
      <c r="DY90" s="34">
        <v>20.870899999999978</v>
      </c>
      <c r="DZ90" s="34">
        <f>162801.36836/1000</f>
        <v>162.80136836</v>
      </c>
      <c r="EA90" s="34">
        <v>30.045035353166018</v>
      </c>
      <c r="EB90" s="64">
        <f t="shared" si="382"/>
        <v>4891.3728679199994</v>
      </c>
      <c r="EC90" s="426">
        <f t="shared" si="383"/>
        <v>0</v>
      </c>
      <c r="ED90" s="426">
        <f t="shared" si="384"/>
        <v>0</v>
      </c>
      <c r="EE90" s="64">
        <f t="shared" si="385"/>
        <v>4891.3728679199994</v>
      </c>
      <c r="EF90" s="64">
        <f t="shared" si="321"/>
        <v>0</v>
      </c>
      <c r="EG90" s="64">
        <f t="shared" si="386"/>
        <v>0</v>
      </c>
      <c r="EH90" s="64">
        <f t="shared" si="322"/>
        <v>0</v>
      </c>
      <c r="EI90" s="64">
        <f t="shared" si="323"/>
        <v>0</v>
      </c>
      <c r="EJ90" s="64">
        <f t="shared" si="387"/>
        <v>0</v>
      </c>
      <c r="EK90" s="64">
        <f t="shared" si="324"/>
        <v>0</v>
      </c>
      <c r="EL90" s="64">
        <f t="shared" si="325"/>
        <v>0</v>
      </c>
      <c r="EM90" s="64">
        <f t="shared" si="326"/>
        <v>0</v>
      </c>
      <c r="EN90" s="64">
        <f t="shared" si="327"/>
        <v>0</v>
      </c>
      <c r="EO90" s="64">
        <f t="shared" si="328"/>
        <v>0</v>
      </c>
      <c r="EP90" s="64">
        <f t="shared" si="329"/>
        <v>0</v>
      </c>
      <c r="EQ90" s="64">
        <f t="shared" si="330"/>
        <v>0</v>
      </c>
      <c r="ER90" s="64">
        <f t="shared" si="331"/>
        <v>0</v>
      </c>
      <c r="ES90" s="64"/>
      <c r="ET90" s="426">
        <f t="shared" si="332"/>
        <v>0</v>
      </c>
      <c r="EU90" s="64">
        <f t="shared" si="333"/>
        <v>4891.3728679199994</v>
      </c>
      <c r="EV90" s="64"/>
      <c r="EW90" s="426">
        <f t="shared" si="334"/>
        <v>4891.3728679199994</v>
      </c>
      <c r="EX90" s="64">
        <f t="shared" si="388"/>
        <v>0</v>
      </c>
      <c r="EY90" s="426">
        <f t="shared" si="389"/>
        <v>0</v>
      </c>
      <c r="EZ90" s="426">
        <f t="shared" si="390"/>
        <v>0</v>
      </c>
      <c r="FA90" s="64">
        <f t="shared" si="391"/>
        <v>0</v>
      </c>
      <c r="FB90" s="64">
        <f t="shared" si="335"/>
        <v>0</v>
      </c>
      <c r="FC90" s="64">
        <f t="shared" si="392"/>
        <v>0</v>
      </c>
      <c r="FD90" s="64">
        <f t="shared" si="336"/>
        <v>0</v>
      </c>
      <c r="FE90" s="64">
        <f t="shared" si="337"/>
        <v>0</v>
      </c>
      <c r="FF90" s="64">
        <f t="shared" si="393"/>
        <v>0</v>
      </c>
      <c r="FG90" s="64">
        <f t="shared" si="338"/>
        <v>0</v>
      </c>
      <c r="FH90" s="64">
        <f t="shared" si="339"/>
        <v>0</v>
      </c>
      <c r="FI90" s="64">
        <f t="shared" si="340"/>
        <v>0</v>
      </c>
      <c r="FJ90" s="64">
        <f t="shared" si="341"/>
        <v>0</v>
      </c>
      <c r="FK90" s="64">
        <f t="shared" si="342"/>
        <v>0</v>
      </c>
      <c r="FL90" s="64">
        <f t="shared" si="343"/>
        <v>0</v>
      </c>
      <c r="FM90" s="64">
        <f t="shared" si="344"/>
        <v>0</v>
      </c>
      <c r="FN90" s="64">
        <f t="shared" si="345"/>
        <v>0</v>
      </c>
      <c r="FO90" s="64"/>
      <c r="FP90" s="64">
        <f t="shared" si="346"/>
        <v>0</v>
      </c>
      <c r="FQ90" s="64">
        <f t="shared" si="347"/>
        <v>0</v>
      </c>
      <c r="FR90" s="64"/>
      <c r="FS90" s="64">
        <f t="shared" si="348"/>
        <v>0</v>
      </c>
      <c r="FT90" s="64">
        <f t="shared" si="349"/>
        <v>0</v>
      </c>
      <c r="FU90" s="426">
        <f t="shared" si="350"/>
        <v>0</v>
      </c>
      <c r="FV90" s="426">
        <f t="shared" si="394"/>
        <v>0</v>
      </c>
      <c r="FW90" s="64">
        <f t="shared" si="395"/>
        <v>0</v>
      </c>
      <c r="FX90" s="64">
        <f t="shared" si="352"/>
        <v>0</v>
      </c>
      <c r="FY90" s="64">
        <f t="shared" si="396"/>
        <v>0</v>
      </c>
      <c r="FZ90" s="64">
        <f t="shared" si="353"/>
        <v>0</v>
      </c>
      <c r="GA90" s="64">
        <f t="shared" si="354"/>
        <v>0</v>
      </c>
      <c r="GB90" s="64">
        <f t="shared" si="397"/>
        <v>0</v>
      </c>
      <c r="GC90" s="64">
        <f t="shared" si="355"/>
        <v>0</v>
      </c>
      <c r="GD90" s="64">
        <f t="shared" si="356"/>
        <v>0</v>
      </c>
      <c r="GE90" s="64">
        <f t="shared" si="357"/>
        <v>0</v>
      </c>
      <c r="GF90" s="64">
        <f t="shared" si="358"/>
        <v>0</v>
      </c>
      <c r="GG90" s="64">
        <f t="shared" si="359"/>
        <v>0</v>
      </c>
      <c r="GH90" s="64">
        <f t="shared" si="360"/>
        <v>0</v>
      </c>
      <c r="GI90" s="64">
        <f t="shared" si="361"/>
        <v>0</v>
      </c>
      <c r="GJ90" s="64">
        <f t="shared" si="362"/>
        <v>0</v>
      </c>
      <c r="GK90" s="64"/>
      <c r="GL90" s="64">
        <f t="shared" si="363"/>
        <v>0</v>
      </c>
      <c r="GM90" s="64">
        <f t="shared" si="364"/>
        <v>0</v>
      </c>
      <c r="GN90" s="64"/>
      <c r="GO90" s="64">
        <f t="shared" si="365"/>
        <v>0</v>
      </c>
      <c r="GP90" s="64">
        <f t="shared" si="366"/>
        <v>0</v>
      </c>
      <c r="GQ90" s="426">
        <f t="shared" si="367"/>
        <v>0</v>
      </c>
      <c r="GR90" s="426">
        <f t="shared" si="398"/>
        <v>0</v>
      </c>
      <c r="GS90" s="64">
        <f t="shared" si="399"/>
        <v>0</v>
      </c>
      <c r="GT90" s="64">
        <f t="shared" si="369"/>
        <v>0</v>
      </c>
      <c r="GU90" s="64">
        <f t="shared" si="400"/>
        <v>0</v>
      </c>
      <c r="GV90" s="64">
        <f t="shared" si="370"/>
        <v>0</v>
      </c>
      <c r="GW90" s="64">
        <f t="shared" si="371"/>
        <v>0</v>
      </c>
      <c r="GX90" s="64">
        <f t="shared" si="401"/>
        <v>0</v>
      </c>
      <c r="GY90" s="64">
        <f t="shared" si="372"/>
        <v>0</v>
      </c>
      <c r="GZ90" s="64">
        <f t="shared" si="373"/>
        <v>0</v>
      </c>
      <c r="HA90" s="64">
        <f t="shared" si="402"/>
        <v>0</v>
      </c>
      <c r="HB90" s="64">
        <f t="shared" si="374"/>
        <v>0</v>
      </c>
      <c r="HC90" s="64">
        <f t="shared" si="375"/>
        <v>0</v>
      </c>
      <c r="HD90" s="64">
        <f t="shared" si="403"/>
        <v>0</v>
      </c>
      <c r="HE90" s="64">
        <f t="shared" si="376"/>
        <v>0</v>
      </c>
      <c r="HF90" s="64">
        <f t="shared" si="377"/>
        <v>0</v>
      </c>
      <c r="HG90" s="64"/>
      <c r="HH90" s="64">
        <f t="shared" si="378"/>
        <v>0</v>
      </c>
      <c r="HI90" s="64">
        <f t="shared" si="379"/>
        <v>0</v>
      </c>
      <c r="HJ90" s="64"/>
      <c r="HK90" s="64">
        <f t="shared" si="380"/>
        <v>0</v>
      </c>
      <c r="HL90" s="382">
        <f t="shared" si="381"/>
        <v>4891.3728679199994</v>
      </c>
      <c r="HM90" s="398">
        <f t="shared" si="305"/>
        <v>0</v>
      </c>
      <c r="HN90" s="398">
        <f t="shared" si="404"/>
        <v>0</v>
      </c>
      <c r="HO90" s="382">
        <f t="shared" si="306"/>
        <v>4891.3728679199994</v>
      </c>
      <c r="HP90" s="382">
        <f t="shared" si="405"/>
        <v>0</v>
      </c>
      <c r="HQ90" s="382">
        <f t="shared" si="133"/>
        <v>0</v>
      </c>
      <c r="HR90" s="382">
        <f t="shared" si="134"/>
        <v>0</v>
      </c>
      <c r="HS90" s="382">
        <f t="shared" si="135"/>
        <v>0</v>
      </c>
      <c r="HT90" s="382">
        <f t="shared" si="136"/>
        <v>0</v>
      </c>
      <c r="HU90" s="382">
        <f t="shared" si="137"/>
        <v>0</v>
      </c>
      <c r="HV90" s="382">
        <f t="shared" si="138"/>
        <v>0</v>
      </c>
      <c r="HW90" s="382">
        <f t="shared" si="139"/>
        <v>0</v>
      </c>
      <c r="HX90" s="382">
        <f t="shared" si="140"/>
        <v>0</v>
      </c>
      <c r="HY90" s="382">
        <f t="shared" si="141"/>
        <v>0</v>
      </c>
      <c r="HZ90" s="382">
        <f t="shared" si="142"/>
        <v>0</v>
      </c>
      <c r="IA90" s="382">
        <f t="shared" si="143"/>
        <v>0</v>
      </c>
      <c r="IB90" s="382">
        <f t="shared" si="144"/>
        <v>0</v>
      </c>
      <c r="IC90" s="382">
        <f t="shared" si="145"/>
        <v>0</v>
      </c>
      <c r="ID90" s="382">
        <f t="shared" si="146"/>
        <v>0</v>
      </c>
      <c r="IE90" s="382">
        <f t="shared" si="147"/>
        <v>4891.3728679199994</v>
      </c>
      <c r="IF90" s="382">
        <f t="shared" si="148"/>
        <v>0</v>
      </c>
      <c r="IG90" s="382">
        <f t="shared" si="149"/>
        <v>4891.3728679199994</v>
      </c>
    </row>
    <row r="91" spans="1:241" s="79" customFormat="1" ht="24.75" hidden="1" customHeight="1" outlineLevel="2">
      <c r="A91" s="57" t="s">
        <v>115</v>
      </c>
      <c r="B91" s="60" t="s">
        <v>284</v>
      </c>
      <c r="C91" s="374"/>
      <c r="D91" s="374" t="s">
        <v>287</v>
      </c>
      <c r="E91" s="359" t="s">
        <v>21</v>
      </c>
      <c r="F91" s="389" t="s">
        <v>606</v>
      </c>
      <c r="G91" s="245" t="s">
        <v>102</v>
      </c>
      <c r="H91" s="245"/>
      <c r="I91" s="245"/>
      <c r="J91" s="245">
        <v>2022</v>
      </c>
      <c r="K91" s="245">
        <v>2022</v>
      </c>
      <c r="L91" s="245"/>
      <c r="M91" s="34">
        <f t="shared" si="419"/>
        <v>1897.4359219199998</v>
      </c>
      <c r="N91" s="392" t="s">
        <v>606</v>
      </c>
      <c r="O91" s="34">
        <f t="shared" si="420"/>
        <v>1897.4359219199998</v>
      </c>
      <c r="P91" s="34">
        <f t="shared" si="421"/>
        <v>0</v>
      </c>
      <c r="Q91" s="34">
        <f t="shared" si="421"/>
        <v>0</v>
      </c>
      <c r="R91" s="34">
        <f t="shared" si="421"/>
        <v>0</v>
      </c>
      <c r="S91" s="34">
        <f t="shared" si="421"/>
        <v>0</v>
      </c>
      <c r="T91" s="34">
        <f t="shared" si="421"/>
        <v>0</v>
      </c>
      <c r="U91" s="34">
        <f t="shared" si="421"/>
        <v>0</v>
      </c>
      <c r="V91" s="66">
        <f t="shared" si="132"/>
        <v>0</v>
      </c>
      <c r="W91" s="34"/>
      <c r="X91" s="34"/>
      <c r="Y91" s="34"/>
      <c r="Z91" s="34"/>
      <c r="AA91" s="34"/>
      <c r="AB91" s="34"/>
      <c r="AC91" s="34"/>
      <c r="AD91" s="34"/>
      <c r="AE91" s="34"/>
      <c r="AF91" s="34"/>
      <c r="AG91" s="34">
        <f t="shared" si="424"/>
        <v>0</v>
      </c>
      <c r="AH91" s="34">
        <f t="shared" si="424"/>
        <v>0</v>
      </c>
      <c r="AI91" s="34">
        <f t="shared" si="415"/>
        <v>0</v>
      </c>
      <c r="AJ91" s="34"/>
      <c r="AK91" s="34"/>
      <c r="AL91" s="34"/>
      <c r="AM91" s="34"/>
      <c r="AN91" s="34"/>
      <c r="AO91" s="34"/>
      <c r="AP91" s="34"/>
      <c r="AQ91" s="34"/>
      <c r="AR91" s="34"/>
      <c r="AS91" s="34">
        <f t="shared" si="425"/>
        <v>0</v>
      </c>
      <c r="AT91" s="34">
        <f t="shared" si="425"/>
        <v>0</v>
      </c>
      <c r="AU91" s="34"/>
      <c r="AV91" s="34">
        <f t="shared" si="422"/>
        <v>1897.4359219199998</v>
      </c>
      <c r="AW91" s="34">
        <f t="shared" si="422"/>
        <v>1897.4359219199998</v>
      </c>
      <c r="AX91" s="34"/>
      <c r="AY91" s="34">
        <f t="shared" si="423"/>
        <v>1897.4359219199998</v>
      </c>
      <c r="AZ91" s="34">
        <f t="shared" si="423"/>
        <v>1897.4359219199998</v>
      </c>
      <c r="BA91" s="245"/>
      <c r="BB91" s="245"/>
      <c r="BC91" s="245"/>
      <c r="BD91" s="245"/>
      <c r="BE91" s="245"/>
      <c r="BF91" s="245"/>
      <c r="BG91" s="245"/>
      <c r="BH91" s="245"/>
      <c r="BI91" s="245"/>
      <c r="BJ91" s="245"/>
      <c r="BK91" s="184">
        <v>1897.4359219199998</v>
      </c>
      <c r="BL91" s="184">
        <v>1897.4359219199998</v>
      </c>
      <c r="BM91" s="34">
        <f t="shared" si="426"/>
        <v>0</v>
      </c>
      <c r="BN91" s="34">
        <f t="shared" si="426"/>
        <v>0</v>
      </c>
      <c r="BO91" s="245"/>
      <c r="BP91" s="245"/>
      <c r="BQ91" s="245"/>
      <c r="BR91" s="245"/>
      <c r="BS91" s="245"/>
      <c r="BT91" s="245"/>
      <c r="BU91" s="245"/>
      <c r="BV91" s="245"/>
      <c r="BW91" s="245"/>
      <c r="BX91" s="245"/>
      <c r="BY91" s="245"/>
      <c r="BZ91" s="245"/>
      <c r="CA91" s="34">
        <f t="shared" si="302"/>
        <v>0</v>
      </c>
      <c r="CB91" s="34">
        <f t="shared" si="302"/>
        <v>0</v>
      </c>
      <c r="CC91" s="245"/>
      <c r="CD91" s="245"/>
      <c r="CE91" s="245"/>
      <c r="CF91" s="245"/>
      <c r="CG91" s="245"/>
      <c r="CH91" s="245"/>
      <c r="CI91" s="245"/>
      <c r="CJ91" s="245"/>
      <c r="CK91" s="245"/>
      <c r="CL91" s="245"/>
      <c r="CM91" s="245"/>
      <c r="CN91" s="245"/>
      <c r="CO91" s="34">
        <f t="shared" si="427"/>
        <v>0</v>
      </c>
      <c r="CP91" s="34">
        <f t="shared" si="427"/>
        <v>0</v>
      </c>
      <c r="CQ91" s="34"/>
      <c r="CR91" s="34"/>
      <c r="CS91" s="34"/>
      <c r="CT91" s="34"/>
      <c r="CU91" s="34"/>
      <c r="CV91" s="34"/>
      <c r="CW91" s="34"/>
      <c r="CX91" s="34"/>
      <c r="CY91" s="34"/>
      <c r="CZ91" s="58"/>
      <c r="DA91" s="58"/>
      <c r="DB91" s="58"/>
      <c r="DC91" s="380">
        <f t="shared" si="307"/>
        <v>1897.4359219199998</v>
      </c>
      <c r="DD91" s="380">
        <f t="shared" si="308"/>
        <v>1897.4359219199998</v>
      </c>
      <c r="DE91" s="64">
        <f t="shared" si="309"/>
        <v>0</v>
      </c>
      <c r="DF91" s="64">
        <f t="shared" si="310"/>
        <v>0</v>
      </c>
      <c r="DG91" s="64">
        <f t="shared" si="311"/>
        <v>0</v>
      </c>
      <c r="DH91" s="64">
        <f t="shared" si="312"/>
        <v>0</v>
      </c>
      <c r="DI91" s="64">
        <f t="shared" si="313"/>
        <v>0</v>
      </c>
      <c r="DJ91" s="64">
        <f t="shared" si="314"/>
        <v>0</v>
      </c>
      <c r="DK91" s="64">
        <f t="shared" si="315"/>
        <v>0</v>
      </c>
      <c r="DL91" s="64">
        <f t="shared" si="316"/>
        <v>0</v>
      </c>
      <c r="DM91" s="64">
        <f t="shared" si="317"/>
        <v>0</v>
      </c>
      <c r="DN91" s="64">
        <f t="shared" si="318"/>
        <v>0</v>
      </c>
      <c r="DO91" s="64">
        <f t="shared" si="319"/>
        <v>1897.4359219199998</v>
      </c>
      <c r="DP91" s="64">
        <f t="shared" si="320"/>
        <v>1897.4359219199998</v>
      </c>
      <c r="DQ91" s="245">
        <v>0</v>
      </c>
      <c r="DR91" s="245">
        <v>0</v>
      </c>
      <c r="DS91" s="245">
        <v>0</v>
      </c>
      <c r="DT91" s="245">
        <v>1</v>
      </c>
      <c r="DU91" s="245">
        <v>0</v>
      </c>
      <c r="DV91" s="245">
        <f t="shared" si="304"/>
        <v>1</v>
      </c>
      <c r="DW91" s="245"/>
      <c r="DX91" s="245"/>
      <c r="DY91" s="34">
        <v>18.95770000000001</v>
      </c>
      <c r="DZ91" s="34">
        <f>147877.64308/1000</f>
        <v>147.87764308000001</v>
      </c>
      <c r="EA91" s="34">
        <v>12.831120934849556</v>
      </c>
      <c r="EB91" s="64">
        <f t="shared" si="382"/>
        <v>1897.4359219199998</v>
      </c>
      <c r="EC91" s="426">
        <f t="shared" si="383"/>
        <v>0</v>
      </c>
      <c r="ED91" s="426">
        <f t="shared" si="384"/>
        <v>0</v>
      </c>
      <c r="EE91" s="64">
        <f t="shared" si="385"/>
        <v>1897.4359219199998</v>
      </c>
      <c r="EF91" s="64">
        <f t="shared" si="321"/>
        <v>0</v>
      </c>
      <c r="EG91" s="64">
        <f t="shared" si="386"/>
        <v>0</v>
      </c>
      <c r="EH91" s="64">
        <f t="shared" si="322"/>
        <v>0</v>
      </c>
      <c r="EI91" s="64">
        <f t="shared" si="323"/>
        <v>0</v>
      </c>
      <c r="EJ91" s="64">
        <f t="shared" si="387"/>
        <v>0</v>
      </c>
      <c r="EK91" s="64">
        <f t="shared" si="324"/>
        <v>0</v>
      </c>
      <c r="EL91" s="64">
        <f t="shared" si="325"/>
        <v>0</v>
      </c>
      <c r="EM91" s="64">
        <f t="shared" si="326"/>
        <v>0</v>
      </c>
      <c r="EN91" s="64">
        <f t="shared" si="327"/>
        <v>0</v>
      </c>
      <c r="EO91" s="64">
        <f t="shared" si="328"/>
        <v>0</v>
      </c>
      <c r="EP91" s="64">
        <f t="shared" si="329"/>
        <v>0</v>
      </c>
      <c r="EQ91" s="64">
        <f t="shared" si="330"/>
        <v>0</v>
      </c>
      <c r="ER91" s="64">
        <f t="shared" si="331"/>
        <v>0</v>
      </c>
      <c r="ES91" s="64"/>
      <c r="ET91" s="426">
        <f t="shared" si="332"/>
        <v>0</v>
      </c>
      <c r="EU91" s="64">
        <f t="shared" si="333"/>
        <v>1897.4359219199998</v>
      </c>
      <c r="EV91" s="64"/>
      <c r="EW91" s="426">
        <f t="shared" si="334"/>
        <v>1897.4359219199998</v>
      </c>
      <c r="EX91" s="64">
        <f t="shared" si="388"/>
        <v>0</v>
      </c>
      <c r="EY91" s="426">
        <f t="shared" si="389"/>
        <v>0</v>
      </c>
      <c r="EZ91" s="426">
        <f t="shared" si="390"/>
        <v>0</v>
      </c>
      <c r="FA91" s="64">
        <f t="shared" si="391"/>
        <v>0</v>
      </c>
      <c r="FB91" s="64">
        <f t="shared" si="335"/>
        <v>0</v>
      </c>
      <c r="FC91" s="64">
        <f t="shared" si="392"/>
        <v>0</v>
      </c>
      <c r="FD91" s="64">
        <f t="shared" si="336"/>
        <v>0</v>
      </c>
      <c r="FE91" s="64">
        <f t="shared" si="337"/>
        <v>0</v>
      </c>
      <c r="FF91" s="64">
        <f t="shared" si="393"/>
        <v>0</v>
      </c>
      <c r="FG91" s="64">
        <f t="shared" si="338"/>
        <v>0</v>
      </c>
      <c r="FH91" s="64">
        <f t="shared" si="339"/>
        <v>0</v>
      </c>
      <c r="FI91" s="64">
        <f t="shared" si="340"/>
        <v>0</v>
      </c>
      <c r="FJ91" s="64">
        <f t="shared" si="341"/>
        <v>0</v>
      </c>
      <c r="FK91" s="64">
        <f t="shared" si="342"/>
        <v>0</v>
      </c>
      <c r="FL91" s="64">
        <f t="shared" si="343"/>
        <v>0</v>
      </c>
      <c r="FM91" s="64">
        <f t="shared" si="344"/>
        <v>0</v>
      </c>
      <c r="FN91" s="64">
        <f t="shared" si="345"/>
        <v>0</v>
      </c>
      <c r="FO91" s="64"/>
      <c r="FP91" s="64">
        <f t="shared" si="346"/>
        <v>0</v>
      </c>
      <c r="FQ91" s="64">
        <f t="shared" si="347"/>
        <v>0</v>
      </c>
      <c r="FR91" s="64"/>
      <c r="FS91" s="64">
        <f t="shared" si="348"/>
        <v>0</v>
      </c>
      <c r="FT91" s="64">
        <f t="shared" si="349"/>
        <v>0</v>
      </c>
      <c r="FU91" s="426">
        <f t="shared" si="350"/>
        <v>0</v>
      </c>
      <c r="FV91" s="426">
        <f t="shared" si="394"/>
        <v>0</v>
      </c>
      <c r="FW91" s="64">
        <f t="shared" si="395"/>
        <v>0</v>
      </c>
      <c r="FX91" s="64">
        <f t="shared" si="352"/>
        <v>0</v>
      </c>
      <c r="FY91" s="64">
        <f t="shared" si="396"/>
        <v>0</v>
      </c>
      <c r="FZ91" s="64">
        <f t="shared" si="353"/>
        <v>0</v>
      </c>
      <c r="GA91" s="64">
        <f t="shared" si="354"/>
        <v>0</v>
      </c>
      <c r="GB91" s="64">
        <f t="shared" si="397"/>
        <v>0</v>
      </c>
      <c r="GC91" s="64">
        <f t="shared" si="355"/>
        <v>0</v>
      </c>
      <c r="GD91" s="64">
        <f t="shared" si="356"/>
        <v>0</v>
      </c>
      <c r="GE91" s="64">
        <f t="shared" si="357"/>
        <v>0</v>
      </c>
      <c r="GF91" s="64">
        <f t="shared" si="358"/>
        <v>0</v>
      </c>
      <c r="GG91" s="64">
        <f t="shared" si="359"/>
        <v>0</v>
      </c>
      <c r="GH91" s="64">
        <f t="shared" si="360"/>
        <v>0</v>
      </c>
      <c r="GI91" s="64">
        <f t="shared" si="361"/>
        <v>0</v>
      </c>
      <c r="GJ91" s="64">
        <f t="shared" si="362"/>
        <v>0</v>
      </c>
      <c r="GK91" s="64"/>
      <c r="GL91" s="64">
        <f t="shared" si="363"/>
        <v>0</v>
      </c>
      <c r="GM91" s="64">
        <f t="shared" si="364"/>
        <v>0</v>
      </c>
      <c r="GN91" s="64"/>
      <c r="GO91" s="64">
        <f t="shared" si="365"/>
        <v>0</v>
      </c>
      <c r="GP91" s="64">
        <f t="shared" si="366"/>
        <v>0</v>
      </c>
      <c r="GQ91" s="426">
        <f t="shared" si="367"/>
        <v>0</v>
      </c>
      <c r="GR91" s="426">
        <f t="shared" si="398"/>
        <v>0</v>
      </c>
      <c r="GS91" s="64">
        <f t="shared" si="399"/>
        <v>0</v>
      </c>
      <c r="GT91" s="64">
        <f t="shared" si="369"/>
        <v>0</v>
      </c>
      <c r="GU91" s="64">
        <f t="shared" si="400"/>
        <v>0</v>
      </c>
      <c r="GV91" s="64">
        <f t="shared" si="370"/>
        <v>0</v>
      </c>
      <c r="GW91" s="64">
        <f t="shared" si="371"/>
        <v>0</v>
      </c>
      <c r="GX91" s="64">
        <f t="shared" si="401"/>
        <v>0</v>
      </c>
      <c r="GY91" s="64">
        <f t="shared" si="372"/>
        <v>0</v>
      </c>
      <c r="GZ91" s="64">
        <f t="shared" si="373"/>
        <v>0</v>
      </c>
      <c r="HA91" s="64">
        <f t="shared" si="402"/>
        <v>0</v>
      </c>
      <c r="HB91" s="64">
        <f t="shared" si="374"/>
        <v>0</v>
      </c>
      <c r="HC91" s="64">
        <f t="shared" si="375"/>
        <v>0</v>
      </c>
      <c r="HD91" s="64">
        <f t="shared" si="403"/>
        <v>0</v>
      </c>
      <c r="HE91" s="64">
        <f t="shared" si="376"/>
        <v>0</v>
      </c>
      <c r="HF91" s="64">
        <f t="shared" si="377"/>
        <v>0</v>
      </c>
      <c r="HG91" s="64"/>
      <c r="HH91" s="64">
        <f t="shared" si="378"/>
        <v>0</v>
      </c>
      <c r="HI91" s="64">
        <f t="shared" si="379"/>
        <v>0</v>
      </c>
      <c r="HJ91" s="64"/>
      <c r="HK91" s="64">
        <f t="shared" si="380"/>
        <v>0</v>
      </c>
      <c r="HL91" s="382">
        <f t="shared" si="381"/>
        <v>1897.4359219199998</v>
      </c>
      <c r="HM91" s="398">
        <f t="shared" si="305"/>
        <v>0</v>
      </c>
      <c r="HN91" s="398">
        <f t="shared" si="404"/>
        <v>0</v>
      </c>
      <c r="HO91" s="382">
        <f t="shared" si="306"/>
        <v>1897.4359219199998</v>
      </c>
      <c r="HP91" s="382">
        <f t="shared" si="405"/>
        <v>0</v>
      </c>
      <c r="HQ91" s="382">
        <f t="shared" si="133"/>
        <v>0</v>
      </c>
      <c r="HR91" s="382">
        <f t="shared" si="134"/>
        <v>0</v>
      </c>
      <c r="HS91" s="382">
        <f t="shared" si="135"/>
        <v>0</v>
      </c>
      <c r="HT91" s="382">
        <f t="shared" si="136"/>
        <v>0</v>
      </c>
      <c r="HU91" s="382">
        <f t="shared" si="137"/>
        <v>0</v>
      </c>
      <c r="HV91" s="382">
        <f t="shared" si="138"/>
        <v>0</v>
      </c>
      <c r="HW91" s="382">
        <f t="shared" si="139"/>
        <v>0</v>
      </c>
      <c r="HX91" s="382">
        <f t="shared" si="140"/>
        <v>0</v>
      </c>
      <c r="HY91" s="382">
        <f t="shared" si="141"/>
        <v>0</v>
      </c>
      <c r="HZ91" s="382">
        <f t="shared" si="142"/>
        <v>0</v>
      </c>
      <c r="IA91" s="382">
        <f t="shared" si="143"/>
        <v>0</v>
      </c>
      <c r="IB91" s="382">
        <f t="shared" si="144"/>
        <v>0</v>
      </c>
      <c r="IC91" s="382">
        <f t="shared" si="145"/>
        <v>0</v>
      </c>
      <c r="ID91" s="382">
        <f t="shared" si="146"/>
        <v>0</v>
      </c>
      <c r="IE91" s="382">
        <f t="shared" si="147"/>
        <v>1897.4359219199998</v>
      </c>
      <c r="IF91" s="382">
        <f t="shared" si="148"/>
        <v>0</v>
      </c>
      <c r="IG91" s="382">
        <f t="shared" si="149"/>
        <v>1897.4359219199998</v>
      </c>
    </row>
    <row r="92" spans="1:241" s="79" customFormat="1" ht="24.75" hidden="1" customHeight="1" outlineLevel="2">
      <c r="A92" s="57" t="s">
        <v>116</v>
      </c>
      <c r="B92" s="72" t="s">
        <v>286</v>
      </c>
      <c r="C92" s="374"/>
      <c r="D92" s="374" t="s">
        <v>288</v>
      </c>
      <c r="E92" s="359" t="s">
        <v>21</v>
      </c>
      <c r="F92" s="389" t="s">
        <v>606</v>
      </c>
      <c r="G92" s="245" t="s">
        <v>102</v>
      </c>
      <c r="H92" s="245"/>
      <c r="I92" s="245"/>
      <c r="J92" s="245">
        <v>2022</v>
      </c>
      <c r="K92" s="245">
        <v>2022</v>
      </c>
      <c r="L92" s="245"/>
      <c r="M92" s="34">
        <f t="shared" si="419"/>
        <v>3876.6131342399999</v>
      </c>
      <c r="N92" s="392" t="s">
        <v>606</v>
      </c>
      <c r="O92" s="34">
        <f t="shared" si="420"/>
        <v>3876.6131342399999</v>
      </c>
      <c r="P92" s="34">
        <f t="shared" si="421"/>
        <v>0</v>
      </c>
      <c r="Q92" s="34">
        <f t="shared" si="421"/>
        <v>0</v>
      </c>
      <c r="R92" s="34">
        <f t="shared" si="421"/>
        <v>0</v>
      </c>
      <c r="S92" s="34">
        <f t="shared" si="421"/>
        <v>0</v>
      </c>
      <c r="T92" s="34">
        <f t="shared" si="421"/>
        <v>0</v>
      </c>
      <c r="U92" s="34">
        <f t="shared" si="421"/>
        <v>0</v>
      </c>
      <c r="V92" s="66">
        <f t="shared" si="132"/>
        <v>0</v>
      </c>
      <c r="W92" s="34"/>
      <c r="X92" s="34"/>
      <c r="Y92" s="34"/>
      <c r="Z92" s="34"/>
      <c r="AA92" s="34"/>
      <c r="AB92" s="34"/>
      <c r="AC92" s="34"/>
      <c r="AD92" s="34"/>
      <c r="AE92" s="34"/>
      <c r="AF92" s="34"/>
      <c r="AG92" s="34">
        <f t="shared" si="424"/>
        <v>0</v>
      </c>
      <c r="AH92" s="34">
        <f t="shared" si="424"/>
        <v>0</v>
      </c>
      <c r="AI92" s="34">
        <f t="shared" si="415"/>
        <v>0</v>
      </c>
      <c r="AJ92" s="34"/>
      <c r="AK92" s="34"/>
      <c r="AL92" s="34"/>
      <c r="AM92" s="34"/>
      <c r="AN92" s="34"/>
      <c r="AO92" s="34"/>
      <c r="AP92" s="34"/>
      <c r="AQ92" s="34"/>
      <c r="AR92" s="34"/>
      <c r="AS92" s="34">
        <f t="shared" si="425"/>
        <v>0</v>
      </c>
      <c r="AT92" s="34">
        <f t="shared" si="425"/>
        <v>0</v>
      </c>
      <c r="AU92" s="34"/>
      <c r="AV92" s="34">
        <f t="shared" si="422"/>
        <v>3876.6131342399999</v>
      </c>
      <c r="AW92" s="34">
        <f t="shared" si="422"/>
        <v>3876.6131342399999</v>
      </c>
      <c r="AX92" s="34"/>
      <c r="AY92" s="34">
        <f t="shared" si="423"/>
        <v>3876.6131342399999</v>
      </c>
      <c r="AZ92" s="34">
        <f t="shared" si="423"/>
        <v>3876.6131342399999</v>
      </c>
      <c r="BA92" s="245"/>
      <c r="BB92" s="245"/>
      <c r="BC92" s="245"/>
      <c r="BD92" s="245"/>
      <c r="BE92" s="245"/>
      <c r="BF92" s="245"/>
      <c r="BG92" s="245"/>
      <c r="BH92" s="245"/>
      <c r="BI92" s="245"/>
      <c r="BJ92" s="245"/>
      <c r="BK92" s="184">
        <v>3876.6131342399999</v>
      </c>
      <c r="BL92" s="184">
        <v>3876.6131342399999</v>
      </c>
      <c r="BM92" s="34">
        <f t="shared" si="426"/>
        <v>0</v>
      </c>
      <c r="BN92" s="34">
        <f t="shared" si="426"/>
        <v>0</v>
      </c>
      <c r="BO92" s="245"/>
      <c r="BP92" s="245"/>
      <c r="BQ92" s="245"/>
      <c r="BR92" s="245"/>
      <c r="BS92" s="245"/>
      <c r="BT92" s="245"/>
      <c r="BU92" s="245"/>
      <c r="BV92" s="245"/>
      <c r="BW92" s="245"/>
      <c r="BX92" s="245"/>
      <c r="BY92" s="245"/>
      <c r="BZ92" s="245"/>
      <c r="CA92" s="34">
        <f>+CC92+CE92+CG92+CI92+CK92+CM92</f>
        <v>0</v>
      </c>
      <c r="CB92" s="34">
        <f>+CD92+CF92+CH92+CJ92+CL92+CN92</f>
        <v>0</v>
      </c>
      <c r="CC92" s="245"/>
      <c r="CD92" s="245"/>
      <c r="CE92" s="245"/>
      <c r="CF92" s="245"/>
      <c r="CG92" s="245"/>
      <c r="CH92" s="245"/>
      <c r="CI92" s="245"/>
      <c r="CJ92" s="245"/>
      <c r="CK92" s="245"/>
      <c r="CL92" s="245"/>
      <c r="CM92" s="245"/>
      <c r="CN92" s="245"/>
      <c r="CO92" s="34">
        <f t="shared" si="427"/>
        <v>0</v>
      </c>
      <c r="CP92" s="34">
        <f t="shared" si="427"/>
        <v>0</v>
      </c>
      <c r="CQ92" s="34"/>
      <c r="CR92" s="34"/>
      <c r="CS92" s="34"/>
      <c r="CT92" s="34"/>
      <c r="CU92" s="34"/>
      <c r="CV92" s="34"/>
      <c r="CW92" s="34"/>
      <c r="CX92" s="34"/>
      <c r="CY92" s="34"/>
      <c r="CZ92" s="58"/>
      <c r="DA92" s="58"/>
      <c r="DB92" s="58"/>
      <c r="DC92" s="380">
        <f t="shared" si="307"/>
        <v>3876.6131342399999</v>
      </c>
      <c r="DD92" s="380">
        <f t="shared" si="308"/>
        <v>3876.6131342399999</v>
      </c>
      <c r="DE92" s="64">
        <f t="shared" si="309"/>
        <v>0</v>
      </c>
      <c r="DF92" s="64">
        <f t="shared" si="310"/>
        <v>0</v>
      </c>
      <c r="DG92" s="64">
        <f t="shared" si="311"/>
        <v>0</v>
      </c>
      <c r="DH92" s="64">
        <f t="shared" si="312"/>
        <v>0</v>
      </c>
      <c r="DI92" s="64">
        <f t="shared" si="313"/>
        <v>0</v>
      </c>
      <c r="DJ92" s="64">
        <f t="shared" si="314"/>
        <v>0</v>
      </c>
      <c r="DK92" s="64">
        <f t="shared" si="315"/>
        <v>0</v>
      </c>
      <c r="DL92" s="64">
        <f t="shared" si="316"/>
        <v>0</v>
      </c>
      <c r="DM92" s="64">
        <f t="shared" si="317"/>
        <v>0</v>
      </c>
      <c r="DN92" s="64">
        <f t="shared" si="318"/>
        <v>0</v>
      </c>
      <c r="DO92" s="64">
        <f t="shared" si="319"/>
        <v>3876.6131342399999</v>
      </c>
      <c r="DP92" s="64">
        <f t="shared" si="320"/>
        <v>3876.6131342399999</v>
      </c>
      <c r="DQ92" s="245">
        <v>0</v>
      </c>
      <c r="DR92" s="245">
        <v>0</v>
      </c>
      <c r="DS92" s="245">
        <v>0</v>
      </c>
      <c r="DT92" s="245">
        <v>1</v>
      </c>
      <c r="DU92" s="245">
        <v>0</v>
      </c>
      <c r="DV92" s="245">
        <f t="shared" si="304"/>
        <v>1</v>
      </c>
      <c r="DW92" s="245"/>
      <c r="DX92" s="245"/>
      <c r="DY92" s="34">
        <v>19.391100000000002</v>
      </c>
      <c r="DZ92" s="34">
        <f>142187.51920425/1000</f>
        <v>142.18751920425001</v>
      </c>
      <c r="EA92" s="34">
        <v>27.264088690311205</v>
      </c>
      <c r="EB92" s="64">
        <f t="shared" si="382"/>
        <v>3876.6131342399999</v>
      </c>
      <c r="EC92" s="426">
        <f t="shared" si="383"/>
        <v>0</v>
      </c>
      <c r="ED92" s="426">
        <f t="shared" si="384"/>
        <v>0</v>
      </c>
      <c r="EE92" s="64">
        <f t="shared" si="385"/>
        <v>3876.6131342399999</v>
      </c>
      <c r="EF92" s="64">
        <f t="shared" si="321"/>
        <v>0</v>
      </c>
      <c r="EG92" s="64">
        <f t="shared" si="386"/>
        <v>0</v>
      </c>
      <c r="EH92" s="64">
        <f t="shared" si="322"/>
        <v>0</v>
      </c>
      <c r="EI92" s="64">
        <f t="shared" si="323"/>
        <v>0</v>
      </c>
      <c r="EJ92" s="64">
        <f t="shared" si="387"/>
        <v>0</v>
      </c>
      <c r="EK92" s="64">
        <f t="shared" si="324"/>
        <v>0</v>
      </c>
      <c r="EL92" s="64">
        <f t="shared" si="325"/>
        <v>0</v>
      </c>
      <c r="EM92" s="64">
        <f t="shared" si="326"/>
        <v>0</v>
      </c>
      <c r="EN92" s="64">
        <f t="shared" si="327"/>
        <v>0</v>
      </c>
      <c r="EO92" s="64">
        <f t="shared" si="328"/>
        <v>0</v>
      </c>
      <c r="EP92" s="64">
        <f t="shared" si="329"/>
        <v>0</v>
      </c>
      <c r="EQ92" s="64">
        <f t="shared" si="330"/>
        <v>0</v>
      </c>
      <c r="ER92" s="64">
        <f t="shared" si="331"/>
        <v>0</v>
      </c>
      <c r="ES92" s="64"/>
      <c r="ET92" s="426">
        <f t="shared" si="332"/>
        <v>0</v>
      </c>
      <c r="EU92" s="64">
        <f t="shared" si="333"/>
        <v>3876.6131342399999</v>
      </c>
      <c r="EV92" s="64"/>
      <c r="EW92" s="426">
        <f t="shared" si="334"/>
        <v>3876.6131342399999</v>
      </c>
      <c r="EX92" s="64">
        <f t="shared" si="388"/>
        <v>0</v>
      </c>
      <c r="EY92" s="426">
        <f t="shared" si="389"/>
        <v>0</v>
      </c>
      <c r="EZ92" s="426">
        <f t="shared" si="390"/>
        <v>0</v>
      </c>
      <c r="FA92" s="64">
        <f t="shared" si="391"/>
        <v>0</v>
      </c>
      <c r="FB92" s="64">
        <f t="shared" si="335"/>
        <v>0</v>
      </c>
      <c r="FC92" s="64">
        <f t="shared" si="392"/>
        <v>0</v>
      </c>
      <c r="FD92" s="64">
        <f t="shared" si="336"/>
        <v>0</v>
      </c>
      <c r="FE92" s="64">
        <f t="shared" si="337"/>
        <v>0</v>
      </c>
      <c r="FF92" s="64">
        <f t="shared" si="393"/>
        <v>0</v>
      </c>
      <c r="FG92" s="64">
        <f t="shared" si="338"/>
        <v>0</v>
      </c>
      <c r="FH92" s="64">
        <f t="shared" si="339"/>
        <v>0</v>
      </c>
      <c r="FI92" s="64">
        <f t="shared" si="340"/>
        <v>0</v>
      </c>
      <c r="FJ92" s="64">
        <f t="shared" si="341"/>
        <v>0</v>
      </c>
      <c r="FK92" s="64">
        <f t="shared" si="342"/>
        <v>0</v>
      </c>
      <c r="FL92" s="64">
        <f t="shared" si="343"/>
        <v>0</v>
      </c>
      <c r="FM92" s="64">
        <f t="shared" si="344"/>
        <v>0</v>
      </c>
      <c r="FN92" s="64">
        <f t="shared" si="345"/>
        <v>0</v>
      </c>
      <c r="FO92" s="64"/>
      <c r="FP92" s="64">
        <f t="shared" si="346"/>
        <v>0</v>
      </c>
      <c r="FQ92" s="64">
        <f t="shared" si="347"/>
        <v>0</v>
      </c>
      <c r="FR92" s="64"/>
      <c r="FS92" s="64">
        <f t="shared" si="348"/>
        <v>0</v>
      </c>
      <c r="FT92" s="64">
        <f t="shared" si="349"/>
        <v>0</v>
      </c>
      <c r="FU92" s="426">
        <f t="shared" si="350"/>
        <v>0</v>
      </c>
      <c r="FV92" s="426">
        <f t="shared" si="394"/>
        <v>0</v>
      </c>
      <c r="FW92" s="64">
        <f t="shared" si="395"/>
        <v>0</v>
      </c>
      <c r="FX92" s="64">
        <f t="shared" si="352"/>
        <v>0</v>
      </c>
      <c r="FY92" s="64">
        <f t="shared" si="396"/>
        <v>0</v>
      </c>
      <c r="FZ92" s="64">
        <f t="shared" si="353"/>
        <v>0</v>
      </c>
      <c r="GA92" s="64">
        <f t="shared" si="354"/>
        <v>0</v>
      </c>
      <c r="GB92" s="64">
        <f t="shared" si="397"/>
        <v>0</v>
      </c>
      <c r="GC92" s="64">
        <f t="shared" si="355"/>
        <v>0</v>
      </c>
      <c r="GD92" s="64">
        <f t="shared" si="356"/>
        <v>0</v>
      </c>
      <c r="GE92" s="64">
        <f t="shared" si="357"/>
        <v>0</v>
      </c>
      <c r="GF92" s="64">
        <f t="shared" si="358"/>
        <v>0</v>
      </c>
      <c r="GG92" s="64">
        <f t="shared" si="359"/>
        <v>0</v>
      </c>
      <c r="GH92" s="64">
        <f t="shared" si="360"/>
        <v>0</v>
      </c>
      <c r="GI92" s="64">
        <f t="shared" si="361"/>
        <v>0</v>
      </c>
      <c r="GJ92" s="64">
        <f t="shared" si="362"/>
        <v>0</v>
      </c>
      <c r="GK92" s="64"/>
      <c r="GL92" s="64">
        <f t="shared" si="363"/>
        <v>0</v>
      </c>
      <c r="GM92" s="64">
        <f t="shared" si="364"/>
        <v>0</v>
      </c>
      <c r="GN92" s="64"/>
      <c r="GO92" s="64">
        <f t="shared" si="365"/>
        <v>0</v>
      </c>
      <c r="GP92" s="64">
        <f t="shared" si="366"/>
        <v>0</v>
      </c>
      <c r="GQ92" s="426">
        <f t="shared" si="367"/>
        <v>0</v>
      </c>
      <c r="GR92" s="426">
        <f t="shared" si="398"/>
        <v>0</v>
      </c>
      <c r="GS92" s="64">
        <f t="shared" si="399"/>
        <v>0</v>
      </c>
      <c r="GT92" s="64">
        <f t="shared" si="369"/>
        <v>0</v>
      </c>
      <c r="GU92" s="64">
        <f t="shared" si="400"/>
        <v>0</v>
      </c>
      <c r="GV92" s="64">
        <f t="shared" si="370"/>
        <v>0</v>
      </c>
      <c r="GW92" s="64">
        <f t="shared" si="371"/>
        <v>0</v>
      </c>
      <c r="GX92" s="64">
        <f t="shared" si="401"/>
        <v>0</v>
      </c>
      <c r="GY92" s="64">
        <f t="shared" si="372"/>
        <v>0</v>
      </c>
      <c r="GZ92" s="64">
        <f t="shared" si="373"/>
        <v>0</v>
      </c>
      <c r="HA92" s="64">
        <f t="shared" si="402"/>
        <v>0</v>
      </c>
      <c r="HB92" s="64">
        <f t="shared" si="374"/>
        <v>0</v>
      </c>
      <c r="HC92" s="64">
        <f t="shared" si="375"/>
        <v>0</v>
      </c>
      <c r="HD92" s="64">
        <f t="shared" si="403"/>
        <v>0</v>
      </c>
      <c r="HE92" s="64">
        <f t="shared" si="376"/>
        <v>0</v>
      </c>
      <c r="HF92" s="64">
        <f t="shared" si="377"/>
        <v>0</v>
      </c>
      <c r="HG92" s="64"/>
      <c r="HH92" s="64">
        <f t="shared" si="378"/>
        <v>0</v>
      </c>
      <c r="HI92" s="64">
        <f t="shared" si="379"/>
        <v>0</v>
      </c>
      <c r="HJ92" s="64"/>
      <c r="HK92" s="64">
        <f t="shared" si="380"/>
        <v>0</v>
      </c>
      <c r="HL92" s="382">
        <f t="shared" si="381"/>
        <v>3876.6131342399999</v>
      </c>
      <c r="HM92" s="398">
        <f t="shared" si="305"/>
        <v>0</v>
      </c>
      <c r="HN92" s="398">
        <f t="shared" si="404"/>
        <v>0</v>
      </c>
      <c r="HO92" s="382">
        <f t="shared" si="306"/>
        <v>3876.6131342399999</v>
      </c>
      <c r="HP92" s="382">
        <f t="shared" si="405"/>
        <v>0</v>
      </c>
      <c r="HQ92" s="382">
        <f t="shared" ref="HQ92:HQ150" si="428">EG92+FC92+FY92+GU92</f>
        <v>0</v>
      </c>
      <c r="HR92" s="382">
        <f t="shared" ref="HR92:HR150" si="429">EH92+FD92+FZ92+GV92</f>
        <v>0</v>
      </c>
      <c r="HS92" s="382">
        <f t="shared" ref="HS92:HS150" si="430">EI92+FE92+GA92+GW92</f>
        <v>0</v>
      </c>
      <c r="HT92" s="382">
        <f t="shared" ref="HT92:HT150" si="431">EJ92+FF92+GB92+GX92</f>
        <v>0</v>
      </c>
      <c r="HU92" s="382">
        <f t="shared" ref="HU92:HU150" si="432">EK92+FG92+GC92+GY92</f>
        <v>0</v>
      </c>
      <c r="HV92" s="382">
        <f t="shared" ref="HV92:HV150" si="433">EL92+FH92+GD92+GZ92</f>
        <v>0</v>
      </c>
      <c r="HW92" s="382">
        <f t="shared" ref="HW92:HW150" si="434">EM92+FI92+GE92+HA92</f>
        <v>0</v>
      </c>
      <c r="HX92" s="382">
        <f t="shared" ref="HX92:HX150" si="435">EN92+FJ92+GF92+HB92</f>
        <v>0</v>
      </c>
      <c r="HY92" s="382">
        <f t="shared" ref="HY92:HY150" si="436">EO92+FK92+GG92+HC92</f>
        <v>0</v>
      </c>
      <c r="HZ92" s="382">
        <f t="shared" ref="HZ92:HZ150" si="437">EP92+FL92+GH92+HD92</f>
        <v>0</v>
      </c>
      <c r="IA92" s="382">
        <f t="shared" ref="IA92:IA150" si="438">EQ92+FM92+GI92+HE92</f>
        <v>0</v>
      </c>
      <c r="IB92" s="382">
        <f t="shared" ref="IB92:IB150" si="439">ER92+FN92+GJ92+HF92</f>
        <v>0</v>
      </c>
      <c r="IC92" s="382">
        <f t="shared" ref="IC92:IC150" si="440">ES92+FO92+GK92+HG92</f>
        <v>0</v>
      </c>
      <c r="ID92" s="382">
        <f t="shared" ref="ID92:ID150" si="441">ET92+FP92+GL92+HH92</f>
        <v>0</v>
      </c>
      <c r="IE92" s="382">
        <f t="shared" ref="IE92:IE150" si="442">EU92+FQ92+GM92+HI92</f>
        <v>3876.6131342399999</v>
      </c>
      <c r="IF92" s="382">
        <f t="shared" ref="IF92:IF150" si="443">EV92+FR92+GN92+HJ92</f>
        <v>0</v>
      </c>
      <c r="IG92" s="382">
        <f t="shared" ref="IG92:IG150" si="444">EW92+FS92+GO92+HK92</f>
        <v>3876.6131342399999</v>
      </c>
    </row>
    <row r="93" spans="1:241" s="79" customFormat="1" ht="24.75" hidden="1" customHeight="1" outlineLevel="2">
      <c r="A93" s="57" t="s">
        <v>117</v>
      </c>
      <c r="B93" s="60" t="s">
        <v>565</v>
      </c>
      <c r="C93" s="282" t="s">
        <v>130</v>
      </c>
      <c r="D93" s="282" t="s">
        <v>198</v>
      </c>
      <c r="E93" s="359" t="s">
        <v>21</v>
      </c>
      <c r="F93" s="389" t="s">
        <v>606</v>
      </c>
      <c r="G93" s="245" t="s">
        <v>102</v>
      </c>
      <c r="H93" s="245">
        <v>23.59</v>
      </c>
      <c r="I93" s="245">
        <v>22.18</v>
      </c>
      <c r="J93" s="245">
        <v>2019</v>
      </c>
      <c r="K93" s="245">
        <v>2019</v>
      </c>
      <c r="L93" s="245"/>
      <c r="M93" s="34">
        <f t="shared" si="419"/>
        <v>0</v>
      </c>
      <c r="N93" s="392" t="s">
        <v>606</v>
      </c>
      <c r="O93" s="34">
        <f t="shared" si="420"/>
        <v>2575.5219120000002</v>
      </c>
      <c r="P93" s="34">
        <f t="shared" si="421"/>
        <v>0</v>
      </c>
      <c r="Q93" s="34">
        <f t="shared" si="421"/>
        <v>0</v>
      </c>
      <c r="R93" s="34">
        <f t="shared" si="421"/>
        <v>0</v>
      </c>
      <c r="S93" s="34">
        <f t="shared" si="421"/>
        <v>0</v>
      </c>
      <c r="T93" s="34">
        <f t="shared" si="421"/>
        <v>0</v>
      </c>
      <c r="U93" s="34">
        <f t="shared" si="421"/>
        <v>2575.5219120000002</v>
      </c>
      <c r="V93" s="66">
        <f t="shared" si="132"/>
        <v>0</v>
      </c>
      <c r="W93" s="34">
        <v>2364.0127600000001</v>
      </c>
      <c r="X93" s="34"/>
      <c r="Y93" s="34"/>
      <c r="Z93" s="34"/>
      <c r="AA93" s="34"/>
      <c r="AB93" s="34"/>
      <c r="AC93" s="34"/>
      <c r="AD93" s="34"/>
      <c r="AE93" s="34"/>
      <c r="AF93" s="34"/>
      <c r="AG93" s="34">
        <f t="shared" si="424"/>
        <v>0</v>
      </c>
      <c r="AH93" s="34">
        <f t="shared" si="424"/>
        <v>0</v>
      </c>
      <c r="AI93" s="34">
        <f t="shared" si="415"/>
        <v>0</v>
      </c>
      <c r="AJ93" s="34"/>
      <c r="AK93" s="34"/>
      <c r="AL93" s="34"/>
      <c r="AM93" s="34"/>
      <c r="AN93" s="34"/>
      <c r="AO93" s="34"/>
      <c r="AP93" s="34"/>
      <c r="AQ93" s="34"/>
      <c r="AR93" s="34"/>
      <c r="AS93" s="34">
        <f t="shared" si="425"/>
        <v>0</v>
      </c>
      <c r="AT93" s="34">
        <f t="shared" si="425"/>
        <v>0</v>
      </c>
      <c r="AU93" s="34"/>
      <c r="AV93" s="34">
        <f t="shared" si="422"/>
        <v>0</v>
      </c>
      <c r="AW93" s="34">
        <f t="shared" si="422"/>
        <v>0</v>
      </c>
      <c r="AX93" s="34"/>
      <c r="AY93" s="34">
        <f t="shared" si="423"/>
        <v>0</v>
      </c>
      <c r="AZ93" s="34">
        <f t="shared" si="423"/>
        <v>1306.4670000000001</v>
      </c>
      <c r="BA93" s="245"/>
      <c r="BB93" s="245"/>
      <c r="BC93" s="245"/>
      <c r="BD93" s="245"/>
      <c r="BE93" s="245"/>
      <c r="BF93" s="34">
        <v>1306.4670000000001</v>
      </c>
      <c r="BG93" s="245"/>
      <c r="BH93" s="245"/>
      <c r="BI93" s="245"/>
      <c r="BJ93" s="245"/>
      <c r="BK93" s="34"/>
      <c r="BL93" s="34"/>
      <c r="BM93" s="34">
        <f t="shared" si="426"/>
        <v>0</v>
      </c>
      <c r="BN93" s="34">
        <f t="shared" si="426"/>
        <v>0</v>
      </c>
      <c r="BO93" s="245"/>
      <c r="BP93" s="245"/>
      <c r="BQ93" s="245"/>
      <c r="BR93" s="245"/>
      <c r="BS93" s="245"/>
      <c r="BT93" s="245"/>
      <c r="BU93" s="245"/>
      <c r="BV93" s="245"/>
      <c r="BW93" s="245"/>
      <c r="BX93" s="245"/>
      <c r="BY93" s="245"/>
      <c r="BZ93" s="245"/>
      <c r="CA93" s="34">
        <f t="shared" ref="CA93:CB96" si="445">+CC93+CE93+CG93+CI93+CK93+CM93</f>
        <v>0</v>
      </c>
      <c r="CB93" s="34">
        <f t="shared" si="445"/>
        <v>1269.0549120000001</v>
      </c>
      <c r="CC93" s="245"/>
      <c r="CD93" s="245"/>
      <c r="CE93" s="245"/>
      <c r="CF93" s="245"/>
      <c r="CG93" s="34"/>
      <c r="CH93" s="34">
        <v>1269.0549120000001</v>
      </c>
      <c r="CI93" s="245"/>
      <c r="CJ93" s="245"/>
      <c r="CK93" s="245"/>
      <c r="CL93" s="245"/>
      <c r="CM93" s="245"/>
      <c r="CN93" s="245"/>
      <c r="CO93" s="34">
        <f t="shared" si="427"/>
        <v>0</v>
      </c>
      <c r="CP93" s="34">
        <f t="shared" si="427"/>
        <v>0</v>
      </c>
      <c r="CQ93" s="34"/>
      <c r="CR93" s="34"/>
      <c r="CS93" s="34"/>
      <c r="CT93" s="34"/>
      <c r="CU93" s="34"/>
      <c r="CV93" s="34"/>
      <c r="CW93" s="34"/>
      <c r="CX93" s="34"/>
      <c r="CY93" s="34"/>
      <c r="CZ93" s="58"/>
      <c r="DA93" s="58"/>
      <c r="DB93" s="58"/>
      <c r="DC93" s="380">
        <f t="shared" si="307"/>
        <v>0</v>
      </c>
      <c r="DD93" s="380">
        <f t="shared" si="308"/>
        <v>2575.5219120000002</v>
      </c>
      <c r="DE93" s="64">
        <f t="shared" si="309"/>
        <v>0</v>
      </c>
      <c r="DF93" s="64">
        <f t="shared" si="310"/>
        <v>0</v>
      </c>
      <c r="DG93" s="64">
        <f t="shared" si="311"/>
        <v>0</v>
      </c>
      <c r="DH93" s="64">
        <f t="shared" si="312"/>
        <v>0</v>
      </c>
      <c r="DI93" s="64">
        <f t="shared" si="313"/>
        <v>0</v>
      </c>
      <c r="DJ93" s="64">
        <f t="shared" si="314"/>
        <v>2575.5219120000002</v>
      </c>
      <c r="DK93" s="64">
        <f t="shared" si="315"/>
        <v>0</v>
      </c>
      <c r="DL93" s="64">
        <f t="shared" si="316"/>
        <v>0</v>
      </c>
      <c r="DM93" s="64">
        <f t="shared" si="317"/>
        <v>0</v>
      </c>
      <c r="DN93" s="64">
        <f t="shared" si="318"/>
        <v>0</v>
      </c>
      <c r="DO93" s="64">
        <f t="shared" si="319"/>
        <v>0</v>
      </c>
      <c r="DP93" s="64">
        <f t="shared" si="320"/>
        <v>0</v>
      </c>
      <c r="DQ93" s="245">
        <v>0</v>
      </c>
      <c r="DR93" s="245">
        <v>0</v>
      </c>
      <c r="DS93" s="245">
        <v>0</v>
      </c>
      <c r="DT93" s="245">
        <v>1</v>
      </c>
      <c r="DU93" s="245">
        <v>0</v>
      </c>
      <c r="DV93" s="245">
        <f t="shared" ref="DV93:DV96" si="446">SUM(DQ93:DU93)</f>
        <v>1</v>
      </c>
      <c r="DW93" s="245"/>
      <c r="DX93" s="245"/>
      <c r="DY93" s="34">
        <v>1009.8332999999997</v>
      </c>
      <c r="DZ93" s="34">
        <f t="shared" ref="DZ93:DZ96" si="447">7304344.90747605/1000</f>
        <v>7304.3449074760501</v>
      </c>
      <c r="EA93" s="34">
        <v>2.27</v>
      </c>
      <c r="EB93" s="64">
        <f t="shared" si="382"/>
        <v>0</v>
      </c>
      <c r="EC93" s="426">
        <f t="shared" si="383"/>
        <v>2364.0127600000001</v>
      </c>
      <c r="ED93" s="426">
        <f t="shared" si="384"/>
        <v>1306.4670000000001</v>
      </c>
      <c r="EE93" s="64">
        <f t="shared" si="385"/>
        <v>1306.4670000000001</v>
      </c>
      <c r="EF93" s="64">
        <f t="shared" si="321"/>
        <v>0</v>
      </c>
      <c r="EG93" s="64">
        <f t="shared" si="386"/>
        <v>0</v>
      </c>
      <c r="EH93" s="64">
        <f t="shared" si="322"/>
        <v>0</v>
      </c>
      <c r="EI93" s="64">
        <f t="shared" si="323"/>
        <v>0</v>
      </c>
      <c r="EJ93" s="64">
        <f t="shared" si="387"/>
        <v>0</v>
      </c>
      <c r="EK93" s="64">
        <f t="shared" si="324"/>
        <v>0</v>
      </c>
      <c r="EL93" s="64">
        <f t="shared" si="325"/>
        <v>0</v>
      </c>
      <c r="EM93" s="64">
        <f t="shared" si="326"/>
        <v>2364.0127600000001</v>
      </c>
      <c r="EN93" s="64">
        <f t="shared" si="327"/>
        <v>1306.4670000000001</v>
      </c>
      <c r="EO93" s="64">
        <f t="shared" si="328"/>
        <v>0</v>
      </c>
      <c r="EP93" s="64">
        <f t="shared" si="329"/>
        <v>0</v>
      </c>
      <c r="EQ93" s="64">
        <f t="shared" si="330"/>
        <v>0</v>
      </c>
      <c r="ER93" s="64">
        <f t="shared" si="331"/>
        <v>0</v>
      </c>
      <c r="ES93" s="64"/>
      <c r="ET93" s="426">
        <f t="shared" si="332"/>
        <v>0</v>
      </c>
      <c r="EU93" s="64">
        <f t="shared" si="333"/>
        <v>0</v>
      </c>
      <c r="EV93" s="64"/>
      <c r="EW93" s="426">
        <f t="shared" si="334"/>
        <v>0</v>
      </c>
      <c r="EX93" s="64">
        <f t="shared" si="388"/>
        <v>0</v>
      </c>
      <c r="EY93" s="426">
        <f t="shared" si="389"/>
        <v>0</v>
      </c>
      <c r="EZ93" s="426">
        <f t="shared" si="390"/>
        <v>0</v>
      </c>
      <c r="FA93" s="64">
        <f t="shared" si="391"/>
        <v>0</v>
      </c>
      <c r="FB93" s="64">
        <f t="shared" si="335"/>
        <v>0</v>
      </c>
      <c r="FC93" s="64">
        <f t="shared" si="392"/>
        <v>0</v>
      </c>
      <c r="FD93" s="64">
        <f t="shared" si="336"/>
        <v>0</v>
      </c>
      <c r="FE93" s="64">
        <f t="shared" si="337"/>
        <v>0</v>
      </c>
      <c r="FF93" s="64">
        <f t="shared" si="393"/>
        <v>0</v>
      </c>
      <c r="FG93" s="64">
        <f t="shared" si="338"/>
        <v>0</v>
      </c>
      <c r="FH93" s="64">
        <f t="shared" si="339"/>
        <v>0</v>
      </c>
      <c r="FI93" s="64">
        <f t="shared" si="340"/>
        <v>0</v>
      </c>
      <c r="FJ93" s="64">
        <f t="shared" si="341"/>
        <v>0</v>
      </c>
      <c r="FK93" s="64">
        <f t="shared" si="342"/>
        <v>0</v>
      </c>
      <c r="FL93" s="64">
        <f t="shared" si="343"/>
        <v>0</v>
      </c>
      <c r="FM93" s="64">
        <f t="shared" si="344"/>
        <v>0</v>
      </c>
      <c r="FN93" s="64">
        <f t="shared" si="345"/>
        <v>0</v>
      </c>
      <c r="FO93" s="64"/>
      <c r="FP93" s="64">
        <f t="shared" si="346"/>
        <v>0</v>
      </c>
      <c r="FQ93" s="64">
        <f t="shared" si="347"/>
        <v>0</v>
      </c>
      <c r="FR93" s="64"/>
      <c r="FS93" s="64">
        <f t="shared" si="348"/>
        <v>0</v>
      </c>
      <c r="FT93" s="64">
        <f t="shared" si="349"/>
        <v>0</v>
      </c>
      <c r="FU93" s="426">
        <f t="shared" si="350"/>
        <v>0</v>
      </c>
      <c r="FV93" s="426">
        <f t="shared" si="394"/>
        <v>1269.0549120000001</v>
      </c>
      <c r="FW93" s="64">
        <f t="shared" si="395"/>
        <v>1269.0549120000001</v>
      </c>
      <c r="FX93" s="64">
        <f t="shared" si="352"/>
        <v>0</v>
      </c>
      <c r="FY93" s="64">
        <f t="shared" si="396"/>
        <v>0</v>
      </c>
      <c r="FZ93" s="64">
        <f t="shared" si="353"/>
        <v>0</v>
      </c>
      <c r="GA93" s="64">
        <f t="shared" si="354"/>
        <v>0</v>
      </c>
      <c r="GB93" s="64">
        <f t="shared" si="397"/>
        <v>0</v>
      </c>
      <c r="GC93" s="64">
        <f t="shared" si="355"/>
        <v>0</v>
      </c>
      <c r="GD93" s="64">
        <f t="shared" si="356"/>
        <v>0</v>
      </c>
      <c r="GE93" s="64">
        <f t="shared" si="357"/>
        <v>0</v>
      </c>
      <c r="GF93" s="64">
        <f t="shared" si="358"/>
        <v>1269.0549120000001</v>
      </c>
      <c r="GG93" s="64">
        <f t="shared" si="359"/>
        <v>0</v>
      </c>
      <c r="GH93" s="64">
        <f t="shared" si="360"/>
        <v>0</v>
      </c>
      <c r="GI93" s="64">
        <f t="shared" si="361"/>
        <v>0</v>
      </c>
      <c r="GJ93" s="64">
        <f t="shared" si="362"/>
        <v>0</v>
      </c>
      <c r="GK93" s="64"/>
      <c r="GL93" s="64">
        <f t="shared" si="363"/>
        <v>0</v>
      </c>
      <c r="GM93" s="64">
        <f t="shared" si="364"/>
        <v>0</v>
      </c>
      <c r="GN93" s="64"/>
      <c r="GO93" s="64">
        <f t="shared" si="365"/>
        <v>0</v>
      </c>
      <c r="GP93" s="64">
        <f t="shared" si="366"/>
        <v>0</v>
      </c>
      <c r="GQ93" s="426">
        <f t="shared" si="367"/>
        <v>0</v>
      </c>
      <c r="GR93" s="426">
        <f t="shared" si="398"/>
        <v>0</v>
      </c>
      <c r="GS93" s="64">
        <f t="shared" si="399"/>
        <v>0</v>
      </c>
      <c r="GT93" s="64">
        <f t="shared" si="369"/>
        <v>0</v>
      </c>
      <c r="GU93" s="64">
        <f t="shared" si="400"/>
        <v>0</v>
      </c>
      <c r="GV93" s="64">
        <f t="shared" si="370"/>
        <v>0</v>
      </c>
      <c r="GW93" s="64">
        <f t="shared" si="371"/>
        <v>0</v>
      </c>
      <c r="GX93" s="64">
        <f t="shared" si="401"/>
        <v>0</v>
      </c>
      <c r="GY93" s="64">
        <f t="shared" si="372"/>
        <v>0</v>
      </c>
      <c r="GZ93" s="64">
        <f t="shared" si="373"/>
        <v>0</v>
      </c>
      <c r="HA93" s="64">
        <f t="shared" si="402"/>
        <v>0</v>
      </c>
      <c r="HB93" s="64">
        <f t="shared" si="374"/>
        <v>0</v>
      </c>
      <c r="HC93" s="64">
        <f t="shared" si="375"/>
        <v>0</v>
      </c>
      <c r="HD93" s="64">
        <f t="shared" si="403"/>
        <v>0</v>
      </c>
      <c r="HE93" s="64">
        <f t="shared" si="376"/>
        <v>0</v>
      </c>
      <c r="HF93" s="64">
        <f t="shared" si="377"/>
        <v>0</v>
      </c>
      <c r="HG93" s="64"/>
      <c r="HH93" s="64">
        <f t="shared" si="378"/>
        <v>0</v>
      </c>
      <c r="HI93" s="64">
        <f t="shared" si="379"/>
        <v>0</v>
      </c>
      <c r="HJ93" s="64"/>
      <c r="HK93" s="64">
        <f t="shared" si="380"/>
        <v>0</v>
      </c>
      <c r="HL93" s="382">
        <f t="shared" si="381"/>
        <v>0</v>
      </c>
      <c r="HM93" s="398">
        <f t="shared" si="305"/>
        <v>2364.0127600000001</v>
      </c>
      <c r="HN93" s="398">
        <f t="shared" si="404"/>
        <v>2575.5219120000002</v>
      </c>
      <c r="HO93" s="382">
        <f t="shared" si="306"/>
        <v>2575.5219120000002</v>
      </c>
      <c r="HP93" s="382">
        <f t="shared" si="405"/>
        <v>0</v>
      </c>
      <c r="HQ93" s="382">
        <f t="shared" si="428"/>
        <v>0</v>
      </c>
      <c r="HR93" s="382">
        <f t="shared" si="429"/>
        <v>0</v>
      </c>
      <c r="HS93" s="382">
        <f t="shared" si="430"/>
        <v>0</v>
      </c>
      <c r="HT93" s="382">
        <f t="shared" si="431"/>
        <v>0</v>
      </c>
      <c r="HU93" s="382">
        <f t="shared" si="432"/>
        <v>0</v>
      </c>
      <c r="HV93" s="382">
        <f t="shared" si="433"/>
        <v>0</v>
      </c>
      <c r="HW93" s="382">
        <f t="shared" si="434"/>
        <v>2364.0127600000001</v>
      </c>
      <c r="HX93" s="382">
        <f t="shared" si="435"/>
        <v>2575.5219120000002</v>
      </c>
      <c r="HY93" s="382">
        <f t="shared" si="436"/>
        <v>0</v>
      </c>
      <c r="HZ93" s="382">
        <f t="shared" si="437"/>
        <v>0</v>
      </c>
      <c r="IA93" s="382">
        <f t="shared" si="438"/>
        <v>0</v>
      </c>
      <c r="IB93" s="382">
        <f t="shared" si="439"/>
        <v>0</v>
      </c>
      <c r="IC93" s="382">
        <f t="shared" si="440"/>
        <v>0</v>
      </c>
      <c r="ID93" s="382">
        <f t="shared" si="441"/>
        <v>0</v>
      </c>
      <c r="IE93" s="382">
        <f t="shared" si="442"/>
        <v>0</v>
      </c>
      <c r="IF93" s="382">
        <f t="shared" si="443"/>
        <v>0</v>
      </c>
      <c r="IG93" s="382">
        <f t="shared" si="444"/>
        <v>0</v>
      </c>
    </row>
    <row r="94" spans="1:241" s="79" customFormat="1" ht="24.75" hidden="1" customHeight="1" outlineLevel="2">
      <c r="A94" s="57" t="s">
        <v>118</v>
      </c>
      <c r="B94" s="60" t="s">
        <v>566</v>
      </c>
      <c r="C94" s="282" t="s">
        <v>130</v>
      </c>
      <c r="D94" s="282" t="s">
        <v>198</v>
      </c>
      <c r="E94" s="359" t="s">
        <v>21</v>
      </c>
      <c r="F94" s="389" t="s">
        <v>606</v>
      </c>
      <c r="G94" s="245" t="s">
        <v>102</v>
      </c>
      <c r="H94" s="245">
        <v>23.59</v>
      </c>
      <c r="I94" s="245">
        <v>22.18</v>
      </c>
      <c r="J94" s="245">
        <v>2019</v>
      </c>
      <c r="K94" s="245">
        <v>2019</v>
      </c>
      <c r="L94" s="245"/>
      <c r="M94" s="34">
        <f t="shared" si="419"/>
        <v>0</v>
      </c>
      <c r="N94" s="392" t="s">
        <v>606</v>
      </c>
      <c r="O94" s="34">
        <f t="shared" si="420"/>
        <v>1811.6853119999998</v>
      </c>
      <c r="P94" s="34">
        <f t="shared" si="421"/>
        <v>0</v>
      </c>
      <c r="Q94" s="34">
        <f t="shared" si="421"/>
        <v>0</v>
      </c>
      <c r="R94" s="34">
        <f t="shared" si="421"/>
        <v>0</v>
      </c>
      <c r="S94" s="34">
        <f t="shared" si="421"/>
        <v>0</v>
      </c>
      <c r="T94" s="34">
        <f t="shared" si="421"/>
        <v>0</v>
      </c>
      <c r="U94" s="34">
        <f t="shared" si="421"/>
        <v>1811.6853119999998</v>
      </c>
      <c r="V94" s="66">
        <f t="shared" si="132"/>
        <v>0</v>
      </c>
      <c r="W94" s="34">
        <v>1552.23776</v>
      </c>
      <c r="X94" s="34"/>
      <c r="Y94" s="34"/>
      <c r="Z94" s="34"/>
      <c r="AA94" s="34"/>
      <c r="AB94" s="34"/>
      <c r="AC94" s="34"/>
      <c r="AD94" s="34"/>
      <c r="AE94" s="34"/>
      <c r="AF94" s="34"/>
      <c r="AG94" s="34">
        <f t="shared" si="424"/>
        <v>0</v>
      </c>
      <c r="AH94" s="34">
        <f t="shared" si="424"/>
        <v>0</v>
      </c>
      <c r="AI94" s="34">
        <f t="shared" si="415"/>
        <v>0</v>
      </c>
      <c r="AJ94" s="34"/>
      <c r="AK94" s="34"/>
      <c r="AL94" s="34"/>
      <c r="AM94" s="34"/>
      <c r="AN94" s="34"/>
      <c r="AO94" s="34"/>
      <c r="AP94" s="34"/>
      <c r="AQ94" s="34"/>
      <c r="AR94" s="34"/>
      <c r="AS94" s="34">
        <f t="shared" si="425"/>
        <v>0</v>
      </c>
      <c r="AT94" s="34">
        <f t="shared" si="425"/>
        <v>0</v>
      </c>
      <c r="AU94" s="34"/>
      <c r="AV94" s="34">
        <f t="shared" si="422"/>
        <v>0</v>
      </c>
      <c r="AW94" s="34">
        <f t="shared" si="422"/>
        <v>0</v>
      </c>
      <c r="AX94" s="34"/>
      <c r="AY94" s="34">
        <f t="shared" si="423"/>
        <v>0</v>
      </c>
      <c r="AZ94" s="34">
        <f t="shared" si="423"/>
        <v>771</v>
      </c>
      <c r="BA94" s="245"/>
      <c r="BB94" s="245"/>
      <c r="BC94" s="245"/>
      <c r="BD94" s="245"/>
      <c r="BE94" s="245"/>
      <c r="BF94" s="34">
        <v>771</v>
      </c>
      <c r="BG94" s="245"/>
      <c r="BH94" s="245"/>
      <c r="BI94" s="245"/>
      <c r="BJ94" s="245"/>
      <c r="BK94" s="34"/>
      <c r="BL94" s="34"/>
      <c r="BM94" s="34">
        <f t="shared" si="426"/>
        <v>0</v>
      </c>
      <c r="BN94" s="34">
        <f t="shared" si="426"/>
        <v>0</v>
      </c>
      <c r="BO94" s="245"/>
      <c r="BP94" s="245"/>
      <c r="BQ94" s="245"/>
      <c r="BR94" s="245"/>
      <c r="BS94" s="245"/>
      <c r="BT94" s="245"/>
      <c r="BU94" s="245"/>
      <c r="BV94" s="245"/>
      <c r="BW94" s="245"/>
      <c r="BX94" s="245"/>
      <c r="BY94" s="245"/>
      <c r="BZ94" s="245"/>
      <c r="CA94" s="34">
        <f t="shared" si="445"/>
        <v>0</v>
      </c>
      <c r="CB94" s="34">
        <f t="shared" si="445"/>
        <v>1040.6853119999998</v>
      </c>
      <c r="CC94" s="245"/>
      <c r="CD94" s="245"/>
      <c r="CE94" s="245"/>
      <c r="CF94" s="245"/>
      <c r="CG94" s="34"/>
      <c r="CH94" s="34">
        <v>1040.6853119999998</v>
      </c>
      <c r="CI94" s="245"/>
      <c r="CJ94" s="245"/>
      <c r="CK94" s="245"/>
      <c r="CL94" s="245"/>
      <c r="CM94" s="245"/>
      <c r="CN94" s="245"/>
      <c r="CO94" s="34">
        <f t="shared" si="427"/>
        <v>0</v>
      </c>
      <c r="CP94" s="34">
        <f t="shared" si="427"/>
        <v>0</v>
      </c>
      <c r="CQ94" s="34"/>
      <c r="CR94" s="34"/>
      <c r="CS94" s="34"/>
      <c r="CT94" s="34"/>
      <c r="CU94" s="34"/>
      <c r="CV94" s="34"/>
      <c r="CW94" s="34"/>
      <c r="CX94" s="34"/>
      <c r="CY94" s="34"/>
      <c r="CZ94" s="58"/>
      <c r="DA94" s="58"/>
      <c r="DB94" s="58"/>
      <c r="DC94" s="380">
        <f t="shared" si="307"/>
        <v>0</v>
      </c>
      <c r="DD94" s="380">
        <f t="shared" si="308"/>
        <v>1811.6853119999998</v>
      </c>
      <c r="DE94" s="64">
        <f t="shared" si="309"/>
        <v>0</v>
      </c>
      <c r="DF94" s="64">
        <f t="shared" si="310"/>
        <v>0</v>
      </c>
      <c r="DG94" s="64">
        <f t="shared" si="311"/>
        <v>0</v>
      </c>
      <c r="DH94" s="64">
        <f t="shared" si="312"/>
        <v>0</v>
      </c>
      <c r="DI94" s="64">
        <f t="shared" si="313"/>
        <v>0</v>
      </c>
      <c r="DJ94" s="64">
        <f t="shared" si="314"/>
        <v>1811.6853119999998</v>
      </c>
      <c r="DK94" s="64">
        <f t="shared" si="315"/>
        <v>0</v>
      </c>
      <c r="DL94" s="64">
        <f t="shared" si="316"/>
        <v>0</v>
      </c>
      <c r="DM94" s="64">
        <f t="shared" si="317"/>
        <v>0</v>
      </c>
      <c r="DN94" s="64">
        <f t="shared" si="318"/>
        <v>0</v>
      </c>
      <c r="DO94" s="64">
        <f t="shared" si="319"/>
        <v>0</v>
      </c>
      <c r="DP94" s="64">
        <f t="shared" si="320"/>
        <v>0</v>
      </c>
      <c r="DQ94" s="245">
        <v>0</v>
      </c>
      <c r="DR94" s="245">
        <v>0</v>
      </c>
      <c r="DS94" s="245">
        <v>0</v>
      </c>
      <c r="DT94" s="245">
        <v>1</v>
      </c>
      <c r="DU94" s="245">
        <v>0</v>
      </c>
      <c r="DV94" s="245">
        <f t="shared" si="446"/>
        <v>1</v>
      </c>
      <c r="DW94" s="245"/>
      <c r="DX94" s="245"/>
      <c r="DY94" s="34">
        <v>1009.8332999999997</v>
      </c>
      <c r="DZ94" s="34">
        <f t="shared" si="447"/>
        <v>7304.3449074760501</v>
      </c>
      <c r="EA94" s="34">
        <v>2.27</v>
      </c>
      <c r="EB94" s="64">
        <f t="shared" si="382"/>
        <v>0</v>
      </c>
      <c r="EC94" s="426">
        <f t="shared" si="383"/>
        <v>1552.23776</v>
      </c>
      <c r="ED94" s="426">
        <f t="shared" si="384"/>
        <v>771</v>
      </c>
      <c r="EE94" s="64">
        <f t="shared" si="385"/>
        <v>771</v>
      </c>
      <c r="EF94" s="64">
        <f t="shared" si="321"/>
        <v>0</v>
      </c>
      <c r="EG94" s="64">
        <f t="shared" si="386"/>
        <v>0</v>
      </c>
      <c r="EH94" s="64">
        <f t="shared" si="322"/>
        <v>0</v>
      </c>
      <c r="EI94" s="64">
        <f t="shared" si="323"/>
        <v>0</v>
      </c>
      <c r="EJ94" s="64">
        <f t="shared" si="387"/>
        <v>0</v>
      </c>
      <c r="EK94" s="64">
        <f t="shared" si="324"/>
        <v>0</v>
      </c>
      <c r="EL94" s="64">
        <f t="shared" si="325"/>
        <v>0</v>
      </c>
      <c r="EM94" s="64">
        <f t="shared" si="326"/>
        <v>1552.23776</v>
      </c>
      <c r="EN94" s="64">
        <f t="shared" si="327"/>
        <v>771</v>
      </c>
      <c r="EO94" s="64">
        <f t="shared" si="328"/>
        <v>0</v>
      </c>
      <c r="EP94" s="64">
        <f t="shared" si="329"/>
        <v>0</v>
      </c>
      <c r="EQ94" s="64">
        <f t="shared" si="330"/>
        <v>0</v>
      </c>
      <c r="ER94" s="64">
        <f t="shared" si="331"/>
        <v>0</v>
      </c>
      <c r="ES94" s="64"/>
      <c r="ET94" s="426">
        <f t="shared" si="332"/>
        <v>0</v>
      </c>
      <c r="EU94" s="64">
        <f t="shared" si="333"/>
        <v>0</v>
      </c>
      <c r="EV94" s="64"/>
      <c r="EW94" s="426">
        <f t="shared" si="334"/>
        <v>0</v>
      </c>
      <c r="EX94" s="64">
        <f t="shared" si="388"/>
        <v>0</v>
      </c>
      <c r="EY94" s="426">
        <f t="shared" si="389"/>
        <v>0</v>
      </c>
      <c r="EZ94" s="426">
        <f t="shared" si="390"/>
        <v>0</v>
      </c>
      <c r="FA94" s="64">
        <f t="shared" si="391"/>
        <v>0</v>
      </c>
      <c r="FB94" s="64">
        <f t="shared" si="335"/>
        <v>0</v>
      </c>
      <c r="FC94" s="64">
        <f t="shared" si="392"/>
        <v>0</v>
      </c>
      <c r="FD94" s="64">
        <f t="shared" si="336"/>
        <v>0</v>
      </c>
      <c r="FE94" s="64">
        <f t="shared" si="337"/>
        <v>0</v>
      </c>
      <c r="FF94" s="64">
        <f t="shared" si="393"/>
        <v>0</v>
      </c>
      <c r="FG94" s="64">
        <f t="shared" si="338"/>
        <v>0</v>
      </c>
      <c r="FH94" s="64">
        <f t="shared" si="339"/>
        <v>0</v>
      </c>
      <c r="FI94" s="64">
        <f t="shared" si="340"/>
        <v>0</v>
      </c>
      <c r="FJ94" s="64">
        <f t="shared" si="341"/>
        <v>0</v>
      </c>
      <c r="FK94" s="64">
        <f t="shared" si="342"/>
        <v>0</v>
      </c>
      <c r="FL94" s="64">
        <f t="shared" si="343"/>
        <v>0</v>
      </c>
      <c r="FM94" s="64">
        <f t="shared" si="344"/>
        <v>0</v>
      </c>
      <c r="FN94" s="64">
        <f t="shared" si="345"/>
        <v>0</v>
      </c>
      <c r="FO94" s="64"/>
      <c r="FP94" s="64">
        <f t="shared" si="346"/>
        <v>0</v>
      </c>
      <c r="FQ94" s="64">
        <f t="shared" si="347"/>
        <v>0</v>
      </c>
      <c r="FR94" s="64"/>
      <c r="FS94" s="64">
        <f t="shared" si="348"/>
        <v>0</v>
      </c>
      <c r="FT94" s="64">
        <f t="shared" si="349"/>
        <v>0</v>
      </c>
      <c r="FU94" s="426">
        <f t="shared" si="350"/>
        <v>0</v>
      </c>
      <c r="FV94" s="426">
        <f t="shared" si="394"/>
        <v>1040.6853119999998</v>
      </c>
      <c r="FW94" s="64">
        <f t="shared" si="395"/>
        <v>1040.6853119999998</v>
      </c>
      <c r="FX94" s="64">
        <f t="shared" si="352"/>
        <v>0</v>
      </c>
      <c r="FY94" s="64">
        <f t="shared" si="396"/>
        <v>0</v>
      </c>
      <c r="FZ94" s="64">
        <f t="shared" si="353"/>
        <v>0</v>
      </c>
      <c r="GA94" s="64">
        <f t="shared" si="354"/>
        <v>0</v>
      </c>
      <c r="GB94" s="64">
        <f t="shared" si="397"/>
        <v>0</v>
      </c>
      <c r="GC94" s="64">
        <f t="shared" si="355"/>
        <v>0</v>
      </c>
      <c r="GD94" s="64">
        <f t="shared" si="356"/>
        <v>0</v>
      </c>
      <c r="GE94" s="64">
        <f t="shared" si="357"/>
        <v>0</v>
      </c>
      <c r="GF94" s="64">
        <f t="shared" si="358"/>
        <v>1040.6853119999998</v>
      </c>
      <c r="GG94" s="64">
        <f t="shared" si="359"/>
        <v>0</v>
      </c>
      <c r="GH94" s="64">
        <f t="shared" si="360"/>
        <v>0</v>
      </c>
      <c r="GI94" s="64">
        <f t="shared" si="361"/>
        <v>0</v>
      </c>
      <c r="GJ94" s="64">
        <f t="shared" si="362"/>
        <v>0</v>
      </c>
      <c r="GK94" s="64"/>
      <c r="GL94" s="64">
        <f t="shared" si="363"/>
        <v>0</v>
      </c>
      <c r="GM94" s="64">
        <f t="shared" si="364"/>
        <v>0</v>
      </c>
      <c r="GN94" s="64"/>
      <c r="GO94" s="64">
        <f t="shared" si="365"/>
        <v>0</v>
      </c>
      <c r="GP94" s="64">
        <f t="shared" si="366"/>
        <v>0</v>
      </c>
      <c r="GQ94" s="426">
        <f t="shared" si="367"/>
        <v>0</v>
      </c>
      <c r="GR94" s="426">
        <f t="shared" si="398"/>
        <v>0</v>
      </c>
      <c r="GS94" s="64">
        <f t="shared" si="399"/>
        <v>0</v>
      </c>
      <c r="GT94" s="64">
        <f t="shared" si="369"/>
        <v>0</v>
      </c>
      <c r="GU94" s="64">
        <f t="shared" si="400"/>
        <v>0</v>
      </c>
      <c r="GV94" s="64">
        <f t="shared" si="370"/>
        <v>0</v>
      </c>
      <c r="GW94" s="64">
        <f t="shared" si="371"/>
        <v>0</v>
      </c>
      <c r="GX94" s="64">
        <f t="shared" si="401"/>
        <v>0</v>
      </c>
      <c r="GY94" s="64">
        <f t="shared" si="372"/>
        <v>0</v>
      </c>
      <c r="GZ94" s="64">
        <f t="shared" si="373"/>
        <v>0</v>
      </c>
      <c r="HA94" s="64">
        <f t="shared" si="402"/>
        <v>0</v>
      </c>
      <c r="HB94" s="64">
        <f t="shared" si="374"/>
        <v>0</v>
      </c>
      <c r="HC94" s="64">
        <f t="shared" si="375"/>
        <v>0</v>
      </c>
      <c r="HD94" s="64">
        <f t="shared" si="403"/>
        <v>0</v>
      </c>
      <c r="HE94" s="64">
        <f t="shared" si="376"/>
        <v>0</v>
      </c>
      <c r="HF94" s="64">
        <f t="shared" si="377"/>
        <v>0</v>
      </c>
      <c r="HG94" s="64"/>
      <c r="HH94" s="64">
        <f t="shared" si="378"/>
        <v>0</v>
      </c>
      <c r="HI94" s="64">
        <f t="shared" si="379"/>
        <v>0</v>
      </c>
      <c r="HJ94" s="64"/>
      <c r="HK94" s="64">
        <f t="shared" si="380"/>
        <v>0</v>
      </c>
      <c r="HL94" s="382">
        <f t="shared" si="381"/>
        <v>0</v>
      </c>
      <c r="HM94" s="398">
        <f t="shared" si="305"/>
        <v>1552.23776</v>
      </c>
      <c r="HN94" s="398">
        <f t="shared" si="404"/>
        <v>1811.6853119999998</v>
      </c>
      <c r="HO94" s="382">
        <f t="shared" si="306"/>
        <v>1811.6853119999998</v>
      </c>
      <c r="HP94" s="382">
        <f t="shared" si="405"/>
        <v>0</v>
      </c>
      <c r="HQ94" s="382">
        <f t="shared" si="428"/>
        <v>0</v>
      </c>
      <c r="HR94" s="382">
        <f t="shared" si="429"/>
        <v>0</v>
      </c>
      <c r="HS94" s="382">
        <f t="shared" si="430"/>
        <v>0</v>
      </c>
      <c r="HT94" s="382">
        <f t="shared" si="431"/>
        <v>0</v>
      </c>
      <c r="HU94" s="382">
        <f t="shared" si="432"/>
        <v>0</v>
      </c>
      <c r="HV94" s="382">
        <f t="shared" si="433"/>
        <v>0</v>
      </c>
      <c r="HW94" s="382">
        <f t="shared" si="434"/>
        <v>1552.23776</v>
      </c>
      <c r="HX94" s="382">
        <f t="shared" si="435"/>
        <v>1811.6853119999998</v>
      </c>
      <c r="HY94" s="382">
        <f t="shared" si="436"/>
        <v>0</v>
      </c>
      <c r="HZ94" s="382">
        <f t="shared" si="437"/>
        <v>0</v>
      </c>
      <c r="IA94" s="382">
        <f t="shared" si="438"/>
        <v>0</v>
      </c>
      <c r="IB94" s="382">
        <f t="shared" si="439"/>
        <v>0</v>
      </c>
      <c r="IC94" s="382">
        <f t="shared" si="440"/>
        <v>0</v>
      </c>
      <c r="ID94" s="382">
        <f t="shared" si="441"/>
        <v>0</v>
      </c>
      <c r="IE94" s="382">
        <f t="shared" si="442"/>
        <v>0</v>
      </c>
      <c r="IF94" s="382">
        <f t="shared" si="443"/>
        <v>0</v>
      </c>
      <c r="IG94" s="382">
        <f t="shared" si="444"/>
        <v>0</v>
      </c>
    </row>
    <row r="95" spans="1:241" s="79" customFormat="1" ht="24.75" hidden="1" customHeight="1" outlineLevel="2">
      <c r="A95" s="57"/>
      <c r="B95" s="60" t="s">
        <v>626</v>
      </c>
      <c r="C95" s="282"/>
      <c r="D95" s="282"/>
      <c r="E95" s="359"/>
      <c r="F95" s="389" t="s">
        <v>606</v>
      </c>
      <c r="G95" s="245"/>
      <c r="H95" s="245"/>
      <c r="I95" s="245"/>
      <c r="J95" s="245"/>
      <c r="K95" s="245"/>
      <c r="L95" s="245"/>
      <c r="M95" s="34"/>
      <c r="N95" s="392" t="s">
        <v>606</v>
      </c>
      <c r="O95" s="34"/>
      <c r="P95" s="34"/>
      <c r="Q95" s="34"/>
      <c r="R95" s="34"/>
      <c r="S95" s="34"/>
      <c r="T95" s="34"/>
      <c r="U95" s="34"/>
      <c r="V95" s="66">
        <f t="shared" si="132"/>
        <v>0</v>
      </c>
      <c r="W95" s="34">
        <v>636.78601000000003</v>
      </c>
      <c r="X95" s="34"/>
      <c r="Y95" s="34"/>
      <c r="Z95" s="34"/>
      <c r="AA95" s="34"/>
      <c r="AB95" s="34"/>
      <c r="AC95" s="34"/>
      <c r="AD95" s="34"/>
      <c r="AE95" s="34"/>
      <c r="AF95" s="34"/>
      <c r="AG95" s="34"/>
      <c r="AH95" s="34"/>
      <c r="AI95" s="34">
        <f t="shared" si="415"/>
        <v>0</v>
      </c>
      <c r="AJ95" s="34"/>
      <c r="AK95" s="34"/>
      <c r="AL95" s="34"/>
      <c r="AM95" s="34"/>
      <c r="AN95" s="34"/>
      <c r="AO95" s="34"/>
      <c r="AP95" s="34"/>
      <c r="AQ95" s="34"/>
      <c r="AR95" s="34"/>
      <c r="AS95" s="34"/>
      <c r="AT95" s="34"/>
      <c r="AU95" s="34"/>
      <c r="AV95" s="34"/>
      <c r="AW95" s="34"/>
      <c r="AX95" s="34"/>
      <c r="AY95" s="34"/>
      <c r="AZ95" s="34"/>
      <c r="BA95" s="245"/>
      <c r="BB95" s="245"/>
      <c r="BC95" s="245"/>
      <c r="BD95" s="245"/>
      <c r="BE95" s="245"/>
      <c r="BF95" s="34"/>
      <c r="BG95" s="245"/>
      <c r="BH95" s="245"/>
      <c r="BI95" s="245"/>
      <c r="BJ95" s="245"/>
      <c r="BK95" s="34"/>
      <c r="BL95" s="34"/>
      <c r="BM95" s="34"/>
      <c r="BN95" s="34"/>
      <c r="BO95" s="245"/>
      <c r="BP95" s="245"/>
      <c r="BQ95" s="245"/>
      <c r="BR95" s="245"/>
      <c r="BS95" s="245"/>
      <c r="BT95" s="245"/>
      <c r="BU95" s="245"/>
      <c r="BV95" s="245"/>
      <c r="BW95" s="245"/>
      <c r="BX95" s="245"/>
      <c r="BY95" s="245"/>
      <c r="BZ95" s="245"/>
      <c r="CA95" s="34"/>
      <c r="CB95" s="34"/>
      <c r="CC95" s="245"/>
      <c r="CD95" s="245"/>
      <c r="CE95" s="245"/>
      <c r="CF95" s="245"/>
      <c r="CG95" s="34"/>
      <c r="CH95" s="34"/>
      <c r="CI95" s="245"/>
      <c r="CJ95" s="245"/>
      <c r="CK95" s="245"/>
      <c r="CL95" s="245"/>
      <c r="CM95" s="245"/>
      <c r="CN95" s="245"/>
      <c r="CO95" s="34"/>
      <c r="CP95" s="34"/>
      <c r="CQ95" s="34"/>
      <c r="CR95" s="34"/>
      <c r="CS95" s="34"/>
      <c r="CT95" s="34"/>
      <c r="CU95" s="34"/>
      <c r="CV95" s="34"/>
      <c r="CW95" s="34"/>
      <c r="CX95" s="34"/>
      <c r="CY95" s="34"/>
      <c r="CZ95" s="58"/>
      <c r="DA95" s="58"/>
      <c r="DB95" s="58"/>
      <c r="DC95" s="380">
        <f t="shared" si="307"/>
        <v>0</v>
      </c>
      <c r="DD95" s="380">
        <f t="shared" si="308"/>
        <v>0</v>
      </c>
      <c r="DE95" s="64">
        <f t="shared" si="309"/>
        <v>0</v>
      </c>
      <c r="DF95" s="64">
        <f t="shared" si="310"/>
        <v>0</v>
      </c>
      <c r="DG95" s="64">
        <f t="shared" si="311"/>
        <v>0</v>
      </c>
      <c r="DH95" s="64">
        <f t="shared" si="312"/>
        <v>0</v>
      </c>
      <c r="DI95" s="64">
        <f t="shared" si="313"/>
        <v>0</v>
      </c>
      <c r="DJ95" s="64">
        <f t="shared" si="314"/>
        <v>0</v>
      </c>
      <c r="DK95" s="64">
        <f t="shared" si="315"/>
        <v>0</v>
      </c>
      <c r="DL95" s="64">
        <f t="shared" si="316"/>
        <v>0</v>
      </c>
      <c r="DM95" s="64">
        <f t="shared" si="317"/>
        <v>0</v>
      </c>
      <c r="DN95" s="64">
        <f t="shared" si="318"/>
        <v>0</v>
      </c>
      <c r="DO95" s="64">
        <f t="shared" si="319"/>
        <v>0</v>
      </c>
      <c r="DP95" s="64">
        <f t="shared" si="320"/>
        <v>0</v>
      </c>
      <c r="DQ95" s="245"/>
      <c r="DR95" s="245"/>
      <c r="DS95" s="245"/>
      <c r="DT95" s="245"/>
      <c r="DU95" s="245"/>
      <c r="DV95" s="245"/>
      <c r="DW95" s="245"/>
      <c r="DX95" s="245"/>
      <c r="DY95" s="34"/>
      <c r="DZ95" s="34"/>
      <c r="EA95" s="34"/>
      <c r="EB95" s="64">
        <f t="shared" si="382"/>
        <v>0</v>
      </c>
      <c r="EC95" s="426">
        <f t="shared" si="383"/>
        <v>636.78601000000003</v>
      </c>
      <c r="ED95" s="426">
        <f t="shared" si="384"/>
        <v>0</v>
      </c>
      <c r="EE95" s="64">
        <f t="shared" si="385"/>
        <v>0</v>
      </c>
      <c r="EF95" s="64">
        <f t="shared" si="321"/>
        <v>0</v>
      </c>
      <c r="EG95" s="64">
        <f t="shared" si="386"/>
        <v>0</v>
      </c>
      <c r="EH95" s="64">
        <f t="shared" si="322"/>
        <v>0</v>
      </c>
      <c r="EI95" s="64">
        <f t="shared" si="323"/>
        <v>0</v>
      </c>
      <c r="EJ95" s="64">
        <f t="shared" si="387"/>
        <v>0</v>
      </c>
      <c r="EK95" s="64">
        <f t="shared" si="324"/>
        <v>0</v>
      </c>
      <c r="EL95" s="64">
        <f t="shared" si="325"/>
        <v>0</v>
      </c>
      <c r="EM95" s="64">
        <f t="shared" si="326"/>
        <v>636.78601000000003</v>
      </c>
      <c r="EN95" s="64">
        <f t="shared" si="327"/>
        <v>0</v>
      </c>
      <c r="EO95" s="64">
        <f t="shared" si="328"/>
        <v>0</v>
      </c>
      <c r="EP95" s="64">
        <f t="shared" si="329"/>
        <v>0</v>
      </c>
      <c r="EQ95" s="64">
        <f t="shared" si="330"/>
        <v>0</v>
      </c>
      <c r="ER95" s="64">
        <f t="shared" si="331"/>
        <v>0</v>
      </c>
      <c r="ES95" s="64"/>
      <c r="ET95" s="426">
        <f t="shared" si="332"/>
        <v>0</v>
      </c>
      <c r="EU95" s="64">
        <f t="shared" si="333"/>
        <v>0</v>
      </c>
      <c r="EV95" s="64"/>
      <c r="EW95" s="426">
        <f t="shared" si="334"/>
        <v>0</v>
      </c>
      <c r="EX95" s="64">
        <f t="shared" si="388"/>
        <v>0</v>
      </c>
      <c r="EY95" s="426">
        <f t="shared" si="389"/>
        <v>0</v>
      </c>
      <c r="EZ95" s="426">
        <f t="shared" si="390"/>
        <v>0</v>
      </c>
      <c r="FA95" s="64">
        <f t="shared" si="391"/>
        <v>0</v>
      </c>
      <c r="FB95" s="64">
        <f t="shared" si="335"/>
        <v>0</v>
      </c>
      <c r="FC95" s="64">
        <f t="shared" si="392"/>
        <v>0</v>
      </c>
      <c r="FD95" s="64">
        <f t="shared" si="336"/>
        <v>0</v>
      </c>
      <c r="FE95" s="64">
        <f t="shared" si="337"/>
        <v>0</v>
      </c>
      <c r="FF95" s="64">
        <f t="shared" si="393"/>
        <v>0</v>
      </c>
      <c r="FG95" s="64">
        <f t="shared" si="338"/>
        <v>0</v>
      </c>
      <c r="FH95" s="64">
        <f t="shared" si="339"/>
        <v>0</v>
      </c>
      <c r="FI95" s="64">
        <f t="shared" si="340"/>
        <v>0</v>
      </c>
      <c r="FJ95" s="64">
        <f t="shared" si="341"/>
        <v>0</v>
      </c>
      <c r="FK95" s="64">
        <f t="shared" si="342"/>
        <v>0</v>
      </c>
      <c r="FL95" s="64">
        <f t="shared" si="343"/>
        <v>0</v>
      </c>
      <c r="FM95" s="64">
        <f t="shared" si="344"/>
        <v>0</v>
      </c>
      <c r="FN95" s="64">
        <f t="shared" si="345"/>
        <v>0</v>
      </c>
      <c r="FO95" s="64"/>
      <c r="FP95" s="64">
        <f t="shared" si="346"/>
        <v>0</v>
      </c>
      <c r="FQ95" s="64">
        <f t="shared" si="347"/>
        <v>0</v>
      </c>
      <c r="FR95" s="64"/>
      <c r="FS95" s="64">
        <f t="shared" si="348"/>
        <v>0</v>
      </c>
      <c r="FT95" s="64">
        <f t="shared" si="349"/>
        <v>0</v>
      </c>
      <c r="FU95" s="426">
        <f t="shared" si="350"/>
        <v>0</v>
      </c>
      <c r="FV95" s="426">
        <f t="shared" si="394"/>
        <v>0</v>
      </c>
      <c r="FW95" s="64">
        <f t="shared" si="395"/>
        <v>0</v>
      </c>
      <c r="FX95" s="64">
        <f t="shared" si="352"/>
        <v>0</v>
      </c>
      <c r="FY95" s="64">
        <f t="shared" si="396"/>
        <v>0</v>
      </c>
      <c r="FZ95" s="64">
        <f t="shared" si="353"/>
        <v>0</v>
      </c>
      <c r="GA95" s="64">
        <f t="shared" si="354"/>
        <v>0</v>
      </c>
      <c r="GB95" s="64">
        <f t="shared" si="397"/>
        <v>0</v>
      </c>
      <c r="GC95" s="64">
        <f t="shared" si="355"/>
        <v>0</v>
      </c>
      <c r="GD95" s="64">
        <f t="shared" si="356"/>
        <v>0</v>
      </c>
      <c r="GE95" s="64">
        <f t="shared" si="357"/>
        <v>0</v>
      </c>
      <c r="GF95" s="64">
        <f t="shared" si="358"/>
        <v>0</v>
      </c>
      <c r="GG95" s="64">
        <f t="shared" si="359"/>
        <v>0</v>
      </c>
      <c r="GH95" s="64">
        <f t="shared" si="360"/>
        <v>0</v>
      </c>
      <c r="GI95" s="64">
        <f t="shared" si="361"/>
        <v>0</v>
      </c>
      <c r="GJ95" s="64">
        <f t="shared" si="362"/>
        <v>0</v>
      </c>
      <c r="GK95" s="64"/>
      <c r="GL95" s="64">
        <f t="shared" si="363"/>
        <v>0</v>
      </c>
      <c r="GM95" s="64">
        <f t="shared" si="364"/>
        <v>0</v>
      </c>
      <c r="GN95" s="64"/>
      <c r="GO95" s="64">
        <f t="shared" si="365"/>
        <v>0</v>
      </c>
      <c r="GP95" s="64">
        <f t="shared" si="366"/>
        <v>0</v>
      </c>
      <c r="GQ95" s="426">
        <f t="shared" si="367"/>
        <v>0</v>
      </c>
      <c r="GR95" s="426">
        <f t="shared" si="398"/>
        <v>0</v>
      </c>
      <c r="GS95" s="64">
        <f t="shared" si="399"/>
        <v>0</v>
      </c>
      <c r="GT95" s="64">
        <f t="shared" si="369"/>
        <v>0</v>
      </c>
      <c r="GU95" s="64">
        <f t="shared" si="400"/>
        <v>0</v>
      </c>
      <c r="GV95" s="64">
        <f t="shared" si="370"/>
        <v>0</v>
      </c>
      <c r="GW95" s="64">
        <f t="shared" si="371"/>
        <v>0</v>
      </c>
      <c r="GX95" s="64">
        <f t="shared" si="401"/>
        <v>0</v>
      </c>
      <c r="GY95" s="64">
        <f t="shared" si="372"/>
        <v>0</v>
      </c>
      <c r="GZ95" s="64">
        <f t="shared" si="373"/>
        <v>0</v>
      </c>
      <c r="HA95" s="64">
        <f t="shared" si="402"/>
        <v>0</v>
      </c>
      <c r="HB95" s="64">
        <f t="shared" si="374"/>
        <v>0</v>
      </c>
      <c r="HC95" s="64">
        <f t="shared" si="375"/>
        <v>0</v>
      </c>
      <c r="HD95" s="64">
        <f t="shared" si="403"/>
        <v>0</v>
      </c>
      <c r="HE95" s="64">
        <f t="shared" si="376"/>
        <v>0</v>
      </c>
      <c r="HF95" s="64">
        <f t="shared" si="377"/>
        <v>0</v>
      </c>
      <c r="HG95" s="64"/>
      <c r="HH95" s="64">
        <f t="shared" si="378"/>
        <v>0</v>
      </c>
      <c r="HI95" s="64">
        <f t="shared" si="379"/>
        <v>0</v>
      </c>
      <c r="HJ95" s="64"/>
      <c r="HK95" s="64">
        <f t="shared" si="380"/>
        <v>0</v>
      </c>
      <c r="HL95" s="382">
        <f t="shared" si="381"/>
        <v>0</v>
      </c>
      <c r="HM95" s="398">
        <f t="shared" si="305"/>
        <v>636.78601000000003</v>
      </c>
      <c r="HN95" s="398">
        <f t="shared" si="404"/>
        <v>0</v>
      </c>
      <c r="HO95" s="382">
        <f t="shared" si="306"/>
        <v>0</v>
      </c>
      <c r="HP95" s="382">
        <f t="shared" si="405"/>
        <v>0</v>
      </c>
      <c r="HQ95" s="382">
        <f t="shared" si="428"/>
        <v>0</v>
      </c>
      <c r="HR95" s="382">
        <f t="shared" si="429"/>
        <v>0</v>
      </c>
      <c r="HS95" s="382">
        <f t="shared" si="430"/>
        <v>0</v>
      </c>
      <c r="HT95" s="382">
        <f t="shared" si="431"/>
        <v>0</v>
      </c>
      <c r="HU95" s="382">
        <f t="shared" si="432"/>
        <v>0</v>
      </c>
      <c r="HV95" s="382">
        <f t="shared" si="433"/>
        <v>0</v>
      </c>
      <c r="HW95" s="382">
        <f t="shared" si="434"/>
        <v>636.78601000000003</v>
      </c>
      <c r="HX95" s="382">
        <f t="shared" si="435"/>
        <v>0</v>
      </c>
      <c r="HY95" s="382">
        <f t="shared" si="436"/>
        <v>0</v>
      </c>
      <c r="HZ95" s="382">
        <f t="shared" si="437"/>
        <v>0</v>
      </c>
      <c r="IA95" s="382">
        <f t="shared" si="438"/>
        <v>0</v>
      </c>
      <c r="IB95" s="382">
        <f t="shared" si="439"/>
        <v>0</v>
      </c>
      <c r="IC95" s="382">
        <f t="shared" si="440"/>
        <v>0</v>
      </c>
      <c r="ID95" s="382">
        <f t="shared" si="441"/>
        <v>0</v>
      </c>
      <c r="IE95" s="382">
        <f t="shared" si="442"/>
        <v>0</v>
      </c>
      <c r="IF95" s="382">
        <f t="shared" si="443"/>
        <v>0</v>
      </c>
      <c r="IG95" s="382">
        <f t="shared" si="444"/>
        <v>0</v>
      </c>
    </row>
    <row r="96" spans="1:241" s="79" customFormat="1" ht="24.75" hidden="1" customHeight="1" outlineLevel="2">
      <c r="A96" s="57" t="s">
        <v>119</v>
      </c>
      <c r="B96" s="60" t="s">
        <v>567</v>
      </c>
      <c r="C96" s="282" t="s">
        <v>130</v>
      </c>
      <c r="D96" s="282" t="s">
        <v>198</v>
      </c>
      <c r="E96" s="359" t="s">
        <v>21</v>
      </c>
      <c r="F96" s="389" t="s">
        <v>606</v>
      </c>
      <c r="G96" s="245" t="s">
        <v>102</v>
      </c>
      <c r="H96" s="245">
        <v>23.59</v>
      </c>
      <c r="I96" s="245">
        <v>22.18</v>
      </c>
      <c r="J96" s="245">
        <v>2019</v>
      </c>
      <c r="K96" s="245">
        <v>2019</v>
      </c>
      <c r="L96" s="245"/>
      <c r="M96" s="34">
        <f t="shared" si="419"/>
        <v>0</v>
      </c>
      <c r="N96" s="392" t="s">
        <v>606</v>
      </c>
      <c r="O96" s="34">
        <f t="shared" si="420"/>
        <v>1517.492992</v>
      </c>
      <c r="P96" s="34">
        <f t="shared" si="421"/>
        <v>0</v>
      </c>
      <c r="Q96" s="34">
        <f t="shared" si="421"/>
        <v>0</v>
      </c>
      <c r="R96" s="34">
        <f t="shared" si="421"/>
        <v>0</v>
      </c>
      <c r="S96" s="34">
        <f t="shared" si="421"/>
        <v>0</v>
      </c>
      <c r="T96" s="34">
        <f t="shared" si="421"/>
        <v>0</v>
      </c>
      <c r="U96" s="34">
        <f t="shared" si="421"/>
        <v>1517.492992</v>
      </c>
      <c r="V96" s="66">
        <f t="shared" ref="V96:V147" si="448">SUBTOTAL(9,W96:AE96)</f>
        <v>0</v>
      </c>
      <c r="W96" s="34">
        <v>1464.7441600000002</v>
      </c>
      <c r="X96" s="34"/>
      <c r="Y96" s="34"/>
      <c r="Z96" s="34"/>
      <c r="AA96" s="34"/>
      <c r="AB96" s="34"/>
      <c r="AC96" s="34"/>
      <c r="AD96" s="34"/>
      <c r="AE96" s="34"/>
      <c r="AF96" s="34"/>
      <c r="AG96" s="34">
        <f t="shared" si="424"/>
        <v>0</v>
      </c>
      <c r="AH96" s="34">
        <f t="shared" si="424"/>
        <v>0</v>
      </c>
      <c r="AI96" s="34">
        <f t="shared" si="415"/>
        <v>0</v>
      </c>
      <c r="AJ96" s="34"/>
      <c r="AK96" s="34"/>
      <c r="AL96" s="34"/>
      <c r="AM96" s="34"/>
      <c r="AN96" s="34"/>
      <c r="AO96" s="34"/>
      <c r="AP96" s="34"/>
      <c r="AQ96" s="34"/>
      <c r="AR96" s="34"/>
      <c r="AS96" s="34">
        <f t="shared" si="425"/>
        <v>0</v>
      </c>
      <c r="AT96" s="34">
        <f t="shared" si="425"/>
        <v>0</v>
      </c>
      <c r="AU96" s="34"/>
      <c r="AV96" s="34">
        <f t="shared" si="422"/>
        <v>0</v>
      </c>
      <c r="AW96" s="34">
        <f t="shared" si="422"/>
        <v>0</v>
      </c>
      <c r="AX96" s="34"/>
      <c r="AY96" s="34">
        <f t="shared" si="423"/>
        <v>0</v>
      </c>
      <c r="AZ96" s="34">
        <f t="shared" si="423"/>
        <v>685</v>
      </c>
      <c r="BA96" s="245"/>
      <c r="BB96" s="245"/>
      <c r="BC96" s="245"/>
      <c r="BD96" s="245"/>
      <c r="BE96" s="245"/>
      <c r="BF96" s="34">
        <v>685</v>
      </c>
      <c r="BG96" s="245"/>
      <c r="BH96" s="245"/>
      <c r="BI96" s="245"/>
      <c r="BJ96" s="245"/>
      <c r="BK96" s="34"/>
      <c r="BL96" s="34"/>
      <c r="BM96" s="34">
        <f t="shared" si="426"/>
        <v>0</v>
      </c>
      <c r="BN96" s="34">
        <f t="shared" si="426"/>
        <v>0</v>
      </c>
      <c r="BO96" s="245"/>
      <c r="BP96" s="245"/>
      <c r="BQ96" s="245"/>
      <c r="BR96" s="245"/>
      <c r="BS96" s="245"/>
      <c r="BT96" s="245"/>
      <c r="BU96" s="245"/>
      <c r="BV96" s="245"/>
      <c r="BW96" s="245"/>
      <c r="BX96" s="245"/>
      <c r="BY96" s="245"/>
      <c r="BZ96" s="245"/>
      <c r="CA96" s="34">
        <f t="shared" si="445"/>
        <v>0</v>
      </c>
      <c r="CB96" s="34">
        <f t="shared" si="445"/>
        <v>832.49299199999996</v>
      </c>
      <c r="CC96" s="245"/>
      <c r="CD96" s="245"/>
      <c r="CE96" s="245"/>
      <c r="CF96" s="245"/>
      <c r="CG96" s="34"/>
      <c r="CH96" s="34">
        <v>832.49299199999996</v>
      </c>
      <c r="CI96" s="245"/>
      <c r="CJ96" s="245"/>
      <c r="CK96" s="245"/>
      <c r="CL96" s="245"/>
      <c r="CM96" s="245"/>
      <c r="CN96" s="245"/>
      <c r="CO96" s="34">
        <f t="shared" si="427"/>
        <v>0</v>
      </c>
      <c r="CP96" s="34">
        <f t="shared" si="427"/>
        <v>0</v>
      </c>
      <c r="CQ96" s="34"/>
      <c r="CR96" s="34"/>
      <c r="CS96" s="34"/>
      <c r="CT96" s="34"/>
      <c r="CU96" s="34"/>
      <c r="CV96" s="34"/>
      <c r="CW96" s="34"/>
      <c r="CX96" s="34"/>
      <c r="CY96" s="34"/>
      <c r="CZ96" s="58"/>
      <c r="DA96" s="58"/>
      <c r="DB96" s="58"/>
      <c r="DC96" s="380">
        <f t="shared" si="307"/>
        <v>0</v>
      </c>
      <c r="DD96" s="380">
        <f t="shared" si="308"/>
        <v>1517.492992</v>
      </c>
      <c r="DE96" s="64">
        <f t="shared" si="309"/>
        <v>0</v>
      </c>
      <c r="DF96" s="64">
        <f t="shared" si="310"/>
        <v>0</v>
      </c>
      <c r="DG96" s="64">
        <f t="shared" si="311"/>
        <v>0</v>
      </c>
      <c r="DH96" s="64">
        <f t="shared" si="312"/>
        <v>0</v>
      </c>
      <c r="DI96" s="64">
        <f t="shared" si="313"/>
        <v>0</v>
      </c>
      <c r="DJ96" s="64">
        <f t="shared" si="314"/>
        <v>1517.492992</v>
      </c>
      <c r="DK96" s="64">
        <f t="shared" si="315"/>
        <v>0</v>
      </c>
      <c r="DL96" s="64">
        <f t="shared" si="316"/>
        <v>0</v>
      </c>
      <c r="DM96" s="64">
        <f t="shared" si="317"/>
        <v>0</v>
      </c>
      <c r="DN96" s="64">
        <f t="shared" si="318"/>
        <v>0</v>
      </c>
      <c r="DO96" s="64">
        <f t="shared" si="319"/>
        <v>0</v>
      </c>
      <c r="DP96" s="64">
        <f t="shared" si="320"/>
        <v>0</v>
      </c>
      <c r="DQ96" s="245">
        <v>0</v>
      </c>
      <c r="DR96" s="245">
        <v>0</v>
      </c>
      <c r="DS96" s="245">
        <v>0</v>
      </c>
      <c r="DT96" s="245">
        <v>1</v>
      </c>
      <c r="DU96" s="245">
        <v>0</v>
      </c>
      <c r="DV96" s="245">
        <f t="shared" si="446"/>
        <v>1</v>
      </c>
      <c r="DW96" s="245"/>
      <c r="DX96" s="245"/>
      <c r="DY96" s="34">
        <v>1009.8332999999997</v>
      </c>
      <c r="DZ96" s="34">
        <f t="shared" si="447"/>
        <v>7304.3449074760501</v>
      </c>
      <c r="EA96" s="34">
        <v>2.27</v>
      </c>
      <c r="EB96" s="64">
        <f t="shared" si="382"/>
        <v>0</v>
      </c>
      <c r="EC96" s="426">
        <f t="shared" si="383"/>
        <v>1464.7441600000002</v>
      </c>
      <c r="ED96" s="426">
        <f t="shared" si="384"/>
        <v>685</v>
      </c>
      <c r="EE96" s="64">
        <f t="shared" si="385"/>
        <v>685</v>
      </c>
      <c r="EF96" s="64">
        <f t="shared" si="321"/>
        <v>0</v>
      </c>
      <c r="EG96" s="64">
        <f t="shared" si="386"/>
        <v>0</v>
      </c>
      <c r="EH96" s="64">
        <f t="shared" si="322"/>
        <v>0</v>
      </c>
      <c r="EI96" s="64">
        <f t="shared" si="323"/>
        <v>0</v>
      </c>
      <c r="EJ96" s="64">
        <f t="shared" si="387"/>
        <v>0</v>
      </c>
      <c r="EK96" s="64">
        <f t="shared" si="324"/>
        <v>0</v>
      </c>
      <c r="EL96" s="64">
        <f t="shared" si="325"/>
        <v>0</v>
      </c>
      <c r="EM96" s="64">
        <f t="shared" si="326"/>
        <v>1464.7441600000002</v>
      </c>
      <c r="EN96" s="64">
        <f t="shared" si="327"/>
        <v>685</v>
      </c>
      <c r="EO96" s="64">
        <f t="shared" si="328"/>
        <v>0</v>
      </c>
      <c r="EP96" s="64">
        <f t="shared" si="329"/>
        <v>0</v>
      </c>
      <c r="EQ96" s="64">
        <f t="shared" si="330"/>
        <v>0</v>
      </c>
      <c r="ER96" s="64">
        <f t="shared" si="331"/>
        <v>0</v>
      </c>
      <c r="ES96" s="64"/>
      <c r="ET96" s="426">
        <f t="shared" si="332"/>
        <v>0</v>
      </c>
      <c r="EU96" s="64">
        <f t="shared" si="333"/>
        <v>0</v>
      </c>
      <c r="EV96" s="64"/>
      <c r="EW96" s="426">
        <f t="shared" si="334"/>
        <v>0</v>
      </c>
      <c r="EX96" s="64">
        <f t="shared" si="388"/>
        <v>0</v>
      </c>
      <c r="EY96" s="426">
        <f t="shared" si="389"/>
        <v>0</v>
      </c>
      <c r="EZ96" s="426">
        <f t="shared" si="390"/>
        <v>0</v>
      </c>
      <c r="FA96" s="64">
        <f t="shared" si="391"/>
        <v>0</v>
      </c>
      <c r="FB96" s="64">
        <f t="shared" si="335"/>
        <v>0</v>
      </c>
      <c r="FC96" s="64">
        <f t="shared" si="392"/>
        <v>0</v>
      </c>
      <c r="FD96" s="64">
        <f t="shared" si="336"/>
        <v>0</v>
      </c>
      <c r="FE96" s="64">
        <f t="shared" si="337"/>
        <v>0</v>
      </c>
      <c r="FF96" s="64">
        <f t="shared" si="393"/>
        <v>0</v>
      </c>
      <c r="FG96" s="64">
        <f t="shared" si="338"/>
        <v>0</v>
      </c>
      <c r="FH96" s="64">
        <f t="shared" si="339"/>
        <v>0</v>
      </c>
      <c r="FI96" s="64">
        <f t="shared" si="340"/>
        <v>0</v>
      </c>
      <c r="FJ96" s="64">
        <f t="shared" si="341"/>
        <v>0</v>
      </c>
      <c r="FK96" s="64">
        <f t="shared" si="342"/>
        <v>0</v>
      </c>
      <c r="FL96" s="64">
        <f t="shared" si="343"/>
        <v>0</v>
      </c>
      <c r="FM96" s="64">
        <f t="shared" si="344"/>
        <v>0</v>
      </c>
      <c r="FN96" s="64">
        <f t="shared" si="345"/>
        <v>0</v>
      </c>
      <c r="FO96" s="64"/>
      <c r="FP96" s="64">
        <f t="shared" si="346"/>
        <v>0</v>
      </c>
      <c r="FQ96" s="64">
        <f t="shared" si="347"/>
        <v>0</v>
      </c>
      <c r="FR96" s="64"/>
      <c r="FS96" s="64">
        <f t="shared" si="348"/>
        <v>0</v>
      </c>
      <c r="FT96" s="64">
        <f t="shared" si="349"/>
        <v>0</v>
      </c>
      <c r="FU96" s="426">
        <f t="shared" si="350"/>
        <v>0</v>
      </c>
      <c r="FV96" s="426">
        <f t="shared" si="394"/>
        <v>832.49299199999996</v>
      </c>
      <c r="FW96" s="64">
        <f t="shared" si="395"/>
        <v>832.49299199999996</v>
      </c>
      <c r="FX96" s="64">
        <f t="shared" si="352"/>
        <v>0</v>
      </c>
      <c r="FY96" s="64">
        <f t="shared" si="396"/>
        <v>0</v>
      </c>
      <c r="FZ96" s="64">
        <f t="shared" si="353"/>
        <v>0</v>
      </c>
      <c r="GA96" s="64">
        <f t="shared" si="354"/>
        <v>0</v>
      </c>
      <c r="GB96" s="64">
        <f t="shared" si="397"/>
        <v>0</v>
      </c>
      <c r="GC96" s="64">
        <f t="shared" si="355"/>
        <v>0</v>
      </c>
      <c r="GD96" s="64">
        <f t="shared" si="356"/>
        <v>0</v>
      </c>
      <c r="GE96" s="64">
        <f t="shared" si="357"/>
        <v>0</v>
      </c>
      <c r="GF96" s="64">
        <f t="shared" si="358"/>
        <v>832.49299199999996</v>
      </c>
      <c r="GG96" s="64">
        <f t="shared" si="359"/>
        <v>0</v>
      </c>
      <c r="GH96" s="64">
        <f t="shared" si="360"/>
        <v>0</v>
      </c>
      <c r="GI96" s="64">
        <f t="shared" si="361"/>
        <v>0</v>
      </c>
      <c r="GJ96" s="64">
        <f t="shared" si="362"/>
        <v>0</v>
      </c>
      <c r="GK96" s="64"/>
      <c r="GL96" s="64">
        <f t="shared" si="363"/>
        <v>0</v>
      </c>
      <c r="GM96" s="64">
        <f t="shared" si="364"/>
        <v>0</v>
      </c>
      <c r="GN96" s="64"/>
      <c r="GO96" s="64">
        <f t="shared" si="365"/>
        <v>0</v>
      </c>
      <c r="GP96" s="64">
        <f t="shared" si="366"/>
        <v>0</v>
      </c>
      <c r="GQ96" s="426">
        <f t="shared" si="367"/>
        <v>0</v>
      </c>
      <c r="GR96" s="426">
        <f t="shared" si="398"/>
        <v>0</v>
      </c>
      <c r="GS96" s="64">
        <f t="shared" si="399"/>
        <v>0</v>
      </c>
      <c r="GT96" s="64">
        <f t="shared" si="369"/>
        <v>0</v>
      </c>
      <c r="GU96" s="64">
        <f t="shared" si="400"/>
        <v>0</v>
      </c>
      <c r="GV96" s="64">
        <f t="shared" si="370"/>
        <v>0</v>
      </c>
      <c r="GW96" s="64">
        <f t="shared" si="371"/>
        <v>0</v>
      </c>
      <c r="GX96" s="64">
        <f t="shared" si="401"/>
        <v>0</v>
      </c>
      <c r="GY96" s="64">
        <f t="shared" si="372"/>
        <v>0</v>
      </c>
      <c r="GZ96" s="64">
        <f t="shared" si="373"/>
        <v>0</v>
      </c>
      <c r="HA96" s="64">
        <f t="shared" si="402"/>
        <v>0</v>
      </c>
      <c r="HB96" s="64">
        <f t="shared" si="374"/>
        <v>0</v>
      </c>
      <c r="HC96" s="64">
        <f t="shared" si="375"/>
        <v>0</v>
      </c>
      <c r="HD96" s="64">
        <f t="shared" si="403"/>
        <v>0</v>
      </c>
      <c r="HE96" s="64">
        <f t="shared" si="376"/>
        <v>0</v>
      </c>
      <c r="HF96" s="64">
        <f t="shared" si="377"/>
        <v>0</v>
      </c>
      <c r="HG96" s="64"/>
      <c r="HH96" s="64">
        <f t="shared" si="378"/>
        <v>0</v>
      </c>
      <c r="HI96" s="64">
        <f t="shared" si="379"/>
        <v>0</v>
      </c>
      <c r="HJ96" s="64"/>
      <c r="HK96" s="64">
        <f t="shared" si="380"/>
        <v>0</v>
      </c>
      <c r="HL96" s="382">
        <f t="shared" si="381"/>
        <v>0</v>
      </c>
      <c r="HM96" s="398">
        <f t="shared" si="305"/>
        <v>1464.7441600000002</v>
      </c>
      <c r="HN96" s="398">
        <f t="shared" si="404"/>
        <v>1517.492992</v>
      </c>
      <c r="HO96" s="382">
        <f t="shared" si="306"/>
        <v>1517.492992</v>
      </c>
      <c r="HP96" s="382">
        <f t="shared" si="405"/>
        <v>0</v>
      </c>
      <c r="HQ96" s="382">
        <f t="shared" si="428"/>
        <v>0</v>
      </c>
      <c r="HR96" s="382">
        <f t="shared" si="429"/>
        <v>0</v>
      </c>
      <c r="HS96" s="382">
        <f t="shared" si="430"/>
        <v>0</v>
      </c>
      <c r="HT96" s="382">
        <f t="shared" si="431"/>
        <v>0</v>
      </c>
      <c r="HU96" s="382">
        <f t="shared" si="432"/>
        <v>0</v>
      </c>
      <c r="HV96" s="382">
        <f t="shared" si="433"/>
        <v>0</v>
      </c>
      <c r="HW96" s="382">
        <f t="shared" si="434"/>
        <v>1464.7441600000002</v>
      </c>
      <c r="HX96" s="382">
        <f t="shared" si="435"/>
        <v>1517.492992</v>
      </c>
      <c r="HY96" s="382">
        <f t="shared" si="436"/>
        <v>0</v>
      </c>
      <c r="HZ96" s="382">
        <f t="shared" si="437"/>
        <v>0</v>
      </c>
      <c r="IA96" s="382">
        <f t="shared" si="438"/>
        <v>0</v>
      </c>
      <c r="IB96" s="382">
        <f t="shared" si="439"/>
        <v>0</v>
      </c>
      <c r="IC96" s="382">
        <f t="shared" si="440"/>
        <v>0</v>
      </c>
      <c r="ID96" s="382">
        <f t="shared" si="441"/>
        <v>0</v>
      </c>
      <c r="IE96" s="382">
        <f t="shared" si="442"/>
        <v>0</v>
      </c>
      <c r="IF96" s="382">
        <f t="shared" si="443"/>
        <v>0</v>
      </c>
      <c r="IG96" s="382">
        <f t="shared" si="444"/>
        <v>0</v>
      </c>
    </row>
    <row r="97" spans="1:241" s="52" customFormat="1" ht="27" hidden="1" customHeight="1">
      <c r="A97" s="49" t="s">
        <v>132</v>
      </c>
      <c r="B97" s="69" t="s">
        <v>58</v>
      </c>
      <c r="C97" s="530" t="s">
        <v>365</v>
      </c>
      <c r="D97" s="531"/>
      <c r="E97" s="49" t="s">
        <v>43</v>
      </c>
      <c r="F97" s="49"/>
      <c r="G97" s="50"/>
      <c r="H97" s="27"/>
      <c r="I97" s="27"/>
      <c r="J97" s="50">
        <v>2017</v>
      </c>
      <c r="K97" s="50">
        <v>2018</v>
      </c>
      <c r="L97" s="50"/>
      <c r="M97" s="27">
        <f t="shared" ref="M97:BP97" si="449">SUM(M98:M112)</f>
        <v>2955.3719999999998</v>
      </c>
      <c r="N97" s="27"/>
      <c r="O97" s="27">
        <f t="shared" si="449"/>
        <v>2558.0879999999997</v>
      </c>
      <c r="P97" s="27">
        <f t="shared" si="449"/>
        <v>272.41200000000003</v>
      </c>
      <c r="Q97" s="27">
        <f t="shared" si="449"/>
        <v>272.41200000000003</v>
      </c>
      <c r="R97" s="27">
        <f t="shared" si="449"/>
        <v>680</v>
      </c>
      <c r="S97" s="27">
        <f t="shared" si="449"/>
        <v>680</v>
      </c>
      <c r="T97" s="27">
        <f t="shared" si="449"/>
        <v>751.11</v>
      </c>
      <c r="U97" s="27">
        <f t="shared" si="449"/>
        <v>353.82599999999996</v>
      </c>
      <c r="V97" s="27">
        <f t="shared" si="449"/>
        <v>0</v>
      </c>
      <c r="W97" s="27">
        <f>SUM(W98:W112)</f>
        <v>353.82600000000002</v>
      </c>
      <c r="X97" s="27">
        <f t="shared" si="449"/>
        <v>0</v>
      </c>
      <c r="Y97" s="27">
        <f t="shared" si="449"/>
        <v>0</v>
      </c>
      <c r="Z97" s="27">
        <f t="shared" si="449"/>
        <v>0</v>
      </c>
      <c r="AA97" s="27">
        <f t="shared" si="449"/>
        <v>0</v>
      </c>
      <c r="AB97" s="27">
        <f t="shared" si="449"/>
        <v>0</v>
      </c>
      <c r="AC97" s="27">
        <f t="shared" si="449"/>
        <v>0</v>
      </c>
      <c r="AD97" s="27">
        <f t="shared" si="449"/>
        <v>0</v>
      </c>
      <c r="AE97" s="27">
        <f t="shared" si="449"/>
        <v>0</v>
      </c>
      <c r="AF97" s="27"/>
      <c r="AG97" s="27">
        <f t="shared" si="449"/>
        <v>751.11</v>
      </c>
      <c r="AH97" s="27">
        <f>SUM(AH98:AH112)</f>
        <v>751.11</v>
      </c>
      <c r="AI97" s="27">
        <f t="shared" si="415"/>
        <v>0</v>
      </c>
      <c r="AJ97" s="27">
        <f t="shared" si="449"/>
        <v>0</v>
      </c>
      <c r="AK97" s="27">
        <f t="shared" si="449"/>
        <v>0</v>
      </c>
      <c r="AL97" s="27">
        <f t="shared" si="449"/>
        <v>0</v>
      </c>
      <c r="AM97" s="27">
        <f t="shared" si="449"/>
        <v>0</v>
      </c>
      <c r="AN97" s="27">
        <f t="shared" si="449"/>
        <v>0</v>
      </c>
      <c r="AO97" s="27">
        <f t="shared" si="449"/>
        <v>0</v>
      </c>
      <c r="AP97" s="27">
        <f t="shared" si="449"/>
        <v>0</v>
      </c>
      <c r="AQ97" s="27">
        <f t="shared" si="449"/>
        <v>0</v>
      </c>
      <c r="AR97" s="27">
        <f t="shared" si="449"/>
        <v>0</v>
      </c>
      <c r="AS97" s="27">
        <f t="shared" si="449"/>
        <v>500.74</v>
      </c>
      <c r="AT97" s="27">
        <f t="shared" si="449"/>
        <v>500.74</v>
      </c>
      <c r="AU97" s="27"/>
      <c r="AV97" s="27">
        <f t="shared" si="449"/>
        <v>0</v>
      </c>
      <c r="AW97" s="27">
        <f t="shared" si="449"/>
        <v>0</v>
      </c>
      <c r="AX97" s="27"/>
      <c r="AY97" s="27">
        <f t="shared" si="449"/>
        <v>2955.3719999999998</v>
      </c>
      <c r="AZ97" s="27">
        <f t="shared" si="449"/>
        <v>2558.0879999999997</v>
      </c>
      <c r="BA97" s="27">
        <f t="shared" si="449"/>
        <v>272.41200000000003</v>
      </c>
      <c r="BB97" s="27">
        <f t="shared" si="449"/>
        <v>272.41200000000003</v>
      </c>
      <c r="BC97" s="27">
        <f t="shared" si="449"/>
        <v>680</v>
      </c>
      <c r="BD97" s="27">
        <f t="shared" si="449"/>
        <v>680</v>
      </c>
      <c r="BE97" s="27">
        <f t="shared" si="449"/>
        <v>751.11</v>
      </c>
      <c r="BF97" s="27">
        <f t="shared" si="449"/>
        <v>353.82599999999996</v>
      </c>
      <c r="BG97" s="27">
        <f t="shared" si="449"/>
        <v>751.11</v>
      </c>
      <c r="BH97" s="27">
        <f t="shared" si="449"/>
        <v>751.11</v>
      </c>
      <c r="BI97" s="27">
        <f t="shared" si="449"/>
        <v>500.74</v>
      </c>
      <c r="BJ97" s="27">
        <f t="shared" si="449"/>
        <v>500.74</v>
      </c>
      <c r="BK97" s="27">
        <f t="shared" si="449"/>
        <v>0</v>
      </c>
      <c r="BL97" s="27">
        <f t="shared" si="449"/>
        <v>0</v>
      </c>
      <c r="BM97" s="27">
        <f t="shared" si="449"/>
        <v>0</v>
      </c>
      <c r="BN97" s="27">
        <f t="shared" si="449"/>
        <v>0</v>
      </c>
      <c r="BO97" s="27">
        <f t="shared" si="449"/>
        <v>0</v>
      </c>
      <c r="BP97" s="27">
        <f t="shared" si="449"/>
        <v>0</v>
      </c>
      <c r="BQ97" s="27">
        <f t="shared" ref="BQ97:DB97" si="450">SUM(BQ98:BQ112)</f>
        <v>0</v>
      </c>
      <c r="BR97" s="27">
        <f t="shared" si="450"/>
        <v>0</v>
      </c>
      <c r="BS97" s="27">
        <f t="shared" si="450"/>
        <v>0</v>
      </c>
      <c r="BT97" s="27">
        <f t="shared" si="450"/>
        <v>0</v>
      </c>
      <c r="BU97" s="27">
        <f t="shared" si="450"/>
        <v>0</v>
      </c>
      <c r="BV97" s="27">
        <f t="shared" si="450"/>
        <v>0</v>
      </c>
      <c r="BW97" s="27">
        <f t="shared" si="450"/>
        <v>0</v>
      </c>
      <c r="BX97" s="27">
        <f t="shared" si="450"/>
        <v>0</v>
      </c>
      <c r="BY97" s="27">
        <f t="shared" si="450"/>
        <v>0</v>
      </c>
      <c r="BZ97" s="27">
        <f t="shared" si="450"/>
        <v>0</v>
      </c>
      <c r="CA97" s="27">
        <f t="shared" si="450"/>
        <v>0</v>
      </c>
      <c r="CB97" s="27">
        <f t="shared" si="450"/>
        <v>0</v>
      </c>
      <c r="CC97" s="27">
        <f t="shared" si="450"/>
        <v>0</v>
      </c>
      <c r="CD97" s="27">
        <f t="shared" si="450"/>
        <v>0</v>
      </c>
      <c r="CE97" s="27">
        <f t="shared" si="450"/>
        <v>0</v>
      </c>
      <c r="CF97" s="27">
        <f t="shared" si="450"/>
        <v>0</v>
      </c>
      <c r="CG97" s="27">
        <f t="shared" si="450"/>
        <v>0</v>
      </c>
      <c r="CH97" s="27">
        <f t="shared" si="450"/>
        <v>0</v>
      </c>
      <c r="CI97" s="27">
        <f t="shared" si="450"/>
        <v>0</v>
      </c>
      <c r="CJ97" s="27">
        <f t="shared" si="450"/>
        <v>0</v>
      </c>
      <c r="CK97" s="27">
        <f t="shared" si="450"/>
        <v>0</v>
      </c>
      <c r="CL97" s="27">
        <f t="shared" si="450"/>
        <v>0</v>
      </c>
      <c r="CM97" s="27">
        <f t="shared" si="450"/>
        <v>0</v>
      </c>
      <c r="CN97" s="27">
        <f t="shared" si="450"/>
        <v>0</v>
      </c>
      <c r="CO97" s="27">
        <f t="shared" si="450"/>
        <v>0</v>
      </c>
      <c r="CP97" s="27">
        <f t="shared" si="450"/>
        <v>0</v>
      </c>
      <c r="CQ97" s="27">
        <f t="shared" si="450"/>
        <v>0</v>
      </c>
      <c r="CR97" s="27">
        <f t="shared" si="450"/>
        <v>0</v>
      </c>
      <c r="CS97" s="27">
        <f t="shared" si="450"/>
        <v>0</v>
      </c>
      <c r="CT97" s="27">
        <f t="shared" si="450"/>
        <v>0</v>
      </c>
      <c r="CU97" s="27">
        <f t="shared" si="450"/>
        <v>0</v>
      </c>
      <c r="CV97" s="27">
        <f t="shared" si="450"/>
        <v>0</v>
      </c>
      <c r="CW97" s="27">
        <f t="shared" si="450"/>
        <v>0</v>
      </c>
      <c r="CX97" s="27">
        <f t="shared" si="450"/>
        <v>0</v>
      </c>
      <c r="CY97" s="27">
        <f t="shared" si="450"/>
        <v>0</v>
      </c>
      <c r="CZ97" s="27">
        <f t="shared" si="450"/>
        <v>0</v>
      </c>
      <c r="DA97" s="27">
        <f t="shared" si="450"/>
        <v>0</v>
      </c>
      <c r="DB97" s="27">
        <f t="shared" si="450"/>
        <v>0</v>
      </c>
      <c r="DC97" s="380">
        <f t="shared" si="307"/>
        <v>2955.3720000000003</v>
      </c>
      <c r="DD97" s="380">
        <f t="shared" si="308"/>
        <v>2558.0879999999997</v>
      </c>
      <c r="DE97" s="64">
        <f t="shared" si="309"/>
        <v>272.41200000000003</v>
      </c>
      <c r="DF97" s="64">
        <f t="shared" si="310"/>
        <v>272.41200000000003</v>
      </c>
      <c r="DG97" s="64">
        <f t="shared" si="311"/>
        <v>680</v>
      </c>
      <c r="DH97" s="64">
        <f t="shared" si="312"/>
        <v>680</v>
      </c>
      <c r="DI97" s="64">
        <f t="shared" si="313"/>
        <v>751.11</v>
      </c>
      <c r="DJ97" s="64">
        <f t="shared" si="314"/>
        <v>353.82599999999996</v>
      </c>
      <c r="DK97" s="64">
        <f t="shared" si="315"/>
        <v>751.11</v>
      </c>
      <c r="DL97" s="64">
        <f t="shared" si="316"/>
        <v>751.11</v>
      </c>
      <c r="DM97" s="64">
        <f t="shared" si="317"/>
        <v>500.74</v>
      </c>
      <c r="DN97" s="64">
        <f t="shared" si="318"/>
        <v>500.74</v>
      </c>
      <c r="DO97" s="64">
        <f t="shared" si="319"/>
        <v>0</v>
      </c>
      <c r="DP97" s="64">
        <f t="shared" si="320"/>
        <v>0</v>
      </c>
      <c r="DQ97" s="51"/>
      <c r="DR97" s="51"/>
      <c r="DS97" s="51"/>
      <c r="DT97" s="51"/>
      <c r="DU97" s="51"/>
      <c r="DV97" s="51"/>
      <c r="DW97" s="27"/>
      <c r="DX97" s="27"/>
      <c r="DY97" s="27"/>
      <c r="DZ97" s="27">
        <f>+DZ98+DZ99</f>
        <v>892.75086809999993</v>
      </c>
      <c r="EA97" s="27"/>
      <c r="EB97" s="64">
        <f t="shared" si="382"/>
        <v>2955.3720000000003</v>
      </c>
      <c r="EC97" s="426">
        <f t="shared" si="383"/>
        <v>1306.2380000000001</v>
      </c>
      <c r="ED97" s="426">
        <f t="shared" si="384"/>
        <v>2057.348</v>
      </c>
      <c r="EE97" s="64">
        <f t="shared" si="385"/>
        <v>2558.0879999999997</v>
      </c>
      <c r="EF97" s="64">
        <f t="shared" si="321"/>
        <v>272.41200000000003</v>
      </c>
      <c r="EG97" s="64">
        <f t="shared" si="386"/>
        <v>272.41200000000003</v>
      </c>
      <c r="EH97" s="64">
        <f t="shared" si="322"/>
        <v>272.41200000000003</v>
      </c>
      <c r="EI97" s="64">
        <f t="shared" si="323"/>
        <v>680</v>
      </c>
      <c r="EJ97" s="64">
        <f t="shared" si="387"/>
        <v>680</v>
      </c>
      <c r="EK97" s="64">
        <f t="shared" si="324"/>
        <v>680</v>
      </c>
      <c r="EL97" s="64">
        <f t="shared" si="325"/>
        <v>751.11</v>
      </c>
      <c r="EM97" s="64">
        <f t="shared" si="326"/>
        <v>353.82600000000002</v>
      </c>
      <c r="EN97" s="64">
        <f t="shared" si="327"/>
        <v>353.82599999999996</v>
      </c>
      <c r="EO97" s="64">
        <f t="shared" si="328"/>
        <v>751.11</v>
      </c>
      <c r="EP97" s="64">
        <f t="shared" si="329"/>
        <v>0</v>
      </c>
      <c r="EQ97" s="64">
        <f t="shared" si="330"/>
        <v>751.11</v>
      </c>
      <c r="ER97" s="64">
        <f t="shared" si="331"/>
        <v>500.74</v>
      </c>
      <c r="ES97" s="64"/>
      <c r="ET97" s="426">
        <f t="shared" si="332"/>
        <v>500.74</v>
      </c>
      <c r="EU97" s="64">
        <f t="shared" si="333"/>
        <v>0</v>
      </c>
      <c r="EV97" s="64"/>
      <c r="EW97" s="426">
        <f t="shared" si="334"/>
        <v>0</v>
      </c>
      <c r="EX97" s="64">
        <f t="shared" si="388"/>
        <v>0</v>
      </c>
      <c r="EY97" s="426">
        <f t="shared" si="389"/>
        <v>0</v>
      </c>
      <c r="EZ97" s="426">
        <f t="shared" si="390"/>
        <v>0</v>
      </c>
      <c r="FA97" s="64">
        <f t="shared" si="391"/>
        <v>0</v>
      </c>
      <c r="FB97" s="64">
        <f t="shared" si="335"/>
        <v>0</v>
      </c>
      <c r="FC97" s="64">
        <f t="shared" si="392"/>
        <v>0</v>
      </c>
      <c r="FD97" s="64">
        <f t="shared" si="336"/>
        <v>0</v>
      </c>
      <c r="FE97" s="64">
        <f t="shared" si="337"/>
        <v>0</v>
      </c>
      <c r="FF97" s="64">
        <f t="shared" si="393"/>
        <v>0</v>
      </c>
      <c r="FG97" s="64">
        <f t="shared" si="338"/>
        <v>0</v>
      </c>
      <c r="FH97" s="64">
        <f t="shared" si="339"/>
        <v>0</v>
      </c>
      <c r="FI97" s="64">
        <f t="shared" si="340"/>
        <v>0</v>
      </c>
      <c r="FJ97" s="64">
        <f t="shared" si="341"/>
        <v>0</v>
      </c>
      <c r="FK97" s="64">
        <f t="shared" si="342"/>
        <v>0</v>
      </c>
      <c r="FL97" s="64">
        <f t="shared" si="343"/>
        <v>0</v>
      </c>
      <c r="FM97" s="64">
        <f t="shared" si="344"/>
        <v>0</v>
      </c>
      <c r="FN97" s="64">
        <f t="shared" si="345"/>
        <v>0</v>
      </c>
      <c r="FO97" s="64"/>
      <c r="FP97" s="64">
        <f t="shared" si="346"/>
        <v>0</v>
      </c>
      <c r="FQ97" s="64">
        <f t="shared" si="347"/>
        <v>0</v>
      </c>
      <c r="FR97" s="64"/>
      <c r="FS97" s="64">
        <f t="shared" si="348"/>
        <v>0</v>
      </c>
      <c r="FT97" s="64">
        <f t="shared" si="349"/>
        <v>0</v>
      </c>
      <c r="FU97" s="426">
        <f t="shared" si="350"/>
        <v>0</v>
      </c>
      <c r="FV97" s="426">
        <f t="shared" si="394"/>
        <v>0</v>
      </c>
      <c r="FW97" s="64">
        <f t="shared" si="395"/>
        <v>0</v>
      </c>
      <c r="FX97" s="64">
        <f t="shared" si="352"/>
        <v>0</v>
      </c>
      <c r="FY97" s="64">
        <f t="shared" si="396"/>
        <v>0</v>
      </c>
      <c r="FZ97" s="64">
        <f t="shared" si="353"/>
        <v>0</v>
      </c>
      <c r="GA97" s="64">
        <f t="shared" si="354"/>
        <v>0</v>
      </c>
      <c r="GB97" s="64">
        <f t="shared" si="397"/>
        <v>0</v>
      </c>
      <c r="GC97" s="64">
        <f t="shared" si="355"/>
        <v>0</v>
      </c>
      <c r="GD97" s="64">
        <f t="shared" si="356"/>
        <v>0</v>
      </c>
      <c r="GE97" s="64">
        <f t="shared" si="357"/>
        <v>0</v>
      </c>
      <c r="GF97" s="64">
        <f t="shared" si="358"/>
        <v>0</v>
      </c>
      <c r="GG97" s="64">
        <f t="shared" si="359"/>
        <v>0</v>
      </c>
      <c r="GH97" s="64">
        <f t="shared" si="360"/>
        <v>0</v>
      </c>
      <c r="GI97" s="64">
        <f t="shared" si="361"/>
        <v>0</v>
      </c>
      <c r="GJ97" s="64">
        <f t="shared" si="362"/>
        <v>0</v>
      </c>
      <c r="GK97" s="64"/>
      <c r="GL97" s="64">
        <f t="shared" si="363"/>
        <v>0</v>
      </c>
      <c r="GM97" s="64">
        <f t="shared" si="364"/>
        <v>0</v>
      </c>
      <c r="GN97" s="64"/>
      <c r="GO97" s="64">
        <f t="shared" si="365"/>
        <v>0</v>
      </c>
      <c r="GP97" s="64">
        <f t="shared" si="366"/>
        <v>0</v>
      </c>
      <c r="GQ97" s="426">
        <f t="shared" si="367"/>
        <v>0</v>
      </c>
      <c r="GR97" s="426">
        <f t="shared" si="398"/>
        <v>0</v>
      </c>
      <c r="GS97" s="64">
        <f t="shared" si="399"/>
        <v>0</v>
      </c>
      <c r="GT97" s="64">
        <f t="shared" si="369"/>
        <v>0</v>
      </c>
      <c r="GU97" s="64">
        <f t="shared" si="400"/>
        <v>0</v>
      </c>
      <c r="GV97" s="64">
        <f t="shared" si="370"/>
        <v>0</v>
      </c>
      <c r="GW97" s="64">
        <f t="shared" si="371"/>
        <v>0</v>
      </c>
      <c r="GX97" s="64">
        <f t="shared" si="401"/>
        <v>0</v>
      </c>
      <c r="GY97" s="64">
        <f t="shared" si="372"/>
        <v>0</v>
      </c>
      <c r="GZ97" s="64">
        <f t="shared" si="373"/>
        <v>0</v>
      </c>
      <c r="HA97" s="64">
        <f t="shared" si="402"/>
        <v>0</v>
      </c>
      <c r="HB97" s="64">
        <f t="shared" si="374"/>
        <v>0</v>
      </c>
      <c r="HC97" s="64">
        <f t="shared" si="375"/>
        <v>0</v>
      </c>
      <c r="HD97" s="64">
        <f t="shared" si="403"/>
        <v>0</v>
      </c>
      <c r="HE97" s="64">
        <f t="shared" si="376"/>
        <v>0</v>
      </c>
      <c r="HF97" s="64">
        <f t="shared" si="377"/>
        <v>0</v>
      </c>
      <c r="HG97" s="64"/>
      <c r="HH97" s="64">
        <f t="shared" si="378"/>
        <v>0</v>
      </c>
      <c r="HI97" s="64">
        <f t="shared" si="379"/>
        <v>0</v>
      </c>
      <c r="HJ97" s="64"/>
      <c r="HK97" s="64">
        <f t="shared" si="380"/>
        <v>0</v>
      </c>
      <c r="HL97" s="382">
        <f t="shared" si="381"/>
        <v>2955.3720000000003</v>
      </c>
      <c r="HM97" s="398">
        <f t="shared" si="305"/>
        <v>1306.2380000000001</v>
      </c>
      <c r="HN97" s="398">
        <f t="shared" si="404"/>
        <v>2057.348</v>
      </c>
      <c r="HO97" s="382">
        <f t="shared" si="306"/>
        <v>2558.0879999999997</v>
      </c>
      <c r="HP97" s="382">
        <f t="shared" si="405"/>
        <v>272.41200000000003</v>
      </c>
      <c r="HQ97" s="382">
        <f t="shared" si="428"/>
        <v>272.41200000000003</v>
      </c>
      <c r="HR97" s="382">
        <f t="shared" si="429"/>
        <v>272.41200000000003</v>
      </c>
      <c r="HS97" s="382">
        <f t="shared" si="430"/>
        <v>680</v>
      </c>
      <c r="HT97" s="382">
        <f t="shared" si="431"/>
        <v>680</v>
      </c>
      <c r="HU97" s="382">
        <f t="shared" si="432"/>
        <v>680</v>
      </c>
      <c r="HV97" s="382">
        <f t="shared" si="433"/>
        <v>751.11</v>
      </c>
      <c r="HW97" s="382">
        <f t="shared" si="434"/>
        <v>353.82600000000002</v>
      </c>
      <c r="HX97" s="382">
        <f t="shared" si="435"/>
        <v>353.82599999999996</v>
      </c>
      <c r="HY97" s="382">
        <f t="shared" si="436"/>
        <v>751.11</v>
      </c>
      <c r="HZ97" s="382">
        <f t="shared" si="437"/>
        <v>0</v>
      </c>
      <c r="IA97" s="382">
        <f t="shared" si="438"/>
        <v>751.11</v>
      </c>
      <c r="IB97" s="382">
        <f t="shared" si="439"/>
        <v>500.74</v>
      </c>
      <c r="IC97" s="382">
        <f t="shared" si="440"/>
        <v>0</v>
      </c>
      <c r="ID97" s="382">
        <f t="shared" si="441"/>
        <v>500.74</v>
      </c>
      <c r="IE97" s="382">
        <f t="shared" si="442"/>
        <v>0</v>
      </c>
      <c r="IF97" s="382">
        <f t="shared" si="443"/>
        <v>0</v>
      </c>
      <c r="IG97" s="382">
        <f t="shared" si="444"/>
        <v>0</v>
      </c>
    </row>
    <row r="98" spans="1:241" s="59" customFormat="1" ht="27" hidden="1" customHeight="1" outlineLevel="2">
      <c r="A98" s="57" t="s">
        <v>128</v>
      </c>
      <c r="B98" s="60" t="s">
        <v>223</v>
      </c>
      <c r="C98" s="528" t="s">
        <v>129</v>
      </c>
      <c r="D98" s="60" t="s">
        <v>182</v>
      </c>
      <c r="E98" s="359" t="s">
        <v>21</v>
      </c>
      <c r="F98" s="367"/>
      <c r="G98" s="55"/>
      <c r="H98" s="55"/>
      <c r="I98" s="55"/>
      <c r="J98" s="55">
        <v>2017</v>
      </c>
      <c r="K98" s="55">
        <v>2017</v>
      </c>
      <c r="L98" s="55"/>
      <c r="M98" s="34">
        <f t="shared" ref="M98:M110" si="451">+P98+R98+T98+AG98+AS98+AV98</f>
        <v>136.20600000000002</v>
      </c>
      <c r="N98" s="341" t="s">
        <v>606</v>
      </c>
      <c r="O98" s="34">
        <f t="shared" ref="O98:O112" si="452">+Q98+S98+U98+AH98+AT98+AW98</f>
        <v>136.20600000000002</v>
      </c>
      <c r="P98" s="34">
        <f t="shared" ref="P98:U112" si="453">BA98+BO98+CC98+CQ98</f>
        <v>136.20600000000002</v>
      </c>
      <c r="Q98" s="34">
        <f t="shared" si="453"/>
        <v>136.20600000000002</v>
      </c>
      <c r="R98" s="34">
        <f t="shared" si="453"/>
        <v>0</v>
      </c>
      <c r="S98" s="34">
        <f t="shared" si="453"/>
        <v>0</v>
      </c>
      <c r="T98" s="34">
        <f t="shared" si="453"/>
        <v>0</v>
      </c>
      <c r="U98" s="34">
        <f t="shared" si="453"/>
        <v>0</v>
      </c>
      <c r="V98" s="66">
        <f t="shared" si="448"/>
        <v>0</v>
      </c>
      <c r="W98" s="34"/>
      <c r="X98" s="34"/>
      <c r="Y98" s="34"/>
      <c r="Z98" s="34"/>
      <c r="AA98" s="34"/>
      <c r="AB98" s="34"/>
      <c r="AC98" s="34"/>
      <c r="AD98" s="34"/>
      <c r="AE98" s="34"/>
      <c r="AF98" s="34"/>
      <c r="AG98" s="34">
        <f>BG98+BU98+CI98+CW98</f>
        <v>0</v>
      </c>
      <c r="AH98" s="34">
        <f>BH98+BV98+CJ98+CX98</f>
        <v>0</v>
      </c>
      <c r="AI98" s="34">
        <f t="shared" si="415"/>
        <v>0</v>
      </c>
      <c r="AJ98" s="34"/>
      <c r="AK98" s="34"/>
      <c r="AL98" s="34"/>
      <c r="AM98" s="34"/>
      <c r="AN98" s="34"/>
      <c r="AO98" s="34"/>
      <c r="AP98" s="34"/>
      <c r="AQ98" s="34"/>
      <c r="AR98" s="34"/>
      <c r="AS98" s="34">
        <f>BI98+BW98+CK98+CY98</f>
        <v>0</v>
      </c>
      <c r="AT98" s="34">
        <f>BJ98+BX98+CL98+CZ98</f>
        <v>0</v>
      </c>
      <c r="AU98" s="34"/>
      <c r="AV98" s="34">
        <f t="shared" ref="AV98:AW112" si="454">BK98+BY98+CM98+DA98</f>
        <v>0</v>
      </c>
      <c r="AW98" s="34">
        <f t="shared" si="454"/>
        <v>0</v>
      </c>
      <c r="AX98" s="34"/>
      <c r="AY98" s="34">
        <f t="shared" ref="AY98:AZ112" si="455">+BA98+BC98+BE98+BG98+BI98+BK98</f>
        <v>136.20600000000002</v>
      </c>
      <c r="AZ98" s="34">
        <f t="shared" si="455"/>
        <v>136.20600000000002</v>
      </c>
      <c r="BA98" s="184">
        <v>136.20600000000002</v>
      </c>
      <c r="BB98" s="184">
        <f>96.406+39.8</f>
        <v>136.20600000000002</v>
      </c>
      <c r="BC98" s="34"/>
      <c r="BD98" s="34"/>
      <c r="BE98" s="34"/>
      <c r="BF98" s="34"/>
      <c r="BG98" s="34"/>
      <c r="BH98" s="34"/>
      <c r="BI98" s="34"/>
      <c r="BJ98" s="34"/>
      <c r="BK98" s="34"/>
      <c r="BL98" s="34"/>
      <c r="BM98" s="34">
        <f t="shared" ref="BM98:BN112" si="456">+BO98+BQ98+BS98+BU98+BW98+BY98</f>
        <v>0</v>
      </c>
      <c r="BN98" s="34">
        <f t="shared" si="456"/>
        <v>0</v>
      </c>
      <c r="BO98" s="245"/>
      <c r="BP98" s="245"/>
      <c r="BQ98" s="245"/>
      <c r="BR98" s="245"/>
      <c r="BS98" s="245"/>
      <c r="BT98" s="245"/>
      <c r="BU98" s="245"/>
      <c r="BV98" s="245"/>
      <c r="BW98" s="245"/>
      <c r="BX98" s="245"/>
      <c r="BY98" s="245"/>
      <c r="BZ98" s="245"/>
      <c r="CA98" s="34">
        <f t="shared" ref="CA98:CB128" si="457">+CC98+CE98+CG98+CI98+CK98+CM98</f>
        <v>0</v>
      </c>
      <c r="CB98" s="34">
        <f t="shared" si="457"/>
        <v>0</v>
      </c>
      <c r="CC98" s="245"/>
      <c r="CD98" s="245"/>
      <c r="CE98" s="245"/>
      <c r="CF98" s="245"/>
      <c r="CG98" s="245"/>
      <c r="CH98" s="245"/>
      <c r="CI98" s="245"/>
      <c r="CJ98" s="245"/>
      <c r="CK98" s="245"/>
      <c r="CL98" s="245"/>
      <c r="CM98" s="245"/>
      <c r="CN98" s="245"/>
      <c r="CO98" s="34">
        <f t="shared" ref="CO98:CP112" si="458">+CQ98+CS98+CU98+CW98+CY98+DA98</f>
        <v>0</v>
      </c>
      <c r="CP98" s="34">
        <f t="shared" si="458"/>
        <v>0</v>
      </c>
      <c r="CQ98" s="34"/>
      <c r="CR98" s="34"/>
      <c r="CS98" s="34"/>
      <c r="CT98" s="34"/>
      <c r="CU98" s="34"/>
      <c r="CV98" s="34"/>
      <c r="CW98" s="34"/>
      <c r="CX98" s="34"/>
      <c r="CY98" s="34"/>
      <c r="CZ98" s="58"/>
      <c r="DA98" s="58"/>
      <c r="DB98" s="58"/>
      <c r="DC98" s="380">
        <f t="shared" si="307"/>
        <v>136.20600000000002</v>
      </c>
      <c r="DD98" s="380">
        <f t="shared" si="308"/>
        <v>136.20600000000002</v>
      </c>
      <c r="DE98" s="64">
        <f t="shared" si="309"/>
        <v>136.20600000000002</v>
      </c>
      <c r="DF98" s="64">
        <f t="shared" si="310"/>
        <v>136.20600000000002</v>
      </c>
      <c r="DG98" s="64">
        <f t="shared" si="311"/>
        <v>0</v>
      </c>
      <c r="DH98" s="64">
        <f t="shared" si="312"/>
        <v>0</v>
      </c>
      <c r="DI98" s="64">
        <f t="shared" si="313"/>
        <v>0</v>
      </c>
      <c r="DJ98" s="64">
        <f t="shared" si="314"/>
        <v>0</v>
      </c>
      <c r="DK98" s="64">
        <f t="shared" si="315"/>
        <v>0</v>
      </c>
      <c r="DL98" s="64">
        <f t="shared" si="316"/>
        <v>0</v>
      </c>
      <c r="DM98" s="64">
        <f t="shared" si="317"/>
        <v>0</v>
      </c>
      <c r="DN98" s="64">
        <f t="shared" si="318"/>
        <v>0</v>
      </c>
      <c r="DO98" s="64">
        <f t="shared" si="319"/>
        <v>0</v>
      </c>
      <c r="DP98" s="64">
        <f t="shared" si="320"/>
        <v>0</v>
      </c>
      <c r="DQ98" s="245">
        <v>0</v>
      </c>
      <c r="DR98" s="245">
        <v>1</v>
      </c>
      <c r="DS98" s="245">
        <v>0</v>
      </c>
      <c r="DT98" s="245">
        <v>1</v>
      </c>
      <c r="DU98" s="245">
        <v>0</v>
      </c>
      <c r="DV98" s="245">
        <f>SUM(DQ98:DU98)</f>
        <v>2</v>
      </c>
      <c r="DW98" s="245"/>
      <c r="DX98" s="245"/>
      <c r="DY98" s="34">
        <v>1</v>
      </c>
      <c r="DZ98" s="34">
        <f>446375.43405/1000</f>
        <v>446.37543404999997</v>
      </c>
      <c r="EA98" s="34">
        <v>2.5992093459830472</v>
      </c>
      <c r="EB98" s="64">
        <f t="shared" si="382"/>
        <v>136.20600000000002</v>
      </c>
      <c r="EC98" s="426">
        <f t="shared" si="383"/>
        <v>136.20600000000002</v>
      </c>
      <c r="ED98" s="426">
        <f t="shared" si="384"/>
        <v>136.20600000000002</v>
      </c>
      <c r="EE98" s="64">
        <f t="shared" si="385"/>
        <v>136.20600000000002</v>
      </c>
      <c r="EF98" s="64">
        <f t="shared" si="321"/>
        <v>136.20600000000002</v>
      </c>
      <c r="EG98" s="64">
        <f t="shared" si="386"/>
        <v>136.20600000000002</v>
      </c>
      <c r="EH98" s="64">
        <f t="shared" si="322"/>
        <v>136.20600000000002</v>
      </c>
      <c r="EI98" s="64">
        <f t="shared" si="323"/>
        <v>0</v>
      </c>
      <c r="EJ98" s="64">
        <f t="shared" si="387"/>
        <v>0</v>
      </c>
      <c r="EK98" s="64">
        <f t="shared" si="324"/>
        <v>0</v>
      </c>
      <c r="EL98" s="64">
        <f t="shared" si="325"/>
        <v>0</v>
      </c>
      <c r="EM98" s="64">
        <f t="shared" si="326"/>
        <v>0</v>
      </c>
      <c r="EN98" s="64">
        <f t="shared" si="327"/>
        <v>0</v>
      </c>
      <c r="EO98" s="64">
        <f t="shared" si="328"/>
        <v>0</v>
      </c>
      <c r="EP98" s="64">
        <f t="shared" si="329"/>
        <v>0</v>
      </c>
      <c r="EQ98" s="64">
        <f t="shared" si="330"/>
        <v>0</v>
      </c>
      <c r="ER98" s="64">
        <f t="shared" si="331"/>
        <v>0</v>
      </c>
      <c r="ES98" s="64"/>
      <c r="ET98" s="426">
        <f t="shared" si="332"/>
        <v>0</v>
      </c>
      <c r="EU98" s="64">
        <f t="shared" si="333"/>
        <v>0</v>
      </c>
      <c r="EV98" s="64"/>
      <c r="EW98" s="426">
        <f t="shared" si="334"/>
        <v>0</v>
      </c>
      <c r="EX98" s="64">
        <f t="shared" si="388"/>
        <v>0</v>
      </c>
      <c r="EY98" s="426">
        <f t="shared" si="389"/>
        <v>0</v>
      </c>
      <c r="EZ98" s="426">
        <f t="shared" si="390"/>
        <v>0</v>
      </c>
      <c r="FA98" s="64">
        <f t="shared" si="391"/>
        <v>0</v>
      </c>
      <c r="FB98" s="64">
        <f t="shared" si="335"/>
        <v>0</v>
      </c>
      <c r="FC98" s="64">
        <f t="shared" si="392"/>
        <v>0</v>
      </c>
      <c r="FD98" s="64">
        <f t="shared" si="336"/>
        <v>0</v>
      </c>
      <c r="FE98" s="64">
        <f t="shared" si="337"/>
        <v>0</v>
      </c>
      <c r="FF98" s="64">
        <f t="shared" si="393"/>
        <v>0</v>
      </c>
      <c r="FG98" s="64">
        <f t="shared" si="338"/>
        <v>0</v>
      </c>
      <c r="FH98" s="64">
        <f t="shared" si="339"/>
        <v>0</v>
      </c>
      <c r="FI98" s="64">
        <f t="shared" si="340"/>
        <v>0</v>
      </c>
      <c r="FJ98" s="64">
        <f t="shared" si="341"/>
        <v>0</v>
      </c>
      <c r="FK98" s="64">
        <f t="shared" si="342"/>
        <v>0</v>
      </c>
      <c r="FL98" s="64">
        <f t="shared" si="343"/>
        <v>0</v>
      </c>
      <c r="FM98" s="64">
        <f t="shared" si="344"/>
        <v>0</v>
      </c>
      <c r="FN98" s="64">
        <f t="shared" si="345"/>
        <v>0</v>
      </c>
      <c r="FO98" s="64"/>
      <c r="FP98" s="64">
        <f t="shared" si="346"/>
        <v>0</v>
      </c>
      <c r="FQ98" s="64">
        <f t="shared" si="347"/>
        <v>0</v>
      </c>
      <c r="FR98" s="64"/>
      <c r="FS98" s="64">
        <f t="shared" si="348"/>
        <v>0</v>
      </c>
      <c r="FT98" s="64">
        <f t="shared" si="349"/>
        <v>0</v>
      </c>
      <c r="FU98" s="426">
        <f t="shared" si="350"/>
        <v>0</v>
      </c>
      <c r="FV98" s="426">
        <f t="shared" si="394"/>
        <v>0</v>
      </c>
      <c r="FW98" s="64">
        <f t="shared" si="395"/>
        <v>0</v>
      </c>
      <c r="FX98" s="64">
        <f t="shared" si="352"/>
        <v>0</v>
      </c>
      <c r="FY98" s="64">
        <f t="shared" si="396"/>
        <v>0</v>
      </c>
      <c r="FZ98" s="64">
        <f t="shared" si="353"/>
        <v>0</v>
      </c>
      <c r="GA98" s="64">
        <f t="shared" si="354"/>
        <v>0</v>
      </c>
      <c r="GB98" s="64">
        <f t="shared" si="397"/>
        <v>0</v>
      </c>
      <c r="GC98" s="64">
        <f t="shared" si="355"/>
        <v>0</v>
      </c>
      <c r="GD98" s="64">
        <f t="shared" si="356"/>
        <v>0</v>
      </c>
      <c r="GE98" s="64">
        <f t="shared" si="357"/>
        <v>0</v>
      </c>
      <c r="GF98" s="64">
        <f t="shared" si="358"/>
        <v>0</v>
      </c>
      <c r="GG98" s="64">
        <f t="shared" si="359"/>
        <v>0</v>
      </c>
      <c r="GH98" s="64">
        <f t="shared" si="360"/>
        <v>0</v>
      </c>
      <c r="GI98" s="64">
        <f t="shared" si="361"/>
        <v>0</v>
      </c>
      <c r="GJ98" s="64">
        <f t="shared" si="362"/>
        <v>0</v>
      </c>
      <c r="GK98" s="64"/>
      <c r="GL98" s="64">
        <f t="shared" si="363"/>
        <v>0</v>
      </c>
      <c r="GM98" s="64">
        <f t="shared" si="364"/>
        <v>0</v>
      </c>
      <c r="GN98" s="64"/>
      <c r="GO98" s="64">
        <f t="shared" si="365"/>
        <v>0</v>
      </c>
      <c r="GP98" s="64">
        <f t="shared" si="366"/>
        <v>0</v>
      </c>
      <c r="GQ98" s="426">
        <f t="shared" si="367"/>
        <v>0</v>
      </c>
      <c r="GR98" s="426">
        <f t="shared" si="398"/>
        <v>0</v>
      </c>
      <c r="GS98" s="64">
        <f t="shared" si="399"/>
        <v>0</v>
      </c>
      <c r="GT98" s="64">
        <f t="shared" si="369"/>
        <v>0</v>
      </c>
      <c r="GU98" s="64">
        <f t="shared" si="400"/>
        <v>0</v>
      </c>
      <c r="GV98" s="64">
        <f t="shared" si="370"/>
        <v>0</v>
      </c>
      <c r="GW98" s="64">
        <f t="shared" si="371"/>
        <v>0</v>
      </c>
      <c r="GX98" s="64">
        <f t="shared" si="401"/>
        <v>0</v>
      </c>
      <c r="GY98" s="64">
        <f t="shared" si="372"/>
        <v>0</v>
      </c>
      <c r="GZ98" s="64">
        <f t="shared" si="373"/>
        <v>0</v>
      </c>
      <c r="HA98" s="64">
        <f t="shared" si="402"/>
        <v>0</v>
      </c>
      <c r="HB98" s="64">
        <f t="shared" si="374"/>
        <v>0</v>
      </c>
      <c r="HC98" s="64">
        <f t="shared" si="375"/>
        <v>0</v>
      </c>
      <c r="HD98" s="64">
        <f t="shared" si="403"/>
        <v>0</v>
      </c>
      <c r="HE98" s="64">
        <f t="shared" si="376"/>
        <v>0</v>
      </c>
      <c r="HF98" s="64">
        <f t="shared" si="377"/>
        <v>0</v>
      </c>
      <c r="HG98" s="64"/>
      <c r="HH98" s="64">
        <f t="shared" si="378"/>
        <v>0</v>
      </c>
      <c r="HI98" s="64">
        <f t="shared" si="379"/>
        <v>0</v>
      </c>
      <c r="HJ98" s="64"/>
      <c r="HK98" s="64">
        <f t="shared" si="380"/>
        <v>0</v>
      </c>
      <c r="HL98" s="382">
        <f t="shared" si="381"/>
        <v>136.20600000000002</v>
      </c>
      <c r="HM98" s="398">
        <f t="shared" si="305"/>
        <v>136.20600000000002</v>
      </c>
      <c r="HN98" s="398">
        <f t="shared" si="404"/>
        <v>136.20600000000002</v>
      </c>
      <c r="HO98" s="382">
        <f t="shared" si="306"/>
        <v>136.20600000000002</v>
      </c>
      <c r="HP98" s="382">
        <f t="shared" si="405"/>
        <v>136.20600000000002</v>
      </c>
      <c r="HQ98" s="382">
        <f t="shared" si="428"/>
        <v>136.20600000000002</v>
      </c>
      <c r="HR98" s="382">
        <f t="shared" si="429"/>
        <v>136.20600000000002</v>
      </c>
      <c r="HS98" s="382">
        <f t="shared" si="430"/>
        <v>0</v>
      </c>
      <c r="HT98" s="382">
        <f t="shared" si="431"/>
        <v>0</v>
      </c>
      <c r="HU98" s="382">
        <f t="shared" si="432"/>
        <v>0</v>
      </c>
      <c r="HV98" s="382">
        <f t="shared" si="433"/>
        <v>0</v>
      </c>
      <c r="HW98" s="382">
        <f t="shared" si="434"/>
        <v>0</v>
      </c>
      <c r="HX98" s="382">
        <f t="shared" si="435"/>
        <v>0</v>
      </c>
      <c r="HY98" s="382">
        <f t="shared" si="436"/>
        <v>0</v>
      </c>
      <c r="HZ98" s="382">
        <f t="shared" si="437"/>
        <v>0</v>
      </c>
      <c r="IA98" s="382">
        <f t="shared" si="438"/>
        <v>0</v>
      </c>
      <c r="IB98" s="382">
        <f t="shared" si="439"/>
        <v>0</v>
      </c>
      <c r="IC98" s="382">
        <f t="shared" si="440"/>
        <v>0</v>
      </c>
      <c r="ID98" s="382">
        <f t="shared" si="441"/>
        <v>0</v>
      </c>
      <c r="IE98" s="382">
        <f t="shared" si="442"/>
        <v>0</v>
      </c>
      <c r="IF98" s="382">
        <f t="shared" si="443"/>
        <v>0</v>
      </c>
      <c r="IG98" s="382">
        <f t="shared" si="444"/>
        <v>0</v>
      </c>
    </row>
    <row r="99" spans="1:241" s="59" customFormat="1" ht="27" hidden="1" customHeight="1" outlineLevel="2">
      <c r="A99" s="57" t="s">
        <v>225</v>
      </c>
      <c r="B99" s="60" t="s">
        <v>224</v>
      </c>
      <c r="C99" s="529"/>
      <c r="D99" s="60" t="s">
        <v>191</v>
      </c>
      <c r="E99" s="359" t="s">
        <v>59</v>
      </c>
      <c r="F99" s="367"/>
      <c r="G99" s="55"/>
      <c r="H99" s="55"/>
      <c r="I99" s="55"/>
      <c r="J99" s="55">
        <v>2017</v>
      </c>
      <c r="K99" s="55">
        <v>2017</v>
      </c>
      <c r="L99" s="55"/>
      <c r="M99" s="34">
        <f t="shared" si="451"/>
        <v>136.20600000000002</v>
      </c>
      <c r="N99" s="341" t="s">
        <v>606</v>
      </c>
      <c r="O99" s="34">
        <f t="shared" si="452"/>
        <v>136.20600000000002</v>
      </c>
      <c r="P99" s="34">
        <f t="shared" si="453"/>
        <v>136.20600000000002</v>
      </c>
      <c r="Q99" s="34">
        <f t="shared" si="453"/>
        <v>136.20600000000002</v>
      </c>
      <c r="R99" s="34">
        <f t="shared" si="453"/>
        <v>0</v>
      </c>
      <c r="S99" s="34">
        <f t="shared" si="453"/>
        <v>0</v>
      </c>
      <c r="T99" s="34">
        <f t="shared" si="453"/>
        <v>0</v>
      </c>
      <c r="U99" s="34">
        <f t="shared" si="453"/>
        <v>0</v>
      </c>
      <c r="V99" s="66">
        <f t="shared" si="448"/>
        <v>0</v>
      </c>
      <c r="W99" s="34"/>
      <c r="X99" s="34"/>
      <c r="Y99" s="34"/>
      <c r="Z99" s="34"/>
      <c r="AA99" s="34"/>
      <c r="AB99" s="34"/>
      <c r="AC99" s="34"/>
      <c r="AD99" s="34"/>
      <c r="AE99" s="34"/>
      <c r="AF99" s="34"/>
      <c r="AG99" s="34">
        <f t="shared" ref="AG99:AH112" si="459">BG99+BU99+CI99+CW99</f>
        <v>0</v>
      </c>
      <c r="AH99" s="34">
        <f t="shared" si="459"/>
        <v>0</v>
      </c>
      <c r="AI99" s="34">
        <f t="shared" si="415"/>
        <v>0</v>
      </c>
      <c r="AJ99" s="34"/>
      <c r="AK99" s="34"/>
      <c r="AL99" s="34"/>
      <c r="AM99" s="34"/>
      <c r="AN99" s="34"/>
      <c r="AO99" s="34"/>
      <c r="AP99" s="34"/>
      <c r="AQ99" s="34"/>
      <c r="AR99" s="34"/>
      <c r="AS99" s="34">
        <f t="shared" ref="AS99:AT112" si="460">BI99+BW99+CK99+CY99</f>
        <v>0</v>
      </c>
      <c r="AT99" s="34">
        <f t="shared" si="460"/>
        <v>0</v>
      </c>
      <c r="AU99" s="34"/>
      <c r="AV99" s="34">
        <f t="shared" si="454"/>
        <v>0</v>
      </c>
      <c r="AW99" s="34">
        <f t="shared" si="454"/>
        <v>0</v>
      </c>
      <c r="AX99" s="34"/>
      <c r="AY99" s="34">
        <f t="shared" si="455"/>
        <v>136.20600000000002</v>
      </c>
      <c r="AZ99" s="34">
        <f t="shared" si="455"/>
        <v>136.20600000000002</v>
      </c>
      <c r="BA99" s="184">
        <v>136.20600000000002</v>
      </c>
      <c r="BB99" s="184">
        <f>96.406+39.8</f>
        <v>136.20600000000002</v>
      </c>
      <c r="BC99" s="34"/>
      <c r="BD99" s="34"/>
      <c r="BE99" s="34"/>
      <c r="BF99" s="34"/>
      <c r="BG99" s="34"/>
      <c r="BH99" s="34"/>
      <c r="BI99" s="34"/>
      <c r="BJ99" s="34"/>
      <c r="BK99" s="34"/>
      <c r="BL99" s="34"/>
      <c r="BM99" s="34">
        <f t="shared" si="456"/>
        <v>0</v>
      </c>
      <c r="BN99" s="34">
        <f t="shared" si="456"/>
        <v>0</v>
      </c>
      <c r="BO99" s="245"/>
      <c r="BP99" s="245"/>
      <c r="BQ99" s="245"/>
      <c r="BR99" s="245"/>
      <c r="BS99" s="245"/>
      <c r="BT99" s="245"/>
      <c r="BU99" s="245"/>
      <c r="BV99" s="245"/>
      <c r="BW99" s="245"/>
      <c r="BX99" s="245"/>
      <c r="BY99" s="245"/>
      <c r="BZ99" s="245"/>
      <c r="CA99" s="34">
        <f t="shared" si="457"/>
        <v>0</v>
      </c>
      <c r="CB99" s="34">
        <f t="shared" si="457"/>
        <v>0</v>
      </c>
      <c r="CC99" s="245"/>
      <c r="CD99" s="245"/>
      <c r="CE99" s="245"/>
      <c r="CF99" s="245"/>
      <c r="CG99" s="245"/>
      <c r="CH99" s="245"/>
      <c r="CI99" s="245"/>
      <c r="CJ99" s="245"/>
      <c r="CK99" s="245"/>
      <c r="CL99" s="245"/>
      <c r="CM99" s="245"/>
      <c r="CN99" s="245"/>
      <c r="CO99" s="34">
        <f t="shared" si="458"/>
        <v>0</v>
      </c>
      <c r="CP99" s="34">
        <f t="shared" si="458"/>
        <v>0</v>
      </c>
      <c r="CQ99" s="34"/>
      <c r="CR99" s="34"/>
      <c r="CS99" s="34"/>
      <c r="CT99" s="34"/>
      <c r="CU99" s="34"/>
      <c r="CV99" s="34"/>
      <c r="CW99" s="34"/>
      <c r="CX99" s="34"/>
      <c r="CY99" s="34"/>
      <c r="CZ99" s="58"/>
      <c r="DA99" s="58"/>
      <c r="DB99" s="58"/>
      <c r="DC99" s="380">
        <f t="shared" si="307"/>
        <v>136.20600000000002</v>
      </c>
      <c r="DD99" s="380">
        <f t="shared" si="308"/>
        <v>136.20600000000002</v>
      </c>
      <c r="DE99" s="64">
        <f t="shared" si="309"/>
        <v>136.20600000000002</v>
      </c>
      <c r="DF99" s="64">
        <f t="shared" si="310"/>
        <v>136.20600000000002</v>
      </c>
      <c r="DG99" s="64">
        <f t="shared" si="311"/>
        <v>0</v>
      </c>
      <c r="DH99" s="64">
        <f t="shared" si="312"/>
        <v>0</v>
      </c>
      <c r="DI99" s="64">
        <f t="shared" si="313"/>
        <v>0</v>
      </c>
      <c r="DJ99" s="64">
        <f t="shared" si="314"/>
        <v>0</v>
      </c>
      <c r="DK99" s="64">
        <f t="shared" si="315"/>
        <v>0</v>
      </c>
      <c r="DL99" s="64">
        <f t="shared" si="316"/>
        <v>0</v>
      </c>
      <c r="DM99" s="64">
        <f t="shared" si="317"/>
        <v>0</v>
      </c>
      <c r="DN99" s="64">
        <f t="shared" si="318"/>
        <v>0</v>
      </c>
      <c r="DO99" s="64">
        <f t="shared" si="319"/>
        <v>0</v>
      </c>
      <c r="DP99" s="64">
        <f t="shared" si="320"/>
        <v>0</v>
      </c>
      <c r="DQ99" s="245">
        <v>0</v>
      </c>
      <c r="DR99" s="245">
        <v>1</v>
      </c>
      <c r="DS99" s="245">
        <v>0</v>
      </c>
      <c r="DT99" s="245">
        <v>1</v>
      </c>
      <c r="DU99" s="245">
        <v>0</v>
      </c>
      <c r="DV99" s="245">
        <f>SUM(DQ99:DU99)</f>
        <v>2</v>
      </c>
      <c r="DW99" s="245"/>
      <c r="DX99" s="245"/>
      <c r="DY99" s="34">
        <v>1</v>
      </c>
      <c r="DZ99" s="34">
        <f>446375.43405/1000</f>
        <v>446.37543404999997</v>
      </c>
      <c r="EA99" s="34">
        <v>2.5992093459830472</v>
      </c>
      <c r="EB99" s="64">
        <f t="shared" si="382"/>
        <v>136.20600000000002</v>
      </c>
      <c r="EC99" s="426">
        <f t="shared" si="383"/>
        <v>136.20600000000002</v>
      </c>
      <c r="ED99" s="426">
        <f t="shared" si="384"/>
        <v>136.20600000000002</v>
      </c>
      <c r="EE99" s="64">
        <f t="shared" si="385"/>
        <v>136.20600000000002</v>
      </c>
      <c r="EF99" s="64">
        <f t="shared" si="321"/>
        <v>136.20600000000002</v>
      </c>
      <c r="EG99" s="64">
        <f t="shared" si="386"/>
        <v>136.20600000000002</v>
      </c>
      <c r="EH99" s="64">
        <f t="shared" si="322"/>
        <v>136.20600000000002</v>
      </c>
      <c r="EI99" s="64">
        <f t="shared" si="323"/>
        <v>0</v>
      </c>
      <c r="EJ99" s="64">
        <f t="shared" si="387"/>
        <v>0</v>
      </c>
      <c r="EK99" s="64">
        <f t="shared" si="324"/>
        <v>0</v>
      </c>
      <c r="EL99" s="64">
        <f t="shared" si="325"/>
        <v>0</v>
      </c>
      <c r="EM99" s="64">
        <f t="shared" si="326"/>
        <v>0</v>
      </c>
      <c r="EN99" s="64">
        <f t="shared" si="327"/>
        <v>0</v>
      </c>
      <c r="EO99" s="64">
        <f t="shared" si="328"/>
        <v>0</v>
      </c>
      <c r="EP99" s="64">
        <f t="shared" si="329"/>
        <v>0</v>
      </c>
      <c r="EQ99" s="64">
        <f t="shared" si="330"/>
        <v>0</v>
      </c>
      <c r="ER99" s="64">
        <f t="shared" si="331"/>
        <v>0</v>
      </c>
      <c r="ES99" s="64"/>
      <c r="ET99" s="426">
        <f t="shared" si="332"/>
        <v>0</v>
      </c>
      <c r="EU99" s="64">
        <f t="shared" si="333"/>
        <v>0</v>
      </c>
      <c r="EV99" s="64"/>
      <c r="EW99" s="426">
        <f t="shared" si="334"/>
        <v>0</v>
      </c>
      <c r="EX99" s="64">
        <f t="shared" si="388"/>
        <v>0</v>
      </c>
      <c r="EY99" s="426">
        <f t="shared" si="389"/>
        <v>0</v>
      </c>
      <c r="EZ99" s="426">
        <f t="shared" si="390"/>
        <v>0</v>
      </c>
      <c r="FA99" s="64">
        <f t="shared" si="391"/>
        <v>0</v>
      </c>
      <c r="FB99" s="64">
        <f t="shared" si="335"/>
        <v>0</v>
      </c>
      <c r="FC99" s="64">
        <f t="shared" si="392"/>
        <v>0</v>
      </c>
      <c r="FD99" s="64">
        <f t="shared" si="336"/>
        <v>0</v>
      </c>
      <c r="FE99" s="64">
        <f t="shared" si="337"/>
        <v>0</v>
      </c>
      <c r="FF99" s="64">
        <f t="shared" si="393"/>
        <v>0</v>
      </c>
      <c r="FG99" s="64">
        <f t="shared" si="338"/>
        <v>0</v>
      </c>
      <c r="FH99" s="64">
        <f t="shared" si="339"/>
        <v>0</v>
      </c>
      <c r="FI99" s="64">
        <f t="shared" si="340"/>
        <v>0</v>
      </c>
      <c r="FJ99" s="64">
        <f t="shared" si="341"/>
        <v>0</v>
      </c>
      <c r="FK99" s="64">
        <f t="shared" si="342"/>
        <v>0</v>
      </c>
      <c r="FL99" s="64">
        <f t="shared" si="343"/>
        <v>0</v>
      </c>
      <c r="FM99" s="64">
        <f t="shared" si="344"/>
        <v>0</v>
      </c>
      <c r="FN99" s="64">
        <f t="shared" si="345"/>
        <v>0</v>
      </c>
      <c r="FO99" s="64"/>
      <c r="FP99" s="64">
        <f t="shared" si="346"/>
        <v>0</v>
      </c>
      <c r="FQ99" s="64">
        <f t="shared" si="347"/>
        <v>0</v>
      </c>
      <c r="FR99" s="64"/>
      <c r="FS99" s="64">
        <f t="shared" si="348"/>
        <v>0</v>
      </c>
      <c r="FT99" s="64">
        <f t="shared" si="349"/>
        <v>0</v>
      </c>
      <c r="FU99" s="426">
        <f t="shared" si="350"/>
        <v>0</v>
      </c>
      <c r="FV99" s="426">
        <f t="shared" si="394"/>
        <v>0</v>
      </c>
      <c r="FW99" s="64">
        <f t="shared" si="395"/>
        <v>0</v>
      </c>
      <c r="FX99" s="64">
        <f t="shared" si="352"/>
        <v>0</v>
      </c>
      <c r="FY99" s="64">
        <f t="shared" si="396"/>
        <v>0</v>
      </c>
      <c r="FZ99" s="64">
        <f t="shared" si="353"/>
        <v>0</v>
      </c>
      <c r="GA99" s="64">
        <f t="shared" si="354"/>
        <v>0</v>
      </c>
      <c r="GB99" s="64">
        <f t="shared" si="397"/>
        <v>0</v>
      </c>
      <c r="GC99" s="64">
        <f t="shared" si="355"/>
        <v>0</v>
      </c>
      <c r="GD99" s="64">
        <f t="shared" si="356"/>
        <v>0</v>
      </c>
      <c r="GE99" s="64">
        <f t="shared" si="357"/>
        <v>0</v>
      </c>
      <c r="GF99" s="64">
        <f t="shared" si="358"/>
        <v>0</v>
      </c>
      <c r="GG99" s="64">
        <f t="shared" si="359"/>
        <v>0</v>
      </c>
      <c r="GH99" s="64">
        <f t="shared" si="360"/>
        <v>0</v>
      </c>
      <c r="GI99" s="64">
        <f t="shared" si="361"/>
        <v>0</v>
      </c>
      <c r="GJ99" s="64">
        <f t="shared" si="362"/>
        <v>0</v>
      </c>
      <c r="GK99" s="64"/>
      <c r="GL99" s="64">
        <f t="shared" si="363"/>
        <v>0</v>
      </c>
      <c r="GM99" s="64">
        <f t="shared" si="364"/>
        <v>0</v>
      </c>
      <c r="GN99" s="64"/>
      <c r="GO99" s="64">
        <f t="shared" si="365"/>
        <v>0</v>
      </c>
      <c r="GP99" s="64">
        <f t="shared" si="366"/>
        <v>0</v>
      </c>
      <c r="GQ99" s="426">
        <f t="shared" si="367"/>
        <v>0</v>
      </c>
      <c r="GR99" s="426">
        <f t="shared" si="398"/>
        <v>0</v>
      </c>
      <c r="GS99" s="64">
        <f t="shared" si="399"/>
        <v>0</v>
      </c>
      <c r="GT99" s="64">
        <f t="shared" si="369"/>
        <v>0</v>
      </c>
      <c r="GU99" s="64">
        <f t="shared" si="400"/>
        <v>0</v>
      </c>
      <c r="GV99" s="64">
        <f t="shared" si="370"/>
        <v>0</v>
      </c>
      <c r="GW99" s="64">
        <f t="shared" si="371"/>
        <v>0</v>
      </c>
      <c r="GX99" s="64">
        <f t="shared" si="401"/>
        <v>0</v>
      </c>
      <c r="GY99" s="64">
        <f t="shared" si="372"/>
        <v>0</v>
      </c>
      <c r="GZ99" s="64">
        <f t="shared" si="373"/>
        <v>0</v>
      </c>
      <c r="HA99" s="64">
        <f t="shared" si="402"/>
        <v>0</v>
      </c>
      <c r="HB99" s="64">
        <f t="shared" si="374"/>
        <v>0</v>
      </c>
      <c r="HC99" s="64">
        <f t="shared" si="375"/>
        <v>0</v>
      </c>
      <c r="HD99" s="64">
        <f t="shared" si="403"/>
        <v>0</v>
      </c>
      <c r="HE99" s="64">
        <f t="shared" si="376"/>
        <v>0</v>
      </c>
      <c r="HF99" s="64">
        <f t="shared" si="377"/>
        <v>0</v>
      </c>
      <c r="HG99" s="64"/>
      <c r="HH99" s="64">
        <f t="shared" si="378"/>
        <v>0</v>
      </c>
      <c r="HI99" s="64">
        <f t="shared" si="379"/>
        <v>0</v>
      </c>
      <c r="HJ99" s="64"/>
      <c r="HK99" s="64">
        <f t="shared" si="380"/>
        <v>0</v>
      </c>
      <c r="HL99" s="382">
        <f t="shared" si="381"/>
        <v>136.20600000000002</v>
      </c>
      <c r="HM99" s="398">
        <f t="shared" si="305"/>
        <v>136.20600000000002</v>
      </c>
      <c r="HN99" s="398">
        <f t="shared" si="404"/>
        <v>136.20600000000002</v>
      </c>
      <c r="HO99" s="382">
        <f t="shared" si="306"/>
        <v>136.20600000000002</v>
      </c>
      <c r="HP99" s="382">
        <f t="shared" si="405"/>
        <v>136.20600000000002</v>
      </c>
      <c r="HQ99" s="382">
        <f t="shared" si="428"/>
        <v>136.20600000000002</v>
      </c>
      <c r="HR99" s="382">
        <f t="shared" si="429"/>
        <v>136.20600000000002</v>
      </c>
      <c r="HS99" s="382">
        <f t="shared" si="430"/>
        <v>0</v>
      </c>
      <c r="HT99" s="382">
        <f t="shared" si="431"/>
        <v>0</v>
      </c>
      <c r="HU99" s="382">
        <f t="shared" si="432"/>
        <v>0</v>
      </c>
      <c r="HV99" s="382">
        <f t="shared" si="433"/>
        <v>0</v>
      </c>
      <c r="HW99" s="382">
        <f t="shared" si="434"/>
        <v>0</v>
      </c>
      <c r="HX99" s="382">
        <f t="shared" si="435"/>
        <v>0</v>
      </c>
      <c r="HY99" s="382">
        <f t="shared" si="436"/>
        <v>0</v>
      </c>
      <c r="HZ99" s="382">
        <f t="shared" si="437"/>
        <v>0</v>
      </c>
      <c r="IA99" s="382">
        <f t="shared" si="438"/>
        <v>0</v>
      </c>
      <c r="IB99" s="382">
        <f t="shared" si="439"/>
        <v>0</v>
      </c>
      <c r="IC99" s="382">
        <f t="shared" si="440"/>
        <v>0</v>
      </c>
      <c r="ID99" s="382">
        <f t="shared" si="441"/>
        <v>0</v>
      </c>
      <c r="IE99" s="382">
        <f t="shared" si="442"/>
        <v>0</v>
      </c>
      <c r="IF99" s="382">
        <f t="shared" si="443"/>
        <v>0</v>
      </c>
      <c r="IG99" s="382">
        <f t="shared" si="444"/>
        <v>0</v>
      </c>
    </row>
    <row r="100" spans="1:241" s="59" customFormat="1" ht="27" hidden="1" customHeight="1" outlineLevel="2">
      <c r="A100" s="57" t="s">
        <v>226</v>
      </c>
      <c r="B100" s="60" t="s">
        <v>257</v>
      </c>
      <c r="C100" s="529"/>
      <c r="D100" s="60" t="s">
        <v>204</v>
      </c>
      <c r="E100" s="359" t="s">
        <v>21</v>
      </c>
      <c r="F100" s="367"/>
      <c r="G100" s="55"/>
      <c r="H100" s="55"/>
      <c r="I100" s="55"/>
      <c r="J100" s="55">
        <v>2020</v>
      </c>
      <c r="K100" s="55">
        <v>2020</v>
      </c>
      <c r="L100" s="55"/>
      <c r="M100" s="34">
        <f t="shared" si="451"/>
        <v>250.37</v>
      </c>
      <c r="N100" s="341" t="s">
        <v>606</v>
      </c>
      <c r="O100" s="34">
        <f t="shared" si="452"/>
        <v>250.37</v>
      </c>
      <c r="P100" s="34">
        <f t="shared" si="453"/>
        <v>0</v>
      </c>
      <c r="Q100" s="34">
        <f t="shared" si="453"/>
        <v>0</v>
      </c>
      <c r="R100" s="34">
        <f t="shared" si="453"/>
        <v>0</v>
      </c>
      <c r="S100" s="34">
        <f t="shared" si="453"/>
        <v>0</v>
      </c>
      <c r="T100" s="34">
        <f t="shared" si="453"/>
        <v>0</v>
      </c>
      <c r="U100" s="34">
        <f t="shared" si="453"/>
        <v>0</v>
      </c>
      <c r="V100" s="66">
        <f t="shared" si="448"/>
        <v>0</v>
      </c>
      <c r="W100" s="34"/>
      <c r="X100" s="34"/>
      <c r="Y100" s="34"/>
      <c r="Z100" s="34"/>
      <c r="AA100" s="34"/>
      <c r="AB100" s="34"/>
      <c r="AC100" s="34"/>
      <c r="AD100" s="34"/>
      <c r="AE100" s="34"/>
      <c r="AF100" s="34"/>
      <c r="AG100" s="34">
        <f t="shared" si="459"/>
        <v>250.37</v>
      </c>
      <c r="AH100" s="34">
        <f t="shared" si="459"/>
        <v>250.37</v>
      </c>
      <c r="AI100" s="34">
        <f t="shared" si="415"/>
        <v>0</v>
      </c>
      <c r="AJ100" s="34"/>
      <c r="AK100" s="34"/>
      <c r="AL100" s="34"/>
      <c r="AM100" s="34"/>
      <c r="AN100" s="34"/>
      <c r="AO100" s="34"/>
      <c r="AP100" s="34"/>
      <c r="AQ100" s="34"/>
      <c r="AR100" s="34"/>
      <c r="AS100" s="34">
        <f t="shared" si="460"/>
        <v>0</v>
      </c>
      <c r="AT100" s="34">
        <f t="shared" si="460"/>
        <v>0</v>
      </c>
      <c r="AU100" s="34"/>
      <c r="AV100" s="34">
        <f t="shared" si="454"/>
        <v>0</v>
      </c>
      <c r="AW100" s="34">
        <f t="shared" si="454"/>
        <v>0</v>
      </c>
      <c r="AX100" s="34"/>
      <c r="AY100" s="34">
        <f t="shared" si="455"/>
        <v>250.37</v>
      </c>
      <c r="AZ100" s="34">
        <f t="shared" si="455"/>
        <v>250.37</v>
      </c>
      <c r="BA100" s="34"/>
      <c r="BB100" s="34"/>
      <c r="BC100" s="245"/>
      <c r="BD100" s="245"/>
      <c r="BE100" s="245"/>
      <c r="BF100" s="245"/>
      <c r="BG100" s="185">
        <v>250.37</v>
      </c>
      <c r="BH100" s="185">
        <v>250.37</v>
      </c>
      <c r="BI100" s="245"/>
      <c r="BJ100" s="245"/>
      <c r="BK100" s="34"/>
      <c r="BL100" s="34"/>
      <c r="BM100" s="34">
        <f t="shared" si="456"/>
        <v>0</v>
      </c>
      <c r="BN100" s="34">
        <f t="shared" si="456"/>
        <v>0</v>
      </c>
      <c r="BO100" s="245"/>
      <c r="BP100" s="245"/>
      <c r="BQ100" s="245"/>
      <c r="BR100" s="245"/>
      <c r="BS100" s="245"/>
      <c r="BT100" s="245"/>
      <c r="BU100" s="245"/>
      <c r="BV100" s="245"/>
      <c r="BW100" s="245"/>
      <c r="BX100" s="245"/>
      <c r="BY100" s="245"/>
      <c r="BZ100" s="245"/>
      <c r="CA100" s="34">
        <f t="shared" si="457"/>
        <v>0</v>
      </c>
      <c r="CB100" s="34">
        <f t="shared" si="457"/>
        <v>0</v>
      </c>
      <c r="CC100" s="245"/>
      <c r="CD100" s="245"/>
      <c r="CE100" s="245"/>
      <c r="CF100" s="245"/>
      <c r="CG100" s="245"/>
      <c r="CH100" s="245"/>
      <c r="CI100" s="245"/>
      <c r="CJ100" s="245"/>
      <c r="CK100" s="245"/>
      <c r="CL100" s="245"/>
      <c r="CM100" s="245"/>
      <c r="CN100" s="245"/>
      <c r="CO100" s="34">
        <f t="shared" si="458"/>
        <v>0</v>
      </c>
      <c r="CP100" s="34">
        <f t="shared" si="458"/>
        <v>0</v>
      </c>
      <c r="CQ100" s="34"/>
      <c r="CR100" s="34"/>
      <c r="CS100" s="34"/>
      <c r="CT100" s="34"/>
      <c r="CU100" s="34"/>
      <c r="CV100" s="34"/>
      <c r="CW100" s="34"/>
      <c r="CX100" s="34"/>
      <c r="CY100" s="34"/>
      <c r="CZ100" s="58"/>
      <c r="DA100" s="58"/>
      <c r="DB100" s="58"/>
      <c r="DC100" s="380">
        <f t="shared" si="307"/>
        <v>250.37</v>
      </c>
      <c r="DD100" s="380">
        <f t="shared" si="308"/>
        <v>250.37</v>
      </c>
      <c r="DE100" s="64">
        <f t="shared" si="309"/>
        <v>0</v>
      </c>
      <c r="DF100" s="64">
        <f t="shared" si="310"/>
        <v>0</v>
      </c>
      <c r="DG100" s="64">
        <f t="shared" si="311"/>
        <v>0</v>
      </c>
      <c r="DH100" s="64">
        <f t="shared" si="312"/>
        <v>0</v>
      </c>
      <c r="DI100" s="64">
        <f t="shared" si="313"/>
        <v>0</v>
      </c>
      <c r="DJ100" s="64">
        <f t="shared" si="314"/>
        <v>0</v>
      </c>
      <c r="DK100" s="64">
        <f t="shared" si="315"/>
        <v>250.37</v>
      </c>
      <c r="DL100" s="64">
        <f t="shared" si="316"/>
        <v>250.37</v>
      </c>
      <c r="DM100" s="64">
        <f t="shared" si="317"/>
        <v>0</v>
      </c>
      <c r="DN100" s="64">
        <f t="shared" si="318"/>
        <v>0</v>
      </c>
      <c r="DO100" s="64">
        <f t="shared" si="319"/>
        <v>0</v>
      </c>
      <c r="DP100" s="64">
        <f t="shared" si="320"/>
        <v>0</v>
      </c>
      <c r="DQ100" s="245"/>
      <c r="DR100" s="245"/>
      <c r="DS100" s="245"/>
      <c r="DT100" s="245"/>
      <c r="DU100" s="245"/>
      <c r="DV100" s="245"/>
      <c r="DW100" s="245"/>
      <c r="DX100" s="245"/>
      <c r="DY100" s="34"/>
      <c r="DZ100" s="34"/>
      <c r="EA100" s="34"/>
      <c r="EB100" s="64">
        <f t="shared" si="382"/>
        <v>250.37</v>
      </c>
      <c r="EC100" s="426">
        <f t="shared" si="383"/>
        <v>0</v>
      </c>
      <c r="ED100" s="426">
        <f t="shared" si="384"/>
        <v>250.37</v>
      </c>
      <c r="EE100" s="64">
        <f t="shared" si="385"/>
        <v>250.37</v>
      </c>
      <c r="EF100" s="64">
        <f t="shared" si="321"/>
        <v>0</v>
      </c>
      <c r="EG100" s="64">
        <f t="shared" si="386"/>
        <v>0</v>
      </c>
      <c r="EH100" s="64">
        <f t="shared" si="322"/>
        <v>0</v>
      </c>
      <c r="EI100" s="64">
        <f t="shared" si="323"/>
        <v>0</v>
      </c>
      <c r="EJ100" s="64">
        <f t="shared" si="387"/>
        <v>0</v>
      </c>
      <c r="EK100" s="64">
        <f t="shared" si="324"/>
        <v>0</v>
      </c>
      <c r="EL100" s="64">
        <f t="shared" si="325"/>
        <v>0</v>
      </c>
      <c r="EM100" s="64">
        <f t="shared" si="326"/>
        <v>0</v>
      </c>
      <c r="EN100" s="64">
        <f t="shared" si="327"/>
        <v>0</v>
      </c>
      <c r="EO100" s="64">
        <f t="shared" si="328"/>
        <v>250.37</v>
      </c>
      <c r="EP100" s="64">
        <f t="shared" si="329"/>
        <v>0</v>
      </c>
      <c r="EQ100" s="64">
        <f t="shared" si="330"/>
        <v>250.37</v>
      </c>
      <c r="ER100" s="64">
        <f t="shared" si="331"/>
        <v>0</v>
      </c>
      <c r="ES100" s="64"/>
      <c r="ET100" s="426">
        <f t="shared" si="332"/>
        <v>0</v>
      </c>
      <c r="EU100" s="64">
        <f t="shared" si="333"/>
        <v>0</v>
      </c>
      <c r="EV100" s="64"/>
      <c r="EW100" s="426">
        <f t="shared" si="334"/>
        <v>0</v>
      </c>
      <c r="EX100" s="64">
        <f t="shared" si="388"/>
        <v>0</v>
      </c>
      <c r="EY100" s="426">
        <f t="shared" si="389"/>
        <v>0</v>
      </c>
      <c r="EZ100" s="426">
        <f t="shared" si="390"/>
        <v>0</v>
      </c>
      <c r="FA100" s="64">
        <f t="shared" si="391"/>
        <v>0</v>
      </c>
      <c r="FB100" s="64">
        <f t="shared" si="335"/>
        <v>0</v>
      </c>
      <c r="FC100" s="64">
        <f t="shared" si="392"/>
        <v>0</v>
      </c>
      <c r="FD100" s="64">
        <f t="shared" si="336"/>
        <v>0</v>
      </c>
      <c r="FE100" s="64">
        <f t="shared" si="337"/>
        <v>0</v>
      </c>
      <c r="FF100" s="64">
        <f t="shared" si="393"/>
        <v>0</v>
      </c>
      <c r="FG100" s="64">
        <f t="shared" si="338"/>
        <v>0</v>
      </c>
      <c r="FH100" s="64">
        <f t="shared" si="339"/>
        <v>0</v>
      </c>
      <c r="FI100" s="64">
        <f t="shared" si="340"/>
        <v>0</v>
      </c>
      <c r="FJ100" s="64">
        <f t="shared" si="341"/>
        <v>0</v>
      </c>
      <c r="FK100" s="64">
        <f t="shared" si="342"/>
        <v>0</v>
      </c>
      <c r="FL100" s="64">
        <f t="shared" si="343"/>
        <v>0</v>
      </c>
      <c r="FM100" s="64">
        <f t="shared" si="344"/>
        <v>0</v>
      </c>
      <c r="FN100" s="64">
        <f t="shared" si="345"/>
        <v>0</v>
      </c>
      <c r="FO100" s="64"/>
      <c r="FP100" s="64">
        <f t="shared" si="346"/>
        <v>0</v>
      </c>
      <c r="FQ100" s="64">
        <f t="shared" si="347"/>
        <v>0</v>
      </c>
      <c r="FR100" s="64"/>
      <c r="FS100" s="64">
        <f t="shared" si="348"/>
        <v>0</v>
      </c>
      <c r="FT100" s="64">
        <f t="shared" si="349"/>
        <v>0</v>
      </c>
      <c r="FU100" s="426">
        <f t="shared" si="350"/>
        <v>0</v>
      </c>
      <c r="FV100" s="426">
        <f t="shared" si="394"/>
        <v>0</v>
      </c>
      <c r="FW100" s="64">
        <f t="shared" si="395"/>
        <v>0</v>
      </c>
      <c r="FX100" s="64">
        <f t="shared" si="352"/>
        <v>0</v>
      </c>
      <c r="FY100" s="64">
        <f t="shared" si="396"/>
        <v>0</v>
      </c>
      <c r="FZ100" s="64">
        <f t="shared" si="353"/>
        <v>0</v>
      </c>
      <c r="GA100" s="64">
        <f t="shared" si="354"/>
        <v>0</v>
      </c>
      <c r="GB100" s="64">
        <f t="shared" si="397"/>
        <v>0</v>
      </c>
      <c r="GC100" s="64">
        <f t="shared" si="355"/>
        <v>0</v>
      </c>
      <c r="GD100" s="64">
        <f t="shared" si="356"/>
        <v>0</v>
      </c>
      <c r="GE100" s="64">
        <f t="shared" si="357"/>
        <v>0</v>
      </c>
      <c r="GF100" s="64">
        <f t="shared" si="358"/>
        <v>0</v>
      </c>
      <c r="GG100" s="64">
        <f t="shared" si="359"/>
        <v>0</v>
      </c>
      <c r="GH100" s="64">
        <f t="shared" si="360"/>
        <v>0</v>
      </c>
      <c r="GI100" s="64">
        <f t="shared" si="361"/>
        <v>0</v>
      </c>
      <c r="GJ100" s="64">
        <f t="shared" si="362"/>
        <v>0</v>
      </c>
      <c r="GK100" s="64"/>
      <c r="GL100" s="64">
        <f t="shared" si="363"/>
        <v>0</v>
      </c>
      <c r="GM100" s="64">
        <f t="shared" si="364"/>
        <v>0</v>
      </c>
      <c r="GN100" s="64"/>
      <c r="GO100" s="64">
        <f t="shared" si="365"/>
        <v>0</v>
      </c>
      <c r="GP100" s="64">
        <f t="shared" si="366"/>
        <v>0</v>
      </c>
      <c r="GQ100" s="426">
        <f t="shared" si="367"/>
        <v>0</v>
      </c>
      <c r="GR100" s="426">
        <f t="shared" si="398"/>
        <v>0</v>
      </c>
      <c r="GS100" s="64">
        <f t="shared" si="399"/>
        <v>0</v>
      </c>
      <c r="GT100" s="64">
        <f t="shared" si="369"/>
        <v>0</v>
      </c>
      <c r="GU100" s="64">
        <f t="shared" si="400"/>
        <v>0</v>
      </c>
      <c r="GV100" s="64">
        <f t="shared" si="370"/>
        <v>0</v>
      </c>
      <c r="GW100" s="64">
        <f t="shared" si="371"/>
        <v>0</v>
      </c>
      <c r="GX100" s="64">
        <f t="shared" si="401"/>
        <v>0</v>
      </c>
      <c r="GY100" s="64">
        <f t="shared" si="372"/>
        <v>0</v>
      </c>
      <c r="GZ100" s="64">
        <f t="shared" si="373"/>
        <v>0</v>
      </c>
      <c r="HA100" s="64">
        <f t="shared" si="402"/>
        <v>0</v>
      </c>
      <c r="HB100" s="64">
        <f t="shared" si="374"/>
        <v>0</v>
      </c>
      <c r="HC100" s="64">
        <f t="shared" si="375"/>
        <v>0</v>
      </c>
      <c r="HD100" s="64">
        <f t="shared" si="403"/>
        <v>0</v>
      </c>
      <c r="HE100" s="64">
        <f t="shared" si="376"/>
        <v>0</v>
      </c>
      <c r="HF100" s="64">
        <f t="shared" si="377"/>
        <v>0</v>
      </c>
      <c r="HG100" s="64"/>
      <c r="HH100" s="64">
        <f t="shared" si="378"/>
        <v>0</v>
      </c>
      <c r="HI100" s="64">
        <f t="shared" si="379"/>
        <v>0</v>
      </c>
      <c r="HJ100" s="64"/>
      <c r="HK100" s="64">
        <f t="shared" si="380"/>
        <v>0</v>
      </c>
      <c r="HL100" s="382">
        <f t="shared" si="381"/>
        <v>250.37</v>
      </c>
      <c r="HM100" s="398">
        <f t="shared" si="305"/>
        <v>0</v>
      </c>
      <c r="HN100" s="398">
        <f t="shared" si="404"/>
        <v>250.37</v>
      </c>
      <c r="HO100" s="382">
        <f t="shared" si="306"/>
        <v>250.37</v>
      </c>
      <c r="HP100" s="382">
        <f t="shared" si="405"/>
        <v>0</v>
      </c>
      <c r="HQ100" s="382">
        <f t="shared" si="428"/>
        <v>0</v>
      </c>
      <c r="HR100" s="382">
        <f t="shared" si="429"/>
        <v>0</v>
      </c>
      <c r="HS100" s="382">
        <f t="shared" si="430"/>
        <v>0</v>
      </c>
      <c r="HT100" s="382">
        <f t="shared" si="431"/>
        <v>0</v>
      </c>
      <c r="HU100" s="382">
        <f t="shared" si="432"/>
        <v>0</v>
      </c>
      <c r="HV100" s="382">
        <f t="shared" si="433"/>
        <v>0</v>
      </c>
      <c r="HW100" s="382">
        <f t="shared" si="434"/>
        <v>0</v>
      </c>
      <c r="HX100" s="382">
        <f t="shared" si="435"/>
        <v>0</v>
      </c>
      <c r="HY100" s="382">
        <f t="shared" si="436"/>
        <v>250.37</v>
      </c>
      <c r="HZ100" s="382">
        <f t="shared" si="437"/>
        <v>0</v>
      </c>
      <c r="IA100" s="382">
        <f t="shared" si="438"/>
        <v>250.37</v>
      </c>
      <c r="IB100" s="382">
        <f t="shared" si="439"/>
        <v>0</v>
      </c>
      <c r="IC100" s="382">
        <f t="shared" si="440"/>
        <v>0</v>
      </c>
      <c r="ID100" s="382">
        <f t="shared" si="441"/>
        <v>0</v>
      </c>
      <c r="IE100" s="382">
        <f t="shared" si="442"/>
        <v>0</v>
      </c>
      <c r="IF100" s="382">
        <f t="shared" si="443"/>
        <v>0</v>
      </c>
      <c r="IG100" s="382">
        <f t="shared" si="444"/>
        <v>0</v>
      </c>
    </row>
    <row r="101" spans="1:241" s="59" customFormat="1" ht="27" hidden="1" customHeight="1" outlineLevel="2">
      <c r="A101" s="57" t="s">
        <v>260</v>
      </c>
      <c r="B101" s="60" t="s">
        <v>258</v>
      </c>
      <c r="C101" s="529"/>
      <c r="D101" s="60" t="s">
        <v>193</v>
      </c>
      <c r="E101" s="359" t="s">
        <v>21</v>
      </c>
      <c r="F101" s="367"/>
      <c r="G101" s="55"/>
      <c r="H101" s="55"/>
      <c r="I101" s="55"/>
      <c r="J101" s="55">
        <v>2019</v>
      </c>
      <c r="K101" s="55">
        <v>2019</v>
      </c>
      <c r="L101" s="55"/>
      <c r="M101" s="34">
        <f t="shared" si="451"/>
        <v>250.37</v>
      </c>
      <c r="N101" s="341" t="s">
        <v>606</v>
      </c>
      <c r="O101" s="34">
        <f t="shared" si="452"/>
        <v>117.94199999999999</v>
      </c>
      <c r="P101" s="34">
        <f t="shared" si="453"/>
        <v>0</v>
      </c>
      <c r="Q101" s="34">
        <f t="shared" si="453"/>
        <v>0</v>
      </c>
      <c r="R101" s="34">
        <f t="shared" si="453"/>
        <v>0</v>
      </c>
      <c r="S101" s="34">
        <f t="shared" si="453"/>
        <v>0</v>
      </c>
      <c r="T101" s="34">
        <f t="shared" si="453"/>
        <v>0</v>
      </c>
      <c r="U101" s="34">
        <f t="shared" si="453"/>
        <v>117.94199999999999</v>
      </c>
      <c r="V101" s="66">
        <f t="shared" si="448"/>
        <v>0</v>
      </c>
      <c r="W101" s="34">
        <v>117.94200000000001</v>
      </c>
      <c r="X101" s="34"/>
      <c r="Y101" s="34"/>
      <c r="Z101" s="34"/>
      <c r="AA101" s="34"/>
      <c r="AB101" s="34"/>
      <c r="AC101" s="34"/>
      <c r="AD101" s="34"/>
      <c r="AE101" s="34"/>
      <c r="AF101" s="34"/>
      <c r="AG101" s="34">
        <f t="shared" si="459"/>
        <v>250.37</v>
      </c>
      <c r="AH101" s="34">
        <f t="shared" si="459"/>
        <v>0</v>
      </c>
      <c r="AI101" s="34">
        <f t="shared" si="415"/>
        <v>0</v>
      </c>
      <c r="AJ101" s="34"/>
      <c r="AK101" s="34"/>
      <c r="AL101" s="34"/>
      <c r="AM101" s="34"/>
      <c r="AN101" s="34"/>
      <c r="AO101" s="34"/>
      <c r="AP101" s="34"/>
      <c r="AQ101" s="34"/>
      <c r="AR101" s="34"/>
      <c r="AS101" s="34">
        <f t="shared" si="460"/>
        <v>0</v>
      </c>
      <c r="AT101" s="34">
        <f t="shared" si="460"/>
        <v>0</v>
      </c>
      <c r="AU101" s="34"/>
      <c r="AV101" s="34">
        <f t="shared" si="454"/>
        <v>0</v>
      </c>
      <c r="AW101" s="34">
        <f t="shared" si="454"/>
        <v>0</v>
      </c>
      <c r="AX101" s="34"/>
      <c r="AY101" s="34">
        <f t="shared" si="455"/>
        <v>250.37</v>
      </c>
      <c r="AZ101" s="34">
        <f t="shared" si="455"/>
        <v>117.94199999999999</v>
      </c>
      <c r="BA101" s="34"/>
      <c r="BB101" s="34"/>
      <c r="BC101" s="245"/>
      <c r="BD101" s="245"/>
      <c r="BE101" s="245"/>
      <c r="BF101" s="289">
        <v>117.94199999999999</v>
      </c>
      <c r="BG101" s="185">
        <v>250.37</v>
      </c>
      <c r="BH101" s="185">
        <v>0</v>
      </c>
      <c r="BI101" s="245"/>
      <c r="BJ101" s="245"/>
      <c r="BK101" s="34"/>
      <c r="BL101" s="34"/>
      <c r="BM101" s="34">
        <f t="shared" si="456"/>
        <v>0</v>
      </c>
      <c r="BN101" s="34">
        <f t="shared" si="456"/>
        <v>0</v>
      </c>
      <c r="BO101" s="245"/>
      <c r="BP101" s="245"/>
      <c r="BQ101" s="245"/>
      <c r="BR101" s="245"/>
      <c r="BS101" s="245"/>
      <c r="BT101" s="245"/>
      <c r="BU101" s="245"/>
      <c r="BV101" s="245"/>
      <c r="BW101" s="245"/>
      <c r="BX101" s="245"/>
      <c r="BY101" s="245"/>
      <c r="BZ101" s="245"/>
      <c r="CA101" s="34">
        <f t="shared" si="457"/>
        <v>0</v>
      </c>
      <c r="CB101" s="34">
        <f t="shared" si="457"/>
        <v>0</v>
      </c>
      <c r="CC101" s="245"/>
      <c r="CD101" s="245"/>
      <c r="CE101" s="245"/>
      <c r="CF101" s="245"/>
      <c r="CG101" s="245"/>
      <c r="CH101" s="245"/>
      <c r="CI101" s="245"/>
      <c r="CJ101" s="245"/>
      <c r="CK101" s="245"/>
      <c r="CL101" s="245"/>
      <c r="CM101" s="245"/>
      <c r="CN101" s="245"/>
      <c r="CO101" s="34">
        <f t="shared" si="458"/>
        <v>0</v>
      </c>
      <c r="CP101" s="34">
        <f t="shared" si="458"/>
        <v>0</v>
      </c>
      <c r="CQ101" s="34"/>
      <c r="CR101" s="34"/>
      <c r="CS101" s="34"/>
      <c r="CT101" s="34"/>
      <c r="CU101" s="34"/>
      <c r="CV101" s="34"/>
      <c r="CW101" s="34"/>
      <c r="CX101" s="34"/>
      <c r="CY101" s="34"/>
      <c r="CZ101" s="58"/>
      <c r="DA101" s="58"/>
      <c r="DB101" s="58"/>
      <c r="DC101" s="380">
        <f t="shared" si="307"/>
        <v>250.37</v>
      </c>
      <c r="DD101" s="380">
        <f t="shared" si="308"/>
        <v>117.94199999999999</v>
      </c>
      <c r="DE101" s="64">
        <f t="shared" si="309"/>
        <v>0</v>
      </c>
      <c r="DF101" s="64">
        <f t="shared" si="310"/>
        <v>0</v>
      </c>
      <c r="DG101" s="64">
        <f t="shared" si="311"/>
        <v>0</v>
      </c>
      <c r="DH101" s="64">
        <f t="shared" si="312"/>
        <v>0</v>
      </c>
      <c r="DI101" s="64">
        <f t="shared" si="313"/>
        <v>0</v>
      </c>
      <c r="DJ101" s="64">
        <f t="shared" si="314"/>
        <v>117.94199999999999</v>
      </c>
      <c r="DK101" s="64">
        <f t="shared" si="315"/>
        <v>250.37</v>
      </c>
      <c r="DL101" s="64">
        <f t="shared" si="316"/>
        <v>0</v>
      </c>
      <c r="DM101" s="64">
        <f t="shared" si="317"/>
        <v>0</v>
      </c>
      <c r="DN101" s="64">
        <f t="shared" si="318"/>
        <v>0</v>
      </c>
      <c r="DO101" s="64">
        <f t="shared" si="319"/>
        <v>0</v>
      </c>
      <c r="DP101" s="64">
        <f t="shared" si="320"/>
        <v>0</v>
      </c>
      <c r="DQ101" s="245"/>
      <c r="DR101" s="245"/>
      <c r="DS101" s="245"/>
      <c r="DT101" s="245"/>
      <c r="DU101" s="245"/>
      <c r="DV101" s="245"/>
      <c r="DW101" s="245"/>
      <c r="DX101" s="245"/>
      <c r="DY101" s="34"/>
      <c r="DZ101" s="34"/>
      <c r="EA101" s="34"/>
      <c r="EB101" s="64">
        <f t="shared" si="382"/>
        <v>250.37</v>
      </c>
      <c r="EC101" s="426">
        <f t="shared" si="383"/>
        <v>117.94200000000001</v>
      </c>
      <c r="ED101" s="426">
        <f t="shared" si="384"/>
        <v>117.94199999999999</v>
      </c>
      <c r="EE101" s="64">
        <f t="shared" si="385"/>
        <v>117.94199999999999</v>
      </c>
      <c r="EF101" s="64">
        <f t="shared" si="321"/>
        <v>0</v>
      </c>
      <c r="EG101" s="64">
        <f t="shared" si="386"/>
        <v>0</v>
      </c>
      <c r="EH101" s="64">
        <f t="shared" si="322"/>
        <v>0</v>
      </c>
      <c r="EI101" s="64">
        <f t="shared" si="323"/>
        <v>0</v>
      </c>
      <c r="EJ101" s="64">
        <f t="shared" si="387"/>
        <v>0</v>
      </c>
      <c r="EK101" s="64">
        <f t="shared" si="324"/>
        <v>0</v>
      </c>
      <c r="EL101" s="64">
        <f t="shared" si="325"/>
        <v>0</v>
      </c>
      <c r="EM101" s="64">
        <f t="shared" si="326"/>
        <v>117.94200000000001</v>
      </c>
      <c r="EN101" s="64">
        <f t="shared" si="327"/>
        <v>117.94199999999999</v>
      </c>
      <c r="EO101" s="64">
        <f t="shared" si="328"/>
        <v>250.37</v>
      </c>
      <c r="EP101" s="64">
        <f t="shared" si="329"/>
        <v>0</v>
      </c>
      <c r="EQ101" s="64">
        <f t="shared" si="330"/>
        <v>0</v>
      </c>
      <c r="ER101" s="64">
        <f t="shared" si="331"/>
        <v>0</v>
      </c>
      <c r="ES101" s="64"/>
      <c r="ET101" s="426">
        <f t="shared" si="332"/>
        <v>0</v>
      </c>
      <c r="EU101" s="64">
        <f t="shared" si="333"/>
        <v>0</v>
      </c>
      <c r="EV101" s="64"/>
      <c r="EW101" s="426">
        <f t="shared" si="334"/>
        <v>0</v>
      </c>
      <c r="EX101" s="64">
        <f t="shared" si="388"/>
        <v>0</v>
      </c>
      <c r="EY101" s="426">
        <f t="shared" si="389"/>
        <v>0</v>
      </c>
      <c r="EZ101" s="426">
        <f t="shared" si="390"/>
        <v>0</v>
      </c>
      <c r="FA101" s="64">
        <f t="shared" si="391"/>
        <v>0</v>
      </c>
      <c r="FB101" s="64">
        <f t="shared" si="335"/>
        <v>0</v>
      </c>
      <c r="FC101" s="64">
        <f t="shared" si="392"/>
        <v>0</v>
      </c>
      <c r="FD101" s="64">
        <f t="shared" si="336"/>
        <v>0</v>
      </c>
      <c r="FE101" s="64">
        <f t="shared" si="337"/>
        <v>0</v>
      </c>
      <c r="FF101" s="64">
        <f t="shared" si="393"/>
        <v>0</v>
      </c>
      <c r="FG101" s="64">
        <f t="shared" si="338"/>
        <v>0</v>
      </c>
      <c r="FH101" s="64">
        <f t="shared" si="339"/>
        <v>0</v>
      </c>
      <c r="FI101" s="64">
        <f t="shared" si="340"/>
        <v>0</v>
      </c>
      <c r="FJ101" s="64">
        <f t="shared" si="341"/>
        <v>0</v>
      </c>
      <c r="FK101" s="64">
        <f t="shared" si="342"/>
        <v>0</v>
      </c>
      <c r="FL101" s="64">
        <f t="shared" si="343"/>
        <v>0</v>
      </c>
      <c r="FM101" s="64">
        <f t="shared" si="344"/>
        <v>0</v>
      </c>
      <c r="FN101" s="64">
        <f t="shared" si="345"/>
        <v>0</v>
      </c>
      <c r="FO101" s="64"/>
      <c r="FP101" s="64">
        <f t="shared" si="346"/>
        <v>0</v>
      </c>
      <c r="FQ101" s="64">
        <f t="shared" si="347"/>
        <v>0</v>
      </c>
      <c r="FR101" s="64"/>
      <c r="FS101" s="64">
        <f t="shared" si="348"/>
        <v>0</v>
      </c>
      <c r="FT101" s="64">
        <f t="shared" si="349"/>
        <v>0</v>
      </c>
      <c r="FU101" s="426">
        <f t="shared" si="350"/>
        <v>0</v>
      </c>
      <c r="FV101" s="426">
        <f t="shared" si="394"/>
        <v>0</v>
      </c>
      <c r="FW101" s="64">
        <f t="shared" si="395"/>
        <v>0</v>
      </c>
      <c r="FX101" s="64">
        <f t="shared" si="352"/>
        <v>0</v>
      </c>
      <c r="FY101" s="64">
        <f t="shared" si="396"/>
        <v>0</v>
      </c>
      <c r="FZ101" s="64">
        <f t="shared" si="353"/>
        <v>0</v>
      </c>
      <c r="GA101" s="64">
        <f t="shared" si="354"/>
        <v>0</v>
      </c>
      <c r="GB101" s="64">
        <f t="shared" si="397"/>
        <v>0</v>
      </c>
      <c r="GC101" s="64">
        <f t="shared" si="355"/>
        <v>0</v>
      </c>
      <c r="GD101" s="64">
        <f t="shared" si="356"/>
        <v>0</v>
      </c>
      <c r="GE101" s="64">
        <f t="shared" si="357"/>
        <v>0</v>
      </c>
      <c r="GF101" s="64">
        <f t="shared" si="358"/>
        <v>0</v>
      </c>
      <c r="GG101" s="64">
        <f t="shared" si="359"/>
        <v>0</v>
      </c>
      <c r="GH101" s="64">
        <f t="shared" si="360"/>
        <v>0</v>
      </c>
      <c r="GI101" s="64">
        <f t="shared" si="361"/>
        <v>0</v>
      </c>
      <c r="GJ101" s="64">
        <f t="shared" si="362"/>
        <v>0</v>
      </c>
      <c r="GK101" s="64"/>
      <c r="GL101" s="64">
        <f t="shared" si="363"/>
        <v>0</v>
      </c>
      <c r="GM101" s="64">
        <f t="shared" si="364"/>
        <v>0</v>
      </c>
      <c r="GN101" s="64"/>
      <c r="GO101" s="64">
        <f t="shared" si="365"/>
        <v>0</v>
      </c>
      <c r="GP101" s="64">
        <f t="shared" si="366"/>
        <v>0</v>
      </c>
      <c r="GQ101" s="426">
        <f t="shared" si="367"/>
        <v>0</v>
      </c>
      <c r="GR101" s="426">
        <f t="shared" si="398"/>
        <v>0</v>
      </c>
      <c r="GS101" s="64">
        <f t="shared" si="399"/>
        <v>0</v>
      </c>
      <c r="GT101" s="64">
        <f t="shared" si="369"/>
        <v>0</v>
      </c>
      <c r="GU101" s="64">
        <f t="shared" si="400"/>
        <v>0</v>
      </c>
      <c r="GV101" s="64">
        <f t="shared" si="370"/>
        <v>0</v>
      </c>
      <c r="GW101" s="64">
        <f t="shared" si="371"/>
        <v>0</v>
      </c>
      <c r="GX101" s="64">
        <f t="shared" si="401"/>
        <v>0</v>
      </c>
      <c r="GY101" s="64">
        <f t="shared" si="372"/>
        <v>0</v>
      </c>
      <c r="GZ101" s="64">
        <f t="shared" si="373"/>
        <v>0</v>
      </c>
      <c r="HA101" s="64">
        <f t="shared" si="402"/>
        <v>0</v>
      </c>
      <c r="HB101" s="64">
        <f t="shared" si="374"/>
        <v>0</v>
      </c>
      <c r="HC101" s="64">
        <f t="shared" si="375"/>
        <v>0</v>
      </c>
      <c r="HD101" s="64">
        <f t="shared" si="403"/>
        <v>0</v>
      </c>
      <c r="HE101" s="64">
        <f t="shared" si="376"/>
        <v>0</v>
      </c>
      <c r="HF101" s="64">
        <f t="shared" si="377"/>
        <v>0</v>
      </c>
      <c r="HG101" s="64"/>
      <c r="HH101" s="64">
        <f t="shared" si="378"/>
        <v>0</v>
      </c>
      <c r="HI101" s="64">
        <f t="shared" si="379"/>
        <v>0</v>
      </c>
      <c r="HJ101" s="64"/>
      <c r="HK101" s="64">
        <f t="shared" si="380"/>
        <v>0</v>
      </c>
      <c r="HL101" s="382">
        <f t="shared" si="381"/>
        <v>250.37</v>
      </c>
      <c r="HM101" s="398">
        <f t="shared" si="305"/>
        <v>117.94200000000001</v>
      </c>
      <c r="HN101" s="398">
        <f t="shared" si="404"/>
        <v>117.94199999999999</v>
      </c>
      <c r="HO101" s="382">
        <f t="shared" si="306"/>
        <v>117.94199999999999</v>
      </c>
      <c r="HP101" s="382">
        <f t="shared" si="405"/>
        <v>0</v>
      </c>
      <c r="HQ101" s="382">
        <f t="shared" si="428"/>
        <v>0</v>
      </c>
      <c r="HR101" s="382">
        <f t="shared" si="429"/>
        <v>0</v>
      </c>
      <c r="HS101" s="382">
        <f t="shared" si="430"/>
        <v>0</v>
      </c>
      <c r="HT101" s="382">
        <f t="shared" si="431"/>
        <v>0</v>
      </c>
      <c r="HU101" s="382">
        <f t="shared" si="432"/>
        <v>0</v>
      </c>
      <c r="HV101" s="382">
        <f t="shared" si="433"/>
        <v>0</v>
      </c>
      <c r="HW101" s="382">
        <f t="shared" si="434"/>
        <v>117.94200000000001</v>
      </c>
      <c r="HX101" s="382">
        <f t="shared" si="435"/>
        <v>117.94199999999999</v>
      </c>
      <c r="HY101" s="382">
        <f t="shared" si="436"/>
        <v>250.37</v>
      </c>
      <c r="HZ101" s="382">
        <f t="shared" si="437"/>
        <v>0</v>
      </c>
      <c r="IA101" s="382">
        <f t="shared" si="438"/>
        <v>0</v>
      </c>
      <c r="IB101" s="382">
        <f t="shared" si="439"/>
        <v>0</v>
      </c>
      <c r="IC101" s="382">
        <f t="shared" si="440"/>
        <v>0</v>
      </c>
      <c r="ID101" s="382">
        <f t="shared" si="441"/>
        <v>0</v>
      </c>
      <c r="IE101" s="382">
        <f t="shared" si="442"/>
        <v>0</v>
      </c>
      <c r="IF101" s="382">
        <f t="shared" si="443"/>
        <v>0</v>
      </c>
      <c r="IG101" s="382">
        <f t="shared" si="444"/>
        <v>0</v>
      </c>
    </row>
    <row r="102" spans="1:241" s="59" customFormat="1" ht="27" hidden="1" customHeight="1" outlineLevel="2">
      <c r="A102" s="57" t="s">
        <v>261</v>
      </c>
      <c r="B102" s="60" t="s">
        <v>259</v>
      </c>
      <c r="C102" s="529"/>
      <c r="D102" s="60" t="s">
        <v>192</v>
      </c>
      <c r="E102" s="359" t="s">
        <v>21</v>
      </c>
      <c r="F102" s="367"/>
      <c r="G102" s="55"/>
      <c r="H102" s="55"/>
      <c r="I102" s="55"/>
      <c r="J102" s="55">
        <v>2020</v>
      </c>
      <c r="K102" s="55">
        <v>2020</v>
      </c>
      <c r="L102" s="55"/>
      <c r="M102" s="34">
        <f t="shared" si="451"/>
        <v>250.37</v>
      </c>
      <c r="N102" s="341" t="s">
        <v>606</v>
      </c>
      <c r="O102" s="34">
        <f t="shared" si="452"/>
        <v>250.37</v>
      </c>
      <c r="P102" s="34">
        <f t="shared" si="453"/>
        <v>0</v>
      </c>
      <c r="Q102" s="34">
        <f t="shared" si="453"/>
        <v>0</v>
      </c>
      <c r="R102" s="34">
        <f t="shared" si="453"/>
        <v>0</v>
      </c>
      <c r="S102" s="34">
        <f t="shared" si="453"/>
        <v>0</v>
      </c>
      <c r="T102" s="34">
        <f t="shared" si="453"/>
        <v>0</v>
      </c>
      <c r="U102" s="34">
        <f t="shared" si="453"/>
        <v>0</v>
      </c>
      <c r="V102" s="66">
        <f>SUBTOTAL(9,W102:AE102)</f>
        <v>0</v>
      </c>
      <c r="W102" s="34"/>
      <c r="X102" s="34"/>
      <c r="Y102" s="34"/>
      <c r="Z102" s="34"/>
      <c r="AA102" s="34"/>
      <c r="AB102" s="34"/>
      <c r="AC102" s="34"/>
      <c r="AD102" s="34"/>
      <c r="AE102" s="34"/>
      <c r="AF102" s="34"/>
      <c r="AG102" s="34">
        <f t="shared" si="459"/>
        <v>250.37</v>
      </c>
      <c r="AH102" s="34">
        <f t="shared" si="459"/>
        <v>250.37</v>
      </c>
      <c r="AI102" s="34">
        <f t="shared" si="415"/>
        <v>0</v>
      </c>
      <c r="AJ102" s="34"/>
      <c r="AK102" s="34"/>
      <c r="AL102" s="34"/>
      <c r="AM102" s="34"/>
      <c r="AN102" s="34"/>
      <c r="AO102" s="34"/>
      <c r="AP102" s="34"/>
      <c r="AQ102" s="34"/>
      <c r="AR102" s="34"/>
      <c r="AS102" s="34">
        <f t="shared" si="460"/>
        <v>0</v>
      </c>
      <c r="AT102" s="34">
        <f t="shared" si="460"/>
        <v>0</v>
      </c>
      <c r="AU102" s="34"/>
      <c r="AV102" s="34">
        <f t="shared" si="454"/>
        <v>0</v>
      </c>
      <c r="AW102" s="34">
        <f t="shared" si="454"/>
        <v>0</v>
      </c>
      <c r="AX102" s="34"/>
      <c r="AY102" s="34">
        <f t="shared" si="455"/>
        <v>250.37</v>
      </c>
      <c r="AZ102" s="34">
        <f t="shared" si="455"/>
        <v>250.37</v>
      </c>
      <c r="BA102" s="34"/>
      <c r="BB102" s="34"/>
      <c r="BC102" s="245"/>
      <c r="BD102" s="245"/>
      <c r="BE102" s="245"/>
      <c r="BF102" s="245"/>
      <c r="BG102" s="185">
        <v>250.37</v>
      </c>
      <c r="BH102" s="185">
        <v>250.37</v>
      </c>
      <c r="BI102" s="245"/>
      <c r="BJ102" s="245"/>
      <c r="BK102" s="34"/>
      <c r="BL102" s="34"/>
      <c r="BM102" s="34">
        <f t="shared" si="456"/>
        <v>0</v>
      </c>
      <c r="BN102" s="34">
        <f t="shared" si="456"/>
        <v>0</v>
      </c>
      <c r="BO102" s="245"/>
      <c r="BP102" s="245"/>
      <c r="BQ102" s="245"/>
      <c r="BR102" s="245"/>
      <c r="BS102" s="245"/>
      <c r="BT102" s="245"/>
      <c r="BU102" s="245"/>
      <c r="BV102" s="245"/>
      <c r="BW102" s="245"/>
      <c r="BX102" s="245"/>
      <c r="BY102" s="245"/>
      <c r="BZ102" s="245"/>
      <c r="CA102" s="34">
        <f t="shared" si="457"/>
        <v>0</v>
      </c>
      <c r="CB102" s="34">
        <f t="shared" si="457"/>
        <v>0</v>
      </c>
      <c r="CC102" s="245"/>
      <c r="CD102" s="245"/>
      <c r="CE102" s="245"/>
      <c r="CF102" s="245"/>
      <c r="CG102" s="245"/>
      <c r="CH102" s="245"/>
      <c r="CI102" s="245"/>
      <c r="CJ102" s="245"/>
      <c r="CK102" s="245"/>
      <c r="CL102" s="245"/>
      <c r="CM102" s="245"/>
      <c r="CN102" s="245"/>
      <c r="CO102" s="34">
        <f t="shared" si="458"/>
        <v>0</v>
      </c>
      <c r="CP102" s="34">
        <f t="shared" si="458"/>
        <v>0</v>
      </c>
      <c r="CQ102" s="34"/>
      <c r="CR102" s="34"/>
      <c r="CS102" s="34"/>
      <c r="CT102" s="34"/>
      <c r="CU102" s="34"/>
      <c r="CV102" s="34"/>
      <c r="CW102" s="34"/>
      <c r="CX102" s="34"/>
      <c r="CY102" s="34"/>
      <c r="CZ102" s="58"/>
      <c r="DA102" s="58"/>
      <c r="DB102" s="58"/>
      <c r="DC102" s="380">
        <f t="shared" si="307"/>
        <v>250.37</v>
      </c>
      <c r="DD102" s="380">
        <f t="shared" si="308"/>
        <v>250.37</v>
      </c>
      <c r="DE102" s="64">
        <f t="shared" si="309"/>
        <v>0</v>
      </c>
      <c r="DF102" s="64">
        <f t="shared" si="310"/>
        <v>0</v>
      </c>
      <c r="DG102" s="64">
        <f t="shared" si="311"/>
        <v>0</v>
      </c>
      <c r="DH102" s="64">
        <f t="shared" si="312"/>
        <v>0</v>
      </c>
      <c r="DI102" s="64">
        <f t="shared" si="313"/>
        <v>0</v>
      </c>
      <c r="DJ102" s="64">
        <f t="shared" si="314"/>
        <v>0</v>
      </c>
      <c r="DK102" s="64">
        <f t="shared" si="315"/>
        <v>250.37</v>
      </c>
      <c r="DL102" s="64">
        <f t="shared" si="316"/>
        <v>250.37</v>
      </c>
      <c r="DM102" s="64">
        <f t="shared" si="317"/>
        <v>0</v>
      </c>
      <c r="DN102" s="64">
        <f t="shared" si="318"/>
        <v>0</v>
      </c>
      <c r="DO102" s="64">
        <f t="shared" si="319"/>
        <v>0</v>
      </c>
      <c r="DP102" s="64">
        <f t="shared" si="320"/>
        <v>0</v>
      </c>
      <c r="DQ102" s="245"/>
      <c r="DR102" s="245"/>
      <c r="DS102" s="245"/>
      <c r="DT102" s="245"/>
      <c r="DU102" s="245"/>
      <c r="DV102" s="245"/>
      <c r="DW102" s="245"/>
      <c r="DX102" s="245"/>
      <c r="DY102" s="34"/>
      <c r="DZ102" s="34"/>
      <c r="EA102" s="34"/>
      <c r="EB102" s="64">
        <f t="shared" si="382"/>
        <v>250.37</v>
      </c>
      <c r="EC102" s="426">
        <f t="shared" si="383"/>
        <v>0</v>
      </c>
      <c r="ED102" s="426">
        <f t="shared" si="384"/>
        <v>250.37</v>
      </c>
      <c r="EE102" s="64">
        <f t="shared" si="385"/>
        <v>250.37</v>
      </c>
      <c r="EF102" s="64">
        <f t="shared" si="321"/>
        <v>0</v>
      </c>
      <c r="EG102" s="64">
        <f t="shared" si="386"/>
        <v>0</v>
      </c>
      <c r="EH102" s="64">
        <f t="shared" si="322"/>
        <v>0</v>
      </c>
      <c r="EI102" s="64">
        <f t="shared" si="323"/>
        <v>0</v>
      </c>
      <c r="EJ102" s="64">
        <f t="shared" si="387"/>
        <v>0</v>
      </c>
      <c r="EK102" s="64">
        <f t="shared" si="324"/>
        <v>0</v>
      </c>
      <c r="EL102" s="64">
        <f t="shared" si="325"/>
        <v>0</v>
      </c>
      <c r="EM102" s="64">
        <f t="shared" si="326"/>
        <v>0</v>
      </c>
      <c r="EN102" s="64">
        <f t="shared" si="327"/>
        <v>0</v>
      </c>
      <c r="EO102" s="64">
        <f t="shared" si="328"/>
        <v>250.37</v>
      </c>
      <c r="EP102" s="64">
        <f t="shared" si="329"/>
        <v>0</v>
      </c>
      <c r="EQ102" s="64">
        <f t="shared" si="330"/>
        <v>250.37</v>
      </c>
      <c r="ER102" s="64">
        <f t="shared" si="331"/>
        <v>0</v>
      </c>
      <c r="ES102" s="64"/>
      <c r="ET102" s="426">
        <f t="shared" si="332"/>
        <v>0</v>
      </c>
      <c r="EU102" s="64">
        <f t="shared" si="333"/>
        <v>0</v>
      </c>
      <c r="EV102" s="64"/>
      <c r="EW102" s="426">
        <f t="shared" si="334"/>
        <v>0</v>
      </c>
      <c r="EX102" s="64">
        <f t="shared" si="388"/>
        <v>0</v>
      </c>
      <c r="EY102" s="426">
        <f t="shared" si="389"/>
        <v>0</v>
      </c>
      <c r="EZ102" s="426">
        <f t="shared" si="390"/>
        <v>0</v>
      </c>
      <c r="FA102" s="64">
        <f t="shared" si="391"/>
        <v>0</v>
      </c>
      <c r="FB102" s="64">
        <f t="shared" si="335"/>
        <v>0</v>
      </c>
      <c r="FC102" s="64">
        <f t="shared" si="392"/>
        <v>0</v>
      </c>
      <c r="FD102" s="64">
        <f t="shared" si="336"/>
        <v>0</v>
      </c>
      <c r="FE102" s="64">
        <f t="shared" si="337"/>
        <v>0</v>
      </c>
      <c r="FF102" s="64">
        <f t="shared" si="393"/>
        <v>0</v>
      </c>
      <c r="FG102" s="64">
        <f t="shared" si="338"/>
        <v>0</v>
      </c>
      <c r="FH102" s="64">
        <f t="shared" si="339"/>
        <v>0</v>
      </c>
      <c r="FI102" s="64">
        <f t="shared" si="340"/>
        <v>0</v>
      </c>
      <c r="FJ102" s="64">
        <f t="shared" si="341"/>
        <v>0</v>
      </c>
      <c r="FK102" s="64">
        <f t="shared" si="342"/>
        <v>0</v>
      </c>
      <c r="FL102" s="64">
        <f t="shared" si="343"/>
        <v>0</v>
      </c>
      <c r="FM102" s="64">
        <f t="shared" si="344"/>
        <v>0</v>
      </c>
      <c r="FN102" s="64">
        <f t="shared" si="345"/>
        <v>0</v>
      </c>
      <c r="FO102" s="64"/>
      <c r="FP102" s="64">
        <f t="shared" si="346"/>
        <v>0</v>
      </c>
      <c r="FQ102" s="64">
        <f t="shared" si="347"/>
        <v>0</v>
      </c>
      <c r="FR102" s="64"/>
      <c r="FS102" s="64">
        <f t="shared" si="348"/>
        <v>0</v>
      </c>
      <c r="FT102" s="64">
        <f t="shared" si="349"/>
        <v>0</v>
      </c>
      <c r="FU102" s="426">
        <f t="shared" si="350"/>
        <v>0</v>
      </c>
      <c r="FV102" s="426">
        <f t="shared" si="394"/>
        <v>0</v>
      </c>
      <c r="FW102" s="64">
        <f t="shared" si="395"/>
        <v>0</v>
      </c>
      <c r="FX102" s="64">
        <f t="shared" si="352"/>
        <v>0</v>
      </c>
      <c r="FY102" s="64">
        <f t="shared" si="396"/>
        <v>0</v>
      </c>
      <c r="FZ102" s="64">
        <f t="shared" si="353"/>
        <v>0</v>
      </c>
      <c r="GA102" s="64">
        <f t="shared" si="354"/>
        <v>0</v>
      </c>
      <c r="GB102" s="64">
        <f t="shared" si="397"/>
        <v>0</v>
      </c>
      <c r="GC102" s="64">
        <f t="shared" si="355"/>
        <v>0</v>
      </c>
      <c r="GD102" s="64">
        <f t="shared" si="356"/>
        <v>0</v>
      </c>
      <c r="GE102" s="64">
        <f t="shared" si="357"/>
        <v>0</v>
      </c>
      <c r="GF102" s="64">
        <f t="shared" si="358"/>
        <v>0</v>
      </c>
      <c r="GG102" s="64">
        <f t="shared" si="359"/>
        <v>0</v>
      </c>
      <c r="GH102" s="64">
        <f t="shared" si="360"/>
        <v>0</v>
      </c>
      <c r="GI102" s="64">
        <f t="shared" si="361"/>
        <v>0</v>
      </c>
      <c r="GJ102" s="64">
        <f t="shared" si="362"/>
        <v>0</v>
      </c>
      <c r="GK102" s="64"/>
      <c r="GL102" s="64">
        <f t="shared" si="363"/>
        <v>0</v>
      </c>
      <c r="GM102" s="64">
        <f t="shared" si="364"/>
        <v>0</v>
      </c>
      <c r="GN102" s="64"/>
      <c r="GO102" s="64">
        <f t="shared" si="365"/>
        <v>0</v>
      </c>
      <c r="GP102" s="64">
        <f t="shared" si="366"/>
        <v>0</v>
      </c>
      <c r="GQ102" s="426">
        <f t="shared" si="367"/>
        <v>0</v>
      </c>
      <c r="GR102" s="426">
        <f t="shared" si="398"/>
        <v>0</v>
      </c>
      <c r="GS102" s="64">
        <f t="shared" si="399"/>
        <v>0</v>
      </c>
      <c r="GT102" s="64">
        <f t="shared" si="369"/>
        <v>0</v>
      </c>
      <c r="GU102" s="64">
        <f t="shared" si="400"/>
        <v>0</v>
      </c>
      <c r="GV102" s="64">
        <f t="shared" si="370"/>
        <v>0</v>
      </c>
      <c r="GW102" s="64">
        <f t="shared" si="371"/>
        <v>0</v>
      </c>
      <c r="GX102" s="64">
        <f t="shared" si="401"/>
        <v>0</v>
      </c>
      <c r="GY102" s="64">
        <f t="shared" si="372"/>
        <v>0</v>
      </c>
      <c r="GZ102" s="64">
        <f t="shared" si="373"/>
        <v>0</v>
      </c>
      <c r="HA102" s="64">
        <f t="shared" si="402"/>
        <v>0</v>
      </c>
      <c r="HB102" s="64">
        <f t="shared" si="374"/>
        <v>0</v>
      </c>
      <c r="HC102" s="64">
        <f t="shared" si="375"/>
        <v>0</v>
      </c>
      <c r="HD102" s="64">
        <f t="shared" si="403"/>
        <v>0</v>
      </c>
      <c r="HE102" s="64">
        <f t="shared" si="376"/>
        <v>0</v>
      </c>
      <c r="HF102" s="64">
        <f t="shared" si="377"/>
        <v>0</v>
      </c>
      <c r="HG102" s="64"/>
      <c r="HH102" s="64">
        <f t="shared" si="378"/>
        <v>0</v>
      </c>
      <c r="HI102" s="64">
        <f t="shared" si="379"/>
        <v>0</v>
      </c>
      <c r="HJ102" s="64"/>
      <c r="HK102" s="64">
        <f t="shared" si="380"/>
        <v>0</v>
      </c>
      <c r="HL102" s="382">
        <f t="shared" si="381"/>
        <v>250.37</v>
      </c>
      <c r="HM102" s="398">
        <f t="shared" si="305"/>
        <v>0</v>
      </c>
      <c r="HN102" s="398">
        <f t="shared" si="404"/>
        <v>250.37</v>
      </c>
      <c r="HO102" s="382">
        <f t="shared" si="306"/>
        <v>250.37</v>
      </c>
      <c r="HP102" s="382">
        <f t="shared" si="405"/>
        <v>0</v>
      </c>
      <c r="HQ102" s="382">
        <f t="shared" si="428"/>
        <v>0</v>
      </c>
      <c r="HR102" s="382">
        <f t="shared" si="429"/>
        <v>0</v>
      </c>
      <c r="HS102" s="382">
        <f t="shared" si="430"/>
        <v>0</v>
      </c>
      <c r="HT102" s="382">
        <f t="shared" si="431"/>
        <v>0</v>
      </c>
      <c r="HU102" s="382">
        <f t="shared" si="432"/>
        <v>0</v>
      </c>
      <c r="HV102" s="382">
        <f t="shared" si="433"/>
        <v>0</v>
      </c>
      <c r="HW102" s="382">
        <f t="shared" si="434"/>
        <v>0</v>
      </c>
      <c r="HX102" s="382">
        <f t="shared" si="435"/>
        <v>0</v>
      </c>
      <c r="HY102" s="382">
        <f t="shared" si="436"/>
        <v>250.37</v>
      </c>
      <c r="HZ102" s="382">
        <f t="shared" si="437"/>
        <v>0</v>
      </c>
      <c r="IA102" s="382">
        <f t="shared" si="438"/>
        <v>250.37</v>
      </c>
      <c r="IB102" s="382">
        <f t="shared" si="439"/>
        <v>0</v>
      </c>
      <c r="IC102" s="382">
        <f t="shared" si="440"/>
        <v>0</v>
      </c>
      <c r="ID102" s="382">
        <f t="shared" si="441"/>
        <v>0</v>
      </c>
      <c r="IE102" s="382">
        <f t="shared" si="442"/>
        <v>0</v>
      </c>
      <c r="IF102" s="382">
        <f t="shared" si="443"/>
        <v>0</v>
      </c>
      <c r="IG102" s="382">
        <f t="shared" si="444"/>
        <v>0</v>
      </c>
    </row>
    <row r="103" spans="1:241" s="59" customFormat="1" ht="27" hidden="1" customHeight="1" outlineLevel="2">
      <c r="A103" s="57" t="s">
        <v>262</v>
      </c>
      <c r="B103" s="60" t="s">
        <v>263</v>
      </c>
      <c r="C103" s="529"/>
      <c r="D103" s="60" t="s">
        <v>197</v>
      </c>
      <c r="E103" s="359" t="s">
        <v>21</v>
      </c>
      <c r="F103" s="367"/>
      <c r="G103" s="55"/>
      <c r="H103" s="55"/>
      <c r="I103" s="55"/>
      <c r="J103" s="55">
        <v>2020</v>
      </c>
      <c r="K103" s="55">
        <v>2020</v>
      </c>
      <c r="L103" s="55"/>
      <c r="M103" s="34">
        <f t="shared" si="451"/>
        <v>250.37</v>
      </c>
      <c r="N103" s="341" t="s">
        <v>606</v>
      </c>
      <c r="O103" s="34">
        <f t="shared" si="452"/>
        <v>250.37</v>
      </c>
      <c r="P103" s="34">
        <f t="shared" si="453"/>
        <v>0</v>
      </c>
      <c r="Q103" s="34">
        <f t="shared" si="453"/>
        <v>0</v>
      </c>
      <c r="R103" s="34">
        <f t="shared" si="453"/>
        <v>0</v>
      </c>
      <c r="S103" s="34">
        <f t="shared" si="453"/>
        <v>0</v>
      </c>
      <c r="T103" s="34">
        <f t="shared" si="453"/>
        <v>250.37</v>
      </c>
      <c r="U103" s="34">
        <f t="shared" si="453"/>
        <v>0</v>
      </c>
      <c r="V103" s="66">
        <f t="shared" si="448"/>
        <v>0</v>
      </c>
      <c r="W103" s="34"/>
      <c r="X103" s="34"/>
      <c r="Y103" s="34"/>
      <c r="Z103" s="34"/>
      <c r="AA103" s="34"/>
      <c r="AB103" s="34"/>
      <c r="AC103" s="34"/>
      <c r="AD103" s="34"/>
      <c r="AE103" s="34"/>
      <c r="AF103" s="34"/>
      <c r="AG103" s="34">
        <f t="shared" si="459"/>
        <v>0</v>
      </c>
      <c r="AH103" s="34">
        <f t="shared" si="459"/>
        <v>250.37</v>
      </c>
      <c r="AI103" s="34">
        <f t="shared" si="415"/>
        <v>0</v>
      </c>
      <c r="AJ103" s="34"/>
      <c r="AK103" s="34"/>
      <c r="AL103" s="34"/>
      <c r="AM103" s="34"/>
      <c r="AN103" s="34"/>
      <c r="AO103" s="34"/>
      <c r="AP103" s="34"/>
      <c r="AQ103" s="34"/>
      <c r="AR103" s="34"/>
      <c r="AS103" s="34">
        <f t="shared" si="460"/>
        <v>0</v>
      </c>
      <c r="AT103" s="34">
        <f t="shared" si="460"/>
        <v>0</v>
      </c>
      <c r="AU103" s="34"/>
      <c r="AV103" s="34">
        <f t="shared" si="454"/>
        <v>0</v>
      </c>
      <c r="AW103" s="34">
        <f t="shared" si="454"/>
        <v>0</v>
      </c>
      <c r="AX103" s="34"/>
      <c r="AY103" s="34">
        <f t="shared" si="455"/>
        <v>250.37</v>
      </c>
      <c r="AZ103" s="34">
        <f t="shared" si="455"/>
        <v>250.37</v>
      </c>
      <c r="BA103" s="34"/>
      <c r="BB103" s="34"/>
      <c r="BC103" s="185"/>
      <c r="BD103" s="185"/>
      <c r="BE103" s="185">
        <v>250.37</v>
      </c>
      <c r="BF103" s="185">
        <v>0</v>
      </c>
      <c r="BG103" s="245"/>
      <c r="BH103" s="245">
        <v>250.37</v>
      </c>
      <c r="BI103" s="245"/>
      <c r="BJ103" s="245"/>
      <c r="BK103" s="34"/>
      <c r="BL103" s="34"/>
      <c r="BM103" s="34">
        <f t="shared" si="456"/>
        <v>0</v>
      </c>
      <c r="BN103" s="34">
        <f t="shared" si="456"/>
        <v>0</v>
      </c>
      <c r="BO103" s="245"/>
      <c r="BP103" s="245"/>
      <c r="BQ103" s="245"/>
      <c r="BR103" s="245"/>
      <c r="BS103" s="245"/>
      <c r="BT103" s="245"/>
      <c r="BU103" s="245"/>
      <c r="BV103" s="245"/>
      <c r="BW103" s="245"/>
      <c r="BX103" s="245"/>
      <c r="BY103" s="245"/>
      <c r="BZ103" s="245"/>
      <c r="CA103" s="34">
        <f t="shared" si="457"/>
        <v>0</v>
      </c>
      <c r="CB103" s="34">
        <f t="shared" si="457"/>
        <v>0</v>
      </c>
      <c r="CC103" s="245"/>
      <c r="CD103" s="245"/>
      <c r="CE103" s="245"/>
      <c r="CF103" s="245"/>
      <c r="CG103" s="245"/>
      <c r="CH103" s="245"/>
      <c r="CI103" s="245"/>
      <c r="CJ103" s="245"/>
      <c r="CK103" s="245"/>
      <c r="CL103" s="245"/>
      <c r="CM103" s="245"/>
      <c r="CN103" s="245"/>
      <c r="CO103" s="34">
        <f t="shared" si="458"/>
        <v>0</v>
      </c>
      <c r="CP103" s="34">
        <f t="shared" si="458"/>
        <v>0</v>
      </c>
      <c r="CQ103" s="34"/>
      <c r="CR103" s="34"/>
      <c r="CS103" s="34"/>
      <c r="CT103" s="34"/>
      <c r="CU103" s="34"/>
      <c r="CV103" s="34"/>
      <c r="CW103" s="34"/>
      <c r="CX103" s="34"/>
      <c r="CY103" s="34"/>
      <c r="CZ103" s="58"/>
      <c r="DA103" s="58"/>
      <c r="DB103" s="58"/>
      <c r="DC103" s="380">
        <f t="shared" si="307"/>
        <v>250.37</v>
      </c>
      <c r="DD103" s="380">
        <f t="shared" si="308"/>
        <v>250.37</v>
      </c>
      <c r="DE103" s="64">
        <f t="shared" si="309"/>
        <v>0</v>
      </c>
      <c r="DF103" s="64">
        <f t="shared" si="310"/>
        <v>0</v>
      </c>
      <c r="DG103" s="64">
        <f t="shared" si="311"/>
        <v>0</v>
      </c>
      <c r="DH103" s="64">
        <f t="shared" si="312"/>
        <v>0</v>
      </c>
      <c r="DI103" s="64">
        <f t="shared" si="313"/>
        <v>250.37</v>
      </c>
      <c r="DJ103" s="64">
        <f t="shared" si="314"/>
        <v>0</v>
      </c>
      <c r="DK103" s="64">
        <f t="shared" si="315"/>
        <v>0</v>
      </c>
      <c r="DL103" s="64">
        <f t="shared" si="316"/>
        <v>250.37</v>
      </c>
      <c r="DM103" s="64">
        <f t="shared" si="317"/>
        <v>0</v>
      </c>
      <c r="DN103" s="64">
        <f t="shared" si="318"/>
        <v>0</v>
      </c>
      <c r="DO103" s="64">
        <f t="shared" si="319"/>
        <v>0</v>
      </c>
      <c r="DP103" s="64">
        <f t="shared" si="320"/>
        <v>0</v>
      </c>
      <c r="DQ103" s="245"/>
      <c r="DR103" s="245"/>
      <c r="DS103" s="245"/>
      <c r="DT103" s="245"/>
      <c r="DU103" s="245"/>
      <c r="DV103" s="245"/>
      <c r="DW103" s="245"/>
      <c r="DX103" s="245"/>
      <c r="DY103" s="34"/>
      <c r="DZ103" s="34"/>
      <c r="EA103" s="34"/>
      <c r="EB103" s="64">
        <f t="shared" si="382"/>
        <v>250.37</v>
      </c>
      <c r="EC103" s="426">
        <f t="shared" si="383"/>
        <v>0</v>
      </c>
      <c r="ED103" s="426">
        <f t="shared" si="384"/>
        <v>250.37</v>
      </c>
      <c r="EE103" s="64">
        <f t="shared" si="385"/>
        <v>250.37</v>
      </c>
      <c r="EF103" s="64">
        <f t="shared" si="321"/>
        <v>0</v>
      </c>
      <c r="EG103" s="64">
        <f t="shared" si="386"/>
        <v>0</v>
      </c>
      <c r="EH103" s="64">
        <f t="shared" si="322"/>
        <v>0</v>
      </c>
      <c r="EI103" s="64">
        <f t="shared" si="323"/>
        <v>0</v>
      </c>
      <c r="EJ103" s="64">
        <f t="shared" si="387"/>
        <v>0</v>
      </c>
      <c r="EK103" s="64">
        <f t="shared" si="324"/>
        <v>0</v>
      </c>
      <c r="EL103" s="64">
        <f t="shared" si="325"/>
        <v>250.37</v>
      </c>
      <c r="EM103" s="64">
        <f t="shared" si="326"/>
        <v>0</v>
      </c>
      <c r="EN103" s="64">
        <f t="shared" si="327"/>
        <v>0</v>
      </c>
      <c r="EO103" s="64">
        <f t="shared" si="328"/>
        <v>0</v>
      </c>
      <c r="EP103" s="64">
        <f t="shared" si="329"/>
        <v>0</v>
      </c>
      <c r="EQ103" s="64">
        <f t="shared" si="330"/>
        <v>250.37</v>
      </c>
      <c r="ER103" s="64">
        <f t="shared" si="331"/>
        <v>0</v>
      </c>
      <c r="ES103" s="64"/>
      <c r="ET103" s="426">
        <f t="shared" si="332"/>
        <v>0</v>
      </c>
      <c r="EU103" s="64">
        <f t="shared" si="333"/>
        <v>0</v>
      </c>
      <c r="EV103" s="64"/>
      <c r="EW103" s="426">
        <f t="shared" si="334"/>
        <v>0</v>
      </c>
      <c r="EX103" s="64">
        <f t="shared" si="388"/>
        <v>0</v>
      </c>
      <c r="EY103" s="426">
        <f t="shared" si="389"/>
        <v>0</v>
      </c>
      <c r="EZ103" s="426">
        <f t="shared" si="390"/>
        <v>0</v>
      </c>
      <c r="FA103" s="64">
        <f t="shared" si="391"/>
        <v>0</v>
      </c>
      <c r="FB103" s="64">
        <f t="shared" si="335"/>
        <v>0</v>
      </c>
      <c r="FC103" s="64">
        <f t="shared" si="392"/>
        <v>0</v>
      </c>
      <c r="FD103" s="64">
        <f t="shared" si="336"/>
        <v>0</v>
      </c>
      <c r="FE103" s="64">
        <f t="shared" si="337"/>
        <v>0</v>
      </c>
      <c r="FF103" s="64">
        <f t="shared" si="393"/>
        <v>0</v>
      </c>
      <c r="FG103" s="64">
        <f t="shared" si="338"/>
        <v>0</v>
      </c>
      <c r="FH103" s="64">
        <f t="shared" si="339"/>
        <v>0</v>
      </c>
      <c r="FI103" s="64">
        <f t="shared" si="340"/>
        <v>0</v>
      </c>
      <c r="FJ103" s="64">
        <f t="shared" si="341"/>
        <v>0</v>
      </c>
      <c r="FK103" s="64">
        <f t="shared" si="342"/>
        <v>0</v>
      </c>
      <c r="FL103" s="64">
        <f t="shared" si="343"/>
        <v>0</v>
      </c>
      <c r="FM103" s="64">
        <f t="shared" si="344"/>
        <v>0</v>
      </c>
      <c r="FN103" s="64">
        <f t="shared" si="345"/>
        <v>0</v>
      </c>
      <c r="FO103" s="64"/>
      <c r="FP103" s="64">
        <f t="shared" si="346"/>
        <v>0</v>
      </c>
      <c r="FQ103" s="64">
        <f t="shared" si="347"/>
        <v>0</v>
      </c>
      <c r="FR103" s="64"/>
      <c r="FS103" s="64">
        <f t="shared" si="348"/>
        <v>0</v>
      </c>
      <c r="FT103" s="64">
        <f t="shared" si="349"/>
        <v>0</v>
      </c>
      <c r="FU103" s="426">
        <f t="shared" si="350"/>
        <v>0</v>
      </c>
      <c r="FV103" s="426">
        <f t="shared" si="394"/>
        <v>0</v>
      </c>
      <c r="FW103" s="64">
        <f t="shared" si="395"/>
        <v>0</v>
      </c>
      <c r="FX103" s="64">
        <f t="shared" si="352"/>
        <v>0</v>
      </c>
      <c r="FY103" s="64">
        <f t="shared" si="396"/>
        <v>0</v>
      </c>
      <c r="FZ103" s="64">
        <f t="shared" si="353"/>
        <v>0</v>
      </c>
      <c r="GA103" s="64">
        <f t="shared" si="354"/>
        <v>0</v>
      </c>
      <c r="GB103" s="64">
        <f t="shared" si="397"/>
        <v>0</v>
      </c>
      <c r="GC103" s="64">
        <f t="shared" si="355"/>
        <v>0</v>
      </c>
      <c r="GD103" s="64">
        <f t="shared" si="356"/>
        <v>0</v>
      </c>
      <c r="GE103" s="64">
        <f t="shared" si="357"/>
        <v>0</v>
      </c>
      <c r="GF103" s="64">
        <f t="shared" si="358"/>
        <v>0</v>
      </c>
      <c r="GG103" s="64">
        <f t="shared" si="359"/>
        <v>0</v>
      </c>
      <c r="GH103" s="64">
        <f t="shared" si="360"/>
        <v>0</v>
      </c>
      <c r="GI103" s="64">
        <f t="shared" si="361"/>
        <v>0</v>
      </c>
      <c r="GJ103" s="64">
        <f t="shared" si="362"/>
        <v>0</v>
      </c>
      <c r="GK103" s="64"/>
      <c r="GL103" s="64">
        <f t="shared" si="363"/>
        <v>0</v>
      </c>
      <c r="GM103" s="64">
        <f t="shared" si="364"/>
        <v>0</v>
      </c>
      <c r="GN103" s="64"/>
      <c r="GO103" s="64">
        <f t="shared" si="365"/>
        <v>0</v>
      </c>
      <c r="GP103" s="64">
        <f t="shared" si="366"/>
        <v>0</v>
      </c>
      <c r="GQ103" s="426">
        <f t="shared" si="367"/>
        <v>0</v>
      </c>
      <c r="GR103" s="426">
        <f t="shared" si="398"/>
        <v>0</v>
      </c>
      <c r="GS103" s="64">
        <f t="shared" si="399"/>
        <v>0</v>
      </c>
      <c r="GT103" s="64">
        <f t="shared" si="369"/>
        <v>0</v>
      </c>
      <c r="GU103" s="64">
        <f t="shared" si="400"/>
        <v>0</v>
      </c>
      <c r="GV103" s="64">
        <f t="shared" si="370"/>
        <v>0</v>
      </c>
      <c r="GW103" s="64">
        <f t="shared" si="371"/>
        <v>0</v>
      </c>
      <c r="GX103" s="64">
        <f t="shared" si="401"/>
        <v>0</v>
      </c>
      <c r="GY103" s="64">
        <f t="shared" si="372"/>
        <v>0</v>
      </c>
      <c r="GZ103" s="64">
        <f t="shared" si="373"/>
        <v>0</v>
      </c>
      <c r="HA103" s="64">
        <f t="shared" si="402"/>
        <v>0</v>
      </c>
      <c r="HB103" s="64">
        <f t="shared" si="374"/>
        <v>0</v>
      </c>
      <c r="HC103" s="64">
        <f t="shared" si="375"/>
        <v>0</v>
      </c>
      <c r="HD103" s="64">
        <f t="shared" si="403"/>
        <v>0</v>
      </c>
      <c r="HE103" s="64">
        <f t="shared" si="376"/>
        <v>0</v>
      </c>
      <c r="HF103" s="64">
        <f t="shared" si="377"/>
        <v>0</v>
      </c>
      <c r="HG103" s="64"/>
      <c r="HH103" s="64">
        <f t="shared" si="378"/>
        <v>0</v>
      </c>
      <c r="HI103" s="64">
        <f t="shared" si="379"/>
        <v>0</v>
      </c>
      <c r="HJ103" s="64"/>
      <c r="HK103" s="64">
        <f t="shared" si="380"/>
        <v>0</v>
      </c>
      <c r="HL103" s="382">
        <f t="shared" si="381"/>
        <v>250.37</v>
      </c>
      <c r="HM103" s="398">
        <f t="shared" si="305"/>
        <v>0</v>
      </c>
      <c r="HN103" s="398">
        <f t="shared" si="404"/>
        <v>250.37</v>
      </c>
      <c r="HO103" s="382">
        <f t="shared" si="306"/>
        <v>250.37</v>
      </c>
      <c r="HP103" s="382">
        <f t="shared" si="405"/>
        <v>0</v>
      </c>
      <c r="HQ103" s="382">
        <f t="shared" si="428"/>
        <v>0</v>
      </c>
      <c r="HR103" s="382">
        <f t="shared" si="429"/>
        <v>0</v>
      </c>
      <c r="HS103" s="382">
        <f t="shared" si="430"/>
        <v>0</v>
      </c>
      <c r="HT103" s="382">
        <f t="shared" si="431"/>
        <v>0</v>
      </c>
      <c r="HU103" s="382">
        <f t="shared" si="432"/>
        <v>0</v>
      </c>
      <c r="HV103" s="382">
        <f t="shared" si="433"/>
        <v>250.37</v>
      </c>
      <c r="HW103" s="382">
        <f t="shared" si="434"/>
        <v>0</v>
      </c>
      <c r="HX103" s="382">
        <f t="shared" si="435"/>
        <v>0</v>
      </c>
      <c r="HY103" s="382">
        <f t="shared" si="436"/>
        <v>0</v>
      </c>
      <c r="HZ103" s="382">
        <f t="shared" si="437"/>
        <v>0</v>
      </c>
      <c r="IA103" s="382">
        <f t="shared" si="438"/>
        <v>250.37</v>
      </c>
      <c r="IB103" s="382">
        <f t="shared" si="439"/>
        <v>0</v>
      </c>
      <c r="IC103" s="382">
        <f t="shared" si="440"/>
        <v>0</v>
      </c>
      <c r="ID103" s="382">
        <f t="shared" si="441"/>
        <v>0</v>
      </c>
      <c r="IE103" s="382">
        <f t="shared" si="442"/>
        <v>0</v>
      </c>
      <c r="IF103" s="382">
        <f t="shared" si="443"/>
        <v>0</v>
      </c>
      <c r="IG103" s="382">
        <f t="shared" si="444"/>
        <v>0</v>
      </c>
    </row>
    <row r="104" spans="1:241" s="59" customFormat="1" ht="27" hidden="1" customHeight="1" outlineLevel="2">
      <c r="A104" s="57" t="s">
        <v>264</v>
      </c>
      <c r="B104" s="60" t="s">
        <v>589</v>
      </c>
      <c r="C104" s="529"/>
      <c r="D104" s="60" t="s">
        <v>363</v>
      </c>
      <c r="E104" s="359" t="s">
        <v>21</v>
      </c>
      <c r="F104" s="367"/>
      <c r="G104" s="55"/>
      <c r="H104" s="55"/>
      <c r="I104" s="55"/>
      <c r="J104" s="55">
        <v>2019</v>
      </c>
      <c r="K104" s="55">
        <v>2019</v>
      </c>
      <c r="L104" s="373" t="s">
        <v>605</v>
      </c>
      <c r="M104" s="34">
        <f t="shared" si="451"/>
        <v>250.37</v>
      </c>
      <c r="N104" s="341" t="s">
        <v>606</v>
      </c>
      <c r="O104" s="342">
        <f t="shared" si="452"/>
        <v>117.94199999999999</v>
      </c>
      <c r="P104" s="34">
        <f t="shared" si="453"/>
        <v>0</v>
      </c>
      <c r="Q104" s="34">
        <f t="shared" si="453"/>
        <v>0</v>
      </c>
      <c r="R104" s="34">
        <f t="shared" si="453"/>
        <v>0</v>
      </c>
      <c r="S104" s="34">
        <f t="shared" si="453"/>
        <v>0</v>
      </c>
      <c r="T104" s="34">
        <f t="shared" si="453"/>
        <v>250.37</v>
      </c>
      <c r="U104" s="34">
        <f t="shared" si="453"/>
        <v>117.94199999999999</v>
      </c>
      <c r="V104" s="66">
        <f t="shared" si="448"/>
        <v>0</v>
      </c>
      <c r="W104" s="34"/>
      <c r="X104" s="34"/>
      <c r="Y104" s="34"/>
      <c r="Z104" s="34"/>
      <c r="AA104" s="34"/>
      <c r="AB104" s="34"/>
      <c r="AC104" s="34"/>
      <c r="AD104" s="34"/>
      <c r="AE104" s="34"/>
      <c r="AF104" s="34"/>
      <c r="AG104" s="34">
        <f t="shared" si="459"/>
        <v>0</v>
      </c>
      <c r="AH104" s="34">
        <f t="shared" si="459"/>
        <v>0</v>
      </c>
      <c r="AI104" s="34">
        <f t="shared" si="415"/>
        <v>0</v>
      </c>
      <c r="AJ104" s="34"/>
      <c r="AK104" s="34"/>
      <c r="AL104" s="34"/>
      <c r="AM104" s="34"/>
      <c r="AN104" s="34"/>
      <c r="AO104" s="34"/>
      <c r="AP104" s="34"/>
      <c r="AQ104" s="34"/>
      <c r="AR104" s="34"/>
      <c r="AS104" s="34">
        <f t="shared" si="460"/>
        <v>0</v>
      </c>
      <c r="AT104" s="34">
        <f t="shared" si="460"/>
        <v>0</v>
      </c>
      <c r="AU104" s="34"/>
      <c r="AV104" s="34">
        <f t="shared" si="454"/>
        <v>0</v>
      </c>
      <c r="AW104" s="34">
        <f t="shared" si="454"/>
        <v>0</v>
      </c>
      <c r="AX104" s="34"/>
      <c r="AY104" s="34">
        <f t="shared" si="455"/>
        <v>250.37</v>
      </c>
      <c r="AZ104" s="34">
        <f t="shared" si="455"/>
        <v>117.94199999999999</v>
      </c>
      <c r="BA104" s="34"/>
      <c r="BB104" s="34"/>
      <c r="BC104" s="185"/>
      <c r="BD104" s="185"/>
      <c r="BE104" s="185">
        <v>250.37</v>
      </c>
      <c r="BF104" s="289">
        <v>117.94199999999999</v>
      </c>
      <c r="BG104" s="245"/>
      <c r="BH104" s="245"/>
      <c r="BI104" s="245"/>
      <c r="BJ104" s="245"/>
      <c r="BK104" s="34"/>
      <c r="BL104" s="34"/>
      <c r="BM104" s="34">
        <f t="shared" si="456"/>
        <v>0</v>
      </c>
      <c r="BN104" s="34">
        <f t="shared" si="456"/>
        <v>0</v>
      </c>
      <c r="BO104" s="245"/>
      <c r="BP104" s="245"/>
      <c r="BQ104" s="245"/>
      <c r="BR104" s="245"/>
      <c r="BS104" s="245"/>
      <c r="BT104" s="245"/>
      <c r="BU104" s="245"/>
      <c r="BV104" s="245"/>
      <c r="BW104" s="245"/>
      <c r="BX104" s="245"/>
      <c r="BY104" s="245"/>
      <c r="BZ104" s="245"/>
      <c r="CA104" s="34">
        <f t="shared" si="457"/>
        <v>0</v>
      </c>
      <c r="CB104" s="34">
        <f t="shared" si="457"/>
        <v>0</v>
      </c>
      <c r="CC104" s="245"/>
      <c r="CD104" s="245"/>
      <c r="CE104" s="245"/>
      <c r="CF104" s="245"/>
      <c r="CG104" s="245"/>
      <c r="CH104" s="245"/>
      <c r="CI104" s="245"/>
      <c r="CJ104" s="245"/>
      <c r="CK104" s="245"/>
      <c r="CL104" s="245"/>
      <c r="CM104" s="245"/>
      <c r="CN104" s="245"/>
      <c r="CO104" s="34">
        <f t="shared" si="458"/>
        <v>0</v>
      </c>
      <c r="CP104" s="34">
        <f t="shared" si="458"/>
        <v>0</v>
      </c>
      <c r="CQ104" s="34"/>
      <c r="CR104" s="34"/>
      <c r="CS104" s="34"/>
      <c r="CT104" s="34"/>
      <c r="CU104" s="34"/>
      <c r="CV104" s="34"/>
      <c r="CW104" s="34"/>
      <c r="CX104" s="34"/>
      <c r="CY104" s="34"/>
      <c r="CZ104" s="58"/>
      <c r="DA104" s="58"/>
      <c r="DB104" s="58"/>
      <c r="DC104" s="380">
        <f t="shared" si="307"/>
        <v>250.37</v>
      </c>
      <c r="DD104" s="380">
        <f t="shared" si="308"/>
        <v>117.94199999999999</v>
      </c>
      <c r="DE104" s="64">
        <f t="shared" si="309"/>
        <v>0</v>
      </c>
      <c r="DF104" s="64">
        <f t="shared" si="310"/>
        <v>0</v>
      </c>
      <c r="DG104" s="64">
        <f t="shared" si="311"/>
        <v>0</v>
      </c>
      <c r="DH104" s="64">
        <f t="shared" si="312"/>
        <v>0</v>
      </c>
      <c r="DI104" s="64">
        <f t="shared" si="313"/>
        <v>250.37</v>
      </c>
      <c r="DJ104" s="64">
        <f t="shared" si="314"/>
        <v>117.94199999999999</v>
      </c>
      <c r="DK104" s="64">
        <f t="shared" si="315"/>
        <v>0</v>
      </c>
      <c r="DL104" s="64">
        <f t="shared" si="316"/>
        <v>0</v>
      </c>
      <c r="DM104" s="64">
        <f t="shared" si="317"/>
        <v>0</v>
      </c>
      <c r="DN104" s="64">
        <f t="shared" si="318"/>
        <v>0</v>
      </c>
      <c r="DO104" s="64">
        <f t="shared" si="319"/>
        <v>0</v>
      </c>
      <c r="DP104" s="64">
        <f t="shared" si="320"/>
        <v>0</v>
      </c>
      <c r="DQ104" s="245"/>
      <c r="DR104" s="245"/>
      <c r="DS104" s="245"/>
      <c r="DT104" s="245"/>
      <c r="DU104" s="245"/>
      <c r="DV104" s="245"/>
      <c r="DW104" s="245"/>
      <c r="DX104" s="245"/>
      <c r="DY104" s="34"/>
      <c r="DZ104" s="34"/>
      <c r="EA104" s="34"/>
      <c r="EB104" s="64">
        <f t="shared" si="382"/>
        <v>250.37</v>
      </c>
      <c r="EC104" s="426">
        <f t="shared" si="383"/>
        <v>0</v>
      </c>
      <c r="ED104" s="426">
        <f t="shared" si="384"/>
        <v>117.94199999999999</v>
      </c>
      <c r="EE104" s="64">
        <f t="shared" si="385"/>
        <v>117.94199999999999</v>
      </c>
      <c r="EF104" s="64">
        <f t="shared" si="321"/>
        <v>0</v>
      </c>
      <c r="EG104" s="64">
        <f t="shared" si="386"/>
        <v>0</v>
      </c>
      <c r="EH104" s="64">
        <f t="shared" si="322"/>
        <v>0</v>
      </c>
      <c r="EI104" s="64">
        <f t="shared" si="323"/>
        <v>0</v>
      </c>
      <c r="EJ104" s="64">
        <f t="shared" si="387"/>
        <v>0</v>
      </c>
      <c r="EK104" s="64">
        <f t="shared" si="324"/>
        <v>0</v>
      </c>
      <c r="EL104" s="64">
        <f t="shared" si="325"/>
        <v>250.37</v>
      </c>
      <c r="EM104" s="64">
        <f t="shared" si="326"/>
        <v>0</v>
      </c>
      <c r="EN104" s="64">
        <f t="shared" si="327"/>
        <v>117.94199999999999</v>
      </c>
      <c r="EO104" s="64">
        <f t="shared" si="328"/>
        <v>0</v>
      </c>
      <c r="EP104" s="64">
        <f t="shared" si="329"/>
        <v>0</v>
      </c>
      <c r="EQ104" s="64">
        <f t="shared" si="330"/>
        <v>0</v>
      </c>
      <c r="ER104" s="64">
        <f t="shared" si="331"/>
        <v>0</v>
      </c>
      <c r="ES104" s="64"/>
      <c r="ET104" s="426">
        <f t="shared" si="332"/>
        <v>0</v>
      </c>
      <c r="EU104" s="64">
        <f t="shared" si="333"/>
        <v>0</v>
      </c>
      <c r="EV104" s="64"/>
      <c r="EW104" s="426">
        <f t="shared" si="334"/>
        <v>0</v>
      </c>
      <c r="EX104" s="64">
        <f t="shared" si="388"/>
        <v>0</v>
      </c>
      <c r="EY104" s="426">
        <f t="shared" si="389"/>
        <v>0</v>
      </c>
      <c r="EZ104" s="426">
        <f t="shared" si="390"/>
        <v>0</v>
      </c>
      <c r="FA104" s="64">
        <f t="shared" si="391"/>
        <v>0</v>
      </c>
      <c r="FB104" s="64">
        <f t="shared" si="335"/>
        <v>0</v>
      </c>
      <c r="FC104" s="64">
        <f t="shared" si="392"/>
        <v>0</v>
      </c>
      <c r="FD104" s="64">
        <f t="shared" si="336"/>
        <v>0</v>
      </c>
      <c r="FE104" s="64">
        <f t="shared" si="337"/>
        <v>0</v>
      </c>
      <c r="FF104" s="64">
        <f t="shared" si="393"/>
        <v>0</v>
      </c>
      <c r="FG104" s="64">
        <f t="shared" si="338"/>
        <v>0</v>
      </c>
      <c r="FH104" s="64">
        <f t="shared" si="339"/>
        <v>0</v>
      </c>
      <c r="FI104" s="64">
        <f t="shared" si="340"/>
        <v>0</v>
      </c>
      <c r="FJ104" s="64">
        <f t="shared" si="341"/>
        <v>0</v>
      </c>
      <c r="FK104" s="64">
        <f t="shared" si="342"/>
        <v>0</v>
      </c>
      <c r="FL104" s="64">
        <f t="shared" si="343"/>
        <v>0</v>
      </c>
      <c r="FM104" s="64">
        <f t="shared" si="344"/>
        <v>0</v>
      </c>
      <c r="FN104" s="64">
        <f t="shared" si="345"/>
        <v>0</v>
      </c>
      <c r="FO104" s="64"/>
      <c r="FP104" s="64">
        <f t="shared" si="346"/>
        <v>0</v>
      </c>
      <c r="FQ104" s="64">
        <f t="shared" si="347"/>
        <v>0</v>
      </c>
      <c r="FR104" s="64"/>
      <c r="FS104" s="64">
        <f t="shared" si="348"/>
        <v>0</v>
      </c>
      <c r="FT104" s="64">
        <f t="shared" si="349"/>
        <v>0</v>
      </c>
      <c r="FU104" s="426">
        <f t="shared" si="350"/>
        <v>0</v>
      </c>
      <c r="FV104" s="426">
        <f t="shared" si="394"/>
        <v>0</v>
      </c>
      <c r="FW104" s="64">
        <f t="shared" si="395"/>
        <v>0</v>
      </c>
      <c r="FX104" s="64">
        <f t="shared" si="352"/>
        <v>0</v>
      </c>
      <c r="FY104" s="64">
        <f t="shared" si="396"/>
        <v>0</v>
      </c>
      <c r="FZ104" s="64">
        <f t="shared" si="353"/>
        <v>0</v>
      </c>
      <c r="GA104" s="64">
        <f t="shared" si="354"/>
        <v>0</v>
      </c>
      <c r="GB104" s="64">
        <f t="shared" si="397"/>
        <v>0</v>
      </c>
      <c r="GC104" s="64">
        <f t="shared" si="355"/>
        <v>0</v>
      </c>
      <c r="GD104" s="64">
        <f t="shared" si="356"/>
        <v>0</v>
      </c>
      <c r="GE104" s="64">
        <f t="shared" si="357"/>
        <v>0</v>
      </c>
      <c r="GF104" s="64">
        <f t="shared" si="358"/>
        <v>0</v>
      </c>
      <c r="GG104" s="64">
        <f t="shared" si="359"/>
        <v>0</v>
      </c>
      <c r="GH104" s="64">
        <f t="shared" si="360"/>
        <v>0</v>
      </c>
      <c r="GI104" s="64">
        <f t="shared" si="361"/>
        <v>0</v>
      </c>
      <c r="GJ104" s="64">
        <f t="shared" si="362"/>
        <v>0</v>
      </c>
      <c r="GK104" s="64"/>
      <c r="GL104" s="64">
        <f t="shared" si="363"/>
        <v>0</v>
      </c>
      <c r="GM104" s="64">
        <f t="shared" si="364"/>
        <v>0</v>
      </c>
      <c r="GN104" s="64"/>
      <c r="GO104" s="64">
        <f t="shared" si="365"/>
        <v>0</v>
      </c>
      <c r="GP104" s="64">
        <f t="shared" si="366"/>
        <v>0</v>
      </c>
      <c r="GQ104" s="426">
        <f t="shared" si="367"/>
        <v>0</v>
      </c>
      <c r="GR104" s="426">
        <f t="shared" si="398"/>
        <v>0</v>
      </c>
      <c r="GS104" s="64">
        <f t="shared" si="399"/>
        <v>0</v>
      </c>
      <c r="GT104" s="64">
        <f t="shared" si="369"/>
        <v>0</v>
      </c>
      <c r="GU104" s="64">
        <f t="shared" si="400"/>
        <v>0</v>
      </c>
      <c r="GV104" s="64">
        <f t="shared" si="370"/>
        <v>0</v>
      </c>
      <c r="GW104" s="64">
        <f t="shared" si="371"/>
        <v>0</v>
      </c>
      <c r="GX104" s="64">
        <f t="shared" si="401"/>
        <v>0</v>
      </c>
      <c r="GY104" s="64">
        <f t="shared" si="372"/>
        <v>0</v>
      </c>
      <c r="GZ104" s="64">
        <f t="shared" si="373"/>
        <v>0</v>
      </c>
      <c r="HA104" s="64">
        <f t="shared" si="402"/>
        <v>0</v>
      </c>
      <c r="HB104" s="64">
        <f t="shared" si="374"/>
        <v>0</v>
      </c>
      <c r="HC104" s="64">
        <f t="shared" si="375"/>
        <v>0</v>
      </c>
      <c r="HD104" s="64">
        <f t="shared" si="403"/>
        <v>0</v>
      </c>
      <c r="HE104" s="64">
        <f t="shared" si="376"/>
        <v>0</v>
      </c>
      <c r="HF104" s="64">
        <f t="shared" si="377"/>
        <v>0</v>
      </c>
      <c r="HG104" s="64"/>
      <c r="HH104" s="64">
        <f t="shared" si="378"/>
        <v>0</v>
      </c>
      <c r="HI104" s="64">
        <f t="shared" si="379"/>
        <v>0</v>
      </c>
      <c r="HJ104" s="64"/>
      <c r="HK104" s="64">
        <f t="shared" si="380"/>
        <v>0</v>
      </c>
      <c r="HL104" s="382">
        <f t="shared" si="381"/>
        <v>250.37</v>
      </c>
      <c r="HM104" s="398">
        <f t="shared" si="305"/>
        <v>0</v>
      </c>
      <c r="HN104" s="398">
        <f t="shared" si="404"/>
        <v>117.94199999999999</v>
      </c>
      <c r="HO104" s="382">
        <f t="shared" si="306"/>
        <v>117.94199999999999</v>
      </c>
      <c r="HP104" s="382">
        <f t="shared" si="405"/>
        <v>0</v>
      </c>
      <c r="HQ104" s="382">
        <f t="shared" si="428"/>
        <v>0</v>
      </c>
      <c r="HR104" s="382">
        <f t="shared" si="429"/>
        <v>0</v>
      </c>
      <c r="HS104" s="382">
        <f t="shared" si="430"/>
        <v>0</v>
      </c>
      <c r="HT104" s="382">
        <f t="shared" si="431"/>
        <v>0</v>
      </c>
      <c r="HU104" s="382">
        <f t="shared" si="432"/>
        <v>0</v>
      </c>
      <c r="HV104" s="382">
        <f t="shared" si="433"/>
        <v>250.37</v>
      </c>
      <c r="HW104" s="382">
        <f t="shared" si="434"/>
        <v>0</v>
      </c>
      <c r="HX104" s="382">
        <f t="shared" si="435"/>
        <v>117.94199999999999</v>
      </c>
      <c r="HY104" s="382">
        <f t="shared" si="436"/>
        <v>0</v>
      </c>
      <c r="HZ104" s="382">
        <f t="shared" si="437"/>
        <v>0</v>
      </c>
      <c r="IA104" s="382">
        <f t="shared" si="438"/>
        <v>0</v>
      </c>
      <c r="IB104" s="382">
        <f t="shared" si="439"/>
        <v>0</v>
      </c>
      <c r="IC104" s="382">
        <f t="shared" si="440"/>
        <v>0</v>
      </c>
      <c r="ID104" s="382">
        <f t="shared" si="441"/>
        <v>0</v>
      </c>
      <c r="IE104" s="382">
        <f t="shared" si="442"/>
        <v>0</v>
      </c>
      <c r="IF104" s="382">
        <f t="shared" si="443"/>
        <v>0</v>
      </c>
      <c r="IG104" s="382">
        <f t="shared" si="444"/>
        <v>0</v>
      </c>
    </row>
    <row r="105" spans="1:241" s="59" customFormat="1" ht="27" hidden="1" customHeight="1" outlineLevel="2">
      <c r="A105" s="57" t="s">
        <v>265</v>
      </c>
      <c r="B105" s="60" t="s">
        <v>267</v>
      </c>
      <c r="C105" s="529"/>
      <c r="D105" s="60" t="s">
        <v>362</v>
      </c>
      <c r="E105" s="359" t="s">
        <v>21</v>
      </c>
      <c r="F105" s="367"/>
      <c r="G105" s="55"/>
      <c r="H105" s="55"/>
      <c r="I105" s="55"/>
      <c r="J105" s="55">
        <v>2019</v>
      </c>
      <c r="K105" s="55">
        <v>2019</v>
      </c>
      <c r="L105" s="55"/>
      <c r="M105" s="34">
        <f t="shared" si="451"/>
        <v>250.37</v>
      </c>
      <c r="N105" s="341" t="s">
        <v>606</v>
      </c>
      <c r="O105" s="34">
        <f t="shared" si="452"/>
        <v>117.94199999999999</v>
      </c>
      <c r="P105" s="34">
        <f t="shared" si="453"/>
        <v>0</v>
      </c>
      <c r="Q105" s="34">
        <f t="shared" si="453"/>
        <v>0</v>
      </c>
      <c r="R105" s="34">
        <f t="shared" si="453"/>
        <v>0</v>
      </c>
      <c r="S105" s="34">
        <f t="shared" si="453"/>
        <v>0</v>
      </c>
      <c r="T105" s="34">
        <f t="shared" si="453"/>
        <v>250.37</v>
      </c>
      <c r="U105" s="34">
        <f t="shared" si="453"/>
        <v>117.94199999999999</v>
      </c>
      <c r="V105" s="66">
        <f t="shared" si="448"/>
        <v>0</v>
      </c>
      <c r="W105" s="34">
        <v>117.94200000000001</v>
      </c>
      <c r="X105" s="34"/>
      <c r="Y105" s="34"/>
      <c r="Z105" s="34"/>
      <c r="AA105" s="34"/>
      <c r="AB105" s="34"/>
      <c r="AC105" s="34"/>
      <c r="AD105" s="34"/>
      <c r="AE105" s="34"/>
      <c r="AF105" s="34"/>
      <c r="AG105" s="34">
        <f t="shared" si="459"/>
        <v>0</v>
      </c>
      <c r="AH105" s="34">
        <f t="shared" si="459"/>
        <v>0</v>
      </c>
      <c r="AI105" s="34">
        <f t="shared" si="415"/>
        <v>0</v>
      </c>
      <c r="AJ105" s="34"/>
      <c r="AK105" s="34"/>
      <c r="AL105" s="34"/>
      <c r="AM105" s="34"/>
      <c r="AN105" s="34"/>
      <c r="AO105" s="34"/>
      <c r="AP105" s="34"/>
      <c r="AQ105" s="34"/>
      <c r="AR105" s="34"/>
      <c r="AS105" s="34">
        <f t="shared" si="460"/>
        <v>0</v>
      </c>
      <c r="AT105" s="34">
        <f t="shared" si="460"/>
        <v>0</v>
      </c>
      <c r="AU105" s="34"/>
      <c r="AV105" s="34">
        <f t="shared" si="454"/>
        <v>0</v>
      </c>
      <c r="AW105" s="34">
        <f t="shared" si="454"/>
        <v>0</v>
      </c>
      <c r="AX105" s="34"/>
      <c r="AY105" s="34">
        <f t="shared" si="455"/>
        <v>250.37</v>
      </c>
      <c r="AZ105" s="34">
        <f t="shared" si="455"/>
        <v>117.94199999999999</v>
      </c>
      <c r="BA105" s="34"/>
      <c r="BB105" s="34"/>
      <c r="BC105" s="185"/>
      <c r="BD105" s="185"/>
      <c r="BE105" s="185">
        <v>250.37</v>
      </c>
      <c r="BF105" s="289">
        <v>117.94199999999999</v>
      </c>
      <c r="BG105" s="245"/>
      <c r="BH105" s="245"/>
      <c r="BI105" s="245"/>
      <c r="BJ105" s="245"/>
      <c r="BK105" s="34"/>
      <c r="BL105" s="34"/>
      <c r="BM105" s="34">
        <f t="shared" si="456"/>
        <v>0</v>
      </c>
      <c r="BN105" s="34">
        <f t="shared" si="456"/>
        <v>0</v>
      </c>
      <c r="BO105" s="245"/>
      <c r="BP105" s="245"/>
      <c r="BQ105" s="245"/>
      <c r="BR105" s="245"/>
      <c r="BS105" s="245"/>
      <c r="BT105" s="245"/>
      <c r="BU105" s="245"/>
      <c r="BV105" s="245"/>
      <c r="BW105" s="245"/>
      <c r="BX105" s="245"/>
      <c r="BY105" s="245"/>
      <c r="BZ105" s="245"/>
      <c r="CA105" s="34">
        <f t="shared" si="457"/>
        <v>0</v>
      </c>
      <c r="CB105" s="34">
        <f t="shared" si="457"/>
        <v>0</v>
      </c>
      <c r="CC105" s="245"/>
      <c r="CD105" s="245"/>
      <c r="CE105" s="245"/>
      <c r="CF105" s="245"/>
      <c r="CG105" s="245"/>
      <c r="CH105" s="245"/>
      <c r="CI105" s="245"/>
      <c r="CJ105" s="245"/>
      <c r="CK105" s="245"/>
      <c r="CL105" s="245"/>
      <c r="CM105" s="245"/>
      <c r="CN105" s="245"/>
      <c r="CO105" s="34">
        <f t="shared" si="458"/>
        <v>0</v>
      </c>
      <c r="CP105" s="34">
        <f t="shared" si="458"/>
        <v>0</v>
      </c>
      <c r="CQ105" s="34"/>
      <c r="CR105" s="34"/>
      <c r="CS105" s="34"/>
      <c r="CT105" s="34"/>
      <c r="CU105" s="34"/>
      <c r="CV105" s="34"/>
      <c r="CW105" s="34"/>
      <c r="CX105" s="34"/>
      <c r="CY105" s="34"/>
      <c r="CZ105" s="58"/>
      <c r="DA105" s="58"/>
      <c r="DB105" s="58"/>
      <c r="DC105" s="380">
        <f t="shared" si="307"/>
        <v>250.37</v>
      </c>
      <c r="DD105" s="380">
        <f t="shared" si="308"/>
        <v>117.94199999999999</v>
      </c>
      <c r="DE105" s="64">
        <f t="shared" si="309"/>
        <v>0</v>
      </c>
      <c r="DF105" s="64">
        <f t="shared" si="310"/>
        <v>0</v>
      </c>
      <c r="DG105" s="64">
        <f t="shared" si="311"/>
        <v>0</v>
      </c>
      <c r="DH105" s="64">
        <f t="shared" si="312"/>
        <v>0</v>
      </c>
      <c r="DI105" s="64">
        <f t="shared" si="313"/>
        <v>250.37</v>
      </c>
      <c r="DJ105" s="64">
        <f t="shared" si="314"/>
        <v>117.94199999999999</v>
      </c>
      <c r="DK105" s="64">
        <f t="shared" si="315"/>
        <v>0</v>
      </c>
      <c r="DL105" s="64">
        <f t="shared" si="316"/>
        <v>0</v>
      </c>
      <c r="DM105" s="64">
        <f t="shared" si="317"/>
        <v>0</v>
      </c>
      <c r="DN105" s="64">
        <f t="shared" si="318"/>
        <v>0</v>
      </c>
      <c r="DO105" s="64">
        <f t="shared" si="319"/>
        <v>0</v>
      </c>
      <c r="DP105" s="64">
        <f t="shared" si="320"/>
        <v>0</v>
      </c>
      <c r="DQ105" s="245"/>
      <c r="DR105" s="245"/>
      <c r="DS105" s="245"/>
      <c r="DT105" s="245"/>
      <c r="DU105" s="245"/>
      <c r="DV105" s="245"/>
      <c r="DW105" s="245"/>
      <c r="DX105" s="245"/>
      <c r="DY105" s="34"/>
      <c r="DZ105" s="34"/>
      <c r="EA105" s="34"/>
      <c r="EB105" s="64">
        <f t="shared" si="382"/>
        <v>250.37</v>
      </c>
      <c r="EC105" s="426">
        <f t="shared" si="383"/>
        <v>117.94200000000001</v>
      </c>
      <c r="ED105" s="426">
        <f t="shared" si="384"/>
        <v>117.94199999999999</v>
      </c>
      <c r="EE105" s="64">
        <f t="shared" si="385"/>
        <v>117.94199999999999</v>
      </c>
      <c r="EF105" s="64">
        <f t="shared" si="321"/>
        <v>0</v>
      </c>
      <c r="EG105" s="64">
        <f t="shared" si="386"/>
        <v>0</v>
      </c>
      <c r="EH105" s="64">
        <f t="shared" si="322"/>
        <v>0</v>
      </c>
      <c r="EI105" s="64">
        <f t="shared" si="323"/>
        <v>0</v>
      </c>
      <c r="EJ105" s="64">
        <f t="shared" si="387"/>
        <v>0</v>
      </c>
      <c r="EK105" s="64">
        <f t="shared" si="324"/>
        <v>0</v>
      </c>
      <c r="EL105" s="64">
        <f t="shared" si="325"/>
        <v>250.37</v>
      </c>
      <c r="EM105" s="64">
        <f t="shared" si="326"/>
        <v>117.94200000000001</v>
      </c>
      <c r="EN105" s="64">
        <f t="shared" si="327"/>
        <v>117.94199999999999</v>
      </c>
      <c r="EO105" s="64">
        <f t="shared" si="328"/>
        <v>0</v>
      </c>
      <c r="EP105" s="64">
        <f t="shared" si="329"/>
        <v>0</v>
      </c>
      <c r="EQ105" s="64">
        <f t="shared" si="330"/>
        <v>0</v>
      </c>
      <c r="ER105" s="64">
        <f t="shared" si="331"/>
        <v>0</v>
      </c>
      <c r="ES105" s="64"/>
      <c r="ET105" s="426">
        <f t="shared" si="332"/>
        <v>0</v>
      </c>
      <c r="EU105" s="64">
        <f t="shared" si="333"/>
        <v>0</v>
      </c>
      <c r="EV105" s="64"/>
      <c r="EW105" s="426">
        <f t="shared" si="334"/>
        <v>0</v>
      </c>
      <c r="EX105" s="64">
        <f t="shared" si="388"/>
        <v>0</v>
      </c>
      <c r="EY105" s="426">
        <f t="shared" si="389"/>
        <v>0</v>
      </c>
      <c r="EZ105" s="426">
        <f t="shared" si="390"/>
        <v>0</v>
      </c>
      <c r="FA105" s="64">
        <f t="shared" si="391"/>
        <v>0</v>
      </c>
      <c r="FB105" s="64">
        <f t="shared" si="335"/>
        <v>0</v>
      </c>
      <c r="FC105" s="64">
        <f t="shared" si="392"/>
        <v>0</v>
      </c>
      <c r="FD105" s="64">
        <f t="shared" si="336"/>
        <v>0</v>
      </c>
      <c r="FE105" s="64">
        <f t="shared" si="337"/>
        <v>0</v>
      </c>
      <c r="FF105" s="64">
        <f t="shared" si="393"/>
        <v>0</v>
      </c>
      <c r="FG105" s="64">
        <f t="shared" si="338"/>
        <v>0</v>
      </c>
      <c r="FH105" s="64">
        <f t="shared" si="339"/>
        <v>0</v>
      </c>
      <c r="FI105" s="64">
        <f t="shared" si="340"/>
        <v>0</v>
      </c>
      <c r="FJ105" s="64">
        <f t="shared" si="341"/>
        <v>0</v>
      </c>
      <c r="FK105" s="64">
        <f t="shared" si="342"/>
        <v>0</v>
      </c>
      <c r="FL105" s="64">
        <f t="shared" si="343"/>
        <v>0</v>
      </c>
      <c r="FM105" s="64">
        <f t="shared" si="344"/>
        <v>0</v>
      </c>
      <c r="FN105" s="64">
        <f t="shared" si="345"/>
        <v>0</v>
      </c>
      <c r="FO105" s="64"/>
      <c r="FP105" s="64">
        <f t="shared" si="346"/>
        <v>0</v>
      </c>
      <c r="FQ105" s="64">
        <f t="shared" si="347"/>
        <v>0</v>
      </c>
      <c r="FR105" s="64"/>
      <c r="FS105" s="64">
        <f t="shared" si="348"/>
        <v>0</v>
      </c>
      <c r="FT105" s="64">
        <f t="shared" si="349"/>
        <v>0</v>
      </c>
      <c r="FU105" s="426">
        <f t="shared" si="350"/>
        <v>0</v>
      </c>
      <c r="FV105" s="426">
        <f t="shared" si="394"/>
        <v>0</v>
      </c>
      <c r="FW105" s="64">
        <f t="shared" si="395"/>
        <v>0</v>
      </c>
      <c r="FX105" s="64">
        <f t="shared" si="352"/>
        <v>0</v>
      </c>
      <c r="FY105" s="64">
        <f t="shared" si="396"/>
        <v>0</v>
      </c>
      <c r="FZ105" s="64">
        <f t="shared" si="353"/>
        <v>0</v>
      </c>
      <c r="GA105" s="64">
        <f t="shared" si="354"/>
        <v>0</v>
      </c>
      <c r="GB105" s="64">
        <f t="shared" si="397"/>
        <v>0</v>
      </c>
      <c r="GC105" s="64">
        <f t="shared" si="355"/>
        <v>0</v>
      </c>
      <c r="GD105" s="64">
        <f t="shared" si="356"/>
        <v>0</v>
      </c>
      <c r="GE105" s="64">
        <f t="shared" si="357"/>
        <v>0</v>
      </c>
      <c r="GF105" s="64">
        <f t="shared" si="358"/>
        <v>0</v>
      </c>
      <c r="GG105" s="64">
        <f t="shared" si="359"/>
        <v>0</v>
      </c>
      <c r="GH105" s="64">
        <f t="shared" si="360"/>
        <v>0</v>
      </c>
      <c r="GI105" s="64">
        <f t="shared" si="361"/>
        <v>0</v>
      </c>
      <c r="GJ105" s="64">
        <f t="shared" si="362"/>
        <v>0</v>
      </c>
      <c r="GK105" s="64"/>
      <c r="GL105" s="64">
        <f t="shared" si="363"/>
        <v>0</v>
      </c>
      <c r="GM105" s="64">
        <f t="shared" si="364"/>
        <v>0</v>
      </c>
      <c r="GN105" s="64"/>
      <c r="GO105" s="64">
        <f t="shared" si="365"/>
        <v>0</v>
      </c>
      <c r="GP105" s="64">
        <f t="shared" si="366"/>
        <v>0</v>
      </c>
      <c r="GQ105" s="426">
        <f t="shared" si="367"/>
        <v>0</v>
      </c>
      <c r="GR105" s="426">
        <f t="shared" si="398"/>
        <v>0</v>
      </c>
      <c r="GS105" s="64">
        <f t="shared" si="399"/>
        <v>0</v>
      </c>
      <c r="GT105" s="64">
        <f t="shared" si="369"/>
        <v>0</v>
      </c>
      <c r="GU105" s="64">
        <f t="shared" si="400"/>
        <v>0</v>
      </c>
      <c r="GV105" s="64">
        <f t="shared" si="370"/>
        <v>0</v>
      </c>
      <c r="GW105" s="64">
        <f t="shared" si="371"/>
        <v>0</v>
      </c>
      <c r="GX105" s="64">
        <f t="shared" si="401"/>
        <v>0</v>
      </c>
      <c r="GY105" s="64">
        <f t="shared" si="372"/>
        <v>0</v>
      </c>
      <c r="GZ105" s="64">
        <f t="shared" si="373"/>
        <v>0</v>
      </c>
      <c r="HA105" s="64">
        <f t="shared" si="402"/>
        <v>0</v>
      </c>
      <c r="HB105" s="64">
        <f t="shared" si="374"/>
        <v>0</v>
      </c>
      <c r="HC105" s="64">
        <f t="shared" si="375"/>
        <v>0</v>
      </c>
      <c r="HD105" s="64">
        <f t="shared" si="403"/>
        <v>0</v>
      </c>
      <c r="HE105" s="64">
        <f t="shared" si="376"/>
        <v>0</v>
      </c>
      <c r="HF105" s="64">
        <f t="shared" si="377"/>
        <v>0</v>
      </c>
      <c r="HG105" s="64"/>
      <c r="HH105" s="64">
        <f t="shared" si="378"/>
        <v>0</v>
      </c>
      <c r="HI105" s="64">
        <f t="shared" si="379"/>
        <v>0</v>
      </c>
      <c r="HJ105" s="64"/>
      <c r="HK105" s="64">
        <f t="shared" si="380"/>
        <v>0</v>
      </c>
      <c r="HL105" s="382">
        <f t="shared" si="381"/>
        <v>250.37</v>
      </c>
      <c r="HM105" s="398">
        <f t="shared" si="305"/>
        <v>117.94200000000001</v>
      </c>
      <c r="HN105" s="398">
        <f t="shared" si="404"/>
        <v>117.94199999999999</v>
      </c>
      <c r="HO105" s="382">
        <f t="shared" si="306"/>
        <v>117.94199999999999</v>
      </c>
      <c r="HP105" s="382">
        <f t="shared" si="405"/>
        <v>0</v>
      </c>
      <c r="HQ105" s="382">
        <f t="shared" si="428"/>
        <v>0</v>
      </c>
      <c r="HR105" s="382">
        <f t="shared" si="429"/>
        <v>0</v>
      </c>
      <c r="HS105" s="382">
        <f t="shared" si="430"/>
        <v>0</v>
      </c>
      <c r="HT105" s="382">
        <f t="shared" si="431"/>
        <v>0</v>
      </c>
      <c r="HU105" s="382">
        <f t="shared" si="432"/>
        <v>0</v>
      </c>
      <c r="HV105" s="382">
        <f t="shared" si="433"/>
        <v>250.37</v>
      </c>
      <c r="HW105" s="382">
        <f t="shared" si="434"/>
        <v>117.94200000000001</v>
      </c>
      <c r="HX105" s="382">
        <f t="shared" si="435"/>
        <v>117.94199999999999</v>
      </c>
      <c r="HY105" s="382">
        <f t="shared" si="436"/>
        <v>0</v>
      </c>
      <c r="HZ105" s="382">
        <f t="shared" si="437"/>
        <v>0</v>
      </c>
      <c r="IA105" s="382">
        <f t="shared" si="438"/>
        <v>0</v>
      </c>
      <c r="IB105" s="382">
        <f t="shared" si="439"/>
        <v>0</v>
      </c>
      <c r="IC105" s="382">
        <f t="shared" si="440"/>
        <v>0</v>
      </c>
      <c r="ID105" s="382">
        <f t="shared" si="441"/>
        <v>0</v>
      </c>
      <c r="IE105" s="382">
        <f t="shared" si="442"/>
        <v>0</v>
      </c>
      <c r="IF105" s="382">
        <f t="shared" si="443"/>
        <v>0</v>
      </c>
      <c r="IG105" s="382">
        <f t="shared" si="444"/>
        <v>0</v>
      </c>
    </row>
    <row r="106" spans="1:241" s="59" customFormat="1" ht="27" hidden="1" customHeight="1" outlineLevel="2">
      <c r="A106" s="57" t="s">
        <v>268</v>
      </c>
      <c r="B106" s="60" t="s">
        <v>269</v>
      </c>
      <c r="C106" s="529"/>
      <c r="D106" s="60" t="s">
        <v>199</v>
      </c>
      <c r="E106" s="359" t="s">
        <v>21</v>
      </c>
      <c r="F106" s="367"/>
      <c r="G106" s="55"/>
      <c r="H106" s="55"/>
      <c r="I106" s="55"/>
      <c r="J106" s="55">
        <v>2018</v>
      </c>
      <c r="K106" s="55">
        <v>2018</v>
      </c>
      <c r="L106" s="55"/>
      <c r="M106" s="34">
        <f t="shared" si="451"/>
        <v>170</v>
      </c>
      <c r="N106" s="341" t="s">
        <v>606</v>
      </c>
      <c r="O106" s="34">
        <f t="shared" si="452"/>
        <v>170</v>
      </c>
      <c r="P106" s="34">
        <f t="shared" si="453"/>
        <v>0</v>
      </c>
      <c r="Q106" s="34">
        <f t="shared" si="453"/>
        <v>0</v>
      </c>
      <c r="R106" s="34">
        <f t="shared" si="453"/>
        <v>170</v>
      </c>
      <c r="S106" s="34">
        <f t="shared" si="453"/>
        <v>170</v>
      </c>
      <c r="T106" s="34">
        <f t="shared" si="453"/>
        <v>0</v>
      </c>
      <c r="U106" s="34">
        <f t="shared" si="453"/>
        <v>0</v>
      </c>
      <c r="V106" s="66">
        <f t="shared" si="448"/>
        <v>0</v>
      </c>
      <c r="W106" s="34"/>
      <c r="X106" s="34"/>
      <c r="Y106" s="34"/>
      <c r="Z106" s="34"/>
      <c r="AA106" s="34"/>
      <c r="AB106" s="34"/>
      <c r="AC106" s="34"/>
      <c r="AD106" s="34"/>
      <c r="AE106" s="34"/>
      <c r="AF106" s="34"/>
      <c r="AG106" s="34">
        <f t="shared" si="459"/>
        <v>0</v>
      </c>
      <c r="AH106" s="34">
        <f t="shared" si="459"/>
        <v>0</v>
      </c>
      <c r="AI106" s="34">
        <f t="shared" si="415"/>
        <v>0</v>
      </c>
      <c r="AJ106" s="34"/>
      <c r="AK106" s="34"/>
      <c r="AL106" s="34"/>
      <c r="AM106" s="34"/>
      <c r="AN106" s="34"/>
      <c r="AO106" s="34"/>
      <c r="AP106" s="34"/>
      <c r="AQ106" s="34"/>
      <c r="AR106" s="34"/>
      <c r="AS106" s="34">
        <f t="shared" si="460"/>
        <v>0</v>
      </c>
      <c r="AT106" s="34">
        <f t="shared" si="460"/>
        <v>0</v>
      </c>
      <c r="AU106" s="34"/>
      <c r="AV106" s="34">
        <f t="shared" si="454"/>
        <v>0</v>
      </c>
      <c r="AW106" s="34">
        <f t="shared" si="454"/>
        <v>0</v>
      </c>
      <c r="AX106" s="34"/>
      <c r="AY106" s="34">
        <f t="shared" si="455"/>
        <v>170</v>
      </c>
      <c r="AZ106" s="34">
        <f t="shared" si="455"/>
        <v>170</v>
      </c>
      <c r="BA106" s="34"/>
      <c r="BB106" s="34"/>
      <c r="BC106" s="185">
        <v>170</v>
      </c>
      <c r="BD106" s="185">
        <v>170</v>
      </c>
      <c r="BE106" s="245"/>
      <c r="BF106" s="245"/>
      <c r="BG106" s="245"/>
      <c r="BH106" s="245"/>
      <c r="BI106" s="245">
        <v>0</v>
      </c>
      <c r="BJ106" s="245"/>
      <c r="BK106" s="34"/>
      <c r="BL106" s="34"/>
      <c r="BM106" s="34">
        <f t="shared" si="456"/>
        <v>0</v>
      </c>
      <c r="BN106" s="34">
        <f t="shared" si="456"/>
        <v>0</v>
      </c>
      <c r="BO106" s="245"/>
      <c r="BP106" s="245"/>
      <c r="BQ106" s="245"/>
      <c r="BR106" s="245"/>
      <c r="BS106" s="245"/>
      <c r="BT106" s="245"/>
      <c r="BU106" s="245"/>
      <c r="BV106" s="245"/>
      <c r="BW106" s="245"/>
      <c r="BX106" s="245"/>
      <c r="BY106" s="245"/>
      <c r="BZ106" s="245"/>
      <c r="CA106" s="34">
        <f t="shared" si="457"/>
        <v>0</v>
      </c>
      <c r="CB106" s="34">
        <f t="shared" si="457"/>
        <v>0</v>
      </c>
      <c r="CC106" s="245"/>
      <c r="CD106" s="245"/>
      <c r="CE106" s="245"/>
      <c r="CF106" s="245"/>
      <c r="CG106" s="245"/>
      <c r="CH106" s="245"/>
      <c r="CI106" s="245"/>
      <c r="CJ106" s="245"/>
      <c r="CK106" s="245"/>
      <c r="CL106" s="245"/>
      <c r="CM106" s="245"/>
      <c r="CN106" s="245"/>
      <c r="CO106" s="34">
        <f t="shared" si="458"/>
        <v>0</v>
      </c>
      <c r="CP106" s="34">
        <f t="shared" si="458"/>
        <v>0</v>
      </c>
      <c r="CQ106" s="34"/>
      <c r="CR106" s="34"/>
      <c r="CS106" s="34"/>
      <c r="CT106" s="34"/>
      <c r="CU106" s="34"/>
      <c r="CV106" s="34"/>
      <c r="CW106" s="34"/>
      <c r="CX106" s="34"/>
      <c r="CY106" s="34"/>
      <c r="CZ106" s="58"/>
      <c r="DA106" s="58"/>
      <c r="DB106" s="58"/>
      <c r="DC106" s="380">
        <f t="shared" si="307"/>
        <v>170</v>
      </c>
      <c r="DD106" s="380">
        <f t="shared" si="308"/>
        <v>170</v>
      </c>
      <c r="DE106" s="64">
        <f t="shared" si="309"/>
        <v>0</v>
      </c>
      <c r="DF106" s="64">
        <f t="shared" si="310"/>
        <v>0</v>
      </c>
      <c r="DG106" s="64">
        <f t="shared" si="311"/>
        <v>170</v>
      </c>
      <c r="DH106" s="64">
        <f t="shared" si="312"/>
        <v>170</v>
      </c>
      <c r="DI106" s="64">
        <f t="shared" si="313"/>
        <v>0</v>
      </c>
      <c r="DJ106" s="64">
        <f t="shared" si="314"/>
        <v>0</v>
      </c>
      <c r="DK106" s="64">
        <f t="shared" si="315"/>
        <v>0</v>
      </c>
      <c r="DL106" s="64">
        <f t="shared" si="316"/>
        <v>0</v>
      </c>
      <c r="DM106" s="64">
        <f t="shared" si="317"/>
        <v>0</v>
      </c>
      <c r="DN106" s="64">
        <f t="shared" si="318"/>
        <v>0</v>
      </c>
      <c r="DO106" s="64">
        <f t="shared" si="319"/>
        <v>0</v>
      </c>
      <c r="DP106" s="64">
        <f t="shared" si="320"/>
        <v>0</v>
      </c>
      <c r="DQ106" s="245"/>
      <c r="DR106" s="245"/>
      <c r="DS106" s="245"/>
      <c r="DT106" s="245"/>
      <c r="DU106" s="245"/>
      <c r="DV106" s="245"/>
      <c r="DW106" s="245"/>
      <c r="DX106" s="245"/>
      <c r="DY106" s="34"/>
      <c r="DZ106" s="34"/>
      <c r="EA106" s="34"/>
      <c r="EB106" s="64">
        <f t="shared" si="382"/>
        <v>170</v>
      </c>
      <c r="EC106" s="426">
        <f t="shared" si="383"/>
        <v>170</v>
      </c>
      <c r="ED106" s="426">
        <f t="shared" si="384"/>
        <v>170</v>
      </c>
      <c r="EE106" s="64">
        <f t="shared" si="385"/>
        <v>170</v>
      </c>
      <c r="EF106" s="64">
        <f t="shared" si="321"/>
        <v>0</v>
      </c>
      <c r="EG106" s="64">
        <f t="shared" si="386"/>
        <v>0</v>
      </c>
      <c r="EH106" s="64">
        <f t="shared" si="322"/>
        <v>0</v>
      </c>
      <c r="EI106" s="64">
        <f t="shared" si="323"/>
        <v>170</v>
      </c>
      <c r="EJ106" s="64">
        <f t="shared" si="387"/>
        <v>170</v>
      </c>
      <c r="EK106" s="64">
        <f t="shared" si="324"/>
        <v>170</v>
      </c>
      <c r="EL106" s="64">
        <f t="shared" si="325"/>
        <v>0</v>
      </c>
      <c r="EM106" s="64">
        <f t="shared" si="326"/>
        <v>0</v>
      </c>
      <c r="EN106" s="64">
        <f t="shared" si="327"/>
        <v>0</v>
      </c>
      <c r="EO106" s="64">
        <f t="shared" si="328"/>
        <v>0</v>
      </c>
      <c r="EP106" s="64">
        <f t="shared" si="329"/>
        <v>0</v>
      </c>
      <c r="EQ106" s="64">
        <f t="shared" si="330"/>
        <v>0</v>
      </c>
      <c r="ER106" s="64">
        <f t="shared" si="331"/>
        <v>0</v>
      </c>
      <c r="ES106" s="64"/>
      <c r="ET106" s="426">
        <f t="shared" si="332"/>
        <v>0</v>
      </c>
      <c r="EU106" s="64">
        <f t="shared" si="333"/>
        <v>0</v>
      </c>
      <c r="EV106" s="64"/>
      <c r="EW106" s="426">
        <f t="shared" si="334"/>
        <v>0</v>
      </c>
      <c r="EX106" s="64">
        <f t="shared" si="388"/>
        <v>0</v>
      </c>
      <c r="EY106" s="426">
        <f t="shared" si="389"/>
        <v>0</v>
      </c>
      <c r="EZ106" s="426">
        <f t="shared" si="390"/>
        <v>0</v>
      </c>
      <c r="FA106" s="64">
        <f t="shared" si="391"/>
        <v>0</v>
      </c>
      <c r="FB106" s="64">
        <f t="shared" si="335"/>
        <v>0</v>
      </c>
      <c r="FC106" s="64">
        <f t="shared" si="392"/>
        <v>0</v>
      </c>
      <c r="FD106" s="64">
        <f t="shared" si="336"/>
        <v>0</v>
      </c>
      <c r="FE106" s="64">
        <f t="shared" si="337"/>
        <v>0</v>
      </c>
      <c r="FF106" s="64">
        <f t="shared" si="393"/>
        <v>0</v>
      </c>
      <c r="FG106" s="64">
        <f t="shared" si="338"/>
        <v>0</v>
      </c>
      <c r="FH106" s="64">
        <f t="shared" si="339"/>
        <v>0</v>
      </c>
      <c r="FI106" s="64">
        <f t="shared" si="340"/>
        <v>0</v>
      </c>
      <c r="FJ106" s="64">
        <f t="shared" si="341"/>
        <v>0</v>
      </c>
      <c r="FK106" s="64">
        <f t="shared" si="342"/>
        <v>0</v>
      </c>
      <c r="FL106" s="64">
        <f t="shared" si="343"/>
        <v>0</v>
      </c>
      <c r="FM106" s="64">
        <f t="shared" si="344"/>
        <v>0</v>
      </c>
      <c r="FN106" s="64">
        <f t="shared" si="345"/>
        <v>0</v>
      </c>
      <c r="FO106" s="64"/>
      <c r="FP106" s="64">
        <f t="shared" si="346"/>
        <v>0</v>
      </c>
      <c r="FQ106" s="64">
        <f t="shared" si="347"/>
        <v>0</v>
      </c>
      <c r="FR106" s="64"/>
      <c r="FS106" s="64">
        <f t="shared" si="348"/>
        <v>0</v>
      </c>
      <c r="FT106" s="64">
        <f t="shared" si="349"/>
        <v>0</v>
      </c>
      <c r="FU106" s="426">
        <f t="shared" si="350"/>
        <v>0</v>
      </c>
      <c r="FV106" s="426">
        <f t="shared" si="394"/>
        <v>0</v>
      </c>
      <c r="FW106" s="64">
        <f t="shared" si="395"/>
        <v>0</v>
      </c>
      <c r="FX106" s="64">
        <f t="shared" si="352"/>
        <v>0</v>
      </c>
      <c r="FY106" s="64">
        <f t="shared" si="396"/>
        <v>0</v>
      </c>
      <c r="FZ106" s="64">
        <f t="shared" si="353"/>
        <v>0</v>
      </c>
      <c r="GA106" s="64">
        <f t="shared" si="354"/>
        <v>0</v>
      </c>
      <c r="GB106" s="64">
        <f t="shared" si="397"/>
        <v>0</v>
      </c>
      <c r="GC106" s="64">
        <f t="shared" si="355"/>
        <v>0</v>
      </c>
      <c r="GD106" s="64">
        <f t="shared" si="356"/>
        <v>0</v>
      </c>
      <c r="GE106" s="64">
        <f t="shared" si="357"/>
        <v>0</v>
      </c>
      <c r="GF106" s="64">
        <f t="shared" si="358"/>
        <v>0</v>
      </c>
      <c r="GG106" s="64">
        <f t="shared" si="359"/>
        <v>0</v>
      </c>
      <c r="GH106" s="64">
        <f t="shared" si="360"/>
        <v>0</v>
      </c>
      <c r="GI106" s="64">
        <f t="shared" si="361"/>
        <v>0</v>
      </c>
      <c r="GJ106" s="64">
        <f t="shared" si="362"/>
        <v>0</v>
      </c>
      <c r="GK106" s="64"/>
      <c r="GL106" s="64">
        <f t="shared" si="363"/>
        <v>0</v>
      </c>
      <c r="GM106" s="64">
        <f t="shared" si="364"/>
        <v>0</v>
      </c>
      <c r="GN106" s="64"/>
      <c r="GO106" s="64">
        <f t="shared" si="365"/>
        <v>0</v>
      </c>
      <c r="GP106" s="64">
        <f t="shared" si="366"/>
        <v>0</v>
      </c>
      <c r="GQ106" s="426">
        <f t="shared" si="367"/>
        <v>0</v>
      </c>
      <c r="GR106" s="426">
        <f t="shared" si="398"/>
        <v>0</v>
      </c>
      <c r="GS106" s="64">
        <f t="shared" si="399"/>
        <v>0</v>
      </c>
      <c r="GT106" s="64">
        <f t="shared" si="369"/>
        <v>0</v>
      </c>
      <c r="GU106" s="64">
        <f t="shared" si="400"/>
        <v>0</v>
      </c>
      <c r="GV106" s="64">
        <f t="shared" si="370"/>
        <v>0</v>
      </c>
      <c r="GW106" s="64">
        <f t="shared" si="371"/>
        <v>0</v>
      </c>
      <c r="GX106" s="64">
        <f t="shared" si="401"/>
        <v>0</v>
      </c>
      <c r="GY106" s="64">
        <f t="shared" si="372"/>
        <v>0</v>
      </c>
      <c r="GZ106" s="64">
        <f t="shared" si="373"/>
        <v>0</v>
      </c>
      <c r="HA106" s="64">
        <f t="shared" si="402"/>
        <v>0</v>
      </c>
      <c r="HB106" s="64">
        <f t="shared" si="374"/>
        <v>0</v>
      </c>
      <c r="HC106" s="64">
        <f t="shared" si="375"/>
        <v>0</v>
      </c>
      <c r="HD106" s="64">
        <f t="shared" si="403"/>
        <v>0</v>
      </c>
      <c r="HE106" s="64">
        <f t="shared" si="376"/>
        <v>0</v>
      </c>
      <c r="HF106" s="64">
        <f t="shared" si="377"/>
        <v>0</v>
      </c>
      <c r="HG106" s="64"/>
      <c r="HH106" s="64">
        <f t="shared" si="378"/>
        <v>0</v>
      </c>
      <c r="HI106" s="64">
        <f t="shared" si="379"/>
        <v>0</v>
      </c>
      <c r="HJ106" s="64"/>
      <c r="HK106" s="64">
        <f t="shared" si="380"/>
        <v>0</v>
      </c>
      <c r="HL106" s="382">
        <f t="shared" si="381"/>
        <v>170</v>
      </c>
      <c r="HM106" s="398">
        <f t="shared" si="305"/>
        <v>170</v>
      </c>
      <c r="HN106" s="398">
        <f t="shared" si="404"/>
        <v>170</v>
      </c>
      <c r="HO106" s="382">
        <f t="shared" si="306"/>
        <v>170</v>
      </c>
      <c r="HP106" s="382">
        <f t="shared" si="405"/>
        <v>0</v>
      </c>
      <c r="HQ106" s="382">
        <f t="shared" si="428"/>
        <v>0</v>
      </c>
      <c r="HR106" s="382">
        <f t="shared" si="429"/>
        <v>0</v>
      </c>
      <c r="HS106" s="382">
        <f t="shared" si="430"/>
        <v>170</v>
      </c>
      <c r="HT106" s="382">
        <f t="shared" si="431"/>
        <v>170</v>
      </c>
      <c r="HU106" s="382">
        <f t="shared" si="432"/>
        <v>170</v>
      </c>
      <c r="HV106" s="382">
        <f t="shared" si="433"/>
        <v>0</v>
      </c>
      <c r="HW106" s="382">
        <f t="shared" si="434"/>
        <v>0</v>
      </c>
      <c r="HX106" s="382">
        <f t="shared" si="435"/>
        <v>0</v>
      </c>
      <c r="HY106" s="382">
        <f t="shared" si="436"/>
        <v>0</v>
      </c>
      <c r="HZ106" s="382">
        <f t="shared" si="437"/>
        <v>0</v>
      </c>
      <c r="IA106" s="382">
        <f t="shared" si="438"/>
        <v>0</v>
      </c>
      <c r="IB106" s="382">
        <f t="shared" si="439"/>
        <v>0</v>
      </c>
      <c r="IC106" s="382">
        <f t="shared" si="440"/>
        <v>0</v>
      </c>
      <c r="ID106" s="382">
        <f t="shared" si="441"/>
        <v>0</v>
      </c>
      <c r="IE106" s="382">
        <f t="shared" si="442"/>
        <v>0</v>
      </c>
      <c r="IF106" s="382">
        <f t="shared" si="443"/>
        <v>0</v>
      </c>
      <c r="IG106" s="382">
        <f t="shared" si="444"/>
        <v>0</v>
      </c>
    </row>
    <row r="107" spans="1:241" s="59" customFormat="1" ht="27" hidden="1" customHeight="1" outlineLevel="2">
      <c r="A107" s="57" t="s">
        <v>270</v>
      </c>
      <c r="B107" s="60" t="s">
        <v>271</v>
      </c>
      <c r="C107" s="529"/>
      <c r="D107" s="60" t="s">
        <v>200</v>
      </c>
      <c r="E107" s="359" t="s">
        <v>21</v>
      </c>
      <c r="F107" s="367"/>
      <c r="G107" s="55"/>
      <c r="H107" s="55"/>
      <c r="I107" s="55"/>
      <c r="J107" s="55">
        <v>2018</v>
      </c>
      <c r="K107" s="55">
        <v>2018</v>
      </c>
      <c r="L107" s="55"/>
      <c r="M107" s="34">
        <f t="shared" si="451"/>
        <v>170</v>
      </c>
      <c r="N107" s="341" t="s">
        <v>606</v>
      </c>
      <c r="O107" s="34">
        <f t="shared" si="452"/>
        <v>170</v>
      </c>
      <c r="P107" s="34">
        <f t="shared" si="453"/>
        <v>0</v>
      </c>
      <c r="Q107" s="34">
        <f t="shared" si="453"/>
        <v>0</v>
      </c>
      <c r="R107" s="34">
        <f t="shared" si="453"/>
        <v>170</v>
      </c>
      <c r="S107" s="34">
        <f t="shared" si="453"/>
        <v>170</v>
      </c>
      <c r="T107" s="34">
        <f t="shared" si="453"/>
        <v>0</v>
      </c>
      <c r="U107" s="34">
        <f t="shared" si="453"/>
        <v>0</v>
      </c>
      <c r="V107" s="66">
        <f t="shared" si="448"/>
        <v>0</v>
      </c>
      <c r="W107" s="34"/>
      <c r="X107" s="34"/>
      <c r="Y107" s="34"/>
      <c r="Z107" s="34"/>
      <c r="AA107" s="34"/>
      <c r="AB107" s="34"/>
      <c r="AC107" s="34"/>
      <c r="AD107" s="34"/>
      <c r="AE107" s="34"/>
      <c r="AF107" s="34"/>
      <c r="AG107" s="34">
        <f t="shared" si="459"/>
        <v>0</v>
      </c>
      <c r="AH107" s="34">
        <f t="shared" si="459"/>
        <v>0</v>
      </c>
      <c r="AI107" s="34">
        <f t="shared" si="415"/>
        <v>0</v>
      </c>
      <c r="AJ107" s="34"/>
      <c r="AK107" s="34"/>
      <c r="AL107" s="34"/>
      <c r="AM107" s="34"/>
      <c r="AN107" s="34"/>
      <c r="AO107" s="34"/>
      <c r="AP107" s="34"/>
      <c r="AQ107" s="34"/>
      <c r="AR107" s="34"/>
      <c r="AS107" s="34">
        <f t="shared" si="460"/>
        <v>0</v>
      </c>
      <c r="AT107" s="34">
        <f t="shared" si="460"/>
        <v>0</v>
      </c>
      <c r="AU107" s="34"/>
      <c r="AV107" s="34">
        <f t="shared" si="454"/>
        <v>0</v>
      </c>
      <c r="AW107" s="34">
        <f t="shared" si="454"/>
        <v>0</v>
      </c>
      <c r="AX107" s="34"/>
      <c r="AY107" s="34">
        <f t="shared" si="455"/>
        <v>170</v>
      </c>
      <c r="AZ107" s="34">
        <f t="shared" si="455"/>
        <v>170</v>
      </c>
      <c r="BA107" s="34"/>
      <c r="BB107" s="34"/>
      <c r="BC107" s="185">
        <v>170</v>
      </c>
      <c r="BD107" s="185">
        <v>170</v>
      </c>
      <c r="BE107" s="245"/>
      <c r="BF107" s="245"/>
      <c r="BG107" s="245"/>
      <c r="BH107" s="245"/>
      <c r="BI107" s="245">
        <v>0</v>
      </c>
      <c r="BJ107" s="245"/>
      <c r="BK107" s="34"/>
      <c r="BL107" s="34"/>
      <c r="BM107" s="34">
        <f t="shared" si="456"/>
        <v>0</v>
      </c>
      <c r="BN107" s="34">
        <f t="shared" si="456"/>
        <v>0</v>
      </c>
      <c r="BO107" s="245"/>
      <c r="BP107" s="245"/>
      <c r="BQ107" s="245"/>
      <c r="BR107" s="245"/>
      <c r="BS107" s="245"/>
      <c r="BT107" s="245"/>
      <c r="BU107" s="245"/>
      <c r="BV107" s="245"/>
      <c r="BW107" s="245"/>
      <c r="BX107" s="245"/>
      <c r="BY107" s="245"/>
      <c r="BZ107" s="245"/>
      <c r="CA107" s="34">
        <f t="shared" si="457"/>
        <v>0</v>
      </c>
      <c r="CB107" s="34">
        <f t="shared" si="457"/>
        <v>0</v>
      </c>
      <c r="CC107" s="245"/>
      <c r="CD107" s="245"/>
      <c r="CE107" s="245"/>
      <c r="CF107" s="245"/>
      <c r="CG107" s="245"/>
      <c r="CH107" s="245"/>
      <c r="CI107" s="245"/>
      <c r="CJ107" s="245"/>
      <c r="CK107" s="245"/>
      <c r="CL107" s="245"/>
      <c r="CM107" s="245"/>
      <c r="CN107" s="245"/>
      <c r="CO107" s="34">
        <f t="shared" si="458"/>
        <v>0</v>
      </c>
      <c r="CP107" s="34">
        <f t="shared" si="458"/>
        <v>0</v>
      </c>
      <c r="CQ107" s="34"/>
      <c r="CR107" s="34"/>
      <c r="CS107" s="34"/>
      <c r="CT107" s="34"/>
      <c r="CU107" s="34"/>
      <c r="CV107" s="34"/>
      <c r="CW107" s="34"/>
      <c r="CX107" s="34"/>
      <c r="CY107" s="34"/>
      <c r="CZ107" s="58"/>
      <c r="DA107" s="58"/>
      <c r="DB107" s="58"/>
      <c r="DC107" s="380">
        <f t="shared" si="307"/>
        <v>170</v>
      </c>
      <c r="DD107" s="380">
        <f t="shared" si="308"/>
        <v>170</v>
      </c>
      <c r="DE107" s="64">
        <f t="shared" si="309"/>
        <v>0</v>
      </c>
      <c r="DF107" s="64">
        <f t="shared" si="310"/>
        <v>0</v>
      </c>
      <c r="DG107" s="64">
        <f t="shared" si="311"/>
        <v>170</v>
      </c>
      <c r="DH107" s="64">
        <f t="shared" si="312"/>
        <v>170</v>
      </c>
      <c r="DI107" s="64">
        <f t="shared" si="313"/>
        <v>0</v>
      </c>
      <c r="DJ107" s="64">
        <f t="shared" si="314"/>
        <v>0</v>
      </c>
      <c r="DK107" s="64">
        <f t="shared" si="315"/>
        <v>0</v>
      </c>
      <c r="DL107" s="64">
        <f t="shared" si="316"/>
        <v>0</v>
      </c>
      <c r="DM107" s="64">
        <f t="shared" si="317"/>
        <v>0</v>
      </c>
      <c r="DN107" s="64">
        <f t="shared" si="318"/>
        <v>0</v>
      </c>
      <c r="DO107" s="64">
        <f t="shared" si="319"/>
        <v>0</v>
      </c>
      <c r="DP107" s="64">
        <f t="shared" si="320"/>
        <v>0</v>
      </c>
      <c r="DQ107" s="245"/>
      <c r="DR107" s="245"/>
      <c r="DS107" s="245"/>
      <c r="DT107" s="245"/>
      <c r="DU107" s="245"/>
      <c r="DV107" s="245"/>
      <c r="DW107" s="245"/>
      <c r="DX107" s="245"/>
      <c r="DY107" s="34"/>
      <c r="DZ107" s="34"/>
      <c r="EA107" s="34"/>
      <c r="EB107" s="64">
        <f t="shared" si="382"/>
        <v>170</v>
      </c>
      <c r="EC107" s="426">
        <f t="shared" si="383"/>
        <v>170</v>
      </c>
      <c r="ED107" s="426">
        <f t="shared" si="384"/>
        <v>170</v>
      </c>
      <c r="EE107" s="64">
        <f t="shared" si="385"/>
        <v>170</v>
      </c>
      <c r="EF107" s="64">
        <f t="shared" si="321"/>
        <v>0</v>
      </c>
      <c r="EG107" s="64">
        <f t="shared" si="386"/>
        <v>0</v>
      </c>
      <c r="EH107" s="64">
        <f t="shared" si="322"/>
        <v>0</v>
      </c>
      <c r="EI107" s="64">
        <f t="shared" si="323"/>
        <v>170</v>
      </c>
      <c r="EJ107" s="64">
        <f t="shared" si="387"/>
        <v>170</v>
      </c>
      <c r="EK107" s="64">
        <f t="shared" si="324"/>
        <v>170</v>
      </c>
      <c r="EL107" s="64">
        <f t="shared" si="325"/>
        <v>0</v>
      </c>
      <c r="EM107" s="64">
        <f t="shared" si="326"/>
        <v>0</v>
      </c>
      <c r="EN107" s="64">
        <f t="shared" si="327"/>
        <v>0</v>
      </c>
      <c r="EO107" s="64">
        <f t="shared" si="328"/>
        <v>0</v>
      </c>
      <c r="EP107" s="64">
        <f t="shared" si="329"/>
        <v>0</v>
      </c>
      <c r="EQ107" s="64">
        <f t="shared" si="330"/>
        <v>0</v>
      </c>
      <c r="ER107" s="64">
        <f t="shared" si="331"/>
        <v>0</v>
      </c>
      <c r="ES107" s="64"/>
      <c r="ET107" s="426">
        <f t="shared" si="332"/>
        <v>0</v>
      </c>
      <c r="EU107" s="64">
        <f t="shared" si="333"/>
        <v>0</v>
      </c>
      <c r="EV107" s="64"/>
      <c r="EW107" s="426">
        <f t="shared" si="334"/>
        <v>0</v>
      </c>
      <c r="EX107" s="64">
        <f t="shared" si="388"/>
        <v>0</v>
      </c>
      <c r="EY107" s="426">
        <f t="shared" si="389"/>
        <v>0</v>
      </c>
      <c r="EZ107" s="426">
        <f t="shared" si="390"/>
        <v>0</v>
      </c>
      <c r="FA107" s="64">
        <f t="shared" si="391"/>
        <v>0</v>
      </c>
      <c r="FB107" s="64">
        <f t="shared" si="335"/>
        <v>0</v>
      </c>
      <c r="FC107" s="64">
        <f t="shared" si="392"/>
        <v>0</v>
      </c>
      <c r="FD107" s="64">
        <f t="shared" si="336"/>
        <v>0</v>
      </c>
      <c r="FE107" s="64">
        <f t="shared" si="337"/>
        <v>0</v>
      </c>
      <c r="FF107" s="64">
        <f t="shared" si="393"/>
        <v>0</v>
      </c>
      <c r="FG107" s="64">
        <f t="shared" si="338"/>
        <v>0</v>
      </c>
      <c r="FH107" s="64">
        <f t="shared" si="339"/>
        <v>0</v>
      </c>
      <c r="FI107" s="64">
        <f t="shared" si="340"/>
        <v>0</v>
      </c>
      <c r="FJ107" s="64">
        <f t="shared" si="341"/>
        <v>0</v>
      </c>
      <c r="FK107" s="64">
        <f t="shared" si="342"/>
        <v>0</v>
      </c>
      <c r="FL107" s="64">
        <f t="shared" si="343"/>
        <v>0</v>
      </c>
      <c r="FM107" s="64">
        <f t="shared" si="344"/>
        <v>0</v>
      </c>
      <c r="FN107" s="64">
        <f t="shared" si="345"/>
        <v>0</v>
      </c>
      <c r="FO107" s="64"/>
      <c r="FP107" s="64">
        <f t="shared" si="346"/>
        <v>0</v>
      </c>
      <c r="FQ107" s="64">
        <f t="shared" si="347"/>
        <v>0</v>
      </c>
      <c r="FR107" s="64"/>
      <c r="FS107" s="64">
        <f t="shared" si="348"/>
        <v>0</v>
      </c>
      <c r="FT107" s="64">
        <f t="shared" si="349"/>
        <v>0</v>
      </c>
      <c r="FU107" s="426">
        <f t="shared" si="350"/>
        <v>0</v>
      </c>
      <c r="FV107" s="426">
        <f t="shared" si="394"/>
        <v>0</v>
      </c>
      <c r="FW107" s="64">
        <f t="shared" si="395"/>
        <v>0</v>
      </c>
      <c r="FX107" s="64">
        <f t="shared" si="352"/>
        <v>0</v>
      </c>
      <c r="FY107" s="64">
        <f t="shared" si="396"/>
        <v>0</v>
      </c>
      <c r="FZ107" s="64">
        <f t="shared" si="353"/>
        <v>0</v>
      </c>
      <c r="GA107" s="64">
        <f t="shared" si="354"/>
        <v>0</v>
      </c>
      <c r="GB107" s="64">
        <f t="shared" si="397"/>
        <v>0</v>
      </c>
      <c r="GC107" s="64">
        <f t="shared" si="355"/>
        <v>0</v>
      </c>
      <c r="GD107" s="64">
        <f t="shared" si="356"/>
        <v>0</v>
      </c>
      <c r="GE107" s="64">
        <f t="shared" si="357"/>
        <v>0</v>
      </c>
      <c r="GF107" s="64">
        <f t="shared" si="358"/>
        <v>0</v>
      </c>
      <c r="GG107" s="64">
        <f t="shared" si="359"/>
        <v>0</v>
      </c>
      <c r="GH107" s="64">
        <f t="shared" si="360"/>
        <v>0</v>
      </c>
      <c r="GI107" s="64">
        <f t="shared" si="361"/>
        <v>0</v>
      </c>
      <c r="GJ107" s="64">
        <f t="shared" si="362"/>
        <v>0</v>
      </c>
      <c r="GK107" s="64"/>
      <c r="GL107" s="64">
        <f t="shared" si="363"/>
        <v>0</v>
      </c>
      <c r="GM107" s="64">
        <f t="shared" si="364"/>
        <v>0</v>
      </c>
      <c r="GN107" s="64"/>
      <c r="GO107" s="64">
        <f t="shared" si="365"/>
        <v>0</v>
      </c>
      <c r="GP107" s="64">
        <f t="shared" si="366"/>
        <v>0</v>
      </c>
      <c r="GQ107" s="426">
        <f t="shared" si="367"/>
        <v>0</v>
      </c>
      <c r="GR107" s="426">
        <f t="shared" si="398"/>
        <v>0</v>
      </c>
      <c r="GS107" s="64">
        <f t="shared" si="399"/>
        <v>0</v>
      </c>
      <c r="GT107" s="64">
        <f t="shared" si="369"/>
        <v>0</v>
      </c>
      <c r="GU107" s="64">
        <f t="shared" si="400"/>
        <v>0</v>
      </c>
      <c r="GV107" s="64">
        <f t="shared" si="370"/>
        <v>0</v>
      </c>
      <c r="GW107" s="64">
        <f t="shared" si="371"/>
        <v>0</v>
      </c>
      <c r="GX107" s="64">
        <f t="shared" si="401"/>
        <v>0</v>
      </c>
      <c r="GY107" s="64">
        <f t="shared" si="372"/>
        <v>0</v>
      </c>
      <c r="GZ107" s="64">
        <f t="shared" si="373"/>
        <v>0</v>
      </c>
      <c r="HA107" s="64">
        <f t="shared" si="402"/>
        <v>0</v>
      </c>
      <c r="HB107" s="64">
        <f t="shared" si="374"/>
        <v>0</v>
      </c>
      <c r="HC107" s="64">
        <f t="shared" si="375"/>
        <v>0</v>
      </c>
      <c r="HD107" s="64">
        <f t="shared" si="403"/>
        <v>0</v>
      </c>
      <c r="HE107" s="64">
        <f t="shared" si="376"/>
        <v>0</v>
      </c>
      <c r="HF107" s="64">
        <f t="shared" si="377"/>
        <v>0</v>
      </c>
      <c r="HG107" s="64"/>
      <c r="HH107" s="64">
        <f t="shared" si="378"/>
        <v>0</v>
      </c>
      <c r="HI107" s="64">
        <f t="shared" si="379"/>
        <v>0</v>
      </c>
      <c r="HJ107" s="64"/>
      <c r="HK107" s="64">
        <f t="shared" si="380"/>
        <v>0</v>
      </c>
      <c r="HL107" s="382">
        <f t="shared" si="381"/>
        <v>170</v>
      </c>
      <c r="HM107" s="398">
        <f t="shared" si="305"/>
        <v>170</v>
      </c>
      <c r="HN107" s="398">
        <f t="shared" si="404"/>
        <v>170</v>
      </c>
      <c r="HO107" s="382">
        <f t="shared" si="306"/>
        <v>170</v>
      </c>
      <c r="HP107" s="382">
        <f t="shared" si="405"/>
        <v>0</v>
      </c>
      <c r="HQ107" s="382">
        <f t="shared" si="428"/>
        <v>0</v>
      </c>
      <c r="HR107" s="382">
        <f t="shared" si="429"/>
        <v>0</v>
      </c>
      <c r="HS107" s="382">
        <f t="shared" si="430"/>
        <v>170</v>
      </c>
      <c r="HT107" s="382">
        <f t="shared" si="431"/>
        <v>170</v>
      </c>
      <c r="HU107" s="382">
        <f t="shared" si="432"/>
        <v>170</v>
      </c>
      <c r="HV107" s="382">
        <f t="shared" si="433"/>
        <v>0</v>
      </c>
      <c r="HW107" s="382">
        <f t="shared" si="434"/>
        <v>0</v>
      </c>
      <c r="HX107" s="382">
        <f t="shared" si="435"/>
        <v>0</v>
      </c>
      <c r="HY107" s="382">
        <f t="shared" si="436"/>
        <v>0</v>
      </c>
      <c r="HZ107" s="382">
        <f t="shared" si="437"/>
        <v>0</v>
      </c>
      <c r="IA107" s="382">
        <f t="shared" si="438"/>
        <v>0</v>
      </c>
      <c r="IB107" s="382">
        <f t="shared" si="439"/>
        <v>0</v>
      </c>
      <c r="IC107" s="382">
        <f t="shared" si="440"/>
        <v>0</v>
      </c>
      <c r="ID107" s="382">
        <f t="shared" si="441"/>
        <v>0</v>
      </c>
      <c r="IE107" s="382">
        <f t="shared" si="442"/>
        <v>0</v>
      </c>
      <c r="IF107" s="382">
        <f t="shared" si="443"/>
        <v>0</v>
      </c>
      <c r="IG107" s="382">
        <f t="shared" si="444"/>
        <v>0</v>
      </c>
    </row>
    <row r="108" spans="1:241" s="59" customFormat="1" ht="27" hidden="1" customHeight="1" outlineLevel="2">
      <c r="A108" s="57" t="s">
        <v>272</v>
      </c>
      <c r="B108" s="60" t="s">
        <v>273</v>
      </c>
      <c r="C108" s="529"/>
      <c r="D108" s="60" t="s">
        <v>201</v>
      </c>
      <c r="E108" s="359" t="s">
        <v>21</v>
      </c>
      <c r="F108" s="367"/>
      <c r="G108" s="55"/>
      <c r="H108" s="55"/>
      <c r="I108" s="55"/>
      <c r="J108" s="55">
        <v>2018</v>
      </c>
      <c r="K108" s="55">
        <v>2018</v>
      </c>
      <c r="L108" s="55"/>
      <c r="M108" s="34">
        <f t="shared" si="451"/>
        <v>170</v>
      </c>
      <c r="N108" s="341" t="s">
        <v>606</v>
      </c>
      <c r="O108" s="34">
        <f t="shared" si="452"/>
        <v>170</v>
      </c>
      <c r="P108" s="34">
        <f t="shared" si="453"/>
        <v>0</v>
      </c>
      <c r="Q108" s="34">
        <f t="shared" si="453"/>
        <v>0</v>
      </c>
      <c r="R108" s="34">
        <f t="shared" si="453"/>
        <v>170</v>
      </c>
      <c r="S108" s="34">
        <f t="shared" si="453"/>
        <v>170</v>
      </c>
      <c r="T108" s="34">
        <f t="shared" si="453"/>
        <v>0</v>
      </c>
      <c r="U108" s="34">
        <f t="shared" si="453"/>
        <v>0</v>
      </c>
      <c r="V108" s="66">
        <f t="shared" si="448"/>
        <v>0</v>
      </c>
      <c r="W108" s="34"/>
      <c r="X108" s="34"/>
      <c r="Y108" s="34"/>
      <c r="Z108" s="34"/>
      <c r="AA108" s="34"/>
      <c r="AB108" s="34"/>
      <c r="AC108" s="34"/>
      <c r="AD108" s="34"/>
      <c r="AE108" s="34"/>
      <c r="AF108" s="34"/>
      <c r="AG108" s="34">
        <f t="shared" si="459"/>
        <v>0</v>
      </c>
      <c r="AH108" s="34">
        <f t="shared" si="459"/>
        <v>0</v>
      </c>
      <c r="AI108" s="34">
        <f t="shared" si="415"/>
        <v>0</v>
      </c>
      <c r="AJ108" s="34"/>
      <c r="AK108" s="34"/>
      <c r="AL108" s="34"/>
      <c r="AM108" s="34"/>
      <c r="AN108" s="34"/>
      <c r="AO108" s="34"/>
      <c r="AP108" s="34"/>
      <c r="AQ108" s="34"/>
      <c r="AR108" s="34"/>
      <c r="AS108" s="34">
        <f t="shared" si="460"/>
        <v>0</v>
      </c>
      <c r="AT108" s="34">
        <f t="shared" si="460"/>
        <v>0</v>
      </c>
      <c r="AU108" s="34"/>
      <c r="AV108" s="34">
        <f t="shared" si="454"/>
        <v>0</v>
      </c>
      <c r="AW108" s="34">
        <f t="shared" si="454"/>
        <v>0</v>
      </c>
      <c r="AX108" s="34"/>
      <c r="AY108" s="34">
        <f t="shared" si="455"/>
        <v>170</v>
      </c>
      <c r="AZ108" s="34">
        <f t="shared" si="455"/>
        <v>170</v>
      </c>
      <c r="BA108" s="34"/>
      <c r="BB108" s="34"/>
      <c r="BC108" s="185">
        <v>170</v>
      </c>
      <c r="BD108" s="185">
        <v>170</v>
      </c>
      <c r="BE108" s="245"/>
      <c r="BF108" s="245"/>
      <c r="BG108" s="245"/>
      <c r="BH108" s="245"/>
      <c r="BI108" s="245">
        <v>0</v>
      </c>
      <c r="BJ108" s="245"/>
      <c r="BK108" s="34"/>
      <c r="BL108" s="34"/>
      <c r="BM108" s="34">
        <f t="shared" si="456"/>
        <v>0</v>
      </c>
      <c r="BN108" s="34">
        <f t="shared" si="456"/>
        <v>0</v>
      </c>
      <c r="BO108" s="245"/>
      <c r="BP108" s="245"/>
      <c r="BQ108" s="245"/>
      <c r="BR108" s="245"/>
      <c r="BS108" s="245"/>
      <c r="BT108" s="245"/>
      <c r="BU108" s="245"/>
      <c r="BV108" s="245"/>
      <c r="BW108" s="245"/>
      <c r="BX108" s="245"/>
      <c r="BY108" s="245"/>
      <c r="BZ108" s="245"/>
      <c r="CA108" s="34">
        <f>+CC108+CE108+CG108+CI108+CK108+CM108</f>
        <v>0</v>
      </c>
      <c r="CB108" s="34">
        <f>+CD108+CF108+CH108+CJ108+CL108+CN108</f>
        <v>0</v>
      </c>
      <c r="CC108" s="245"/>
      <c r="CD108" s="245"/>
      <c r="CE108" s="245"/>
      <c r="CF108" s="245"/>
      <c r="CG108" s="245"/>
      <c r="CH108" s="245"/>
      <c r="CI108" s="245"/>
      <c r="CJ108" s="245"/>
      <c r="CK108" s="245"/>
      <c r="CL108" s="245"/>
      <c r="CM108" s="245"/>
      <c r="CN108" s="245"/>
      <c r="CO108" s="34">
        <f t="shared" si="458"/>
        <v>0</v>
      </c>
      <c r="CP108" s="34">
        <f t="shared" si="458"/>
        <v>0</v>
      </c>
      <c r="CQ108" s="34"/>
      <c r="CR108" s="34"/>
      <c r="CS108" s="34"/>
      <c r="CT108" s="34"/>
      <c r="CU108" s="34"/>
      <c r="CV108" s="34"/>
      <c r="CW108" s="34"/>
      <c r="CX108" s="34"/>
      <c r="CY108" s="34"/>
      <c r="CZ108" s="58"/>
      <c r="DA108" s="58"/>
      <c r="DB108" s="58"/>
      <c r="DC108" s="380">
        <f t="shared" si="307"/>
        <v>170</v>
      </c>
      <c r="DD108" s="380">
        <f t="shared" si="308"/>
        <v>170</v>
      </c>
      <c r="DE108" s="64">
        <f t="shared" si="309"/>
        <v>0</v>
      </c>
      <c r="DF108" s="64">
        <f t="shared" si="310"/>
        <v>0</v>
      </c>
      <c r="DG108" s="64">
        <f t="shared" si="311"/>
        <v>170</v>
      </c>
      <c r="DH108" s="64">
        <f t="shared" si="312"/>
        <v>170</v>
      </c>
      <c r="DI108" s="64">
        <f t="shared" si="313"/>
        <v>0</v>
      </c>
      <c r="DJ108" s="64">
        <f t="shared" si="314"/>
        <v>0</v>
      </c>
      <c r="DK108" s="64">
        <f t="shared" si="315"/>
        <v>0</v>
      </c>
      <c r="DL108" s="64">
        <f t="shared" si="316"/>
        <v>0</v>
      </c>
      <c r="DM108" s="64">
        <f t="shared" si="317"/>
        <v>0</v>
      </c>
      <c r="DN108" s="64">
        <f t="shared" si="318"/>
        <v>0</v>
      </c>
      <c r="DO108" s="64">
        <f t="shared" si="319"/>
        <v>0</v>
      </c>
      <c r="DP108" s="64">
        <f t="shared" si="320"/>
        <v>0</v>
      </c>
      <c r="DQ108" s="245"/>
      <c r="DR108" s="245"/>
      <c r="DS108" s="245"/>
      <c r="DT108" s="245"/>
      <c r="DU108" s="245"/>
      <c r="DV108" s="245"/>
      <c r="DW108" s="245"/>
      <c r="DX108" s="245"/>
      <c r="DY108" s="34"/>
      <c r="DZ108" s="34"/>
      <c r="EA108" s="34"/>
      <c r="EB108" s="64">
        <f t="shared" si="382"/>
        <v>170</v>
      </c>
      <c r="EC108" s="426">
        <f t="shared" si="383"/>
        <v>170</v>
      </c>
      <c r="ED108" s="426">
        <f t="shared" si="384"/>
        <v>170</v>
      </c>
      <c r="EE108" s="64">
        <f t="shared" si="385"/>
        <v>170</v>
      </c>
      <c r="EF108" s="64">
        <f t="shared" si="321"/>
        <v>0</v>
      </c>
      <c r="EG108" s="64">
        <f t="shared" si="386"/>
        <v>0</v>
      </c>
      <c r="EH108" s="64">
        <f t="shared" si="322"/>
        <v>0</v>
      </c>
      <c r="EI108" s="64">
        <f t="shared" si="323"/>
        <v>170</v>
      </c>
      <c r="EJ108" s="64">
        <f t="shared" si="387"/>
        <v>170</v>
      </c>
      <c r="EK108" s="64">
        <f t="shared" si="324"/>
        <v>170</v>
      </c>
      <c r="EL108" s="64">
        <f t="shared" si="325"/>
        <v>0</v>
      </c>
      <c r="EM108" s="64">
        <f t="shared" si="326"/>
        <v>0</v>
      </c>
      <c r="EN108" s="64">
        <f t="shared" si="327"/>
        <v>0</v>
      </c>
      <c r="EO108" s="64">
        <f t="shared" si="328"/>
        <v>0</v>
      </c>
      <c r="EP108" s="64">
        <f t="shared" si="329"/>
        <v>0</v>
      </c>
      <c r="EQ108" s="64">
        <f t="shared" si="330"/>
        <v>0</v>
      </c>
      <c r="ER108" s="64">
        <f t="shared" si="331"/>
        <v>0</v>
      </c>
      <c r="ES108" s="64"/>
      <c r="ET108" s="426">
        <f t="shared" si="332"/>
        <v>0</v>
      </c>
      <c r="EU108" s="64">
        <f t="shared" si="333"/>
        <v>0</v>
      </c>
      <c r="EV108" s="64"/>
      <c r="EW108" s="426">
        <f t="shared" si="334"/>
        <v>0</v>
      </c>
      <c r="EX108" s="64">
        <f t="shared" si="388"/>
        <v>0</v>
      </c>
      <c r="EY108" s="426">
        <f t="shared" si="389"/>
        <v>0</v>
      </c>
      <c r="EZ108" s="426">
        <f t="shared" si="390"/>
        <v>0</v>
      </c>
      <c r="FA108" s="64">
        <f t="shared" si="391"/>
        <v>0</v>
      </c>
      <c r="FB108" s="64">
        <f t="shared" si="335"/>
        <v>0</v>
      </c>
      <c r="FC108" s="64">
        <f t="shared" si="392"/>
        <v>0</v>
      </c>
      <c r="FD108" s="64">
        <f t="shared" si="336"/>
        <v>0</v>
      </c>
      <c r="FE108" s="64">
        <f t="shared" si="337"/>
        <v>0</v>
      </c>
      <c r="FF108" s="64">
        <f t="shared" si="393"/>
        <v>0</v>
      </c>
      <c r="FG108" s="64">
        <f t="shared" si="338"/>
        <v>0</v>
      </c>
      <c r="FH108" s="64">
        <f t="shared" si="339"/>
        <v>0</v>
      </c>
      <c r="FI108" s="64">
        <f t="shared" si="340"/>
        <v>0</v>
      </c>
      <c r="FJ108" s="64">
        <f t="shared" si="341"/>
        <v>0</v>
      </c>
      <c r="FK108" s="64">
        <f t="shared" si="342"/>
        <v>0</v>
      </c>
      <c r="FL108" s="64">
        <f t="shared" si="343"/>
        <v>0</v>
      </c>
      <c r="FM108" s="64">
        <f t="shared" si="344"/>
        <v>0</v>
      </c>
      <c r="FN108" s="64">
        <f t="shared" si="345"/>
        <v>0</v>
      </c>
      <c r="FO108" s="64"/>
      <c r="FP108" s="64">
        <f t="shared" si="346"/>
        <v>0</v>
      </c>
      <c r="FQ108" s="64">
        <f t="shared" si="347"/>
        <v>0</v>
      </c>
      <c r="FR108" s="64"/>
      <c r="FS108" s="64">
        <f t="shared" si="348"/>
        <v>0</v>
      </c>
      <c r="FT108" s="64">
        <f t="shared" si="349"/>
        <v>0</v>
      </c>
      <c r="FU108" s="426">
        <f t="shared" si="350"/>
        <v>0</v>
      </c>
      <c r="FV108" s="426">
        <f t="shared" si="394"/>
        <v>0</v>
      </c>
      <c r="FW108" s="64">
        <f t="shared" si="395"/>
        <v>0</v>
      </c>
      <c r="FX108" s="64">
        <f t="shared" si="352"/>
        <v>0</v>
      </c>
      <c r="FY108" s="64">
        <f t="shared" si="396"/>
        <v>0</v>
      </c>
      <c r="FZ108" s="64">
        <f t="shared" si="353"/>
        <v>0</v>
      </c>
      <c r="GA108" s="64">
        <f t="shared" si="354"/>
        <v>0</v>
      </c>
      <c r="GB108" s="64">
        <f t="shared" si="397"/>
        <v>0</v>
      </c>
      <c r="GC108" s="64">
        <f t="shared" si="355"/>
        <v>0</v>
      </c>
      <c r="GD108" s="64">
        <f t="shared" si="356"/>
        <v>0</v>
      </c>
      <c r="GE108" s="64">
        <f t="shared" si="357"/>
        <v>0</v>
      </c>
      <c r="GF108" s="64">
        <f t="shared" si="358"/>
        <v>0</v>
      </c>
      <c r="GG108" s="64">
        <f t="shared" si="359"/>
        <v>0</v>
      </c>
      <c r="GH108" s="64">
        <f t="shared" si="360"/>
        <v>0</v>
      </c>
      <c r="GI108" s="64">
        <f t="shared" si="361"/>
        <v>0</v>
      </c>
      <c r="GJ108" s="64">
        <f t="shared" si="362"/>
        <v>0</v>
      </c>
      <c r="GK108" s="64"/>
      <c r="GL108" s="64">
        <f t="shared" si="363"/>
        <v>0</v>
      </c>
      <c r="GM108" s="64">
        <f t="shared" si="364"/>
        <v>0</v>
      </c>
      <c r="GN108" s="64"/>
      <c r="GO108" s="64">
        <f t="shared" si="365"/>
        <v>0</v>
      </c>
      <c r="GP108" s="64">
        <f t="shared" si="366"/>
        <v>0</v>
      </c>
      <c r="GQ108" s="426">
        <f t="shared" si="367"/>
        <v>0</v>
      </c>
      <c r="GR108" s="426">
        <f t="shared" si="398"/>
        <v>0</v>
      </c>
      <c r="GS108" s="64">
        <f t="shared" si="399"/>
        <v>0</v>
      </c>
      <c r="GT108" s="64">
        <f t="shared" si="369"/>
        <v>0</v>
      </c>
      <c r="GU108" s="64">
        <f t="shared" si="400"/>
        <v>0</v>
      </c>
      <c r="GV108" s="64">
        <f t="shared" si="370"/>
        <v>0</v>
      </c>
      <c r="GW108" s="64">
        <f t="shared" si="371"/>
        <v>0</v>
      </c>
      <c r="GX108" s="64">
        <f t="shared" si="401"/>
        <v>0</v>
      </c>
      <c r="GY108" s="64">
        <f t="shared" si="372"/>
        <v>0</v>
      </c>
      <c r="GZ108" s="64">
        <f t="shared" si="373"/>
        <v>0</v>
      </c>
      <c r="HA108" s="64">
        <f t="shared" si="402"/>
        <v>0</v>
      </c>
      <c r="HB108" s="64">
        <f t="shared" si="374"/>
        <v>0</v>
      </c>
      <c r="HC108" s="64">
        <f t="shared" si="375"/>
        <v>0</v>
      </c>
      <c r="HD108" s="64">
        <f t="shared" si="403"/>
        <v>0</v>
      </c>
      <c r="HE108" s="64">
        <f t="shared" si="376"/>
        <v>0</v>
      </c>
      <c r="HF108" s="64">
        <f t="shared" si="377"/>
        <v>0</v>
      </c>
      <c r="HG108" s="64"/>
      <c r="HH108" s="64">
        <f t="shared" si="378"/>
        <v>0</v>
      </c>
      <c r="HI108" s="64">
        <f t="shared" si="379"/>
        <v>0</v>
      </c>
      <c r="HJ108" s="64"/>
      <c r="HK108" s="64">
        <f t="shared" si="380"/>
        <v>0</v>
      </c>
      <c r="HL108" s="382">
        <f t="shared" si="381"/>
        <v>170</v>
      </c>
      <c r="HM108" s="398">
        <f t="shared" si="305"/>
        <v>170</v>
      </c>
      <c r="HN108" s="398">
        <f t="shared" si="404"/>
        <v>170</v>
      </c>
      <c r="HO108" s="382">
        <f t="shared" si="306"/>
        <v>170</v>
      </c>
      <c r="HP108" s="382">
        <f t="shared" si="405"/>
        <v>0</v>
      </c>
      <c r="HQ108" s="382">
        <f t="shared" si="428"/>
        <v>0</v>
      </c>
      <c r="HR108" s="382">
        <f t="shared" si="429"/>
        <v>0</v>
      </c>
      <c r="HS108" s="382">
        <f t="shared" si="430"/>
        <v>170</v>
      </c>
      <c r="HT108" s="382">
        <f t="shared" si="431"/>
        <v>170</v>
      </c>
      <c r="HU108" s="382">
        <f t="shared" si="432"/>
        <v>170</v>
      </c>
      <c r="HV108" s="382">
        <f t="shared" si="433"/>
        <v>0</v>
      </c>
      <c r="HW108" s="382">
        <f t="shared" si="434"/>
        <v>0</v>
      </c>
      <c r="HX108" s="382">
        <f t="shared" si="435"/>
        <v>0</v>
      </c>
      <c r="HY108" s="382">
        <f t="shared" si="436"/>
        <v>0</v>
      </c>
      <c r="HZ108" s="382">
        <f t="shared" si="437"/>
        <v>0</v>
      </c>
      <c r="IA108" s="382">
        <f t="shared" si="438"/>
        <v>0</v>
      </c>
      <c r="IB108" s="382">
        <f t="shared" si="439"/>
        <v>0</v>
      </c>
      <c r="IC108" s="382">
        <f t="shared" si="440"/>
        <v>0</v>
      </c>
      <c r="ID108" s="382">
        <f t="shared" si="441"/>
        <v>0</v>
      </c>
      <c r="IE108" s="382">
        <f t="shared" si="442"/>
        <v>0</v>
      </c>
      <c r="IF108" s="382">
        <f t="shared" si="443"/>
        <v>0</v>
      </c>
      <c r="IG108" s="382">
        <f t="shared" si="444"/>
        <v>0</v>
      </c>
    </row>
    <row r="109" spans="1:241" s="59" customFormat="1" ht="27" hidden="1" customHeight="1" outlineLevel="2">
      <c r="A109" s="57" t="s">
        <v>275</v>
      </c>
      <c r="B109" s="60" t="s">
        <v>274</v>
      </c>
      <c r="C109" s="529"/>
      <c r="D109" s="60" t="s">
        <v>187</v>
      </c>
      <c r="E109" s="359" t="s">
        <v>21</v>
      </c>
      <c r="F109" s="367"/>
      <c r="G109" s="55"/>
      <c r="H109" s="55"/>
      <c r="I109" s="55"/>
      <c r="J109" s="55">
        <v>2021</v>
      </c>
      <c r="K109" s="55">
        <v>2021</v>
      </c>
      <c r="L109" s="60" t="s">
        <v>187</v>
      </c>
      <c r="M109" s="34">
        <f t="shared" si="451"/>
        <v>250.37</v>
      </c>
      <c r="N109" s="341" t="s">
        <v>606</v>
      </c>
      <c r="O109" s="34">
        <f t="shared" si="452"/>
        <v>250.37</v>
      </c>
      <c r="P109" s="34">
        <f t="shared" si="453"/>
        <v>0</v>
      </c>
      <c r="Q109" s="34">
        <f t="shared" si="453"/>
        <v>0</v>
      </c>
      <c r="R109" s="34">
        <f t="shared" si="453"/>
        <v>0</v>
      </c>
      <c r="S109" s="34">
        <f t="shared" si="453"/>
        <v>0</v>
      </c>
      <c r="T109" s="34">
        <f t="shared" si="453"/>
        <v>0</v>
      </c>
      <c r="U109" s="34">
        <f t="shared" si="453"/>
        <v>0</v>
      </c>
      <c r="V109" s="66">
        <f t="shared" si="448"/>
        <v>0</v>
      </c>
      <c r="W109" s="34"/>
      <c r="X109" s="34"/>
      <c r="Y109" s="34"/>
      <c r="Z109" s="34"/>
      <c r="AA109" s="34"/>
      <c r="AB109" s="34"/>
      <c r="AC109" s="34"/>
      <c r="AD109" s="34"/>
      <c r="AE109" s="34"/>
      <c r="AF109" s="34"/>
      <c r="AG109" s="34">
        <f t="shared" si="459"/>
        <v>0</v>
      </c>
      <c r="AH109" s="34">
        <f t="shared" si="459"/>
        <v>0</v>
      </c>
      <c r="AI109" s="34">
        <f t="shared" si="415"/>
        <v>0</v>
      </c>
      <c r="AJ109" s="34"/>
      <c r="AK109" s="34"/>
      <c r="AL109" s="34"/>
      <c r="AM109" s="34"/>
      <c r="AN109" s="34"/>
      <c r="AO109" s="34"/>
      <c r="AP109" s="34"/>
      <c r="AQ109" s="34"/>
      <c r="AR109" s="34"/>
      <c r="AS109" s="34">
        <f t="shared" si="460"/>
        <v>250.37</v>
      </c>
      <c r="AT109" s="34">
        <f t="shared" si="460"/>
        <v>250.37</v>
      </c>
      <c r="AU109" s="34"/>
      <c r="AV109" s="34">
        <f t="shared" si="454"/>
        <v>0</v>
      </c>
      <c r="AW109" s="34">
        <f t="shared" si="454"/>
        <v>0</v>
      </c>
      <c r="AX109" s="34"/>
      <c r="AY109" s="34">
        <f t="shared" si="455"/>
        <v>250.37</v>
      </c>
      <c r="AZ109" s="34">
        <f t="shared" si="455"/>
        <v>250.37</v>
      </c>
      <c r="BA109" s="34"/>
      <c r="BB109" s="34"/>
      <c r="BC109" s="185"/>
      <c r="BD109" s="185"/>
      <c r="BE109" s="245"/>
      <c r="BF109" s="245"/>
      <c r="BG109" s="245"/>
      <c r="BH109" s="245"/>
      <c r="BI109" s="185">
        <v>250.37</v>
      </c>
      <c r="BJ109" s="185">
        <v>250.37</v>
      </c>
      <c r="BK109" s="34"/>
      <c r="BL109" s="34"/>
      <c r="BM109" s="34">
        <f t="shared" si="456"/>
        <v>0</v>
      </c>
      <c r="BN109" s="34">
        <f t="shared" si="456"/>
        <v>0</v>
      </c>
      <c r="BO109" s="245"/>
      <c r="BP109" s="245"/>
      <c r="BQ109" s="245"/>
      <c r="BR109" s="245"/>
      <c r="BS109" s="245"/>
      <c r="BT109" s="245"/>
      <c r="BU109" s="245"/>
      <c r="BV109" s="245"/>
      <c r="BW109" s="245"/>
      <c r="BX109" s="245"/>
      <c r="BY109" s="245"/>
      <c r="BZ109" s="245"/>
      <c r="CA109" s="34">
        <f t="shared" si="457"/>
        <v>0</v>
      </c>
      <c r="CB109" s="34">
        <f t="shared" si="457"/>
        <v>0</v>
      </c>
      <c r="CC109" s="245"/>
      <c r="CD109" s="245"/>
      <c r="CE109" s="245"/>
      <c r="CF109" s="245"/>
      <c r="CG109" s="245"/>
      <c r="CH109" s="245"/>
      <c r="CI109" s="245"/>
      <c r="CJ109" s="245"/>
      <c r="CK109" s="245"/>
      <c r="CL109" s="245"/>
      <c r="CM109" s="245"/>
      <c r="CN109" s="245"/>
      <c r="CO109" s="34">
        <f t="shared" si="458"/>
        <v>0</v>
      </c>
      <c r="CP109" s="34">
        <f t="shared" si="458"/>
        <v>0</v>
      </c>
      <c r="CQ109" s="34"/>
      <c r="CR109" s="34"/>
      <c r="CS109" s="34"/>
      <c r="CT109" s="34"/>
      <c r="CU109" s="34"/>
      <c r="CV109" s="34"/>
      <c r="CW109" s="34"/>
      <c r="CX109" s="34"/>
      <c r="CY109" s="34"/>
      <c r="CZ109" s="58"/>
      <c r="DA109" s="58"/>
      <c r="DB109" s="58"/>
      <c r="DC109" s="380">
        <f t="shared" ref="DC109:DC140" si="461">DE109+DG109+DI109+DK109+DM109+DO109</f>
        <v>250.37</v>
      </c>
      <c r="DD109" s="380">
        <f t="shared" ref="DD109:DD140" si="462">DF109+DH109+DJ109+DL109+DN109+DP109</f>
        <v>250.37</v>
      </c>
      <c r="DE109" s="64">
        <f t="shared" ref="DE109:DE140" si="463">BA109+BO109+CC109+CQ109</f>
        <v>0</v>
      </c>
      <c r="DF109" s="64">
        <f t="shared" ref="DF109:DF140" si="464">BB109+BP109+CD109+CR109</f>
        <v>0</v>
      </c>
      <c r="DG109" s="64">
        <f t="shared" ref="DG109:DG140" si="465">BC109+BQ109+CE109+CS109</f>
        <v>0</v>
      </c>
      <c r="DH109" s="64">
        <f t="shared" ref="DH109:DH140" si="466">BD109+BR109+CF109+CT109</f>
        <v>0</v>
      </c>
      <c r="DI109" s="64">
        <f t="shared" ref="DI109:DI140" si="467">BE109+BS109+CG109+CU109</f>
        <v>0</v>
      </c>
      <c r="DJ109" s="64">
        <f t="shared" ref="DJ109:DJ140" si="468">BF109+BT109+CH109+CV109</f>
        <v>0</v>
      </c>
      <c r="DK109" s="64">
        <f t="shared" ref="DK109:DK140" si="469">BG109+BU109+CI109+CW109</f>
        <v>0</v>
      </c>
      <c r="DL109" s="64">
        <f t="shared" ref="DL109:DL140" si="470">BH109+BV109+CJ109+CX109</f>
        <v>0</v>
      </c>
      <c r="DM109" s="64">
        <f t="shared" ref="DM109:DM140" si="471">BI109+BW109+CK109+CY109</f>
        <v>250.37</v>
      </c>
      <c r="DN109" s="64">
        <f t="shared" ref="DN109:DN140" si="472">BJ109+BX109+CL109+CZ109</f>
        <v>250.37</v>
      </c>
      <c r="DO109" s="64">
        <f t="shared" ref="DO109:DO140" si="473">BK109+BY109+CM109+DA109</f>
        <v>0</v>
      </c>
      <c r="DP109" s="64">
        <f t="shared" ref="DP109:DP140" si="474">BL109+BZ109+CN109+DB109</f>
        <v>0</v>
      </c>
      <c r="DQ109" s="245"/>
      <c r="DR109" s="245"/>
      <c r="DS109" s="245"/>
      <c r="DT109" s="245"/>
      <c r="DU109" s="245"/>
      <c r="DV109" s="245"/>
      <c r="DW109" s="245"/>
      <c r="DX109" s="245"/>
      <c r="DY109" s="34"/>
      <c r="DZ109" s="34"/>
      <c r="EA109" s="34"/>
      <c r="EB109" s="64">
        <f t="shared" si="382"/>
        <v>250.37</v>
      </c>
      <c r="EC109" s="426">
        <f t="shared" si="383"/>
        <v>0</v>
      </c>
      <c r="ED109" s="426">
        <f t="shared" si="384"/>
        <v>0</v>
      </c>
      <c r="EE109" s="64">
        <f t="shared" si="385"/>
        <v>250.37</v>
      </c>
      <c r="EF109" s="64">
        <f t="shared" ref="EF109:EF140" si="475">BA109</f>
        <v>0</v>
      </c>
      <c r="EG109" s="64">
        <f t="shared" si="386"/>
        <v>0</v>
      </c>
      <c r="EH109" s="64">
        <f t="shared" ref="EH109:EH140" si="476">BB109</f>
        <v>0</v>
      </c>
      <c r="EI109" s="64">
        <f t="shared" ref="EI109:EI140" si="477">BC109</f>
        <v>0</v>
      </c>
      <c r="EJ109" s="64">
        <f t="shared" si="387"/>
        <v>0</v>
      </c>
      <c r="EK109" s="64">
        <f t="shared" ref="EK109:EK140" si="478">BD109</f>
        <v>0</v>
      </c>
      <c r="EL109" s="64">
        <f t="shared" ref="EL109:EL140" si="479">BE109</f>
        <v>0</v>
      </c>
      <c r="EM109" s="64">
        <f t="shared" ref="EM109:EM140" si="480">W109</f>
        <v>0</v>
      </c>
      <c r="EN109" s="64">
        <f t="shared" ref="EN109:EN140" si="481">BF109</f>
        <v>0</v>
      </c>
      <c r="EO109" s="64">
        <f t="shared" ref="EO109:EO140" si="482">BG109</f>
        <v>0</v>
      </c>
      <c r="EP109" s="64">
        <f t="shared" ref="EP109:EP140" si="483">AJ109</f>
        <v>0</v>
      </c>
      <c r="EQ109" s="64">
        <f t="shared" ref="EQ109:EQ140" si="484">BH109</f>
        <v>0</v>
      </c>
      <c r="ER109" s="64">
        <f t="shared" ref="ER109:ER140" si="485">BI109</f>
        <v>250.37</v>
      </c>
      <c r="ES109" s="64"/>
      <c r="ET109" s="426">
        <f t="shared" ref="ET109:ET140" si="486">BJ109</f>
        <v>250.37</v>
      </c>
      <c r="EU109" s="64">
        <f t="shared" ref="EU109:EU140" si="487">BK109</f>
        <v>0</v>
      </c>
      <c r="EV109" s="64"/>
      <c r="EW109" s="426">
        <f t="shared" ref="EW109:EW140" si="488">BL109</f>
        <v>0</v>
      </c>
      <c r="EX109" s="64">
        <f t="shared" si="388"/>
        <v>0</v>
      </c>
      <c r="EY109" s="426">
        <f t="shared" si="389"/>
        <v>0</v>
      </c>
      <c r="EZ109" s="426">
        <f t="shared" si="390"/>
        <v>0</v>
      </c>
      <c r="FA109" s="64">
        <f t="shared" si="391"/>
        <v>0</v>
      </c>
      <c r="FB109" s="64">
        <f t="shared" ref="FB109:FB140" si="489">BO109</f>
        <v>0</v>
      </c>
      <c r="FC109" s="64">
        <f t="shared" si="392"/>
        <v>0</v>
      </c>
      <c r="FD109" s="64">
        <f t="shared" ref="FD109:FD140" si="490">BP109</f>
        <v>0</v>
      </c>
      <c r="FE109" s="64">
        <f t="shared" ref="FE109:FE140" si="491">BQ109</f>
        <v>0</v>
      </c>
      <c r="FF109" s="64">
        <f t="shared" si="393"/>
        <v>0</v>
      </c>
      <c r="FG109" s="64">
        <f t="shared" ref="FG109:FG140" si="492">BR109</f>
        <v>0</v>
      </c>
      <c r="FH109" s="64">
        <f t="shared" ref="FH109:FH140" si="493">BS109</f>
        <v>0</v>
      </c>
      <c r="FI109" s="64">
        <f t="shared" ref="FI109:FI140" si="494">X109</f>
        <v>0</v>
      </c>
      <c r="FJ109" s="64">
        <f t="shared" ref="FJ109:FJ140" si="495">BT109</f>
        <v>0</v>
      </c>
      <c r="FK109" s="64">
        <f t="shared" ref="FK109:FK140" si="496">BU109</f>
        <v>0</v>
      </c>
      <c r="FL109" s="64">
        <f t="shared" ref="FL109:FL140" si="497">AK109</f>
        <v>0</v>
      </c>
      <c r="FM109" s="64">
        <f t="shared" ref="FM109:FM140" si="498">BV109</f>
        <v>0</v>
      </c>
      <c r="FN109" s="64">
        <f t="shared" ref="FN109:FN140" si="499">BW109</f>
        <v>0</v>
      </c>
      <c r="FO109" s="64"/>
      <c r="FP109" s="64">
        <f t="shared" ref="FP109:FP140" si="500">BX109</f>
        <v>0</v>
      </c>
      <c r="FQ109" s="64">
        <f t="shared" ref="FQ109:FQ140" si="501">BY109</f>
        <v>0</v>
      </c>
      <c r="FR109" s="64"/>
      <c r="FS109" s="64">
        <f t="shared" ref="FS109:FS140" si="502">BZ109</f>
        <v>0</v>
      </c>
      <c r="FT109" s="64">
        <f t="shared" ref="FT109:FT140" si="503">FX109+GA109+GD109+GG109+GJ109+GM109</f>
        <v>0</v>
      </c>
      <c r="FU109" s="426">
        <f t="shared" ref="FU109:FU140" si="504">FY109+GB109+GE109+GH109+GK109+GN109</f>
        <v>0</v>
      </c>
      <c r="FV109" s="426">
        <f t="shared" si="394"/>
        <v>0</v>
      </c>
      <c r="FW109" s="64">
        <f t="shared" si="395"/>
        <v>0</v>
      </c>
      <c r="FX109" s="64">
        <f t="shared" ref="FX109:FX140" si="505">CC109</f>
        <v>0</v>
      </c>
      <c r="FY109" s="64">
        <f t="shared" si="396"/>
        <v>0</v>
      </c>
      <c r="FZ109" s="64">
        <f t="shared" ref="FZ109:FZ140" si="506">CD109</f>
        <v>0</v>
      </c>
      <c r="GA109" s="64">
        <f t="shared" ref="GA109:GA140" si="507">CE109</f>
        <v>0</v>
      </c>
      <c r="GB109" s="64">
        <f t="shared" si="397"/>
        <v>0</v>
      </c>
      <c r="GC109" s="64">
        <f t="shared" ref="GC109:GC140" si="508">CF109</f>
        <v>0</v>
      </c>
      <c r="GD109" s="64">
        <f t="shared" ref="GD109:GD140" si="509">CG109</f>
        <v>0</v>
      </c>
      <c r="GE109" s="64">
        <f t="shared" ref="GE109:GE140" si="510">AC109</f>
        <v>0</v>
      </c>
      <c r="GF109" s="64">
        <f t="shared" ref="GF109:GF140" si="511">CH109</f>
        <v>0</v>
      </c>
      <c r="GG109" s="64">
        <f t="shared" ref="GG109:GG140" si="512">CI109</f>
        <v>0</v>
      </c>
      <c r="GH109" s="64">
        <f t="shared" ref="GH109:GH140" si="513">AP109</f>
        <v>0</v>
      </c>
      <c r="GI109" s="64">
        <f t="shared" ref="GI109:GI140" si="514">CJ109</f>
        <v>0</v>
      </c>
      <c r="GJ109" s="64">
        <f t="shared" ref="GJ109:GJ140" si="515">CK109</f>
        <v>0</v>
      </c>
      <c r="GK109" s="64"/>
      <c r="GL109" s="64">
        <f t="shared" ref="GL109:GL140" si="516">CL109</f>
        <v>0</v>
      </c>
      <c r="GM109" s="64">
        <f t="shared" ref="GM109:GM140" si="517">CM109</f>
        <v>0</v>
      </c>
      <c r="GN109" s="64"/>
      <c r="GO109" s="64">
        <f t="shared" ref="GO109:GO140" si="518">CN109</f>
        <v>0</v>
      </c>
      <c r="GP109" s="64">
        <f t="shared" ref="GP109:GP140" si="519">GT109+GW109+GZ109+HC109+HF109+HI109</f>
        <v>0</v>
      </c>
      <c r="GQ109" s="426">
        <f t="shared" ref="GQ109:GQ140" si="520">GU109+GX109+HA109+HD109+HG109+HJ109</f>
        <v>0</v>
      </c>
      <c r="GR109" s="426">
        <f t="shared" si="398"/>
        <v>0</v>
      </c>
      <c r="GS109" s="64">
        <f t="shared" si="399"/>
        <v>0</v>
      </c>
      <c r="GT109" s="64">
        <f t="shared" ref="GT109:GT140" si="521">CQ109</f>
        <v>0</v>
      </c>
      <c r="GU109" s="64">
        <f t="shared" si="400"/>
        <v>0</v>
      </c>
      <c r="GV109" s="64">
        <f t="shared" ref="GV109:GV140" si="522">CR109</f>
        <v>0</v>
      </c>
      <c r="GW109" s="64">
        <f t="shared" ref="GW109:GW140" si="523">CS109</f>
        <v>0</v>
      </c>
      <c r="GX109" s="64">
        <f t="shared" si="401"/>
        <v>0</v>
      </c>
      <c r="GY109" s="64">
        <f t="shared" ref="GY109:GY140" si="524">CT109</f>
        <v>0</v>
      </c>
      <c r="GZ109" s="64">
        <f t="shared" ref="GZ109:GZ140" si="525">CU109</f>
        <v>0</v>
      </c>
      <c r="HA109" s="64">
        <f t="shared" si="402"/>
        <v>0</v>
      </c>
      <c r="HB109" s="64">
        <f t="shared" ref="HB109:HB140" si="526">CV109</f>
        <v>0</v>
      </c>
      <c r="HC109" s="64">
        <f t="shared" ref="HC109:HC140" si="527">CW109</f>
        <v>0</v>
      </c>
      <c r="HD109" s="64">
        <f t="shared" si="403"/>
        <v>0</v>
      </c>
      <c r="HE109" s="64">
        <f t="shared" ref="HE109:HE140" si="528">CX109</f>
        <v>0</v>
      </c>
      <c r="HF109" s="64">
        <f t="shared" ref="HF109:HF140" si="529">CY109</f>
        <v>0</v>
      </c>
      <c r="HG109" s="64"/>
      <c r="HH109" s="64">
        <f t="shared" ref="HH109:HH140" si="530">CZ109</f>
        <v>0</v>
      </c>
      <c r="HI109" s="64">
        <f t="shared" ref="HI109:HI140" si="531">DA109</f>
        <v>0</v>
      </c>
      <c r="HJ109" s="64"/>
      <c r="HK109" s="64">
        <f t="shared" ref="HK109:HK140" si="532">DB109</f>
        <v>0</v>
      </c>
      <c r="HL109" s="382">
        <f t="shared" si="381"/>
        <v>250.37</v>
      </c>
      <c r="HM109" s="398">
        <f t="shared" si="305"/>
        <v>0</v>
      </c>
      <c r="HN109" s="398">
        <f t="shared" si="404"/>
        <v>0</v>
      </c>
      <c r="HO109" s="382">
        <f t="shared" si="306"/>
        <v>250.37</v>
      </c>
      <c r="HP109" s="382">
        <f t="shared" si="405"/>
        <v>0</v>
      </c>
      <c r="HQ109" s="382">
        <f t="shared" si="428"/>
        <v>0</v>
      </c>
      <c r="HR109" s="382">
        <f t="shared" si="429"/>
        <v>0</v>
      </c>
      <c r="HS109" s="382">
        <f t="shared" si="430"/>
        <v>0</v>
      </c>
      <c r="HT109" s="382">
        <f t="shared" si="431"/>
        <v>0</v>
      </c>
      <c r="HU109" s="382">
        <f t="shared" si="432"/>
        <v>0</v>
      </c>
      <c r="HV109" s="382">
        <f t="shared" si="433"/>
        <v>0</v>
      </c>
      <c r="HW109" s="382">
        <f t="shared" si="434"/>
        <v>0</v>
      </c>
      <c r="HX109" s="382">
        <f t="shared" si="435"/>
        <v>0</v>
      </c>
      <c r="HY109" s="382">
        <f t="shared" si="436"/>
        <v>0</v>
      </c>
      <c r="HZ109" s="382">
        <f t="shared" si="437"/>
        <v>0</v>
      </c>
      <c r="IA109" s="382">
        <f t="shared" si="438"/>
        <v>0</v>
      </c>
      <c r="IB109" s="382">
        <f t="shared" si="439"/>
        <v>250.37</v>
      </c>
      <c r="IC109" s="382">
        <f t="shared" si="440"/>
        <v>0</v>
      </c>
      <c r="ID109" s="382">
        <f t="shared" si="441"/>
        <v>250.37</v>
      </c>
      <c r="IE109" s="382">
        <f t="shared" si="442"/>
        <v>0</v>
      </c>
      <c r="IF109" s="382">
        <f t="shared" si="443"/>
        <v>0</v>
      </c>
      <c r="IG109" s="382">
        <f t="shared" si="444"/>
        <v>0</v>
      </c>
    </row>
    <row r="110" spans="1:241" s="59" customFormat="1" ht="27" hidden="1" customHeight="1" outlineLevel="2">
      <c r="A110" s="57" t="s">
        <v>278</v>
      </c>
      <c r="B110" s="60" t="s">
        <v>276</v>
      </c>
      <c r="C110" s="529"/>
      <c r="D110" s="60" t="s">
        <v>194</v>
      </c>
      <c r="E110" s="359" t="s">
        <v>21</v>
      </c>
      <c r="F110" s="367"/>
      <c r="G110" s="55"/>
      <c r="H110" s="55"/>
      <c r="I110" s="55"/>
      <c r="J110" s="55">
        <v>2018</v>
      </c>
      <c r="K110" s="55">
        <v>2018</v>
      </c>
      <c r="L110" s="55"/>
      <c r="M110" s="34">
        <f t="shared" si="451"/>
        <v>170</v>
      </c>
      <c r="N110" s="341" t="s">
        <v>606</v>
      </c>
      <c r="O110" s="34">
        <f t="shared" si="452"/>
        <v>170</v>
      </c>
      <c r="P110" s="34">
        <f t="shared" si="453"/>
        <v>0</v>
      </c>
      <c r="Q110" s="34">
        <f t="shared" si="453"/>
        <v>0</v>
      </c>
      <c r="R110" s="34">
        <f t="shared" si="453"/>
        <v>170</v>
      </c>
      <c r="S110" s="34">
        <f t="shared" si="453"/>
        <v>170</v>
      </c>
      <c r="T110" s="34">
        <f t="shared" si="453"/>
        <v>0</v>
      </c>
      <c r="U110" s="34">
        <f t="shared" si="453"/>
        <v>0</v>
      </c>
      <c r="V110" s="66">
        <f t="shared" si="448"/>
        <v>0</v>
      </c>
      <c r="W110" s="34"/>
      <c r="X110" s="34"/>
      <c r="Y110" s="34"/>
      <c r="Z110" s="34"/>
      <c r="AA110" s="34"/>
      <c r="AB110" s="34"/>
      <c r="AC110" s="34"/>
      <c r="AD110" s="34"/>
      <c r="AE110" s="34"/>
      <c r="AF110" s="34"/>
      <c r="AG110" s="34">
        <f t="shared" si="459"/>
        <v>0</v>
      </c>
      <c r="AH110" s="34">
        <f t="shared" si="459"/>
        <v>0</v>
      </c>
      <c r="AI110" s="34">
        <f t="shared" si="415"/>
        <v>0</v>
      </c>
      <c r="AJ110" s="34"/>
      <c r="AK110" s="34"/>
      <c r="AL110" s="34"/>
      <c r="AM110" s="34"/>
      <c r="AN110" s="34"/>
      <c r="AO110" s="34"/>
      <c r="AP110" s="34"/>
      <c r="AQ110" s="34"/>
      <c r="AR110" s="34"/>
      <c r="AS110" s="34">
        <f t="shared" si="460"/>
        <v>0</v>
      </c>
      <c r="AT110" s="34">
        <f t="shared" si="460"/>
        <v>0</v>
      </c>
      <c r="AU110" s="34"/>
      <c r="AV110" s="34">
        <f t="shared" si="454"/>
        <v>0</v>
      </c>
      <c r="AW110" s="34">
        <f t="shared" si="454"/>
        <v>0</v>
      </c>
      <c r="AX110" s="34"/>
      <c r="AY110" s="34">
        <f t="shared" si="455"/>
        <v>170</v>
      </c>
      <c r="AZ110" s="34">
        <f t="shared" si="455"/>
        <v>170</v>
      </c>
      <c r="BA110" s="34"/>
      <c r="BB110" s="34"/>
      <c r="BC110" s="185">
        <v>170</v>
      </c>
      <c r="BD110" s="185">
        <v>170</v>
      </c>
      <c r="BE110" s="245"/>
      <c r="BF110" s="245"/>
      <c r="BG110" s="245"/>
      <c r="BH110" s="245"/>
      <c r="BI110" s="185">
        <v>0</v>
      </c>
      <c r="BJ110" s="185"/>
      <c r="BK110" s="34"/>
      <c r="BL110" s="34"/>
      <c r="BM110" s="34">
        <f t="shared" si="456"/>
        <v>0</v>
      </c>
      <c r="BN110" s="34">
        <f t="shared" si="456"/>
        <v>0</v>
      </c>
      <c r="BO110" s="245"/>
      <c r="BP110" s="245"/>
      <c r="BQ110" s="245"/>
      <c r="BR110" s="245"/>
      <c r="BS110" s="245"/>
      <c r="BT110" s="245"/>
      <c r="BU110" s="245"/>
      <c r="BV110" s="245"/>
      <c r="BW110" s="245"/>
      <c r="BX110" s="245"/>
      <c r="BY110" s="245"/>
      <c r="BZ110" s="245"/>
      <c r="CA110" s="34">
        <f t="shared" si="457"/>
        <v>0</v>
      </c>
      <c r="CB110" s="34">
        <f t="shared" si="457"/>
        <v>0</v>
      </c>
      <c r="CC110" s="245"/>
      <c r="CD110" s="245"/>
      <c r="CE110" s="245"/>
      <c r="CF110" s="245"/>
      <c r="CG110" s="245"/>
      <c r="CH110" s="245"/>
      <c r="CI110" s="245"/>
      <c r="CJ110" s="245"/>
      <c r="CK110" s="245"/>
      <c r="CL110" s="245"/>
      <c r="CM110" s="245"/>
      <c r="CN110" s="245"/>
      <c r="CO110" s="34">
        <f t="shared" si="458"/>
        <v>0</v>
      </c>
      <c r="CP110" s="34">
        <f t="shared" si="458"/>
        <v>0</v>
      </c>
      <c r="CQ110" s="34"/>
      <c r="CR110" s="34"/>
      <c r="CS110" s="34"/>
      <c r="CT110" s="34"/>
      <c r="CU110" s="34"/>
      <c r="CV110" s="34"/>
      <c r="CW110" s="34"/>
      <c r="CX110" s="34"/>
      <c r="CY110" s="34"/>
      <c r="CZ110" s="58"/>
      <c r="DA110" s="58"/>
      <c r="DB110" s="58"/>
      <c r="DC110" s="380">
        <f t="shared" si="461"/>
        <v>170</v>
      </c>
      <c r="DD110" s="380">
        <f t="shared" si="462"/>
        <v>170</v>
      </c>
      <c r="DE110" s="64">
        <f t="shared" si="463"/>
        <v>0</v>
      </c>
      <c r="DF110" s="64">
        <f t="shared" si="464"/>
        <v>0</v>
      </c>
      <c r="DG110" s="64">
        <f t="shared" si="465"/>
        <v>170</v>
      </c>
      <c r="DH110" s="64">
        <f t="shared" si="466"/>
        <v>170</v>
      </c>
      <c r="DI110" s="64">
        <f t="shared" si="467"/>
        <v>0</v>
      </c>
      <c r="DJ110" s="64">
        <f t="shared" si="468"/>
        <v>0</v>
      </c>
      <c r="DK110" s="64">
        <f t="shared" si="469"/>
        <v>0</v>
      </c>
      <c r="DL110" s="64">
        <f t="shared" si="470"/>
        <v>0</v>
      </c>
      <c r="DM110" s="64">
        <f t="shared" si="471"/>
        <v>0</v>
      </c>
      <c r="DN110" s="64">
        <f t="shared" si="472"/>
        <v>0</v>
      </c>
      <c r="DO110" s="64">
        <f t="shared" si="473"/>
        <v>0</v>
      </c>
      <c r="DP110" s="64">
        <f t="shared" si="474"/>
        <v>0</v>
      </c>
      <c r="DQ110" s="245"/>
      <c r="DR110" s="245"/>
      <c r="DS110" s="245"/>
      <c r="DT110" s="245"/>
      <c r="DU110" s="245"/>
      <c r="DV110" s="245"/>
      <c r="DW110" s="245"/>
      <c r="DX110" s="245"/>
      <c r="DY110" s="34"/>
      <c r="DZ110" s="34"/>
      <c r="EA110" s="34"/>
      <c r="EB110" s="64">
        <f t="shared" ref="EB110:EB141" si="533">EF110+EI110+EL110+EO110+ER110+EU110</f>
        <v>170</v>
      </c>
      <c r="EC110" s="426">
        <f t="shared" ref="EC110:EC141" si="534">EG110+EJ110+EM110+EP110+ES110+EV110</f>
        <v>170</v>
      </c>
      <c r="ED110" s="426">
        <f t="shared" si="384"/>
        <v>170</v>
      </c>
      <c r="EE110" s="64">
        <f t="shared" si="385"/>
        <v>170</v>
      </c>
      <c r="EF110" s="64">
        <f t="shared" si="475"/>
        <v>0</v>
      </c>
      <c r="EG110" s="64">
        <f t="shared" si="386"/>
        <v>0</v>
      </c>
      <c r="EH110" s="64">
        <f t="shared" si="476"/>
        <v>0</v>
      </c>
      <c r="EI110" s="64">
        <f t="shared" si="477"/>
        <v>170</v>
      </c>
      <c r="EJ110" s="64">
        <f t="shared" si="387"/>
        <v>170</v>
      </c>
      <c r="EK110" s="64">
        <f t="shared" si="478"/>
        <v>170</v>
      </c>
      <c r="EL110" s="64">
        <f t="shared" si="479"/>
        <v>0</v>
      </c>
      <c r="EM110" s="64">
        <f t="shared" si="480"/>
        <v>0</v>
      </c>
      <c r="EN110" s="64">
        <f t="shared" si="481"/>
        <v>0</v>
      </c>
      <c r="EO110" s="64">
        <f t="shared" si="482"/>
        <v>0</v>
      </c>
      <c r="EP110" s="64">
        <f t="shared" si="483"/>
        <v>0</v>
      </c>
      <c r="EQ110" s="64">
        <f t="shared" si="484"/>
        <v>0</v>
      </c>
      <c r="ER110" s="64">
        <f t="shared" si="485"/>
        <v>0</v>
      </c>
      <c r="ES110" s="64"/>
      <c r="ET110" s="426">
        <f t="shared" si="486"/>
        <v>0</v>
      </c>
      <c r="EU110" s="64">
        <f t="shared" si="487"/>
        <v>0</v>
      </c>
      <c r="EV110" s="64"/>
      <c r="EW110" s="426">
        <f t="shared" si="488"/>
        <v>0</v>
      </c>
      <c r="EX110" s="64">
        <f t="shared" ref="EX110:EX141" si="535">FB110+FE110+FH110+FK110+FN110+FQ110</f>
        <v>0</v>
      </c>
      <c r="EY110" s="426">
        <f t="shared" ref="EY110:EY141" si="536">FC110+FF110+FI110+FL110+FO110+FR110</f>
        <v>0</v>
      </c>
      <c r="EZ110" s="426">
        <f t="shared" si="390"/>
        <v>0</v>
      </c>
      <c r="FA110" s="64">
        <f t="shared" si="391"/>
        <v>0</v>
      </c>
      <c r="FB110" s="64">
        <f t="shared" si="489"/>
        <v>0</v>
      </c>
      <c r="FC110" s="64">
        <f t="shared" si="392"/>
        <v>0</v>
      </c>
      <c r="FD110" s="64">
        <f t="shared" si="490"/>
        <v>0</v>
      </c>
      <c r="FE110" s="64">
        <f t="shared" si="491"/>
        <v>0</v>
      </c>
      <c r="FF110" s="64">
        <f t="shared" si="393"/>
        <v>0</v>
      </c>
      <c r="FG110" s="64">
        <f t="shared" si="492"/>
        <v>0</v>
      </c>
      <c r="FH110" s="64">
        <f t="shared" si="493"/>
        <v>0</v>
      </c>
      <c r="FI110" s="64">
        <f t="shared" si="494"/>
        <v>0</v>
      </c>
      <c r="FJ110" s="64">
        <f t="shared" si="495"/>
        <v>0</v>
      </c>
      <c r="FK110" s="64">
        <f t="shared" si="496"/>
        <v>0</v>
      </c>
      <c r="FL110" s="64">
        <f t="shared" si="497"/>
        <v>0</v>
      </c>
      <c r="FM110" s="64">
        <f t="shared" si="498"/>
        <v>0</v>
      </c>
      <c r="FN110" s="64">
        <f t="shared" si="499"/>
        <v>0</v>
      </c>
      <c r="FO110" s="64"/>
      <c r="FP110" s="64">
        <f t="shared" si="500"/>
        <v>0</v>
      </c>
      <c r="FQ110" s="64">
        <f t="shared" si="501"/>
        <v>0</v>
      </c>
      <c r="FR110" s="64"/>
      <c r="FS110" s="64">
        <f t="shared" si="502"/>
        <v>0</v>
      </c>
      <c r="FT110" s="64">
        <f t="shared" si="503"/>
        <v>0</v>
      </c>
      <c r="FU110" s="426">
        <f t="shared" si="504"/>
        <v>0</v>
      </c>
      <c r="FV110" s="426">
        <f t="shared" si="394"/>
        <v>0</v>
      </c>
      <c r="FW110" s="64">
        <f t="shared" si="395"/>
        <v>0</v>
      </c>
      <c r="FX110" s="64">
        <f t="shared" si="505"/>
        <v>0</v>
      </c>
      <c r="FY110" s="64">
        <f t="shared" si="396"/>
        <v>0</v>
      </c>
      <c r="FZ110" s="64">
        <f t="shared" si="506"/>
        <v>0</v>
      </c>
      <c r="GA110" s="64">
        <f t="shared" si="507"/>
        <v>0</v>
      </c>
      <c r="GB110" s="64">
        <f t="shared" si="397"/>
        <v>0</v>
      </c>
      <c r="GC110" s="64">
        <f t="shared" si="508"/>
        <v>0</v>
      </c>
      <c r="GD110" s="64">
        <f t="shared" si="509"/>
        <v>0</v>
      </c>
      <c r="GE110" s="64">
        <f t="shared" si="510"/>
        <v>0</v>
      </c>
      <c r="GF110" s="64">
        <f t="shared" si="511"/>
        <v>0</v>
      </c>
      <c r="GG110" s="64">
        <f t="shared" si="512"/>
        <v>0</v>
      </c>
      <c r="GH110" s="64">
        <f t="shared" si="513"/>
        <v>0</v>
      </c>
      <c r="GI110" s="64">
        <f t="shared" si="514"/>
        <v>0</v>
      </c>
      <c r="GJ110" s="64">
        <f t="shared" si="515"/>
        <v>0</v>
      </c>
      <c r="GK110" s="64"/>
      <c r="GL110" s="64">
        <f t="shared" si="516"/>
        <v>0</v>
      </c>
      <c r="GM110" s="64">
        <f t="shared" si="517"/>
        <v>0</v>
      </c>
      <c r="GN110" s="64"/>
      <c r="GO110" s="64">
        <f t="shared" si="518"/>
        <v>0</v>
      </c>
      <c r="GP110" s="64">
        <f t="shared" si="519"/>
        <v>0</v>
      </c>
      <c r="GQ110" s="426">
        <f t="shared" si="520"/>
        <v>0</v>
      </c>
      <c r="GR110" s="426">
        <f t="shared" si="398"/>
        <v>0</v>
      </c>
      <c r="GS110" s="64">
        <f t="shared" si="399"/>
        <v>0</v>
      </c>
      <c r="GT110" s="64">
        <f t="shared" si="521"/>
        <v>0</v>
      </c>
      <c r="GU110" s="64">
        <f t="shared" si="400"/>
        <v>0</v>
      </c>
      <c r="GV110" s="64">
        <f t="shared" si="522"/>
        <v>0</v>
      </c>
      <c r="GW110" s="64">
        <f t="shared" si="523"/>
        <v>0</v>
      </c>
      <c r="GX110" s="64">
        <f t="shared" si="401"/>
        <v>0</v>
      </c>
      <c r="GY110" s="64">
        <f t="shared" si="524"/>
        <v>0</v>
      </c>
      <c r="GZ110" s="64">
        <f t="shared" si="525"/>
        <v>0</v>
      </c>
      <c r="HA110" s="64">
        <f t="shared" si="402"/>
        <v>0</v>
      </c>
      <c r="HB110" s="64">
        <f t="shared" si="526"/>
        <v>0</v>
      </c>
      <c r="HC110" s="64">
        <f t="shared" si="527"/>
        <v>0</v>
      </c>
      <c r="HD110" s="64">
        <f t="shared" si="403"/>
        <v>0</v>
      </c>
      <c r="HE110" s="64">
        <f t="shared" si="528"/>
        <v>0</v>
      </c>
      <c r="HF110" s="64">
        <f t="shared" si="529"/>
        <v>0</v>
      </c>
      <c r="HG110" s="64"/>
      <c r="HH110" s="64">
        <f t="shared" si="530"/>
        <v>0</v>
      </c>
      <c r="HI110" s="64">
        <f t="shared" si="531"/>
        <v>0</v>
      </c>
      <c r="HJ110" s="64"/>
      <c r="HK110" s="64">
        <f t="shared" si="532"/>
        <v>0</v>
      </c>
      <c r="HL110" s="382">
        <f t="shared" si="381"/>
        <v>170</v>
      </c>
      <c r="HM110" s="398">
        <f t="shared" si="305"/>
        <v>170</v>
      </c>
      <c r="HN110" s="398">
        <f t="shared" si="404"/>
        <v>170</v>
      </c>
      <c r="HO110" s="382">
        <f t="shared" si="306"/>
        <v>170</v>
      </c>
      <c r="HP110" s="382">
        <f t="shared" si="405"/>
        <v>0</v>
      </c>
      <c r="HQ110" s="382">
        <f t="shared" si="428"/>
        <v>0</v>
      </c>
      <c r="HR110" s="382">
        <f t="shared" si="429"/>
        <v>0</v>
      </c>
      <c r="HS110" s="382">
        <f t="shared" si="430"/>
        <v>170</v>
      </c>
      <c r="HT110" s="382">
        <f t="shared" si="431"/>
        <v>170</v>
      </c>
      <c r="HU110" s="382">
        <f t="shared" si="432"/>
        <v>170</v>
      </c>
      <c r="HV110" s="382">
        <f t="shared" si="433"/>
        <v>0</v>
      </c>
      <c r="HW110" s="382">
        <f t="shared" si="434"/>
        <v>0</v>
      </c>
      <c r="HX110" s="382">
        <f t="shared" si="435"/>
        <v>0</v>
      </c>
      <c r="HY110" s="382">
        <f t="shared" si="436"/>
        <v>0</v>
      </c>
      <c r="HZ110" s="382">
        <f t="shared" si="437"/>
        <v>0</v>
      </c>
      <c r="IA110" s="382">
        <f t="shared" si="438"/>
        <v>0</v>
      </c>
      <c r="IB110" s="382">
        <f t="shared" si="439"/>
        <v>0</v>
      </c>
      <c r="IC110" s="382">
        <f t="shared" si="440"/>
        <v>0</v>
      </c>
      <c r="ID110" s="382">
        <f t="shared" si="441"/>
        <v>0</v>
      </c>
      <c r="IE110" s="382">
        <f t="shared" si="442"/>
        <v>0</v>
      </c>
      <c r="IF110" s="382">
        <f t="shared" si="443"/>
        <v>0</v>
      </c>
      <c r="IG110" s="382">
        <f t="shared" si="444"/>
        <v>0</v>
      </c>
    </row>
    <row r="111" spans="1:241" s="59" customFormat="1" ht="27" hidden="1" customHeight="1" outlineLevel="2">
      <c r="A111" s="57"/>
      <c r="B111" s="60" t="s">
        <v>266</v>
      </c>
      <c r="C111" s="529"/>
      <c r="D111" s="60"/>
      <c r="E111" s="359"/>
      <c r="F111" s="367"/>
      <c r="G111" s="55"/>
      <c r="H111" s="55"/>
      <c r="I111" s="55"/>
      <c r="J111" s="55">
        <v>2019</v>
      </c>
      <c r="K111" s="55">
        <v>2019</v>
      </c>
      <c r="L111" s="55"/>
      <c r="M111" s="34"/>
      <c r="N111" s="341" t="s">
        <v>606</v>
      </c>
      <c r="O111" s="34"/>
      <c r="P111" s="34"/>
      <c r="Q111" s="34"/>
      <c r="R111" s="34"/>
      <c r="S111" s="34"/>
      <c r="T111" s="34"/>
      <c r="U111" s="34"/>
      <c r="V111" s="66">
        <f t="shared" si="448"/>
        <v>0</v>
      </c>
      <c r="W111" s="34">
        <v>117.94200000000001</v>
      </c>
      <c r="X111" s="34"/>
      <c r="Y111" s="34"/>
      <c r="Z111" s="34"/>
      <c r="AA111" s="34"/>
      <c r="AB111" s="34"/>
      <c r="AC111" s="34"/>
      <c r="AD111" s="34"/>
      <c r="AE111" s="34"/>
      <c r="AF111" s="34"/>
      <c r="AG111" s="34"/>
      <c r="AH111" s="34"/>
      <c r="AI111" s="34">
        <f t="shared" si="415"/>
        <v>0</v>
      </c>
      <c r="AJ111" s="34"/>
      <c r="AK111" s="34"/>
      <c r="AL111" s="34"/>
      <c r="AM111" s="34"/>
      <c r="AN111" s="34"/>
      <c r="AO111" s="34"/>
      <c r="AP111" s="34"/>
      <c r="AQ111" s="34"/>
      <c r="AR111" s="34"/>
      <c r="AS111" s="34"/>
      <c r="AT111" s="34"/>
      <c r="AU111" s="34"/>
      <c r="AV111" s="34"/>
      <c r="AW111" s="34"/>
      <c r="AX111" s="34"/>
      <c r="AY111" s="34"/>
      <c r="AZ111" s="34"/>
      <c r="BA111" s="34"/>
      <c r="BB111" s="34"/>
      <c r="BC111" s="185"/>
      <c r="BD111" s="185"/>
      <c r="BE111" s="245"/>
      <c r="BF111" s="245"/>
      <c r="BG111" s="245"/>
      <c r="BH111" s="245"/>
      <c r="BI111" s="185"/>
      <c r="BJ111" s="185"/>
      <c r="BK111" s="34"/>
      <c r="BL111" s="34"/>
      <c r="BM111" s="34"/>
      <c r="BN111" s="34"/>
      <c r="BO111" s="245"/>
      <c r="BP111" s="245"/>
      <c r="BQ111" s="245"/>
      <c r="BR111" s="245"/>
      <c r="BS111" s="245"/>
      <c r="BT111" s="245"/>
      <c r="BU111" s="245"/>
      <c r="BV111" s="245"/>
      <c r="BW111" s="245"/>
      <c r="BX111" s="245"/>
      <c r="BY111" s="245"/>
      <c r="BZ111" s="245"/>
      <c r="CA111" s="34"/>
      <c r="CB111" s="34"/>
      <c r="CC111" s="245"/>
      <c r="CD111" s="245"/>
      <c r="CE111" s="245"/>
      <c r="CF111" s="245"/>
      <c r="CG111" s="245"/>
      <c r="CH111" s="245"/>
      <c r="CI111" s="245"/>
      <c r="CJ111" s="245"/>
      <c r="CK111" s="245"/>
      <c r="CL111" s="245"/>
      <c r="CM111" s="245"/>
      <c r="CN111" s="245"/>
      <c r="CO111" s="34"/>
      <c r="CP111" s="34"/>
      <c r="CQ111" s="34"/>
      <c r="CR111" s="34"/>
      <c r="CS111" s="34"/>
      <c r="CT111" s="34"/>
      <c r="CU111" s="34"/>
      <c r="CV111" s="34"/>
      <c r="CW111" s="34"/>
      <c r="CX111" s="34"/>
      <c r="CY111" s="34"/>
      <c r="CZ111" s="58"/>
      <c r="DA111" s="58"/>
      <c r="DB111" s="58"/>
      <c r="DC111" s="380">
        <f t="shared" si="461"/>
        <v>0</v>
      </c>
      <c r="DD111" s="380">
        <f t="shared" si="462"/>
        <v>0</v>
      </c>
      <c r="DE111" s="64">
        <f t="shared" si="463"/>
        <v>0</v>
      </c>
      <c r="DF111" s="64">
        <f t="shared" si="464"/>
        <v>0</v>
      </c>
      <c r="DG111" s="64">
        <f t="shared" si="465"/>
        <v>0</v>
      </c>
      <c r="DH111" s="64">
        <f t="shared" si="466"/>
        <v>0</v>
      </c>
      <c r="DI111" s="64">
        <f t="shared" si="467"/>
        <v>0</v>
      </c>
      <c r="DJ111" s="64">
        <f t="shared" si="468"/>
        <v>0</v>
      </c>
      <c r="DK111" s="64">
        <f t="shared" si="469"/>
        <v>0</v>
      </c>
      <c r="DL111" s="64">
        <f t="shared" si="470"/>
        <v>0</v>
      </c>
      <c r="DM111" s="64">
        <f t="shared" si="471"/>
        <v>0</v>
      </c>
      <c r="DN111" s="64">
        <f t="shared" si="472"/>
        <v>0</v>
      </c>
      <c r="DO111" s="64">
        <f t="shared" si="473"/>
        <v>0</v>
      </c>
      <c r="DP111" s="64">
        <f t="shared" si="474"/>
        <v>0</v>
      </c>
      <c r="DQ111" s="245"/>
      <c r="DR111" s="245"/>
      <c r="DS111" s="245"/>
      <c r="DT111" s="245"/>
      <c r="DU111" s="245"/>
      <c r="DV111" s="245"/>
      <c r="DW111" s="245"/>
      <c r="DX111" s="245"/>
      <c r="DY111" s="34"/>
      <c r="DZ111" s="34"/>
      <c r="EA111" s="34"/>
      <c r="EB111" s="64">
        <f t="shared" si="533"/>
        <v>0</v>
      </c>
      <c r="EC111" s="426">
        <f t="shared" si="534"/>
        <v>117.94200000000001</v>
      </c>
      <c r="ED111" s="426">
        <f t="shared" si="384"/>
        <v>0</v>
      </c>
      <c r="EE111" s="64">
        <f t="shared" si="385"/>
        <v>0</v>
      </c>
      <c r="EF111" s="64">
        <f t="shared" si="475"/>
        <v>0</v>
      </c>
      <c r="EG111" s="64">
        <f t="shared" si="386"/>
        <v>0</v>
      </c>
      <c r="EH111" s="64">
        <f t="shared" si="476"/>
        <v>0</v>
      </c>
      <c r="EI111" s="64">
        <f t="shared" si="477"/>
        <v>0</v>
      </c>
      <c r="EJ111" s="64">
        <f t="shared" si="387"/>
        <v>0</v>
      </c>
      <c r="EK111" s="64">
        <f t="shared" si="478"/>
        <v>0</v>
      </c>
      <c r="EL111" s="64">
        <f t="shared" si="479"/>
        <v>0</v>
      </c>
      <c r="EM111" s="64">
        <f t="shared" si="480"/>
        <v>117.94200000000001</v>
      </c>
      <c r="EN111" s="64">
        <f t="shared" si="481"/>
        <v>0</v>
      </c>
      <c r="EO111" s="64">
        <f t="shared" si="482"/>
        <v>0</v>
      </c>
      <c r="EP111" s="64">
        <f t="shared" si="483"/>
        <v>0</v>
      </c>
      <c r="EQ111" s="64">
        <f t="shared" si="484"/>
        <v>0</v>
      </c>
      <c r="ER111" s="64">
        <f t="shared" si="485"/>
        <v>0</v>
      </c>
      <c r="ES111" s="64"/>
      <c r="ET111" s="426">
        <f t="shared" si="486"/>
        <v>0</v>
      </c>
      <c r="EU111" s="64">
        <f t="shared" si="487"/>
        <v>0</v>
      </c>
      <c r="EV111" s="64"/>
      <c r="EW111" s="426">
        <f t="shared" si="488"/>
        <v>0</v>
      </c>
      <c r="EX111" s="64">
        <f t="shared" si="535"/>
        <v>0</v>
      </c>
      <c r="EY111" s="426">
        <f t="shared" si="536"/>
        <v>0</v>
      </c>
      <c r="EZ111" s="426">
        <f t="shared" si="390"/>
        <v>0</v>
      </c>
      <c r="FA111" s="64">
        <f t="shared" si="391"/>
        <v>0</v>
      </c>
      <c r="FB111" s="64">
        <f t="shared" si="489"/>
        <v>0</v>
      </c>
      <c r="FC111" s="64">
        <f t="shared" si="392"/>
        <v>0</v>
      </c>
      <c r="FD111" s="64">
        <f t="shared" si="490"/>
        <v>0</v>
      </c>
      <c r="FE111" s="64">
        <f t="shared" si="491"/>
        <v>0</v>
      </c>
      <c r="FF111" s="64">
        <f t="shared" si="393"/>
        <v>0</v>
      </c>
      <c r="FG111" s="64">
        <f t="shared" si="492"/>
        <v>0</v>
      </c>
      <c r="FH111" s="64">
        <f t="shared" si="493"/>
        <v>0</v>
      </c>
      <c r="FI111" s="64">
        <f t="shared" si="494"/>
        <v>0</v>
      </c>
      <c r="FJ111" s="64">
        <f t="shared" si="495"/>
        <v>0</v>
      </c>
      <c r="FK111" s="64">
        <f t="shared" si="496"/>
        <v>0</v>
      </c>
      <c r="FL111" s="64">
        <f t="shared" si="497"/>
        <v>0</v>
      </c>
      <c r="FM111" s="64">
        <f t="shared" si="498"/>
        <v>0</v>
      </c>
      <c r="FN111" s="64">
        <f t="shared" si="499"/>
        <v>0</v>
      </c>
      <c r="FO111" s="64"/>
      <c r="FP111" s="64">
        <f t="shared" si="500"/>
        <v>0</v>
      </c>
      <c r="FQ111" s="64">
        <f t="shared" si="501"/>
        <v>0</v>
      </c>
      <c r="FR111" s="64"/>
      <c r="FS111" s="64">
        <f t="shared" si="502"/>
        <v>0</v>
      </c>
      <c r="FT111" s="64">
        <f t="shared" si="503"/>
        <v>0</v>
      </c>
      <c r="FU111" s="426">
        <f t="shared" si="504"/>
        <v>0</v>
      </c>
      <c r="FV111" s="426">
        <f t="shared" si="394"/>
        <v>0</v>
      </c>
      <c r="FW111" s="64">
        <f t="shared" si="395"/>
        <v>0</v>
      </c>
      <c r="FX111" s="64">
        <f t="shared" si="505"/>
        <v>0</v>
      </c>
      <c r="FY111" s="64">
        <f t="shared" si="396"/>
        <v>0</v>
      </c>
      <c r="FZ111" s="64">
        <f t="shared" si="506"/>
        <v>0</v>
      </c>
      <c r="GA111" s="64">
        <f t="shared" si="507"/>
        <v>0</v>
      </c>
      <c r="GB111" s="64">
        <f t="shared" si="397"/>
        <v>0</v>
      </c>
      <c r="GC111" s="64">
        <f t="shared" si="508"/>
        <v>0</v>
      </c>
      <c r="GD111" s="64">
        <f t="shared" si="509"/>
        <v>0</v>
      </c>
      <c r="GE111" s="64">
        <f t="shared" si="510"/>
        <v>0</v>
      </c>
      <c r="GF111" s="64">
        <f t="shared" si="511"/>
        <v>0</v>
      </c>
      <c r="GG111" s="64">
        <f t="shared" si="512"/>
        <v>0</v>
      </c>
      <c r="GH111" s="64">
        <f t="shared" si="513"/>
        <v>0</v>
      </c>
      <c r="GI111" s="64">
        <f t="shared" si="514"/>
        <v>0</v>
      </c>
      <c r="GJ111" s="64">
        <f t="shared" si="515"/>
        <v>0</v>
      </c>
      <c r="GK111" s="64"/>
      <c r="GL111" s="64">
        <f t="shared" si="516"/>
        <v>0</v>
      </c>
      <c r="GM111" s="64">
        <f t="shared" si="517"/>
        <v>0</v>
      </c>
      <c r="GN111" s="64"/>
      <c r="GO111" s="64">
        <f t="shared" si="518"/>
        <v>0</v>
      </c>
      <c r="GP111" s="64">
        <f t="shared" si="519"/>
        <v>0</v>
      </c>
      <c r="GQ111" s="426">
        <f t="shared" si="520"/>
        <v>0</v>
      </c>
      <c r="GR111" s="426">
        <f t="shared" si="398"/>
        <v>0</v>
      </c>
      <c r="GS111" s="64">
        <f t="shared" si="399"/>
        <v>0</v>
      </c>
      <c r="GT111" s="64">
        <f t="shared" si="521"/>
        <v>0</v>
      </c>
      <c r="GU111" s="64">
        <f t="shared" si="400"/>
        <v>0</v>
      </c>
      <c r="GV111" s="64">
        <f t="shared" si="522"/>
        <v>0</v>
      </c>
      <c r="GW111" s="64">
        <f t="shared" si="523"/>
        <v>0</v>
      </c>
      <c r="GX111" s="64">
        <f t="shared" si="401"/>
        <v>0</v>
      </c>
      <c r="GY111" s="64">
        <f t="shared" si="524"/>
        <v>0</v>
      </c>
      <c r="GZ111" s="64">
        <f t="shared" si="525"/>
        <v>0</v>
      </c>
      <c r="HA111" s="64">
        <f t="shared" si="402"/>
        <v>0</v>
      </c>
      <c r="HB111" s="64">
        <f t="shared" si="526"/>
        <v>0</v>
      </c>
      <c r="HC111" s="64">
        <f t="shared" si="527"/>
        <v>0</v>
      </c>
      <c r="HD111" s="64">
        <f t="shared" si="403"/>
        <v>0</v>
      </c>
      <c r="HE111" s="64">
        <f t="shared" si="528"/>
        <v>0</v>
      </c>
      <c r="HF111" s="64">
        <f t="shared" si="529"/>
        <v>0</v>
      </c>
      <c r="HG111" s="64"/>
      <c r="HH111" s="64">
        <f t="shared" si="530"/>
        <v>0</v>
      </c>
      <c r="HI111" s="64">
        <f t="shared" si="531"/>
        <v>0</v>
      </c>
      <c r="HJ111" s="64"/>
      <c r="HK111" s="64">
        <f t="shared" si="532"/>
        <v>0</v>
      </c>
      <c r="HL111" s="382">
        <f t="shared" si="381"/>
        <v>0</v>
      </c>
      <c r="HM111" s="398">
        <f t="shared" si="305"/>
        <v>117.94200000000001</v>
      </c>
      <c r="HN111" s="398">
        <f t="shared" si="404"/>
        <v>0</v>
      </c>
      <c r="HO111" s="382">
        <f t="shared" si="306"/>
        <v>0</v>
      </c>
      <c r="HP111" s="382">
        <f t="shared" si="405"/>
        <v>0</v>
      </c>
      <c r="HQ111" s="382">
        <f t="shared" si="428"/>
        <v>0</v>
      </c>
      <c r="HR111" s="382">
        <f t="shared" si="429"/>
        <v>0</v>
      </c>
      <c r="HS111" s="382">
        <f t="shared" si="430"/>
        <v>0</v>
      </c>
      <c r="HT111" s="382">
        <f t="shared" si="431"/>
        <v>0</v>
      </c>
      <c r="HU111" s="382">
        <f t="shared" si="432"/>
        <v>0</v>
      </c>
      <c r="HV111" s="382">
        <f t="shared" si="433"/>
        <v>0</v>
      </c>
      <c r="HW111" s="382">
        <f t="shared" si="434"/>
        <v>117.94200000000001</v>
      </c>
      <c r="HX111" s="382">
        <f t="shared" si="435"/>
        <v>0</v>
      </c>
      <c r="HY111" s="382">
        <f t="shared" si="436"/>
        <v>0</v>
      </c>
      <c r="HZ111" s="382">
        <f t="shared" si="437"/>
        <v>0</v>
      </c>
      <c r="IA111" s="382">
        <f t="shared" si="438"/>
        <v>0</v>
      </c>
      <c r="IB111" s="382">
        <f t="shared" si="439"/>
        <v>0</v>
      </c>
      <c r="IC111" s="382">
        <f t="shared" si="440"/>
        <v>0</v>
      </c>
      <c r="ID111" s="382">
        <f t="shared" si="441"/>
        <v>0</v>
      </c>
      <c r="IE111" s="382">
        <f t="shared" si="442"/>
        <v>0</v>
      </c>
      <c r="IF111" s="382">
        <f t="shared" si="443"/>
        <v>0</v>
      </c>
      <c r="IG111" s="382">
        <f t="shared" si="444"/>
        <v>0</v>
      </c>
    </row>
    <row r="112" spans="1:241" s="59" customFormat="1" ht="27" hidden="1" customHeight="1" outlineLevel="2">
      <c r="A112" s="57" t="s">
        <v>279</v>
      </c>
      <c r="B112" s="60" t="s">
        <v>277</v>
      </c>
      <c r="C112" s="529"/>
      <c r="D112" s="60" t="s">
        <v>361</v>
      </c>
      <c r="E112" s="359" t="s">
        <v>21</v>
      </c>
      <c r="F112" s="367"/>
      <c r="G112" s="55"/>
      <c r="H112" s="55"/>
      <c r="I112" s="55"/>
      <c r="J112" s="55">
        <v>2021</v>
      </c>
      <c r="K112" s="55">
        <v>2021</v>
      </c>
      <c r="L112" s="55"/>
      <c r="M112" s="34">
        <f>+P112+R112+T112+AG112+AS112+AV112</f>
        <v>250.37</v>
      </c>
      <c r="N112" s="341" t="s">
        <v>606</v>
      </c>
      <c r="O112" s="34">
        <f t="shared" si="452"/>
        <v>250.37</v>
      </c>
      <c r="P112" s="34">
        <f t="shared" si="453"/>
        <v>0</v>
      </c>
      <c r="Q112" s="34">
        <f t="shared" si="453"/>
        <v>0</v>
      </c>
      <c r="R112" s="34">
        <f t="shared" si="453"/>
        <v>0</v>
      </c>
      <c r="S112" s="34">
        <f t="shared" si="453"/>
        <v>0</v>
      </c>
      <c r="T112" s="34">
        <f t="shared" si="453"/>
        <v>0</v>
      </c>
      <c r="U112" s="34">
        <f t="shared" si="453"/>
        <v>0</v>
      </c>
      <c r="V112" s="66">
        <f t="shared" si="448"/>
        <v>0</v>
      </c>
      <c r="W112" s="34"/>
      <c r="X112" s="34"/>
      <c r="Y112" s="34"/>
      <c r="Z112" s="34"/>
      <c r="AA112" s="34"/>
      <c r="AB112" s="34"/>
      <c r="AC112" s="34"/>
      <c r="AD112" s="34"/>
      <c r="AE112" s="34"/>
      <c r="AF112" s="34"/>
      <c r="AG112" s="34">
        <f t="shared" si="459"/>
        <v>0</v>
      </c>
      <c r="AH112" s="34">
        <f t="shared" si="459"/>
        <v>0</v>
      </c>
      <c r="AI112" s="34">
        <f t="shared" si="415"/>
        <v>0</v>
      </c>
      <c r="AJ112" s="34"/>
      <c r="AK112" s="34"/>
      <c r="AL112" s="34"/>
      <c r="AM112" s="34"/>
      <c r="AN112" s="34"/>
      <c r="AO112" s="34"/>
      <c r="AP112" s="34"/>
      <c r="AQ112" s="34"/>
      <c r="AR112" s="34"/>
      <c r="AS112" s="34">
        <f t="shared" si="460"/>
        <v>250.37</v>
      </c>
      <c r="AT112" s="34">
        <f t="shared" si="460"/>
        <v>250.37</v>
      </c>
      <c r="AU112" s="34"/>
      <c r="AV112" s="34">
        <f t="shared" si="454"/>
        <v>0</v>
      </c>
      <c r="AW112" s="34">
        <f t="shared" si="454"/>
        <v>0</v>
      </c>
      <c r="AX112" s="34"/>
      <c r="AY112" s="34">
        <f t="shared" si="455"/>
        <v>250.37</v>
      </c>
      <c r="AZ112" s="34">
        <f t="shared" si="455"/>
        <v>250.37</v>
      </c>
      <c r="BA112" s="34"/>
      <c r="BB112" s="34"/>
      <c r="BC112" s="245"/>
      <c r="BD112" s="245"/>
      <c r="BE112" s="245"/>
      <c r="BF112" s="245"/>
      <c r="BG112" s="245"/>
      <c r="BH112" s="245"/>
      <c r="BI112" s="185">
        <v>250.37</v>
      </c>
      <c r="BJ112" s="185">
        <v>250.37</v>
      </c>
      <c r="BK112" s="34"/>
      <c r="BL112" s="34"/>
      <c r="BM112" s="34">
        <f t="shared" si="456"/>
        <v>0</v>
      </c>
      <c r="BN112" s="34">
        <f t="shared" si="456"/>
        <v>0</v>
      </c>
      <c r="BO112" s="245"/>
      <c r="BP112" s="245"/>
      <c r="BQ112" s="245"/>
      <c r="BR112" s="245"/>
      <c r="BS112" s="245"/>
      <c r="BT112" s="245"/>
      <c r="BU112" s="245"/>
      <c r="BV112" s="245"/>
      <c r="BW112" s="245"/>
      <c r="BX112" s="245"/>
      <c r="BY112" s="245"/>
      <c r="BZ112" s="245"/>
      <c r="CA112" s="34">
        <f t="shared" si="457"/>
        <v>0</v>
      </c>
      <c r="CB112" s="34">
        <f t="shared" si="457"/>
        <v>0</v>
      </c>
      <c r="CC112" s="245"/>
      <c r="CD112" s="245"/>
      <c r="CE112" s="245"/>
      <c r="CF112" s="245"/>
      <c r="CG112" s="245"/>
      <c r="CH112" s="245"/>
      <c r="CI112" s="245"/>
      <c r="CJ112" s="245"/>
      <c r="CK112" s="245"/>
      <c r="CL112" s="245"/>
      <c r="CM112" s="245"/>
      <c r="CN112" s="245"/>
      <c r="CO112" s="34">
        <f t="shared" si="458"/>
        <v>0</v>
      </c>
      <c r="CP112" s="34">
        <f t="shared" si="458"/>
        <v>0</v>
      </c>
      <c r="CQ112" s="34"/>
      <c r="CR112" s="34"/>
      <c r="CS112" s="34"/>
      <c r="CT112" s="34"/>
      <c r="CU112" s="34"/>
      <c r="CV112" s="34"/>
      <c r="CW112" s="34"/>
      <c r="CX112" s="34"/>
      <c r="CY112" s="34"/>
      <c r="CZ112" s="58"/>
      <c r="DA112" s="58"/>
      <c r="DB112" s="58"/>
      <c r="DC112" s="380">
        <f t="shared" si="461"/>
        <v>250.37</v>
      </c>
      <c r="DD112" s="380">
        <f t="shared" si="462"/>
        <v>250.37</v>
      </c>
      <c r="DE112" s="64">
        <f t="shared" si="463"/>
        <v>0</v>
      </c>
      <c r="DF112" s="64">
        <f t="shared" si="464"/>
        <v>0</v>
      </c>
      <c r="DG112" s="64">
        <f t="shared" si="465"/>
        <v>0</v>
      </c>
      <c r="DH112" s="64">
        <f t="shared" si="466"/>
        <v>0</v>
      </c>
      <c r="DI112" s="64">
        <f t="shared" si="467"/>
        <v>0</v>
      </c>
      <c r="DJ112" s="64">
        <f t="shared" si="468"/>
        <v>0</v>
      </c>
      <c r="DK112" s="64">
        <f t="shared" si="469"/>
        <v>0</v>
      </c>
      <c r="DL112" s="64">
        <f t="shared" si="470"/>
        <v>0</v>
      </c>
      <c r="DM112" s="64">
        <f t="shared" si="471"/>
        <v>250.37</v>
      </c>
      <c r="DN112" s="64">
        <f t="shared" si="472"/>
        <v>250.37</v>
      </c>
      <c r="DO112" s="64">
        <f t="shared" si="473"/>
        <v>0</v>
      </c>
      <c r="DP112" s="64">
        <f t="shared" si="474"/>
        <v>0</v>
      </c>
      <c r="DQ112" s="245"/>
      <c r="DR112" s="245"/>
      <c r="DS112" s="245"/>
      <c r="DT112" s="245"/>
      <c r="DU112" s="245"/>
      <c r="DV112" s="245"/>
      <c r="DW112" s="245"/>
      <c r="DX112" s="245"/>
      <c r="DY112" s="34"/>
      <c r="DZ112" s="34"/>
      <c r="EA112" s="34"/>
      <c r="EB112" s="64">
        <f t="shared" si="533"/>
        <v>250.37</v>
      </c>
      <c r="EC112" s="426">
        <f t="shared" si="534"/>
        <v>0</v>
      </c>
      <c r="ED112" s="426">
        <f t="shared" si="384"/>
        <v>0</v>
      </c>
      <c r="EE112" s="64">
        <f t="shared" si="385"/>
        <v>250.37</v>
      </c>
      <c r="EF112" s="64">
        <f t="shared" si="475"/>
        <v>0</v>
      </c>
      <c r="EG112" s="64">
        <f t="shared" si="386"/>
        <v>0</v>
      </c>
      <c r="EH112" s="64">
        <f t="shared" si="476"/>
        <v>0</v>
      </c>
      <c r="EI112" s="64">
        <f t="shared" si="477"/>
        <v>0</v>
      </c>
      <c r="EJ112" s="64">
        <f t="shared" si="387"/>
        <v>0</v>
      </c>
      <c r="EK112" s="64">
        <f t="shared" si="478"/>
        <v>0</v>
      </c>
      <c r="EL112" s="64">
        <f t="shared" si="479"/>
        <v>0</v>
      </c>
      <c r="EM112" s="64">
        <f t="shared" si="480"/>
        <v>0</v>
      </c>
      <c r="EN112" s="64">
        <f t="shared" si="481"/>
        <v>0</v>
      </c>
      <c r="EO112" s="64">
        <f t="shared" si="482"/>
        <v>0</v>
      </c>
      <c r="EP112" s="64">
        <f t="shared" si="483"/>
        <v>0</v>
      </c>
      <c r="EQ112" s="64">
        <f t="shared" si="484"/>
        <v>0</v>
      </c>
      <c r="ER112" s="64">
        <f t="shared" si="485"/>
        <v>250.37</v>
      </c>
      <c r="ES112" s="64"/>
      <c r="ET112" s="426">
        <f t="shared" si="486"/>
        <v>250.37</v>
      </c>
      <c r="EU112" s="64">
        <f t="shared" si="487"/>
        <v>0</v>
      </c>
      <c r="EV112" s="64"/>
      <c r="EW112" s="426">
        <f t="shared" si="488"/>
        <v>0</v>
      </c>
      <c r="EX112" s="64">
        <f t="shared" si="535"/>
        <v>0</v>
      </c>
      <c r="EY112" s="426">
        <f t="shared" si="536"/>
        <v>0</v>
      </c>
      <c r="EZ112" s="426">
        <f t="shared" si="390"/>
        <v>0</v>
      </c>
      <c r="FA112" s="64">
        <f t="shared" si="391"/>
        <v>0</v>
      </c>
      <c r="FB112" s="64">
        <f t="shared" si="489"/>
        <v>0</v>
      </c>
      <c r="FC112" s="64">
        <f t="shared" si="392"/>
        <v>0</v>
      </c>
      <c r="FD112" s="64">
        <f t="shared" si="490"/>
        <v>0</v>
      </c>
      <c r="FE112" s="64">
        <f t="shared" si="491"/>
        <v>0</v>
      </c>
      <c r="FF112" s="64">
        <f t="shared" si="393"/>
        <v>0</v>
      </c>
      <c r="FG112" s="64">
        <f t="shared" si="492"/>
        <v>0</v>
      </c>
      <c r="FH112" s="64">
        <f t="shared" si="493"/>
        <v>0</v>
      </c>
      <c r="FI112" s="64">
        <f t="shared" si="494"/>
        <v>0</v>
      </c>
      <c r="FJ112" s="64">
        <f t="shared" si="495"/>
        <v>0</v>
      </c>
      <c r="FK112" s="64">
        <f t="shared" si="496"/>
        <v>0</v>
      </c>
      <c r="FL112" s="64">
        <f t="shared" si="497"/>
        <v>0</v>
      </c>
      <c r="FM112" s="64">
        <f t="shared" si="498"/>
        <v>0</v>
      </c>
      <c r="FN112" s="64">
        <f t="shared" si="499"/>
        <v>0</v>
      </c>
      <c r="FO112" s="64"/>
      <c r="FP112" s="64">
        <f t="shared" si="500"/>
        <v>0</v>
      </c>
      <c r="FQ112" s="64">
        <f t="shared" si="501"/>
        <v>0</v>
      </c>
      <c r="FR112" s="64"/>
      <c r="FS112" s="64">
        <f t="shared" si="502"/>
        <v>0</v>
      </c>
      <c r="FT112" s="64">
        <f t="shared" si="503"/>
        <v>0</v>
      </c>
      <c r="FU112" s="426">
        <f t="shared" si="504"/>
        <v>0</v>
      </c>
      <c r="FV112" s="426">
        <f t="shared" si="394"/>
        <v>0</v>
      </c>
      <c r="FW112" s="64">
        <f t="shared" si="395"/>
        <v>0</v>
      </c>
      <c r="FX112" s="64">
        <f t="shared" si="505"/>
        <v>0</v>
      </c>
      <c r="FY112" s="64">
        <f t="shared" si="396"/>
        <v>0</v>
      </c>
      <c r="FZ112" s="64">
        <f t="shared" si="506"/>
        <v>0</v>
      </c>
      <c r="GA112" s="64">
        <f t="shared" si="507"/>
        <v>0</v>
      </c>
      <c r="GB112" s="64">
        <f t="shared" si="397"/>
        <v>0</v>
      </c>
      <c r="GC112" s="64">
        <f t="shared" si="508"/>
        <v>0</v>
      </c>
      <c r="GD112" s="64">
        <f t="shared" si="509"/>
        <v>0</v>
      </c>
      <c r="GE112" s="64">
        <f t="shared" si="510"/>
        <v>0</v>
      </c>
      <c r="GF112" s="64">
        <f t="shared" si="511"/>
        <v>0</v>
      </c>
      <c r="GG112" s="64">
        <f t="shared" si="512"/>
        <v>0</v>
      </c>
      <c r="GH112" s="64">
        <f t="shared" si="513"/>
        <v>0</v>
      </c>
      <c r="GI112" s="64">
        <f t="shared" si="514"/>
        <v>0</v>
      </c>
      <c r="GJ112" s="64">
        <f t="shared" si="515"/>
        <v>0</v>
      </c>
      <c r="GK112" s="64"/>
      <c r="GL112" s="64">
        <f t="shared" si="516"/>
        <v>0</v>
      </c>
      <c r="GM112" s="64">
        <f t="shared" si="517"/>
        <v>0</v>
      </c>
      <c r="GN112" s="64"/>
      <c r="GO112" s="64">
        <f t="shared" si="518"/>
        <v>0</v>
      </c>
      <c r="GP112" s="64">
        <f t="shared" si="519"/>
        <v>0</v>
      </c>
      <c r="GQ112" s="426">
        <f t="shared" si="520"/>
        <v>0</v>
      </c>
      <c r="GR112" s="426">
        <f t="shared" si="398"/>
        <v>0</v>
      </c>
      <c r="GS112" s="64">
        <f t="shared" si="399"/>
        <v>0</v>
      </c>
      <c r="GT112" s="64">
        <f t="shared" si="521"/>
        <v>0</v>
      </c>
      <c r="GU112" s="64">
        <f t="shared" si="400"/>
        <v>0</v>
      </c>
      <c r="GV112" s="64">
        <f t="shared" si="522"/>
        <v>0</v>
      </c>
      <c r="GW112" s="64">
        <f t="shared" si="523"/>
        <v>0</v>
      </c>
      <c r="GX112" s="64">
        <f t="shared" si="401"/>
        <v>0</v>
      </c>
      <c r="GY112" s="64">
        <f t="shared" si="524"/>
        <v>0</v>
      </c>
      <c r="GZ112" s="64">
        <f t="shared" si="525"/>
        <v>0</v>
      </c>
      <c r="HA112" s="64">
        <f t="shared" si="402"/>
        <v>0</v>
      </c>
      <c r="HB112" s="64">
        <f t="shared" si="526"/>
        <v>0</v>
      </c>
      <c r="HC112" s="64">
        <f t="shared" si="527"/>
        <v>0</v>
      </c>
      <c r="HD112" s="64">
        <f t="shared" si="403"/>
        <v>0</v>
      </c>
      <c r="HE112" s="64">
        <f t="shared" si="528"/>
        <v>0</v>
      </c>
      <c r="HF112" s="64">
        <f t="shared" si="529"/>
        <v>0</v>
      </c>
      <c r="HG112" s="64"/>
      <c r="HH112" s="64">
        <f t="shared" si="530"/>
        <v>0</v>
      </c>
      <c r="HI112" s="64">
        <f t="shared" si="531"/>
        <v>0</v>
      </c>
      <c r="HJ112" s="64"/>
      <c r="HK112" s="64">
        <f t="shared" si="532"/>
        <v>0</v>
      </c>
      <c r="HL112" s="382">
        <f t="shared" si="381"/>
        <v>250.37</v>
      </c>
      <c r="HM112" s="398">
        <f t="shared" si="305"/>
        <v>0</v>
      </c>
      <c r="HN112" s="398">
        <f t="shared" si="404"/>
        <v>0</v>
      </c>
      <c r="HO112" s="382">
        <f t="shared" si="306"/>
        <v>250.37</v>
      </c>
      <c r="HP112" s="382">
        <f t="shared" si="405"/>
        <v>0</v>
      </c>
      <c r="HQ112" s="382">
        <f t="shared" si="428"/>
        <v>0</v>
      </c>
      <c r="HR112" s="382">
        <f t="shared" si="429"/>
        <v>0</v>
      </c>
      <c r="HS112" s="382">
        <f t="shared" si="430"/>
        <v>0</v>
      </c>
      <c r="HT112" s="382">
        <f t="shared" si="431"/>
        <v>0</v>
      </c>
      <c r="HU112" s="382">
        <f t="shared" si="432"/>
        <v>0</v>
      </c>
      <c r="HV112" s="382">
        <f t="shared" si="433"/>
        <v>0</v>
      </c>
      <c r="HW112" s="382">
        <f t="shared" si="434"/>
        <v>0</v>
      </c>
      <c r="HX112" s="382">
        <f t="shared" si="435"/>
        <v>0</v>
      </c>
      <c r="HY112" s="382">
        <f t="shared" si="436"/>
        <v>0</v>
      </c>
      <c r="HZ112" s="382">
        <f t="shared" si="437"/>
        <v>0</v>
      </c>
      <c r="IA112" s="382">
        <f t="shared" si="438"/>
        <v>0</v>
      </c>
      <c r="IB112" s="382">
        <f t="shared" si="439"/>
        <v>250.37</v>
      </c>
      <c r="IC112" s="382">
        <f t="shared" si="440"/>
        <v>0</v>
      </c>
      <c r="ID112" s="382">
        <f t="shared" si="441"/>
        <v>250.37</v>
      </c>
      <c r="IE112" s="382">
        <f t="shared" si="442"/>
        <v>0</v>
      </c>
      <c r="IF112" s="382">
        <f t="shared" si="443"/>
        <v>0</v>
      </c>
      <c r="IG112" s="382">
        <f t="shared" si="444"/>
        <v>0</v>
      </c>
    </row>
    <row r="113" spans="1:241" s="52" customFormat="1" ht="25.5" hidden="1">
      <c r="A113" s="49" t="s">
        <v>54</v>
      </c>
      <c r="B113" s="69" t="s">
        <v>17</v>
      </c>
      <c r="C113" s="530" t="s">
        <v>366</v>
      </c>
      <c r="D113" s="531"/>
      <c r="E113" s="49" t="s">
        <v>43</v>
      </c>
      <c r="F113" s="49"/>
      <c r="G113" s="50" t="s">
        <v>16</v>
      </c>
      <c r="H113" s="27"/>
      <c r="I113" s="27"/>
      <c r="J113" s="50">
        <v>2017</v>
      </c>
      <c r="K113" s="50">
        <v>2020</v>
      </c>
      <c r="L113" s="50"/>
      <c r="M113" s="27">
        <f t="shared" ref="M113:BP113" si="537">SUM(M114:M123)</f>
        <v>10970.005859999999</v>
      </c>
      <c r="N113" s="27"/>
      <c r="O113" s="27">
        <f t="shared" si="537"/>
        <v>11240.005859999999</v>
      </c>
      <c r="P113" s="27">
        <f t="shared" si="537"/>
        <v>3020.0058600000002</v>
      </c>
      <c r="Q113" s="27">
        <f t="shared" si="537"/>
        <v>3020.0058600000002</v>
      </c>
      <c r="R113" s="27">
        <f t="shared" si="537"/>
        <v>1500</v>
      </c>
      <c r="S113" s="27">
        <f t="shared" si="537"/>
        <v>0</v>
      </c>
      <c r="T113" s="27">
        <f t="shared" si="537"/>
        <v>6450</v>
      </c>
      <c r="U113" s="27">
        <f t="shared" si="537"/>
        <v>1770</v>
      </c>
      <c r="V113" s="27">
        <f t="shared" si="537"/>
        <v>0</v>
      </c>
      <c r="W113" s="27">
        <f>SUM(W114:W123)</f>
        <v>1770</v>
      </c>
      <c r="X113" s="27">
        <f t="shared" si="537"/>
        <v>0</v>
      </c>
      <c r="Y113" s="27">
        <f t="shared" si="537"/>
        <v>0</v>
      </c>
      <c r="Z113" s="27">
        <f t="shared" si="537"/>
        <v>0</v>
      </c>
      <c r="AA113" s="27">
        <f t="shared" si="537"/>
        <v>0</v>
      </c>
      <c r="AB113" s="27">
        <f t="shared" si="537"/>
        <v>0</v>
      </c>
      <c r="AC113" s="27">
        <f t="shared" si="537"/>
        <v>0</v>
      </c>
      <c r="AD113" s="27">
        <f t="shared" si="537"/>
        <v>0</v>
      </c>
      <c r="AE113" s="27">
        <f t="shared" si="537"/>
        <v>0</v>
      </c>
      <c r="AF113" s="27"/>
      <c r="AG113" s="27">
        <f t="shared" si="537"/>
        <v>0</v>
      </c>
      <c r="AH113" s="27">
        <f>SUM(AH114:AH123)</f>
        <v>6450</v>
      </c>
      <c r="AI113" s="27">
        <f t="shared" si="415"/>
        <v>491</v>
      </c>
      <c r="AJ113" s="27">
        <f>SUM(AJ114:AJ123)</f>
        <v>491</v>
      </c>
      <c r="AK113" s="27">
        <f t="shared" ref="AK113:AR113" si="538">SUM(AK114:AK123)</f>
        <v>0</v>
      </c>
      <c r="AL113" s="27">
        <f t="shared" si="538"/>
        <v>0</v>
      </c>
      <c r="AM113" s="27">
        <f t="shared" si="538"/>
        <v>0</v>
      </c>
      <c r="AN113" s="27">
        <f t="shared" si="538"/>
        <v>0</v>
      </c>
      <c r="AO113" s="27">
        <f t="shared" si="538"/>
        <v>0</v>
      </c>
      <c r="AP113" s="27">
        <f t="shared" si="538"/>
        <v>0</v>
      </c>
      <c r="AQ113" s="27">
        <f t="shared" si="538"/>
        <v>0</v>
      </c>
      <c r="AR113" s="27">
        <f t="shared" si="538"/>
        <v>0</v>
      </c>
      <c r="AS113" s="27">
        <f t="shared" si="537"/>
        <v>0</v>
      </c>
      <c r="AT113" s="27">
        <f t="shared" si="537"/>
        <v>0</v>
      </c>
      <c r="AU113" s="27"/>
      <c r="AV113" s="27">
        <f t="shared" si="537"/>
        <v>0</v>
      </c>
      <c r="AW113" s="27">
        <f t="shared" si="537"/>
        <v>0</v>
      </c>
      <c r="AX113" s="27"/>
      <c r="AY113" s="27">
        <f t="shared" si="537"/>
        <v>10970.005859999999</v>
      </c>
      <c r="AZ113" s="27">
        <f t="shared" si="537"/>
        <v>11240.005859999999</v>
      </c>
      <c r="BA113" s="27">
        <f t="shared" si="537"/>
        <v>3020.0058600000002</v>
      </c>
      <c r="BB113" s="27">
        <f t="shared" si="537"/>
        <v>3020.0058600000002</v>
      </c>
      <c r="BC113" s="27">
        <f t="shared" si="537"/>
        <v>1500</v>
      </c>
      <c r="BD113" s="27">
        <f t="shared" si="537"/>
        <v>0</v>
      </c>
      <c r="BE113" s="27">
        <f t="shared" si="537"/>
        <v>6450</v>
      </c>
      <c r="BF113" s="27">
        <f t="shared" si="537"/>
        <v>1770</v>
      </c>
      <c r="BG113" s="27">
        <f t="shared" si="537"/>
        <v>0</v>
      </c>
      <c r="BH113" s="27">
        <f t="shared" si="537"/>
        <v>6450</v>
      </c>
      <c r="BI113" s="27">
        <f t="shared" si="537"/>
        <v>0</v>
      </c>
      <c r="BJ113" s="27">
        <f t="shared" si="537"/>
        <v>0</v>
      </c>
      <c r="BK113" s="27">
        <f t="shared" si="537"/>
        <v>0</v>
      </c>
      <c r="BL113" s="27">
        <f t="shared" si="537"/>
        <v>0</v>
      </c>
      <c r="BM113" s="27">
        <f t="shared" si="537"/>
        <v>0</v>
      </c>
      <c r="BN113" s="27">
        <f t="shared" si="537"/>
        <v>0</v>
      </c>
      <c r="BO113" s="27">
        <f t="shared" si="537"/>
        <v>0</v>
      </c>
      <c r="BP113" s="27">
        <f t="shared" si="537"/>
        <v>0</v>
      </c>
      <c r="BQ113" s="27">
        <f t="shared" ref="BQ113:DB113" si="539">SUM(BQ114:BQ123)</f>
        <v>0</v>
      </c>
      <c r="BR113" s="27">
        <f t="shared" si="539"/>
        <v>0</v>
      </c>
      <c r="BS113" s="27">
        <f t="shared" si="539"/>
        <v>0</v>
      </c>
      <c r="BT113" s="27">
        <f t="shared" si="539"/>
        <v>0</v>
      </c>
      <c r="BU113" s="27">
        <f t="shared" si="539"/>
        <v>0</v>
      </c>
      <c r="BV113" s="27">
        <f t="shared" si="539"/>
        <v>0</v>
      </c>
      <c r="BW113" s="27">
        <f t="shared" si="539"/>
        <v>0</v>
      </c>
      <c r="BX113" s="27">
        <f t="shared" si="539"/>
        <v>0</v>
      </c>
      <c r="BY113" s="27">
        <f t="shared" si="539"/>
        <v>0</v>
      </c>
      <c r="BZ113" s="27">
        <f t="shared" si="539"/>
        <v>0</v>
      </c>
      <c r="CA113" s="27">
        <f t="shared" si="539"/>
        <v>0</v>
      </c>
      <c r="CB113" s="27">
        <f t="shared" si="539"/>
        <v>0</v>
      </c>
      <c r="CC113" s="27">
        <f t="shared" si="539"/>
        <v>0</v>
      </c>
      <c r="CD113" s="27">
        <f t="shared" si="539"/>
        <v>0</v>
      </c>
      <c r="CE113" s="27">
        <f t="shared" si="539"/>
        <v>0</v>
      </c>
      <c r="CF113" s="27">
        <f t="shared" si="539"/>
        <v>0</v>
      </c>
      <c r="CG113" s="27">
        <f t="shared" si="539"/>
        <v>0</v>
      </c>
      <c r="CH113" s="27">
        <f t="shared" si="539"/>
        <v>0</v>
      </c>
      <c r="CI113" s="27">
        <f t="shared" si="539"/>
        <v>0</v>
      </c>
      <c r="CJ113" s="27">
        <f t="shared" si="539"/>
        <v>0</v>
      </c>
      <c r="CK113" s="27">
        <f t="shared" si="539"/>
        <v>0</v>
      </c>
      <c r="CL113" s="27">
        <f t="shared" si="539"/>
        <v>0</v>
      </c>
      <c r="CM113" s="27">
        <f t="shared" si="539"/>
        <v>0</v>
      </c>
      <c r="CN113" s="27">
        <f t="shared" si="539"/>
        <v>0</v>
      </c>
      <c r="CO113" s="27">
        <f t="shared" si="539"/>
        <v>0</v>
      </c>
      <c r="CP113" s="27">
        <f t="shared" si="539"/>
        <v>0</v>
      </c>
      <c r="CQ113" s="27">
        <f t="shared" si="539"/>
        <v>0</v>
      </c>
      <c r="CR113" s="27">
        <f t="shared" si="539"/>
        <v>0</v>
      </c>
      <c r="CS113" s="27">
        <f t="shared" si="539"/>
        <v>0</v>
      </c>
      <c r="CT113" s="27">
        <f t="shared" si="539"/>
        <v>0</v>
      </c>
      <c r="CU113" s="27">
        <f t="shared" si="539"/>
        <v>0</v>
      </c>
      <c r="CV113" s="27">
        <f t="shared" si="539"/>
        <v>0</v>
      </c>
      <c r="CW113" s="27">
        <f t="shared" si="539"/>
        <v>0</v>
      </c>
      <c r="CX113" s="27">
        <f t="shared" si="539"/>
        <v>0</v>
      </c>
      <c r="CY113" s="27">
        <f t="shared" si="539"/>
        <v>0</v>
      </c>
      <c r="CZ113" s="29">
        <f t="shared" si="539"/>
        <v>0</v>
      </c>
      <c r="DA113" s="29">
        <f t="shared" si="539"/>
        <v>0</v>
      </c>
      <c r="DB113" s="29">
        <f t="shared" si="539"/>
        <v>0</v>
      </c>
      <c r="DC113" s="380">
        <f t="shared" si="461"/>
        <v>10970.005860000001</v>
      </c>
      <c r="DD113" s="380">
        <f t="shared" si="462"/>
        <v>11240.005860000001</v>
      </c>
      <c r="DE113" s="64">
        <f t="shared" si="463"/>
        <v>3020.0058600000002</v>
      </c>
      <c r="DF113" s="64">
        <f t="shared" si="464"/>
        <v>3020.0058600000002</v>
      </c>
      <c r="DG113" s="64">
        <f t="shared" si="465"/>
        <v>1500</v>
      </c>
      <c r="DH113" s="64">
        <f t="shared" si="466"/>
        <v>0</v>
      </c>
      <c r="DI113" s="64">
        <f t="shared" si="467"/>
        <v>6450</v>
      </c>
      <c r="DJ113" s="64">
        <f t="shared" si="468"/>
        <v>1770</v>
      </c>
      <c r="DK113" s="64">
        <f t="shared" si="469"/>
        <v>0</v>
      </c>
      <c r="DL113" s="64">
        <f t="shared" si="470"/>
        <v>6450</v>
      </c>
      <c r="DM113" s="64">
        <f t="shared" si="471"/>
        <v>0</v>
      </c>
      <c r="DN113" s="64">
        <f t="shared" si="472"/>
        <v>0</v>
      </c>
      <c r="DO113" s="64">
        <f t="shared" si="473"/>
        <v>0</v>
      </c>
      <c r="DP113" s="64">
        <f t="shared" si="474"/>
        <v>0</v>
      </c>
      <c r="DQ113" s="51"/>
      <c r="DR113" s="51"/>
      <c r="DS113" s="51"/>
      <c r="DT113" s="51"/>
      <c r="DU113" s="51"/>
      <c r="DV113" s="51"/>
      <c r="DW113" s="27"/>
      <c r="DX113" s="27"/>
      <c r="DY113" s="27">
        <f>33-5</f>
        <v>28</v>
      </c>
      <c r="DZ113" s="27">
        <v>9996.1550801279991</v>
      </c>
      <c r="EA113" s="27">
        <v>2.4049209928516007</v>
      </c>
      <c r="EB113" s="64">
        <f t="shared" si="533"/>
        <v>10970.005860000001</v>
      </c>
      <c r="EC113" s="426">
        <f t="shared" si="534"/>
        <v>5281.0058600000002</v>
      </c>
      <c r="ED113" s="426">
        <f t="shared" si="384"/>
        <v>11240.005860000001</v>
      </c>
      <c r="EE113" s="64">
        <f t="shared" si="385"/>
        <v>11240.005860000001</v>
      </c>
      <c r="EF113" s="64">
        <f t="shared" si="475"/>
        <v>3020.0058600000002</v>
      </c>
      <c r="EG113" s="64">
        <f t="shared" si="386"/>
        <v>3020.0058600000002</v>
      </c>
      <c r="EH113" s="64">
        <f t="shared" si="476"/>
        <v>3020.0058600000002</v>
      </c>
      <c r="EI113" s="64">
        <f t="shared" si="477"/>
        <v>1500</v>
      </c>
      <c r="EJ113" s="64">
        <f t="shared" si="387"/>
        <v>0</v>
      </c>
      <c r="EK113" s="64">
        <f t="shared" si="478"/>
        <v>0</v>
      </c>
      <c r="EL113" s="64">
        <f t="shared" si="479"/>
        <v>6450</v>
      </c>
      <c r="EM113" s="64">
        <f t="shared" si="480"/>
        <v>1770</v>
      </c>
      <c r="EN113" s="64">
        <f t="shared" si="481"/>
        <v>1770</v>
      </c>
      <c r="EO113" s="64">
        <f t="shared" si="482"/>
        <v>0</v>
      </c>
      <c r="EP113" s="64">
        <f t="shared" si="483"/>
        <v>491</v>
      </c>
      <c r="EQ113" s="64">
        <f t="shared" si="484"/>
        <v>6450</v>
      </c>
      <c r="ER113" s="64">
        <f t="shared" si="485"/>
        <v>0</v>
      </c>
      <c r="ES113" s="64"/>
      <c r="ET113" s="426">
        <f t="shared" si="486"/>
        <v>0</v>
      </c>
      <c r="EU113" s="64">
        <f t="shared" si="487"/>
        <v>0</v>
      </c>
      <c r="EV113" s="64"/>
      <c r="EW113" s="426">
        <f t="shared" si="488"/>
        <v>0</v>
      </c>
      <c r="EX113" s="64">
        <f t="shared" si="535"/>
        <v>0</v>
      </c>
      <c r="EY113" s="426">
        <f t="shared" si="536"/>
        <v>0</v>
      </c>
      <c r="EZ113" s="426">
        <f t="shared" si="390"/>
        <v>0</v>
      </c>
      <c r="FA113" s="64">
        <f t="shared" si="391"/>
        <v>0</v>
      </c>
      <c r="FB113" s="64">
        <f t="shared" si="489"/>
        <v>0</v>
      </c>
      <c r="FC113" s="64">
        <f t="shared" si="392"/>
        <v>0</v>
      </c>
      <c r="FD113" s="64">
        <f t="shared" si="490"/>
        <v>0</v>
      </c>
      <c r="FE113" s="64">
        <f t="shared" si="491"/>
        <v>0</v>
      </c>
      <c r="FF113" s="64">
        <f t="shared" si="393"/>
        <v>0</v>
      </c>
      <c r="FG113" s="64">
        <f t="shared" si="492"/>
        <v>0</v>
      </c>
      <c r="FH113" s="64">
        <f t="shared" si="493"/>
        <v>0</v>
      </c>
      <c r="FI113" s="64">
        <f t="shared" si="494"/>
        <v>0</v>
      </c>
      <c r="FJ113" s="64">
        <f t="shared" si="495"/>
        <v>0</v>
      </c>
      <c r="FK113" s="64">
        <f t="shared" si="496"/>
        <v>0</v>
      </c>
      <c r="FL113" s="64">
        <f t="shared" si="497"/>
        <v>0</v>
      </c>
      <c r="FM113" s="64">
        <f t="shared" si="498"/>
        <v>0</v>
      </c>
      <c r="FN113" s="64">
        <f t="shared" si="499"/>
        <v>0</v>
      </c>
      <c r="FO113" s="64"/>
      <c r="FP113" s="64">
        <f t="shared" si="500"/>
        <v>0</v>
      </c>
      <c r="FQ113" s="64">
        <f t="shared" si="501"/>
        <v>0</v>
      </c>
      <c r="FR113" s="64"/>
      <c r="FS113" s="64">
        <f t="shared" si="502"/>
        <v>0</v>
      </c>
      <c r="FT113" s="64">
        <f t="shared" si="503"/>
        <v>0</v>
      </c>
      <c r="FU113" s="426">
        <f t="shared" si="504"/>
        <v>0</v>
      </c>
      <c r="FV113" s="426">
        <f t="shared" si="394"/>
        <v>0</v>
      </c>
      <c r="FW113" s="64">
        <f t="shared" si="395"/>
        <v>0</v>
      </c>
      <c r="FX113" s="64">
        <f t="shared" si="505"/>
        <v>0</v>
      </c>
      <c r="FY113" s="64">
        <f t="shared" si="396"/>
        <v>0</v>
      </c>
      <c r="FZ113" s="64">
        <f t="shared" si="506"/>
        <v>0</v>
      </c>
      <c r="GA113" s="64">
        <f t="shared" si="507"/>
        <v>0</v>
      </c>
      <c r="GB113" s="64">
        <f t="shared" si="397"/>
        <v>0</v>
      </c>
      <c r="GC113" s="64">
        <f t="shared" si="508"/>
        <v>0</v>
      </c>
      <c r="GD113" s="64">
        <f t="shared" si="509"/>
        <v>0</v>
      </c>
      <c r="GE113" s="64">
        <f t="shared" si="510"/>
        <v>0</v>
      </c>
      <c r="GF113" s="64">
        <f t="shared" si="511"/>
        <v>0</v>
      </c>
      <c r="GG113" s="64">
        <f t="shared" si="512"/>
        <v>0</v>
      </c>
      <c r="GH113" s="64">
        <f t="shared" si="513"/>
        <v>0</v>
      </c>
      <c r="GI113" s="64">
        <f t="shared" si="514"/>
        <v>0</v>
      </c>
      <c r="GJ113" s="64">
        <f t="shared" si="515"/>
        <v>0</v>
      </c>
      <c r="GK113" s="64"/>
      <c r="GL113" s="64">
        <f t="shared" si="516"/>
        <v>0</v>
      </c>
      <c r="GM113" s="64">
        <f t="shared" si="517"/>
        <v>0</v>
      </c>
      <c r="GN113" s="64"/>
      <c r="GO113" s="64">
        <f t="shared" si="518"/>
        <v>0</v>
      </c>
      <c r="GP113" s="64">
        <f t="shared" si="519"/>
        <v>0</v>
      </c>
      <c r="GQ113" s="426">
        <f t="shared" si="520"/>
        <v>0</v>
      </c>
      <c r="GR113" s="426">
        <f t="shared" si="398"/>
        <v>0</v>
      </c>
      <c r="GS113" s="64">
        <f t="shared" si="399"/>
        <v>0</v>
      </c>
      <c r="GT113" s="64">
        <f t="shared" si="521"/>
        <v>0</v>
      </c>
      <c r="GU113" s="64">
        <f t="shared" si="400"/>
        <v>0</v>
      </c>
      <c r="GV113" s="64">
        <f t="shared" si="522"/>
        <v>0</v>
      </c>
      <c r="GW113" s="64">
        <f t="shared" si="523"/>
        <v>0</v>
      </c>
      <c r="GX113" s="64">
        <f t="shared" si="401"/>
        <v>0</v>
      </c>
      <c r="GY113" s="64">
        <f t="shared" si="524"/>
        <v>0</v>
      </c>
      <c r="GZ113" s="64">
        <f t="shared" si="525"/>
        <v>0</v>
      </c>
      <c r="HA113" s="64">
        <f t="shared" si="402"/>
        <v>0</v>
      </c>
      <c r="HB113" s="64">
        <f t="shared" si="526"/>
        <v>0</v>
      </c>
      <c r="HC113" s="64">
        <f t="shared" si="527"/>
        <v>0</v>
      </c>
      <c r="HD113" s="64">
        <f t="shared" si="403"/>
        <v>0</v>
      </c>
      <c r="HE113" s="64">
        <f t="shared" si="528"/>
        <v>0</v>
      </c>
      <c r="HF113" s="64">
        <f t="shared" si="529"/>
        <v>0</v>
      </c>
      <c r="HG113" s="64"/>
      <c r="HH113" s="64">
        <f t="shared" si="530"/>
        <v>0</v>
      </c>
      <c r="HI113" s="64">
        <f t="shared" si="531"/>
        <v>0</v>
      </c>
      <c r="HJ113" s="64"/>
      <c r="HK113" s="64">
        <f t="shared" si="532"/>
        <v>0</v>
      </c>
      <c r="HL113" s="382">
        <f t="shared" si="381"/>
        <v>10970.005860000001</v>
      </c>
      <c r="HM113" s="398">
        <f t="shared" si="305"/>
        <v>5281.0058600000002</v>
      </c>
      <c r="HN113" s="398">
        <f t="shared" si="404"/>
        <v>11240.005860000001</v>
      </c>
      <c r="HO113" s="382">
        <f t="shared" si="306"/>
        <v>11240.005860000001</v>
      </c>
      <c r="HP113" s="382">
        <f t="shared" si="405"/>
        <v>3020.0058600000002</v>
      </c>
      <c r="HQ113" s="382">
        <f t="shared" si="428"/>
        <v>3020.0058600000002</v>
      </c>
      <c r="HR113" s="382">
        <f t="shared" si="429"/>
        <v>3020.0058600000002</v>
      </c>
      <c r="HS113" s="382">
        <f t="shared" si="430"/>
        <v>1500</v>
      </c>
      <c r="HT113" s="382">
        <f t="shared" si="431"/>
        <v>0</v>
      </c>
      <c r="HU113" s="382">
        <f t="shared" si="432"/>
        <v>0</v>
      </c>
      <c r="HV113" s="382">
        <f t="shared" si="433"/>
        <v>6450</v>
      </c>
      <c r="HW113" s="382">
        <f t="shared" si="434"/>
        <v>1770</v>
      </c>
      <c r="HX113" s="382">
        <f t="shared" si="435"/>
        <v>1770</v>
      </c>
      <c r="HY113" s="382">
        <f t="shared" si="436"/>
        <v>0</v>
      </c>
      <c r="HZ113" s="382">
        <f t="shared" si="437"/>
        <v>491</v>
      </c>
      <c r="IA113" s="382">
        <f t="shared" si="438"/>
        <v>6450</v>
      </c>
      <c r="IB113" s="382">
        <f t="shared" si="439"/>
        <v>0</v>
      </c>
      <c r="IC113" s="382">
        <f t="shared" si="440"/>
        <v>0</v>
      </c>
      <c r="ID113" s="382">
        <f t="shared" si="441"/>
        <v>0</v>
      </c>
      <c r="IE113" s="382">
        <f t="shared" si="442"/>
        <v>0</v>
      </c>
      <c r="IF113" s="382">
        <f t="shared" si="443"/>
        <v>0</v>
      </c>
      <c r="IG113" s="382">
        <f t="shared" si="444"/>
        <v>0</v>
      </c>
    </row>
    <row r="114" spans="1:241" s="35" customFormat="1" ht="20.25" hidden="1" customHeight="1" outlineLevel="2">
      <c r="A114" s="57" t="s">
        <v>96</v>
      </c>
      <c r="B114" s="60" t="s">
        <v>104</v>
      </c>
      <c r="C114" s="60" t="s">
        <v>147</v>
      </c>
      <c r="D114" s="60" t="s">
        <v>354</v>
      </c>
      <c r="E114" s="245" t="s">
        <v>21</v>
      </c>
      <c r="F114" s="245"/>
      <c r="G114" s="245"/>
      <c r="H114" s="245"/>
      <c r="I114" s="245"/>
      <c r="J114" s="245">
        <v>2017</v>
      </c>
      <c r="K114" s="245">
        <v>2017</v>
      </c>
      <c r="L114" s="245"/>
      <c r="M114" s="34">
        <f t="shared" ref="M114:M123" si="540">+P114+R114+T114+AG114+AS114+AV114</f>
        <v>590.82599999999991</v>
      </c>
      <c r="N114" s="341" t="s">
        <v>606</v>
      </c>
      <c r="O114" s="34">
        <f t="shared" ref="O114:O123" si="541">+Q114+S114+U114+AH114+AT114+AW114</f>
        <v>590.82599999999991</v>
      </c>
      <c r="P114" s="34">
        <f t="shared" ref="P114:U123" si="542">BA114+BO114+CC114+CQ114</f>
        <v>590.82599999999991</v>
      </c>
      <c r="Q114" s="34">
        <f t="shared" si="542"/>
        <v>590.82599999999991</v>
      </c>
      <c r="R114" s="34">
        <f t="shared" si="542"/>
        <v>0</v>
      </c>
      <c r="S114" s="34">
        <f t="shared" si="542"/>
        <v>0</v>
      </c>
      <c r="T114" s="34">
        <f t="shared" si="542"/>
        <v>0</v>
      </c>
      <c r="U114" s="34">
        <f t="shared" si="542"/>
        <v>0</v>
      </c>
      <c r="V114" s="66">
        <f t="shared" si="448"/>
        <v>0</v>
      </c>
      <c r="W114" s="34"/>
      <c r="X114" s="34"/>
      <c r="Y114" s="34"/>
      <c r="Z114" s="34"/>
      <c r="AA114" s="34"/>
      <c r="AB114" s="34"/>
      <c r="AC114" s="34"/>
      <c r="AD114" s="34"/>
      <c r="AE114" s="34"/>
      <c r="AF114" s="34"/>
      <c r="AG114" s="34">
        <f t="shared" ref="AG114:AH123" si="543">BG114+BU114+CI114+CW114</f>
        <v>0</v>
      </c>
      <c r="AH114" s="34">
        <f t="shared" si="543"/>
        <v>0</v>
      </c>
      <c r="AI114" s="34">
        <f t="shared" si="415"/>
        <v>0</v>
      </c>
      <c r="AJ114" s="34"/>
      <c r="AK114" s="34"/>
      <c r="AL114" s="34"/>
      <c r="AM114" s="34"/>
      <c r="AN114" s="34"/>
      <c r="AO114" s="34"/>
      <c r="AP114" s="34"/>
      <c r="AQ114" s="34"/>
      <c r="AR114" s="34"/>
      <c r="AS114" s="34">
        <f t="shared" ref="AS114:AT123" si="544">BI114+BW114+CK114+CY114</f>
        <v>0</v>
      </c>
      <c r="AT114" s="34">
        <f t="shared" si="544"/>
        <v>0</v>
      </c>
      <c r="AU114" s="34"/>
      <c r="AV114" s="34">
        <f t="shared" ref="AV114:AW123" si="545">BK114+BY114+CM114+DA114</f>
        <v>0</v>
      </c>
      <c r="AW114" s="34">
        <f t="shared" si="545"/>
        <v>0</v>
      </c>
      <c r="AX114" s="34"/>
      <c r="AY114" s="34">
        <f t="shared" ref="AY114:AZ123" si="546">+BA114+BC114+BE114+BG114+BI114+BK114</f>
        <v>590.82599999999991</v>
      </c>
      <c r="AZ114" s="34">
        <f t="shared" si="546"/>
        <v>590.82599999999991</v>
      </c>
      <c r="BA114" s="34">
        <f>500.7*1.18</f>
        <v>590.82599999999991</v>
      </c>
      <c r="BB114" s="34">
        <f>500.7*1.18</f>
        <v>590.82599999999991</v>
      </c>
      <c r="BC114" s="245"/>
      <c r="BD114" s="245"/>
      <c r="BE114" s="245"/>
      <c r="BF114" s="245"/>
      <c r="BG114" s="245"/>
      <c r="BH114" s="245"/>
      <c r="BI114" s="245"/>
      <c r="BJ114" s="245"/>
      <c r="BK114" s="47"/>
      <c r="BL114" s="47"/>
      <c r="BM114" s="34">
        <f t="shared" ref="BM114:BN123" si="547">+BO114+BQ114+BS114+BU114+BW114+BY114</f>
        <v>0</v>
      </c>
      <c r="BN114" s="34">
        <f t="shared" si="547"/>
        <v>0</v>
      </c>
      <c r="BO114" s="245"/>
      <c r="BP114" s="245"/>
      <c r="BQ114" s="245"/>
      <c r="BR114" s="245"/>
      <c r="BS114" s="245"/>
      <c r="BT114" s="245"/>
      <c r="BU114" s="245"/>
      <c r="BV114" s="245"/>
      <c r="BW114" s="245"/>
      <c r="BX114" s="245"/>
      <c r="BY114" s="245"/>
      <c r="BZ114" s="245"/>
      <c r="CA114" s="34">
        <f t="shared" si="457"/>
        <v>0</v>
      </c>
      <c r="CB114" s="34">
        <f t="shared" si="457"/>
        <v>0</v>
      </c>
      <c r="CC114" s="245"/>
      <c r="CD114" s="245"/>
      <c r="CE114" s="245"/>
      <c r="CF114" s="245"/>
      <c r="CG114" s="245"/>
      <c r="CH114" s="245"/>
      <c r="CI114" s="245"/>
      <c r="CJ114" s="245"/>
      <c r="CK114" s="245"/>
      <c r="CL114" s="245"/>
      <c r="CM114" s="245"/>
      <c r="CN114" s="245"/>
      <c r="CO114" s="34">
        <f t="shared" ref="CO114:CP123" si="548">+CQ114+CS114+CU114+CW114+CY114+DA114</f>
        <v>0</v>
      </c>
      <c r="CP114" s="34">
        <f t="shared" si="548"/>
        <v>0</v>
      </c>
      <c r="CQ114" s="34"/>
      <c r="CR114" s="34"/>
      <c r="CS114" s="34"/>
      <c r="CT114" s="34"/>
      <c r="CU114" s="34"/>
      <c r="CV114" s="34"/>
      <c r="CW114" s="34"/>
      <c r="CX114" s="34"/>
      <c r="CY114" s="34"/>
      <c r="CZ114" s="58"/>
      <c r="DA114" s="58"/>
      <c r="DB114" s="58"/>
      <c r="DC114" s="380">
        <f t="shared" si="461"/>
        <v>590.82599999999991</v>
      </c>
      <c r="DD114" s="380">
        <f t="shared" si="462"/>
        <v>590.82599999999991</v>
      </c>
      <c r="DE114" s="64">
        <f t="shared" si="463"/>
        <v>590.82599999999991</v>
      </c>
      <c r="DF114" s="64">
        <f t="shared" si="464"/>
        <v>590.82599999999991</v>
      </c>
      <c r="DG114" s="64">
        <f t="shared" si="465"/>
        <v>0</v>
      </c>
      <c r="DH114" s="64">
        <f t="shared" si="466"/>
        <v>0</v>
      </c>
      <c r="DI114" s="64">
        <f t="shared" si="467"/>
        <v>0</v>
      </c>
      <c r="DJ114" s="64">
        <f t="shared" si="468"/>
        <v>0</v>
      </c>
      <c r="DK114" s="64">
        <f t="shared" si="469"/>
        <v>0</v>
      </c>
      <c r="DL114" s="64">
        <f t="shared" si="470"/>
        <v>0</v>
      </c>
      <c r="DM114" s="64">
        <f t="shared" si="471"/>
        <v>0</v>
      </c>
      <c r="DN114" s="64">
        <f t="shared" si="472"/>
        <v>0</v>
      </c>
      <c r="DO114" s="64">
        <f t="shared" si="473"/>
        <v>0</v>
      </c>
      <c r="DP114" s="64">
        <f t="shared" si="474"/>
        <v>0</v>
      </c>
      <c r="DQ114" s="245">
        <v>0</v>
      </c>
      <c r="DR114" s="245">
        <v>0</v>
      </c>
      <c r="DS114" s="245">
        <v>0</v>
      </c>
      <c r="DT114" s="245">
        <v>1</v>
      </c>
      <c r="DU114" s="245">
        <v>0</v>
      </c>
      <c r="DV114" s="245">
        <f t="shared" ref="DV114:DV123" si="549">SUM(DQ114:DU114)</f>
        <v>1</v>
      </c>
      <c r="DW114" s="245"/>
      <c r="DX114" s="245"/>
      <c r="DY114" s="33"/>
      <c r="DZ114" s="33"/>
      <c r="EA114" s="33"/>
      <c r="EB114" s="64">
        <f t="shared" si="533"/>
        <v>590.82599999999991</v>
      </c>
      <c r="EC114" s="426">
        <f t="shared" si="534"/>
        <v>590.82599999999991</v>
      </c>
      <c r="ED114" s="426">
        <f t="shared" si="384"/>
        <v>590.82599999999991</v>
      </c>
      <c r="EE114" s="64">
        <f t="shared" si="385"/>
        <v>590.82599999999991</v>
      </c>
      <c r="EF114" s="64">
        <f t="shared" si="475"/>
        <v>590.82599999999991</v>
      </c>
      <c r="EG114" s="64">
        <f t="shared" si="386"/>
        <v>590.82599999999991</v>
      </c>
      <c r="EH114" s="64">
        <f t="shared" si="476"/>
        <v>590.82599999999991</v>
      </c>
      <c r="EI114" s="64">
        <f t="shared" si="477"/>
        <v>0</v>
      </c>
      <c r="EJ114" s="64">
        <f t="shared" si="387"/>
        <v>0</v>
      </c>
      <c r="EK114" s="64">
        <f t="shared" si="478"/>
        <v>0</v>
      </c>
      <c r="EL114" s="64">
        <f t="shared" si="479"/>
        <v>0</v>
      </c>
      <c r="EM114" s="64">
        <f t="shared" si="480"/>
        <v>0</v>
      </c>
      <c r="EN114" s="64">
        <f t="shared" si="481"/>
        <v>0</v>
      </c>
      <c r="EO114" s="64">
        <f t="shared" si="482"/>
        <v>0</v>
      </c>
      <c r="EP114" s="64">
        <f t="shared" si="483"/>
        <v>0</v>
      </c>
      <c r="EQ114" s="64">
        <f t="shared" si="484"/>
        <v>0</v>
      </c>
      <c r="ER114" s="64">
        <f t="shared" si="485"/>
        <v>0</v>
      </c>
      <c r="ES114" s="64"/>
      <c r="ET114" s="426">
        <f t="shared" si="486"/>
        <v>0</v>
      </c>
      <c r="EU114" s="64">
        <f t="shared" si="487"/>
        <v>0</v>
      </c>
      <c r="EV114" s="64"/>
      <c r="EW114" s="426">
        <f t="shared" si="488"/>
        <v>0</v>
      </c>
      <c r="EX114" s="64">
        <f t="shared" si="535"/>
        <v>0</v>
      </c>
      <c r="EY114" s="426">
        <f t="shared" si="536"/>
        <v>0</v>
      </c>
      <c r="EZ114" s="426">
        <f t="shared" si="390"/>
        <v>0</v>
      </c>
      <c r="FA114" s="64">
        <f t="shared" si="391"/>
        <v>0</v>
      </c>
      <c r="FB114" s="64">
        <f t="shared" si="489"/>
        <v>0</v>
      </c>
      <c r="FC114" s="64">
        <f t="shared" si="392"/>
        <v>0</v>
      </c>
      <c r="FD114" s="64">
        <f t="shared" si="490"/>
        <v>0</v>
      </c>
      <c r="FE114" s="64">
        <f t="shared" si="491"/>
        <v>0</v>
      </c>
      <c r="FF114" s="64">
        <f t="shared" si="393"/>
        <v>0</v>
      </c>
      <c r="FG114" s="64">
        <f t="shared" si="492"/>
        <v>0</v>
      </c>
      <c r="FH114" s="64">
        <f t="shared" si="493"/>
        <v>0</v>
      </c>
      <c r="FI114" s="64">
        <f t="shared" si="494"/>
        <v>0</v>
      </c>
      <c r="FJ114" s="64">
        <f t="shared" si="495"/>
        <v>0</v>
      </c>
      <c r="FK114" s="64">
        <f t="shared" si="496"/>
        <v>0</v>
      </c>
      <c r="FL114" s="64">
        <f t="shared" si="497"/>
        <v>0</v>
      </c>
      <c r="FM114" s="64">
        <f t="shared" si="498"/>
        <v>0</v>
      </c>
      <c r="FN114" s="64">
        <f t="shared" si="499"/>
        <v>0</v>
      </c>
      <c r="FO114" s="64"/>
      <c r="FP114" s="64">
        <f t="shared" si="500"/>
        <v>0</v>
      </c>
      <c r="FQ114" s="64">
        <f t="shared" si="501"/>
        <v>0</v>
      </c>
      <c r="FR114" s="64"/>
      <c r="FS114" s="64">
        <f t="shared" si="502"/>
        <v>0</v>
      </c>
      <c r="FT114" s="64">
        <f t="shared" si="503"/>
        <v>0</v>
      </c>
      <c r="FU114" s="426">
        <f t="shared" si="504"/>
        <v>0</v>
      </c>
      <c r="FV114" s="426">
        <f t="shared" si="394"/>
        <v>0</v>
      </c>
      <c r="FW114" s="64">
        <f t="shared" si="395"/>
        <v>0</v>
      </c>
      <c r="FX114" s="64">
        <f t="shared" si="505"/>
        <v>0</v>
      </c>
      <c r="FY114" s="64">
        <f t="shared" si="396"/>
        <v>0</v>
      </c>
      <c r="FZ114" s="64">
        <f t="shared" si="506"/>
        <v>0</v>
      </c>
      <c r="GA114" s="64">
        <f t="shared" si="507"/>
        <v>0</v>
      </c>
      <c r="GB114" s="64">
        <f t="shared" si="397"/>
        <v>0</v>
      </c>
      <c r="GC114" s="64">
        <f t="shared" si="508"/>
        <v>0</v>
      </c>
      <c r="GD114" s="64">
        <f t="shared" si="509"/>
        <v>0</v>
      </c>
      <c r="GE114" s="64">
        <f t="shared" si="510"/>
        <v>0</v>
      </c>
      <c r="GF114" s="64">
        <f t="shared" si="511"/>
        <v>0</v>
      </c>
      <c r="GG114" s="64">
        <f t="shared" si="512"/>
        <v>0</v>
      </c>
      <c r="GH114" s="64">
        <f t="shared" si="513"/>
        <v>0</v>
      </c>
      <c r="GI114" s="64">
        <f t="shared" si="514"/>
        <v>0</v>
      </c>
      <c r="GJ114" s="64">
        <f t="shared" si="515"/>
        <v>0</v>
      </c>
      <c r="GK114" s="64"/>
      <c r="GL114" s="64">
        <f t="shared" si="516"/>
        <v>0</v>
      </c>
      <c r="GM114" s="64">
        <f t="shared" si="517"/>
        <v>0</v>
      </c>
      <c r="GN114" s="64"/>
      <c r="GO114" s="64">
        <f t="shared" si="518"/>
        <v>0</v>
      </c>
      <c r="GP114" s="64">
        <f t="shared" si="519"/>
        <v>0</v>
      </c>
      <c r="GQ114" s="426">
        <f t="shared" si="520"/>
        <v>0</v>
      </c>
      <c r="GR114" s="426">
        <f t="shared" si="398"/>
        <v>0</v>
      </c>
      <c r="GS114" s="64">
        <f t="shared" si="399"/>
        <v>0</v>
      </c>
      <c r="GT114" s="64">
        <f t="shared" si="521"/>
        <v>0</v>
      </c>
      <c r="GU114" s="64">
        <f t="shared" si="400"/>
        <v>0</v>
      </c>
      <c r="GV114" s="64">
        <f t="shared" si="522"/>
        <v>0</v>
      </c>
      <c r="GW114" s="64">
        <f t="shared" si="523"/>
        <v>0</v>
      </c>
      <c r="GX114" s="64">
        <f t="shared" si="401"/>
        <v>0</v>
      </c>
      <c r="GY114" s="64">
        <f t="shared" si="524"/>
        <v>0</v>
      </c>
      <c r="GZ114" s="64">
        <f t="shared" si="525"/>
        <v>0</v>
      </c>
      <c r="HA114" s="64">
        <f t="shared" si="402"/>
        <v>0</v>
      </c>
      <c r="HB114" s="64">
        <f t="shared" si="526"/>
        <v>0</v>
      </c>
      <c r="HC114" s="64">
        <f t="shared" si="527"/>
        <v>0</v>
      </c>
      <c r="HD114" s="64">
        <f t="shared" si="403"/>
        <v>0</v>
      </c>
      <c r="HE114" s="64">
        <f t="shared" si="528"/>
        <v>0</v>
      </c>
      <c r="HF114" s="64">
        <f t="shared" si="529"/>
        <v>0</v>
      </c>
      <c r="HG114" s="64"/>
      <c r="HH114" s="64">
        <f t="shared" si="530"/>
        <v>0</v>
      </c>
      <c r="HI114" s="64">
        <f t="shared" si="531"/>
        <v>0</v>
      </c>
      <c r="HJ114" s="64"/>
      <c r="HK114" s="64">
        <f t="shared" si="532"/>
        <v>0</v>
      </c>
      <c r="HL114" s="382">
        <f t="shared" si="381"/>
        <v>590.82599999999991</v>
      </c>
      <c r="HM114" s="398">
        <f t="shared" si="305"/>
        <v>590.82599999999991</v>
      </c>
      <c r="HN114" s="398">
        <f t="shared" si="404"/>
        <v>590.82599999999991</v>
      </c>
      <c r="HO114" s="382">
        <f t="shared" si="306"/>
        <v>590.82599999999991</v>
      </c>
      <c r="HP114" s="382">
        <f t="shared" si="405"/>
        <v>590.82599999999991</v>
      </c>
      <c r="HQ114" s="382">
        <f t="shared" si="428"/>
        <v>590.82599999999991</v>
      </c>
      <c r="HR114" s="382">
        <f t="shared" si="429"/>
        <v>590.82599999999991</v>
      </c>
      <c r="HS114" s="382">
        <f t="shared" si="430"/>
        <v>0</v>
      </c>
      <c r="HT114" s="382">
        <f t="shared" si="431"/>
        <v>0</v>
      </c>
      <c r="HU114" s="382">
        <f t="shared" si="432"/>
        <v>0</v>
      </c>
      <c r="HV114" s="382">
        <f t="shared" si="433"/>
        <v>0</v>
      </c>
      <c r="HW114" s="382">
        <f t="shared" si="434"/>
        <v>0</v>
      </c>
      <c r="HX114" s="382">
        <f t="shared" si="435"/>
        <v>0</v>
      </c>
      <c r="HY114" s="382">
        <f t="shared" si="436"/>
        <v>0</v>
      </c>
      <c r="HZ114" s="382">
        <f t="shared" si="437"/>
        <v>0</v>
      </c>
      <c r="IA114" s="382">
        <f t="shared" si="438"/>
        <v>0</v>
      </c>
      <c r="IB114" s="382">
        <f t="shared" si="439"/>
        <v>0</v>
      </c>
      <c r="IC114" s="382">
        <f t="shared" si="440"/>
        <v>0</v>
      </c>
      <c r="ID114" s="382">
        <f t="shared" si="441"/>
        <v>0</v>
      </c>
      <c r="IE114" s="382">
        <f t="shared" si="442"/>
        <v>0</v>
      </c>
      <c r="IF114" s="382">
        <f t="shared" si="443"/>
        <v>0</v>
      </c>
      <c r="IG114" s="382">
        <f t="shared" si="444"/>
        <v>0</v>
      </c>
    </row>
    <row r="115" spans="1:241" s="35" customFormat="1" ht="20.25" hidden="1" customHeight="1" outlineLevel="2">
      <c r="A115" s="57" t="s">
        <v>97</v>
      </c>
      <c r="B115" s="60" t="s">
        <v>105</v>
      </c>
      <c r="C115" s="60" t="s">
        <v>147</v>
      </c>
      <c r="D115" s="60" t="s">
        <v>354</v>
      </c>
      <c r="E115" s="245" t="s">
        <v>21</v>
      </c>
      <c r="F115" s="245"/>
      <c r="G115" s="245"/>
      <c r="H115" s="245"/>
      <c r="I115" s="245"/>
      <c r="J115" s="245">
        <v>2017</v>
      </c>
      <c r="K115" s="245">
        <v>2017</v>
      </c>
      <c r="L115" s="245"/>
      <c r="M115" s="34">
        <f t="shared" si="540"/>
        <v>734.55</v>
      </c>
      <c r="N115" s="341" t="s">
        <v>606</v>
      </c>
      <c r="O115" s="34">
        <f t="shared" si="541"/>
        <v>734.55</v>
      </c>
      <c r="P115" s="34">
        <f t="shared" si="542"/>
        <v>734.55</v>
      </c>
      <c r="Q115" s="34">
        <f t="shared" si="542"/>
        <v>734.55</v>
      </c>
      <c r="R115" s="34">
        <f t="shared" si="542"/>
        <v>0</v>
      </c>
      <c r="S115" s="34">
        <f t="shared" si="542"/>
        <v>0</v>
      </c>
      <c r="T115" s="34">
        <f t="shared" si="542"/>
        <v>0</v>
      </c>
      <c r="U115" s="34">
        <f t="shared" si="542"/>
        <v>0</v>
      </c>
      <c r="V115" s="66">
        <f t="shared" si="448"/>
        <v>0</v>
      </c>
      <c r="W115" s="34"/>
      <c r="X115" s="34"/>
      <c r="Y115" s="34"/>
      <c r="Z115" s="34"/>
      <c r="AA115" s="34"/>
      <c r="AB115" s="34"/>
      <c r="AC115" s="34"/>
      <c r="AD115" s="34"/>
      <c r="AE115" s="34"/>
      <c r="AF115" s="34"/>
      <c r="AG115" s="34">
        <f t="shared" si="543"/>
        <v>0</v>
      </c>
      <c r="AH115" s="34">
        <f t="shared" si="543"/>
        <v>0</v>
      </c>
      <c r="AI115" s="34">
        <f t="shared" si="415"/>
        <v>0</v>
      </c>
      <c r="AJ115" s="34"/>
      <c r="AK115" s="34"/>
      <c r="AL115" s="34"/>
      <c r="AM115" s="34"/>
      <c r="AN115" s="34"/>
      <c r="AO115" s="34"/>
      <c r="AP115" s="34"/>
      <c r="AQ115" s="34"/>
      <c r="AR115" s="34"/>
      <c r="AS115" s="34">
        <f t="shared" si="544"/>
        <v>0</v>
      </c>
      <c r="AT115" s="34">
        <f t="shared" si="544"/>
        <v>0</v>
      </c>
      <c r="AU115" s="34"/>
      <c r="AV115" s="34">
        <f t="shared" si="545"/>
        <v>0</v>
      </c>
      <c r="AW115" s="34">
        <f t="shared" si="545"/>
        <v>0</v>
      </c>
      <c r="AX115" s="34"/>
      <c r="AY115" s="34">
        <f t="shared" si="546"/>
        <v>734.55</v>
      </c>
      <c r="AZ115" s="34">
        <f t="shared" si="546"/>
        <v>734.55</v>
      </c>
      <c r="BA115" s="34">
        <f>622.5*1.18</f>
        <v>734.55</v>
      </c>
      <c r="BB115" s="34">
        <f>622.5*1.18</f>
        <v>734.55</v>
      </c>
      <c r="BC115" s="245"/>
      <c r="BD115" s="245"/>
      <c r="BE115" s="245"/>
      <c r="BF115" s="245"/>
      <c r="BG115" s="245"/>
      <c r="BH115" s="245"/>
      <c r="BI115" s="245"/>
      <c r="BJ115" s="245"/>
      <c r="BK115" s="47"/>
      <c r="BL115" s="47"/>
      <c r="BM115" s="34">
        <f t="shared" si="547"/>
        <v>0</v>
      </c>
      <c r="BN115" s="34">
        <f t="shared" si="547"/>
        <v>0</v>
      </c>
      <c r="BO115" s="245"/>
      <c r="BP115" s="245"/>
      <c r="BQ115" s="245"/>
      <c r="BR115" s="245"/>
      <c r="BS115" s="245"/>
      <c r="BT115" s="245"/>
      <c r="BU115" s="245"/>
      <c r="BV115" s="245"/>
      <c r="BW115" s="245"/>
      <c r="BX115" s="245"/>
      <c r="BY115" s="245"/>
      <c r="BZ115" s="245"/>
      <c r="CA115" s="34">
        <f t="shared" si="457"/>
        <v>0</v>
      </c>
      <c r="CB115" s="34">
        <f t="shared" si="457"/>
        <v>0</v>
      </c>
      <c r="CC115" s="245"/>
      <c r="CD115" s="245"/>
      <c r="CE115" s="245"/>
      <c r="CF115" s="245"/>
      <c r="CG115" s="245"/>
      <c r="CH115" s="245"/>
      <c r="CI115" s="245"/>
      <c r="CJ115" s="245"/>
      <c r="CK115" s="245"/>
      <c r="CL115" s="245"/>
      <c r="CM115" s="245"/>
      <c r="CN115" s="245"/>
      <c r="CO115" s="34">
        <f t="shared" si="548"/>
        <v>0</v>
      </c>
      <c r="CP115" s="34">
        <f t="shared" si="548"/>
        <v>0</v>
      </c>
      <c r="CQ115" s="34"/>
      <c r="CR115" s="34"/>
      <c r="CS115" s="34"/>
      <c r="CT115" s="34"/>
      <c r="CU115" s="34"/>
      <c r="CV115" s="34"/>
      <c r="CW115" s="34"/>
      <c r="CX115" s="34"/>
      <c r="CY115" s="34"/>
      <c r="CZ115" s="58"/>
      <c r="DA115" s="58"/>
      <c r="DB115" s="58"/>
      <c r="DC115" s="380">
        <f t="shared" si="461"/>
        <v>734.55</v>
      </c>
      <c r="DD115" s="380">
        <f t="shared" si="462"/>
        <v>734.55</v>
      </c>
      <c r="DE115" s="64">
        <f t="shared" si="463"/>
        <v>734.55</v>
      </c>
      <c r="DF115" s="64">
        <f t="shared" si="464"/>
        <v>734.55</v>
      </c>
      <c r="DG115" s="64">
        <f t="shared" si="465"/>
        <v>0</v>
      </c>
      <c r="DH115" s="64">
        <f t="shared" si="466"/>
        <v>0</v>
      </c>
      <c r="DI115" s="64">
        <f t="shared" si="467"/>
        <v>0</v>
      </c>
      <c r="DJ115" s="64">
        <f t="shared" si="468"/>
        <v>0</v>
      </c>
      <c r="DK115" s="64">
        <f t="shared" si="469"/>
        <v>0</v>
      </c>
      <c r="DL115" s="64">
        <f t="shared" si="470"/>
        <v>0</v>
      </c>
      <c r="DM115" s="64">
        <f t="shared" si="471"/>
        <v>0</v>
      </c>
      <c r="DN115" s="64">
        <f t="shared" si="472"/>
        <v>0</v>
      </c>
      <c r="DO115" s="64">
        <f t="shared" si="473"/>
        <v>0</v>
      </c>
      <c r="DP115" s="64">
        <f t="shared" si="474"/>
        <v>0</v>
      </c>
      <c r="DQ115" s="245">
        <v>0</v>
      </c>
      <c r="DR115" s="245">
        <v>0</v>
      </c>
      <c r="DS115" s="245">
        <v>0</v>
      </c>
      <c r="DT115" s="245">
        <v>1</v>
      </c>
      <c r="DU115" s="245">
        <v>0</v>
      </c>
      <c r="DV115" s="245">
        <f t="shared" si="549"/>
        <v>1</v>
      </c>
      <c r="DW115" s="245"/>
      <c r="DX115" s="245"/>
      <c r="DY115" s="33"/>
      <c r="DZ115" s="33"/>
      <c r="EA115" s="33"/>
      <c r="EB115" s="64">
        <f t="shared" si="533"/>
        <v>734.55</v>
      </c>
      <c r="EC115" s="426">
        <f t="shared" si="534"/>
        <v>734.55</v>
      </c>
      <c r="ED115" s="426">
        <f t="shared" si="384"/>
        <v>734.55</v>
      </c>
      <c r="EE115" s="64">
        <f t="shared" si="385"/>
        <v>734.55</v>
      </c>
      <c r="EF115" s="64">
        <f t="shared" si="475"/>
        <v>734.55</v>
      </c>
      <c r="EG115" s="64">
        <f t="shared" si="386"/>
        <v>734.55</v>
      </c>
      <c r="EH115" s="64">
        <f t="shared" si="476"/>
        <v>734.55</v>
      </c>
      <c r="EI115" s="64">
        <f t="shared" si="477"/>
        <v>0</v>
      </c>
      <c r="EJ115" s="64">
        <f t="shared" si="387"/>
        <v>0</v>
      </c>
      <c r="EK115" s="64">
        <f t="shared" si="478"/>
        <v>0</v>
      </c>
      <c r="EL115" s="64">
        <f t="shared" si="479"/>
        <v>0</v>
      </c>
      <c r="EM115" s="64">
        <f t="shared" si="480"/>
        <v>0</v>
      </c>
      <c r="EN115" s="64">
        <f t="shared" si="481"/>
        <v>0</v>
      </c>
      <c r="EO115" s="64">
        <f t="shared" si="482"/>
        <v>0</v>
      </c>
      <c r="EP115" s="64">
        <f t="shared" si="483"/>
        <v>0</v>
      </c>
      <c r="EQ115" s="64">
        <f t="shared" si="484"/>
        <v>0</v>
      </c>
      <c r="ER115" s="64">
        <f t="shared" si="485"/>
        <v>0</v>
      </c>
      <c r="ES115" s="64"/>
      <c r="ET115" s="426">
        <f t="shared" si="486"/>
        <v>0</v>
      </c>
      <c r="EU115" s="64">
        <f t="shared" si="487"/>
        <v>0</v>
      </c>
      <c r="EV115" s="64"/>
      <c r="EW115" s="426">
        <f t="shared" si="488"/>
        <v>0</v>
      </c>
      <c r="EX115" s="64">
        <f t="shared" si="535"/>
        <v>0</v>
      </c>
      <c r="EY115" s="426">
        <f t="shared" si="536"/>
        <v>0</v>
      </c>
      <c r="EZ115" s="426">
        <f t="shared" si="390"/>
        <v>0</v>
      </c>
      <c r="FA115" s="64">
        <f t="shared" si="391"/>
        <v>0</v>
      </c>
      <c r="FB115" s="64">
        <f t="shared" si="489"/>
        <v>0</v>
      </c>
      <c r="FC115" s="64">
        <f t="shared" si="392"/>
        <v>0</v>
      </c>
      <c r="FD115" s="64">
        <f t="shared" si="490"/>
        <v>0</v>
      </c>
      <c r="FE115" s="64">
        <f t="shared" si="491"/>
        <v>0</v>
      </c>
      <c r="FF115" s="64">
        <f t="shared" si="393"/>
        <v>0</v>
      </c>
      <c r="FG115" s="64">
        <f t="shared" si="492"/>
        <v>0</v>
      </c>
      <c r="FH115" s="64">
        <f t="shared" si="493"/>
        <v>0</v>
      </c>
      <c r="FI115" s="64">
        <f t="shared" si="494"/>
        <v>0</v>
      </c>
      <c r="FJ115" s="64">
        <f t="shared" si="495"/>
        <v>0</v>
      </c>
      <c r="FK115" s="64">
        <f t="shared" si="496"/>
        <v>0</v>
      </c>
      <c r="FL115" s="64">
        <f t="shared" si="497"/>
        <v>0</v>
      </c>
      <c r="FM115" s="64">
        <f t="shared" si="498"/>
        <v>0</v>
      </c>
      <c r="FN115" s="64">
        <f t="shared" si="499"/>
        <v>0</v>
      </c>
      <c r="FO115" s="64"/>
      <c r="FP115" s="64">
        <f t="shared" si="500"/>
        <v>0</v>
      </c>
      <c r="FQ115" s="64">
        <f t="shared" si="501"/>
        <v>0</v>
      </c>
      <c r="FR115" s="64"/>
      <c r="FS115" s="64">
        <f t="shared" si="502"/>
        <v>0</v>
      </c>
      <c r="FT115" s="64">
        <f t="shared" si="503"/>
        <v>0</v>
      </c>
      <c r="FU115" s="426">
        <f t="shared" si="504"/>
        <v>0</v>
      </c>
      <c r="FV115" s="426">
        <f t="shared" si="394"/>
        <v>0</v>
      </c>
      <c r="FW115" s="64">
        <f t="shared" si="395"/>
        <v>0</v>
      </c>
      <c r="FX115" s="64">
        <f t="shared" si="505"/>
        <v>0</v>
      </c>
      <c r="FY115" s="64">
        <f t="shared" si="396"/>
        <v>0</v>
      </c>
      <c r="FZ115" s="64">
        <f t="shared" si="506"/>
        <v>0</v>
      </c>
      <c r="GA115" s="64">
        <f t="shared" si="507"/>
        <v>0</v>
      </c>
      <c r="GB115" s="64">
        <f t="shared" si="397"/>
        <v>0</v>
      </c>
      <c r="GC115" s="64">
        <f t="shared" si="508"/>
        <v>0</v>
      </c>
      <c r="GD115" s="64">
        <f t="shared" si="509"/>
        <v>0</v>
      </c>
      <c r="GE115" s="64">
        <f t="shared" si="510"/>
        <v>0</v>
      </c>
      <c r="GF115" s="64">
        <f t="shared" si="511"/>
        <v>0</v>
      </c>
      <c r="GG115" s="64">
        <f t="shared" si="512"/>
        <v>0</v>
      </c>
      <c r="GH115" s="64">
        <f t="shared" si="513"/>
        <v>0</v>
      </c>
      <c r="GI115" s="64">
        <f t="shared" si="514"/>
        <v>0</v>
      </c>
      <c r="GJ115" s="64">
        <f t="shared" si="515"/>
        <v>0</v>
      </c>
      <c r="GK115" s="64"/>
      <c r="GL115" s="64">
        <f t="shared" si="516"/>
        <v>0</v>
      </c>
      <c r="GM115" s="64">
        <f t="shared" si="517"/>
        <v>0</v>
      </c>
      <c r="GN115" s="64"/>
      <c r="GO115" s="64">
        <f t="shared" si="518"/>
        <v>0</v>
      </c>
      <c r="GP115" s="64">
        <f t="shared" si="519"/>
        <v>0</v>
      </c>
      <c r="GQ115" s="426">
        <f t="shared" si="520"/>
        <v>0</v>
      </c>
      <c r="GR115" s="426">
        <f t="shared" si="398"/>
        <v>0</v>
      </c>
      <c r="GS115" s="64">
        <f t="shared" si="399"/>
        <v>0</v>
      </c>
      <c r="GT115" s="64">
        <f t="shared" si="521"/>
        <v>0</v>
      </c>
      <c r="GU115" s="64">
        <f t="shared" si="400"/>
        <v>0</v>
      </c>
      <c r="GV115" s="64">
        <f t="shared" si="522"/>
        <v>0</v>
      </c>
      <c r="GW115" s="64">
        <f t="shared" si="523"/>
        <v>0</v>
      </c>
      <c r="GX115" s="64">
        <f t="shared" si="401"/>
        <v>0</v>
      </c>
      <c r="GY115" s="64">
        <f t="shared" si="524"/>
        <v>0</v>
      </c>
      <c r="GZ115" s="64">
        <f t="shared" si="525"/>
        <v>0</v>
      </c>
      <c r="HA115" s="64">
        <f t="shared" si="402"/>
        <v>0</v>
      </c>
      <c r="HB115" s="64">
        <f t="shared" si="526"/>
        <v>0</v>
      </c>
      <c r="HC115" s="64">
        <f t="shared" si="527"/>
        <v>0</v>
      </c>
      <c r="HD115" s="64">
        <f t="shared" si="403"/>
        <v>0</v>
      </c>
      <c r="HE115" s="64">
        <f t="shared" si="528"/>
        <v>0</v>
      </c>
      <c r="HF115" s="64">
        <f t="shared" si="529"/>
        <v>0</v>
      </c>
      <c r="HG115" s="64"/>
      <c r="HH115" s="64">
        <f t="shared" si="530"/>
        <v>0</v>
      </c>
      <c r="HI115" s="64">
        <f t="shared" si="531"/>
        <v>0</v>
      </c>
      <c r="HJ115" s="64"/>
      <c r="HK115" s="64">
        <f t="shared" si="532"/>
        <v>0</v>
      </c>
      <c r="HL115" s="382">
        <f t="shared" si="381"/>
        <v>734.55</v>
      </c>
      <c r="HM115" s="398">
        <f t="shared" si="305"/>
        <v>734.55</v>
      </c>
      <c r="HN115" s="398">
        <f t="shared" si="404"/>
        <v>734.55</v>
      </c>
      <c r="HO115" s="382">
        <f t="shared" si="306"/>
        <v>734.55</v>
      </c>
      <c r="HP115" s="382">
        <f t="shared" si="405"/>
        <v>734.55</v>
      </c>
      <c r="HQ115" s="382">
        <f t="shared" si="428"/>
        <v>734.55</v>
      </c>
      <c r="HR115" s="382">
        <f t="shared" si="429"/>
        <v>734.55</v>
      </c>
      <c r="HS115" s="382">
        <f t="shared" si="430"/>
        <v>0</v>
      </c>
      <c r="HT115" s="382">
        <f t="shared" si="431"/>
        <v>0</v>
      </c>
      <c r="HU115" s="382">
        <f t="shared" si="432"/>
        <v>0</v>
      </c>
      <c r="HV115" s="382">
        <f t="shared" si="433"/>
        <v>0</v>
      </c>
      <c r="HW115" s="382">
        <f t="shared" si="434"/>
        <v>0</v>
      </c>
      <c r="HX115" s="382">
        <f t="shared" si="435"/>
        <v>0</v>
      </c>
      <c r="HY115" s="382">
        <f t="shared" si="436"/>
        <v>0</v>
      </c>
      <c r="HZ115" s="382">
        <f t="shared" si="437"/>
        <v>0</v>
      </c>
      <c r="IA115" s="382">
        <f t="shared" si="438"/>
        <v>0</v>
      </c>
      <c r="IB115" s="382">
        <f t="shared" si="439"/>
        <v>0</v>
      </c>
      <c r="IC115" s="382">
        <f t="shared" si="440"/>
        <v>0</v>
      </c>
      <c r="ID115" s="382">
        <f t="shared" si="441"/>
        <v>0</v>
      </c>
      <c r="IE115" s="382">
        <f t="shared" si="442"/>
        <v>0</v>
      </c>
      <c r="IF115" s="382">
        <f t="shared" si="443"/>
        <v>0</v>
      </c>
      <c r="IG115" s="382">
        <f t="shared" si="444"/>
        <v>0</v>
      </c>
    </row>
    <row r="116" spans="1:241" s="35" customFormat="1" ht="20.25" hidden="1" customHeight="1" outlineLevel="2">
      <c r="A116" s="57" t="s">
        <v>98</v>
      </c>
      <c r="B116" s="60" t="s">
        <v>243</v>
      </c>
      <c r="C116" s="60"/>
      <c r="D116" s="60" t="s">
        <v>354</v>
      </c>
      <c r="E116" s="245"/>
      <c r="F116" s="245"/>
      <c r="G116" s="245"/>
      <c r="H116" s="245"/>
      <c r="I116" s="245"/>
      <c r="J116" s="245">
        <v>2017</v>
      </c>
      <c r="K116" s="245">
        <v>2017</v>
      </c>
      <c r="L116" s="245"/>
      <c r="M116" s="34">
        <f t="shared" si="540"/>
        <v>479.375</v>
      </c>
      <c r="N116" s="341" t="s">
        <v>606</v>
      </c>
      <c r="O116" s="34">
        <f t="shared" si="541"/>
        <v>479.375</v>
      </c>
      <c r="P116" s="34">
        <f t="shared" si="542"/>
        <v>479.375</v>
      </c>
      <c r="Q116" s="34">
        <f t="shared" si="542"/>
        <v>479.375</v>
      </c>
      <c r="R116" s="34">
        <f t="shared" si="542"/>
        <v>0</v>
      </c>
      <c r="S116" s="34">
        <f t="shared" si="542"/>
        <v>0</v>
      </c>
      <c r="T116" s="34">
        <f t="shared" si="542"/>
        <v>0</v>
      </c>
      <c r="U116" s="34">
        <f t="shared" si="542"/>
        <v>0</v>
      </c>
      <c r="V116" s="66">
        <f t="shared" si="448"/>
        <v>0</v>
      </c>
      <c r="W116" s="34"/>
      <c r="X116" s="34"/>
      <c r="Y116" s="34"/>
      <c r="Z116" s="34"/>
      <c r="AA116" s="34"/>
      <c r="AB116" s="34"/>
      <c r="AC116" s="34"/>
      <c r="AD116" s="34"/>
      <c r="AE116" s="34"/>
      <c r="AF116" s="34"/>
      <c r="AG116" s="34">
        <f t="shared" si="543"/>
        <v>0</v>
      </c>
      <c r="AH116" s="34">
        <f t="shared" si="543"/>
        <v>0</v>
      </c>
      <c r="AI116" s="34">
        <f t="shared" si="415"/>
        <v>0</v>
      </c>
      <c r="AJ116" s="34"/>
      <c r="AK116" s="34"/>
      <c r="AL116" s="34"/>
      <c r="AM116" s="34"/>
      <c r="AN116" s="34"/>
      <c r="AO116" s="34"/>
      <c r="AP116" s="34"/>
      <c r="AQ116" s="34"/>
      <c r="AR116" s="34"/>
      <c r="AS116" s="34">
        <f t="shared" si="544"/>
        <v>0</v>
      </c>
      <c r="AT116" s="34">
        <f t="shared" si="544"/>
        <v>0</v>
      </c>
      <c r="AU116" s="34"/>
      <c r="AV116" s="34">
        <f t="shared" si="545"/>
        <v>0</v>
      </c>
      <c r="AW116" s="34">
        <f t="shared" si="545"/>
        <v>0</v>
      </c>
      <c r="AX116" s="34"/>
      <c r="AY116" s="34">
        <f t="shared" si="546"/>
        <v>479.375</v>
      </c>
      <c r="AZ116" s="34">
        <f t="shared" si="546"/>
        <v>479.375</v>
      </c>
      <c r="BA116" s="34">
        <f>406.25*1.18</f>
        <v>479.375</v>
      </c>
      <c r="BB116" s="34">
        <f>406.25*1.18</f>
        <v>479.375</v>
      </c>
      <c r="BC116" s="245"/>
      <c r="BD116" s="245"/>
      <c r="BE116" s="245"/>
      <c r="BF116" s="245"/>
      <c r="BG116" s="245"/>
      <c r="BH116" s="245"/>
      <c r="BI116" s="245"/>
      <c r="BJ116" s="245"/>
      <c r="BK116" s="47"/>
      <c r="BL116" s="47"/>
      <c r="BM116" s="34">
        <f t="shared" si="547"/>
        <v>0</v>
      </c>
      <c r="BN116" s="34">
        <f t="shared" si="547"/>
        <v>0</v>
      </c>
      <c r="BO116" s="245"/>
      <c r="BP116" s="245"/>
      <c r="BQ116" s="245"/>
      <c r="BR116" s="245"/>
      <c r="BS116" s="245"/>
      <c r="BT116" s="245"/>
      <c r="BU116" s="245"/>
      <c r="BV116" s="245"/>
      <c r="BW116" s="245"/>
      <c r="BX116" s="245"/>
      <c r="BY116" s="245"/>
      <c r="BZ116" s="245"/>
      <c r="CA116" s="34">
        <f t="shared" si="457"/>
        <v>0</v>
      </c>
      <c r="CB116" s="34">
        <f t="shared" si="457"/>
        <v>0</v>
      </c>
      <c r="CC116" s="245"/>
      <c r="CD116" s="245"/>
      <c r="CE116" s="245"/>
      <c r="CF116" s="245"/>
      <c r="CG116" s="245"/>
      <c r="CH116" s="245"/>
      <c r="CI116" s="245"/>
      <c r="CJ116" s="245"/>
      <c r="CK116" s="245"/>
      <c r="CL116" s="245"/>
      <c r="CM116" s="245"/>
      <c r="CN116" s="245"/>
      <c r="CO116" s="34">
        <f t="shared" si="548"/>
        <v>0</v>
      </c>
      <c r="CP116" s="34">
        <f t="shared" si="548"/>
        <v>0</v>
      </c>
      <c r="CQ116" s="34"/>
      <c r="CR116" s="34"/>
      <c r="CS116" s="34"/>
      <c r="CT116" s="34"/>
      <c r="CU116" s="34"/>
      <c r="CV116" s="34"/>
      <c r="CW116" s="34"/>
      <c r="CX116" s="34"/>
      <c r="CY116" s="34"/>
      <c r="CZ116" s="58"/>
      <c r="DA116" s="58"/>
      <c r="DB116" s="58"/>
      <c r="DC116" s="380">
        <f t="shared" si="461"/>
        <v>479.375</v>
      </c>
      <c r="DD116" s="380">
        <f t="shared" si="462"/>
        <v>479.375</v>
      </c>
      <c r="DE116" s="64">
        <f t="shared" si="463"/>
        <v>479.375</v>
      </c>
      <c r="DF116" s="64">
        <f t="shared" si="464"/>
        <v>479.375</v>
      </c>
      <c r="DG116" s="64">
        <f t="shared" si="465"/>
        <v>0</v>
      </c>
      <c r="DH116" s="64">
        <f t="shared" si="466"/>
        <v>0</v>
      </c>
      <c r="DI116" s="64">
        <f t="shared" si="467"/>
        <v>0</v>
      </c>
      <c r="DJ116" s="64">
        <f t="shared" si="468"/>
        <v>0</v>
      </c>
      <c r="DK116" s="64">
        <f t="shared" si="469"/>
        <v>0</v>
      </c>
      <c r="DL116" s="64">
        <f t="shared" si="470"/>
        <v>0</v>
      </c>
      <c r="DM116" s="64">
        <f t="shared" si="471"/>
        <v>0</v>
      </c>
      <c r="DN116" s="64">
        <f t="shared" si="472"/>
        <v>0</v>
      </c>
      <c r="DO116" s="64">
        <f t="shared" si="473"/>
        <v>0</v>
      </c>
      <c r="DP116" s="64">
        <f t="shared" si="474"/>
        <v>0</v>
      </c>
      <c r="DQ116" s="245"/>
      <c r="DR116" s="245"/>
      <c r="DS116" s="245"/>
      <c r="DT116" s="245"/>
      <c r="DU116" s="245"/>
      <c r="DV116" s="245"/>
      <c r="DW116" s="245"/>
      <c r="DX116" s="245"/>
      <c r="DY116" s="33"/>
      <c r="DZ116" s="33"/>
      <c r="EA116" s="33"/>
      <c r="EB116" s="64">
        <f t="shared" si="533"/>
        <v>479.375</v>
      </c>
      <c r="EC116" s="426">
        <f t="shared" si="534"/>
        <v>479.375</v>
      </c>
      <c r="ED116" s="426">
        <f t="shared" si="384"/>
        <v>479.375</v>
      </c>
      <c r="EE116" s="64">
        <f t="shared" si="385"/>
        <v>479.375</v>
      </c>
      <c r="EF116" s="64">
        <f t="shared" si="475"/>
        <v>479.375</v>
      </c>
      <c r="EG116" s="64">
        <f t="shared" si="386"/>
        <v>479.375</v>
      </c>
      <c r="EH116" s="64">
        <f t="shared" si="476"/>
        <v>479.375</v>
      </c>
      <c r="EI116" s="64">
        <f t="shared" si="477"/>
        <v>0</v>
      </c>
      <c r="EJ116" s="64">
        <f t="shared" si="387"/>
        <v>0</v>
      </c>
      <c r="EK116" s="64">
        <f t="shared" si="478"/>
        <v>0</v>
      </c>
      <c r="EL116" s="64">
        <f t="shared" si="479"/>
        <v>0</v>
      </c>
      <c r="EM116" s="64">
        <f t="shared" si="480"/>
        <v>0</v>
      </c>
      <c r="EN116" s="64">
        <f t="shared" si="481"/>
        <v>0</v>
      </c>
      <c r="EO116" s="64">
        <f t="shared" si="482"/>
        <v>0</v>
      </c>
      <c r="EP116" s="64">
        <f t="shared" si="483"/>
        <v>0</v>
      </c>
      <c r="EQ116" s="64">
        <f t="shared" si="484"/>
        <v>0</v>
      </c>
      <c r="ER116" s="64">
        <f t="shared" si="485"/>
        <v>0</v>
      </c>
      <c r="ES116" s="64"/>
      <c r="ET116" s="426">
        <f t="shared" si="486"/>
        <v>0</v>
      </c>
      <c r="EU116" s="64">
        <f t="shared" si="487"/>
        <v>0</v>
      </c>
      <c r="EV116" s="64"/>
      <c r="EW116" s="426">
        <f t="shared" si="488"/>
        <v>0</v>
      </c>
      <c r="EX116" s="64">
        <f t="shared" si="535"/>
        <v>0</v>
      </c>
      <c r="EY116" s="426">
        <f t="shared" si="536"/>
        <v>0</v>
      </c>
      <c r="EZ116" s="426">
        <f t="shared" si="390"/>
        <v>0</v>
      </c>
      <c r="FA116" s="64">
        <f t="shared" si="391"/>
        <v>0</v>
      </c>
      <c r="FB116" s="64">
        <f t="shared" si="489"/>
        <v>0</v>
      </c>
      <c r="FC116" s="64">
        <f t="shared" si="392"/>
        <v>0</v>
      </c>
      <c r="FD116" s="64">
        <f t="shared" si="490"/>
        <v>0</v>
      </c>
      <c r="FE116" s="64">
        <f t="shared" si="491"/>
        <v>0</v>
      </c>
      <c r="FF116" s="64">
        <f t="shared" si="393"/>
        <v>0</v>
      </c>
      <c r="FG116" s="64">
        <f t="shared" si="492"/>
        <v>0</v>
      </c>
      <c r="FH116" s="64">
        <f t="shared" si="493"/>
        <v>0</v>
      </c>
      <c r="FI116" s="64">
        <f t="shared" si="494"/>
        <v>0</v>
      </c>
      <c r="FJ116" s="64">
        <f t="shared" si="495"/>
        <v>0</v>
      </c>
      <c r="FK116" s="64">
        <f t="shared" si="496"/>
        <v>0</v>
      </c>
      <c r="FL116" s="64">
        <f t="shared" si="497"/>
        <v>0</v>
      </c>
      <c r="FM116" s="64">
        <f t="shared" si="498"/>
        <v>0</v>
      </c>
      <c r="FN116" s="64">
        <f t="shared" si="499"/>
        <v>0</v>
      </c>
      <c r="FO116" s="64"/>
      <c r="FP116" s="64">
        <f t="shared" si="500"/>
        <v>0</v>
      </c>
      <c r="FQ116" s="64">
        <f t="shared" si="501"/>
        <v>0</v>
      </c>
      <c r="FR116" s="64"/>
      <c r="FS116" s="64">
        <f t="shared" si="502"/>
        <v>0</v>
      </c>
      <c r="FT116" s="64">
        <f t="shared" si="503"/>
        <v>0</v>
      </c>
      <c r="FU116" s="426">
        <f t="shared" si="504"/>
        <v>0</v>
      </c>
      <c r="FV116" s="426">
        <f t="shared" si="394"/>
        <v>0</v>
      </c>
      <c r="FW116" s="64">
        <f t="shared" si="395"/>
        <v>0</v>
      </c>
      <c r="FX116" s="64">
        <f t="shared" si="505"/>
        <v>0</v>
      </c>
      <c r="FY116" s="64">
        <f t="shared" si="396"/>
        <v>0</v>
      </c>
      <c r="FZ116" s="64">
        <f t="shared" si="506"/>
        <v>0</v>
      </c>
      <c r="GA116" s="64">
        <f t="shared" si="507"/>
        <v>0</v>
      </c>
      <c r="GB116" s="64">
        <f t="shared" si="397"/>
        <v>0</v>
      </c>
      <c r="GC116" s="64">
        <f t="shared" si="508"/>
        <v>0</v>
      </c>
      <c r="GD116" s="64">
        <f t="shared" si="509"/>
        <v>0</v>
      </c>
      <c r="GE116" s="64">
        <f t="shared" si="510"/>
        <v>0</v>
      </c>
      <c r="GF116" s="64">
        <f t="shared" si="511"/>
        <v>0</v>
      </c>
      <c r="GG116" s="64">
        <f t="shared" si="512"/>
        <v>0</v>
      </c>
      <c r="GH116" s="64">
        <f t="shared" si="513"/>
        <v>0</v>
      </c>
      <c r="GI116" s="64">
        <f t="shared" si="514"/>
        <v>0</v>
      </c>
      <c r="GJ116" s="64">
        <f t="shared" si="515"/>
        <v>0</v>
      </c>
      <c r="GK116" s="64"/>
      <c r="GL116" s="64">
        <f t="shared" si="516"/>
        <v>0</v>
      </c>
      <c r="GM116" s="64">
        <f t="shared" si="517"/>
        <v>0</v>
      </c>
      <c r="GN116" s="64"/>
      <c r="GO116" s="64">
        <f t="shared" si="518"/>
        <v>0</v>
      </c>
      <c r="GP116" s="64">
        <f t="shared" si="519"/>
        <v>0</v>
      </c>
      <c r="GQ116" s="426">
        <f t="shared" si="520"/>
        <v>0</v>
      </c>
      <c r="GR116" s="426">
        <f t="shared" si="398"/>
        <v>0</v>
      </c>
      <c r="GS116" s="64">
        <f t="shared" si="399"/>
        <v>0</v>
      </c>
      <c r="GT116" s="64">
        <f t="shared" si="521"/>
        <v>0</v>
      </c>
      <c r="GU116" s="64">
        <f t="shared" si="400"/>
        <v>0</v>
      </c>
      <c r="GV116" s="64">
        <f t="shared" si="522"/>
        <v>0</v>
      </c>
      <c r="GW116" s="64">
        <f t="shared" si="523"/>
        <v>0</v>
      </c>
      <c r="GX116" s="64">
        <f t="shared" si="401"/>
        <v>0</v>
      </c>
      <c r="GY116" s="64">
        <f t="shared" si="524"/>
        <v>0</v>
      </c>
      <c r="GZ116" s="64">
        <f t="shared" si="525"/>
        <v>0</v>
      </c>
      <c r="HA116" s="64">
        <f t="shared" si="402"/>
        <v>0</v>
      </c>
      <c r="HB116" s="64">
        <f t="shared" si="526"/>
        <v>0</v>
      </c>
      <c r="HC116" s="64">
        <f t="shared" si="527"/>
        <v>0</v>
      </c>
      <c r="HD116" s="64">
        <f t="shared" si="403"/>
        <v>0</v>
      </c>
      <c r="HE116" s="64">
        <f t="shared" si="528"/>
        <v>0</v>
      </c>
      <c r="HF116" s="64">
        <f t="shared" si="529"/>
        <v>0</v>
      </c>
      <c r="HG116" s="64"/>
      <c r="HH116" s="64">
        <f t="shared" si="530"/>
        <v>0</v>
      </c>
      <c r="HI116" s="64">
        <f t="shared" si="531"/>
        <v>0</v>
      </c>
      <c r="HJ116" s="64"/>
      <c r="HK116" s="64">
        <f t="shared" si="532"/>
        <v>0</v>
      </c>
      <c r="HL116" s="382">
        <f t="shared" si="381"/>
        <v>479.375</v>
      </c>
      <c r="HM116" s="398">
        <f t="shared" si="305"/>
        <v>479.375</v>
      </c>
      <c r="HN116" s="398">
        <f t="shared" si="404"/>
        <v>479.375</v>
      </c>
      <c r="HO116" s="382">
        <f t="shared" si="306"/>
        <v>479.375</v>
      </c>
      <c r="HP116" s="382">
        <f t="shared" si="405"/>
        <v>479.375</v>
      </c>
      <c r="HQ116" s="382">
        <f t="shared" si="428"/>
        <v>479.375</v>
      </c>
      <c r="HR116" s="382">
        <f t="shared" si="429"/>
        <v>479.375</v>
      </c>
      <c r="HS116" s="382">
        <f t="shared" si="430"/>
        <v>0</v>
      </c>
      <c r="HT116" s="382">
        <f t="shared" si="431"/>
        <v>0</v>
      </c>
      <c r="HU116" s="382">
        <f t="shared" si="432"/>
        <v>0</v>
      </c>
      <c r="HV116" s="382">
        <f t="shared" si="433"/>
        <v>0</v>
      </c>
      <c r="HW116" s="382">
        <f t="shared" si="434"/>
        <v>0</v>
      </c>
      <c r="HX116" s="382">
        <f t="shared" si="435"/>
        <v>0</v>
      </c>
      <c r="HY116" s="382">
        <f t="shared" si="436"/>
        <v>0</v>
      </c>
      <c r="HZ116" s="382">
        <f t="shared" si="437"/>
        <v>0</v>
      </c>
      <c r="IA116" s="382">
        <f t="shared" si="438"/>
        <v>0</v>
      </c>
      <c r="IB116" s="382">
        <f t="shared" si="439"/>
        <v>0</v>
      </c>
      <c r="IC116" s="382">
        <f t="shared" si="440"/>
        <v>0</v>
      </c>
      <c r="ID116" s="382">
        <f t="shared" si="441"/>
        <v>0</v>
      </c>
      <c r="IE116" s="382">
        <f t="shared" si="442"/>
        <v>0</v>
      </c>
      <c r="IF116" s="382">
        <f t="shared" si="443"/>
        <v>0</v>
      </c>
      <c r="IG116" s="382">
        <f t="shared" si="444"/>
        <v>0</v>
      </c>
    </row>
    <row r="117" spans="1:241" s="35" customFormat="1" ht="20.25" hidden="1" customHeight="1" outlineLevel="2">
      <c r="A117" s="57" t="s">
        <v>99</v>
      </c>
      <c r="B117" s="60" t="s">
        <v>72</v>
      </c>
      <c r="C117" s="60" t="s">
        <v>147</v>
      </c>
      <c r="D117" s="60" t="s">
        <v>177</v>
      </c>
      <c r="E117" s="245" t="s">
        <v>21</v>
      </c>
      <c r="F117" s="245"/>
      <c r="G117" s="245"/>
      <c r="H117" s="245"/>
      <c r="I117" s="245"/>
      <c r="J117" s="245">
        <v>2020</v>
      </c>
      <c r="K117" s="245">
        <v>2020</v>
      </c>
      <c r="L117" s="245"/>
      <c r="M117" s="34">
        <f t="shared" si="540"/>
        <v>2150</v>
      </c>
      <c r="N117" s="341" t="s">
        <v>606</v>
      </c>
      <c r="O117" s="34">
        <f t="shared" si="541"/>
        <v>2150</v>
      </c>
      <c r="P117" s="34">
        <f t="shared" si="542"/>
        <v>0</v>
      </c>
      <c r="Q117" s="34">
        <f t="shared" si="542"/>
        <v>0</v>
      </c>
      <c r="R117" s="34">
        <f t="shared" si="542"/>
        <v>0</v>
      </c>
      <c r="S117" s="34">
        <f t="shared" si="542"/>
        <v>0</v>
      </c>
      <c r="T117" s="34">
        <f t="shared" si="542"/>
        <v>2150</v>
      </c>
      <c r="U117" s="34">
        <f t="shared" si="542"/>
        <v>0</v>
      </c>
      <c r="V117" s="66">
        <f t="shared" si="448"/>
        <v>0</v>
      </c>
      <c r="W117" s="34"/>
      <c r="X117" s="34"/>
      <c r="Y117" s="34"/>
      <c r="Z117" s="34"/>
      <c r="AA117" s="34"/>
      <c r="AB117" s="34"/>
      <c r="AC117" s="34"/>
      <c r="AD117" s="34"/>
      <c r="AE117" s="34"/>
      <c r="AF117" s="34"/>
      <c r="AG117" s="34">
        <f t="shared" si="543"/>
        <v>0</v>
      </c>
      <c r="AH117" s="34">
        <f t="shared" si="543"/>
        <v>2150</v>
      </c>
      <c r="AI117" s="34">
        <f t="shared" si="415"/>
        <v>0</v>
      </c>
      <c r="AJ117" s="34"/>
      <c r="AK117" s="34"/>
      <c r="AL117" s="34"/>
      <c r="AM117" s="34"/>
      <c r="AN117" s="34"/>
      <c r="AO117" s="34"/>
      <c r="AP117" s="34"/>
      <c r="AQ117" s="34"/>
      <c r="AR117" s="34"/>
      <c r="AS117" s="34">
        <f t="shared" si="544"/>
        <v>0</v>
      </c>
      <c r="AT117" s="34">
        <f t="shared" si="544"/>
        <v>0</v>
      </c>
      <c r="AU117" s="34"/>
      <c r="AV117" s="34">
        <f t="shared" si="545"/>
        <v>0</v>
      </c>
      <c r="AW117" s="34">
        <f t="shared" si="545"/>
        <v>0</v>
      </c>
      <c r="AX117" s="34"/>
      <c r="AY117" s="34">
        <f t="shared" si="546"/>
        <v>2150</v>
      </c>
      <c r="AZ117" s="34">
        <f>+BB117+BD117+BH117+BF117+BJ117+BL117</f>
        <v>2150</v>
      </c>
      <c r="BA117" s="34"/>
      <c r="BB117" s="34"/>
      <c r="BC117" s="184"/>
      <c r="BD117" s="184"/>
      <c r="BE117" s="245">
        <v>2150</v>
      </c>
      <c r="BG117" s="185">
        <v>0</v>
      </c>
      <c r="BH117" s="185">
        <v>2150</v>
      </c>
      <c r="BI117" s="245"/>
      <c r="BJ117" s="245"/>
      <c r="BK117" s="47"/>
      <c r="BL117" s="47"/>
      <c r="BM117" s="34">
        <f t="shared" si="547"/>
        <v>0</v>
      </c>
      <c r="BN117" s="34">
        <f t="shared" si="547"/>
        <v>0</v>
      </c>
      <c r="BO117" s="245"/>
      <c r="BP117" s="245"/>
      <c r="BQ117" s="245"/>
      <c r="BR117" s="245"/>
      <c r="BS117" s="245"/>
      <c r="BT117" s="245"/>
      <c r="BU117" s="245"/>
      <c r="BV117" s="245"/>
      <c r="BW117" s="245"/>
      <c r="BX117" s="245"/>
      <c r="BY117" s="245"/>
      <c r="BZ117" s="245"/>
      <c r="CA117" s="34">
        <f t="shared" si="457"/>
        <v>0</v>
      </c>
      <c r="CB117" s="34">
        <f t="shared" si="457"/>
        <v>0</v>
      </c>
      <c r="CC117" s="245"/>
      <c r="CD117" s="245"/>
      <c r="CE117" s="245"/>
      <c r="CF117" s="245"/>
      <c r="CG117" s="245"/>
      <c r="CH117" s="245"/>
      <c r="CI117" s="245"/>
      <c r="CJ117" s="245"/>
      <c r="CK117" s="245"/>
      <c r="CL117" s="245"/>
      <c r="CM117" s="245"/>
      <c r="CN117" s="245"/>
      <c r="CO117" s="34">
        <f t="shared" si="548"/>
        <v>0</v>
      </c>
      <c r="CP117" s="34">
        <f t="shared" si="548"/>
        <v>0</v>
      </c>
      <c r="CQ117" s="34"/>
      <c r="CR117" s="34"/>
      <c r="CS117" s="34"/>
      <c r="CT117" s="34"/>
      <c r="CU117" s="34"/>
      <c r="CV117" s="34"/>
      <c r="CW117" s="34"/>
      <c r="CX117" s="34"/>
      <c r="CY117" s="34"/>
      <c r="CZ117" s="58"/>
      <c r="DA117" s="58"/>
      <c r="DB117" s="58"/>
      <c r="DC117" s="380">
        <f t="shared" si="461"/>
        <v>2150</v>
      </c>
      <c r="DD117" s="380">
        <f t="shared" si="462"/>
        <v>2150</v>
      </c>
      <c r="DE117" s="64">
        <f t="shared" si="463"/>
        <v>0</v>
      </c>
      <c r="DF117" s="64">
        <f t="shared" si="464"/>
        <v>0</v>
      </c>
      <c r="DG117" s="64">
        <f t="shared" si="465"/>
        <v>0</v>
      </c>
      <c r="DH117" s="64">
        <f t="shared" si="466"/>
        <v>0</v>
      </c>
      <c r="DI117" s="64">
        <f t="shared" si="467"/>
        <v>2150</v>
      </c>
      <c r="DJ117" s="64">
        <f t="shared" si="468"/>
        <v>0</v>
      </c>
      <c r="DK117" s="64">
        <f t="shared" si="469"/>
        <v>0</v>
      </c>
      <c r="DL117" s="64">
        <f t="shared" si="470"/>
        <v>2150</v>
      </c>
      <c r="DM117" s="64">
        <f t="shared" si="471"/>
        <v>0</v>
      </c>
      <c r="DN117" s="64">
        <f t="shared" si="472"/>
        <v>0</v>
      </c>
      <c r="DO117" s="64">
        <f t="shared" si="473"/>
        <v>0</v>
      </c>
      <c r="DP117" s="64">
        <f t="shared" si="474"/>
        <v>0</v>
      </c>
      <c r="DQ117" s="245">
        <v>0</v>
      </c>
      <c r="DR117" s="245">
        <v>0</v>
      </c>
      <c r="DS117" s="245">
        <v>0</v>
      </c>
      <c r="DT117" s="245">
        <v>1</v>
      </c>
      <c r="DU117" s="245">
        <v>0</v>
      </c>
      <c r="DV117" s="245">
        <f t="shared" si="549"/>
        <v>1</v>
      </c>
      <c r="DW117" s="245"/>
      <c r="DX117" s="245"/>
      <c r="DY117" s="33"/>
      <c r="DZ117" s="33"/>
      <c r="EA117" s="33"/>
      <c r="EB117" s="64">
        <f t="shared" si="533"/>
        <v>2150</v>
      </c>
      <c r="EC117" s="426">
        <f t="shared" si="534"/>
        <v>0</v>
      </c>
      <c r="ED117" s="426">
        <f t="shared" si="384"/>
        <v>2150</v>
      </c>
      <c r="EE117" s="64">
        <f t="shared" si="385"/>
        <v>2150</v>
      </c>
      <c r="EF117" s="64">
        <f t="shared" si="475"/>
        <v>0</v>
      </c>
      <c r="EG117" s="64">
        <f t="shared" si="386"/>
        <v>0</v>
      </c>
      <c r="EH117" s="64">
        <f t="shared" si="476"/>
        <v>0</v>
      </c>
      <c r="EI117" s="64">
        <f t="shared" si="477"/>
        <v>0</v>
      </c>
      <c r="EJ117" s="64">
        <f t="shared" si="387"/>
        <v>0</v>
      </c>
      <c r="EK117" s="64">
        <f t="shared" si="478"/>
        <v>0</v>
      </c>
      <c r="EL117" s="64">
        <f t="shared" si="479"/>
        <v>2150</v>
      </c>
      <c r="EM117" s="64">
        <f t="shared" si="480"/>
        <v>0</v>
      </c>
      <c r="EN117" s="64">
        <f t="shared" si="481"/>
        <v>0</v>
      </c>
      <c r="EO117" s="64">
        <f t="shared" si="482"/>
        <v>0</v>
      </c>
      <c r="EP117" s="64">
        <f t="shared" si="483"/>
        <v>0</v>
      </c>
      <c r="EQ117" s="64">
        <f t="shared" si="484"/>
        <v>2150</v>
      </c>
      <c r="ER117" s="64">
        <f t="shared" si="485"/>
        <v>0</v>
      </c>
      <c r="ES117" s="64"/>
      <c r="ET117" s="426">
        <f t="shared" si="486"/>
        <v>0</v>
      </c>
      <c r="EU117" s="64">
        <f t="shared" si="487"/>
        <v>0</v>
      </c>
      <c r="EV117" s="64"/>
      <c r="EW117" s="426">
        <f t="shared" si="488"/>
        <v>0</v>
      </c>
      <c r="EX117" s="64">
        <f t="shared" si="535"/>
        <v>0</v>
      </c>
      <c r="EY117" s="426">
        <f t="shared" si="536"/>
        <v>0</v>
      </c>
      <c r="EZ117" s="426">
        <f t="shared" si="390"/>
        <v>0</v>
      </c>
      <c r="FA117" s="64">
        <f t="shared" si="391"/>
        <v>0</v>
      </c>
      <c r="FB117" s="64">
        <f t="shared" si="489"/>
        <v>0</v>
      </c>
      <c r="FC117" s="64">
        <f t="shared" si="392"/>
        <v>0</v>
      </c>
      <c r="FD117" s="64">
        <f t="shared" si="490"/>
        <v>0</v>
      </c>
      <c r="FE117" s="64">
        <f t="shared" si="491"/>
        <v>0</v>
      </c>
      <c r="FF117" s="64">
        <f t="shared" si="393"/>
        <v>0</v>
      </c>
      <c r="FG117" s="64">
        <f t="shared" si="492"/>
        <v>0</v>
      </c>
      <c r="FH117" s="64">
        <f t="shared" si="493"/>
        <v>0</v>
      </c>
      <c r="FI117" s="64">
        <f t="shared" si="494"/>
        <v>0</v>
      </c>
      <c r="FJ117" s="64">
        <f t="shared" si="495"/>
        <v>0</v>
      </c>
      <c r="FK117" s="64">
        <f t="shared" si="496"/>
        <v>0</v>
      </c>
      <c r="FL117" s="64">
        <f t="shared" si="497"/>
        <v>0</v>
      </c>
      <c r="FM117" s="64">
        <f t="shared" si="498"/>
        <v>0</v>
      </c>
      <c r="FN117" s="64">
        <f t="shared" si="499"/>
        <v>0</v>
      </c>
      <c r="FO117" s="64"/>
      <c r="FP117" s="64">
        <f t="shared" si="500"/>
        <v>0</v>
      </c>
      <c r="FQ117" s="64">
        <f t="shared" si="501"/>
        <v>0</v>
      </c>
      <c r="FR117" s="64"/>
      <c r="FS117" s="64">
        <f t="shared" si="502"/>
        <v>0</v>
      </c>
      <c r="FT117" s="64">
        <f t="shared" si="503"/>
        <v>0</v>
      </c>
      <c r="FU117" s="426">
        <f t="shared" si="504"/>
        <v>0</v>
      </c>
      <c r="FV117" s="426">
        <f t="shared" si="394"/>
        <v>0</v>
      </c>
      <c r="FW117" s="64">
        <f t="shared" si="395"/>
        <v>0</v>
      </c>
      <c r="FX117" s="64">
        <f t="shared" si="505"/>
        <v>0</v>
      </c>
      <c r="FY117" s="64">
        <f t="shared" si="396"/>
        <v>0</v>
      </c>
      <c r="FZ117" s="64">
        <f t="shared" si="506"/>
        <v>0</v>
      </c>
      <c r="GA117" s="64">
        <f t="shared" si="507"/>
        <v>0</v>
      </c>
      <c r="GB117" s="64">
        <f t="shared" si="397"/>
        <v>0</v>
      </c>
      <c r="GC117" s="64">
        <f t="shared" si="508"/>
        <v>0</v>
      </c>
      <c r="GD117" s="64">
        <f t="shared" si="509"/>
        <v>0</v>
      </c>
      <c r="GE117" s="64">
        <f t="shared" si="510"/>
        <v>0</v>
      </c>
      <c r="GF117" s="64">
        <f t="shared" si="511"/>
        <v>0</v>
      </c>
      <c r="GG117" s="64">
        <f t="shared" si="512"/>
        <v>0</v>
      </c>
      <c r="GH117" s="64">
        <f t="shared" si="513"/>
        <v>0</v>
      </c>
      <c r="GI117" s="64">
        <f t="shared" si="514"/>
        <v>0</v>
      </c>
      <c r="GJ117" s="64">
        <f t="shared" si="515"/>
        <v>0</v>
      </c>
      <c r="GK117" s="64"/>
      <c r="GL117" s="64">
        <f t="shared" si="516"/>
        <v>0</v>
      </c>
      <c r="GM117" s="64">
        <f t="shared" si="517"/>
        <v>0</v>
      </c>
      <c r="GN117" s="64"/>
      <c r="GO117" s="64">
        <f t="shared" si="518"/>
        <v>0</v>
      </c>
      <c r="GP117" s="64">
        <f t="shared" si="519"/>
        <v>0</v>
      </c>
      <c r="GQ117" s="426">
        <f t="shared" si="520"/>
        <v>0</v>
      </c>
      <c r="GR117" s="426">
        <f t="shared" si="398"/>
        <v>0</v>
      </c>
      <c r="GS117" s="64">
        <f t="shared" si="399"/>
        <v>0</v>
      </c>
      <c r="GT117" s="64">
        <f t="shared" si="521"/>
        <v>0</v>
      </c>
      <c r="GU117" s="64">
        <f t="shared" si="400"/>
        <v>0</v>
      </c>
      <c r="GV117" s="64">
        <f t="shared" si="522"/>
        <v>0</v>
      </c>
      <c r="GW117" s="64">
        <f t="shared" si="523"/>
        <v>0</v>
      </c>
      <c r="GX117" s="64">
        <f t="shared" si="401"/>
        <v>0</v>
      </c>
      <c r="GY117" s="64">
        <f t="shared" si="524"/>
        <v>0</v>
      </c>
      <c r="GZ117" s="64">
        <f t="shared" si="525"/>
        <v>0</v>
      </c>
      <c r="HA117" s="64">
        <f t="shared" si="402"/>
        <v>0</v>
      </c>
      <c r="HB117" s="64">
        <f t="shared" si="526"/>
        <v>0</v>
      </c>
      <c r="HC117" s="64">
        <f t="shared" si="527"/>
        <v>0</v>
      </c>
      <c r="HD117" s="64">
        <f t="shared" si="403"/>
        <v>0</v>
      </c>
      <c r="HE117" s="64">
        <f t="shared" si="528"/>
        <v>0</v>
      </c>
      <c r="HF117" s="64">
        <f t="shared" si="529"/>
        <v>0</v>
      </c>
      <c r="HG117" s="64"/>
      <c r="HH117" s="64">
        <f t="shared" si="530"/>
        <v>0</v>
      </c>
      <c r="HI117" s="64">
        <f t="shared" si="531"/>
        <v>0</v>
      </c>
      <c r="HJ117" s="64"/>
      <c r="HK117" s="64">
        <f t="shared" si="532"/>
        <v>0</v>
      </c>
      <c r="HL117" s="382">
        <f t="shared" si="381"/>
        <v>2150</v>
      </c>
      <c r="HM117" s="398">
        <f t="shared" si="305"/>
        <v>0</v>
      </c>
      <c r="HN117" s="398">
        <f t="shared" si="404"/>
        <v>2150</v>
      </c>
      <c r="HO117" s="382">
        <f t="shared" si="306"/>
        <v>2150</v>
      </c>
      <c r="HP117" s="382">
        <f t="shared" si="405"/>
        <v>0</v>
      </c>
      <c r="HQ117" s="382">
        <f t="shared" si="428"/>
        <v>0</v>
      </c>
      <c r="HR117" s="382">
        <f t="shared" si="429"/>
        <v>0</v>
      </c>
      <c r="HS117" s="382">
        <f t="shared" si="430"/>
        <v>0</v>
      </c>
      <c r="HT117" s="382">
        <f t="shared" si="431"/>
        <v>0</v>
      </c>
      <c r="HU117" s="382">
        <f t="shared" si="432"/>
        <v>0</v>
      </c>
      <c r="HV117" s="382">
        <f t="shared" si="433"/>
        <v>2150</v>
      </c>
      <c r="HW117" s="382">
        <f t="shared" si="434"/>
        <v>0</v>
      </c>
      <c r="HX117" s="382">
        <f t="shared" si="435"/>
        <v>0</v>
      </c>
      <c r="HY117" s="382">
        <f t="shared" si="436"/>
        <v>0</v>
      </c>
      <c r="HZ117" s="382">
        <f t="shared" si="437"/>
        <v>0</v>
      </c>
      <c r="IA117" s="382">
        <f t="shared" si="438"/>
        <v>2150</v>
      </c>
      <c r="IB117" s="382">
        <f t="shared" si="439"/>
        <v>0</v>
      </c>
      <c r="IC117" s="382">
        <f t="shared" si="440"/>
        <v>0</v>
      </c>
      <c r="ID117" s="382">
        <f t="shared" si="441"/>
        <v>0</v>
      </c>
      <c r="IE117" s="382">
        <f t="shared" si="442"/>
        <v>0</v>
      </c>
      <c r="IF117" s="382">
        <f t="shared" si="443"/>
        <v>0</v>
      </c>
      <c r="IG117" s="382">
        <f t="shared" si="444"/>
        <v>0</v>
      </c>
    </row>
    <row r="118" spans="1:241" s="35" customFormat="1" ht="20.25" hidden="1" customHeight="1" outlineLevel="2">
      <c r="A118" s="57" t="s">
        <v>100</v>
      </c>
      <c r="B118" s="60" t="s">
        <v>244</v>
      </c>
      <c r="C118" s="60"/>
      <c r="D118" s="60" t="s">
        <v>372</v>
      </c>
      <c r="E118" s="245"/>
      <c r="F118" s="245"/>
      <c r="G118" s="245"/>
      <c r="H118" s="245"/>
      <c r="I118" s="245"/>
      <c r="J118" s="245">
        <v>2017</v>
      </c>
      <c r="K118" s="245">
        <v>2017</v>
      </c>
      <c r="L118" s="245"/>
      <c r="M118" s="34">
        <f t="shared" si="540"/>
        <v>450.98066</v>
      </c>
      <c r="N118" s="341" t="s">
        <v>606</v>
      </c>
      <c r="O118" s="34">
        <f t="shared" si="541"/>
        <v>450.98066</v>
      </c>
      <c r="P118" s="34">
        <f t="shared" si="542"/>
        <v>450.98066</v>
      </c>
      <c r="Q118" s="34">
        <f t="shared" si="542"/>
        <v>450.98066</v>
      </c>
      <c r="R118" s="34">
        <f t="shared" si="542"/>
        <v>0</v>
      </c>
      <c r="S118" s="34">
        <f t="shared" si="542"/>
        <v>0</v>
      </c>
      <c r="T118" s="34">
        <f t="shared" si="542"/>
        <v>0</v>
      </c>
      <c r="U118" s="34">
        <f t="shared" si="542"/>
        <v>0</v>
      </c>
      <c r="V118" s="66">
        <f t="shared" si="448"/>
        <v>0</v>
      </c>
      <c r="W118" s="34"/>
      <c r="X118" s="34"/>
      <c r="Y118" s="34"/>
      <c r="Z118" s="34"/>
      <c r="AA118" s="34"/>
      <c r="AB118" s="34"/>
      <c r="AC118" s="34"/>
      <c r="AD118" s="34"/>
      <c r="AE118" s="34"/>
      <c r="AF118" s="34"/>
      <c r="AG118" s="34">
        <f t="shared" si="543"/>
        <v>0</v>
      </c>
      <c r="AH118" s="34">
        <f t="shared" si="543"/>
        <v>0</v>
      </c>
      <c r="AI118" s="34">
        <f t="shared" si="415"/>
        <v>0</v>
      </c>
      <c r="AJ118" s="34"/>
      <c r="AK118" s="34"/>
      <c r="AL118" s="34"/>
      <c r="AM118" s="34"/>
      <c r="AN118" s="34"/>
      <c r="AO118" s="34"/>
      <c r="AP118" s="34"/>
      <c r="AQ118" s="34"/>
      <c r="AR118" s="34"/>
      <c r="AS118" s="34">
        <f t="shared" si="544"/>
        <v>0</v>
      </c>
      <c r="AT118" s="34">
        <f t="shared" si="544"/>
        <v>0</v>
      </c>
      <c r="AU118" s="34"/>
      <c r="AV118" s="34">
        <f t="shared" si="545"/>
        <v>0</v>
      </c>
      <c r="AW118" s="34">
        <f t="shared" si="545"/>
        <v>0</v>
      </c>
      <c r="AX118" s="34"/>
      <c r="AY118" s="34">
        <f t="shared" si="546"/>
        <v>450.98066</v>
      </c>
      <c r="AZ118" s="34">
        <f t="shared" si="546"/>
        <v>450.98066</v>
      </c>
      <c r="BA118" s="34">
        <f>382.187*1.18</f>
        <v>450.98066</v>
      </c>
      <c r="BB118" s="34">
        <f>382.187*1.18</f>
        <v>450.98066</v>
      </c>
      <c r="BC118" s="245"/>
      <c r="BD118" s="245"/>
      <c r="BE118" s="245"/>
      <c r="BF118" s="245"/>
      <c r="BG118" s="245"/>
      <c r="BH118" s="245"/>
      <c r="BI118" s="245"/>
      <c r="BJ118" s="245"/>
      <c r="BK118" s="47"/>
      <c r="BL118" s="47"/>
      <c r="BM118" s="34">
        <f t="shared" si="547"/>
        <v>0</v>
      </c>
      <c r="BN118" s="34">
        <f t="shared" si="547"/>
        <v>0</v>
      </c>
      <c r="BO118" s="245"/>
      <c r="BP118" s="245"/>
      <c r="BQ118" s="245"/>
      <c r="BR118" s="245"/>
      <c r="BS118" s="245"/>
      <c r="BT118" s="245"/>
      <c r="BU118" s="245"/>
      <c r="BV118" s="245"/>
      <c r="BW118" s="245"/>
      <c r="BX118" s="245"/>
      <c r="BY118" s="245"/>
      <c r="BZ118" s="245"/>
      <c r="CA118" s="34">
        <f t="shared" si="457"/>
        <v>0</v>
      </c>
      <c r="CB118" s="34">
        <f t="shared" si="457"/>
        <v>0</v>
      </c>
      <c r="CC118" s="245"/>
      <c r="CD118" s="245"/>
      <c r="CE118" s="245"/>
      <c r="CF118" s="245"/>
      <c r="CG118" s="245"/>
      <c r="CH118" s="245"/>
      <c r="CI118" s="245"/>
      <c r="CJ118" s="245"/>
      <c r="CK118" s="245"/>
      <c r="CL118" s="245"/>
      <c r="CM118" s="245"/>
      <c r="CN118" s="245"/>
      <c r="CO118" s="34">
        <f t="shared" si="548"/>
        <v>0</v>
      </c>
      <c r="CP118" s="34">
        <f t="shared" si="548"/>
        <v>0</v>
      </c>
      <c r="CQ118" s="34"/>
      <c r="CR118" s="34"/>
      <c r="CS118" s="34"/>
      <c r="CT118" s="34"/>
      <c r="CU118" s="34"/>
      <c r="CV118" s="34"/>
      <c r="CW118" s="34"/>
      <c r="CX118" s="34"/>
      <c r="CY118" s="34"/>
      <c r="CZ118" s="58"/>
      <c r="DA118" s="58"/>
      <c r="DB118" s="58"/>
      <c r="DC118" s="380">
        <f t="shared" si="461"/>
        <v>450.98066</v>
      </c>
      <c r="DD118" s="380">
        <f t="shared" si="462"/>
        <v>450.98066</v>
      </c>
      <c r="DE118" s="64">
        <f t="shared" si="463"/>
        <v>450.98066</v>
      </c>
      <c r="DF118" s="64">
        <f t="shared" si="464"/>
        <v>450.98066</v>
      </c>
      <c r="DG118" s="64">
        <f t="shared" si="465"/>
        <v>0</v>
      </c>
      <c r="DH118" s="64">
        <f t="shared" si="466"/>
        <v>0</v>
      </c>
      <c r="DI118" s="64">
        <f t="shared" si="467"/>
        <v>0</v>
      </c>
      <c r="DJ118" s="64">
        <f t="shared" si="468"/>
        <v>0</v>
      </c>
      <c r="DK118" s="64">
        <f t="shared" si="469"/>
        <v>0</v>
      </c>
      <c r="DL118" s="64">
        <f t="shared" si="470"/>
        <v>0</v>
      </c>
      <c r="DM118" s="64">
        <f t="shared" si="471"/>
        <v>0</v>
      </c>
      <c r="DN118" s="64">
        <f t="shared" si="472"/>
        <v>0</v>
      </c>
      <c r="DO118" s="64">
        <f t="shared" si="473"/>
        <v>0</v>
      </c>
      <c r="DP118" s="64">
        <f t="shared" si="474"/>
        <v>0</v>
      </c>
      <c r="DQ118" s="245"/>
      <c r="DR118" s="245"/>
      <c r="DS118" s="245"/>
      <c r="DT118" s="245"/>
      <c r="DU118" s="245"/>
      <c r="DV118" s="245"/>
      <c r="DW118" s="245"/>
      <c r="DX118" s="245"/>
      <c r="DY118" s="33"/>
      <c r="DZ118" s="33"/>
      <c r="EA118" s="33"/>
      <c r="EB118" s="64">
        <f t="shared" si="533"/>
        <v>450.98066</v>
      </c>
      <c r="EC118" s="426">
        <f t="shared" si="534"/>
        <v>450.98066</v>
      </c>
      <c r="ED118" s="426">
        <f t="shared" si="384"/>
        <v>450.98066</v>
      </c>
      <c r="EE118" s="64">
        <f t="shared" si="385"/>
        <v>450.98066</v>
      </c>
      <c r="EF118" s="64">
        <f t="shared" si="475"/>
        <v>450.98066</v>
      </c>
      <c r="EG118" s="64">
        <f t="shared" si="386"/>
        <v>450.98066</v>
      </c>
      <c r="EH118" s="64">
        <f t="shared" si="476"/>
        <v>450.98066</v>
      </c>
      <c r="EI118" s="64">
        <f t="shared" si="477"/>
        <v>0</v>
      </c>
      <c r="EJ118" s="64">
        <f t="shared" si="387"/>
        <v>0</v>
      </c>
      <c r="EK118" s="64">
        <f t="shared" si="478"/>
        <v>0</v>
      </c>
      <c r="EL118" s="64">
        <f t="shared" si="479"/>
        <v>0</v>
      </c>
      <c r="EM118" s="64">
        <f t="shared" si="480"/>
        <v>0</v>
      </c>
      <c r="EN118" s="64">
        <f t="shared" si="481"/>
        <v>0</v>
      </c>
      <c r="EO118" s="64">
        <f t="shared" si="482"/>
        <v>0</v>
      </c>
      <c r="EP118" s="64">
        <f t="shared" si="483"/>
        <v>0</v>
      </c>
      <c r="EQ118" s="64">
        <f t="shared" si="484"/>
        <v>0</v>
      </c>
      <c r="ER118" s="64">
        <f t="shared" si="485"/>
        <v>0</v>
      </c>
      <c r="ES118" s="64"/>
      <c r="ET118" s="426">
        <f t="shared" si="486"/>
        <v>0</v>
      </c>
      <c r="EU118" s="64">
        <f t="shared" si="487"/>
        <v>0</v>
      </c>
      <c r="EV118" s="64"/>
      <c r="EW118" s="426">
        <f t="shared" si="488"/>
        <v>0</v>
      </c>
      <c r="EX118" s="64">
        <f t="shared" si="535"/>
        <v>0</v>
      </c>
      <c r="EY118" s="426">
        <f t="shared" si="536"/>
        <v>0</v>
      </c>
      <c r="EZ118" s="426">
        <f t="shared" si="390"/>
        <v>0</v>
      </c>
      <c r="FA118" s="64">
        <f t="shared" si="391"/>
        <v>0</v>
      </c>
      <c r="FB118" s="64">
        <f t="shared" si="489"/>
        <v>0</v>
      </c>
      <c r="FC118" s="64">
        <f t="shared" si="392"/>
        <v>0</v>
      </c>
      <c r="FD118" s="64">
        <f t="shared" si="490"/>
        <v>0</v>
      </c>
      <c r="FE118" s="64">
        <f t="shared" si="491"/>
        <v>0</v>
      </c>
      <c r="FF118" s="64">
        <f t="shared" si="393"/>
        <v>0</v>
      </c>
      <c r="FG118" s="64">
        <f t="shared" si="492"/>
        <v>0</v>
      </c>
      <c r="FH118" s="64">
        <f t="shared" si="493"/>
        <v>0</v>
      </c>
      <c r="FI118" s="64">
        <f t="shared" si="494"/>
        <v>0</v>
      </c>
      <c r="FJ118" s="64">
        <f t="shared" si="495"/>
        <v>0</v>
      </c>
      <c r="FK118" s="64">
        <f t="shared" si="496"/>
        <v>0</v>
      </c>
      <c r="FL118" s="64">
        <f t="shared" si="497"/>
        <v>0</v>
      </c>
      <c r="FM118" s="64">
        <f t="shared" si="498"/>
        <v>0</v>
      </c>
      <c r="FN118" s="64">
        <f t="shared" si="499"/>
        <v>0</v>
      </c>
      <c r="FO118" s="64"/>
      <c r="FP118" s="64">
        <f t="shared" si="500"/>
        <v>0</v>
      </c>
      <c r="FQ118" s="64">
        <f t="shared" si="501"/>
        <v>0</v>
      </c>
      <c r="FR118" s="64"/>
      <c r="FS118" s="64">
        <f t="shared" si="502"/>
        <v>0</v>
      </c>
      <c r="FT118" s="64">
        <f t="shared" si="503"/>
        <v>0</v>
      </c>
      <c r="FU118" s="426">
        <f t="shared" si="504"/>
        <v>0</v>
      </c>
      <c r="FV118" s="426">
        <f t="shared" si="394"/>
        <v>0</v>
      </c>
      <c r="FW118" s="64">
        <f t="shared" si="395"/>
        <v>0</v>
      </c>
      <c r="FX118" s="64">
        <f t="shared" si="505"/>
        <v>0</v>
      </c>
      <c r="FY118" s="64">
        <f t="shared" si="396"/>
        <v>0</v>
      </c>
      <c r="FZ118" s="64">
        <f t="shared" si="506"/>
        <v>0</v>
      </c>
      <c r="GA118" s="64">
        <f t="shared" si="507"/>
        <v>0</v>
      </c>
      <c r="GB118" s="64">
        <f t="shared" si="397"/>
        <v>0</v>
      </c>
      <c r="GC118" s="64">
        <f t="shared" si="508"/>
        <v>0</v>
      </c>
      <c r="GD118" s="64">
        <f t="shared" si="509"/>
        <v>0</v>
      </c>
      <c r="GE118" s="64">
        <f t="shared" si="510"/>
        <v>0</v>
      </c>
      <c r="GF118" s="64">
        <f t="shared" si="511"/>
        <v>0</v>
      </c>
      <c r="GG118" s="64">
        <f t="shared" si="512"/>
        <v>0</v>
      </c>
      <c r="GH118" s="64">
        <f t="shared" si="513"/>
        <v>0</v>
      </c>
      <c r="GI118" s="64">
        <f t="shared" si="514"/>
        <v>0</v>
      </c>
      <c r="GJ118" s="64">
        <f t="shared" si="515"/>
        <v>0</v>
      </c>
      <c r="GK118" s="64"/>
      <c r="GL118" s="64">
        <f t="shared" si="516"/>
        <v>0</v>
      </c>
      <c r="GM118" s="64">
        <f t="shared" si="517"/>
        <v>0</v>
      </c>
      <c r="GN118" s="64"/>
      <c r="GO118" s="64">
        <f t="shared" si="518"/>
        <v>0</v>
      </c>
      <c r="GP118" s="64">
        <f t="shared" si="519"/>
        <v>0</v>
      </c>
      <c r="GQ118" s="426">
        <f t="shared" si="520"/>
        <v>0</v>
      </c>
      <c r="GR118" s="426">
        <f t="shared" si="398"/>
        <v>0</v>
      </c>
      <c r="GS118" s="64">
        <f t="shared" si="399"/>
        <v>0</v>
      </c>
      <c r="GT118" s="64">
        <f t="shared" si="521"/>
        <v>0</v>
      </c>
      <c r="GU118" s="64">
        <f t="shared" si="400"/>
        <v>0</v>
      </c>
      <c r="GV118" s="64">
        <f t="shared" si="522"/>
        <v>0</v>
      </c>
      <c r="GW118" s="64">
        <f t="shared" si="523"/>
        <v>0</v>
      </c>
      <c r="GX118" s="64">
        <f t="shared" si="401"/>
        <v>0</v>
      </c>
      <c r="GY118" s="64">
        <f t="shared" si="524"/>
        <v>0</v>
      </c>
      <c r="GZ118" s="64">
        <f t="shared" si="525"/>
        <v>0</v>
      </c>
      <c r="HA118" s="64">
        <f t="shared" si="402"/>
        <v>0</v>
      </c>
      <c r="HB118" s="64">
        <f t="shared" si="526"/>
        <v>0</v>
      </c>
      <c r="HC118" s="64">
        <f t="shared" si="527"/>
        <v>0</v>
      </c>
      <c r="HD118" s="64">
        <f t="shared" si="403"/>
        <v>0</v>
      </c>
      <c r="HE118" s="64">
        <f t="shared" si="528"/>
        <v>0</v>
      </c>
      <c r="HF118" s="64">
        <f t="shared" si="529"/>
        <v>0</v>
      </c>
      <c r="HG118" s="64"/>
      <c r="HH118" s="64">
        <f t="shared" si="530"/>
        <v>0</v>
      </c>
      <c r="HI118" s="64">
        <f t="shared" si="531"/>
        <v>0</v>
      </c>
      <c r="HJ118" s="64"/>
      <c r="HK118" s="64">
        <f t="shared" si="532"/>
        <v>0</v>
      </c>
      <c r="HL118" s="382">
        <f t="shared" si="381"/>
        <v>450.98066</v>
      </c>
      <c r="HM118" s="398">
        <f t="shared" si="305"/>
        <v>450.98066</v>
      </c>
      <c r="HN118" s="398">
        <f t="shared" si="404"/>
        <v>450.98066</v>
      </c>
      <c r="HO118" s="382">
        <f t="shared" si="306"/>
        <v>450.98066</v>
      </c>
      <c r="HP118" s="382">
        <f t="shared" si="405"/>
        <v>450.98066</v>
      </c>
      <c r="HQ118" s="382">
        <f t="shared" si="428"/>
        <v>450.98066</v>
      </c>
      <c r="HR118" s="382">
        <f t="shared" si="429"/>
        <v>450.98066</v>
      </c>
      <c r="HS118" s="382">
        <f t="shared" si="430"/>
        <v>0</v>
      </c>
      <c r="HT118" s="382">
        <f t="shared" si="431"/>
        <v>0</v>
      </c>
      <c r="HU118" s="382">
        <f t="shared" si="432"/>
        <v>0</v>
      </c>
      <c r="HV118" s="382">
        <f t="shared" si="433"/>
        <v>0</v>
      </c>
      <c r="HW118" s="382">
        <f t="shared" si="434"/>
        <v>0</v>
      </c>
      <c r="HX118" s="382">
        <f t="shared" si="435"/>
        <v>0</v>
      </c>
      <c r="HY118" s="382">
        <f t="shared" si="436"/>
        <v>0</v>
      </c>
      <c r="HZ118" s="382">
        <f t="shared" si="437"/>
        <v>0</v>
      </c>
      <c r="IA118" s="382">
        <f t="shared" si="438"/>
        <v>0</v>
      </c>
      <c r="IB118" s="382">
        <f t="shared" si="439"/>
        <v>0</v>
      </c>
      <c r="IC118" s="382">
        <f t="shared" si="440"/>
        <v>0</v>
      </c>
      <c r="ID118" s="382">
        <f t="shared" si="441"/>
        <v>0</v>
      </c>
      <c r="IE118" s="382">
        <f t="shared" si="442"/>
        <v>0</v>
      </c>
      <c r="IF118" s="382">
        <f t="shared" si="443"/>
        <v>0</v>
      </c>
      <c r="IG118" s="382">
        <f t="shared" si="444"/>
        <v>0</v>
      </c>
    </row>
    <row r="119" spans="1:241" s="35" customFormat="1" ht="20.25" hidden="1" customHeight="1" outlineLevel="2">
      <c r="A119" s="57" t="s">
        <v>101</v>
      </c>
      <c r="B119" s="60" t="s">
        <v>235</v>
      </c>
      <c r="C119" s="60" t="s">
        <v>147</v>
      </c>
      <c r="D119" s="60" t="s">
        <v>373</v>
      </c>
      <c r="E119" s="245" t="s">
        <v>21</v>
      </c>
      <c r="F119" s="245"/>
      <c r="G119" s="245"/>
      <c r="H119" s="245"/>
      <c r="I119" s="245"/>
      <c r="J119" s="245">
        <v>2017</v>
      </c>
      <c r="K119" s="245">
        <v>2017</v>
      </c>
      <c r="L119" s="245"/>
      <c r="M119" s="34">
        <f t="shared" si="540"/>
        <v>480.39097999999996</v>
      </c>
      <c r="N119" s="341" t="s">
        <v>606</v>
      </c>
      <c r="O119" s="34">
        <f t="shared" si="541"/>
        <v>480.39097999999996</v>
      </c>
      <c r="P119" s="34">
        <f t="shared" si="542"/>
        <v>480.39097999999996</v>
      </c>
      <c r="Q119" s="34">
        <f t="shared" si="542"/>
        <v>480.39097999999996</v>
      </c>
      <c r="R119" s="34">
        <f t="shared" si="542"/>
        <v>0</v>
      </c>
      <c r="S119" s="34">
        <f t="shared" si="542"/>
        <v>0</v>
      </c>
      <c r="T119" s="34">
        <f t="shared" si="542"/>
        <v>0</v>
      </c>
      <c r="U119" s="34">
        <f t="shared" si="542"/>
        <v>0</v>
      </c>
      <c r="V119" s="66">
        <f t="shared" si="448"/>
        <v>0</v>
      </c>
      <c r="W119" s="34"/>
      <c r="X119" s="34"/>
      <c r="Y119" s="34"/>
      <c r="Z119" s="34"/>
      <c r="AA119" s="34"/>
      <c r="AB119" s="34"/>
      <c r="AC119" s="34"/>
      <c r="AD119" s="34"/>
      <c r="AE119" s="34"/>
      <c r="AF119" s="34"/>
      <c r="AG119" s="34">
        <f t="shared" si="543"/>
        <v>0</v>
      </c>
      <c r="AH119" s="34">
        <f t="shared" si="543"/>
        <v>0</v>
      </c>
      <c r="AI119" s="34">
        <f t="shared" si="415"/>
        <v>0</v>
      </c>
      <c r="AJ119" s="34"/>
      <c r="AK119" s="34"/>
      <c r="AL119" s="34"/>
      <c r="AM119" s="34"/>
      <c r="AN119" s="34"/>
      <c r="AO119" s="34"/>
      <c r="AP119" s="34"/>
      <c r="AQ119" s="34"/>
      <c r="AR119" s="34"/>
      <c r="AS119" s="34">
        <f t="shared" si="544"/>
        <v>0</v>
      </c>
      <c r="AT119" s="34">
        <f t="shared" si="544"/>
        <v>0</v>
      </c>
      <c r="AU119" s="34"/>
      <c r="AV119" s="34">
        <f t="shared" si="545"/>
        <v>0</v>
      </c>
      <c r="AW119" s="34">
        <f t="shared" si="545"/>
        <v>0</v>
      </c>
      <c r="AX119" s="34"/>
      <c r="AY119" s="34">
        <f t="shared" si="546"/>
        <v>480.39097999999996</v>
      </c>
      <c r="AZ119" s="34">
        <f t="shared" si="546"/>
        <v>480.39097999999996</v>
      </c>
      <c r="BA119" s="34">
        <f>407.111*1.18</f>
        <v>480.39097999999996</v>
      </c>
      <c r="BB119" s="34">
        <f>407.111*1.18</f>
        <v>480.39097999999996</v>
      </c>
      <c r="BC119" s="245"/>
      <c r="BD119" s="245"/>
      <c r="BE119" s="245"/>
      <c r="BF119" s="245"/>
      <c r="BG119" s="245"/>
      <c r="BH119" s="245"/>
      <c r="BI119" s="245"/>
      <c r="BJ119" s="245"/>
      <c r="BK119" s="47"/>
      <c r="BL119" s="47"/>
      <c r="BM119" s="34">
        <f t="shared" si="547"/>
        <v>0</v>
      </c>
      <c r="BN119" s="34">
        <f t="shared" si="547"/>
        <v>0</v>
      </c>
      <c r="BO119" s="245"/>
      <c r="BP119" s="245"/>
      <c r="BQ119" s="245"/>
      <c r="BR119" s="245"/>
      <c r="BS119" s="245"/>
      <c r="BT119" s="245"/>
      <c r="BU119" s="245"/>
      <c r="BV119" s="245"/>
      <c r="BW119" s="245"/>
      <c r="BX119" s="245"/>
      <c r="BY119" s="245"/>
      <c r="BZ119" s="245"/>
      <c r="CA119" s="34">
        <f t="shared" si="457"/>
        <v>0</v>
      </c>
      <c r="CB119" s="34">
        <f t="shared" si="457"/>
        <v>0</v>
      </c>
      <c r="CC119" s="245"/>
      <c r="CD119" s="245"/>
      <c r="CE119" s="245"/>
      <c r="CF119" s="245"/>
      <c r="CG119" s="245"/>
      <c r="CH119" s="245"/>
      <c r="CI119" s="245"/>
      <c r="CJ119" s="245"/>
      <c r="CK119" s="245"/>
      <c r="CL119" s="245"/>
      <c r="CM119" s="245"/>
      <c r="CN119" s="245"/>
      <c r="CO119" s="34">
        <f t="shared" si="548"/>
        <v>0</v>
      </c>
      <c r="CP119" s="34">
        <f t="shared" si="548"/>
        <v>0</v>
      </c>
      <c r="CQ119" s="34"/>
      <c r="CR119" s="34"/>
      <c r="CS119" s="34"/>
      <c r="CT119" s="34"/>
      <c r="CU119" s="34"/>
      <c r="CV119" s="34"/>
      <c r="CW119" s="34"/>
      <c r="CX119" s="34"/>
      <c r="CY119" s="34"/>
      <c r="CZ119" s="58"/>
      <c r="DA119" s="58"/>
      <c r="DB119" s="58"/>
      <c r="DC119" s="380">
        <f t="shared" si="461"/>
        <v>480.39097999999996</v>
      </c>
      <c r="DD119" s="380">
        <f t="shared" si="462"/>
        <v>480.39097999999996</v>
      </c>
      <c r="DE119" s="64">
        <f t="shared" si="463"/>
        <v>480.39097999999996</v>
      </c>
      <c r="DF119" s="64">
        <f t="shared" si="464"/>
        <v>480.39097999999996</v>
      </c>
      <c r="DG119" s="64">
        <f t="shared" si="465"/>
        <v>0</v>
      </c>
      <c r="DH119" s="64">
        <f t="shared" si="466"/>
        <v>0</v>
      </c>
      <c r="DI119" s="64">
        <f t="shared" si="467"/>
        <v>0</v>
      </c>
      <c r="DJ119" s="64">
        <f t="shared" si="468"/>
        <v>0</v>
      </c>
      <c r="DK119" s="64">
        <f t="shared" si="469"/>
        <v>0</v>
      </c>
      <c r="DL119" s="64">
        <f t="shared" si="470"/>
        <v>0</v>
      </c>
      <c r="DM119" s="64">
        <f t="shared" si="471"/>
        <v>0</v>
      </c>
      <c r="DN119" s="64">
        <f t="shared" si="472"/>
        <v>0</v>
      </c>
      <c r="DO119" s="64">
        <f t="shared" si="473"/>
        <v>0</v>
      </c>
      <c r="DP119" s="64">
        <f t="shared" si="474"/>
        <v>0</v>
      </c>
      <c r="DQ119" s="245">
        <v>0</v>
      </c>
      <c r="DR119" s="245">
        <v>0</v>
      </c>
      <c r="DS119" s="245">
        <v>0</v>
      </c>
      <c r="DT119" s="245">
        <v>1</v>
      </c>
      <c r="DU119" s="245">
        <v>0</v>
      </c>
      <c r="DV119" s="245">
        <f t="shared" si="549"/>
        <v>1</v>
      </c>
      <c r="DW119" s="245"/>
      <c r="DX119" s="245"/>
      <c r="DY119" s="33"/>
      <c r="DZ119" s="33"/>
      <c r="EA119" s="33"/>
      <c r="EB119" s="64">
        <f t="shared" si="533"/>
        <v>480.39097999999996</v>
      </c>
      <c r="EC119" s="426">
        <f t="shared" si="534"/>
        <v>480.39097999999996</v>
      </c>
      <c r="ED119" s="426">
        <f t="shared" si="384"/>
        <v>480.39097999999996</v>
      </c>
      <c r="EE119" s="64">
        <f t="shared" si="385"/>
        <v>480.39097999999996</v>
      </c>
      <c r="EF119" s="64">
        <f t="shared" si="475"/>
        <v>480.39097999999996</v>
      </c>
      <c r="EG119" s="64">
        <f t="shared" si="386"/>
        <v>480.39097999999996</v>
      </c>
      <c r="EH119" s="64">
        <f t="shared" si="476"/>
        <v>480.39097999999996</v>
      </c>
      <c r="EI119" s="64">
        <f t="shared" si="477"/>
        <v>0</v>
      </c>
      <c r="EJ119" s="64">
        <f t="shared" si="387"/>
        <v>0</v>
      </c>
      <c r="EK119" s="64">
        <f t="shared" si="478"/>
        <v>0</v>
      </c>
      <c r="EL119" s="64">
        <f t="shared" si="479"/>
        <v>0</v>
      </c>
      <c r="EM119" s="64">
        <f t="shared" si="480"/>
        <v>0</v>
      </c>
      <c r="EN119" s="64">
        <f t="shared" si="481"/>
        <v>0</v>
      </c>
      <c r="EO119" s="64">
        <f t="shared" si="482"/>
        <v>0</v>
      </c>
      <c r="EP119" s="64">
        <f t="shared" si="483"/>
        <v>0</v>
      </c>
      <c r="EQ119" s="64">
        <f t="shared" si="484"/>
        <v>0</v>
      </c>
      <c r="ER119" s="64">
        <f t="shared" si="485"/>
        <v>0</v>
      </c>
      <c r="ES119" s="64"/>
      <c r="ET119" s="426">
        <f t="shared" si="486"/>
        <v>0</v>
      </c>
      <c r="EU119" s="64">
        <f t="shared" si="487"/>
        <v>0</v>
      </c>
      <c r="EV119" s="64"/>
      <c r="EW119" s="426">
        <f t="shared" si="488"/>
        <v>0</v>
      </c>
      <c r="EX119" s="64">
        <f t="shared" si="535"/>
        <v>0</v>
      </c>
      <c r="EY119" s="426">
        <f t="shared" si="536"/>
        <v>0</v>
      </c>
      <c r="EZ119" s="426">
        <f t="shared" si="390"/>
        <v>0</v>
      </c>
      <c r="FA119" s="64">
        <f t="shared" si="391"/>
        <v>0</v>
      </c>
      <c r="FB119" s="64">
        <f t="shared" si="489"/>
        <v>0</v>
      </c>
      <c r="FC119" s="64">
        <f t="shared" si="392"/>
        <v>0</v>
      </c>
      <c r="FD119" s="64">
        <f t="shared" si="490"/>
        <v>0</v>
      </c>
      <c r="FE119" s="64">
        <f t="shared" si="491"/>
        <v>0</v>
      </c>
      <c r="FF119" s="64">
        <f t="shared" si="393"/>
        <v>0</v>
      </c>
      <c r="FG119" s="64">
        <f t="shared" si="492"/>
        <v>0</v>
      </c>
      <c r="FH119" s="64">
        <f t="shared" si="493"/>
        <v>0</v>
      </c>
      <c r="FI119" s="64">
        <f t="shared" si="494"/>
        <v>0</v>
      </c>
      <c r="FJ119" s="64">
        <f t="shared" si="495"/>
        <v>0</v>
      </c>
      <c r="FK119" s="64">
        <f t="shared" si="496"/>
        <v>0</v>
      </c>
      <c r="FL119" s="64">
        <f t="shared" si="497"/>
        <v>0</v>
      </c>
      <c r="FM119" s="64">
        <f t="shared" si="498"/>
        <v>0</v>
      </c>
      <c r="FN119" s="64">
        <f t="shared" si="499"/>
        <v>0</v>
      </c>
      <c r="FO119" s="64"/>
      <c r="FP119" s="64">
        <f t="shared" si="500"/>
        <v>0</v>
      </c>
      <c r="FQ119" s="64">
        <f t="shared" si="501"/>
        <v>0</v>
      </c>
      <c r="FR119" s="64"/>
      <c r="FS119" s="64">
        <f t="shared" si="502"/>
        <v>0</v>
      </c>
      <c r="FT119" s="64">
        <f t="shared" si="503"/>
        <v>0</v>
      </c>
      <c r="FU119" s="426">
        <f t="shared" si="504"/>
        <v>0</v>
      </c>
      <c r="FV119" s="426">
        <f t="shared" si="394"/>
        <v>0</v>
      </c>
      <c r="FW119" s="64">
        <f t="shared" si="395"/>
        <v>0</v>
      </c>
      <c r="FX119" s="64">
        <f t="shared" si="505"/>
        <v>0</v>
      </c>
      <c r="FY119" s="64">
        <f t="shared" si="396"/>
        <v>0</v>
      </c>
      <c r="FZ119" s="64">
        <f t="shared" si="506"/>
        <v>0</v>
      </c>
      <c r="GA119" s="64">
        <f t="shared" si="507"/>
        <v>0</v>
      </c>
      <c r="GB119" s="64">
        <f t="shared" si="397"/>
        <v>0</v>
      </c>
      <c r="GC119" s="64">
        <f t="shared" si="508"/>
        <v>0</v>
      </c>
      <c r="GD119" s="64">
        <f t="shared" si="509"/>
        <v>0</v>
      </c>
      <c r="GE119" s="64">
        <f t="shared" si="510"/>
        <v>0</v>
      </c>
      <c r="GF119" s="64">
        <f t="shared" si="511"/>
        <v>0</v>
      </c>
      <c r="GG119" s="64">
        <f t="shared" si="512"/>
        <v>0</v>
      </c>
      <c r="GH119" s="64">
        <f t="shared" si="513"/>
        <v>0</v>
      </c>
      <c r="GI119" s="64">
        <f t="shared" si="514"/>
        <v>0</v>
      </c>
      <c r="GJ119" s="64">
        <f t="shared" si="515"/>
        <v>0</v>
      </c>
      <c r="GK119" s="64"/>
      <c r="GL119" s="64">
        <f t="shared" si="516"/>
        <v>0</v>
      </c>
      <c r="GM119" s="64">
        <f t="shared" si="517"/>
        <v>0</v>
      </c>
      <c r="GN119" s="64"/>
      <c r="GO119" s="64">
        <f t="shared" si="518"/>
        <v>0</v>
      </c>
      <c r="GP119" s="64">
        <f t="shared" si="519"/>
        <v>0</v>
      </c>
      <c r="GQ119" s="426">
        <f t="shared" si="520"/>
        <v>0</v>
      </c>
      <c r="GR119" s="426">
        <f t="shared" si="398"/>
        <v>0</v>
      </c>
      <c r="GS119" s="64">
        <f t="shared" si="399"/>
        <v>0</v>
      </c>
      <c r="GT119" s="64">
        <f t="shared" si="521"/>
        <v>0</v>
      </c>
      <c r="GU119" s="64">
        <f t="shared" si="400"/>
        <v>0</v>
      </c>
      <c r="GV119" s="64">
        <f t="shared" si="522"/>
        <v>0</v>
      </c>
      <c r="GW119" s="64">
        <f t="shared" si="523"/>
        <v>0</v>
      </c>
      <c r="GX119" s="64">
        <f t="shared" si="401"/>
        <v>0</v>
      </c>
      <c r="GY119" s="64">
        <f t="shared" si="524"/>
        <v>0</v>
      </c>
      <c r="GZ119" s="64">
        <f t="shared" si="525"/>
        <v>0</v>
      </c>
      <c r="HA119" s="64">
        <f t="shared" si="402"/>
        <v>0</v>
      </c>
      <c r="HB119" s="64">
        <f t="shared" si="526"/>
        <v>0</v>
      </c>
      <c r="HC119" s="64">
        <f t="shared" si="527"/>
        <v>0</v>
      </c>
      <c r="HD119" s="64">
        <f t="shared" si="403"/>
        <v>0</v>
      </c>
      <c r="HE119" s="64">
        <f t="shared" si="528"/>
        <v>0</v>
      </c>
      <c r="HF119" s="64">
        <f t="shared" si="529"/>
        <v>0</v>
      </c>
      <c r="HG119" s="64"/>
      <c r="HH119" s="64">
        <f t="shared" si="530"/>
        <v>0</v>
      </c>
      <c r="HI119" s="64">
        <f t="shared" si="531"/>
        <v>0</v>
      </c>
      <c r="HJ119" s="64"/>
      <c r="HK119" s="64">
        <f t="shared" si="532"/>
        <v>0</v>
      </c>
      <c r="HL119" s="382">
        <f t="shared" si="381"/>
        <v>480.39097999999996</v>
      </c>
      <c r="HM119" s="398">
        <f t="shared" si="305"/>
        <v>480.39097999999996</v>
      </c>
      <c r="HN119" s="398">
        <f t="shared" si="404"/>
        <v>480.39097999999996</v>
      </c>
      <c r="HO119" s="382">
        <f t="shared" si="306"/>
        <v>480.39097999999996</v>
      </c>
      <c r="HP119" s="382">
        <f t="shared" si="405"/>
        <v>480.39097999999996</v>
      </c>
      <c r="HQ119" s="382">
        <f t="shared" si="428"/>
        <v>480.39097999999996</v>
      </c>
      <c r="HR119" s="382">
        <f t="shared" si="429"/>
        <v>480.39097999999996</v>
      </c>
      <c r="HS119" s="382">
        <f t="shared" si="430"/>
        <v>0</v>
      </c>
      <c r="HT119" s="382">
        <f t="shared" si="431"/>
        <v>0</v>
      </c>
      <c r="HU119" s="382">
        <f t="shared" si="432"/>
        <v>0</v>
      </c>
      <c r="HV119" s="382">
        <f t="shared" si="433"/>
        <v>0</v>
      </c>
      <c r="HW119" s="382">
        <f t="shared" si="434"/>
        <v>0</v>
      </c>
      <c r="HX119" s="382">
        <f t="shared" si="435"/>
        <v>0</v>
      </c>
      <c r="HY119" s="382">
        <f t="shared" si="436"/>
        <v>0</v>
      </c>
      <c r="HZ119" s="382">
        <f t="shared" si="437"/>
        <v>0</v>
      </c>
      <c r="IA119" s="382">
        <f t="shared" si="438"/>
        <v>0</v>
      </c>
      <c r="IB119" s="382">
        <f t="shared" si="439"/>
        <v>0</v>
      </c>
      <c r="IC119" s="382">
        <f t="shared" si="440"/>
        <v>0</v>
      </c>
      <c r="ID119" s="382">
        <f t="shared" si="441"/>
        <v>0</v>
      </c>
      <c r="IE119" s="382">
        <f t="shared" si="442"/>
        <v>0</v>
      </c>
      <c r="IF119" s="382">
        <f t="shared" si="443"/>
        <v>0</v>
      </c>
      <c r="IG119" s="382">
        <f t="shared" si="444"/>
        <v>0</v>
      </c>
    </row>
    <row r="120" spans="1:241" s="35" customFormat="1" ht="20.25" hidden="1" customHeight="1" outlineLevel="2">
      <c r="A120" s="57" t="s">
        <v>120</v>
      </c>
      <c r="B120" s="225" t="s">
        <v>245</v>
      </c>
      <c r="C120" s="60"/>
      <c r="D120" s="60"/>
      <c r="E120" s="245"/>
      <c r="F120" s="245"/>
      <c r="G120" s="245"/>
      <c r="H120" s="245"/>
      <c r="I120" s="245"/>
      <c r="J120" s="245">
        <v>2017</v>
      </c>
      <c r="K120" s="245">
        <v>2017</v>
      </c>
      <c r="L120" s="245"/>
      <c r="M120" s="34">
        <f t="shared" si="540"/>
        <v>283.88321999999999</v>
      </c>
      <c r="N120" s="341" t="s">
        <v>606</v>
      </c>
      <c r="O120" s="34">
        <f t="shared" si="541"/>
        <v>283.88321999999999</v>
      </c>
      <c r="P120" s="34">
        <f t="shared" si="542"/>
        <v>283.88321999999999</v>
      </c>
      <c r="Q120" s="34">
        <f t="shared" si="542"/>
        <v>283.88321999999999</v>
      </c>
      <c r="R120" s="34">
        <f t="shared" si="542"/>
        <v>0</v>
      </c>
      <c r="S120" s="34">
        <f t="shared" si="542"/>
        <v>0</v>
      </c>
      <c r="T120" s="34">
        <f t="shared" si="542"/>
        <v>0</v>
      </c>
      <c r="U120" s="34">
        <f t="shared" si="542"/>
        <v>0</v>
      </c>
      <c r="V120" s="66">
        <f t="shared" si="448"/>
        <v>0</v>
      </c>
      <c r="W120" s="34"/>
      <c r="X120" s="34"/>
      <c r="Y120" s="34"/>
      <c r="Z120" s="34"/>
      <c r="AA120" s="34"/>
      <c r="AB120" s="34"/>
      <c r="AC120" s="34"/>
      <c r="AD120" s="34"/>
      <c r="AE120" s="34"/>
      <c r="AF120" s="34"/>
      <c r="AG120" s="34">
        <f t="shared" si="543"/>
        <v>0</v>
      </c>
      <c r="AH120" s="34">
        <f t="shared" si="543"/>
        <v>0</v>
      </c>
      <c r="AI120" s="34">
        <f t="shared" si="415"/>
        <v>0</v>
      </c>
      <c r="AJ120" s="34"/>
      <c r="AK120" s="34"/>
      <c r="AL120" s="34"/>
      <c r="AM120" s="34"/>
      <c r="AN120" s="34"/>
      <c r="AO120" s="34"/>
      <c r="AP120" s="34"/>
      <c r="AQ120" s="34"/>
      <c r="AR120" s="34"/>
      <c r="AS120" s="34">
        <f t="shared" si="544"/>
        <v>0</v>
      </c>
      <c r="AT120" s="34">
        <f t="shared" si="544"/>
        <v>0</v>
      </c>
      <c r="AU120" s="34"/>
      <c r="AV120" s="34">
        <f t="shared" si="545"/>
        <v>0</v>
      </c>
      <c r="AW120" s="34">
        <f t="shared" si="545"/>
        <v>0</v>
      </c>
      <c r="AX120" s="34"/>
      <c r="AY120" s="34">
        <f t="shared" si="546"/>
        <v>283.88321999999999</v>
      </c>
      <c r="AZ120" s="34">
        <f t="shared" si="546"/>
        <v>283.88321999999999</v>
      </c>
      <c r="BA120" s="34">
        <f>240.579*1.18</f>
        <v>283.88321999999999</v>
      </c>
      <c r="BB120" s="34">
        <f>240.579*1.18</f>
        <v>283.88321999999999</v>
      </c>
      <c r="BC120" s="245"/>
      <c r="BD120" s="245"/>
      <c r="BE120" s="245"/>
      <c r="BF120" s="245"/>
      <c r="BG120" s="245"/>
      <c r="BH120" s="245"/>
      <c r="BI120" s="245"/>
      <c r="BJ120" s="245"/>
      <c r="BK120" s="47"/>
      <c r="BL120" s="47"/>
      <c r="BM120" s="34">
        <f t="shared" si="547"/>
        <v>0</v>
      </c>
      <c r="BN120" s="34">
        <f t="shared" si="547"/>
        <v>0</v>
      </c>
      <c r="BO120" s="245"/>
      <c r="BP120" s="245"/>
      <c r="BQ120" s="245"/>
      <c r="BR120" s="245"/>
      <c r="BS120" s="245"/>
      <c r="BT120" s="245"/>
      <c r="BU120" s="245"/>
      <c r="BV120" s="245"/>
      <c r="BW120" s="245"/>
      <c r="BX120" s="245"/>
      <c r="BY120" s="245"/>
      <c r="BZ120" s="245"/>
      <c r="CA120" s="34">
        <f t="shared" si="457"/>
        <v>0</v>
      </c>
      <c r="CB120" s="34">
        <f t="shared" si="457"/>
        <v>0</v>
      </c>
      <c r="CC120" s="245"/>
      <c r="CD120" s="245"/>
      <c r="CE120" s="245"/>
      <c r="CF120" s="245"/>
      <c r="CG120" s="245"/>
      <c r="CH120" s="245"/>
      <c r="CI120" s="245"/>
      <c r="CJ120" s="245"/>
      <c r="CK120" s="245"/>
      <c r="CL120" s="245"/>
      <c r="CM120" s="245"/>
      <c r="CN120" s="245"/>
      <c r="CO120" s="34">
        <f t="shared" si="548"/>
        <v>0</v>
      </c>
      <c r="CP120" s="34">
        <f t="shared" si="548"/>
        <v>0</v>
      </c>
      <c r="CQ120" s="34"/>
      <c r="CR120" s="34"/>
      <c r="CS120" s="34"/>
      <c r="CT120" s="34"/>
      <c r="CU120" s="34"/>
      <c r="CV120" s="34"/>
      <c r="CW120" s="34"/>
      <c r="CX120" s="34"/>
      <c r="CY120" s="34"/>
      <c r="CZ120" s="58"/>
      <c r="DA120" s="58"/>
      <c r="DB120" s="58"/>
      <c r="DC120" s="380">
        <f t="shared" si="461"/>
        <v>283.88321999999999</v>
      </c>
      <c r="DD120" s="380">
        <f t="shared" si="462"/>
        <v>283.88321999999999</v>
      </c>
      <c r="DE120" s="64">
        <f t="shared" si="463"/>
        <v>283.88321999999999</v>
      </c>
      <c r="DF120" s="64">
        <f t="shared" si="464"/>
        <v>283.88321999999999</v>
      </c>
      <c r="DG120" s="64">
        <f t="shared" si="465"/>
        <v>0</v>
      </c>
      <c r="DH120" s="64">
        <f t="shared" si="466"/>
        <v>0</v>
      </c>
      <c r="DI120" s="64">
        <f t="shared" si="467"/>
        <v>0</v>
      </c>
      <c r="DJ120" s="64">
        <f t="shared" si="468"/>
        <v>0</v>
      </c>
      <c r="DK120" s="64">
        <f t="shared" si="469"/>
        <v>0</v>
      </c>
      <c r="DL120" s="64">
        <f t="shared" si="470"/>
        <v>0</v>
      </c>
      <c r="DM120" s="64">
        <f t="shared" si="471"/>
        <v>0</v>
      </c>
      <c r="DN120" s="64">
        <f t="shared" si="472"/>
        <v>0</v>
      </c>
      <c r="DO120" s="64">
        <f t="shared" si="473"/>
        <v>0</v>
      </c>
      <c r="DP120" s="64">
        <f t="shared" si="474"/>
        <v>0</v>
      </c>
      <c r="DQ120" s="245"/>
      <c r="DR120" s="245"/>
      <c r="DS120" s="245"/>
      <c r="DT120" s="245"/>
      <c r="DU120" s="245"/>
      <c r="DV120" s="245"/>
      <c r="DW120" s="245"/>
      <c r="DX120" s="245"/>
      <c r="DY120" s="33"/>
      <c r="DZ120" s="33"/>
      <c r="EA120" s="33"/>
      <c r="EB120" s="64">
        <f t="shared" si="533"/>
        <v>283.88321999999999</v>
      </c>
      <c r="EC120" s="426">
        <f t="shared" si="534"/>
        <v>283.88321999999999</v>
      </c>
      <c r="ED120" s="426">
        <f t="shared" si="384"/>
        <v>283.88321999999999</v>
      </c>
      <c r="EE120" s="64">
        <f t="shared" si="385"/>
        <v>283.88321999999999</v>
      </c>
      <c r="EF120" s="64">
        <f t="shared" si="475"/>
        <v>283.88321999999999</v>
      </c>
      <c r="EG120" s="64">
        <f t="shared" si="386"/>
        <v>283.88321999999999</v>
      </c>
      <c r="EH120" s="64">
        <f t="shared" si="476"/>
        <v>283.88321999999999</v>
      </c>
      <c r="EI120" s="64">
        <f t="shared" si="477"/>
        <v>0</v>
      </c>
      <c r="EJ120" s="64">
        <f t="shared" si="387"/>
        <v>0</v>
      </c>
      <c r="EK120" s="64">
        <f t="shared" si="478"/>
        <v>0</v>
      </c>
      <c r="EL120" s="64">
        <f t="shared" si="479"/>
        <v>0</v>
      </c>
      <c r="EM120" s="64">
        <f t="shared" si="480"/>
        <v>0</v>
      </c>
      <c r="EN120" s="64">
        <f t="shared" si="481"/>
        <v>0</v>
      </c>
      <c r="EO120" s="64">
        <f t="shared" si="482"/>
        <v>0</v>
      </c>
      <c r="EP120" s="64">
        <f t="shared" si="483"/>
        <v>0</v>
      </c>
      <c r="EQ120" s="64">
        <f t="shared" si="484"/>
        <v>0</v>
      </c>
      <c r="ER120" s="64">
        <f t="shared" si="485"/>
        <v>0</v>
      </c>
      <c r="ES120" s="64"/>
      <c r="ET120" s="426">
        <f t="shared" si="486"/>
        <v>0</v>
      </c>
      <c r="EU120" s="64">
        <f t="shared" si="487"/>
        <v>0</v>
      </c>
      <c r="EV120" s="64"/>
      <c r="EW120" s="426">
        <f t="shared" si="488"/>
        <v>0</v>
      </c>
      <c r="EX120" s="64">
        <f t="shared" si="535"/>
        <v>0</v>
      </c>
      <c r="EY120" s="426">
        <f t="shared" si="536"/>
        <v>0</v>
      </c>
      <c r="EZ120" s="426">
        <f t="shared" si="390"/>
        <v>0</v>
      </c>
      <c r="FA120" s="64">
        <f t="shared" si="391"/>
        <v>0</v>
      </c>
      <c r="FB120" s="64">
        <f t="shared" si="489"/>
        <v>0</v>
      </c>
      <c r="FC120" s="64">
        <f t="shared" si="392"/>
        <v>0</v>
      </c>
      <c r="FD120" s="64">
        <f t="shared" si="490"/>
        <v>0</v>
      </c>
      <c r="FE120" s="64">
        <f t="shared" si="491"/>
        <v>0</v>
      </c>
      <c r="FF120" s="64">
        <f t="shared" si="393"/>
        <v>0</v>
      </c>
      <c r="FG120" s="64">
        <f t="shared" si="492"/>
        <v>0</v>
      </c>
      <c r="FH120" s="64">
        <f t="shared" si="493"/>
        <v>0</v>
      </c>
      <c r="FI120" s="64">
        <f t="shared" si="494"/>
        <v>0</v>
      </c>
      <c r="FJ120" s="64">
        <f t="shared" si="495"/>
        <v>0</v>
      </c>
      <c r="FK120" s="64">
        <f t="shared" si="496"/>
        <v>0</v>
      </c>
      <c r="FL120" s="64">
        <f t="shared" si="497"/>
        <v>0</v>
      </c>
      <c r="FM120" s="64">
        <f t="shared" si="498"/>
        <v>0</v>
      </c>
      <c r="FN120" s="64">
        <f t="shared" si="499"/>
        <v>0</v>
      </c>
      <c r="FO120" s="64"/>
      <c r="FP120" s="64">
        <f t="shared" si="500"/>
        <v>0</v>
      </c>
      <c r="FQ120" s="64">
        <f t="shared" si="501"/>
        <v>0</v>
      </c>
      <c r="FR120" s="64"/>
      <c r="FS120" s="64">
        <f t="shared" si="502"/>
        <v>0</v>
      </c>
      <c r="FT120" s="64">
        <f t="shared" si="503"/>
        <v>0</v>
      </c>
      <c r="FU120" s="426">
        <f t="shared" si="504"/>
        <v>0</v>
      </c>
      <c r="FV120" s="426">
        <f t="shared" si="394"/>
        <v>0</v>
      </c>
      <c r="FW120" s="64">
        <f t="shared" si="395"/>
        <v>0</v>
      </c>
      <c r="FX120" s="64">
        <f t="shared" si="505"/>
        <v>0</v>
      </c>
      <c r="FY120" s="64">
        <f t="shared" si="396"/>
        <v>0</v>
      </c>
      <c r="FZ120" s="64">
        <f t="shared" si="506"/>
        <v>0</v>
      </c>
      <c r="GA120" s="64">
        <f t="shared" si="507"/>
        <v>0</v>
      </c>
      <c r="GB120" s="64">
        <f t="shared" si="397"/>
        <v>0</v>
      </c>
      <c r="GC120" s="64">
        <f t="shared" si="508"/>
        <v>0</v>
      </c>
      <c r="GD120" s="64">
        <f t="shared" si="509"/>
        <v>0</v>
      </c>
      <c r="GE120" s="64">
        <f t="shared" si="510"/>
        <v>0</v>
      </c>
      <c r="GF120" s="64">
        <f t="shared" si="511"/>
        <v>0</v>
      </c>
      <c r="GG120" s="64">
        <f t="shared" si="512"/>
        <v>0</v>
      </c>
      <c r="GH120" s="64">
        <f t="shared" si="513"/>
        <v>0</v>
      </c>
      <c r="GI120" s="64">
        <f t="shared" si="514"/>
        <v>0</v>
      </c>
      <c r="GJ120" s="64">
        <f t="shared" si="515"/>
        <v>0</v>
      </c>
      <c r="GK120" s="64"/>
      <c r="GL120" s="64">
        <f t="shared" si="516"/>
        <v>0</v>
      </c>
      <c r="GM120" s="64">
        <f t="shared" si="517"/>
        <v>0</v>
      </c>
      <c r="GN120" s="64"/>
      <c r="GO120" s="64">
        <f t="shared" si="518"/>
        <v>0</v>
      </c>
      <c r="GP120" s="64">
        <f t="shared" si="519"/>
        <v>0</v>
      </c>
      <c r="GQ120" s="426">
        <f t="shared" si="520"/>
        <v>0</v>
      </c>
      <c r="GR120" s="426">
        <f t="shared" si="398"/>
        <v>0</v>
      </c>
      <c r="GS120" s="64">
        <f t="shared" si="399"/>
        <v>0</v>
      </c>
      <c r="GT120" s="64">
        <f t="shared" si="521"/>
        <v>0</v>
      </c>
      <c r="GU120" s="64">
        <f t="shared" si="400"/>
        <v>0</v>
      </c>
      <c r="GV120" s="64">
        <f t="shared" si="522"/>
        <v>0</v>
      </c>
      <c r="GW120" s="64">
        <f t="shared" si="523"/>
        <v>0</v>
      </c>
      <c r="GX120" s="64">
        <f t="shared" si="401"/>
        <v>0</v>
      </c>
      <c r="GY120" s="64">
        <f t="shared" si="524"/>
        <v>0</v>
      </c>
      <c r="GZ120" s="64">
        <f t="shared" si="525"/>
        <v>0</v>
      </c>
      <c r="HA120" s="64">
        <f t="shared" si="402"/>
        <v>0</v>
      </c>
      <c r="HB120" s="64">
        <f t="shared" si="526"/>
        <v>0</v>
      </c>
      <c r="HC120" s="64">
        <f t="shared" si="527"/>
        <v>0</v>
      </c>
      <c r="HD120" s="64">
        <f t="shared" si="403"/>
        <v>0</v>
      </c>
      <c r="HE120" s="64">
        <f t="shared" si="528"/>
        <v>0</v>
      </c>
      <c r="HF120" s="64">
        <f t="shared" si="529"/>
        <v>0</v>
      </c>
      <c r="HG120" s="64"/>
      <c r="HH120" s="64">
        <f t="shared" si="530"/>
        <v>0</v>
      </c>
      <c r="HI120" s="64">
        <f t="shared" si="531"/>
        <v>0</v>
      </c>
      <c r="HJ120" s="64"/>
      <c r="HK120" s="64">
        <f t="shared" si="532"/>
        <v>0</v>
      </c>
      <c r="HL120" s="382">
        <f t="shared" si="381"/>
        <v>283.88321999999999</v>
      </c>
      <c r="HM120" s="398">
        <f t="shared" si="305"/>
        <v>283.88321999999999</v>
      </c>
      <c r="HN120" s="398">
        <f t="shared" si="404"/>
        <v>283.88321999999999</v>
      </c>
      <c r="HO120" s="382">
        <f t="shared" si="306"/>
        <v>283.88321999999999</v>
      </c>
      <c r="HP120" s="382">
        <f t="shared" si="405"/>
        <v>283.88321999999999</v>
      </c>
      <c r="HQ120" s="382">
        <f t="shared" si="428"/>
        <v>283.88321999999999</v>
      </c>
      <c r="HR120" s="382">
        <f t="shared" si="429"/>
        <v>283.88321999999999</v>
      </c>
      <c r="HS120" s="382">
        <f t="shared" si="430"/>
        <v>0</v>
      </c>
      <c r="HT120" s="382">
        <f t="shared" si="431"/>
        <v>0</v>
      </c>
      <c r="HU120" s="382">
        <f t="shared" si="432"/>
        <v>0</v>
      </c>
      <c r="HV120" s="382">
        <f t="shared" si="433"/>
        <v>0</v>
      </c>
      <c r="HW120" s="382">
        <f t="shared" si="434"/>
        <v>0</v>
      </c>
      <c r="HX120" s="382">
        <f t="shared" si="435"/>
        <v>0</v>
      </c>
      <c r="HY120" s="382">
        <f t="shared" si="436"/>
        <v>0</v>
      </c>
      <c r="HZ120" s="382">
        <f t="shared" si="437"/>
        <v>0</v>
      </c>
      <c r="IA120" s="382">
        <f t="shared" si="438"/>
        <v>0</v>
      </c>
      <c r="IB120" s="382">
        <f t="shared" si="439"/>
        <v>0</v>
      </c>
      <c r="IC120" s="382">
        <f t="shared" si="440"/>
        <v>0</v>
      </c>
      <c r="ID120" s="382">
        <f t="shared" si="441"/>
        <v>0</v>
      </c>
      <c r="IE120" s="382">
        <f t="shared" si="442"/>
        <v>0</v>
      </c>
      <c r="IF120" s="382">
        <f t="shared" si="443"/>
        <v>0</v>
      </c>
      <c r="IG120" s="382">
        <f t="shared" si="444"/>
        <v>0</v>
      </c>
    </row>
    <row r="121" spans="1:241" s="35" customFormat="1" ht="20.25" hidden="1" customHeight="1" outlineLevel="2">
      <c r="A121" s="57" t="s">
        <v>121</v>
      </c>
      <c r="B121" s="60" t="s">
        <v>237</v>
      </c>
      <c r="C121" s="60" t="s">
        <v>147</v>
      </c>
      <c r="D121" s="60" t="s">
        <v>351</v>
      </c>
      <c r="E121" s="245" t="s">
        <v>21</v>
      </c>
      <c r="F121" s="245"/>
      <c r="G121" s="245"/>
      <c r="H121" s="245"/>
      <c r="I121" s="245"/>
      <c r="J121" s="245">
        <v>2019</v>
      </c>
      <c r="K121" s="245">
        <v>2019</v>
      </c>
      <c r="L121" s="245"/>
      <c r="M121" s="34">
        <f t="shared" si="540"/>
        <v>1500</v>
      </c>
      <c r="N121" s="341" t="s">
        <v>606</v>
      </c>
      <c r="O121" s="34">
        <f t="shared" si="541"/>
        <v>1770</v>
      </c>
      <c r="P121" s="34">
        <f t="shared" si="542"/>
        <v>0</v>
      </c>
      <c r="Q121" s="34">
        <f t="shared" si="542"/>
        <v>0</v>
      </c>
      <c r="R121" s="34">
        <f t="shared" si="542"/>
        <v>1500</v>
      </c>
      <c r="S121" s="34">
        <f t="shared" si="542"/>
        <v>0</v>
      </c>
      <c r="T121" s="34">
        <f t="shared" si="542"/>
        <v>0</v>
      </c>
      <c r="U121" s="34">
        <f t="shared" si="542"/>
        <v>1770</v>
      </c>
      <c r="V121" s="66">
        <f t="shared" si="448"/>
        <v>0</v>
      </c>
      <c r="W121" s="34">
        <v>1770</v>
      </c>
      <c r="X121" s="34"/>
      <c r="Y121" s="34"/>
      <c r="Z121" s="34"/>
      <c r="AA121" s="34"/>
      <c r="AB121" s="34"/>
      <c r="AC121" s="34"/>
      <c r="AD121" s="34"/>
      <c r="AE121" s="34"/>
      <c r="AF121" s="34"/>
      <c r="AG121" s="34">
        <f t="shared" si="543"/>
        <v>0</v>
      </c>
      <c r="AH121" s="34">
        <f t="shared" si="543"/>
        <v>0</v>
      </c>
      <c r="AI121" s="34">
        <f t="shared" si="415"/>
        <v>0</v>
      </c>
      <c r="AJ121" s="34"/>
      <c r="AK121" s="34"/>
      <c r="AL121" s="34"/>
      <c r="AM121" s="34"/>
      <c r="AN121" s="34"/>
      <c r="AO121" s="34"/>
      <c r="AP121" s="34"/>
      <c r="AQ121" s="34"/>
      <c r="AR121" s="34"/>
      <c r="AS121" s="34">
        <f t="shared" si="544"/>
        <v>0</v>
      </c>
      <c r="AT121" s="34">
        <f t="shared" si="544"/>
        <v>0</v>
      </c>
      <c r="AU121" s="34"/>
      <c r="AV121" s="34">
        <f t="shared" si="545"/>
        <v>0</v>
      </c>
      <c r="AW121" s="34">
        <f t="shared" si="545"/>
        <v>0</v>
      </c>
      <c r="AX121" s="34"/>
      <c r="AY121" s="34">
        <f t="shared" si="546"/>
        <v>1500</v>
      </c>
      <c r="AZ121" s="34">
        <f t="shared" si="546"/>
        <v>1770</v>
      </c>
      <c r="BA121" s="245"/>
      <c r="BB121" s="245"/>
      <c r="BC121" s="184">
        <v>1500</v>
      </c>
      <c r="BD121" s="184">
        <v>0</v>
      </c>
      <c r="BE121" s="245">
        <v>0</v>
      </c>
      <c r="BF121" s="219">
        <v>1770</v>
      </c>
      <c r="BG121" s="245"/>
      <c r="BH121" s="245"/>
      <c r="BI121" s="245"/>
      <c r="BJ121" s="245"/>
      <c r="BK121" s="47"/>
      <c r="BL121" s="47"/>
      <c r="BM121" s="34">
        <f t="shared" si="547"/>
        <v>0</v>
      </c>
      <c r="BN121" s="34">
        <f t="shared" si="547"/>
        <v>0</v>
      </c>
      <c r="BO121" s="245"/>
      <c r="BP121" s="245"/>
      <c r="BQ121" s="245"/>
      <c r="BR121" s="245"/>
      <c r="BS121" s="245"/>
      <c r="BT121" s="245"/>
      <c r="BU121" s="245"/>
      <c r="BV121" s="245"/>
      <c r="BW121" s="245"/>
      <c r="BX121" s="245"/>
      <c r="BY121" s="245"/>
      <c r="BZ121" s="245"/>
      <c r="CA121" s="34">
        <f t="shared" si="457"/>
        <v>0</v>
      </c>
      <c r="CB121" s="34">
        <f t="shared" si="457"/>
        <v>0</v>
      </c>
      <c r="CC121" s="245"/>
      <c r="CD121" s="245"/>
      <c r="CE121" s="245"/>
      <c r="CF121" s="245"/>
      <c r="CG121" s="245"/>
      <c r="CH121" s="245"/>
      <c r="CI121" s="245"/>
      <c r="CJ121" s="245"/>
      <c r="CK121" s="245"/>
      <c r="CL121" s="245"/>
      <c r="CM121" s="245"/>
      <c r="CN121" s="245"/>
      <c r="CO121" s="34">
        <f t="shared" si="548"/>
        <v>0</v>
      </c>
      <c r="CP121" s="34">
        <f t="shared" si="548"/>
        <v>0</v>
      </c>
      <c r="CQ121" s="34"/>
      <c r="CR121" s="34"/>
      <c r="CS121" s="34"/>
      <c r="CT121" s="34"/>
      <c r="CU121" s="34">
        <v>0</v>
      </c>
      <c r="CV121" s="34"/>
      <c r="CW121" s="34"/>
      <c r="CX121" s="34"/>
      <c r="CY121" s="34"/>
      <c r="CZ121" s="58"/>
      <c r="DA121" s="58"/>
      <c r="DB121" s="58"/>
      <c r="DC121" s="380">
        <f t="shared" si="461"/>
        <v>1500</v>
      </c>
      <c r="DD121" s="380">
        <f t="shared" si="462"/>
        <v>1770</v>
      </c>
      <c r="DE121" s="64">
        <f t="shared" si="463"/>
        <v>0</v>
      </c>
      <c r="DF121" s="64">
        <f t="shared" si="464"/>
        <v>0</v>
      </c>
      <c r="DG121" s="64">
        <f t="shared" si="465"/>
        <v>1500</v>
      </c>
      <c r="DH121" s="64">
        <f t="shared" si="466"/>
        <v>0</v>
      </c>
      <c r="DI121" s="64">
        <f t="shared" si="467"/>
        <v>0</v>
      </c>
      <c r="DJ121" s="64">
        <f t="shared" si="468"/>
        <v>1770</v>
      </c>
      <c r="DK121" s="64">
        <f t="shared" si="469"/>
        <v>0</v>
      </c>
      <c r="DL121" s="64">
        <f t="shared" si="470"/>
        <v>0</v>
      </c>
      <c r="DM121" s="64">
        <f t="shared" si="471"/>
        <v>0</v>
      </c>
      <c r="DN121" s="64">
        <f t="shared" si="472"/>
        <v>0</v>
      </c>
      <c r="DO121" s="64">
        <f t="shared" si="473"/>
        <v>0</v>
      </c>
      <c r="DP121" s="64">
        <f t="shared" si="474"/>
        <v>0</v>
      </c>
      <c r="DQ121" s="245">
        <v>0</v>
      </c>
      <c r="DR121" s="245">
        <v>0</v>
      </c>
      <c r="DS121" s="245">
        <v>0</v>
      </c>
      <c r="DT121" s="245">
        <v>1</v>
      </c>
      <c r="DU121" s="245">
        <v>0</v>
      </c>
      <c r="DV121" s="245">
        <f t="shared" si="549"/>
        <v>1</v>
      </c>
      <c r="DW121" s="245"/>
      <c r="DX121" s="245"/>
      <c r="DY121" s="33"/>
      <c r="DZ121" s="33"/>
      <c r="EA121" s="33"/>
      <c r="EB121" s="64">
        <f t="shared" si="533"/>
        <v>1500</v>
      </c>
      <c r="EC121" s="426">
        <f t="shared" si="534"/>
        <v>1770</v>
      </c>
      <c r="ED121" s="426">
        <f t="shared" si="384"/>
        <v>1770</v>
      </c>
      <c r="EE121" s="64">
        <f t="shared" si="385"/>
        <v>1770</v>
      </c>
      <c r="EF121" s="64">
        <f t="shared" si="475"/>
        <v>0</v>
      </c>
      <c r="EG121" s="64">
        <f t="shared" si="386"/>
        <v>0</v>
      </c>
      <c r="EH121" s="64">
        <f t="shared" si="476"/>
        <v>0</v>
      </c>
      <c r="EI121" s="64">
        <f t="shared" si="477"/>
        <v>1500</v>
      </c>
      <c r="EJ121" s="64">
        <f t="shared" si="387"/>
        <v>0</v>
      </c>
      <c r="EK121" s="64">
        <f t="shared" si="478"/>
        <v>0</v>
      </c>
      <c r="EL121" s="64">
        <f t="shared" si="479"/>
        <v>0</v>
      </c>
      <c r="EM121" s="64">
        <f t="shared" si="480"/>
        <v>1770</v>
      </c>
      <c r="EN121" s="64">
        <f t="shared" si="481"/>
        <v>1770</v>
      </c>
      <c r="EO121" s="64">
        <f t="shared" si="482"/>
        <v>0</v>
      </c>
      <c r="EP121" s="64">
        <f t="shared" si="483"/>
        <v>0</v>
      </c>
      <c r="EQ121" s="64">
        <f t="shared" si="484"/>
        <v>0</v>
      </c>
      <c r="ER121" s="64">
        <f t="shared" si="485"/>
        <v>0</v>
      </c>
      <c r="ES121" s="64"/>
      <c r="ET121" s="426">
        <f t="shared" si="486"/>
        <v>0</v>
      </c>
      <c r="EU121" s="64">
        <f t="shared" si="487"/>
        <v>0</v>
      </c>
      <c r="EV121" s="64"/>
      <c r="EW121" s="426">
        <f t="shared" si="488"/>
        <v>0</v>
      </c>
      <c r="EX121" s="64">
        <f t="shared" si="535"/>
        <v>0</v>
      </c>
      <c r="EY121" s="426">
        <f t="shared" si="536"/>
        <v>0</v>
      </c>
      <c r="EZ121" s="426">
        <f t="shared" si="390"/>
        <v>0</v>
      </c>
      <c r="FA121" s="64">
        <f t="shared" si="391"/>
        <v>0</v>
      </c>
      <c r="FB121" s="64">
        <f t="shared" si="489"/>
        <v>0</v>
      </c>
      <c r="FC121" s="64">
        <f t="shared" si="392"/>
        <v>0</v>
      </c>
      <c r="FD121" s="64">
        <f t="shared" si="490"/>
        <v>0</v>
      </c>
      <c r="FE121" s="64">
        <f t="shared" si="491"/>
        <v>0</v>
      </c>
      <c r="FF121" s="64">
        <f t="shared" si="393"/>
        <v>0</v>
      </c>
      <c r="FG121" s="64">
        <f t="shared" si="492"/>
        <v>0</v>
      </c>
      <c r="FH121" s="64">
        <f t="shared" si="493"/>
        <v>0</v>
      </c>
      <c r="FI121" s="64">
        <f t="shared" si="494"/>
        <v>0</v>
      </c>
      <c r="FJ121" s="64">
        <f t="shared" si="495"/>
        <v>0</v>
      </c>
      <c r="FK121" s="64">
        <f t="shared" si="496"/>
        <v>0</v>
      </c>
      <c r="FL121" s="64">
        <f t="shared" si="497"/>
        <v>0</v>
      </c>
      <c r="FM121" s="64">
        <f t="shared" si="498"/>
        <v>0</v>
      </c>
      <c r="FN121" s="64">
        <f t="shared" si="499"/>
        <v>0</v>
      </c>
      <c r="FO121" s="64"/>
      <c r="FP121" s="64">
        <f t="shared" si="500"/>
        <v>0</v>
      </c>
      <c r="FQ121" s="64">
        <f t="shared" si="501"/>
        <v>0</v>
      </c>
      <c r="FR121" s="64"/>
      <c r="FS121" s="64">
        <f t="shared" si="502"/>
        <v>0</v>
      </c>
      <c r="FT121" s="64">
        <f t="shared" si="503"/>
        <v>0</v>
      </c>
      <c r="FU121" s="426">
        <f t="shared" si="504"/>
        <v>0</v>
      </c>
      <c r="FV121" s="426">
        <f t="shared" si="394"/>
        <v>0</v>
      </c>
      <c r="FW121" s="64">
        <f t="shared" si="395"/>
        <v>0</v>
      </c>
      <c r="FX121" s="64">
        <f t="shared" si="505"/>
        <v>0</v>
      </c>
      <c r="FY121" s="64">
        <f t="shared" si="396"/>
        <v>0</v>
      </c>
      <c r="FZ121" s="64">
        <f t="shared" si="506"/>
        <v>0</v>
      </c>
      <c r="GA121" s="64">
        <f t="shared" si="507"/>
        <v>0</v>
      </c>
      <c r="GB121" s="64">
        <f t="shared" si="397"/>
        <v>0</v>
      </c>
      <c r="GC121" s="64">
        <f t="shared" si="508"/>
        <v>0</v>
      </c>
      <c r="GD121" s="64">
        <f t="shared" si="509"/>
        <v>0</v>
      </c>
      <c r="GE121" s="64">
        <f t="shared" si="510"/>
        <v>0</v>
      </c>
      <c r="GF121" s="64">
        <f t="shared" si="511"/>
        <v>0</v>
      </c>
      <c r="GG121" s="64">
        <f t="shared" si="512"/>
        <v>0</v>
      </c>
      <c r="GH121" s="64">
        <f t="shared" si="513"/>
        <v>0</v>
      </c>
      <c r="GI121" s="64">
        <f t="shared" si="514"/>
        <v>0</v>
      </c>
      <c r="GJ121" s="64">
        <f t="shared" si="515"/>
        <v>0</v>
      </c>
      <c r="GK121" s="64"/>
      <c r="GL121" s="64">
        <f t="shared" si="516"/>
        <v>0</v>
      </c>
      <c r="GM121" s="64">
        <f t="shared" si="517"/>
        <v>0</v>
      </c>
      <c r="GN121" s="64"/>
      <c r="GO121" s="64">
        <f t="shared" si="518"/>
        <v>0</v>
      </c>
      <c r="GP121" s="64">
        <f t="shared" si="519"/>
        <v>0</v>
      </c>
      <c r="GQ121" s="426">
        <f t="shared" si="520"/>
        <v>0</v>
      </c>
      <c r="GR121" s="426">
        <f t="shared" si="398"/>
        <v>0</v>
      </c>
      <c r="GS121" s="64">
        <f t="shared" si="399"/>
        <v>0</v>
      </c>
      <c r="GT121" s="64">
        <f t="shared" si="521"/>
        <v>0</v>
      </c>
      <c r="GU121" s="64">
        <f t="shared" si="400"/>
        <v>0</v>
      </c>
      <c r="GV121" s="64">
        <f t="shared" si="522"/>
        <v>0</v>
      </c>
      <c r="GW121" s="64">
        <f t="shared" si="523"/>
        <v>0</v>
      </c>
      <c r="GX121" s="64">
        <f t="shared" si="401"/>
        <v>0</v>
      </c>
      <c r="GY121" s="64">
        <f t="shared" si="524"/>
        <v>0</v>
      </c>
      <c r="GZ121" s="64">
        <f t="shared" si="525"/>
        <v>0</v>
      </c>
      <c r="HA121" s="64">
        <f t="shared" si="402"/>
        <v>0</v>
      </c>
      <c r="HB121" s="64">
        <f t="shared" si="526"/>
        <v>0</v>
      </c>
      <c r="HC121" s="64">
        <f t="shared" si="527"/>
        <v>0</v>
      </c>
      <c r="HD121" s="64">
        <f t="shared" si="403"/>
        <v>0</v>
      </c>
      <c r="HE121" s="64">
        <f t="shared" si="528"/>
        <v>0</v>
      </c>
      <c r="HF121" s="64">
        <f t="shared" si="529"/>
        <v>0</v>
      </c>
      <c r="HG121" s="64"/>
      <c r="HH121" s="64">
        <f t="shared" si="530"/>
        <v>0</v>
      </c>
      <c r="HI121" s="64">
        <f t="shared" si="531"/>
        <v>0</v>
      </c>
      <c r="HJ121" s="64"/>
      <c r="HK121" s="64">
        <f t="shared" si="532"/>
        <v>0</v>
      </c>
      <c r="HL121" s="382">
        <f t="shared" si="381"/>
        <v>1500</v>
      </c>
      <c r="HM121" s="398">
        <f t="shared" si="305"/>
        <v>1770</v>
      </c>
      <c r="HN121" s="398">
        <f t="shared" si="404"/>
        <v>1770</v>
      </c>
      <c r="HO121" s="382">
        <f t="shared" si="306"/>
        <v>1770</v>
      </c>
      <c r="HP121" s="382">
        <f t="shared" si="405"/>
        <v>0</v>
      </c>
      <c r="HQ121" s="382">
        <f t="shared" si="428"/>
        <v>0</v>
      </c>
      <c r="HR121" s="382">
        <f t="shared" si="429"/>
        <v>0</v>
      </c>
      <c r="HS121" s="382">
        <f t="shared" si="430"/>
        <v>1500</v>
      </c>
      <c r="HT121" s="382">
        <f t="shared" si="431"/>
        <v>0</v>
      </c>
      <c r="HU121" s="382">
        <f t="shared" si="432"/>
        <v>0</v>
      </c>
      <c r="HV121" s="382">
        <f t="shared" si="433"/>
        <v>0</v>
      </c>
      <c r="HW121" s="382">
        <f t="shared" si="434"/>
        <v>1770</v>
      </c>
      <c r="HX121" s="382">
        <f t="shared" si="435"/>
        <v>1770</v>
      </c>
      <c r="HY121" s="382">
        <f t="shared" si="436"/>
        <v>0</v>
      </c>
      <c r="HZ121" s="382">
        <f t="shared" si="437"/>
        <v>0</v>
      </c>
      <c r="IA121" s="382">
        <f t="shared" si="438"/>
        <v>0</v>
      </c>
      <c r="IB121" s="382">
        <f t="shared" si="439"/>
        <v>0</v>
      </c>
      <c r="IC121" s="382">
        <f t="shared" si="440"/>
        <v>0</v>
      </c>
      <c r="ID121" s="382">
        <f t="shared" si="441"/>
        <v>0</v>
      </c>
      <c r="IE121" s="382">
        <f t="shared" si="442"/>
        <v>0</v>
      </c>
      <c r="IF121" s="382">
        <f t="shared" si="443"/>
        <v>0</v>
      </c>
      <c r="IG121" s="382">
        <f t="shared" si="444"/>
        <v>0</v>
      </c>
    </row>
    <row r="122" spans="1:241" s="35" customFormat="1" ht="20.25" hidden="1" customHeight="1" outlineLevel="2">
      <c r="A122" s="57" t="s">
        <v>122</v>
      </c>
      <c r="B122" s="60" t="s">
        <v>238</v>
      </c>
      <c r="C122" s="60" t="s">
        <v>147</v>
      </c>
      <c r="D122" s="60" t="s">
        <v>368</v>
      </c>
      <c r="E122" s="245" t="s">
        <v>21</v>
      </c>
      <c r="F122" s="245"/>
      <c r="G122" s="245"/>
      <c r="H122" s="245"/>
      <c r="I122" s="245"/>
      <c r="J122" s="245">
        <v>2020</v>
      </c>
      <c r="K122" s="245">
        <v>2020</v>
      </c>
      <c r="L122" s="245"/>
      <c r="M122" s="34">
        <f t="shared" si="540"/>
        <v>2150</v>
      </c>
      <c r="N122" s="341" t="s">
        <v>606</v>
      </c>
      <c r="O122" s="34">
        <f t="shared" si="541"/>
        <v>2150</v>
      </c>
      <c r="P122" s="34">
        <f t="shared" si="542"/>
        <v>0</v>
      </c>
      <c r="Q122" s="34">
        <f t="shared" si="542"/>
        <v>0</v>
      </c>
      <c r="R122" s="34">
        <f t="shared" si="542"/>
        <v>0</v>
      </c>
      <c r="S122" s="34">
        <f t="shared" si="542"/>
        <v>0</v>
      </c>
      <c r="T122" s="34">
        <f t="shared" si="542"/>
        <v>2150</v>
      </c>
      <c r="U122" s="34">
        <f t="shared" si="542"/>
        <v>0</v>
      </c>
      <c r="V122" s="66">
        <f t="shared" si="448"/>
        <v>0</v>
      </c>
      <c r="W122" s="34"/>
      <c r="X122" s="34"/>
      <c r="Y122" s="34"/>
      <c r="Z122" s="34"/>
      <c r="AA122" s="34"/>
      <c r="AB122" s="34"/>
      <c r="AC122" s="34"/>
      <c r="AD122" s="34"/>
      <c r="AE122" s="34"/>
      <c r="AF122" s="34"/>
      <c r="AG122" s="34">
        <f t="shared" si="543"/>
        <v>0</v>
      </c>
      <c r="AH122" s="34">
        <f t="shared" si="543"/>
        <v>2150</v>
      </c>
      <c r="AI122" s="34">
        <f t="shared" si="415"/>
        <v>259</v>
      </c>
      <c r="AJ122" s="34">
        <v>259</v>
      </c>
      <c r="AK122" s="34"/>
      <c r="AL122" s="34"/>
      <c r="AM122" s="34"/>
      <c r="AN122" s="34"/>
      <c r="AO122" s="34"/>
      <c r="AP122" s="34"/>
      <c r="AQ122" s="34"/>
      <c r="AR122" s="34"/>
      <c r="AS122" s="34">
        <f t="shared" si="544"/>
        <v>0</v>
      </c>
      <c r="AT122" s="34">
        <f t="shared" si="544"/>
        <v>0</v>
      </c>
      <c r="AU122" s="34"/>
      <c r="AV122" s="34">
        <f t="shared" si="545"/>
        <v>0</v>
      </c>
      <c r="AW122" s="34">
        <f t="shared" si="545"/>
        <v>0</v>
      </c>
      <c r="AX122" s="34"/>
      <c r="AY122" s="34">
        <f t="shared" si="546"/>
        <v>2150</v>
      </c>
      <c r="AZ122" s="34">
        <f>+BB122+BD122+BH122+BF122+BJ122+BL122</f>
        <v>2150</v>
      </c>
      <c r="BA122" s="245"/>
      <c r="BB122" s="245"/>
      <c r="BC122" s="245"/>
      <c r="BD122" s="245"/>
      <c r="BE122" s="185">
        <v>2150</v>
      </c>
      <c r="BF122" s="33">
        <v>0</v>
      </c>
      <c r="BG122" s="245"/>
      <c r="BH122" s="185">
        <v>2150</v>
      </c>
      <c r="BI122" s="245"/>
      <c r="BJ122" s="245"/>
      <c r="BK122" s="47"/>
      <c r="BL122" s="47"/>
      <c r="BM122" s="34">
        <f t="shared" si="547"/>
        <v>0</v>
      </c>
      <c r="BN122" s="34">
        <f t="shared" si="547"/>
        <v>0</v>
      </c>
      <c r="BO122" s="245"/>
      <c r="BP122" s="245"/>
      <c r="BQ122" s="245"/>
      <c r="BR122" s="245"/>
      <c r="BS122" s="245"/>
      <c r="BT122" s="245"/>
      <c r="BU122" s="245"/>
      <c r="BV122" s="245"/>
      <c r="BW122" s="245"/>
      <c r="BX122" s="245"/>
      <c r="BY122" s="245"/>
      <c r="BZ122" s="245"/>
      <c r="CA122" s="34">
        <f t="shared" si="457"/>
        <v>0</v>
      </c>
      <c r="CB122" s="34">
        <f t="shared" si="457"/>
        <v>0</v>
      </c>
      <c r="CC122" s="245"/>
      <c r="CD122" s="245"/>
      <c r="CE122" s="245"/>
      <c r="CF122" s="245"/>
      <c r="CG122" s="245"/>
      <c r="CH122" s="245"/>
      <c r="CI122" s="245"/>
      <c r="CJ122" s="245"/>
      <c r="CK122" s="245"/>
      <c r="CL122" s="245"/>
      <c r="CM122" s="245"/>
      <c r="CN122" s="245"/>
      <c r="CO122" s="34">
        <f t="shared" si="548"/>
        <v>0</v>
      </c>
      <c r="CP122" s="34">
        <f t="shared" si="548"/>
        <v>0</v>
      </c>
      <c r="CQ122" s="34"/>
      <c r="CR122" s="34"/>
      <c r="CS122" s="34"/>
      <c r="CT122" s="34"/>
      <c r="CU122" s="34"/>
      <c r="CV122" s="34"/>
      <c r="CW122" s="34">
        <v>0</v>
      </c>
      <c r="CX122" s="34">
        <v>0</v>
      </c>
      <c r="CY122" s="34"/>
      <c r="CZ122" s="58"/>
      <c r="DA122" s="58"/>
      <c r="DB122" s="58"/>
      <c r="DC122" s="380">
        <f t="shared" si="461"/>
        <v>2150</v>
      </c>
      <c r="DD122" s="380">
        <f t="shared" si="462"/>
        <v>2150</v>
      </c>
      <c r="DE122" s="64">
        <f t="shared" si="463"/>
        <v>0</v>
      </c>
      <c r="DF122" s="64">
        <f t="shared" si="464"/>
        <v>0</v>
      </c>
      <c r="DG122" s="64">
        <f t="shared" si="465"/>
        <v>0</v>
      </c>
      <c r="DH122" s="64">
        <f t="shared" si="466"/>
        <v>0</v>
      </c>
      <c r="DI122" s="64">
        <f t="shared" si="467"/>
        <v>2150</v>
      </c>
      <c r="DJ122" s="64">
        <f t="shared" si="468"/>
        <v>0</v>
      </c>
      <c r="DK122" s="64">
        <f t="shared" si="469"/>
        <v>0</v>
      </c>
      <c r="DL122" s="64">
        <f t="shared" si="470"/>
        <v>2150</v>
      </c>
      <c r="DM122" s="64">
        <f t="shared" si="471"/>
        <v>0</v>
      </c>
      <c r="DN122" s="64">
        <f t="shared" si="472"/>
        <v>0</v>
      </c>
      <c r="DO122" s="64">
        <f t="shared" si="473"/>
        <v>0</v>
      </c>
      <c r="DP122" s="64">
        <f t="shared" si="474"/>
        <v>0</v>
      </c>
      <c r="DQ122" s="245">
        <v>0</v>
      </c>
      <c r="DR122" s="245">
        <v>0</v>
      </c>
      <c r="DS122" s="245">
        <v>0</v>
      </c>
      <c r="DT122" s="245">
        <v>1</v>
      </c>
      <c r="DU122" s="245">
        <v>0</v>
      </c>
      <c r="DV122" s="245">
        <f t="shared" si="549"/>
        <v>1</v>
      </c>
      <c r="DW122" s="245"/>
      <c r="DX122" s="245"/>
      <c r="DY122" s="33"/>
      <c r="DZ122" s="33"/>
      <c r="EA122" s="33"/>
      <c r="EB122" s="64">
        <f t="shared" si="533"/>
        <v>2150</v>
      </c>
      <c r="EC122" s="426">
        <f t="shared" si="534"/>
        <v>259</v>
      </c>
      <c r="ED122" s="426">
        <f t="shared" si="384"/>
        <v>2150</v>
      </c>
      <c r="EE122" s="64">
        <f t="shared" si="385"/>
        <v>2150</v>
      </c>
      <c r="EF122" s="64">
        <f t="shared" si="475"/>
        <v>0</v>
      </c>
      <c r="EG122" s="64">
        <f t="shared" si="386"/>
        <v>0</v>
      </c>
      <c r="EH122" s="64">
        <f t="shared" si="476"/>
        <v>0</v>
      </c>
      <c r="EI122" s="64">
        <f t="shared" si="477"/>
        <v>0</v>
      </c>
      <c r="EJ122" s="64">
        <f t="shared" si="387"/>
        <v>0</v>
      </c>
      <c r="EK122" s="64">
        <f t="shared" si="478"/>
        <v>0</v>
      </c>
      <c r="EL122" s="64">
        <f t="shared" si="479"/>
        <v>2150</v>
      </c>
      <c r="EM122" s="64">
        <f t="shared" si="480"/>
        <v>0</v>
      </c>
      <c r="EN122" s="64">
        <f t="shared" si="481"/>
        <v>0</v>
      </c>
      <c r="EO122" s="64">
        <f t="shared" si="482"/>
        <v>0</v>
      </c>
      <c r="EP122" s="64">
        <f t="shared" si="483"/>
        <v>259</v>
      </c>
      <c r="EQ122" s="64">
        <f t="shared" si="484"/>
        <v>2150</v>
      </c>
      <c r="ER122" s="64">
        <f t="shared" si="485"/>
        <v>0</v>
      </c>
      <c r="ES122" s="64"/>
      <c r="ET122" s="426">
        <f t="shared" si="486"/>
        <v>0</v>
      </c>
      <c r="EU122" s="64">
        <f t="shared" si="487"/>
        <v>0</v>
      </c>
      <c r="EV122" s="64"/>
      <c r="EW122" s="426">
        <f t="shared" si="488"/>
        <v>0</v>
      </c>
      <c r="EX122" s="64">
        <f t="shared" si="535"/>
        <v>0</v>
      </c>
      <c r="EY122" s="426">
        <f t="shared" si="536"/>
        <v>0</v>
      </c>
      <c r="EZ122" s="426">
        <f t="shared" si="390"/>
        <v>0</v>
      </c>
      <c r="FA122" s="64">
        <f t="shared" si="391"/>
        <v>0</v>
      </c>
      <c r="FB122" s="64">
        <f t="shared" si="489"/>
        <v>0</v>
      </c>
      <c r="FC122" s="64">
        <f t="shared" si="392"/>
        <v>0</v>
      </c>
      <c r="FD122" s="64">
        <f t="shared" si="490"/>
        <v>0</v>
      </c>
      <c r="FE122" s="64">
        <f t="shared" si="491"/>
        <v>0</v>
      </c>
      <c r="FF122" s="64">
        <f t="shared" si="393"/>
        <v>0</v>
      </c>
      <c r="FG122" s="64">
        <f t="shared" si="492"/>
        <v>0</v>
      </c>
      <c r="FH122" s="64">
        <f t="shared" si="493"/>
        <v>0</v>
      </c>
      <c r="FI122" s="64">
        <f t="shared" si="494"/>
        <v>0</v>
      </c>
      <c r="FJ122" s="64">
        <f t="shared" si="495"/>
        <v>0</v>
      </c>
      <c r="FK122" s="64">
        <f t="shared" si="496"/>
        <v>0</v>
      </c>
      <c r="FL122" s="64">
        <f t="shared" si="497"/>
        <v>0</v>
      </c>
      <c r="FM122" s="64">
        <f t="shared" si="498"/>
        <v>0</v>
      </c>
      <c r="FN122" s="64">
        <f t="shared" si="499"/>
        <v>0</v>
      </c>
      <c r="FO122" s="64"/>
      <c r="FP122" s="64">
        <f t="shared" si="500"/>
        <v>0</v>
      </c>
      <c r="FQ122" s="64">
        <f t="shared" si="501"/>
        <v>0</v>
      </c>
      <c r="FR122" s="64"/>
      <c r="FS122" s="64">
        <f t="shared" si="502"/>
        <v>0</v>
      </c>
      <c r="FT122" s="64">
        <f t="shared" si="503"/>
        <v>0</v>
      </c>
      <c r="FU122" s="426">
        <f t="shared" si="504"/>
        <v>0</v>
      </c>
      <c r="FV122" s="426">
        <f t="shared" si="394"/>
        <v>0</v>
      </c>
      <c r="FW122" s="64">
        <f t="shared" si="395"/>
        <v>0</v>
      </c>
      <c r="FX122" s="64">
        <f t="shared" si="505"/>
        <v>0</v>
      </c>
      <c r="FY122" s="64">
        <f t="shared" si="396"/>
        <v>0</v>
      </c>
      <c r="FZ122" s="64">
        <f t="shared" si="506"/>
        <v>0</v>
      </c>
      <c r="GA122" s="64">
        <f t="shared" si="507"/>
        <v>0</v>
      </c>
      <c r="GB122" s="64">
        <f t="shared" si="397"/>
        <v>0</v>
      </c>
      <c r="GC122" s="64">
        <f t="shared" si="508"/>
        <v>0</v>
      </c>
      <c r="GD122" s="64">
        <f t="shared" si="509"/>
        <v>0</v>
      </c>
      <c r="GE122" s="64">
        <f t="shared" si="510"/>
        <v>0</v>
      </c>
      <c r="GF122" s="64">
        <f t="shared" si="511"/>
        <v>0</v>
      </c>
      <c r="GG122" s="64">
        <f t="shared" si="512"/>
        <v>0</v>
      </c>
      <c r="GH122" s="64">
        <f t="shared" si="513"/>
        <v>0</v>
      </c>
      <c r="GI122" s="64">
        <f t="shared" si="514"/>
        <v>0</v>
      </c>
      <c r="GJ122" s="64">
        <f t="shared" si="515"/>
        <v>0</v>
      </c>
      <c r="GK122" s="64"/>
      <c r="GL122" s="64">
        <f t="shared" si="516"/>
        <v>0</v>
      </c>
      <c r="GM122" s="64">
        <f t="shared" si="517"/>
        <v>0</v>
      </c>
      <c r="GN122" s="64"/>
      <c r="GO122" s="64">
        <f t="shared" si="518"/>
        <v>0</v>
      </c>
      <c r="GP122" s="64">
        <f t="shared" si="519"/>
        <v>0</v>
      </c>
      <c r="GQ122" s="426">
        <f t="shared" si="520"/>
        <v>0</v>
      </c>
      <c r="GR122" s="426">
        <f t="shared" si="398"/>
        <v>0</v>
      </c>
      <c r="GS122" s="64">
        <f t="shared" si="399"/>
        <v>0</v>
      </c>
      <c r="GT122" s="64">
        <f t="shared" si="521"/>
        <v>0</v>
      </c>
      <c r="GU122" s="64">
        <f t="shared" si="400"/>
        <v>0</v>
      </c>
      <c r="GV122" s="64">
        <f t="shared" si="522"/>
        <v>0</v>
      </c>
      <c r="GW122" s="64">
        <f t="shared" si="523"/>
        <v>0</v>
      </c>
      <c r="GX122" s="64">
        <f t="shared" si="401"/>
        <v>0</v>
      </c>
      <c r="GY122" s="64">
        <f t="shared" si="524"/>
        <v>0</v>
      </c>
      <c r="GZ122" s="64">
        <f t="shared" si="525"/>
        <v>0</v>
      </c>
      <c r="HA122" s="64">
        <f t="shared" si="402"/>
        <v>0</v>
      </c>
      <c r="HB122" s="64">
        <f t="shared" si="526"/>
        <v>0</v>
      </c>
      <c r="HC122" s="64">
        <f t="shared" si="527"/>
        <v>0</v>
      </c>
      <c r="HD122" s="64">
        <f t="shared" si="403"/>
        <v>0</v>
      </c>
      <c r="HE122" s="64">
        <f t="shared" si="528"/>
        <v>0</v>
      </c>
      <c r="HF122" s="64">
        <f t="shared" si="529"/>
        <v>0</v>
      </c>
      <c r="HG122" s="64"/>
      <c r="HH122" s="64">
        <f t="shared" si="530"/>
        <v>0</v>
      </c>
      <c r="HI122" s="64">
        <f t="shared" si="531"/>
        <v>0</v>
      </c>
      <c r="HJ122" s="64"/>
      <c r="HK122" s="64">
        <f t="shared" si="532"/>
        <v>0</v>
      </c>
      <c r="HL122" s="382">
        <f t="shared" si="381"/>
        <v>2150</v>
      </c>
      <c r="HM122" s="398">
        <f t="shared" si="305"/>
        <v>259</v>
      </c>
      <c r="HN122" s="398">
        <f t="shared" si="404"/>
        <v>2150</v>
      </c>
      <c r="HO122" s="382">
        <f t="shared" si="306"/>
        <v>2150</v>
      </c>
      <c r="HP122" s="382">
        <f t="shared" si="405"/>
        <v>0</v>
      </c>
      <c r="HQ122" s="382">
        <f t="shared" si="428"/>
        <v>0</v>
      </c>
      <c r="HR122" s="382">
        <f t="shared" si="429"/>
        <v>0</v>
      </c>
      <c r="HS122" s="382">
        <f t="shared" si="430"/>
        <v>0</v>
      </c>
      <c r="HT122" s="382">
        <f t="shared" si="431"/>
        <v>0</v>
      </c>
      <c r="HU122" s="382">
        <f t="shared" si="432"/>
        <v>0</v>
      </c>
      <c r="HV122" s="382">
        <f t="shared" si="433"/>
        <v>2150</v>
      </c>
      <c r="HW122" s="382">
        <f t="shared" si="434"/>
        <v>0</v>
      </c>
      <c r="HX122" s="382">
        <f t="shared" si="435"/>
        <v>0</v>
      </c>
      <c r="HY122" s="382">
        <f t="shared" si="436"/>
        <v>0</v>
      </c>
      <c r="HZ122" s="382">
        <f t="shared" si="437"/>
        <v>259</v>
      </c>
      <c r="IA122" s="382">
        <f t="shared" si="438"/>
        <v>2150</v>
      </c>
      <c r="IB122" s="382">
        <f t="shared" si="439"/>
        <v>0</v>
      </c>
      <c r="IC122" s="382">
        <f t="shared" si="440"/>
        <v>0</v>
      </c>
      <c r="ID122" s="382">
        <f t="shared" si="441"/>
        <v>0</v>
      </c>
      <c r="IE122" s="382">
        <f t="shared" si="442"/>
        <v>0</v>
      </c>
      <c r="IF122" s="382">
        <f t="shared" si="443"/>
        <v>0</v>
      </c>
      <c r="IG122" s="382">
        <f t="shared" si="444"/>
        <v>0</v>
      </c>
    </row>
    <row r="123" spans="1:241" s="35" customFormat="1" ht="20.25" hidden="1" customHeight="1" outlineLevel="2">
      <c r="A123" s="57" t="s">
        <v>123</v>
      </c>
      <c r="B123" s="60" t="s">
        <v>239</v>
      </c>
      <c r="C123" s="60" t="s">
        <v>147</v>
      </c>
      <c r="D123" s="60" t="s">
        <v>176</v>
      </c>
      <c r="E123" s="245" t="s">
        <v>21</v>
      </c>
      <c r="F123" s="245"/>
      <c r="G123" s="245"/>
      <c r="H123" s="245"/>
      <c r="I123" s="245"/>
      <c r="J123" s="245">
        <v>2020</v>
      </c>
      <c r="K123" s="245">
        <v>2020</v>
      </c>
      <c r="L123" s="245"/>
      <c r="M123" s="34">
        <f t="shared" si="540"/>
        <v>2150</v>
      </c>
      <c r="N123" s="341" t="s">
        <v>606</v>
      </c>
      <c r="O123" s="34">
        <f t="shared" si="541"/>
        <v>2150</v>
      </c>
      <c r="P123" s="34">
        <f t="shared" si="542"/>
        <v>0</v>
      </c>
      <c r="Q123" s="34">
        <f t="shared" si="542"/>
        <v>0</v>
      </c>
      <c r="R123" s="34">
        <f t="shared" si="542"/>
        <v>0</v>
      </c>
      <c r="S123" s="34">
        <f t="shared" si="542"/>
        <v>0</v>
      </c>
      <c r="T123" s="34">
        <f t="shared" si="542"/>
        <v>2150</v>
      </c>
      <c r="U123" s="34">
        <f t="shared" si="542"/>
        <v>0</v>
      </c>
      <c r="V123" s="66">
        <f t="shared" si="448"/>
        <v>0</v>
      </c>
      <c r="W123" s="34"/>
      <c r="X123" s="34"/>
      <c r="Y123" s="34"/>
      <c r="Z123" s="34"/>
      <c r="AA123" s="34"/>
      <c r="AB123" s="34"/>
      <c r="AC123" s="34"/>
      <c r="AD123" s="34"/>
      <c r="AE123" s="34"/>
      <c r="AF123" s="34"/>
      <c r="AG123" s="34">
        <f t="shared" si="543"/>
        <v>0</v>
      </c>
      <c r="AH123" s="34">
        <f t="shared" si="543"/>
        <v>2150</v>
      </c>
      <c r="AI123" s="34">
        <f t="shared" si="415"/>
        <v>232</v>
      </c>
      <c r="AJ123" s="34">
        <v>232</v>
      </c>
      <c r="AK123" s="34"/>
      <c r="AL123" s="34"/>
      <c r="AM123" s="34"/>
      <c r="AN123" s="34"/>
      <c r="AO123" s="34"/>
      <c r="AP123" s="34"/>
      <c r="AQ123" s="34"/>
      <c r="AR123" s="34"/>
      <c r="AS123" s="34">
        <f t="shared" si="544"/>
        <v>0</v>
      </c>
      <c r="AT123" s="34">
        <f t="shared" si="544"/>
        <v>0</v>
      </c>
      <c r="AU123" s="34"/>
      <c r="AV123" s="34">
        <f t="shared" si="545"/>
        <v>0</v>
      </c>
      <c r="AW123" s="34">
        <f t="shared" si="545"/>
        <v>0</v>
      </c>
      <c r="AX123" s="34"/>
      <c r="AY123" s="34">
        <f t="shared" si="546"/>
        <v>2150</v>
      </c>
      <c r="AZ123" s="34">
        <f>+BB123+BD123+BH123+BF123+BJ123+BL123</f>
        <v>2150</v>
      </c>
      <c r="BA123" s="245"/>
      <c r="BB123" s="245"/>
      <c r="BC123" s="245"/>
      <c r="BD123" s="245"/>
      <c r="BE123" s="185">
        <v>2150</v>
      </c>
      <c r="BF123" s="33">
        <v>0</v>
      </c>
      <c r="BG123" s="245"/>
      <c r="BH123" s="185">
        <v>2150</v>
      </c>
      <c r="BI123" s="245"/>
      <c r="BJ123" s="245"/>
      <c r="BK123" s="47"/>
      <c r="BL123" s="47"/>
      <c r="BM123" s="34">
        <f t="shared" si="547"/>
        <v>0</v>
      </c>
      <c r="BN123" s="34">
        <f t="shared" si="547"/>
        <v>0</v>
      </c>
      <c r="BO123" s="245"/>
      <c r="BP123" s="245"/>
      <c r="BQ123" s="245"/>
      <c r="BR123" s="245"/>
      <c r="BS123" s="245"/>
      <c r="BT123" s="245"/>
      <c r="BU123" s="245"/>
      <c r="BV123" s="245"/>
      <c r="BW123" s="245"/>
      <c r="BX123" s="245"/>
      <c r="BY123" s="245"/>
      <c r="BZ123" s="245"/>
      <c r="CA123" s="34">
        <f t="shared" si="457"/>
        <v>0</v>
      </c>
      <c r="CB123" s="34">
        <f t="shared" si="457"/>
        <v>0</v>
      </c>
      <c r="CC123" s="245"/>
      <c r="CD123" s="245"/>
      <c r="CE123" s="245"/>
      <c r="CF123" s="245"/>
      <c r="CG123" s="245"/>
      <c r="CH123" s="245"/>
      <c r="CI123" s="245"/>
      <c r="CJ123" s="245"/>
      <c r="CK123" s="245"/>
      <c r="CL123" s="245"/>
      <c r="CM123" s="245"/>
      <c r="CN123" s="245"/>
      <c r="CO123" s="34">
        <f t="shared" si="548"/>
        <v>0</v>
      </c>
      <c r="CP123" s="34">
        <f t="shared" si="548"/>
        <v>0</v>
      </c>
      <c r="CQ123" s="34"/>
      <c r="CR123" s="34"/>
      <c r="CS123" s="34"/>
      <c r="CT123" s="34"/>
      <c r="CU123" s="34"/>
      <c r="CV123" s="34"/>
      <c r="CW123" s="34">
        <v>0</v>
      </c>
      <c r="CX123" s="34">
        <v>0</v>
      </c>
      <c r="CY123" s="34"/>
      <c r="CZ123" s="58"/>
      <c r="DA123" s="58"/>
      <c r="DB123" s="58"/>
      <c r="DC123" s="380">
        <f t="shared" si="461"/>
        <v>2150</v>
      </c>
      <c r="DD123" s="380">
        <f t="shared" si="462"/>
        <v>2150</v>
      </c>
      <c r="DE123" s="64">
        <f t="shared" si="463"/>
        <v>0</v>
      </c>
      <c r="DF123" s="64">
        <f t="shared" si="464"/>
        <v>0</v>
      </c>
      <c r="DG123" s="64">
        <f t="shared" si="465"/>
        <v>0</v>
      </c>
      <c r="DH123" s="64">
        <f t="shared" si="466"/>
        <v>0</v>
      </c>
      <c r="DI123" s="64">
        <f t="shared" si="467"/>
        <v>2150</v>
      </c>
      <c r="DJ123" s="64">
        <f t="shared" si="468"/>
        <v>0</v>
      </c>
      <c r="DK123" s="64">
        <f t="shared" si="469"/>
        <v>0</v>
      </c>
      <c r="DL123" s="64">
        <f t="shared" si="470"/>
        <v>2150</v>
      </c>
      <c r="DM123" s="64">
        <f t="shared" si="471"/>
        <v>0</v>
      </c>
      <c r="DN123" s="64">
        <f t="shared" si="472"/>
        <v>0</v>
      </c>
      <c r="DO123" s="64">
        <f t="shared" si="473"/>
        <v>0</v>
      </c>
      <c r="DP123" s="64">
        <f t="shared" si="474"/>
        <v>0</v>
      </c>
      <c r="DQ123" s="245">
        <v>0</v>
      </c>
      <c r="DR123" s="245">
        <v>0</v>
      </c>
      <c r="DS123" s="245">
        <v>0</v>
      </c>
      <c r="DT123" s="245">
        <v>1</v>
      </c>
      <c r="DU123" s="245">
        <v>0</v>
      </c>
      <c r="DV123" s="245">
        <f t="shared" si="549"/>
        <v>1</v>
      </c>
      <c r="DW123" s="245"/>
      <c r="DX123" s="245"/>
      <c r="DY123" s="33"/>
      <c r="DZ123" s="33"/>
      <c r="EA123" s="33"/>
      <c r="EB123" s="64">
        <f t="shared" si="533"/>
        <v>2150</v>
      </c>
      <c r="EC123" s="426">
        <f t="shared" si="534"/>
        <v>232</v>
      </c>
      <c r="ED123" s="426">
        <f t="shared" si="384"/>
        <v>2150</v>
      </c>
      <c r="EE123" s="64">
        <f t="shared" si="385"/>
        <v>2150</v>
      </c>
      <c r="EF123" s="64">
        <f t="shared" si="475"/>
        <v>0</v>
      </c>
      <c r="EG123" s="64">
        <f t="shared" si="386"/>
        <v>0</v>
      </c>
      <c r="EH123" s="64">
        <f t="shared" si="476"/>
        <v>0</v>
      </c>
      <c r="EI123" s="64">
        <f t="shared" si="477"/>
        <v>0</v>
      </c>
      <c r="EJ123" s="64">
        <f t="shared" si="387"/>
        <v>0</v>
      </c>
      <c r="EK123" s="64">
        <f t="shared" si="478"/>
        <v>0</v>
      </c>
      <c r="EL123" s="64">
        <f t="shared" si="479"/>
        <v>2150</v>
      </c>
      <c r="EM123" s="64">
        <f t="shared" si="480"/>
        <v>0</v>
      </c>
      <c r="EN123" s="64">
        <f t="shared" si="481"/>
        <v>0</v>
      </c>
      <c r="EO123" s="64">
        <f t="shared" si="482"/>
        <v>0</v>
      </c>
      <c r="EP123" s="64">
        <f t="shared" si="483"/>
        <v>232</v>
      </c>
      <c r="EQ123" s="64">
        <f t="shared" si="484"/>
        <v>2150</v>
      </c>
      <c r="ER123" s="64">
        <f t="shared" si="485"/>
        <v>0</v>
      </c>
      <c r="ES123" s="64"/>
      <c r="ET123" s="426">
        <f t="shared" si="486"/>
        <v>0</v>
      </c>
      <c r="EU123" s="64">
        <f t="shared" si="487"/>
        <v>0</v>
      </c>
      <c r="EV123" s="64"/>
      <c r="EW123" s="426">
        <f t="shared" si="488"/>
        <v>0</v>
      </c>
      <c r="EX123" s="64">
        <f t="shared" si="535"/>
        <v>0</v>
      </c>
      <c r="EY123" s="426">
        <f t="shared" si="536"/>
        <v>0</v>
      </c>
      <c r="EZ123" s="426">
        <f t="shared" si="390"/>
        <v>0</v>
      </c>
      <c r="FA123" s="64">
        <f t="shared" si="391"/>
        <v>0</v>
      </c>
      <c r="FB123" s="64">
        <f t="shared" si="489"/>
        <v>0</v>
      </c>
      <c r="FC123" s="64">
        <f t="shared" si="392"/>
        <v>0</v>
      </c>
      <c r="FD123" s="64">
        <f t="shared" si="490"/>
        <v>0</v>
      </c>
      <c r="FE123" s="64">
        <f t="shared" si="491"/>
        <v>0</v>
      </c>
      <c r="FF123" s="64">
        <f t="shared" si="393"/>
        <v>0</v>
      </c>
      <c r="FG123" s="64">
        <f t="shared" si="492"/>
        <v>0</v>
      </c>
      <c r="FH123" s="64">
        <f t="shared" si="493"/>
        <v>0</v>
      </c>
      <c r="FI123" s="64">
        <f t="shared" si="494"/>
        <v>0</v>
      </c>
      <c r="FJ123" s="64">
        <f t="shared" si="495"/>
        <v>0</v>
      </c>
      <c r="FK123" s="64">
        <f t="shared" si="496"/>
        <v>0</v>
      </c>
      <c r="FL123" s="64">
        <f t="shared" si="497"/>
        <v>0</v>
      </c>
      <c r="FM123" s="64">
        <f t="shared" si="498"/>
        <v>0</v>
      </c>
      <c r="FN123" s="64">
        <f t="shared" si="499"/>
        <v>0</v>
      </c>
      <c r="FO123" s="64"/>
      <c r="FP123" s="64">
        <f t="shared" si="500"/>
        <v>0</v>
      </c>
      <c r="FQ123" s="64">
        <f t="shared" si="501"/>
        <v>0</v>
      </c>
      <c r="FR123" s="64"/>
      <c r="FS123" s="64">
        <f t="shared" si="502"/>
        <v>0</v>
      </c>
      <c r="FT123" s="64">
        <f t="shared" si="503"/>
        <v>0</v>
      </c>
      <c r="FU123" s="426">
        <f t="shared" si="504"/>
        <v>0</v>
      </c>
      <c r="FV123" s="426">
        <f t="shared" si="394"/>
        <v>0</v>
      </c>
      <c r="FW123" s="64">
        <f t="shared" si="395"/>
        <v>0</v>
      </c>
      <c r="FX123" s="64">
        <f t="shared" si="505"/>
        <v>0</v>
      </c>
      <c r="FY123" s="64">
        <f t="shared" si="396"/>
        <v>0</v>
      </c>
      <c r="FZ123" s="64">
        <f t="shared" si="506"/>
        <v>0</v>
      </c>
      <c r="GA123" s="64">
        <f t="shared" si="507"/>
        <v>0</v>
      </c>
      <c r="GB123" s="64">
        <f t="shared" si="397"/>
        <v>0</v>
      </c>
      <c r="GC123" s="64">
        <f t="shared" si="508"/>
        <v>0</v>
      </c>
      <c r="GD123" s="64">
        <f t="shared" si="509"/>
        <v>0</v>
      </c>
      <c r="GE123" s="64">
        <f t="shared" si="510"/>
        <v>0</v>
      </c>
      <c r="GF123" s="64">
        <f t="shared" si="511"/>
        <v>0</v>
      </c>
      <c r="GG123" s="64">
        <f t="shared" si="512"/>
        <v>0</v>
      </c>
      <c r="GH123" s="64">
        <f t="shared" si="513"/>
        <v>0</v>
      </c>
      <c r="GI123" s="64">
        <f t="shared" si="514"/>
        <v>0</v>
      </c>
      <c r="GJ123" s="64">
        <f t="shared" si="515"/>
        <v>0</v>
      </c>
      <c r="GK123" s="64"/>
      <c r="GL123" s="64">
        <f t="shared" si="516"/>
        <v>0</v>
      </c>
      <c r="GM123" s="64">
        <f t="shared" si="517"/>
        <v>0</v>
      </c>
      <c r="GN123" s="64"/>
      <c r="GO123" s="64">
        <f t="shared" si="518"/>
        <v>0</v>
      </c>
      <c r="GP123" s="64">
        <f t="shared" si="519"/>
        <v>0</v>
      </c>
      <c r="GQ123" s="426">
        <f t="shared" si="520"/>
        <v>0</v>
      </c>
      <c r="GR123" s="426">
        <f t="shared" si="398"/>
        <v>0</v>
      </c>
      <c r="GS123" s="64">
        <f t="shared" si="399"/>
        <v>0</v>
      </c>
      <c r="GT123" s="64">
        <f t="shared" si="521"/>
        <v>0</v>
      </c>
      <c r="GU123" s="64">
        <f t="shared" si="400"/>
        <v>0</v>
      </c>
      <c r="GV123" s="64">
        <f t="shared" si="522"/>
        <v>0</v>
      </c>
      <c r="GW123" s="64">
        <f t="shared" si="523"/>
        <v>0</v>
      </c>
      <c r="GX123" s="64">
        <f t="shared" si="401"/>
        <v>0</v>
      </c>
      <c r="GY123" s="64">
        <f t="shared" si="524"/>
        <v>0</v>
      </c>
      <c r="GZ123" s="64">
        <f t="shared" si="525"/>
        <v>0</v>
      </c>
      <c r="HA123" s="64">
        <f t="shared" si="402"/>
        <v>0</v>
      </c>
      <c r="HB123" s="64">
        <f t="shared" si="526"/>
        <v>0</v>
      </c>
      <c r="HC123" s="64">
        <f t="shared" si="527"/>
        <v>0</v>
      </c>
      <c r="HD123" s="64">
        <f t="shared" si="403"/>
        <v>0</v>
      </c>
      <c r="HE123" s="64">
        <f t="shared" si="528"/>
        <v>0</v>
      </c>
      <c r="HF123" s="64">
        <f t="shared" si="529"/>
        <v>0</v>
      </c>
      <c r="HG123" s="64"/>
      <c r="HH123" s="64">
        <f t="shared" si="530"/>
        <v>0</v>
      </c>
      <c r="HI123" s="64">
        <f t="shared" si="531"/>
        <v>0</v>
      </c>
      <c r="HJ123" s="64"/>
      <c r="HK123" s="64">
        <f t="shared" si="532"/>
        <v>0</v>
      </c>
      <c r="HL123" s="382">
        <f t="shared" si="381"/>
        <v>2150</v>
      </c>
      <c r="HM123" s="398">
        <f t="shared" si="305"/>
        <v>232</v>
      </c>
      <c r="HN123" s="398">
        <f t="shared" si="404"/>
        <v>2150</v>
      </c>
      <c r="HO123" s="382">
        <f t="shared" si="306"/>
        <v>2150</v>
      </c>
      <c r="HP123" s="382">
        <f t="shared" si="405"/>
        <v>0</v>
      </c>
      <c r="HQ123" s="382">
        <f t="shared" si="428"/>
        <v>0</v>
      </c>
      <c r="HR123" s="382">
        <f t="shared" si="429"/>
        <v>0</v>
      </c>
      <c r="HS123" s="382">
        <f t="shared" si="430"/>
        <v>0</v>
      </c>
      <c r="HT123" s="382">
        <f t="shared" si="431"/>
        <v>0</v>
      </c>
      <c r="HU123" s="382">
        <f t="shared" si="432"/>
        <v>0</v>
      </c>
      <c r="HV123" s="382">
        <f t="shared" si="433"/>
        <v>2150</v>
      </c>
      <c r="HW123" s="382">
        <f t="shared" si="434"/>
        <v>0</v>
      </c>
      <c r="HX123" s="382">
        <f t="shared" si="435"/>
        <v>0</v>
      </c>
      <c r="HY123" s="382">
        <f t="shared" si="436"/>
        <v>0</v>
      </c>
      <c r="HZ123" s="382">
        <f t="shared" si="437"/>
        <v>232</v>
      </c>
      <c r="IA123" s="382">
        <f t="shared" si="438"/>
        <v>2150</v>
      </c>
      <c r="IB123" s="382">
        <f t="shared" si="439"/>
        <v>0</v>
      </c>
      <c r="IC123" s="382">
        <f t="shared" si="440"/>
        <v>0</v>
      </c>
      <c r="ID123" s="382">
        <f t="shared" si="441"/>
        <v>0</v>
      </c>
      <c r="IE123" s="382">
        <f t="shared" si="442"/>
        <v>0</v>
      </c>
      <c r="IF123" s="382">
        <f t="shared" si="443"/>
        <v>0</v>
      </c>
      <c r="IG123" s="382">
        <f t="shared" si="444"/>
        <v>0</v>
      </c>
    </row>
    <row r="124" spans="1:241" s="35" customFormat="1" ht="20.25" customHeight="1">
      <c r="A124" s="49" t="s">
        <v>492</v>
      </c>
      <c r="B124" s="69" t="s">
        <v>491</v>
      </c>
      <c r="C124" s="530" t="s">
        <v>498</v>
      </c>
      <c r="D124" s="531"/>
      <c r="E124" s="49" t="s">
        <v>43</v>
      </c>
      <c r="F124" s="364"/>
      <c r="G124" s="364"/>
      <c r="H124" s="364"/>
      <c r="I124" s="364"/>
      <c r="J124" s="50">
        <v>2018</v>
      </c>
      <c r="K124" s="50">
        <v>2022</v>
      </c>
      <c r="L124" s="257"/>
      <c r="M124" s="25">
        <f t="shared" ref="M124:BP124" si="550">SUM(M125:M128)</f>
        <v>9100</v>
      </c>
      <c r="N124" s="25"/>
      <c r="O124" s="25">
        <f t="shared" si="550"/>
        <v>10328.811</v>
      </c>
      <c r="P124" s="25">
        <f t="shared" si="550"/>
        <v>0</v>
      </c>
      <c r="Q124" s="25">
        <f t="shared" si="550"/>
        <v>0</v>
      </c>
      <c r="R124" s="25">
        <f t="shared" si="550"/>
        <v>2000</v>
      </c>
      <c r="S124" s="25">
        <f t="shared" si="550"/>
        <v>1357.6110000000001</v>
      </c>
      <c r="T124" s="25">
        <f t="shared" si="550"/>
        <v>250</v>
      </c>
      <c r="U124" s="25">
        <f t="shared" si="550"/>
        <v>121.2</v>
      </c>
      <c r="V124" s="25">
        <f t="shared" si="550"/>
        <v>120.12</v>
      </c>
      <c r="W124" s="25">
        <f>SUM(W125:W128)</f>
        <v>120.12</v>
      </c>
      <c r="X124" s="25">
        <f t="shared" si="550"/>
        <v>0</v>
      </c>
      <c r="Y124" s="25">
        <f t="shared" si="550"/>
        <v>0</v>
      </c>
      <c r="Z124" s="25">
        <f t="shared" si="550"/>
        <v>0</v>
      </c>
      <c r="AA124" s="25">
        <f t="shared" si="550"/>
        <v>0</v>
      </c>
      <c r="AB124" s="25">
        <f t="shared" si="550"/>
        <v>0</v>
      </c>
      <c r="AC124" s="25">
        <f t="shared" si="550"/>
        <v>0</v>
      </c>
      <c r="AD124" s="25">
        <f t="shared" si="550"/>
        <v>0</v>
      </c>
      <c r="AE124" s="25">
        <f t="shared" si="550"/>
        <v>0</v>
      </c>
      <c r="AF124" s="25"/>
      <c r="AG124" s="25">
        <f t="shared" si="550"/>
        <v>0</v>
      </c>
      <c r="AH124" s="25">
        <f>SUM(AH125:AH128)</f>
        <v>2000</v>
      </c>
      <c r="AI124" s="25">
        <f t="shared" si="415"/>
        <v>330.2</v>
      </c>
      <c r="AJ124" s="25">
        <f t="shared" ref="AJ124:AR124" si="551">SUM(AJ125:AJ128)</f>
        <v>330.2</v>
      </c>
      <c r="AK124" s="25">
        <f t="shared" si="551"/>
        <v>0</v>
      </c>
      <c r="AL124" s="25">
        <f t="shared" si="551"/>
        <v>0</v>
      </c>
      <c r="AM124" s="25">
        <f t="shared" si="551"/>
        <v>0</v>
      </c>
      <c r="AN124" s="25">
        <f t="shared" si="551"/>
        <v>0</v>
      </c>
      <c r="AO124" s="25">
        <f t="shared" si="551"/>
        <v>0</v>
      </c>
      <c r="AP124" s="25">
        <f t="shared" si="551"/>
        <v>0</v>
      </c>
      <c r="AQ124" s="25">
        <f t="shared" si="551"/>
        <v>0</v>
      </c>
      <c r="AR124" s="25">
        <f t="shared" si="551"/>
        <v>0</v>
      </c>
      <c r="AS124" s="25">
        <f t="shared" si="550"/>
        <v>4500</v>
      </c>
      <c r="AT124" s="25">
        <f t="shared" si="550"/>
        <v>4500</v>
      </c>
      <c r="AU124" s="25"/>
      <c r="AV124" s="25">
        <f t="shared" si="550"/>
        <v>2350</v>
      </c>
      <c r="AW124" s="25">
        <f t="shared" si="550"/>
        <v>2350</v>
      </c>
      <c r="AX124" s="25"/>
      <c r="AY124" s="25">
        <f t="shared" si="550"/>
        <v>9100</v>
      </c>
      <c r="AZ124" s="25">
        <f t="shared" si="550"/>
        <v>9170.7000000000007</v>
      </c>
      <c r="BA124" s="25">
        <f t="shared" si="550"/>
        <v>0</v>
      </c>
      <c r="BB124" s="25">
        <f t="shared" si="550"/>
        <v>0</v>
      </c>
      <c r="BC124" s="25">
        <f t="shared" si="550"/>
        <v>2000</v>
      </c>
      <c r="BD124" s="25">
        <f t="shared" si="550"/>
        <v>199.5</v>
      </c>
      <c r="BE124" s="25">
        <f t="shared" si="550"/>
        <v>250</v>
      </c>
      <c r="BF124" s="25">
        <f t="shared" si="550"/>
        <v>121.2</v>
      </c>
      <c r="BG124" s="25">
        <f t="shared" si="550"/>
        <v>0</v>
      </c>
      <c r="BH124" s="25">
        <f t="shared" si="550"/>
        <v>2000</v>
      </c>
      <c r="BI124" s="25">
        <f t="shared" si="550"/>
        <v>4500</v>
      </c>
      <c r="BJ124" s="25">
        <f t="shared" si="550"/>
        <v>4500</v>
      </c>
      <c r="BK124" s="25">
        <f t="shared" si="550"/>
        <v>2350</v>
      </c>
      <c r="BL124" s="25">
        <f t="shared" si="550"/>
        <v>2350</v>
      </c>
      <c r="BM124" s="25">
        <f t="shared" si="550"/>
        <v>0</v>
      </c>
      <c r="BN124" s="25">
        <f t="shared" si="550"/>
        <v>0</v>
      </c>
      <c r="BO124" s="25">
        <f t="shared" si="550"/>
        <v>0</v>
      </c>
      <c r="BP124" s="25">
        <f t="shared" si="550"/>
        <v>0</v>
      </c>
      <c r="BQ124" s="25">
        <f t="shared" ref="BQ124:DB124" si="552">SUM(BQ125:BQ128)</f>
        <v>0</v>
      </c>
      <c r="BR124" s="25">
        <f t="shared" si="552"/>
        <v>0</v>
      </c>
      <c r="BS124" s="25">
        <f t="shared" si="552"/>
        <v>0</v>
      </c>
      <c r="BT124" s="25">
        <f t="shared" si="552"/>
        <v>0</v>
      </c>
      <c r="BU124" s="25">
        <f t="shared" si="552"/>
        <v>0</v>
      </c>
      <c r="BV124" s="25">
        <f t="shared" si="552"/>
        <v>0</v>
      </c>
      <c r="BW124" s="25">
        <f t="shared" si="552"/>
        <v>0</v>
      </c>
      <c r="BX124" s="25">
        <f t="shared" si="552"/>
        <v>0</v>
      </c>
      <c r="BY124" s="25">
        <f t="shared" si="552"/>
        <v>0</v>
      </c>
      <c r="BZ124" s="25">
        <f t="shared" si="552"/>
        <v>0</v>
      </c>
      <c r="CA124" s="25">
        <f t="shared" si="552"/>
        <v>0</v>
      </c>
      <c r="CB124" s="25">
        <f t="shared" si="552"/>
        <v>1158.1110000000001</v>
      </c>
      <c r="CC124" s="25">
        <f t="shared" si="552"/>
        <v>0</v>
      </c>
      <c r="CD124" s="25">
        <f t="shared" si="552"/>
        <v>0</v>
      </c>
      <c r="CE124" s="25">
        <f t="shared" si="552"/>
        <v>0</v>
      </c>
      <c r="CF124" s="25">
        <f t="shared" si="552"/>
        <v>1158.1110000000001</v>
      </c>
      <c r="CG124" s="25">
        <f t="shared" si="552"/>
        <v>0</v>
      </c>
      <c r="CH124" s="25">
        <f t="shared" si="552"/>
        <v>0</v>
      </c>
      <c r="CI124" s="25">
        <f t="shared" si="552"/>
        <v>0</v>
      </c>
      <c r="CJ124" s="25">
        <f t="shared" si="552"/>
        <v>0</v>
      </c>
      <c r="CK124" s="25">
        <f t="shared" si="552"/>
        <v>0</v>
      </c>
      <c r="CL124" s="25">
        <f t="shared" si="552"/>
        <v>0</v>
      </c>
      <c r="CM124" s="25">
        <f t="shared" si="552"/>
        <v>0</v>
      </c>
      <c r="CN124" s="25">
        <f t="shared" si="552"/>
        <v>0</v>
      </c>
      <c r="CO124" s="25">
        <f t="shared" si="552"/>
        <v>0</v>
      </c>
      <c r="CP124" s="25">
        <f t="shared" si="552"/>
        <v>0</v>
      </c>
      <c r="CQ124" s="25">
        <f t="shared" si="552"/>
        <v>0</v>
      </c>
      <c r="CR124" s="25">
        <f t="shared" si="552"/>
        <v>0</v>
      </c>
      <c r="CS124" s="25">
        <f t="shared" si="552"/>
        <v>0</v>
      </c>
      <c r="CT124" s="25">
        <f t="shared" si="552"/>
        <v>0</v>
      </c>
      <c r="CU124" s="25">
        <f t="shared" si="552"/>
        <v>0</v>
      </c>
      <c r="CV124" s="25">
        <f t="shared" si="552"/>
        <v>0</v>
      </c>
      <c r="CW124" s="25">
        <f t="shared" si="552"/>
        <v>0</v>
      </c>
      <c r="CX124" s="25">
        <f t="shared" si="552"/>
        <v>0</v>
      </c>
      <c r="CY124" s="25">
        <f t="shared" si="552"/>
        <v>0</v>
      </c>
      <c r="CZ124" s="25">
        <f t="shared" si="552"/>
        <v>0</v>
      </c>
      <c r="DA124" s="25">
        <f t="shared" si="552"/>
        <v>0</v>
      </c>
      <c r="DB124" s="25">
        <f t="shared" si="552"/>
        <v>0</v>
      </c>
      <c r="DC124" s="380">
        <f t="shared" si="461"/>
        <v>9100</v>
      </c>
      <c r="DD124" s="380">
        <f t="shared" si="462"/>
        <v>10328.811</v>
      </c>
      <c r="DE124" s="64">
        <f t="shared" si="463"/>
        <v>0</v>
      </c>
      <c r="DF124" s="64">
        <f t="shared" si="464"/>
        <v>0</v>
      </c>
      <c r="DG124" s="64">
        <f t="shared" si="465"/>
        <v>2000</v>
      </c>
      <c r="DH124" s="64">
        <f t="shared" si="466"/>
        <v>1357.6110000000001</v>
      </c>
      <c r="DI124" s="64">
        <f t="shared" si="467"/>
        <v>250</v>
      </c>
      <c r="DJ124" s="64">
        <f t="shared" si="468"/>
        <v>121.2</v>
      </c>
      <c r="DK124" s="64">
        <f t="shared" si="469"/>
        <v>0</v>
      </c>
      <c r="DL124" s="64">
        <f t="shared" si="470"/>
        <v>2000</v>
      </c>
      <c r="DM124" s="64">
        <f t="shared" si="471"/>
        <v>4500</v>
      </c>
      <c r="DN124" s="64">
        <f t="shared" si="472"/>
        <v>4500</v>
      </c>
      <c r="DO124" s="64">
        <f t="shared" si="473"/>
        <v>2350</v>
      </c>
      <c r="DP124" s="64">
        <f t="shared" si="474"/>
        <v>2350</v>
      </c>
      <c r="DQ124" s="245"/>
      <c r="DR124" s="245"/>
      <c r="DS124" s="245"/>
      <c r="DT124" s="245"/>
      <c r="DU124" s="245"/>
      <c r="DV124" s="245"/>
      <c r="DW124" s="245"/>
      <c r="DX124" s="245"/>
      <c r="DY124" s="33"/>
      <c r="DZ124" s="188"/>
      <c r="EA124" s="33"/>
      <c r="EB124" s="64">
        <f t="shared" si="533"/>
        <v>9100</v>
      </c>
      <c r="EC124" s="426">
        <f t="shared" si="534"/>
        <v>649.81999999999994</v>
      </c>
      <c r="ED124" s="426">
        <f t="shared" si="384"/>
        <v>2320.6999999999998</v>
      </c>
      <c r="EE124" s="64">
        <f t="shared" si="385"/>
        <v>9170.7000000000007</v>
      </c>
      <c r="EF124" s="64">
        <f t="shared" si="475"/>
        <v>0</v>
      </c>
      <c r="EG124" s="64">
        <f t="shared" si="386"/>
        <v>0</v>
      </c>
      <c r="EH124" s="64">
        <f t="shared" si="476"/>
        <v>0</v>
      </c>
      <c r="EI124" s="64">
        <f t="shared" si="477"/>
        <v>2000</v>
      </c>
      <c r="EJ124" s="64">
        <f t="shared" si="387"/>
        <v>199.5</v>
      </c>
      <c r="EK124" s="64">
        <f t="shared" si="478"/>
        <v>199.5</v>
      </c>
      <c r="EL124" s="64">
        <f t="shared" si="479"/>
        <v>250</v>
      </c>
      <c r="EM124" s="64">
        <f t="shared" si="480"/>
        <v>120.12</v>
      </c>
      <c r="EN124" s="64">
        <f t="shared" si="481"/>
        <v>121.2</v>
      </c>
      <c r="EO124" s="64">
        <f t="shared" si="482"/>
        <v>0</v>
      </c>
      <c r="EP124" s="64">
        <f t="shared" si="483"/>
        <v>330.2</v>
      </c>
      <c r="EQ124" s="64">
        <f t="shared" si="484"/>
        <v>2000</v>
      </c>
      <c r="ER124" s="64">
        <f t="shared" si="485"/>
        <v>4500</v>
      </c>
      <c r="ES124" s="64"/>
      <c r="ET124" s="426">
        <f t="shared" si="486"/>
        <v>4500</v>
      </c>
      <c r="EU124" s="64">
        <f t="shared" si="487"/>
        <v>2350</v>
      </c>
      <c r="EV124" s="64"/>
      <c r="EW124" s="426">
        <f t="shared" si="488"/>
        <v>2350</v>
      </c>
      <c r="EX124" s="64">
        <f t="shared" si="535"/>
        <v>0</v>
      </c>
      <c r="EY124" s="426">
        <f t="shared" si="536"/>
        <v>0</v>
      </c>
      <c r="EZ124" s="426">
        <f t="shared" si="390"/>
        <v>0</v>
      </c>
      <c r="FA124" s="64">
        <f t="shared" si="391"/>
        <v>0</v>
      </c>
      <c r="FB124" s="64">
        <f t="shared" si="489"/>
        <v>0</v>
      </c>
      <c r="FC124" s="64">
        <f t="shared" si="392"/>
        <v>0</v>
      </c>
      <c r="FD124" s="64">
        <f t="shared" si="490"/>
        <v>0</v>
      </c>
      <c r="FE124" s="64">
        <f t="shared" si="491"/>
        <v>0</v>
      </c>
      <c r="FF124" s="64">
        <f t="shared" si="393"/>
        <v>0</v>
      </c>
      <c r="FG124" s="64">
        <f t="shared" si="492"/>
        <v>0</v>
      </c>
      <c r="FH124" s="64">
        <f t="shared" si="493"/>
        <v>0</v>
      </c>
      <c r="FI124" s="64">
        <f t="shared" si="494"/>
        <v>0</v>
      </c>
      <c r="FJ124" s="64">
        <f t="shared" si="495"/>
        <v>0</v>
      </c>
      <c r="FK124" s="64">
        <f t="shared" si="496"/>
        <v>0</v>
      </c>
      <c r="FL124" s="64">
        <f t="shared" si="497"/>
        <v>0</v>
      </c>
      <c r="FM124" s="64">
        <f t="shared" si="498"/>
        <v>0</v>
      </c>
      <c r="FN124" s="64">
        <f t="shared" si="499"/>
        <v>0</v>
      </c>
      <c r="FO124" s="64"/>
      <c r="FP124" s="64">
        <f t="shared" si="500"/>
        <v>0</v>
      </c>
      <c r="FQ124" s="64">
        <f t="shared" si="501"/>
        <v>0</v>
      </c>
      <c r="FR124" s="64"/>
      <c r="FS124" s="64">
        <f t="shared" si="502"/>
        <v>0</v>
      </c>
      <c r="FT124" s="64">
        <f t="shared" si="503"/>
        <v>0</v>
      </c>
      <c r="FU124" s="426">
        <f t="shared" si="504"/>
        <v>1158.1110000000001</v>
      </c>
      <c r="FV124" s="426">
        <f t="shared" si="394"/>
        <v>1158.1110000000001</v>
      </c>
      <c r="FW124" s="64">
        <f t="shared" si="395"/>
        <v>1158.1110000000001</v>
      </c>
      <c r="FX124" s="64">
        <f t="shared" si="505"/>
        <v>0</v>
      </c>
      <c r="FY124" s="64">
        <f t="shared" si="396"/>
        <v>0</v>
      </c>
      <c r="FZ124" s="64">
        <f t="shared" si="506"/>
        <v>0</v>
      </c>
      <c r="GA124" s="64">
        <f t="shared" si="507"/>
        <v>0</v>
      </c>
      <c r="GB124" s="64">
        <f t="shared" si="397"/>
        <v>1158.1110000000001</v>
      </c>
      <c r="GC124" s="64">
        <f t="shared" si="508"/>
        <v>1158.1110000000001</v>
      </c>
      <c r="GD124" s="64">
        <f t="shared" si="509"/>
        <v>0</v>
      </c>
      <c r="GE124" s="64">
        <f t="shared" si="510"/>
        <v>0</v>
      </c>
      <c r="GF124" s="64">
        <f t="shared" si="511"/>
        <v>0</v>
      </c>
      <c r="GG124" s="64">
        <f t="shared" si="512"/>
        <v>0</v>
      </c>
      <c r="GH124" s="64">
        <f t="shared" si="513"/>
        <v>0</v>
      </c>
      <c r="GI124" s="64">
        <f t="shared" si="514"/>
        <v>0</v>
      </c>
      <c r="GJ124" s="64">
        <f t="shared" si="515"/>
        <v>0</v>
      </c>
      <c r="GK124" s="64"/>
      <c r="GL124" s="64">
        <f t="shared" si="516"/>
        <v>0</v>
      </c>
      <c r="GM124" s="64">
        <f t="shared" si="517"/>
        <v>0</v>
      </c>
      <c r="GN124" s="64"/>
      <c r="GO124" s="64">
        <f t="shared" si="518"/>
        <v>0</v>
      </c>
      <c r="GP124" s="64">
        <f t="shared" si="519"/>
        <v>0</v>
      </c>
      <c r="GQ124" s="426">
        <f t="shared" si="520"/>
        <v>0</v>
      </c>
      <c r="GR124" s="426">
        <f t="shared" si="398"/>
        <v>0</v>
      </c>
      <c r="GS124" s="64">
        <f t="shared" si="399"/>
        <v>0</v>
      </c>
      <c r="GT124" s="64">
        <f t="shared" si="521"/>
        <v>0</v>
      </c>
      <c r="GU124" s="64">
        <f t="shared" si="400"/>
        <v>0</v>
      </c>
      <c r="GV124" s="64">
        <f t="shared" si="522"/>
        <v>0</v>
      </c>
      <c r="GW124" s="64">
        <f t="shared" si="523"/>
        <v>0</v>
      </c>
      <c r="GX124" s="64">
        <f t="shared" si="401"/>
        <v>0</v>
      </c>
      <c r="GY124" s="64">
        <f t="shared" si="524"/>
        <v>0</v>
      </c>
      <c r="GZ124" s="64">
        <f t="shared" si="525"/>
        <v>0</v>
      </c>
      <c r="HA124" s="64">
        <f t="shared" si="402"/>
        <v>0</v>
      </c>
      <c r="HB124" s="64">
        <f t="shared" si="526"/>
        <v>0</v>
      </c>
      <c r="HC124" s="64">
        <f t="shared" si="527"/>
        <v>0</v>
      </c>
      <c r="HD124" s="64">
        <f t="shared" si="403"/>
        <v>0</v>
      </c>
      <c r="HE124" s="64">
        <f t="shared" si="528"/>
        <v>0</v>
      </c>
      <c r="HF124" s="64">
        <f t="shared" si="529"/>
        <v>0</v>
      </c>
      <c r="HG124" s="64"/>
      <c r="HH124" s="64">
        <f t="shared" si="530"/>
        <v>0</v>
      </c>
      <c r="HI124" s="64">
        <f t="shared" si="531"/>
        <v>0</v>
      </c>
      <c r="HJ124" s="64"/>
      <c r="HK124" s="64">
        <f t="shared" si="532"/>
        <v>0</v>
      </c>
      <c r="HL124" s="382">
        <f t="shared" si="381"/>
        <v>9100</v>
      </c>
      <c r="HM124" s="398">
        <f t="shared" si="305"/>
        <v>1807.9310000000003</v>
      </c>
      <c r="HN124" s="398">
        <f t="shared" si="404"/>
        <v>3478.8110000000001</v>
      </c>
      <c r="HO124" s="382">
        <f t="shared" si="306"/>
        <v>10328.811</v>
      </c>
      <c r="HP124" s="382">
        <f t="shared" si="405"/>
        <v>0</v>
      </c>
      <c r="HQ124" s="382">
        <f t="shared" si="428"/>
        <v>0</v>
      </c>
      <c r="HR124" s="382">
        <f t="shared" si="429"/>
        <v>0</v>
      </c>
      <c r="HS124" s="382">
        <f t="shared" si="430"/>
        <v>2000</v>
      </c>
      <c r="HT124" s="382">
        <f t="shared" si="431"/>
        <v>1357.6110000000001</v>
      </c>
      <c r="HU124" s="382">
        <f t="shared" si="432"/>
        <v>1357.6110000000001</v>
      </c>
      <c r="HV124" s="382">
        <f t="shared" si="433"/>
        <v>250</v>
      </c>
      <c r="HW124" s="382">
        <f t="shared" si="434"/>
        <v>120.12</v>
      </c>
      <c r="HX124" s="382">
        <f t="shared" si="435"/>
        <v>121.2</v>
      </c>
      <c r="HY124" s="382">
        <f t="shared" si="436"/>
        <v>0</v>
      </c>
      <c r="HZ124" s="382">
        <f t="shared" si="437"/>
        <v>330.2</v>
      </c>
      <c r="IA124" s="382">
        <f t="shared" si="438"/>
        <v>2000</v>
      </c>
      <c r="IB124" s="382">
        <f t="shared" si="439"/>
        <v>4500</v>
      </c>
      <c r="IC124" s="382">
        <f t="shared" si="440"/>
        <v>0</v>
      </c>
      <c r="ID124" s="382">
        <f t="shared" si="441"/>
        <v>4500</v>
      </c>
      <c r="IE124" s="382">
        <f t="shared" si="442"/>
        <v>2350</v>
      </c>
      <c r="IF124" s="382">
        <f t="shared" si="443"/>
        <v>0</v>
      </c>
      <c r="IG124" s="382">
        <f t="shared" si="444"/>
        <v>2350</v>
      </c>
    </row>
    <row r="125" spans="1:241" s="35" customFormat="1" ht="20.25" customHeight="1" outlineLevel="1">
      <c r="A125" s="189" t="s">
        <v>493</v>
      </c>
      <c r="B125" s="208" t="s">
        <v>536</v>
      </c>
      <c r="C125" s="532" t="s">
        <v>366</v>
      </c>
      <c r="D125" s="208" t="s">
        <v>535</v>
      </c>
      <c r="E125" s="245" t="s">
        <v>21</v>
      </c>
      <c r="F125" s="364"/>
      <c r="G125" s="364"/>
      <c r="H125" s="364"/>
      <c r="I125" s="364"/>
      <c r="J125" s="245">
        <v>2018</v>
      </c>
      <c r="K125" s="245">
        <v>2020</v>
      </c>
      <c r="L125" s="245"/>
      <c r="M125" s="34">
        <f>+P125+R125+T125+AG125+AS125+AV125</f>
        <v>2000</v>
      </c>
      <c r="N125" s="341" t="s">
        <v>606</v>
      </c>
      <c r="O125" s="34">
        <f t="shared" ref="O125:O128" si="553">+Q125+S125+U125+AH125+AT125+AW125</f>
        <v>3228.8110000000001</v>
      </c>
      <c r="P125" s="34">
        <f t="shared" ref="P125:U128" si="554">BA125+BO125+CC125+CQ125</f>
        <v>0</v>
      </c>
      <c r="Q125" s="34">
        <f t="shared" si="554"/>
        <v>0</v>
      </c>
      <c r="R125" s="34">
        <f t="shared" si="554"/>
        <v>2000</v>
      </c>
      <c r="S125" s="34">
        <f t="shared" si="554"/>
        <v>1357.6110000000001</v>
      </c>
      <c r="T125" s="34">
        <f t="shared" si="554"/>
        <v>0</v>
      </c>
      <c r="U125" s="34">
        <f t="shared" si="554"/>
        <v>121.2</v>
      </c>
      <c r="V125" s="66">
        <f t="shared" si="448"/>
        <v>120.12</v>
      </c>
      <c r="W125" s="34">
        <v>120.12</v>
      </c>
      <c r="X125" s="34"/>
      <c r="Y125" s="34"/>
      <c r="Z125" s="34"/>
      <c r="AA125" s="34"/>
      <c r="AB125" s="34"/>
      <c r="AC125" s="34"/>
      <c r="AD125" s="34"/>
      <c r="AE125" s="34"/>
      <c r="AF125" s="34"/>
      <c r="AG125" s="34">
        <f>BG125+BU125+CI125+CW125</f>
        <v>0</v>
      </c>
      <c r="AH125" s="34">
        <f>BH125+BV125+CJ125+CX125</f>
        <v>1750</v>
      </c>
      <c r="AI125" s="34">
        <f t="shared" si="415"/>
        <v>330.2</v>
      </c>
      <c r="AJ125" s="34">
        <v>330.2</v>
      </c>
      <c r="AK125" s="34"/>
      <c r="AL125" s="34"/>
      <c r="AM125" s="34"/>
      <c r="AN125" s="34"/>
      <c r="AO125" s="34"/>
      <c r="AP125" s="34"/>
      <c r="AQ125" s="34"/>
      <c r="AR125" s="34"/>
      <c r="AS125" s="34">
        <f>BI125+BW125+CK125+CY125</f>
        <v>0</v>
      </c>
      <c r="AT125" s="34">
        <f>BJ125+BX125+CL125+CZ125</f>
        <v>0</v>
      </c>
      <c r="AU125" s="34"/>
      <c r="AV125" s="34">
        <f t="shared" ref="AV125:AW128" si="555">BK125+BY125+CM125+DA125</f>
        <v>0</v>
      </c>
      <c r="AW125" s="34">
        <f t="shared" si="555"/>
        <v>0</v>
      </c>
      <c r="AX125" s="34"/>
      <c r="AY125" s="34">
        <f>+BA125+BC125+BE125+BG125+BI125+BK125</f>
        <v>2000</v>
      </c>
      <c r="AZ125" s="34">
        <f t="shared" ref="AZ125:AZ128" si="556">+BB125+BD125+BF125+BH125+BJ125+BL125</f>
        <v>2070.6999999999998</v>
      </c>
      <c r="BA125" s="186"/>
      <c r="BB125" s="186"/>
      <c r="BC125" s="186">
        <v>2000</v>
      </c>
      <c r="BD125" s="186">
        <v>199.5</v>
      </c>
      <c r="BE125" s="186">
        <v>0</v>
      </c>
      <c r="BF125" s="186">
        <v>121.2</v>
      </c>
      <c r="BG125" s="186"/>
      <c r="BH125" s="186">
        <v>1750</v>
      </c>
      <c r="BI125" s="186"/>
      <c r="BJ125" s="186"/>
      <c r="BK125" s="191"/>
      <c r="BL125" s="191"/>
      <c r="BM125" s="34">
        <f t="shared" ref="BM125:BN128" si="557">+BO125+BQ125+BS125+BU125+BW125+BY125</f>
        <v>0</v>
      </c>
      <c r="BN125" s="34">
        <f t="shared" si="557"/>
        <v>0</v>
      </c>
      <c r="BO125" s="228"/>
      <c r="BP125" s="228"/>
      <c r="BQ125" s="228"/>
      <c r="BR125" s="228"/>
      <c r="BS125" s="228"/>
      <c r="BT125" s="228"/>
      <c r="BU125" s="228"/>
      <c r="BV125" s="228"/>
      <c r="BW125" s="228"/>
      <c r="BX125" s="228"/>
      <c r="BY125" s="228"/>
      <c r="BZ125" s="228"/>
      <c r="CA125" s="34">
        <f>+CC125+CE125+CG125+CI125+CK125+CM125</f>
        <v>0</v>
      </c>
      <c r="CB125" s="34">
        <f>+CD125+CF125+CH125+CJ125+CL125+CN125</f>
        <v>1158.1110000000001</v>
      </c>
      <c r="CC125" s="228"/>
      <c r="CD125" s="228"/>
      <c r="CE125" s="228"/>
      <c r="CF125" s="228">
        <v>1158.1110000000001</v>
      </c>
      <c r="CG125" s="228"/>
      <c r="CH125" s="228">
        <v>0</v>
      </c>
      <c r="CI125" s="228"/>
      <c r="CJ125" s="228"/>
      <c r="CK125" s="228"/>
      <c r="CL125" s="228"/>
      <c r="CM125" s="228"/>
      <c r="CN125" s="228"/>
      <c r="CO125" s="34">
        <f t="shared" ref="CO125:CP128" si="558">+CQ125+CS125+CU125+CW125+CY125+DA125</f>
        <v>0</v>
      </c>
      <c r="CP125" s="34">
        <f t="shared" si="558"/>
        <v>0</v>
      </c>
      <c r="CQ125" s="68"/>
      <c r="CR125" s="68"/>
      <c r="CS125" s="68"/>
      <c r="CT125" s="68"/>
      <c r="CU125" s="68"/>
      <c r="CV125" s="68"/>
      <c r="CW125" s="68"/>
      <c r="CX125" s="68"/>
      <c r="CY125" s="68"/>
      <c r="CZ125" s="187"/>
      <c r="DA125" s="187"/>
      <c r="DB125" s="187"/>
      <c r="DC125" s="380">
        <f t="shared" si="461"/>
        <v>2000</v>
      </c>
      <c r="DD125" s="380">
        <f t="shared" si="462"/>
        <v>3228.8110000000001</v>
      </c>
      <c r="DE125" s="64">
        <f t="shared" si="463"/>
        <v>0</v>
      </c>
      <c r="DF125" s="64">
        <f t="shared" si="464"/>
        <v>0</v>
      </c>
      <c r="DG125" s="64">
        <f t="shared" si="465"/>
        <v>2000</v>
      </c>
      <c r="DH125" s="64">
        <f t="shared" si="466"/>
        <v>1357.6110000000001</v>
      </c>
      <c r="DI125" s="64">
        <f t="shared" si="467"/>
        <v>0</v>
      </c>
      <c r="DJ125" s="64">
        <f t="shared" si="468"/>
        <v>121.2</v>
      </c>
      <c r="DK125" s="64">
        <f t="shared" si="469"/>
        <v>0</v>
      </c>
      <c r="DL125" s="64">
        <f t="shared" si="470"/>
        <v>1750</v>
      </c>
      <c r="DM125" s="64">
        <f t="shared" si="471"/>
        <v>0</v>
      </c>
      <c r="DN125" s="64">
        <f t="shared" si="472"/>
        <v>0</v>
      </c>
      <c r="DO125" s="64">
        <f t="shared" si="473"/>
        <v>0</v>
      </c>
      <c r="DP125" s="64">
        <f t="shared" si="474"/>
        <v>0</v>
      </c>
      <c r="DQ125" s="245"/>
      <c r="DR125" s="245"/>
      <c r="DS125" s="245"/>
      <c r="DT125" s="245"/>
      <c r="DU125" s="245"/>
      <c r="DV125" s="245"/>
      <c r="DW125" s="245"/>
      <c r="DX125" s="245"/>
      <c r="DY125" s="33"/>
      <c r="DZ125" s="188"/>
      <c r="EA125" s="33"/>
      <c r="EB125" s="64">
        <f t="shared" si="533"/>
        <v>2000</v>
      </c>
      <c r="EC125" s="426">
        <f t="shared" si="534"/>
        <v>649.81999999999994</v>
      </c>
      <c r="ED125" s="426">
        <f t="shared" si="384"/>
        <v>2070.6999999999998</v>
      </c>
      <c r="EE125" s="64">
        <f t="shared" si="385"/>
        <v>2070.6999999999998</v>
      </c>
      <c r="EF125" s="64">
        <f t="shared" si="475"/>
        <v>0</v>
      </c>
      <c r="EG125" s="64">
        <f t="shared" si="386"/>
        <v>0</v>
      </c>
      <c r="EH125" s="64">
        <f t="shared" si="476"/>
        <v>0</v>
      </c>
      <c r="EI125" s="64">
        <f t="shared" si="477"/>
        <v>2000</v>
      </c>
      <c r="EJ125" s="64">
        <f t="shared" si="387"/>
        <v>199.5</v>
      </c>
      <c r="EK125" s="64">
        <f t="shared" si="478"/>
        <v>199.5</v>
      </c>
      <c r="EL125" s="64">
        <f t="shared" si="479"/>
        <v>0</v>
      </c>
      <c r="EM125" s="64">
        <f t="shared" si="480"/>
        <v>120.12</v>
      </c>
      <c r="EN125" s="64">
        <f t="shared" si="481"/>
        <v>121.2</v>
      </c>
      <c r="EO125" s="64">
        <f t="shared" si="482"/>
        <v>0</v>
      </c>
      <c r="EP125" s="64">
        <f t="shared" si="483"/>
        <v>330.2</v>
      </c>
      <c r="EQ125" s="64">
        <f t="shared" si="484"/>
        <v>1750</v>
      </c>
      <c r="ER125" s="64">
        <f t="shared" si="485"/>
        <v>0</v>
      </c>
      <c r="ES125" s="64"/>
      <c r="ET125" s="426">
        <f t="shared" si="486"/>
        <v>0</v>
      </c>
      <c r="EU125" s="64">
        <f t="shared" si="487"/>
        <v>0</v>
      </c>
      <c r="EV125" s="64"/>
      <c r="EW125" s="426">
        <f t="shared" si="488"/>
        <v>0</v>
      </c>
      <c r="EX125" s="64">
        <f t="shared" si="535"/>
        <v>0</v>
      </c>
      <c r="EY125" s="426">
        <f t="shared" si="536"/>
        <v>0</v>
      </c>
      <c r="EZ125" s="426">
        <f t="shared" si="390"/>
        <v>0</v>
      </c>
      <c r="FA125" s="64">
        <f t="shared" si="391"/>
        <v>0</v>
      </c>
      <c r="FB125" s="64">
        <f t="shared" si="489"/>
        <v>0</v>
      </c>
      <c r="FC125" s="64">
        <f t="shared" si="392"/>
        <v>0</v>
      </c>
      <c r="FD125" s="64">
        <f t="shared" si="490"/>
        <v>0</v>
      </c>
      <c r="FE125" s="64">
        <f t="shared" si="491"/>
        <v>0</v>
      </c>
      <c r="FF125" s="64">
        <f t="shared" si="393"/>
        <v>0</v>
      </c>
      <c r="FG125" s="64">
        <f t="shared" si="492"/>
        <v>0</v>
      </c>
      <c r="FH125" s="64">
        <f t="shared" si="493"/>
        <v>0</v>
      </c>
      <c r="FI125" s="64">
        <f t="shared" si="494"/>
        <v>0</v>
      </c>
      <c r="FJ125" s="64">
        <f t="shared" si="495"/>
        <v>0</v>
      </c>
      <c r="FK125" s="64">
        <f t="shared" si="496"/>
        <v>0</v>
      </c>
      <c r="FL125" s="64">
        <f t="shared" si="497"/>
        <v>0</v>
      </c>
      <c r="FM125" s="64">
        <f t="shared" si="498"/>
        <v>0</v>
      </c>
      <c r="FN125" s="64">
        <f t="shared" si="499"/>
        <v>0</v>
      </c>
      <c r="FO125" s="64"/>
      <c r="FP125" s="64">
        <f t="shared" si="500"/>
        <v>0</v>
      </c>
      <c r="FQ125" s="64">
        <f t="shared" si="501"/>
        <v>0</v>
      </c>
      <c r="FR125" s="64"/>
      <c r="FS125" s="64">
        <f t="shared" si="502"/>
        <v>0</v>
      </c>
      <c r="FT125" s="64">
        <f t="shared" si="503"/>
        <v>0</v>
      </c>
      <c r="FU125" s="432">
        <f t="shared" si="504"/>
        <v>1158.1110000000001</v>
      </c>
      <c r="FV125" s="426">
        <f t="shared" si="394"/>
        <v>1158.1110000000001</v>
      </c>
      <c r="FW125" s="64">
        <f t="shared" si="395"/>
        <v>1158.1110000000001</v>
      </c>
      <c r="FX125" s="64">
        <f t="shared" si="505"/>
        <v>0</v>
      </c>
      <c r="FY125" s="64">
        <f t="shared" si="396"/>
        <v>0</v>
      </c>
      <c r="FZ125" s="64">
        <f t="shared" si="506"/>
        <v>0</v>
      </c>
      <c r="GA125" s="64">
        <f t="shared" si="507"/>
        <v>0</v>
      </c>
      <c r="GB125" s="64">
        <f t="shared" si="397"/>
        <v>1158.1110000000001</v>
      </c>
      <c r="GC125" s="64">
        <f t="shared" si="508"/>
        <v>1158.1110000000001</v>
      </c>
      <c r="GD125" s="64">
        <f t="shared" si="509"/>
        <v>0</v>
      </c>
      <c r="GE125" s="64">
        <f t="shared" si="510"/>
        <v>0</v>
      </c>
      <c r="GF125" s="64">
        <f t="shared" si="511"/>
        <v>0</v>
      </c>
      <c r="GG125" s="64">
        <f t="shared" si="512"/>
        <v>0</v>
      </c>
      <c r="GH125" s="64">
        <f t="shared" si="513"/>
        <v>0</v>
      </c>
      <c r="GI125" s="64">
        <f t="shared" si="514"/>
        <v>0</v>
      </c>
      <c r="GJ125" s="64">
        <f t="shared" si="515"/>
        <v>0</v>
      </c>
      <c r="GK125" s="64"/>
      <c r="GL125" s="64">
        <f t="shared" si="516"/>
        <v>0</v>
      </c>
      <c r="GM125" s="64">
        <f t="shared" si="517"/>
        <v>0</v>
      </c>
      <c r="GN125" s="64"/>
      <c r="GO125" s="64">
        <f t="shared" si="518"/>
        <v>0</v>
      </c>
      <c r="GP125" s="64">
        <f t="shared" si="519"/>
        <v>0</v>
      </c>
      <c r="GQ125" s="426">
        <f t="shared" si="520"/>
        <v>0</v>
      </c>
      <c r="GR125" s="426">
        <f t="shared" si="398"/>
        <v>0</v>
      </c>
      <c r="GS125" s="64">
        <f t="shared" si="399"/>
        <v>0</v>
      </c>
      <c r="GT125" s="64">
        <f t="shared" si="521"/>
        <v>0</v>
      </c>
      <c r="GU125" s="64">
        <f t="shared" si="400"/>
        <v>0</v>
      </c>
      <c r="GV125" s="64">
        <f t="shared" si="522"/>
        <v>0</v>
      </c>
      <c r="GW125" s="64">
        <f t="shared" si="523"/>
        <v>0</v>
      </c>
      <c r="GX125" s="64">
        <f t="shared" si="401"/>
        <v>0</v>
      </c>
      <c r="GY125" s="64">
        <f t="shared" si="524"/>
        <v>0</v>
      </c>
      <c r="GZ125" s="64">
        <f t="shared" si="525"/>
        <v>0</v>
      </c>
      <c r="HA125" s="64">
        <f t="shared" si="402"/>
        <v>0</v>
      </c>
      <c r="HB125" s="64">
        <f t="shared" si="526"/>
        <v>0</v>
      </c>
      <c r="HC125" s="64">
        <f t="shared" si="527"/>
        <v>0</v>
      </c>
      <c r="HD125" s="64">
        <f t="shared" si="403"/>
        <v>0</v>
      </c>
      <c r="HE125" s="64">
        <f t="shared" si="528"/>
        <v>0</v>
      </c>
      <c r="HF125" s="64">
        <f t="shared" si="529"/>
        <v>0</v>
      </c>
      <c r="HG125" s="64"/>
      <c r="HH125" s="64">
        <f t="shared" si="530"/>
        <v>0</v>
      </c>
      <c r="HI125" s="64">
        <f t="shared" si="531"/>
        <v>0</v>
      </c>
      <c r="HJ125" s="64"/>
      <c r="HK125" s="64">
        <f t="shared" si="532"/>
        <v>0</v>
      </c>
      <c r="HL125" s="382">
        <f t="shared" si="381"/>
        <v>2000</v>
      </c>
      <c r="HM125" s="398">
        <f t="shared" si="305"/>
        <v>1807.9310000000003</v>
      </c>
      <c r="HN125" s="398">
        <f t="shared" si="404"/>
        <v>3228.8110000000001</v>
      </c>
      <c r="HO125" s="382">
        <f t="shared" si="306"/>
        <v>3228.8110000000001</v>
      </c>
      <c r="HP125" s="382">
        <f t="shared" si="405"/>
        <v>0</v>
      </c>
      <c r="HQ125" s="382">
        <f t="shared" si="428"/>
        <v>0</v>
      </c>
      <c r="HR125" s="382">
        <f t="shared" si="429"/>
        <v>0</v>
      </c>
      <c r="HS125" s="382">
        <f t="shared" si="430"/>
        <v>2000</v>
      </c>
      <c r="HT125" s="382">
        <f t="shared" si="431"/>
        <v>1357.6110000000001</v>
      </c>
      <c r="HU125" s="382">
        <f t="shared" si="432"/>
        <v>1357.6110000000001</v>
      </c>
      <c r="HV125" s="382">
        <f t="shared" si="433"/>
        <v>0</v>
      </c>
      <c r="HW125" s="382">
        <f t="shared" si="434"/>
        <v>120.12</v>
      </c>
      <c r="HX125" s="382">
        <f t="shared" si="435"/>
        <v>121.2</v>
      </c>
      <c r="HY125" s="382">
        <f t="shared" si="436"/>
        <v>0</v>
      </c>
      <c r="HZ125" s="382">
        <f t="shared" si="437"/>
        <v>330.2</v>
      </c>
      <c r="IA125" s="382">
        <f t="shared" si="438"/>
        <v>1750</v>
      </c>
      <c r="IB125" s="382">
        <f t="shared" si="439"/>
        <v>0</v>
      </c>
      <c r="IC125" s="382">
        <f t="shared" si="440"/>
        <v>0</v>
      </c>
      <c r="ID125" s="382">
        <f t="shared" si="441"/>
        <v>0</v>
      </c>
      <c r="IE125" s="382">
        <f t="shared" si="442"/>
        <v>0</v>
      </c>
      <c r="IF125" s="382">
        <f t="shared" si="443"/>
        <v>0</v>
      </c>
      <c r="IG125" s="382">
        <f t="shared" si="444"/>
        <v>0</v>
      </c>
    </row>
    <row r="126" spans="1:241" s="35" customFormat="1" ht="20.25" hidden="1" customHeight="1" outlineLevel="1">
      <c r="A126" s="189" t="s">
        <v>495</v>
      </c>
      <c r="B126" s="190" t="s">
        <v>494</v>
      </c>
      <c r="C126" s="533"/>
      <c r="D126" s="190" t="s">
        <v>494</v>
      </c>
      <c r="E126" s="245" t="s">
        <v>21</v>
      </c>
      <c r="F126" s="364"/>
      <c r="G126" s="364"/>
      <c r="H126" s="364"/>
      <c r="I126" s="364"/>
      <c r="J126" s="245">
        <v>2020</v>
      </c>
      <c r="K126" s="245">
        <v>2020</v>
      </c>
      <c r="L126" s="245"/>
      <c r="M126" s="34">
        <f>+P126+R126+T126+AG126+AS126+AV126</f>
        <v>250</v>
      </c>
      <c r="N126" s="341" t="s">
        <v>606</v>
      </c>
      <c r="O126" s="34">
        <f t="shared" si="553"/>
        <v>250</v>
      </c>
      <c r="P126" s="34">
        <f t="shared" si="554"/>
        <v>0</v>
      </c>
      <c r="Q126" s="34">
        <f t="shared" si="554"/>
        <v>0</v>
      </c>
      <c r="R126" s="34">
        <f t="shared" si="554"/>
        <v>0</v>
      </c>
      <c r="S126" s="34">
        <f t="shared" si="554"/>
        <v>0</v>
      </c>
      <c r="T126" s="34">
        <f t="shared" si="554"/>
        <v>250</v>
      </c>
      <c r="U126" s="34">
        <f t="shared" si="554"/>
        <v>0</v>
      </c>
      <c r="V126" s="66">
        <f t="shared" si="448"/>
        <v>0</v>
      </c>
      <c r="W126" s="34"/>
      <c r="X126" s="34"/>
      <c r="Y126" s="34"/>
      <c r="Z126" s="34"/>
      <c r="AA126" s="34"/>
      <c r="AB126" s="34"/>
      <c r="AC126" s="34"/>
      <c r="AD126" s="34"/>
      <c r="AE126" s="34"/>
      <c r="AF126" s="34"/>
      <c r="AG126" s="34">
        <f t="shared" ref="AG126:AH128" si="559">BG126+BU126+CI126+CW126</f>
        <v>0</v>
      </c>
      <c r="AH126" s="34">
        <f t="shared" si="559"/>
        <v>250</v>
      </c>
      <c r="AI126" s="34">
        <f t="shared" si="415"/>
        <v>0</v>
      </c>
      <c r="AJ126" s="34"/>
      <c r="AK126" s="34"/>
      <c r="AL126" s="34"/>
      <c r="AM126" s="34"/>
      <c r="AN126" s="34"/>
      <c r="AO126" s="34"/>
      <c r="AP126" s="34"/>
      <c r="AQ126" s="34"/>
      <c r="AR126" s="34"/>
      <c r="AS126" s="34">
        <f t="shared" ref="AS126:AT128" si="560">BI126+BW126+CK126+CY126</f>
        <v>0</v>
      </c>
      <c r="AT126" s="34">
        <f t="shared" si="560"/>
        <v>0</v>
      </c>
      <c r="AU126" s="34"/>
      <c r="AV126" s="34">
        <f t="shared" si="555"/>
        <v>0</v>
      </c>
      <c r="AW126" s="34">
        <f t="shared" si="555"/>
        <v>0</v>
      </c>
      <c r="AX126" s="34"/>
      <c r="AY126" s="34">
        <f>+BA126+BC126+BE126+BG126+BI126+BK126</f>
        <v>250</v>
      </c>
      <c r="AZ126" s="34">
        <f t="shared" si="556"/>
        <v>250</v>
      </c>
      <c r="BA126" s="186"/>
      <c r="BB126" s="186"/>
      <c r="BC126" s="186"/>
      <c r="BD126" s="186"/>
      <c r="BE126" s="186">
        <v>250</v>
      </c>
      <c r="BF126" s="186"/>
      <c r="BG126" s="186"/>
      <c r="BH126" s="186">
        <v>250</v>
      </c>
      <c r="BI126" s="186"/>
      <c r="BJ126" s="186"/>
      <c r="BK126" s="191"/>
      <c r="BL126" s="191"/>
      <c r="BM126" s="34">
        <f t="shared" si="557"/>
        <v>0</v>
      </c>
      <c r="BN126" s="34">
        <f t="shared" si="557"/>
        <v>0</v>
      </c>
      <c r="BO126" s="228"/>
      <c r="BP126" s="228"/>
      <c r="BQ126" s="228"/>
      <c r="BR126" s="228"/>
      <c r="BS126" s="228"/>
      <c r="BT126" s="228"/>
      <c r="BU126" s="228"/>
      <c r="BV126" s="228"/>
      <c r="BW126" s="228"/>
      <c r="BX126" s="228"/>
      <c r="BY126" s="228"/>
      <c r="BZ126" s="228"/>
      <c r="CA126" s="34">
        <f t="shared" si="457"/>
        <v>0</v>
      </c>
      <c r="CB126" s="34">
        <f t="shared" si="457"/>
        <v>0</v>
      </c>
      <c r="CC126" s="228"/>
      <c r="CD126" s="228"/>
      <c r="CE126" s="228"/>
      <c r="CF126" s="228"/>
      <c r="CG126" s="228"/>
      <c r="CH126" s="228"/>
      <c r="CI126" s="228"/>
      <c r="CJ126" s="228"/>
      <c r="CK126" s="228"/>
      <c r="CL126" s="228"/>
      <c r="CM126" s="228"/>
      <c r="CN126" s="228"/>
      <c r="CO126" s="34">
        <f t="shared" si="558"/>
        <v>0</v>
      </c>
      <c r="CP126" s="34">
        <f t="shared" si="558"/>
        <v>0</v>
      </c>
      <c r="CQ126" s="68"/>
      <c r="CR126" s="68"/>
      <c r="CS126" s="68"/>
      <c r="CT126" s="68"/>
      <c r="CU126" s="68"/>
      <c r="CV126" s="68"/>
      <c r="CW126" s="68"/>
      <c r="CX126" s="68"/>
      <c r="CY126" s="68"/>
      <c r="CZ126" s="187"/>
      <c r="DA126" s="187"/>
      <c r="DB126" s="187"/>
      <c r="DC126" s="380">
        <f t="shared" si="461"/>
        <v>250</v>
      </c>
      <c r="DD126" s="380">
        <f t="shared" si="462"/>
        <v>250</v>
      </c>
      <c r="DE126" s="64">
        <f t="shared" si="463"/>
        <v>0</v>
      </c>
      <c r="DF126" s="64">
        <f t="shared" si="464"/>
        <v>0</v>
      </c>
      <c r="DG126" s="64">
        <f t="shared" si="465"/>
        <v>0</v>
      </c>
      <c r="DH126" s="64">
        <f t="shared" si="466"/>
        <v>0</v>
      </c>
      <c r="DI126" s="64">
        <f t="shared" si="467"/>
        <v>250</v>
      </c>
      <c r="DJ126" s="64">
        <f t="shared" si="468"/>
        <v>0</v>
      </c>
      <c r="DK126" s="64">
        <f t="shared" si="469"/>
        <v>0</v>
      </c>
      <c r="DL126" s="64">
        <f t="shared" si="470"/>
        <v>250</v>
      </c>
      <c r="DM126" s="64">
        <f t="shared" si="471"/>
        <v>0</v>
      </c>
      <c r="DN126" s="64">
        <f t="shared" si="472"/>
        <v>0</v>
      </c>
      <c r="DO126" s="64">
        <f t="shared" si="473"/>
        <v>0</v>
      </c>
      <c r="DP126" s="64">
        <f t="shared" si="474"/>
        <v>0</v>
      </c>
      <c r="DQ126" s="245"/>
      <c r="DR126" s="245"/>
      <c r="DS126" s="245"/>
      <c r="DT126" s="245"/>
      <c r="DU126" s="245"/>
      <c r="DV126" s="245"/>
      <c r="DW126" s="245"/>
      <c r="DX126" s="245"/>
      <c r="DY126" s="33"/>
      <c r="DZ126" s="188"/>
      <c r="EA126" s="33"/>
      <c r="EB126" s="64">
        <f t="shared" si="533"/>
        <v>250</v>
      </c>
      <c r="EC126" s="426">
        <f t="shared" si="534"/>
        <v>0</v>
      </c>
      <c r="ED126" s="426">
        <f t="shared" si="384"/>
        <v>250</v>
      </c>
      <c r="EE126" s="64">
        <f t="shared" si="385"/>
        <v>250</v>
      </c>
      <c r="EF126" s="64">
        <f t="shared" si="475"/>
        <v>0</v>
      </c>
      <c r="EG126" s="64">
        <f t="shared" si="386"/>
        <v>0</v>
      </c>
      <c r="EH126" s="64">
        <f t="shared" si="476"/>
        <v>0</v>
      </c>
      <c r="EI126" s="64">
        <f t="shared" si="477"/>
        <v>0</v>
      </c>
      <c r="EJ126" s="64">
        <f t="shared" si="387"/>
        <v>0</v>
      </c>
      <c r="EK126" s="64">
        <f t="shared" si="478"/>
        <v>0</v>
      </c>
      <c r="EL126" s="64">
        <f t="shared" si="479"/>
        <v>250</v>
      </c>
      <c r="EM126" s="64">
        <f t="shared" si="480"/>
        <v>0</v>
      </c>
      <c r="EN126" s="64">
        <f t="shared" si="481"/>
        <v>0</v>
      </c>
      <c r="EO126" s="64">
        <f t="shared" si="482"/>
        <v>0</v>
      </c>
      <c r="EP126" s="64">
        <f t="shared" si="483"/>
        <v>0</v>
      </c>
      <c r="EQ126" s="64">
        <f t="shared" si="484"/>
        <v>250</v>
      </c>
      <c r="ER126" s="64">
        <f t="shared" si="485"/>
        <v>0</v>
      </c>
      <c r="ES126" s="64"/>
      <c r="ET126" s="426">
        <f t="shared" si="486"/>
        <v>0</v>
      </c>
      <c r="EU126" s="64">
        <f t="shared" si="487"/>
        <v>0</v>
      </c>
      <c r="EV126" s="64"/>
      <c r="EW126" s="426">
        <f t="shared" si="488"/>
        <v>0</v>
      </c>
      <c r="EX126" s="64">
        <f t="shared" si="535"/>
        <v>0</v>
      </c>
      <c r="EY126" s="426">
        <f t="shared" si="536"/>
        <v>0</v>
      </c>
      <c r="EZ126" s="426">
        <f t="shared" si="390"/>
        <v>0</v>
      </c>
      <c r="FA126" s="64">
        <f t="shared" si="391"/>
        <v>0</v>
      </c>
      <c r="FB126" s="64">
        <f t="shared" si="489"/>
        <v>0</v>
      </c>
      <c r="FC126" s="64">
        <f t="shared" si="392"/>
        <v>0</v>
      </c>
      <c r="FD126" s="64">
        <f t="shared" si="490"/>
        <v>0</v>
      </c>
      <c r="FE126" s="64">
        <f t="shared" si="491"/>
        <v>0</v>
      </c>
      <c r="FF126" s="64">
        <f t="shared" si="393"/>
        <v>0</v>
      </c>
      <c r="FG126" s="64">
        <f t="shared" si="492"/>
        <v>0</v>
      </c>
      <c r="FH126" s="64">
        <f t="shared" si="493"/>
        <v>0</v>
      </c>
      <c r="FI126" s="64">
        <f t="shared" si="494"/>
        <v>0</v>
      </c>
      <c r="FJ126" s="64">
        <f t="shared" si="495"/>
        <v>0</v>
      </c>
      <c r="FK126" s="64">
        <f t="shared" si="496"/>
        <v>0</v>
      </c>
      <c r="FL126" s="64">
        <f t="shared" si="497"/>
        <v>0</v>
      </c>
      <c r="FM126" s="64">
        <f t="shared" si="498"/>
        <v>0</v>
      </c>
      <c r="FN126" s="64">
        <f t="shared" si="499"/>
        <v>0</v>
      </c>
      <c r="FO126" s="64"/>
      <c r="FP126" s="64">
        <f t="shared" si="500"/>
        <v>0</v>
      </c>
      <c r="FQ126" s="64">
        <f t="shared" si="501"/>
        <v>0</v>
      </c>
      <c r="FR126" s="64"/>
      <c r="FS126" s="64">
        <f t="shared" si="502"/>
        <v>0</v>
      </c>
      <c r="FT126" s="64">
        <f t="shared" si="503"/>
        <v>0</v>
      </c>
      <c r="FU126" s="426">
        <f t="shared" si="504"/>
        <v>0</v>
      </c>
      <c r="FV126" s="426">
        <f t="shared" si="394"/>
        <v>0</v>
      </c>
      <c r="FW126" s="64">
        <f t="shared" si="395"/>
        <v>0</v>
      </c>
      <c r="FX126" s="64">
        <f t="shared" si="505"/>
        <v>0</v>
      </c>
      <c r="FY126" s="64">
        <f t="shared" si="396"/>
        <v>0</v>
      </c>
      <c r="FZ126" s="64">
        <f t="shared" si="506"/>
        <v>0</v>
      </c>
      <c r="GA126" s="64">
        <f t="shared" si="507"/>
        <v>0</v>
      </c>
      <c r="GB126" s="64">
        <f t="shared" si="397"/>
        <v>0</v>
      </c>
      <c r="GC126" s="64">
        <f t="shared" si="508"/>
        <v>0</v>
      </c>
      <c r="GD126" s="64">
        <f t="shared" si="509"/>
        <v>0</v>
      </c>
      <c r="GE126" s="64">
        <f t="shared" si="510"/>
        <v>0</v>
      </c>
      <c r="GF126" s="64">
        <f t="shared" si="511"/>
        <v>0</v>
      </c>
      <c r="GG126" s="64">
        <f t="shared" si="512"/>
        <v>0</v>
      </c>
      <c r="GH126" s="64">
        <f t="shared" si="513"/>
        <v>0</v>
      </c>
      <c r="GI126" s="64">
        <f t="shared" si="514"/>
        <v>0</v>
      </c>
      <c r="GJ126" s="64">
        <f t="shared" si="515"/>
        <v>0</v>
      </c>
      <c r="GK126" s="64"/>
      <c r="GL126" s="64">
        <f t="shared" si="516"/>
        <v>0</v>
      </c>
      <c r="GM126" s="64">
        <f t="shared" si="517"/>
        <v>0</v>
      </c>
      <c r="GN126" s="64"/>
      <c r="GO126" s="64">
        <f t="shared" si="518"/>
        <v>0</v>
      </c>
      <c r="GP126" s="64">
        <f t="shared" si="519"/>
        <v>0</v>
      </c>
      <c r="GQ126" s="426">
        <f t="shared" si="520"/>
        <v>0</v>
      </c>
      <c r="GR126" s="426">
        <f t="shared" si="398"/>
        <v>0</v>
      </c>
      <c r="GS126" s="64">
        <f t="shared" si="399"/>
        <v>0</v>
      </c>
      <c r="GT126" s="64">
        <f t="shared" si="521"/>
        <v>0</v>
      </c>
      <c r="GU126" s="64">
        <f t="shared" si="400"/>
        <v>0</v>
      </c>
      <c r="GV126" s="64">
        <f t="shared" si="522"/>
        <v>0</v>
      </c>
      <c r="GW126" s="64">
        <f t="shared" si="523"/>
        <v>0</v>
      </c>
      <c r="GX126" s="64">
        <f t="shared" si="401"/>
        <v>0</v>
      </c>
      <c r="GY126" s="64">
        <f t="shared" si="524"/>
        <v>0</v>
      </c>
      <c r="GZ126" s="64">
        <f t="shared" si="525"/>
        <v>0</v>
      </c>
      <c r="HA126" s="64">
        <f t="shared" si="402"/>
        <v>0</v>
      </c>
      <c r="HB126" s="64">
        <f t="shared" si="526"/>
        <v>0</v>
      </c>
      <c r="HC126" s="64">
        <f t="shared" si="527"/>
        <v>0</v>
      </c>
      <c r="HD126" s="64">
        <f t="shared" si="403"/>
        <v>0</v>
      </c>
      <c r="HE126" s="64">
        <f t="shared" si="528"/>
        <v>0</v>
      </c>
      <c r="HF126" s="64">
        <f t="shared" si="529"/>
        <v>0</v>
      </c>
      <c r="HG126" s="64"/>
      <c r="HH126" s="64">
        <f t="shared" si="530"/>
        <v>0</v>
      </c>
      <c r="HI126" s="64">
        <f t="shared" si="531"/>
        <v>0</v>
      </c>
      <c r="HJ126" s="64"/>
      <c r="HK126" s="64">
        <f t="shared" si="532"/>
        <v>0</v>
      </c>
      <c r="HL126" s="382">
        <f t="shared" si="381"/>
        <v>250</v>
      </c>
      <c r="HM126" s="398">
        <f t="shared" si="305"/>
        <v>0</v>
      </c>
      <c r="HN126" s="398">
        <f t="shared" si="404"/>
        <v>250</v>
      </c>
      <c r="HO126" s="382">
        <f t="shared" si="306"/>
        <v>250</v>
      </c>
      <c r="HP126" s="382">
        <f t="shared" si="405"/>
        <v>0</v>
      </c>
      <c r="HQ126" s="382">
        <f t="shared" si="428"/>
        <v>0</v>
      </c>
      <c r="HR126" s="382">
        <f t="shared" si="429"/>
        <v>0</v>
      </c>
      <c r="HS126" s="382">
        <f t="shared" si="430"/>
        <v>0</v>
      </c>
      <c r="HT126" s="382">
        <f t="shared" si="431"/>
        <v>0</v>
      </c>
      <c r="HU126" s="382">
        <f t="shared" si="432"/>
        <v>0</v>
      </c>
      <c r="HV126" s="382">
        <f t="shared" si="433"/>
        <v>250</v>
      </c>
      <c r="HW126" s="382">
        <f t="shared" si="434"/>
        <v>0</v>
      </c>
      <c r="HX126" s="382">
        <f t="shared" si="435"/>
        <v>0</v>
      </c>
      <c r="HY126" s="382">
        <f t="shared" si="436"/>
        <v>0</v>
      </c>
      <c r="HZ126" s="382">
        <f t="shared" si="437"/>
        <v>0</v>
      </c>
      <c r="IA126" s="382">
        <f t="shared" si="438"/>
        <v>250</v>
      </c>
      <c r="IB126" s="382">
        <f t="shared" si="439"/>
        <v>0</v>
      </c>
      <c r="IC126" s="382">
        <f t="shared" si="440"/>
        <v>0</v>
      </c>
      <c r="ID126" s="382">
        <f t="shared" si="441"/>
        <v>0</v>
      </c>
      <c r="IE126" s="382">
        <f t="shared" si="442"/>
        <v>0</v>
      </c>
      <c r="IF126" s="382">
        <f t="shared" si="443"/>
        <v>0</v>
      </c>
      <c r="IG126" s="382">
        <f t="shared" si="444"/>
        <v>0</v>
      </c>
    </row>
    <row r="127" spans="1:241" s="35" customFormat="1" ht="20.25" hidden="1" customHeight="1" outlineLevel="1">
      <c r="A127" s="189" t="s">
        <v>496</v>
      </c>
      <c r="B127" s="190" t="s">
        <v>192</v>
      </c>
      <c r="C127" s="533"/>
      <c r="D127" s="190" t="s">
        <v>192</v>
      </c>
      <c r="E127" s="245" t="s">
        <v>21</v>
      </c>
      <c r="F127" s="364"/>
      <c r="G127" s="364"/>
      <c r="H127" s="364"/>
      <c r="I127" s="364"/>
      <c r="J127" s="245">
        <v>2021</v>
      </c>
      <c r="K127" s="245">
        <v>2021</v>
      </c>
      <c r="L127" s="245"/>
      <c r="M127" s="34">
        <f>+P127+R127+T127+AG127+AS127+AV127</f>
        <v>4500</v>
      </c>
      <c r="N127" s="341" t="s">
        <v>606</v>
      </c>
      <c r="O127" s="34">
        <f t="shared" si="553"/>
        <v>4500</v>
      </c>
      <c r="P127" s="34">
        <f t="shared" si="554"/>
        <v>0</v>
      </c>
      <c r="Q127" s="34">
        <f t="shared" si="554"/>
        <v>0</v>
      </c>
      <c r="R127" s="34">
        <f t="shared" si="554"/>
        <v>0</v>
      </c>
      <c r="S127" s="34">
        <f t="shared" si="554"/>
        <v>0</v>
      </c>
      <c r="T127" s="34">
        <f t="shared" si="554"/>
        <v>0</v>
      </c>
      <c r="U127" s="34">
        <f t="shared" si="554"/>
        <v>0</v>
      </c>
      <c r="V127" s="66">
        <f t="shared" si="448"/>
        <v>0</v>
      </c>
      <c r="W127" s="34"/>
      <c r="X127" s="34"/>
      <c r="Y127" s="34"/>
      <c r="Z127" s="34"/>
      <c r="AA127" s="34"/>
      <c r="AB127" s="34"/>
      <c r="AC127" s="34"/>
      <c r="AD127" s="34"/>
      <c r="AE127" s="34"/>
      <c r="AF127" s="34"/>
      <c r="AG127" s="34">
        <f t="shared" si="559"/>
        <v>0</v>
      </c>
      <c r="AH127" s="34">
        <f t="shared" si="559"/>
        <v>0</v>
      </c>
      <c r="AI127" s="34">
        <f t="shared" si="415"/>
        <v>0</v>
      </c>
      <c r="AJ127" s="34"/>
      <c r="AK127" s="34"/>
      <c r="AL127" s="34"/>
      <c r="AM127" s="34"/>
      <c r="AN127" s="34"/>
      <c r="AO127" s="34"/>
      <c r="AP127" s="34"/>
      <c r="AQ127" s="34"/>
      <c r="AR127" s="34"/>
      <c r="AS127" s="34">
        <f t="shared" si="560"/>
        <v>4500</v>
      </c>
      <c r="AT127" s="34">
        <f t="shared" si="560"/>
        <v>4500</v>
      </c>
      <c r="AU127" s="34"/>
      <c r="AV127" s="34">
        <f t="shared" si="555"/>
        <v>0</v>
      </c>
      <c r="AW127" s="34">
        <f t="shared" si="555"/>
        <v>0</v>
      </c>
      <c r="AX127" s="34"/>
      <c r="AY127" s="34">
        <f>+BA127+BC127+BE127+BG127+BI127+BK127</f>
        <v>4500</v>
      </c>
      <c r="AZ127" s="34">
        <f t="shared" si="556"/>
        <v>4500</v>
      </c>
      <c r="BA127" s="186"/>
      <c r="BB127" s="186"/>
      <c r="BC127" s="186"/>
      <c r="BD127" s="186"/>
      <c r="BE127" s="186"/>
      <c r="BF127" s="186"/>
      <c r="BG127" s="186"/>
      <c r="BH127" s="186"/>
      <c r="BI127" s="186">
        <v>4500</v>
      </c>
      <c r="BJ127" s="186">
        <v>4500</v>
      </c>
      <c r="BK127" s="191"/>
      <c r="BL127" s="191"/>
      <c r="BM127" s="34">
        <f t="shared" si="557"/>
        <v>0</v>
      </c>
      <c r="BN127" s="34">
        <f t="shared" si="557"/>
        <v>0</v>
      </c>
      <c r="BO127" s="228"/>
      <c r="BP127" s="228"/>
      <c r="BQ127" s="228"/>
      <c r="BR127" s="228"/>
      <c r="BS127" s="228"/>
      <c r="BT127" s="228"/>
      <c r="BU127" s="228"/>
      <c r="BV127" s="228"/>
      <c r="BW127" s="228"/>
      <c r="BX127" s="228"/>
      <c r="BY127" s="228"/>
      <c r="BZ127" s="228"/>
      <c r="CA127" s="34">
        <f t="shared" si="457"/>
        <v>0</v>
      </c>
      <c r="CB127" s="34">
        <f t="shared" si="457"/>
        <v>0</v>
      </c>
      <c r="CC127" s="228"/>
      <c r="CD127" s="228"/>
      <c r="CE127" s="228"/>
      <c r="CF127" s="228"/>
      <c r="CG127" s="228"/>
      <c r="CH127" s="228"/>
      <c r="CI127" s="228"/>
      <c r="CJ127" s="228"/>
      <c r="CK127" s="228"/>
      <c r="CL127" s="228"/>
      <c r="CM127" s="228"/>
      <c r="CN127" s="228"/>
      <c r="CO127" s="34">
        <f t="shared" si="558"/>
        <v>0</v>
      </c>
      <c r="CP127" s="34">
        <f t="shared" si="558"/>
        <v>0</v>
      </c>
      <c r="CQ127" s="68"/>
      <c r="CR127" s="68"/>
      <c r="CS127" s="68"/>
      <c r="CT127" s="68"/>
      <c r="CU127" s="68"/>
      <c r="CV127" s="68"/>
      <c r="CW127" s="68"/>
      <c r="CX127" s="68"/>
      <c r="CY127" s="68"/>
      <c r="CZ127" s="187"/>
      <c r="DA127" s="187"/>
      <c r="DB127" s="187"/>
      <c r="DC127" s="380">
        <f t="shared" si="461"/>
        <v>4500</v>
      </c>
      <c r="DD127" s="380">
        <f t="shared" si="462"/>
        <v>4500</v>
      </c>
      <c r="DE127" s="64">
        <f t="shared" si="463"/>
        <v>0</v>
      </c>
      <c r="DF127" s="64">
        <f t="shared" si="464"/>
        <v>0</v>
      </c>
      <c r="DG127" s="64">
        <f t="shared" si="465"/>
        <v>0</v>
      </c>
      <c r="DH127" s="64">
        <f t="shared" si="466"/>
        <v>0</v>
      </c>
      <c r="DI127" s="64">
        <f t="shared" si="467"/>
        <v>0</v>
      </c>
      <c r="DJ127" s="64">
        <f t="shared" si="468"/>
        <v>0</v>
      </c>
      <c r="DK127" s="64">
        <f t="shared" si="469"/>
        <v>0</v>
      </c>
      <c r="DL127" s="64">
        <f t="shared" si="470"/>
        <v>0</v>
      </c>
      <c r="DM127" s="64">
        <f t="shared" si="471"/>
        <v>4500</v>
      </c>
      <c r="DN127" s="64">
        <f t="shared" si="472"/>
        <v>4500</v>
      </c>
      <c r="DO127" s="64">
        <f t="shared" si="473"/>
        <v>0</v>
      </c>
      <c r="DP127" s="64">
        <f t="shared" si="474"/>
        <v>0</v>
      </c>
      <c r="DQ127" s="245"/>
      <c r="DR127" s="245"/>
      <c r="DS127" s="245"/>
      <c r="DT127" s="245"/>
      <c r="DU127" s="245"/>
      <c r="DV127" s="245"/>
      <c r="DW127" s="245"/>
      <c r="DX127" s="245"/>
      <c r="DY127" s="33"/>
      <c r="DZ127" s="188"/>
      <c r="EA127" s="33"/>
      <c r="EB127" s="64">
        <f t="shared" si="533"/>
        <v>4500</v>
      </c>
      <c r="EC127" s="426">
        <f t="shared" si="534"/>
        <v>0</v>
      </c>
      <c r="ED127" s="426">
        <f t="shared" si="384"/>
        <v>0</v>
      </c>
      <c r="EE127" s="64">
        <f t="shared" si="385"/>
        <v>4500</v>
      </c>
      <c r="EF127" s="64">
        <f t="shared" si="475"/>
        <v>0</v>
      </c>
      <c r="EG127" s="64">
        <f t="shared" si="386"/>
        <v>0</v>
      </c>
      <c r="EH127" s="64">
        <f t="shared" si="476"/>
        <v>0</v>
      </c>
      <c r="EI127" s="64">
        <f t="shared" si="477"/>
        <v>0</v>
      </c>
      <c r="EJ127" s="64">
        <f t="shared" si="387"/>
        <v>0</v>
      </c>
      <c r="EK127" s="64">
        <f t="shared" si="478"/>
        <v>0</v>
      </c>
      <c r="EL127" s="64">
        <f t="shared" si="479"/>
        <v>0</v>
      </c>
      <c r="EM127" s="64">
        <f t="shared" si="480"/>
        <v>0</v>
      </c>
      <c r="EN127" s="64">
        <f t="shared" si="481"/>
        <v>0</v>
      </c>
      <c r="EO127" s="64">
        <f t="shared" si="482"/>
        <v>0</v>
      </c>
      <c r="EP127" s="64">
        <f t="shared" si="483"/>
        <v>0</v>
      </c>
      <c r="EQ127" s="64">
        <f t="shared" si="484"/>
        <v>0</v>
      </c>
      <c r="ER127" s="64">
        <f t="shared" si="485"/>
        <v>4500</v>
      </c>
      <c r="ES127" s="64"/>
      <c r="ET127" s="426">
        <f t="shared" si="486"/>
        <v>4500</v>
      </c>
      <c r="EU127" s="64">
        <f t="shared" si="487"/>
        <v>0</v>
      </c>
      <c r="EV127" s="64"/>
      <c r="EW127" s="426">
        <f t="shared" si="488"/>
        <v>0</v>
      </c>
      <c r="EX127" s="64">
        <f t="shared" si="535"/>
        <v>0</v>
      </c>
      <c r="EY127" s="426">
        <f t="shared" si="536"/>
        <v>0</v>
      </c>
      <c r="EZ127" s="426">
        <f t="shared" si="390"/>
        <v>0</v>
      </c>
      <c r="FA127" s="64">
        <f t="shared" si="391"/>
        <v>0</v>
      </c>
      <c r="FB127" s="64">
        <f t="shared" si="489"/>
        <v>0</v>
      </c>
      <c r="FC127" s="64">
        <f t="shared" si="392"/>
        <v>0</v>
      </c>
      <c r="FD127" s="64">
        <f t="shared" si="490"/>
        <v>0</v>
      </c>
      <c r="FE127" s="64">
        <f t="shared" si="491"/>
        <v>0</v>
      </c>
      <c r="FF127" s="64">
        <f t="shared" si="393"/>
        <v>0</v>
      </c>
      <c r="FG127" s="64">
        <f t="shared" si="492"/>
        <v>0</v>
      </c>
      <c r="FH127" s="64">
        <f t="shared" si="493"/>
        <v>0</v>
      </c>
      <c r="FI127" s="64">
        <f t="shared" si="494"/>
        <v>0</v>
      </c>
      <c r="FJ127" s="64">
        <f t="shared" si="495"/>
        <v>0</v>
      </c>
      <c r="FK127" s="64">
        <f t="shared" si="496"/>
        <v>0</v>
      </c>
      <c r="FL127" s="64">
        <f t="shared" si="497"/>
        <v>0</v>
      </c>
      <c r="FM127" s="64">
        <f t="shared" si="498"/>
        <v>0</v>
      </c>
      <c r="FN127" s="64">
        <f t="shared" si="499"/>
        <v>0</v>
      </c>
      <c r="FO127" s="64"/>
      <c r="FP127" s="64">
        <f t="shared" si="500"/>
        <v>0</v>
      </c>
      <c r="FQ127" s="64">
        <f t="shared" si="501"/>
        <v>0</v>
      </c>
      <c r="FR127" s="64"/>
      <c r="FS127" s="64">
        <f t="shared" si="502"/>
        <v>0</v>
      </c>
      <c r="FT127" s="64">
        <f t="shared" si="503"/>
        <v>0</v>
      </c>
      <c r="FU127" s="426">
        <f t="shared" si="504"/>
        <v>0</v>
      </c>
      <c r="FV127" s="426">
        <f t="shared" si="394"/>
        <v>0</v>
      </c>
      <c r="FW127" s="64">
        <f t="shared" si="395"/>
        <v>0</v>
      </c>
      <c r="FX127" s="64">
        <f t="shared" si="505"/>
        <v>0</v>
      </c>
      <c r="FY127" s="64">
        <f t="shared" si="396"/>
        <v>0</v>
      </c>
      <c r="FZ127" s="64">
        <f t="shared" si="506"/>
        <v>0</v>
      </c>
      <c r="GA127" s="64">
        <f t="shared" si="507"/>
        <v>0</v>
      </c>
      <c r="GB127" s="64">
        <f t="shared" si="397"/>
        <v>0</v>
      </c>
      <c r="GC127" s="64">
        <f t="shared" si="508"/>
        <v>0</v>
      </c>
      <c r="GD127" s="64">
        <f t="shared" si="509"/>
        <v>0</v>
      </c>
      <c r="GE127" s="64">
        <f t="shared" si="510"/>
        <v>0</v>
      </c>
      <c r="GF127" s="64">
        <f t="shared" si="511"/>
        <v>0</v>
      </c>
      <c r="GG127" s="64">
        <f t="shared" si="512"/>
        <v>0</v>
      </c>
      <c r="GH127" s="64">
        <f t="shared" si="513"/>
        <v>0</v>
      </c>
      <c r="GI127" s="64">
        <f t="shared" si="514"/>
        <v>0</v>
      </c>
      <c r="GJ127" s="64">
        <f t="shared" si="515"/>
        <v>0</v>
      </c>
      <c r="GK127" s="64"/>
      <c r="GL127" s="64">
        <f t="shared" si="516"/>
        <v>0</v>
      </c>
      <c r="GM127" s="64">
        <f t="shared" si="517"/>
        <v>0</v>
      </c>
      <c r="GN127" s="64"/>
      <c r="GO127" s="64">
        <f t="shared" si="518"/>
        <v>0</v>
      </c>
      <c r="GP127" s="64">
        <f t="shared" si="519"/>
        <v>0</v>
      </c>
      <c r="GQ127" s="426">
        <f t="shared" si="520"/>
        <v>0</v>
      </c>
      <c r="GR127" s="426">
        <f t="shared" si="398"/>
        <v>0</v>
      </c>
      <c r="GS127" s="64">
        <f t="shared" si="399"/>
        <v>0</v>
      </c>
      <c r="GT127" s="64">
        <f t="shared" si="521"/>
        <v>0</v>
      </c>
      <c r="GU127" s="64">
        <f t="shared" si="400"/>
        <v>0</v>
      </c>
      <c r="GV127" s="64">
        <f t="shared" si="522"/>
        <v>0</v>
      </c>
      <c r="GW127" s="64">
        <f t="shared" si="523"/>
        <v>0</v>
      </c>
      <c r="GX127" s="64">
        <f t="shared" si="401"/>
        <v>0</v>
      </c>
      <c r="GY127" s="64">
        <f t="shared" si="524"/>
        <v>0</v>
      </c>
      <c r="GZ127" s="64">
        <f t="shared" si="525"/>
        <v>0</v>
      </c>
      <c r="HA127" s="64">
        <f t="shared" si="402"/>
        <v>0</v>
      </c>
      <c r="HB127" s="64">
        <f t="shared" si="526"/>
        <v>0</v>
      </c>
      <c r="HC127" s="64">
        <f t="shared" si="527"/>
        <v>0</v>
      </c>
      <c r="HD127" s="64">
        <f t="shared" si="403"/>
        <v>0</v>
      </c>
      <c r="HE127" s="64">
        <f t="shared" si="528"/>
        <v>0</v>
      </c>
      <c r="HF127" s="64">
        <f t="shared" si="529"/>
        <v>0</v>
      </c>
      <c r="HG127" s="64"/>
      <c r="HH127" s="64">
        <f t="shared" si="530"/>
        <v>0</v>
      </c>
      <c r="HI127" s="64">
        <f t="shared" si="531"/>
        <v>0</v>
      </c>
      <c r="HJ127" s="64"/>
      <c r="HK127" s="64">
        <f t="shared" si="532"/>
        <v>0</v>
      </c>
      <c r="HL127" s="382">
        <f t="shared" si="381"/>
        <v>4500</v>
      </c>
      <c r="HM127" s="398">
        <f t="shared" si="305"/>
        <v>0</v>
      </c>
      <c r="HN127" s="398">
        <f t="shared" si="404"/>
        <v>0</v>
      </c>
      <c r="HO127" s="382">
        <f t="shared" si="306"/>
        <v>4500</v>
      </c>
      <c r="HP127" s="382">
        <f t="shared" si="405"/>
        <v>0</v>
      </c>
      <c r="HQ127" s="382">
        <f t="shared" si="428"/>
        <v>0</v>
      </c>
      <c r="HR127" s="382">
        <f t="shared" si="429"/>
        <v>0</v>
      </c>
      <c r="HS127" s="382">
        <f t="shared" si="430"/>
        <v>0</v>
      </c>
      <c r="HT127" s="382">
        <f t="shared" si="431"/>
        <v>0</v>
      </c>
      <c r="HU127" s="382">
        <f t="shared" si="432"/>
        <v>0</v>
      </c>
      <c r="HV127" s="382">
        <f t="shared" si="433"/>
        <v>0</v>
      </c>
      <c r="HW127" s="382">
        <f t="shared" si="434"/>
        <v>0</v>
      </c>
      <c r="HX127" s="382">
        <f t="shared" si="435"/>
        <v>0</v>
      </c>
      <c r="HY127" s="382">
        <f t="shared" si="436"/>
        <v>0</v>
      </c>
      <c r="HZ127" s="382">
        <f t="shared" si="437"/>
        <v>0</v>
      </c>
      <c r="IA127" s="382">
        <f t="shared" si="438"/>
        <v>0</v>
      </c>
      <c r="IB127" s="382">
        <f t="shared" si="439"/>
        <v>4500</v>
      </c>
      <c r="IC127" s="382">
        <f t="shared" si="440"/>
        <v>0</v>
      </c>
      <c r="ID127" s="382">
        <f t="shared" si="441"/>
        <v>4500</v>
      </c>
      <c r="IE127" s="382">
        <f t="shared" si="442"/>
        <v>0</v>
      </c>
      <c r="IF127" s="382">
        <f t="shared" si="443"/>
        <v>0</v>
      </c>
      <c r="IG127" s="382">
        <f t="shared" si="444"/>
        <v>0</v>
      </c>
    </row>
    <row r="128" spans="1:241" s="35" customFormat="1" ht="20.25" hidden="1" customHeight="1" outlineLevel="1">
      <c r="A128" s="189" t="s">
        <v>497</v>
      </c>
      <c r="B128" s="190" t="s">
        <v>160</v>
      </c>
      <c r="C128" s="533"/>
      <c r="D128" s="190" t="s">
        <v>160</v>
      </c>
      <c r="E128" s="245" t="s">
        <v>21</v>
      </c>
      <c r="F128" s="364"/>
      <c r="G128" s="364"/>
      <c r="H128" s="364"/>
      <c r="I128" s="364"/>
      <c r="J128" s="245">
        <v>2022</v>
      </c>
      <c r="K128" s="245">
        <v>2022</v>
      </c>
      <c r="L128" s="245"/>
      <c r="M128" s="34">
        <f>+P128+R128+T128+AG128+AS128+AV128</f>
        <v>2350</v>
      </c>
      <c r="N128" s="341" t="s">
        <v>606</v>
      </c>
      <c r="O128" s="34">
        <f t="shared" si="553"/>
        <v>2350</v>
      </c>
      <c r="P128" s="34">
        <f t="shared" si="554"/>
        <v>0</v>
      </c>
      <c r="Q128" s="34">
        <f t="shared" si="554"/>
        <v>0</v>
      </c>
      <c r="R128" s="34">
        <f t="shared" si="554"/>
        <v>0</v>
      </c>
      <c r="S128" s="34">
        <f t="shared" si="554"/>
        <v>0</v>
      </c>
      <c r="T128" s="34">
        <f t="shared" si="554"/>
        <v>0</v>
      </c>
      <c r="U128" s="34">
        <f t="shared" si="554"/>
        <v>0</v>
      </c>
      <c r="V128" s="66">
        <f t="shared" si="448"/>
        <v>0</v>
      </c>
      <c r="W128" s="34"/>
      <c r="X128" s="34"/>
      <c r="Y128" s="34"/>
      <c r="Z128" s="34"/>
      <c r="AA128" s="34"/>
      <c r="AB128" s="34"/>
      <c r="AC128" s="34"/>
      <c r="AD128" s="34"/>
      <c r="AE128" s="34"/>
      <c r="AF128" s="34"/>
      <c r="AG128" s="34">
        <f t="shared" si="559"/>
        <v>0</v>
      </c>
      <c r="AH128" s="34">
        <f t="shared" si="559"/>
        <v>0</v>
      </c>
      <c r="AI128" s="34">
        <f t="shared" si="415"/>
        <v>0</v>
      </c>
      <c r="AJ128" s="34"/>
      <c r="AK128" s="34"/>
      <c r="AL128" s="34"/>
      <c r="AM128" s="34"/>
      <c r="AN128" s="34"/>
      <c r="AO128" s="34"/>
      <c r="AP128" s="34"/>
      <c r="AQ128" s="34"/>
      <c r="AR128" s="34"/>
      <c r="AS128" s="34">
        <f t="shared" si="560"/>
        <v>0</v>
      </c>
      <c r="AT128" s="34">
        <f t="shared" si="560"/>
        <v>0</v>
      </c>
      <c r="AU128" s="34"/>
      <c r="AV128" s="34">
        <f t="shared" si="555"/>
        <v>2350</v>
      </c>
      <c r="AW128" s="34">
        <f t="shared" si="555"/>
        <v>2350</v>
      </c>
      <c r="AX128" s="34"/>
      <c r="AY128" s="34">
        <f>+BA128+BC128+BE128+BG128+BI128+BK128</f>
        <v>2350</v>
      </c>
      <c r="AZ128" s="34">
        <f t="shared" si="556"/>
        <v>2350</v>
      </c>
      <c r="BA128" s="186"/>
      <c r="BB128" s="186"/>
      <c r="BC128" s="186"/>
      <c r="BD128" s="186"/>
      <c r="BE128" s="186"/>
      <c r="BF128" s="186"/>
      <c r="BG128" s="186"/>
      <c r="BH128" s="186"/>
      <c r="BI128" s="186"/>
      <c r="BJ128" s="186"/>
      <c r="BK128" s="186">
        <v>2350</v>
      </c>
      <c r="BL128" s="186">
        <v>2350</v>
      </c>
      <c r="BM128" s="34">
        <f t="shared" si="557"/>
        <v>0</v>
      </c>
      <c r="BN128" s="34">
        <f t="shared" si="557"/>
        <v>0</v>
      </c>
      <c r="BO128" s="228"/>
      <c r="BP128" s="228"/>
      <c r="BQ128" s="228"/>
      <c r="BR128" s="228"/>
      <c r="BS128" s="228"/>
      <c r="BT128" s="228"/>
      <c r="BU128" s="228"/>
      <c r="BV128" s="228"/>
      <c r="BW128" s="228"/>
      <c r="BX128" s="228"/>
      <c r="BY128" s="228"/>
      <c r="BZ128" s="228"/>
      <c r="CA128" s="34">
        <f t="shared" si="457"/>
        <v>0</v>
      </c>
      <c r="CB128" s="34">
        <f t="shared" si="457"/>
        <v>0</v>
      </c>
      <c r="CC128" s="228"/>
      <c r="CD128" s="228"/>
      <c r="CE128" s="228"/>
      <c r="CF128" s="228"/>
      <c r="CG128" s="228"/>
      <c r="CH128" s="228"/>
      <c r="CI128" s="228"/>
      <c r="CJ128" s="228"/>
      <c r="CK128" s="228"/>
      <c r="CL128" s="228"/>
      <c r="CM128" s="228"/>
      <c r="CN128" s="228"/>
      <c r="CO128" s="34">
        <f t="shared" si="558"/>
        <v>0</v>
      </c>
      <c r="CP128" s="34">
        <f t="shared" si="558"/>
        <v>0</v>
      </c>
      <c r="CQ128" s="68"/>
      <c r="CR128" s="68"/>
      <c r="CS128" s="68"/>
      <c r="CT128" s="68"/>
      <c r="CU128" s="68"/>
      <c r="CV128" s="68"/>
      <c r="CW128" s="68"/>
      <c r="CX128" s="68"/>
      <c r="CY128" s="68"/>
      <c r="CZ128" s="187"/>
      <c r="DA128" s="187"/>
      <c r="DB128" s="187"/>
      <c r="DC128" s="380">
        <f t="shared" si="461"/>
        <v>2350</v>
      </c>
      <c r="DD128" s="380">
        <f t="shared" si="462"/>
        <v>2350</v>
      </c>
      <c r="DE128" s="64">
        <f t="shared" si="463"/>
        <v>0</v>
      </c>
      <c r="DF128" s="64">
        <f t="shared" si="464"/>
        <v>0</v>
      </c>
      <c r="DG128" s="64">
        <f t="shared" si="465"/>
        <v>0</v>
      </c>
      <c r="DH128" s="64">
        <f t="shared" si="466"/>
        <v>0</v>
      </c>
      <c r="DI128" s="64">
        <f t="shared" si="467"/>
        <v>0</v>
      </c>
      <c r="DJ128" s="64">
        <f t="shared" si="468"/>
        <v>0</v>
      </c>
      <c r="DK128" s="64">
        <f t="shared" si="469"/>
        <v>0</v>
      </c>
      <c r="DL128" s="64">
        <f t="shared" si="470"/>
        <v>0</v>
      </c>
      <c r="DM128" s="64">
        <f t="shared" si="471"/>
        <v>0</v>
      </c>
      <c r="DN128" s="64">
        <f t="shared" si="472"/>
        <v>0</v>
      </c>
      <c r="DO128" s="64">
        <f t="shared" si="473"/>
        <v>2350</v>
      </c>
      <c r="DP128" s="64">
        <f t="shared" si="474"/>
        <v>2350</v>
      </c>
      <c r="DQ128" s="245"/>
      <c r="DR128" s="245"/>
      <c r="DS128" s="245"/>
      <c r="DT128" s="245"/>
      <c r="DU128" s="245"/>
      <c r="DV128" s="245"/>
      <c r="DW128" s="245"/>
      <c r="DX128" s="245"/>
      <c r="DY128" s="33"/>
      <c r="DZ128" s="188"/>
      <c r="EA128" s="33"/>
      <c r="EB128" s="64">
        <f t="shared" si="533"/>
        <v>2350</v>
      </c>
      <c r="EC128" s="426">
        <f t="shared" si="534"/>
        <v>0</v>
      </c>
      <c r="ED128" s="426">
        <f t="shared" si="384"/>
        <v>0</v>
      </c>
      <c r="EE128" s="64">
        <f t="shared" si="385"/>
        <v>2350</v>
      </c>
      <c r="EF128" s="64">
        <f t="shared" si="475"/>
        <v>0</v>
      </c>
      <c r="EG128" s="64">
        <f t="shared" si="386"/>
        <v>0</v>
      </c>
      <c r="EH128" s="64">
        <f t="shared" si="476"/>
        <v>0</v>
      </c>
      <c r="EI128" s="64">
        <f t="shared" si="477"/>
        <v>0</v>
      </c>
      <c r="EJ128" s="64">
        <f t="shared" si="387"/>
        <v>0</v>
      </c>
      <c r="EK128" s="64">
        <f t="shared" si="478"/>
        <v>0</v>
      </c>
      <c r="EL128" s="64">
        <f t="shared" si="479"/>
        <v>0</v>
      </c>
      <c r="EM128" s="64">
        <f t="shared" si="480"/>
        <v>0</v>
      </c>
      <c r="EN128" s="64">
        <f t="shared" si="481"/>
        <v>0</v>
      </c>
      <c r="EO128" s="64">
        <f t="shared" si="482"/>
        <v>0</v>
      </c>
      <c r="EP128" s="64">
        <f t="shared" si="483"/>
        <v>0</v>
      </c>
      <c r="EQ128" s="64">
        <f t="shared" si="484"/>
        <v>0</v>
      </c>
      <c r="ER128" s="64">
        <f t="shared" si="485"/>
        <v>0</v>
      </c>
      <c r="ES128" s="64"/>
      <c r="ET128" s="426">
        <f t="shared" si="486"/>
        <v>0</v>
      </c>
      <c r="EU128" s="64">
        <f t="shared" si="487"/>
        <v>2350</v>
      </c>
      <c r="EV128" s="64"/>
      <c r="EW128" s="426">
        <f t="shared" si="488"/>
        <v>2350</v>
      </c>
      <c r="EX128" s="64">
        <f t="shared" si="535"/>
        <v>0</v>
      </c>
      <c r="EY128" s="426">
        <f t="shared" si="536"/>
        <v>0</v>
      </c>
      <c r="EZ128" s="426">
        <f t="shared" si="390"/>
        <v>0</v>
      </c>
      <c r="FA128" s="64">
        <f t="shared" si="391"/>
        <v>0</v>
      </c>
      <c r="FB128" s="64">
        <f t="shared" si="489"/>
        <v>0</v>
      </c>
      <c r="FC128" s="64">
        <f t="shared" si="392"/>
        <v>0</v>
      </c>
      <c r="FD128" s="64">
        <f t="shared" si="490"/>
        <v>0</v>
      </c>
      <c r="FE128" s="64">
        <f t="shared" si="491"/>
        <v>0</v>
      </c>
      <c r="FF128" s="64">
        <f t="shared" si="393"/>
        <v>0</v>
      </c>
      <c r="FG128" s="64">
        <f t="shared" si="492"/>
        <v>0</v>
      </c>
      <c r="FH128" s="64">
        <f t="shared" si="493"/>
        <v>0</v>
      </c>
      <c r="FI128" s="64">
        <f t="shared" si="494"/>
        <v>0</v>
      </c>
      <c r="FJ128" s="64">
        <f t="shared" si="495"/>
        <v>0</v>
      </c>
      <c r="FK128" s="64">
        <f t="shared" si="496"/>
        <v>0</v>
      </c>
      <c r="FL128" s="64">
        <f t="shared" si="497"/>
        <v>0</v>
      </c>
      <c r="FM128" s="64">
        <f t="shared" si="498"/>
        <v>0</v>
      </c>
      <c r="FN128" s="64">
        <f t="shared" si="499"/>
        <v>0</v>
      </c>
      <c r="FO128" s="64"/>
      <c r="FP128" s="64">
        <f t="shared" si="500"/>
        <v>0</v>
      </c>
      <c r="FQ128" s="64">
        <f t="shared" si="501"/>
        <v>0</v>
      </c>
      <c r="FR128" s="64"/>
      <c r="FS128" s="64">
        <f t="shared" si="502"/>
        <v>0</v>
      </c>
      <c r="FT128" s="64">
        <f t="shared" si="503"/>
        <v>0</v>
      </c>
      <c r="FU128" s="426">
        <f t="shared" si="504"/>
        <v>0</v>
      </c>
      <c r="FV128" s="426">
        <f t="shared" si="394"/>
        <v>0</v>
      </c>
      <c r="FW128" s="64">
        <f t="shared" si="395"/>
        <v>0</v>
      </c>
      <c r="FX128" s="64">
        <f t="shared" si="505"/>
        <v>0</v>
      </c>
      <c r="FY128" s="64">
        <f t="shared" si="396"/>
        <v>0</v>
      </c>
      <c r="FZ128" s="64">
        <f t="shared" si="506"/>
        <v>0</v>
      </c>
      <c r="GA128" s="64">
        <f t="shared" si="507"/>
        <v>0</v>
      </c>
      <c r="GB128" s="64">
        <f t="shared" si="397"/>
        <v>0</v>
      </c>
      <c r="GC128" s="64">
        <f t="shared" si="508"/>
        <v>0</v>
      </c>
      <c r="GD128" s="64">
        <f t="shared" si="509"/>
        <v>0</v>
      </c>
      <c r="GE128" s="64">
        <f t="shared" si="510"/>
        <v>0</v>
      </c>
      <c r="GF128" s="64">
        <f t="shared" si="511"/>
        <v>0</v>
      </c>
      <c r="GG128" s="64">
        <f t="shared" si="512"/>
        <v>0</v>
      </c>
      <c r="GH128" s="64">
        <f t="shared" si="513"/>
        <v>0</v>
      </c>
      <c r="GI128" s="64">
        <f t="shared" si="514"/>
        <v>0</v>
      </c>
      <c r="GJ128" s="64">
        <f t="shared" si="515"/>
        <v>0</v>
      </c>
      <c r="GK128" s="64"/>
      <c r="GL128" s="64">
        <f t="shared" si="516"/>
        <v>0</v>
      </c>
      <c r="GM128" s="64">
        <f t="shared" si="517"/>
        <v>0</v>
      </c>
      <c r="GN128" s="64"/>
      <c r="GO128" s="64">
        <f t="shared" si="518"/>
        <v>0</v>
      </c>
      <c r="GP128" s="64">
        <f t="shared" si="519"/>
        <v>0</v>
      </c>
      <c r="GQ128" s="426">
        <f t="shared" si="520"/>
        <v>0</v>
      </c>
      <c r="GR128" s="426">
        <f t="shared" si="398"/>
        <v>0</v>
      </c>
      <c r="GS128" s="64">
        <f t="shared" si="399"/>
        <v>0</v>
      </c>
      <c r="GT128" s="64">
        <f t="shared" si="521"/>
        <v>0</v>
      </c>
      <c r="GU128" s="64">
        <f t="shared" si="400"/>
        <v>0</v>
      </c>
      <c r="GV128" s="64">
        <f t="shared" si="522"/>
        <v>0</v>
      </c>
      <c r="GW128" s="64">
        <f t="shared" si="523"/>
        <v>0</v>
      </c>
      <c r="GX128" s="64">
        <f t="shared" si="401"/>
        <v>0</v>
      </c>
      <c r="GY128" s="64">
        <f t="shared" si="524"/>
        <v>0</v>
      </c>
      <c r="GZ128" s="64">
        <f t="shared" si="525"/>
        <v>0</v>
      </c>
      <c r="HA128" s="64">
        <f t="shared" si="402"/>
        <v>0</v>
      </c>
      <c r="HB128" s="64">
        <f t="shared" si="526"/>
        <v>0</v>
      </c>
      <c r="HC128" s="64">
        <f t="shared" si="527"/>
        <v>0</v>
      </c>
      <c r="HD128" s="64">
        <f t="shared" si="403"/>
        <v>0</v>
      </c>
      <c r="HE128" s="64">
        <f t="shared" si="528"/>
        <v>0</v>
      </c>
      <c r="HF128" s="64">
        <f t="shared" si="529"/>
        <v>0</v>
      </c>
      <c r="HG128" s="64"/>
      <c r="HH128" s="64">
        <f t="shared" si="530"/>
        <v>0</v>
      </c>
      <c r="HI128" s="64">
        <f t="shared" si="531"/>
        <v>0</v>
      </c>
      <c r="HJ128" s="64"/>
      <c r="HK128" s="64">
        <f t="shared" si="532"/>
        <v>0</v>
      </c>
      <c r="HL128" s="382">
        <f t="shared" si="381"/>
        <v>2350</v>
      </c>
      <c r="HM128" s="398">
        <f t="shared" si="305"/>
        <v>0</v>
      </c>
      <c r="HN128" s="398">
        <f t="shared" si="404"/>
        <v>0</v>
      </c>
      <c r="HO128" s="382">
        <f t="shared" si="306"/>
        <v>2350</v>
      </c>
      <c r="HP128" s="382">
        <f t="shared" si="405"/>
        <v>0</v>
      </c>
      <c r="HQ128" s="382">
        <f t="shared" si="428"/>
        <v>0</v>
      </c>
      <c r="HR128" s="382">
        <f t="shared" si="429"/>
        <v>0</v>
      </c>
      <c r="HS128" s="382">
        <f t="shared" si="430"/>
        <v>0</v>
      </c>
      <c r="HT128" s="382">
        <f t="shared" si="431"/>
        <v>0</v>
      </c>
      <c r="HU128" s="382">
        <f t="shared" si="432"/>
        <v>0</v>
      </c>
      <c r="HV128" s="382">
        <f t="shared" si="433"/>
        <v>0</v>
      </c>
      <c r="HW128" s="382">
        <f t="shared" si="434"/>
        <v>0</v>
      </c>
      <c r="HX128" s="382">
        <f t="shared" si="435"/>
        <v>0</v>
      </c>
      <c r="HY128" s="382">
        <f t="shared" si="436"/>
        <v>0</v>
      </c>
      <c r="HZ128" s="382">
        <f t="shared" si="437"/>
        <v>0</v>
      </c>
      <c r="IA128" s="382">
        <f t="shared" si="438"/>
        <v>0</v>
      </c>
      <c r="IB128" s="382">
        <f t="shared" si="439"/>
        <v>0</v>
      </c>
      <c r="IC128" s="382">
        <f t="shared" si="440"/>
        <v>0</v>
      </c>
      <c r="ID128" s="382">
        <f t="shared" si="441"/>
        <v>0</v>
      </c>
      <c r="IE128" s="382">
        <f t="shared" si="442"/>
        <v>2350</v>
      </c>
      <c r="IF128" s="382">
        <f t="shared" si="443"/>
        <v>0</v>
      </c>
      <c r="IG128" s="382">
        <f t="shared" si="444"/>
        <v>2350</v>
      </c>
    </row>
    <row r="129" spans="1:241" ht="25.15" customHeight="1">
      <c r="A129" s="524" t="s">
        <v>14</v>
      </c>
      <c r="B129" s="525"/>
      <c r="C129" s="525"/>
      <c r="D129" s="525"/>
      <c r="E129" s="525"/>
      <c r="F129" s="525"/>
      <c r="G129" s="525"/>
      <c r="H129" s="525"/>
      <c r="I129" s="525"/>
      <c r="J129" s="525"/>
      <c r="K129" s="526"/>
      <c r="L129" s="338"/>
      <c r="M129" s="25">
        <f t="shared" ref="M129:BX129" si="561">SUM(M62,M79,M82,M97,M113,M124)</f>
        <v>123969.2298548703</v>
      </c>
      <c r="N129" s="25"/>
      <c r="O129" s="25">
        <f t="shared" si="561"/>
        <v>129086.06424503031</v>
      </c>
      <c r="P129" s="25">
        <f t="shared" si="561"/>
        <v>22939.494890000002</v>
      </c>
      <c r="Q129" s="25">
        <f t="shared" si="561"/>
        <v>22939.494890000002</v>
      </c>
      <c r="R129" s="25">
        <f t="shared" si="561"/>
        <v>12768.64041</v>
      </c>
      <c r="S129" s="25">
        <f t="shared" si="561"/>
        <v>8639.8109999999997</v>
      </c>
      <c r="T129" s="25">
        <f t="shared" si="561"/>
        <v>10631.14</v>
      </c>
      <c r="U129" s="25">
        <f t="shared" si="561"/>
        <v>10726.807215999999</v>
      </c>
      <c r="V129" s="25">
        <f t="shared" si="561"/>
        <v>120.12</v>
      </c>
      <c r="W129" s="25">
        <f>SUM(W62,W79,W82,W97,W113,W124)</f>
        <v>10838.80839</v>
      </c>
      <c r="X129" s="25">
        <f t="shared" si="561"/>
        <v>0</v>
      </c>
      <c r="Y129" s="25">
        <f t="shared" si="561"/>
        <v>0</v>
      </c>
      <c r="Z129" s="25">
        <f t="shared" si="561"/>
        <v>0</v>
      </c>
      <c r="AA129" s="25">
        <f t="shared" si="561"/>
        <v>0</v>
      </c>
      <c r="AB129" s="25">
        <f t="shared" si="561"/>
        <v>0</v>
      </c>
      <c r="AC129" s="25">
        <f t="shared" si="561"/>
        <v>0</v>
      </c>
      <c r="AD129" s="25">
        <f t="shared" si="561"/>
        <v>0</v>
      </c>
      <c r="AE129" s="25">
        <f t="shared" si="561"/>
        <v>0</v>
      </c>
      <c r="AF129" s="25"/>
      <c r="AG129" s="25">
        <f t="shared" si="561"/>
        <v>7901.1052199999995</v>
      </c>
      <c r="AH129" s="25">
        <f t="shared" si="561"/>
        <v>37882.421925830306</v>
      </c>
      <c r="AI129" s="25">
        <f t="shared" si="415"/>
        <v>821.2</v>
      </c>
      <c r="AJ129" s="25">
        <f>SUM(AJ62,AJ79,AJ82,AJ97,AJ113,AJ124)</f>
        <v>821.2</v>
      </c>
      <c r="AK129" s="25">
        <f t="shared" si="561"/>
        <v>0</v>
      </c>
      <c r="AL129" s="25">
        <f t="shared" si="561"/>
        <v>0</v>
      </c>
      <c r="AM129" s="25">
        <f t="shared" si="561"/>
        <v>0</v>
      </c>
      <c r="AN129" s="25">
        <f t="shared" si="561"/>
        <v>0</v>
      </c>
      <c r="AO129" s="25">
        <f t="shared" si="561"/>
        <v>0</v>
      </c>
      <c r="AP129" s="25">
        <f t="shared" si="561"/>
        <v>0</v>
      </c>
      <c r="AQ129" s="25">
        <f t="shared" si="561"/>
        <v>0</v>
      </c>
      <c r="AR129" s="25">
        <f t="shared" si="561"/>
        <v>0</v>
      </c>
      <c r="AS129" s="25">
        <f t="shared" si="561"/>
        <v>34269.296705830304</v>
      </c>
      <c r="AT129" s="25">
        <f t="shared" si="561"/>
        <v>13437.97839</v>
      </c>
      <c r="AU129" s="25"/>
      <c r="AV129" s="25">
        <f t="shared" si="561"/>
        <v>35459.552629040001</v>
      </c>
      <c r="AW129" s="25">
        <f t="shared" si="561"/>
        <v>35459.550823199999</v>
      </c>
      <c r="AX129" s="25"/>
      <c r="AY129" s="25">
        <f t="shared" si="561"/>
        <v>123969.2298548703</v>
      </c>
      <c r="AZ129" s="25">
        <f t="shared" si="561"/>
        <v>124133.6390290303</v>
      </c>
      <c r="BA129" s="25">
        <f t="shared" si="561"/>
        <v>22939.494890000002</v>
      </c>
      <c r="BB129" s="25">
        <f t="shared" si="561"/>
        <v>22939.494890000002</v>
      </c>
      <c r="BC129" s="25">
        <f t="shared" si="561"/>
        <v>12768.64041</v>
      </c>
      <c r="BD129" s="25">
        <f t="shared" si="561"/>
        <v>7481.7</v>
      </c>
      <c r="BE129" s="25">
        <f t="shared" si="561"/>
        <v>10631.14</v>
      </c>
      <c r="BF129" s="25">
        <f t="shared" si="561"/>
        <v>6932.4930000000004</v>
      </c>
      <c r="BG129" s="25">
        <f t="shared" si="561"/>
        <v>7901.1052199999995</v>
      </c>
      <c r="BH129" s="25">
        <f t="shared" si="561"/>
        <v>37882.421925830306</v>
      </c>
      <c r="BI129" s="25">
        <f t="shared" si="561"/>
        <v>34269.296705830304</v>
      </c>
      <c r="BJ129" s="25">
        <f t="shared" si="561"/>
        <v>13437.97839</v>
      </c>
      <c r="BK129" s="25">
        <f t="shared" si="561"/>
        <v>35459.552629040001</v>
      </c>
      <c r="BL129" s="25">
        <f t="shared" si="561"/>
        <v>35459.550823199999</v>
      </c>
      <c r="BM129" s="25">
        <f t="shared" si="561"/>
        <v>0</v>
      </c>
      <c r="BN129" s="25">
        <f t="shared" si="561"/>
        <v>0</v>
      </c>
      <c r="BO129" s="25">
        <f t="shared" si="561"/>
        <v>0</v>
      </c>
      <c r="BP129" s="25">
        <f t="shared" si="561"/>
        <v>0</v>
      </c>
      <c r="BQ129" s="25">
        <f t="shared" si="561"/>
        <v>0</v>
      </c>
      <c r="BR129" s="25">
        <f t="shared" si="561"/>
        <v>0</v>
      </c>
      <c r="BS129" s="25">
        <f t="shared" si="561"/>
        <v>0</v>
      </c>
      <c r="BT129" s="25">
        <f t="shared" si="561"/>
        <v>0</v>
      </c>
      <c r="BU129" s="25">
        <f t="shared" si="561"/>
        <v>0</v>
      </c>
      <c r="BV129" s="25">
        <f t="shared" si="561"/>
        <v>0</v>
      </c>
      <c r="BW129" s="25">
        <f t="shared" si="561"/>
        <v>0</v>
      </c>
      <c r="BX129" s="25">
        <f t="shared" si="561"/>
        <v>0</v>
      </c>
      <c r="BY129" s="25">
        <f t="shared" ref="BY129:DB129" si="562">SUM(BY62,BY79,BY82,BY97,BY113,BY124)</f>
        <v>0</v>
      </c>
      <c r="BZ129" s="25">
        <f t="shared" si="562"/>
        <v>0</v>
      </c>
      <c r="CA129" s="25">
        <f t="shared" si="562"/>
        <v>0</v>
      </c>
      <c r="CB129" s="25">
        <f t="shared" si="562"/>
        <v>4952.4252160000005</v>
      </c>
      <c r="CC129" s="25">
        <f t="shared" si="562"/>
        <v>0</v>
      </c>
      <c r="CD129" s="25">
        <f t="shared" si="562"/>
        <v>0</v>
      </c>
      <c r="CE129" s="25">
        <f t="shared" si="562"/>
        <v>0</v>
      </c>
      <c r="CF129" s="25">
        <f t="shared" si="562"/>
        <v>1158.1110000000001</v>
      </c>
      <c r="CG129" s="25">
        <f t="shared" si="562"/>
        <v>0</v>
      </c>
      <c r="CH129" s="25">
        <f t="shared" si="562"/>
        <v>3794.3142160000002</v>
      </c>
      <c r="CI129" s="25">
        <f t="shared" si="562"/>
        <v>0</v>
      </c>
      <c r="CJ129" s="25">
        <f t="shared" si="562"/>
        <v>0</v>
      </c>
      <c r="CK129" s="25">
        <f t="shared" si="562"/>
        <v>0</v>
      </c>
      <c r="CL129" s="25">
        <f t="shared" si="562"/>
        <v>0</v>
      </c>
      <c r="CM129" s="25">
        <f t="shared" si="562"/>
        <v>0</v>
      </c>
      <c r="CN129" s="25">
        <f t="shared" si="562"/>
        <v>0</v>
      </c>
      <c r="CO129" s="25">
        <f t="shared" si="562"/>
        <v>0</v>
      </c>
      <c r="CP129" s="25">
        <f t="shared" si="562"/>
        <v>0</v>
      </c>
      <c r="CQ129" s="25">
        <f t="shared" si="562"/>
        <v>0</v>
      </c>
      <c r="CR129" s="25">
        <f t="shared" si="562"/>
        <v>0</v>
      </c>
      <c r="CS129" s="25">
        <f t="shared" si="562"/>
        <v>0</v>
      </c>
      <c r="CT129" s="25">
        <f t="shared" si="562"/>
        <v>0</v>
      </c>
      <c r="CU129" s="25">
        <f t="shared" si="562"/>
        <v>0</v>
      </c>
      <c r="CV129" s="25">
        <f t="shared" si="562"/>
        <v>0</v>
      </c>
      <c r="CW129" s="25">
        <f t="shared" si="562"/>
        <v>0</v>
      </c>
      <c r="CX129" s="25">
        <f t="shared" si="562"/>
        <v>0</v>
      </c>
      <c r="CY129" s="25">
        <f t="shared" si="562"/>
        <v>0</v>
      </c>
      <c r="CZ129" s="25">
        <f t="shared" si="562"/>
        <v>0</v>
      </c>
      <c r="DA129" s="25">
        <f t="shared" si="562"/>
        <v>0</v>
      </c>
      <c r="DB129" s="25">
        <f t="shared" si="562"/>
        <v>0</v>
      </c>
      <c r="DC129" s="380">
        <f t="shared" si="461"/>
        <v>123969.2298548703</v>
      </c>
      <c r="DD129" s="380">
        <f t="shared" si="462"/>
        <v>129086.06424503031</v>
      </c>
      <c r="DE129" s="64">
        <f t="shared" si="463"/>
        <v>22939.494890000002</v>
      </c>
      <c r="DF129" s="64">
        <f t="shared" si="464"/>
        <v>22939.494890000002</v>
      </c>
      <c r="DG129" s="64">
        <f t="shared" si="465"/>
        <v>12768.64041</v>
      </c>
      <c r="DH129" s="64">
        <f t="shared" si="466"/>
        <v>8639.8109999999997</v>
      </c>
      <c r="DI129" s="64">
        <f t="shared" si="467"/>
        <v>10631.14</v>
      </c>
      <c r="DJ129" s="64">
        <f t="shared" si="468"/>
        <v>10726.807216000001</v>
      </c>
      <c r="DK129" s="64">
        <f t="shared" si="469"/>
        <v>7901.1052199999995</v>
      </c>
      <c r="DL129" s="64">
        <f t="shared" si="470"/>
        <v>37882.421925830306</v>
      </c>
      <c r="DM129" s="64">
        <f t="shared" si="471"/>
        <v>34269.296705830304</v>
      </c>
      <c r="DN129" s="64">
        <f t="shared" si="472"/>
        <v>13437.97839</v>
      </c>
      <c r="DO129" s="64">
        <f t="shared" si="473"/>
        <v>35459.552629040001</v>
      </c>
      <c r="DP129" s="64">
        <f t="shared" si="474"/>
        <v>35459.550823199999</v>
      </c>
      <c r="DQ129" s="1"/>
      <c r="DR129" s="1"/>
      <c r="DS129" s="1"/>
      <c r="DT129" s="1"/>
      <c r="DU129" s="1"/>
      <c r="DV129" s="1"/>
      <c r="DW129" s="1"/>
      <c r="DX129" s="1"/>
      <c r="DY129" s="1"/>
      <c r="DZ129" s="25">
        <f>SUM(DZ62,DZ79,DZ82,DZ97,DZ113)</f>
        <v>15283.157460908853</v>
      </c>
      <c r="EA129" s="1"/>
      <c r="EB129" s="64">
        <f t="shared" si="533"/>
        <v>123969.2298548703</v>
      </c>
      <c r="EC129" s="426">
        <f t="shared" si="534"/>
        <v>42081.203280000002</v>
      </c>
      <c r="ED129" s="426">
        <f t="shared" si="384"/>
        <v>75236.109815830307</v>
      </c>
      <c r="EE129" s="64">
        <f t="shared" si="385"/>
        <v>124133.63902903031</v>
      </c>
      <c r="EF129" s="64">
        <f t="shared" si="475"/>
        <v>22939.494890000002</v>
      </c>
      <c r="EG129" s="64">
        <f t="shared" si="386"/>
        <v>22939.494890000002</v>
      </c>
      <c r="EH129" s="64">
        <f t="shared" si="476"/>
        <v>22939.494890000002</v>
      </c>
      <c r="EI129" s="64">
        <f t="shared" si="477"/>
        <v>12768.64041</v>
      </c>
      <c r="EJ129" s="64">
        <f t="shared" si="387"/>
        <v>7481.7</v>
      </c>
      <c r="EK129" s="64">
        <f t="shared" si="478"/>
        <v>7481.7</v>
      </c>
      <c r="EL129" s="64">
        <f t="shared" si="479"/>
        <v>10631.14</v>
      </c>
      <c r="EM129" s="64">
        <f t="shared" si="480"/>
        <v>10838.80839</v>
      </c>
      <c r="EN129" s="64">
        <f t="shared" si="481"/>
        <v>6932.4930000000004</v>
      </c>
      <c r="EO129" s="64">
        <f t="shared" si="482"/>
        <v>7901.1052199999995</v>
      </c>
      <c r="EP129" s="64">
        <f t="shared" si="483"/>
        <v>821.2</v>
      </c>
      <c r="EQ129" s="64">
        <f t="shared" si="484"/>
        <v>37882.421925830306</v>
      </c>
      <c r="ER129" s="64">
        <f t="shared" si="485"/>
        <v>34269.296705830304</v>
      </c>
      <c r="ES129" s="64"/>
      <c r="ET129" s="426">
        <f t="shared" si="486"/>
        <v>13437.97839</v>
      </c>
      <c r="EU129" s="64">
        <f t="shared" si="487"/>
        <v>35459.552629040001</v>
      </c>
      <c r="EV129" s="64"/>
      <c r="EW129" s="426">
        <f t="shared" si="488"/>
        <v>35459.550823199999</v>
      </c>
      <c r="EX129" s="64">
        <f t="shared" si="535"/>
        <v>0</v>
      </c>
      <c r="EY129" s="426">
        <f t="shared" si="536"/>
        <v>0</v>
      </c>
      <c r="EZ129" s="426">
        <f t="shared" si="390"/>
        <v>0</v>
      </c>
      <c r="FA129" s="64">
        <f t="shared" si="391"/>
        <v>0</v>
      </c>
      <c r="FB129" s="64">
        <f t="shared" si="489"/>
        <v>0</v>
      </c>
      <c r="FC129" s="64">
        <f t="shared" si="392"/>
        <v>0</v>
      </c>
      <c r="FD129" s="64">
        <f t="shared" si="490"/>
        <v>0</v>
      </c>
      <c r="FE129" s="64">
        <f t="shared" si="491"/>
        <v>0</v>
      </c>
      <c r="FF129" s="64">
        <f t="shared" si="393"/>
        <v>0</v>
      </c>
      <c r="FG129" s="64">
        <f t="shared" si="492"/>
        <v>0</v>
      </c>
      <c r="FH129" s="64">
        <f t="shared" si="493"/>
        <v>0</v>
      </c>
      <c r="FI129" s="64">
        <f t="shared" si="494"/>
        <v>0</v>
      </c>
      <c r="FJ129" s="64">
        <f t="shared" si="495"/>
        <v>0</v>
      </c>
      <c r="FK129" s="64">
        <f t="shared" si="496"/>
        <v>0</v>
      </c>
      <c r="FL129" s="64">
        <f t="shared" si="497"/>
        <v>0</v>
      </c>
      <c r="FM129" s="64">
        <f t="shared" si="498"/>
        <v>0</v>
      </c>
      <c r="FN129" s="64">
        <f t="shared" si="499"/>
        <v>0</v>
      </c>
      <c r="FO129" s="64"/>
      <c r="FP129" s="64">
        <f t="shared" si="500"/>
        <v>0</v>
      </c>
      <c r="FQ129" s="64">
        <f t="shared" si="501"/>
        <v>0</v>
      </c>
      <c r="FR129" s="64"/>
      <c r="FS129" s="64">
        <f t="shared" si="502"/>
        <v>0</v>
      </c>
      <c r="FT129" s="64">
        <f t="shared" si="503"/>
        <v>0</v>
      </c>
      <c r="FU129" s="432">
        <f t="shared" si="504"/>
        <v>1158.1110000000001</v>
      </c>
      <c r="FV129" s="426">
        <f t="shared" si="394"/>
        <v>4952.4252160000005</v>
      </c>
      <c r="FW129" s="64">
        <f t="shared" si="395"/>
        <v>4952.4252160000005</v>
      </c>
      <c r="FX129" s="64">
        <f t="shared" si="505"/>
        <v>0</v>
      </c>
      <c r="FY129" s="64">
        <f t="shared" si="396"/>
        <v>0</v>
      </c>
      <c r="FZ129" s="64">
        <f t="shared" si="506"/>
        <v>0</v>
      </c>
      <c r="GA129" s="64">
        <f t="shared" si="507"/>
        <v>0</v>
      </c>
      <c r="GB129" s="64">
        <f t="shared" si="397"/>
        <v>1158.1110000000001</v>
      </c>
      <c r="GC129" s="64">
        <f t="shared" si="508"/>
        <v>1158.1110000000001</v>
      </c>
      <c r="GD129" s="64">
        <f t="shared" si="509"/>
        <v>0</v>
      </c>
      <c r="GE129" s="64">
        <f t="shared" si="510"/>
        <v>0</v>
      </c>
      <c r="GF129" s="64">
        <f t="shared" si="511"/>
        <v>3794.3142160000002</v>
      </c>
      <c r="GG129" s="64">
        <f t="shared" si="512"/>
        <v>0</v>
      </c>
      <c r="GH129" s="64">
        <f t="shared" si="513"/>
        <v>0</v>
      </c>
      <c r="GI129" s="64">
        <f t="shared" si="514"/>
        <v>0</v>
      </c>
      <c r="GJ129" s="64">
        <f t="shared" si="515"/>
        <v>0</v>
      </c>
      <c r="GK129" s="64"/>
      <c r="GL129" s="64">
        <f t="shared" si="516"/>
        <v>0</v>
      </c>
      <c r="GM129" s="64">
        <f t="shared" si="517"/>
        <v>0</v>
      </c>
      <c r="GN129" s="64"/>
      <c r="GO129" s="64">
        <f t="shared" si="518"/>
        <v>0</v>
      </c>
      <c r="GP129" s="64">
        <f t="shared" si="519"/>
        <v>0</v>
      </c>
      <c r="GQ129" s="426">
        <f t="shared" si="520"/>
        <v>0</v>
      </c>
      <c r="GR129" s="426">
        <f t="shared" si="398"/>
        <v>0</v>
      </c>
      <c r="GS129" s="64">
        <f t="shared" si="399"/>
        <v>0</v>
      </c>
      <c r="GT129" s="64">
        <f t="shared" si="521"/>
        <v>0</v>
      </c>
      <c r="GU129" s="64">
        <f t="shared" si="400"/>
        <v>0</v>
      </c>
      <c r="GV129" s="64">
        <f t="shared" si="522"/>
        <v>0</v>
      </c>
      <c r="GW129" s="64">
        <f t="shared" si="523"/>
        <v>0</v>
      </c>
      <c r="GX129" s="64">
        <f t="shared" si="401"/>
        <v>0</v>
      </c>
      <c r="GY129" s="64">
        <f t="shared" si="524"/>
        <v>0</v>
      </c>
      <c r="GZ129" s="64">
        <f t="shared" si="525"/>
        <v>0</v>
      </c>
      <c r="HA129" s="64">
        <f t="shared" si="402"/>
        <v>0</v>
      </c>
      <c r="HB129" s="64">
        <f t="shared" si="526"/>
        <v>0</v>
      </c>
      <c r="HC129" s="64">
        <f t="shared" si="527"/>
        <v>0</v>
      </c>
      <c r="HD129" s="64">
        <f t="shared" si="403"/>
        <v>0</v>
      </c>
      <c r="HE129" s="64">
        <f t="shared" si="528"/>
        <v>0</v>
      </c>
      <c r="HF129" s="64">
        <f t="shared" si="529"/>
        <v>0</v>
      </c>
      <c r="HG129" s="64"/>
      <c r="HH129" s="64">
        <f t="shared" si="530"/>
        <v>0</v>
      </c>
      <c r="HI129" s="64">
        <f t="shared" si="531"/>
        <v>0</v>
      </c>
      <c r="HJ129" s="64"/>
      <c r="HK129" s="64">
        <f t="shared" si="532"/>
        <v>0</v>
      </c>
      <c r="HL129" s="382">
        <f t="shared" si="381"/>
        <v>123969.2298548703</v>
      </c>
      <c r="HM129" s="398">
        <f t="shared" si="305"/>
        <v>43239.314279999999</v>
      </c>
      <c r="HN129" s="398">
        <f t="shared" si="404"/>
        <v>80188.53503183031</v>
      </c>
      <c r="HO129" s="382">
        <f t="shared" si="306"/>
        <v>129086.06424503031</v>
      </c>
      <c r="HP129" s="382">
        <f t="shared" si="405"/>
        <v>22939.494890000002</v>
      </c>
      <c r="HQ129" s="382">
        <f t="shared" si="428"/>
        <v>22939.494890000002</v>
      </c>
      <c r="HR129" s="382">
        <f t="shared" si="429"/>
        <v>22939.494890000002</v>
      </c>
      <c r="HS129" s="382">
        <f t="shared" si="430"/>
        <v>12768.64041</v>
      </c>
      <c r="HT129" s="382">
        <f t="shared" si="431"/>
        <v>8639.8109999999997</v>
      </c>
      <c r="HU129" s="382">
        <f t="shared" si="432"/>
        <v>8639.8109999999997</v>
      </c>
      <c r="HV129" s="382">
        <f t="shared" si="433"/>
        <v>10631.14</v>
      </c>
      <c r="HW129" s="382">
        <f t="shared" si="434"/>
        <v>10838.80839</v>
      </c>
      <c r="HX129" s="382">
        <f t="shared" si="435"/>
        <v>10726.807216000001</v>
      </c>
      <c r="HY129" s="382">
        <f t="shared" si="436"/>
        <v>7901.1052199999995</v>
      </c>
      <c r="HZ129" s="382">
        <f t="shared" si="437"/>
        <v>821.2</v>
      </c>
      <c r="IA129" s="382">
        <f t="shared" si="438"/>
        <v>37882.421925830306</v>
      </c>
      <c r="IB129" s="382">
        <f t="shared" si="439"/>
        <v>34269.296705830304</v>
      </c>
      <c r="IC129" s="382">
        <f t="shared" si="440"/>
        <v>0</v>
      </c>
      <c r="ID129" s="382">
        <f t="shared" si="441"/>
        <v>13437.97839</v>
      </c>
      <c r="IE129" s="382">
        <f t="shared" si="442"/>
        <v>35459.552629040001</v>
      </c>
      <c r="IF129" s="382">
        <f t="shared" si="443"/>
        <v>0</v>
      </c>
      <c r="IG129" s="382">
        <f t="shared" si="444"/>
        <v>35459.550823199999</v>
      </c>
    </row>
    <row r="130" spans="1:241" s="59" customFormat="1" ht="21.95" hidden="1" customHeight="1">
      <c r="A130" s="80" t="s">
        <v>50</v>
      </c>
      <c r="B130" s="80"/>
      <c r="C130" s="80"/>
      <c r="D130" s="80"/>
      <c r="E130" s="73"/>
      <c r="F130" s="73"/>
      <c r="G130" s="73"/>
      <c r="H130" s="245"/>
      <c r="I130" s="245"/>
      <c r="J130" s="73"/>
      <c r="K130" s="73"/>
      <c r="L130" s="73"/>
      <c r="M130" s="27"/>
      <c r="N130" s="27"/>
      <c r="O130" s="27"/>
      <c r="P130" s="27"/>
      <c r="Q130" s="27"/>
      <c r="R130" s="27"/>
      <c r="S130" s="27"/>
      <c r="T130" s="27"/>
      <c r="U130" s="27"/>
      <c r="V130" s="66">
        <f t="shared" si="448"/>
        <v>0</v>
      </c>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34"/>
      <c r="AZ130" s="34"/>
      <c r="BA130" s="27"/>
      <c r="BB130" s="27"/>
      <c r="BC130" s="27"/>
      <c r="BD130" s="27"/>
      <c r="BE130" s="27"/>
      <c r="BF130" s="27"/>
      <c r="BG130" s="27"/>
      <c r="BH130" s="27"/>
      <c r="BI130" s="27"/>
      <c r="BJ130" s="27"/>
      <c r="BK130" s="27"/>
      <c r="BL130" s="27"/>
      <c r="BM130" s="34"/>
      <c r="BN130" s="34"/>
      <c r="BO130" s="34"/>
      <c r="BP130" s="34"/>
      <c r="BQ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58"/>
      <c r="DA130" s="358"/>
      <c r="DB130" s="358"/>
      <c r="DC130" s="380">
        <f t="shared" si="461"/>
        <v>0</v>
      </c>
      <c r="DD130" s="380">
        <f t="shared" si="462"/>
        <v>0</v>
      </c>
      <c r="DE130" s="64">
        <f t="shared" si="463"/>
        <v>0</v>
      </c>
      <c r="DF130" s="64">
        <f t="shared" si="464"/>
        <v>0</v>
      </c>
      <c r="DG130" s="64">
        <f t="shared" si="465"/>
        <v>0</v>
      </c>
      <c r="DH130" s="64">
        <f t="shared" si="466"/>
        <v>0</v>
      </c>
      <c r="DI130" s="64">
        <f t="shared" si="467"/>
        <v>0</v>
      </c>
      <c r="DJ130" s="64">
        <f t="shared" si="468"/>
        <v>0</v>
      </c>
      <c r="DK130" s="64">
        <f t="shared" si="469"/>
        <v>0</v>
      </c>
      <c r="DL130" s="64">
        <f t="shared" si="470"/>
        <v>0</v>
      </c>
      <c r="DM130" s="64">
        <f t="shared" si="471"/>
        <v>0</v>
      </c>
      <c r="DN130" s="64">
        <f t="shared" si="472"/>
        <v>0</v>
      </c>
      <c r="DO130" s="64">
        <f t="shared" si="473"/>
        <v>0</v>
      </c>
      <c r="DP130" s="64">
        <f t="shared" si="474"/>
        <v>0</v>
      </c>
      <c r="DQ130" s="73"/>
      <c r="DR130" s="73"/>
      <c r="DS130" s="73"/>
      <c r="DT130" s="73"/>
      <c r="DU130" s="73"/>
      <c r="DV130" s="73"/>
      <c r="DW130" s="73"/>
      <c r="DX130" s="73"/>
      <c r="DY130" s="73"/>
      <c r="DZ130" s="73"/>
      <c r="EA130" s="73"/>
      <c r="EB130" s="64">
        <f t="shared" si="533"/>
        <v>0</v>
      </c>
      <c r="EC130" s="426">
        <f t="shared" si="534"/>
        <v>0</v>
      </c>
      <c r="ED130" s="426">
        <f t="shared" si="384"/>
        <v>0</v>
      </c>
      <c r="EE130" s="64">
        <f t="shared" si="385"/>
        <v>0</v>
      </c>
      <c r="EF130" s="64">
        <f t="shared" si="475"/>
        <v>0</v>
      </c>
      <c r="EG130" s="64">
        <f t="shared" si="386"/>
        <v>0</v>
      </c>
      <c r="EH130" s="64">
        <f t="shared" si="476"/>
        <v>0</v>
      </c>
      <c r="EI130" s="64">
        <f t="shared" si="477"/>
        <v>0</v>
      </c>
      <c r="EJ130" s="64">
        <f t="shared" si="387"/>
        <v>0</v>
      </c>
      <c r="EK130" s="64">
        <f t="shared" si="478"/>
        <v>0</v>
      </c>
      <c r="EL130" s="64">
        <f t="shared" si="479"/>
        <v>0</v>
      </c>
      <c r="EM130" s="64">
        <f t="shared" si="480"/>
        <v>0</v>
      </c>
      <c r="EN130" s="64">
        <f t="shared" si="481"/>
        <v>0</v>
      </c>
      <c r="EO130" s="64">
        <f t="shared" si="482"/>
        <v>0</v>
      </c>
      <c r="EP130" s="64">
        <f t="shared" si="483"/>
        <v>0</v>
      </c>
      <c r="EQ130" s="64">
        <f t="shared" si="484"/>
        <v>0</v>
      </c>
      <c r="ER130" s="64">
        <f t="shared" si="485"/>
        <v>0</v>
      </c>
      <c r="ES130" s="64"/>
      <c r="ET130" s="426">
        <f t="shared" si="486"/>
        <v>0</v>
      </c>
      <c r="EU130" s="64">
        <f t="shared" si="487"/>
        <v>0</v>
      </c>
      <c r="EV130" s="64"/>
      <c r="EW130" s="426">
        <f t="shared" si="488"/>
        <v>0</v>
      </c>
      <c r="EX130" s="64">
        <f t="shared" si="535"/>
        <v>0</v>
      </c>
      <c r="EY130" s="426">
        <f t="shared" si="536"/>
        <v>0</v>
      </c>
      <c r="EZ130" s="426">
        <f t="shared" si="390"/>
        <v>0</v>
      </c>
      <c r="FA130" s="64">
        <f t="shared" si="391"/>
        <v>0</v>
      </c>
      <c r="FB130" s="64">
        <f t="shared" si="489"/>
        <v>0</v>
      </c>
      <c r="FC130" s="64">
        <f t="shared" si="392"/>
        <v>0</v>
      </c>
      <c r="FD130" s="64">
        <f t="shared" si="490"/>
        <v>0</v>
      </c>
      <c r="FE130" s="64">
        <f t="shared" si="491"/>
        <v>0</v>
      </c>
      <c r="FF130" s="64">
        <f t="shared" si="393"/>
        <v>0</v>
      </c>
      <c r="FG130" s="64">
        <f t="shared" si="492"/>
        <v>0</v>
      </c>
      <c r="FH130" s="64">
        <f t="shared" si="493"/>
        <v>0</v>
      </c>
      <c r="FI130" s="64">
        <f t="shared" si="494"/>
        <v>0</v>
      </c>
      <c r="FJ130" s="64">
        <f t="shared" si="495"/>
        <v>0</v>
      </c>
      <c r="FK130" s="64">
        <f t="shared" si="496"/>
        <v>0</v>
      </c>
      <c r="FL130" s="64">
        <f t="shared" si="497"/>
        <v>0</v>
      </c>
      <c r="FM130" s="64">
        <f t="shared" si="498"/>
        <v>0</v>
      </c>
      <c r="FN130" s="64">
        <f t="shared" si="499"/>
        <v>0</v>
      </c>
      <c r="FO130" s="64"/>
      <c r="FP130" s="64">
        <f t="shared" si="500"/>
        <v>0</v>
      </c>
      <c r="FQ130" s="64">
        <f t="shared" si="501"/>
        <v>0</v>
      </c>
      <c r="FR130" s="64"/>
      <c r="FS130" s="64">
        <f t="shared" si="502"/>
        <v>0</v>
      </c>
      <c r="FT130" s="64">
        <f t="shared" si="503"/>
        <v>0</v>
      </c>
      <c r="FU130" s="426">
        <f t="shared" si="504"/>
        <v>0</v>
      </c>
      <c r="FV130" s="426">
        <f t="shared" si="394"/>
        <v>0</v>
      </c>
      <c r="FW130" s="64">
        <f t="shared" si="395"/>
        <v>0</v>
      </c>
      <c r="FX130" s="64">
        <f t="shared" si="505"/>
        <v>0</v>
      </c>
      <c r="FY130" s="64">
        <f t="shared" si="396"/>
        <v>0</v>
      </c>
      <c r="FZ130" s="64">
        <f t="shared" si="506"/>
        <v>0</v>
      </c>
      <c r="GA130" s="64">
        <f t="shared" si="507"/>
        <v>0</v>
      </c>
      <c r="GB130" s="64">
        <f t="shared" si="397"/>
        <v>0</v>
      </c>
      <c r="GC130" s="64">
        <f t="shared" si="508"/>
        <v>0</v>
      </c>
      <c r="GD130" s="64">
        <f t="shared" si="509"/>
        <v>0</v>
      </c>
      <c r="GE130" s="64">
        <f t="shared" si="510"/>
        <v>0</v>
      </c>
      <c r="GF130" s="64">
        <f t="shared" si="511"/>
        <v>0</v>
      </c>
      <c r="GG130" s="64">
        <f t="shared" si="512"/>
        <v>0</v>
      </c>
      <c r="GH130" s="64">
        <f t="shared" si="513"/>
        <v>0</v>
      </c>
      <c r="GI130" s="64">
        <f t="shared" si="514"/>
        <v>0</v>
      </c>
      <c r="GJ130" s="64">
        <f t="shared" si="515"/>
        <v>0</v>
      </c>
      <c r="GK130" s="64"/>
      <c r="GL130" s="64">
        <f t="shared" si="516"/>
        <v>0</v>
      </c>
      <c r="GM130" s="64">
        <f t="shared" si="517"/>
        <v>0</v>
      </c>
      <c r="GN130" s="64"/>
      <c r="GO130" s="64">
        <f t="shared" si="518"/>
        <v>0</v>
      </c>
      <c r="GP130" s="64">
        <f t="shared" si="519"/>
        <v>0</v>
      </c>
      <c r="GQ130" s="426">
        <f t="shared" si="520"/>
        <v>0</v>
      </c>
      <c r="GR130" s="426">
        <f t="shared" si="398"/>
        <v>0</v>
      </c>
      <c r="GS130" s="64">
        <f t="shared" si="399"/>
        <v>0</v>
      </c>
      <c r="GT130" s="64">
        <f t="shared" si="521"/>
        <v>0</v>
      </c>
      <c r="GU130" s="64">
        <f t="shared" si="400"/>
        <v>0</v>
      </c>
      <c r="GV130" s="64">
        <f t="shared" si="522"/>
        <v>0</v>
      </c>
      <c r="GW130" s="64">
        <f t="shared" si="523"/>
        <v>0</v>
      </c>
      <c r="GX130" s="64">
        <f t="shared" si="401"/>
        <v>0</v>
      </c>
      <c r="GY130" s="64">
        <f t="shared" si="524"/>
        <v>0</v>
      </c>
      <c r="GZ130" s="64">
        <f t="shared" si="525"/>
        <v>0</v>
      </c>
      <c r="HA130" s="64">
        <f t="shared" si="402"/>
        <v>0</v>
      </c>
      <c r="HB130" s="64">
        <f t="shared" si="526"/>
        <v>0</v>
      </c>
      <c r="HC130" s="64">
        <f t="shared" si="527"/>
        <v>0</v>
      </c>
      <c r="HD130" s="64">
        <f t="shared" si="403"/>
        <v>0</v>
      </c>
      <c r="HE130" s="64">
        <f t="shared" si="528"/>
        <v>0</v>
      </c>
      <c r="HF130" s="64">
        <f t="shared" si="529"/>
        <v>0</v>
      </c>
      <c r="HG130" s="64"/>
      <c r="HH130" s="64">
        <f t="shared" si="530"/>
        <v>0</v>
      </c>
      <c r="HI130" s="64">
        <f t="shared" si="531"/>
        <v>0</v>
      </c>
      <c r="HJ130" s="64"/>
      <c r="HK130" s="64">
        <f t="shared" si="532"/>
        <v>0</v>
      </c>
      <c r="HL130" s="382">
        <f t="shared" si="381"/>
        <v>0</v>
      </c>
      <c r="HM130" s="398">
        <f t="shared" si="305"/>
        <v>0</v>
      </c>
      <c r="HN130" s="398">
        <f t="shared" si="404"/>
        <v>0</v>
      </c>
      <c r="HO130" s="382">
        <f t="shared" si="306"/>
        <v>0</v>
      </c>
      <c r="HP130" s="382">
        <f t="shared" si="405"/>
        <v>0</v>
      </c>
      <c r="HQ130" s="382">
        <f t="shared" si="428"/>
        <v>0</v>
      </c>
      <c r="HR130" s="382">
        <f t="shared" si="429"/>
        <v>0</v>
      </c>
      <c r="HS130" s="382">
        <f t="shared" si="430"/>
        <v>0</v>
      </c>
      <c r="HT130" s="382">
        <f t="shared" si="431"/>
        <v>0</v>
      </c>
      <c r="HU130" s="382">
        <f t="shared" si="432"/>
        <v>0</v>
      </c>
      <c r="HV130" s="382">
        <f t="shared" si="433"/>
        <v>0</v>
      </c>
      <c r="HW130" s="382">
        <f t="shared" si="434"/>
        <v>0</v>
      </c>
      <c r="HX130" s="382">
        <f t="shared" si="435"/>
        <v>0</v>
      </c>
      <c r="HY130" s="382">
        <f t="shared" si="436"/>
        <v>0</v>
      </c>
      <c r="HZ130" s="382">
        <f t="shared" si="437"/>
        <v>0</v>
      </c>
      <c r="IA130" s="382">
        <f t="shared" si="438"/>
        <v>0</v>
      </c>
      <c r="IB130" s="382">
        <f t="shared" si="439"/>
        <v>0</v>
      </c>
      <c r="IC130" s="382">
        <f t="shared" si="440"/>
        <v>0</v>
      </c>
      <c r="ID130" s="382">
        <f t="shared" si="441"/>
        <v>0</v>
      </c>
      <c r="IE130" s="382">
        <f t="shared" si="442"/>
        <v>0</v>
      </c>
      <c r="IF130" s="382">
        <f t="shared" si="443"/>
        <v>0</v>
      </c>
      <c r="IG130" s="382">
        <f t="shared" si="444"/>
        <v>0</v>
      </c>
    </row>
    <row r="131" spans="1:241" s="59" customFormat="1" ht="23.25" customHeight="1">
      <c r="A131" s="49" t="s">
        <v>124</v>
      </c>
      <c r="B131" s="534" t="s">
        <v>164</v>
      </c>
      <c r="C131" s="530"/>
      <c r="D131" s="531"/>
      <c r="E131" s="49" t="s">
        <v>43</v>
      </c>
      <c r="F131" s="49"/>
      <c r="G131" s="50" t="s">
        <v>13</v>
      </c>
      <c r="H131" s="27"/>
      <c r="I131" s="27"/>
      <c r="J131" s="50">
        <v>2018</v>
      </c>
      <c r="K131" s="50">
        <v>2020</v>
      </c>
      <c r="L131" s="50"/>
      <c r="M131" s="27">
        <f>SUM(M132:M144)</f>
        <v>54098.682000000001</v>
      </c>
      <c r="N131" s="27"/>
      <c r="O131" s="27">
        <f t="shared" ref="O131:BZ131" si="563">SUM(O132:O144)</f>
        <v>52180.806140000001</v>
      </c>
      <c r="P131" s="27">
        <f t="shared" si="563"/>
        <v>0</v>
      </c>
      <c r="Q131" s="27">
        <f t="shared" si="563"/>
        <v>0</v>
      </c>
      <c r="R131" s="27">
        <f t="shared" si="563"/>
        <v>9567.9380000000001</v>
      </c>
      <c r="S131" s="27">
        <f t="shared" si="563"/>
        <v>1324.27</v>
      </c>
      <c r="T131" s="27">
        <f t="shared" si="563"/>
        <v>10638.747000000001</v>
      </c>
      <c r="U131" s="27">
        <f t="shared" si="563"/>
        <v>14653.379139999999</v>
      </c>
      <c r="V131" s="27">
        <f t="shared" si="563"/>
        <v>0</v>
      </c>
      <c r="W131" s="27">
        <f t="shared" si="563"/>
        <v>0</v>
      </c>
      <c r="X131" s="27">
        <f t="shared" si="563"/>
        <v>0</v>
      </c>
      <c r="Y131" s="27">
        <f t="shared" si="563"/>
        <v>0</v>
      </c>
      <c r="Z131" s="27">
        <f t="shared" si="563"/>
        <v>0</v>
      </c>
      <c r="AA131" s="27">
        <f t="shared" si="563"/>
        <v>0</v>
      </c>
      <c r="AB131" s="27">
        <f t="shared" si="563"/>
        <v>0</v>
      </c>
      <c r="AC131" s="27">
        <f t="shared" si="563"/>
        <v>0</v>
      </c>
      <c r="AD131" s="27">
        <f t="shared" si="563"/>
        <v>0</v>
      </c>
      <c r="AE131" s="27">
        <f t="shared" si="563"/>
        <v>0</v>
      </c>
      <c r="AF131" s="27"/>
      <c r="AG131" s="27">
        <f t="shared" si="563"/>
        <v>5075.3239999999996</v>
      </c>
      <c r="AH131" s="27">
        <f>SUM(AH132:AH144)</f>
        <v>12230.548999999999</v>
      </c>
      <c r="AI131" s="27">
        <f>SUM(AJ131:AR131)</f>
        <v>7884.0730700000004</v>
      </c>
      <c r="AJ131" s="27">
        <f>SUM(AJ132:AJ144)</f>
        <v>3238.7777000000006</v>
      </c>
      <c r="AK131" s="27">
        <f t="shared" ref="AK131:AR131" si="564">SUM(AK132:AK144)</f>
        <v>0</v>
      </c>
      <c r="AL131" s="27">
        <f t="shared" si="564"/>
        <v>0</v>
      </c>
      <c r="AM131" s="27">
        <f t="shared" si="564"/>
        <v>0</v>
      </c>
      <c r="AN131" s="27">
        <f t="shared" si="564"/>
        <v>0</v>
      </c>
      <c r="AO131" s="27">
        <f t="shared" si="564"/>
        <v>0</v>
      </c>
      <c r="AP131" s="27">
        <f t="shared" si="564"/>
        <v>4645.2953699999998</v>
      </c>
      <c r="AQ131" s="27">
        <f t="shared" si="564"/>
        <v>0</v>
      </c>
      <c r="AR131" s="27">
        <f t="shared" si="564"/>
        <v>0</v>
      </c>
      <c r="AS131" s="27">
        <f t="shared" si="563"/>
        <v>10745.977999999999</v>
      </c>
      <c r="AT131" s="27">
        <f t="shared" si="563"/>
        <v>10745.977999999999</v>
      </c>
      <c r="AU131" s="27"/>
      <c r="AV131" s="27">
        <f t="shared" si="563"/>
        <v>18070.695</v>
      </c>
      <c r="AW131" s="27">
        <f t="shared" si="563"/>
        <v>13226.63</v>
      </c>
      <c r="AX131" s="27"/>
      <c r="AY131" s="27">
        <f t="shared" si="563"/>
        <v>0</v>
      </c>
      <c r="AZ131" s="27">
        <f t="shared" si="563"/>
        <v>0</v>
      </c>
      <c r="BA131" s="27">
        <f t="shared" si="563"/>
        <v>0</v>
      </c>
      <c r="BB131" s="27">
        <f t="shared" si="563"/>
        <v>0</v>
      </c>
      <c r="BC131" s="27">
        <f t="shared" si="563"/>
        <v>0</v>
      </c>
      <c r="BD131" s="27">
        <f t="shared" si="563"/>
        <v>0</v>
      </c>
      <c r="BE131" s="27">
        <f t="shared" si="563"/>
        <v>0</v>
      </c>
      <c r="BF131" s="27">
        <f t="shared" si="563"/>
        <v>0</v>
      </c>
      <c r="BG131" s="27">
        <f t="shared" si="563"/>
        <v>0</v>
      </c>
      <c r="BH131" s="27">
        <f t="shared" si="563"/>
        <v>0</v>
      </c>
      <c r="BI131" s="27">
        <f t="shared" si="563"/>
        <v>0</v>
      </c>
      <c r="BJ131" s="27">
        <f t="shared" si="563"/>
        <v>0</v>
      </c>
      <c r="BK131" s="27">
        <f t="shared" si="563"/>
        <v>0</v>
      </c>
      <c r="BL131" s="27">
        <f t="shared" si="563"/>
        <v>0</v>
      </c>
      <c r="BM131" s="27">
        <f t="shared" si="563"/>
        <v>0</v>
      </c>
      <c r="BN131" s="27">
        <f t="shared" si="563"/>
        <v>0</v>
      </c>
      <c r="BO131" s="27">
        <f t="shared" si="563"/>
        <v>0</v>
      </c>
      <c r="BP131" s="27">
        <f t="shared" si="563"/>
        <v>0</v>
      </c>
      <c r="BQ131" s="27">
        <f t="shared" si="563"/>
        <v>0</v>
      </c>
      <c r="BR131" s="27">
        <f t="shared" si="563"/>
        <v>0</v>
      </c>
      <c r="BS131" s="27">
        <f t="shared" si="563"/>
        <v>0</v>
      </c>
      <c r="BT131" s="27">
        <f t="shared" si="563"/>
        <v>0</v>
      </c>
      <c r="BU131" s="27">
        <f t="shared" si="563"/>
        <v>0</v>
      </c>
      <c r="BV131" s="27">
        <f t="shared" si="563"/>
        <v>0</v>
      </c>
      <c r="BW131" s="27">
        <f t="shared" si="563"/>
        <v>0</v>
      </c>
      <c r="BX131" s="27">
        <f t="shared" si="563"/>
        <v>0</v>
      </c>
      <c r="BY131" s="27">
        <f t="shared" si="563"/>
        <v>0</v>
      </c>
      <c r="BZ131" s="27">
        <f t="shared" si="563"/>
        <v>0</v>
      </c>
      <c r="CA131" s="27">
        <f t="shared" ref="CA131:DB131" si="565">SUM(CA132:CA144)</f>
        <v>54098.682000000001</v>
      </c>
      <c r="CB131" s="27">
        <f t="shared" si="565"/>
        <v>52180.806140000001</v>
      </c>
      <c r="CC131" s="27">
        <f t="shared" si="565"/>
        <v>0</v>
      </c>
      <c r="CD131" s="27">
        <f t="shared" si="565"/>
        <v>0</v>
      </c>
      <c r="CE131" s="27">
        <f t="shared" si="565"/>
        <v>9567.9380000000001</v>
      </c>
      <c r="CF131" s="27">
        <f t="shared" si="565"/>
        <v>1324.27</v>
      </c>
      <c r="CG131" s="27">
        <f t="shared" si="565"/>
        <v>10638.747000000001</v>
      </c>
      <c r="CH131" s="27">
        <f t="shared" si="565"/>
        <v>14653.379139999999</v>
      </c>
      <c r="CI131" s="27">
        <f t="shared" si="565"/>
        <v>5075.3239999999996</v>
      </c>
      <c r="CJ131" s="27">
        <f t="shared" si="565"/>
        <v>12230.548999999999</v>
      </c>
      <c r="CK131" s="27">
        <f t="shared" si="565"/>
        <v>10745.977999999999</v>
      </c>
      <c r="CL131" s="27">
        <f t="shared" si="565"/>
        <v>10745.977999999999</v>
      </c>
      <c r="CM131" s="27">
        <f t="shared" si="565"/>
        <v>18070.695</v>
      </c>
      <c r="CN131" s="27">
        <f t="shared" si="565"/>
        <v>13226.63</v>
      </c>
      <c r="CO131" s="27">
        <f t="shared" si="565"/>
        <v>0</v>
      </c>
      <c r="CP131" s="27">
        <f t="shared" si="565"/>
        <v>0</v>
      </c>
      <c r="CQ131" s="27">
        <f t="shared" si="565"/>
        <v>0</v>
      </c>
      <c r="CR131" s="27">
        <f t="shared" si="565"/>
        <v>0</v>
      </c>
      <c r="CS131" s="27">
        <f t="shared" si="565"/>
        <v>0</v>
      </c>
      <c r="CT131" s="27">
        <f t="shared" si="565"/>
        <v>0</v>
      </c>
      <c r="CU131" s="27">
        <f t="shared" si="565"/>
        <v>0</v>
      </c>
      <c r="CV131" s="27">
        <f t="shared" si="565"/>
        <v>0</v>
      </c>
      <c r="CW131" s="27">
        <f t="shared" si="565"/>
        <v>0</v>
      </c>
      <c r="CX131" s="27">
        <f t="shared" si="565"/>
        <v>0</v>
      </c>
      <c r="CY131" s="27">
        <f t="shared" si="565"/>
        <v>0</v>
      </c>
      <c r="CZ131" s="27">
        <f t="shared" si="565"/>
        <v>0</v>
      </c>
      <c r="DA131" s="27">
        <f t="shared" si="565"/>
        <v>0</v>
      </c>
      <c r="DB131" s="27">
        <f t="shared" si="565"/>
        <v>0</v>
      </c>
      <c r="DC131" s="380">
        <f t="shared" si="461"/>
        <v>54098.682000000001</v>
      </c>
      <c r="DD131" s="380">
        <f t="shared" si="462"/>
        <v>52180.806139999993</v>
      </c>
      <c r="DE131" s="64">
        <f t="shared" si="463"/>
        <v>0</v>
      </c>
      <c r="DF131" s="64">
        <f t="shared" si="464"/>
        <v>0</v>
      </c>
      <c r="DG131" s="64">
        <f t="shared" si="465"/>
        <v>9567.9380000000001</v>
      </c>
      <c r="DH131" s="64">
        <f t="shared" si="466"/>
        <v>1324.27</v>
      </c>
      <c r="DI131" s="64">
        <f t="shared" si="467"/>
        <v>10638.747000000001</v>
      </c>
      <c r="DJ131" s="64">
        <f t="shared" si="468"/>
        <v>14653.379139999999</v>
      </c>
      <c r="DK131" s="64">
        <f t="shared" si="469"/>
        <v>5075.3239999999996</v>
      </c>
      <c r="DL131" s="64">
        <f t="shared" si="470"/>
        <v>12230.548999999999</v>
      </c>
      <c r="DM131" s="64">
        <f t="shared" si="471"/>
        <v>10745.977999999999</v>
      </c>
      <c r="DN131" s="64">
        <f t="shared" si="472"/>
        <v>10745.977999999999</v>
      </c>
      <c r="DO131" s="64">
        <f t="shared" si="473"/>
        <v>18070.695</v>
      </c>
      <c r="DP131" s="64">
        <f t="shared" si="474"/>
        <v>13226.63</v>
      </c>
      <c r="DQ131" s="245">
        <v>1</v>
      </c>
      <c r="DR131" s="245">
        <v>0</v>
      </c>
      <c r="DS131" s="245">
        <v>0</v>
      </c>
      <c r="DT131" s="245">
        <v>0</v>
      </c>
      <c r="DU131" s="245">
        <v>0</v>
      </c>
      <c r="DV131" s="245">
        <f>SUM(DQ131:DU131)</f>
        <v>1</v>
      </c>
      <c r="DW131" s="245"/>
      <c r="DX131" s="245"/>
      <c r="DY131" s="73"/>
      <c r="DZ131" s="73"/>
      <c r="EA131" s="73"/>
      <c r="EB131" s="64">
        <f t="shared" si="533"/>
        <v>0</v>
      </c>
      <c r="EC131" s="426">
        <f t="shared" si="534"/>
        <v>3238.7777000000006</v>
      </c>
      <c r="ED131" s="426">
        <f t="shared" si="384"/>
        <v>0</v>
      </c>
      <c r="EE131" s="64">
        <f t="shared" si="385"/>
        <v>0</v>
      </c>
      <c r="EF131" s="64">
        <f t="shared" si="475"/>
        <v>0</v>
      </c>
      <c r="EG131" s="64">
        <f t="shared" si="386"/>
        <v>0</v>
      </c>
      <c r="EH131" s="64">
        <f t="shared" si="476"/>
        <v>0</v>
      </c>
      <c r="EI131" s="64">
        <f t="shared" si="477"/>
        <v>0</v>
      </c>
      <c r="EJ131" s="64">
        <f t="shared" si="387"/>
        <v>0</v>
      </c>
      <c r="EK131" s="64">
        <f t="shared" si="478"/>
        <v>0</v>
      </c>
      <c r="EL131" s="64">
        <f t="shared" si="479"/>
        <v>0</v>
      </c>
      <c r="EM131" s="64">
        <f t="shared" si="480"/>
        <v>0</v>
      </c>
      <c r="EN131" s="64">
        <f t="shared" si="481"/>
        <v>0</v>
      </c>
      <c r="EO131" s="64">
        <f t="shared" si="482"/>
        <v>0</v>
      </c>
      <c r="EP131" s="64">
        <f t="shared" si="483"/>
        <v>3238.7777000000006</v>
      </c>
      <c r="EQ131" s="64">
        <f t="shared" si="484"/>
        <v>0</v>
      </c>
      <c r="ER131" s="64">
        <f t="shared" si="485"/>
        <v>0</v>
      </c>
      <c r="ES131" s="64"/>
      <c r="ET131" s="426">
        <f t="shared" si="486"/>
        <v>0</v>
      </c>
      <c r="EU131" s="64">
        <f t="shared" si="487"/>
        <v>0</v>
      </c>
      <c r="EV131" s="64"/>
      <c r="EW131" s="426">
        <f t="shared" si="488"/>
        <v>0</v>
      </c>
      <c r="EX131" s="64">
        <f t="shared" si="535"/>
        <v>0</v>
      </c>
      <c r="EY131" s="426">
        <f t="shared" si="536"/>
        <v>0</v>
      </c>
      <c r="EZ131" s="426">
        <f t="shared" si="390"/>
        <v>0</v>
      </c>
      <c r="FA131" s="64">
        <f t="shared" si="391"/>
        <v>0</v>
      </c>
      <c r="FB131" s="64">
        <f t="shared" si="489"/>
        <v>0</v>
      </c>
      <c r="FC131" s="64">
        <f t="shared" si="392"/>
        <v>0</v>
      </c>
      <c r="FD131" s="64">
        <f t="shared" si="490"/>
        <v>0</v>
      </c>
      <c r="FE131" s="64">
        <f t="shared" si="491"/>
        <v>0</v>
      </c>
      <c r="FF131" s="64">
        <f t="shared" si="393"/>
        <v>0</v>
      </c>
      <c r="FG131" s="64">
        <f t="shared" si="492"/>
        <v>0</v>
      </c>
      <c r="FH131" s="64">
        <f t="shared" si="493"/>
        <v>0</v>
      </c>
      <c r="FI131" s="64">
        <f t="shared" si="494"/>
        <v>0</v>
      </c>
      <c r="FJ131" s="64">
        <f t="shared" si="495"/>
        <v>0</v>
      </c>
      <c r="FK131" s="64">
        <f t="shared" si="496"/>
        <v>0</v>
      </c>
      <c r="FL131" s="64">
        <f t="shared" si="497"/>
        <v>0</v>
      </c>
      <c r="FM131" s="64">
        <f t="shared" si="498"/>
        <v>0</v>
      </c>
      <c r="FN131" s="64">
        <f t="shared" si="499"/>
        <v>0</v>
      </c>
      <c r="FO131" s="64"/>
      <c r="FP131" s="64">
        <f t="shared" si="500"/>
        <v>0</v>
      </c>
      <c r="FQ131" s="64">
        <f t="shared" si="501"/>
        <v>0</v>
      </c>
      <c r="FR131" s="64"/>
      <c r="FS131" s="64">
        <f t="shared" si="502"/>
        <v>0</v>
      </c>
      <c r="FT131" s="64">
        <f t="shared" si="503"/>
        <v>54098.682000000001</v>
      </c>
      <c r="FU131" s="426">
        <f t="shared" si="504"/>
        <v>5969.5653700000003</v>
      </c>
      <c r="FV131" s="426">
        <f t="shared" si="394"/>
        <v>28208.19814</v>
      </c>
      <c r="FW131" s="64">
        <f t="shared" si="395"/>
        <v>52180.806139999993</v>
      </c>
      <c r="FX131" s="64">
        <f t="shared" si="505"/>
        <v>0</v>
      </c>
      <c r="FY131" s="64">
        <f t="shared" si="396"/>
        <v>0</v>
      </c>
      <c r="FZ131" s="64">
        <f t="shared" si="506"/>
        <v>0</v>
      </c>
      <c r="GA131" s="64">
        <f t="shared" si="507"/>
        <v>9567.9380000000001</v>
      </c>
      <c r="GB131" s="64">
        <f t="shared" si="397"/>
        <v>1324.27</v>
      </c>
      <c r="GC131" s="64">
        <f t="shared" si="508"/>
        <v>1324.27</v>
      </c>
      <c r="GD131" s="64">
        <f t="shared" si="509"/>
        <v>10638.747000000001</v>
      </c>
      <c r="GE131" s="64">
        <f t="shared" si="510"/>
        <v>0</v>
      </c>
      <c r="GF131" s="64">
        <f t="shared" si="511"/>
        <v>14653.379139999999</v>
      </c>
      <c r="GG131" s="64">
        <f t="shared" si="512"/>
        <v>5075.3239999999996</v>
      </c>
      <c r="GH131" s="64">
        <f t="shared" si="513"/>
        <v>4645.2953699999998</v>
      </c>
      <c r="GI131" s="64">
        <f t="shared" si="514"/>
        <v>12230.548999999999</v>
      </c>
      <c r="GJ131" s="64">
        <f t="shared" si="515"/>
        <v>10745.977999999999</v>
      </c>
      <c r="GK131" s="64"/>
      <c r="GL131" s="64">
        <f t="shared" si="516"/>
        <v>10745.977999999999</v>
      </c>
      <c r="GM131" s="64">
        <f t="shared" si="517"/>
        <v>18070.695</v>
      </c>
      <c r="GN131" s="64"/>
      <c r="GO131" s="64">
        <f t="shared" si="518"/>
        <v>13226.63</v>
      </c>
      <c r="GP131" s="64">
        <f t="shared" si="519"/>
        <v>0</v>
      </c>
      <c r="GQ131" s="426">
        <f t="shared" si="520"/>
        <v>0</v>
      </c>
      <c r="GR131" s="426">
        <f t="shared" si="398"/>
        <v>0</v>
      </c>
      <c r="GS131" s="64">
        <f t="shared" si="399"/>
        <v>0</v>
      </c>
      <c r="GT131" s="64">
        <f t="shared" si="521"/>
        <v>0</v>
      </c>
      <c r="GU131" s="64">
        <f t="shared" si="400"/>
        <v>0</v>
      </c>
      <c r="GV131" s="64">
        <f t="shared" si="522"/>
        <v>0</v>
      </c>
      <c r="GW131" s="64">
        <f t="shared" si="523"/>
        <v>0</v>
      </c>
      <c r="GX131" s="64">
        <f t="shared" si="401"/>
        <v>0</v>
      </c>
      <c r="GY131" s="64">
        <f t="shared" si="524"/>
        <v>0</v>
      </c>
      <c r="GZ131" s="64">
        <f t="shared" si="525"/>
        <v>0</v>
      </c>
      <c r="HA131" s="64">
        <f t="shared" si="402"/>
        <v>0</v>
      </c>
      <c r="HB131" s="64">
        <f t="shared" si="526"/>
        <v>0</v>
      </c>
      <c r="HC131" s="64">
        <f t="shared" si="527"/>
        <v>0</v>
      </c>
      <c r="HD131" s="64">
        <f t="shared" si="403"/>
        <v>0</v>
      </c>
      <c r="HE131" s="64">
        <f t="shared" si="528"/>
        <v>0</v>
      </c>
      <c r="HF131" s="64">
        <f t="shared" si="529"/>
        <v>0</v>
      </c>
      <c r="HG131" s="64"/>
      <c r="HH131" s="64">
        <f t="shared" si="530"/>
        <v>0</v>
      </c>
      <c r="HI131" s="64">
        <f t="shared" si="531"/>
        <v>0</v>
      </c>
      <c r="HJ131" s="64"/>
      <c r="HK131" s="64">
        <f t="shared" si="532"/>
        <v>0</v>
      </c>
      <c r="HL131" s="382">
        <f t="shared" si="381"/>
        <v>54098.682000000001</v>
      </c>
      <c r="HM131" s="398">
        <f t="shared" si="305"/>
        <v>9208.3430700000008</v>
      </c>
      <c r="HN131" s="398">
        <f t="shared" si="404"/>
        <v>28208.19814</v>
      </c>
      <c r="HO131" s="382">
        <f t="shared" si="306"/>
        <v>52180.806139999993</v>
      </c>
      <c r="HP131" s="382">
        <f t="shared" si="405"/>
        <v>0</v>
      </c>
      <c r="HQ131" s="382">
        <f t="shared" si="428"/>
        <v>0</v>
      </c>
      <c r="HR131" s="382">
        <f t="shared" si="429"/>
        <v>0</v>
      </c>
      <c r="HS131" s="382">
        <f t="shared" si="430"/>
        <v>9567.9380000000001</v>
      </c>
      <c r="HT131" s="382">
        <f t="shared" si="431"/>
        <v>1324.27</v>
      </c>
      <c r="HU131" s="382">
        <f t="shared" si="432"/>
        <v>1324.27</v>
      </c>
      <c r="HV131" s="382">
        <f t="shared" si="433"/>
        <v>10638.747000000001</v>
      </c>
      <c r="HW131" s="382">
        <f t="shared" si="434"/>
        <v>0</v>
      </c>
      <c r="HX131" s="382">
        <f t="shared" si="435"/>
        <v>14653.379139999999</v>
      </c>
      <c r="HY131" s="382">
        <f t="shared" si="436"/>
        <v>5075.3239999999996</v>
      </c>
      <c r="HZ131" s="382">
        <f t="shared" si="437"/>
        <v>7884.0730700000004</v>
      </c>
      <c r="IA131" s="382">
        <f t="shared" si="438"/>
        <v>12230.548999999999</v>
      </c>
      <c r="IB131" s="382">
        <f t="shared" si="439"/>
        <v>10745.977999999999</v>
      </c>
      <c r="IC131" s="382">
        <f t="shared" si="440"/>
        <v>0</v>
      </c>
      <c r="ID131" s="382">
        <f t="shared" si="441"/>
        <v>10745.977999999999</v>
      </c>
      <c r="IE131" s="382">
        <f t="shared" si="442"/>
        <v>18070.695</v>
      </c>
      <c r="IF131" s="382">
        <f t="shared" si="443"/>
        <v>0</v>
      </c>
      <c r="IG131" s="382">
        <f t="shared" si="444"/>
        <v>13226.63</v>
      </c>
    </row>
    <row r="132" spans="1:241" s="35" customFormat="1" ht="31.5" customHeight="1" outlineLevel="1">
      <c r="A132" s="57" t="s">
        <v>227</v>
      </c>
      <c r="B132" s="284" t="s">
        <v>229</v>
      </c>
      <c r="C132" s="76" t="s">
        <v>168</v>
      </c>
      <c r="D132" s="283" t="s">
        <v>193</v>
      </c>
      <c r="E132" s="373" t="s">
        <v>43</v>
      </c>
      <c r="F132" s="55"/>
      <c r="G132" s="245" t="s">
        <v>13</v>
      </c>
      <c r="H132" s="245"/>
      <c r="I132" s="245"/>
      <c r="J132" s="245">
        <v>2018</v>
      </c>
      <c r="K132" s="245">
        <v>2019</v>
      </c>
      <c r="L132" s="245"/>
      <c r="M132" s="34">
        <f t="shared" ref="M132:M142" si="566">+P132+R132+T132+AG132+AS132+AV132</f>
        <v>4679.3140000000003</v>
      </c>
      <c r="N132" s="341" t="s">
        <v>606</v>
      </c>
      <c r="O132" s="34">
        <f t="shared" ref="O132:O144" si="567">+Q132+S132+U132+AH132+AT132+AW132</f>
        <v>2844.67</v>
      </c>
      <c r="P132" s="34">
        <f t="shared" ref="P132:U144" si="568">BA132+BO132+CC132+CQ132</f>
        <v>0</v>
      </c>
      <c r="Q132" s="34">
        <f t="shared" si="568"/>
        <v>0</v>
      </c>
      <c r="R132" s="34">
        <f t="shared" si="568"/>
        <v>4679.3140000000003</v>
      </c>
      <c r="S132" s="34">
        <f t="shared" si="568"/>
        <v>624.66999999999996</v>
      </c>
      <c r="T132" s="34">
        <f t="shared" si="568"/>
        <v>0</v>
      </c>
      <c r="U132" s="34">
        <f t="shared" si="568"/>
        <v>2220</v>
      </c>
      <c r="V132" s="66">
        <f t="shared" si="448"/>
        <v>0</v>
      </c>
      <c r="W132" s="34"/>
      <c r="X132" s="34"/>
      <c r="Y132" s="34"/>
      <c r="Z132" s="34"/>
      <c r="AA132" s="34"/>
      <c r="AB132" s="34"/>
      <c r="AC132" s="34"/>
      <c r="AD132" s="34"/>
      <c r="AE132" s="34"/>
      <c r="AF132" s="34"/>
      <c r="AG132" s="34">
        <f>BG132+BU132+CI132+CW132</f>
        <v>0</v>
      </c>
      <c r="AH132" s="34">
        <f>BH132+BV132+CJ132+CX132</f>
        <v>0</v>
      </c>
      <c r="AI132" s="34">
        <f t="shared" si="415"/>
        <v>882.98153000000002</v>
      </c>
      <c r="AJ132" s="34">
        <v>395</v>
      </c>
      <c r="AK132" s="34"/>
      <c r="AL132" s="34"/>
      <c r="AM132" s="34"/>
      <c r="AN132" s="34"/>
      <c r="AO132" s="34"/>
      <c r="AP132" s="34">
        <v>487.98153000000002</v>
      </c>
      <c r="AQ132" s="34"/>
      <c r="AR132" s="34"/>
      <c r="AS132" s="34">
        <f>BI132+BW132+CK132+CY132</f>
        <v>0</v>
      </c>
      <c r="AT132" s="34">
        <f>BJ132+BX132+CL132+CZ132</f>
        <v>0</v>
      </c>
      <c r="AU132" s="34"/>
      <c r="AV132" s="34">
        <f t="shared" ref="AV132:AW147" si="569">BK132+BY132+CM132+DA132</f>
        <v>0</v>
      </c>
      <c r="AW132" s="34">
        <f t="shared" si="569"/>
        <v>0</v>
      </c>
      <c r="AX132" s="34"/>
      <c r="AY132" s="34">
        <f t="shared" ref="AY132:AZ144" si="570">+BA132+BC132+BE132+BG132+BI132+BK132</f>
        <v>0</v>
      </c>
      <c r="AZ132" s="34">
        <f t="shared" si="570"/>
        <v>0</v>
      </c>
      <c r="BA132" s="34"/>
      <c r="BB132" s="34"/>
      <c r="BC132" s="34"/>
      <c r="BD132" s="34"/>
      <c r="BE132" s="34"/>
      <c r="BF132" s="34"/>
      <c r="BG132" s="34"/>
      <c r="BH132" s="34"/>
      <c r="BI132" s="34"/>
      <c r="BJ132" s="34"/>
      <c r="BK132" s="34"/>
      <c r="BL132" s="34"/>
      <c r="BM132" s="34">
        <f t="shared" ref="BM132:BN144" si="571">+BO132+BQ132+BS132+BU132+BW132+BY132</f>
        <v>0</v>
      </c>
      <c r="BN132" s="34">
        <f t="shared" si="571"/>
        <v>0</v>
      </c>
      <c r="BO132" s="34"/>
      <c r="BP132" s="34"/>
      <c r="BQ132" s="34"/>
      <c r="BR132" s="34"/>
      <c r="BS132" s="34"/>
      <c r="BT132" s="34"/>
      <c r="BU132" s="34"/>
      <c r="BV132" s="34"/>
      <c r="BW132" s="34"/>
      <c r="BX132" s="34"/>
      <c r="BY132" s="34"/>
      <c r="BZ132" s="34"/>
      <c r="CA132" s="34">
        <f>+CC132+CE132+CG132+CI132+CK132+CM132</f>
        <v>4679.3140000000003</v>
      </c>
      <c r="CB132" s="34">
        <f>+CD132+CF132+CH132+CJ132+CL132+CN132</f>
        <v>2844.67</v>
      </c>
      <c r="CC132" s="34"/>
      <c r="CD132" s="34"/>
      <c r="CE132" s="34">
        <v>4679.3140000000003</v>
      </c>
      <c r="CF132" s="34">
        <v>624.66999999999996</v>
      </c>
      <c r="CG132" s="34"/>
      <c r="CH132" s="34">
        <v>2220</v>
      </c>
      <c r="CI132" s="34"/>
      <c r="CJ132" s="34"/>
      <c r="CK132" s="34"/>
      <c r="CL132" s="34"/>
      <c r="CM132" s="34"/>
      <c r="CN132" s="34"/>
      <c r="CO132" s="34">
        <f t="shared" ref="CO132:CP147" si="572">+CQ132+CS132+CU132+CW132+CY132+DA132</f>
        <v>0</v>
      </c>
      <c r="CP132" s="34">
        <f t="shared" si="572"/>
        <v>0</v>
      </c>
      <c r="CQ132" s="34"/>
      <c r="CR132" s="34"/>
      <c r="CS132" s="34"/>
      <c r="CT132" s="34"/>
      <c r="CU132" s="34"/>
      <c r="CV132" s="34"/>
      <c r="CW132" s="34"/>
      <c r="CX132" s="34"/>
      <c r="CY132" s="34"/>
      <c r="CZ132" s="34"/>
      <c r="DA132" s="34"/>
      <c r="DB132" s="34"/>
      <c r="DC132" s="380">
        <f t="shared" si="461"/>
        <v>4679.3140000000003</v>
      </c>
      <c r="DD132" s="380">
        <f t="shared" si="462"/>
        <v>2844.67</v>
      </c>
      <c r="DE132" s="64">
        <f t="shared" si="463"/>
        <v>0</v>
      </c>
      <c r="DF132" s="64">
        <f t="shared" si="464"/>
        <v>0</v>
      </c>
      <c r="DG132" s="64">
        <f t="shared" si="465"/>
        <v>4679.3140000000003</v>
      </c>
      <c r="DH132" s="64">
        <f t="shared" si="466"/>
        <v>624.66999999999996</v>
      </c>
      <c r="DI132" s="64">
        <f t="shared" si="467"/>
        <v>0</v>
      </c>
      <c r="DJ132" s="64">
        <f t="shared" si="468"/>
        <v>2220</v>
      </c>
      <c r="DK132" s="64">
        <f t="shared" si="469"/>
        <v>0</v>
      </c>
      <c r="DL132" s="64">
        <f t="shared" si="470"/>
        <v>0</v>
      </c>
      <c r="DM132" s="64">
        <f t="shared" si="471"/>
        <v>0</v>
      </c>
      <c r="DN132" s="64">
        <f t="shared" si="472"/>
        <v>0</v>
      </c>
      <c r="DO132" s="64">
        <f t="shared" si="473"/>
        <v>0</v>
      </c>
      <c r="DP132" s="64">
        <f t="shared" si="474"/>
        <v>0</v>
      </c>
      <c r="DQ132" s="245"/>
      <c r="DR132" s="245"/>
      <c r="DS132" s="245"/>
      <c r="DT132" s="245"/>
      <c r="DU132" s="245"/>
      <c r="DV132" s="245"/>
      <c r="DW132" s="245"/>
      <c r="DX132" s="245"/>
      <c r="DY132" s="33"/>
      <c r="DZ132" s="33"/>
      <c r="EA132" s="33"/>
      <c r="EB132" s="64">
        <f t="shared" si="533"/>
        <v>0</v>
      </c>
      <c r="EC132" s="426">
        <f t="shared" si="534"/>
        <v>395</v>
      </c>
      <c r="ED132" s="426">
        <f t="shared" si="384"/>
        <v>0</v>
      </c>
      <c r="EE132" s="64">
        <f t="shared" si="385"/>
        <v>0</v>
      </c>
      <c r="EF132" s="64">
        <f t="shared" si="475"/>
        <v>0</v>
      </c>
      <c r="EG132" s="64">
        <f t="shared" si="386"/>
        <v>0</v>
      </c>
      <c r="EH132" s="64">
        <f t="shared" si="476"/>
        <v>0</v>
      </c>
      <c r="EI132" s="64">
        <f t="shared" si="477"/>
        <v>0</v>
      </c>
      <c r="EJ132" s="64">
        <f t="shared" si="387"/>
        <v>0</v>
      </c>
      <c r="EK132" s="64">
        <f t="shared" si="478"/>
        <v>0</v>
      </c>
      <c r="EL132" s="64">
        <f t="shared" si="479"/>
        <v>0</v>
      </c>
      <c r="EM132" s="64">
        <f t="shared" si="480"/>
        <v>0</v>
      </c>
      <c r="EN132" s="64">
        <f t="shared" si="481"/>
        <v>0</v>
      </c>
      <c r="EO132" s="64">
        <f t="shared" si="482"/>
        <v>0</v>
      </c>
      <c r="EP132" s="64">
        <f t="shared" si="483"/>
        <v>395</v>
      </c>
      <c r="EQ132" s="64">
        <f t="shared" si="484"/>
        <v>0</v>
      </c>
      <c r="ER132" s="64">
        <f t="shared" si="485"/>
        <v>0</v>
      </c>
      <c r="ES132" s="64"/>
      <c r="ET132" s="426">
        <f t="shared" si="486"/>
        <v>0</v>
      </c>
      <c r="EU132" s="64">
        <f t="shared" si="487"/>
        <v>0</v>
      </c>
      <c r="EV132" s="64"/>
      <c r="EW132" s="426">
        <f t="shared" si="488"/>
        <v>0</v>
      </c>
      <c r="EX132" s="64">
        <f t="shared" si="535"/>
        <v>0</v>
      </c>
      <c r="EY132" s="426">
        <f t="shared" si="536"/>
        <v>0</v>
      </c>
      <c r="EZ132" s="426">
        <f t="shared" si="390"/>
        <v>0</v>
      </c>
      <c r="FA132" s="64">
        <f t="shared" si="391"/>
        <v>0</v>
      </c>
      <c r="FB132" s="64">
        <f t="shared" si="489"/>
        <v>0</v>
      </c>
      <c r="FC132" s="64">
        <f t="shared" si="392"/>
        <v>0</v>
      </c>
      <c r="FD132" s="64">
        <f t="shared" si="490"/>
        <v>0</v>
      </c>
      <c r="FE132" s="64">
        <f t="shared" si="491"/>
        <v>0</v>
      </c>
      <c r="FF132" s="64">
        <f t="shared" si="393"/>
        <v>0</v>
      </c>
      <c r="FG132" s="64">
        <f t="shared" si="492"/>
        <v>0</v>
      </c>
      <c r="FH132" s="64">
        <f t="shared" si="493"/>
        <v>0</v>
      </c>
      <c r="FI132" s="64">
        <f t="shared" si="494"/>
        <v>0</v>
      </c>
      <c r="FJ132" s="64">
        <f t="shared" si="495"/>
        <v>0</v>
      </c>
      <c r="FK132" s="64">
        <f t="shared" si="496"/>
        <v>0</v>
      </c>
      <c r="FL132" s="64">
        <f t="shared" si="497"/>
        <v>0</v>
      </c>
      <c r="FM132" s="64">
        <f t="shared" si="498"/>
        <v>0</v>
      </c>
      <c r="FN132" s="64">
        <f t="shared" si="499"/>
        <v>0</v>
      </c>
      <c r="FO132" s="64"/>
      <c r="FP132" s="64">
        <f t="shared" si="500"/>
        <v>0</v>
      </c>
      <c r="FQ132" s="64">
        <f t="shared" si="501"/>
        <v>0</v>
      </c>
      <c r="FR132" s="64"/>
      <c r="FS132" s="64">
        <f t="shared" si="502"/>
        <v>0</v>
      </c>
      <c r="FT132" s="64">
        <f t="shared" si="503"/>
        <v>4679.3140000000003</v>
      </c>
      <c r="FU132" s="432">
        <f t="shared" si="504"/>
        <v>1112.6515300000001</v>
      </c>
      <c r="FV132" s="426">
        <f t="shared" si="394"/>
        <v>2844.67</v>
      </c>
      <c r="FW132" s="64">
        <f t="shared" si="395"/>
        <v>2844.67</v>
      </c>
      <c r="FX132" s="64">
        <f t="shared" si="505"/>
        <v>0</v>
      </c>
      <c r="FY132" s="64">
        <f t="shared" si="396"/>
        <v>0</v>
      </c>
      <c r="FZ132" s="64">
        <f t="shared" si="506"/>
        <v>0</v>
      </c>
      <c r="GA132" s="64">
        <f t="shared" si="507"/>
        <v>4679.3140000000003</v>
      </c>
      <c r="GB132" s="64">
        <f t="shared" si="397"/>
        <v>624.66999999999996</v>
      </c>
      <c r="GC132" s="64">
        <f t="shared" si="508"/>
        <v>624.66999999999996</v>
      </c>
      <c r="GD132" s="64">
        <f t="shared" si="509"/>
        <v>0</v>
      </c>
      <c r="GE132" s="64">
        <f t="shared" si="510"/>
        <v>0</v>
      </c>
      <c r="GF132" s="64">
        <f t="shared" si="511"/>
        <v>2220</v>
      </c>
      <c r="GG132" s="64">
        <f t="shared" si="512"/>
        <v>0</v>
      </c>
      <c r="GH132" s="64">
        <f t="shared" si="513"/>
        <v>487.98153000000002</v>
      </c>
      <c r="GI132" s="64">
        <f t="shared" si="514"/>
        <v>0</v>
      </c>
      <c r="GJ132" s="64">
        <f t="shared" si="515"/>
        <v>0</v>
      </c>
      <c r="GK132" s="64"/>
      <c r="GL132" s="64">
        <f t="shared" si="516"/>
        <v>0</v>
      </c>
      <c r="GM132" s="64">
        <f t="shared" si="517"/>
        <v>0</v>
      </c>
      <c r="GN132" s="64"/>
      <c r="GO132" s="64">
        <f t="shared" si="518"/>
        <v>0</v>
      </c>
      <c r="GP132" s="64">
        <f t="shared" si="519"/>
        <v>0</v>
      </c>
      <c r="GQ132" s="426">
        <f t="shared" si="520"/>
        <v>0</v>
      </c>
      <c r="GR132" s="426">
        <f t="shared" si="398"/>
        <v>0</v>
      </c>
      <c r="GS132" s="64">
        <f t="shared" si="399"/>
        <v>0</v>
      </c>
      <c r="GT132" s="64">
        <f t="shared" si="521"/>
        <v>0</v>
      </c>
      <c r="GU132" s="64">
        <f t="shared" si="400"/>
        <v>0</v>
      </c>
      <c r="GV132" s="64">
        <f t="shared" si="522"/>
        <v>0</v>
      </c>
      <c r="GW132" s="64">
        <f t="shared" si="523"/>
        <v>0</v>
      </c>
      <c r="GX132" s="64">
        <f t="shared" si="401"/>
        <v>0</v>
      </c>
      <c r="GY132" s="64">
        <f t="shared" si="524"/>
        <v>0</v>
      </c>
      <c r="GZ132" s="64">
        <f t="shared" si="525"/>
        <v>0</v>
      </c>
      <c r="HA132" s="64">
        <f t="shared" si="402"/>
        <v>0</v>
      </c>
      <c r="HB132" s="64">
        <f t="shared" si="526"/>
        <v>0</v>
      </c>
      <c r="HC132" s="64">
        <f t="shared" si="527"/>
        <v>0</v>
      </c>
      <c r="HD132" s="64">
        <f t="shared" si="403"/>
        <v>0</v>
      </c>
      <c r="HE132" s="64">
        <f t="shared" si="528"/>
        <v>0</v>
      </c>
      <c r="HF132" s="64">
        <f t="shared" si="529"/>
        <v>0</v>
      </c>
      <c r="HG132" s="64"/>
      <c r="HH132" s="64">
        <f t="shared" si="530"/>
        <v>0</v>
      </c>
      <c r="HI132" s="64">
        <f t="shared" si="531"/>
        <v>0</v>
      </c>
      <c r="HJ132" s="64"/>
      <c r="HK132" s="64">
        <f t="shared" si="532"/>
        <v>0</v>
      </c>
      <c r="HL132" s="382">
        <f t="shared" si="381"/>
        <v>4679.3140000000003</v>
      </c>
      <c r="HM132" s="398">
        <f t="shared" si="305"/>
        <v>1507.6515300000001</v>
      </c>
      <c r="HN132" s="398">
        <f t="shared" si="404"/>
        <v>2844.67</v>
      </c>
      <c r="HO132" s="382">
        <f t="shared" si="306"/>
        <v>2844.67</v>
      </c>
      <c r="HP132" s="382">
        <f t="shared" si="405"/>
        <v>0</v>
      </c>
      <c r="HQ132" s="382">
        <f t="shared" si="428"/>
        <v>0</v>
      </c>
      <c r="HR132" s="382">
        <f t="shared" si="429"/>
        <v>0</v>
      </c>
      <c r="HS132" s="382">
        <f t="shared" si="430"/>
        <v>4679.3140000000003</v>
      </c>
      <c r="HT132" s="382">
        <f t="shared" si="431"/>
        <v>624.66999999999996</v>
      </c>
      <c r="HU132" s="382">
        <f t="shared" si="432"/>
        <v>624.66999999999996</v>
      </c>
      <c r="HV132" s="382">
        <f t="shared" si="433"/>
        <v>0</v>
      </c>
      <c r="HW132" s="382">
        <f t="shared" si="434"/>
        <v>0</v>
      </c>
      <c r="HX132" s="382">
        <f t="shared" si="435"/>
        <v>2220</v>
      </c>
      <c r="HY132" s="382">
        <f t="shared" si="436"/>
        <v>0</v>
      </c>
      <c r="HZ132" s="382">
        <f t="shared" si="437"/>
        <v>882.98153000000002</v>
      </c>
      <c r="IA132" s="382">
        <f t="shared" si="438"/>
        <v>0</v>
      </c>
      <c r="IB132" s="382">
        <f t="shared" si="439"/>
        <v>0</v>
      </c>
      <c r="IC132" s="382">
        <f t="shared" si="440"/>
        <v>0</v>
      </c>
      <c r="ID132" s="382">
        <f t="shared" si="441"/>
        <v>0</v>
      </c>
      <c r="IE132" s="382">
        <f t="shared" si="442"/>
        <v>0</v>
      </c>
      <c r="IF132" s="382">
        <f t="shared" si="443"/>
        <v>0</v>
      </c>
      <c r="IG132" s="382">
        <f t="shared" si="444"/>
        <v>0</v>
      </c>
    </row>
    <row r="133" spans="1:241" s="35" customFormat="1" ht="31.5" customHeight="1" outlineLevel="1">
      <c r="A133" s="57" t="s">
        <v>248</v>
      </c>
      <c r="B133" s="284" t="s">
        <v>228</v>
      </c>
      <c r="C133" s="76" t="s">
        <v>168</v>
      </c>
      <c r="D133" s="283" t="s">
        <v>192</v>
      </c>
      <c r="E133" s="373" t="s">
        <v>43</v>
      </c>
      <c r="F133" s="55"/>
      <c r="G133" s="245" t="s">
        <v>13</v>
      </c>
      <c r="H133" s="245"/>
      <c r="I133" s="245"/>
      <c r="J133" s="245">
        <v>2018</v>
      </c>
      <c r="K133" s="245">
        <v>2019</v>
      </c>
      <c r="L133" s="245"/>
      <c r="M133" s="34">
        <f t="shared" si="566"/>
        <v>4888.6239999999998</v>
      </c>
      <c r="N133" s="341" t="s">
        <v>606</v>
      </c>
      <c r="O133" s="34">
        <f t="shared" si="567"/>
        <v>4069.45</v>
      </c>
      <c r="P133" s="34">
        <f t="shared" si="568"/>
        <v>0</v>
      </c>
      <c r="Q133" s="34">
        <f t="shared" si="568"/>
        <v>0</v>
      </c>
      <c r="R133" s="34">
        <f t="shared" si="568"/>
        <v>4888.6239999999998</v>
      </c>
      <c r="S133" s="34">
        <f t="shared" si="568"/>
        <v>699.6</v>
      </c>
      <c r="T133" s="34">
        <f t="shared" si="568"/>
        <v>0</v>
      </c>
      <c r="U133" s="34">
        <f t="shared" si="568"/>
        <v>3369.85</v>
      </c>
      <c r="V133" s="66">
        <f t="shared" si="448"/>
        <v>0</v>
      </c>
      <c r="W133" s="34"/>
      <c r="X133" s="34"/>
      <c r="Y133" s="34"/>
      <c r="Z133" s="34"/>
      <c r="AA133" s="34"/>
      <c r="AB133" s="34"/>
      <c r="AC133" s="34"/>
      <c r="AD133" s="34"/>
      <c r="AE133" s="34"/>
      <c r="AF133" s="34"/>
      <c r="AG133" s="34">
        <f t="shared" ref="AG133:AH144" si="573">BG133+BU133+CI133+CW133</f>
        <v>0</v>
      </c>
      <c r="AH133" s="34">
        <f t="shared" si="573"/>
        <v>0</v>
      </c>
      <c r="AI133" s="34">
        <f t="shared" si="415"/>
        <v>373.68397999999996</v>
      </c>
      <c r="AJ133" s="34">
        <v>373.68397999999996</v>
      </c>
      <c r="AK133" s="34"/>
      <c r="AL133" s="34"/>
      <c r="AM133" s="34"/>
      <c r="AN133" s="34"/>
      <c r="AO133" s="34"/>
      <c r="AP133" s="34"/>
      <c r="AQ133" s="34"/>
      <c r="AR133" s="34"/>
      <c r="AS133" s="34">
        <f t="shared" ref="AS133:AT144" si="574">BI133+BW133+CK133+CY133</f>
        <v>0</v>
      </c>
      <c r="AT133" s="34">
        <f t="shared" si="574"/>
        <v>0</v>
      </c>
      <c r="AU133" s="34"/>
      <c r="AV133" s="34">
        <f t="shared" si="569"/>
        <v>0</v>
      </c>
      <c r="AW133" s="34">
        <f t="shared" si="569"/>
        <v>0</v>
      </c>
      <c r="AX133" s="34"/>
      <c r="AY133" s="34">
        <f t="shared" si="570"/>
        <v>0</v>
      </c>
      <c r="AZ133" s="34">
        <f t="shared" si="570"/>
        <v>0</v>
      </c>
      <c r="BA133" s="34"/>
      <c r="BB133" s="34"/>
      <c r="BC133" s="34"/>
      <c r="BD133" s="34"/>
      <c r="BE133" s="34"/>
      <c r="BF133" s="34"/>
      <c r="BG133" s="34"/>
      <c r="BH133" s="34"/>
      <c r="BI133" s="34"/>
      <c r="BJ133" s="34"/>
      <c r="BK133" s="34"/>
      <c r="BL133" s="34"/>
      <c r="BM133" s="34">
        <f t="shared" si="571"/>
        <v>0</v>
      </c>
      <c r="BN133" s="34">
        <f t="shared" si="571"/>
        <v>0</v>
      </c>
      <c r="BO133" s="34"/>
      <c r="BP133" s="34"/>
      <c r="BQ133" s="34"/>
      <c r="BR133" s="34"/>
      <c r="BS133" s="34"/>
      <c r="BT133" s="34"/>
      <c r="BU133" s="34"/>
      <c r="BV133" s="34"/>
      <c r="BW133" s="34"/>
      <c r="BX133" s="34"/>
      <c r="BY133" s="34"/>
      <c r="BZ133" s="34"/>
      <c r="CA133" s="34">
        <f t="shared" ref="CA133:CB144" si="575">+CC133+CE133+CG133+CI133+CK133+CM133</f>
        <v>4888.6239999999998</v>
      </c>
      <c r="CB133" s="34">
        <f t="shared" si="575"/>
        <v>4069.45</v>
      </c>
      <c r="CC133" s="34"/>
      <c r="CD133" s="34"/>
      <c r="CE133" s="34">
        <v>4888.6239999999998</v>
      </c>
      <c r="CF133" s="34">
        <v>699.6</v>
      </c>
      <c r="CG133" s="34"/>
      <c r="CH133" s="34">
        <v>3369.85</v>
      </c>
      <c r="CI133" s="34"/>
      <c r="CJ133" s="34"/>
      <c r="CK133" s="34"/>
      <c r="CL133" s="34"/>
      <c r="CM133" s="34"/>
      <c r="CN133" s="34"/>
      <c r="CO133" s="34">
        <f t="shared" si="572"/>
        <v>0</v>
      </c>
      <c r="CP133" s="34">
        <f t="shared" si="572"/>
        <v>0</v>
      </c>
      <c r="CQ133" s="34"/>
      <c r="CR133" s="34"/>
      <c r="CS133" s="34"/>
      <c r="CT133" s="34"/>
      <c r="CU133" s="34"/>
      <c r="CV133" s="34"/>
      <c r="CW133" s="34"/>
      <c r="CX133" s="34"/>
      <c r="CY133" s="34"/>
      <c r="CZ133" s="34"/>
      <c r="DA133" s="34"/>
      <c r="DB133" s="34"/>
      <c r="DC133" s="380">
        <f t="shared" si="461"/>
        <v>4888.6239999999998</v>
      </c>
      <c r="DD133" s="380">
        <f t="shared" si="462"/>
        <v>4069.45</v>
      </c>
      <c r="DE133" s="64">
        <f t="shared" si="463"/>
        <v>0</v>
      </c>
      <c r="DF133" s="64">
        <f t="shared" si="464"/>
        <v>0</v>
      </c>
      <c r="DG133" s="64">
        <f t="shared" si="465"/>
        <v>4888.6239999999998</v>
      </c>
      <c r="DH133" s="64">
        <f t="shared" si="466"/>
        <v>699.6</v>
      </c>
      <c r="DI133" s="64">
        <f t="shared" si="467"/>
        <v>0</v>
      </c>
      <c r="DJ133" s="64">
        <f t="shared" si="468"/>
        <v>3369.85</v>
      </c>
      <c r="DK133" s="64">
        <f t="shared" si="469"/>
        <v>0</v>
      </c>
      <c r="DL133" s="64">
        <f t="shared" si="470"/>
        <v>0</v>
      </c>
      <c r="DM133" s="64">
        <f t="shared" si="471"/>
        <v>0</v>
      </c>
      <c r="DN133" s="64">
        <f t="shared" si="472"/>
        <v>0</v>
      </c>
      <c r="DO133" s="64">
        <f t="shared" si="473"/>
        <v>0</v>
      </c>
      <c r="DP133" s="64">
        <f t="shared" si="474"/>
        <v>0</v>
      </c>
      <c r="DQ133" s="245"/>
      <c r="DR133" s="245"/>
      <c r="DS133" s="245"/>
      <c r="DT133" s="245"/>
      <c r="DU133" s="245"/>
      <c r="DV133" s="245"/>
      <c r="DW133" s="245"/>
      <c r="DX133" s="245"/>
      <c r="DY133" s="33"/>
      <c r="DZ133" s="33"/>
      <c r="EA133" s="33"/>
      <c r="EB133" s="64">
        <f t="shared" si="533"/>
        <v>0</v>
      </c>
      <c r="EC133" s="426">
        <f t="shared" si="534"/>
        <v>373.68397999999996</v>
      </c>
      <c r="ED133" s="426">
        <f t="shared" si="384"/>
        <v>0</v>
      </c>
      <c r="EE133" s="64">
        <f t="shared" si="385"/>
        <v>0</v>
      </c>
      <c r="EF133" s="64">
        <f t="shared" si="475"/>
        <v>0</v>
      </c>
      <c r="EG133" s="64">
        <f t="shared" si="386"/>
        <v>0</v>
      </c>
      <c r="EH133" s="64">
        <f t="shared" si="476"/>
        <v>0</v>
      </c>
      <c r="EI133" s="64">
        <f t="shared" si="477"/>
        <v>0</v>
      </c>
      <c r="EJ133" s="64">
        <f t="shared" si="387"/>
        <v>0</v>
      </c>
      <c r="EK133" s="64">
        <f t="shared" si="478"/>
        <v>0</v>
      </c>
      <c r="EL133" s="64">
        <f t="shared" si="479"/>
        <v>0</v>
      </c>
      <c r="EM133" s="64">
        <f t="shared" si="480"/>
        <v>0</v>
      </c>
      <c r="EN133" s="64">
        <f t="shared" si="481"/>
        <v>0</v>
      </c>
      <c r="EO133" s="64">
        <f t="shared" si="482"/>
        <v>0</v>
      </c>
      <c r="EP133" s="64">
        <f t="shared" si="483"/>
        <v>373.68397999999996</v>
      </c>
      <c r="EQ133" s="64">
        <f t="shared" si="484"/>
        <v>0</v>
      </c>
      <c r="ER133" s="64">
        <f t="shared" si="485"/>
        <v>0</v>
      </c>
      <c r="ES133" s="64"/>
      <c r="ET133" s="426">
        <f t="shared" si="486"/>
        <v>0</v>
      </c>
      <c r="EU133" s="64">
        <f t="shared" si="487"/>
        <v>0</v>
      </c>
      <c r="EV133" s="64"/>
      <c r="EW133" s="426">
        <f t="shared" si="488"/>
        <v>0</v>
      </c>
      <c r="EX133" s="64">
        <f t="shared" si="535"/>
        <v>0</v>
      </c>
      <c r="EY133" s="426">
        <f t="shared" si="536"/>
        <v>0</v>
      </c>
      <c r="EZ133" s="426">
        <f t="shared" si="390"/>
        <v>0</v>
      </c>
      <c r="FA133" s="64">
        <f t="shared" si="391"/>
        <v>0</v>
      </c>
      <c r="FB133" s="64">
        <f t="shared" si="489"/>
        <v>0</v>
      </c>
      <c r="FC133" s="64">
        <f t="shared" si="392"/>
        <v>0</v>
      </c>
      <c r="FD133" s="64">
        <f t="shared" si="490"/>
        <v>0</v>
      </c>
      <c r="FE133" s="64">
        <f t="shared" si="491"/>
        <v>0</v>
      </c>
      <c r="FF133" s="64">
        <f t="shared" si="393"/>
        <v>0</v>
      </c>
      <c r="FG133" s="64">
        <f t="shared" si="492"/>
        <v>0</v>
      </c>
      <c r="FH133" s="64">
        <f t="shared" si="493"/>
        <v>0</v>
      </c>
      <c r="FI133" s="64">
        <f t="shared" si="494"/>
        <v>0</v>
      </c>
      <c r="FJ133" s="64">
        <f t="shared" si="495"/>
        <v>0</v>
      </c>
      <c r="FK133" s="64">
        <f t="shared" si="496"/>
        <v>0</v>
      </c>
      <c r="FL133" s="64">
        <f t="shared" si="497"/>
        <v>0</v>
      </c>
      <c r="FM133" s="64">
        <f t="shared" si="498"/>
        <v>0</v>
      </c>
      <c r="FN133" s="64">
        <f t="shared" si="499"/>
        <v>0</v>
      </c>
      <c r="FO133" s="64"/>
      <c r="FP133" s="64">
        <f t="shared" si="500"/>
        <v>0</v>
      </c>
      <c r="FQ133" s="64">
        <f t="shared" si="501"/>
        <v>0</v>
      </c>
      <c r="FR133" s="64"/>
      <c r="FS133" s="64">
        <f t="shared" si="502"/>
        <v>0</v>
      </c>
      <c r="FT133" s="64">
        <f t="shared" si="503"/>
        <v>4888.6239999999998</v>
      </c>
      <c r="FU133" s="432">
        <f t="shared" si="504"/>
        <v>699.6</v>
      </c>
      <c r="FV133" s="426">
        <f t="shared" si="394"/>
        <v>4069.45</v>
      </c>
      <c r="FW133" s="64">
        <f t="shared" si="395"/>
        <v>4069.45</v>
      </c>
      <c r="FX133" s="64">
        <f t="shared" si="505"/>
        <v>0</v>
      </c>
      <c r="FY133" s="64">
        <f t="shared" si="396"/>
        <v>0</v>
      </c>
      <c r="FZ133" s="64">
        <f t="shared" si="506"/>
        <v>0</v>
      </c>
      <c r="GA133" s="64">
        <f t="shared" si="507"/>
        <v>4888.6239999999998</v>
      </c>
      <c r="GB133" s="64">
        <f t="shared" si="397"/>
        <v>699.6</v>
      </c>
      <c r="GC133" s="64">
        <f t="shared" si="508"/>
        <v>699.6</v>
      </c>
      <c r="GD133" s="64">
        <f t="shared" si="509"/>
        <v>0</v>
      </c>
      <c r="GE133" s="64">
        <f t="shared" si="510"/>
        <v>0</v>
      </c>
      <c r="GF133" s="64">
        <f t="shared" si="511"/>
        <v>3369.85</v>
      </c>
      <c r="GG133" s="64">
        <f t="shared" si="512"/>
        <v>0</v>
      </c>
      <c r="GH133" s="64">
        <f t="shared" si="513"/>
        <v>0</v>
      </c>
      <c r="GI133" s="64">
        <f t="shared" si="514"/>
        <v>0</v>
      </c>
      <c r="GJ133" s="64">
        <f t="shared" si="515"/>
        <v>0</v>
      </c>
      <c r="GK133" s="64"/>
      <c r="GL133" s="64">
        <f t="shared" si="516"/>
        <v>0</v>
      </c>
      <c r="GM133" s="64">
        <f t="shared" si="517"/>
        <v>0</v>
      </c>
      <c r="GN133" s="64"/>
      <c r="GO133" s="64">
        <f t="shared" si="518"/>
        <v>0</v>
      </c>
      <c r="GP133" s="64">
        <f t="shared" si="519"/>
        <v>0</v>
      </c>
      <c r="GQ133" s="426">
        <f t="shared" si="520"/>
        <v>0</v>
      </c>
      <c r="GR133" s="426">
        <f t="shared" si="398"/>
        <v>0</v>
      </c>
      <c r="GS133" s="64">
        <f t="shared" si="399"/>
        <v>0</v>
      </c>
      <c r="GT133" s="64">
        <f t="shared" si="521"/>
        <v>0</v>
      </c>
      <c r="GU133" s="64">
        <f t="shared" si="400"/>
        <v>0</v>
      </c>
      <c r="GV133" s="64">
        <f t="shared" si="522"/>
        <v>0</v>
      </c>
      <c r="GW133" s="64">
        <f t="shared" si="523"/>
        <v>0</v>
      </c>
      <c r="GX133" s="64">
        <f t="shared" si="401"/>
        <v>0</v>
      </c>
      <c r="GY133" s="64">
        <f t="shared" si="524"/>
        <v>0</v>
      </c>
      <c r="GZ133" s="64">
        <f t="shared" si="525"/>
        <v>0</v>
      </c>
      <c r="HA133" s="64">
        <f t="shared" si="402"/>
        <v>0</v>
      </c>
      <c r="HB133" s="64">
        <f t="shared" si="526"/>
        <v>0</v>
      </c>
      <c r="HC133" s="64">
        <f t="shared" si="527"/>
        <v>0</v>
      </c>
      <c r="HD133" s="64">
        <f t="shared" si="403"/>
        <v>0</v>
      </c>
      <c r="HE133" s="64">
        <f t="shared" si="528"/>
        <v>0</v>
      </c>
      <c r="HF133" s="64">
        <f t="shared" si="529"/>
        <v>0</v>
      </c>
      <c r="HG133" s="64"/>
      <c r="HH133" s="64">
        <f t="shared" si="530"/>
        <v>0</v>
      </c>
      <c r="HI133" s="64">
        <f t="shared" si="531"/>
        <v>0</v>
      </c>
      <c r="HJ133" s="64"/>
      <c r="HK133" s="64">
        <f t="shared" si="532"/>
        <v>0</v>
      </c>
      <c r="HL133" s="382">
        <f t="shared" si="381"/>
        <v>4888.6239999999998</v>
      </c>
      <c r="HM133" s="398">
        <f t="shared" si="305"/>
        <v>1073.2839799999999</v>
      </c>
      <c r="HN133" s="398">
        <f t="shared" si="404"/>
        <v>4069.45</v>
      </c>
      <c r="HO133" s="382">
        <f t="shared" si="306"/>
        <v>4069.45</v>
      </c>
      <c r="HP133" s="382">
        <f t="shared" si="405"/>
        <v>0</v>
      </c>
      <c r="HQ133" s="382">
        <f t="shared" si="428"/>
        <v>0</v>
      </c>
      <c r="HR133" s="382">
        <f t="shared" si="429"/>
        <v>0</v>
      </c>
      <c r="HS133" s="382">
        <f t="shared" si="430"/>
        <v>4888.6239999999998</v>
      </c>
      <c r="HT133" s="382">
        <f t="shared" si="431"/>
        <v>699.6</v>
      </c>
      <c r="HU133" s="382">
        <f t="shared" si="432"/>
        <v>699.6</v>
      </c>
      <c r="HV133" s="382">
        <f t="shared" si="433"/>
        <v>0</v>
      </c>
      <c r="HW133" s="382">
        <f t="shared" si="434"/>
        <v>0</v>
      </c>
      <c r="HX133" s="382">
        <f t="shared" si="435"/>
        <v>3369.85</v>
      </c>
      <c r="HY133" s="382">
        <f t="shared" si="436"/>
        <v>0</v>
      </c>
      <c r="HZ133" s="382">
        <f t="shared" si="437"/>
        <v>373.68397999999996</v>
      </c>
      <c r="IA133" s="382">
        <f t="shared" si="438"/>
        <v>0</v>
      </c>
      <c r="IB133" s="382">
        <f t="shared" si="439"/>
        <v>0</v>
      </c>
      <c r="IC133" s="382">
        <f t="shared" si="440"/>
        <v>0</v>
      </c>
      <c r="ID133" s="382">
        <f t="shared" si="441"/>
        <v>0</v>
      </c>
      <c r="IE133" s="382">
        <f t="shared" si="442"/>
        <v>0</v>
      </c>
      <c r="IF133" s="382">
        <f t="shared" si="443"/>
        <v>0</v>
      </c>
      <c r="IG133" s="382">
        <f t="shared" si="444"/>
        <v>0</v>
      </c>
    </row>
    <row r="134" spans="1:241" s="35" customFormat="1" ht="31.5" customHeight="1" outlineLevel="1">
      <c r="A134" s="57" t="s">
        <v>165</v>
      </c>
      <c r="B134" s="284" t="s">
        <v>231</v>
      </c>
      <c r="C134" s="76" t="s">
        <v>168</v>
      </c>
      <c r="D134" s="283" t="s">
        <v>190</v>
      </c>
      <c r="E134" s="373" t="s">
        <v>43</v>
      </c>
      <c r="F134" s="55"/>
      <c r="G134" s="245" t="s">
        <v>13</v>
      </c>
      <c r="H134" s="245"/>
      <c r="I134" s="245"/>
      <c r="J134" s="245">
        <v>2019</v>
      </c>
      <c r="K134" s="245">
        <v>2019</v>
      </c>
      <c r="L134" s="245"/>
      <c r="M134" s="34">
        <f t="shared" si="566"/>
        <v>3725.0439999999999</v>
      </c>
      <c r="N134" s="341" t="s">
        <v>606</v>
      </c>
      <c r="O134" s="34">
        <f t="shared" si="567"/>
        <v>2914.14</v>
      </c>
      <c r="P134" s="34">
        <f t="shared" si="568"/>
        <v>0</v>
      </c>
      <c r="Q134" s="34">
        <f t="shared" si="568"/>
        <v>0</v>
      </c>
      <c r="R134" s="34">
        <f t="shared" si="568"/>
        <v>0</v>
      </c>
      <c r="S134" s="34">
        <f t="shared" si="568"/>
        <v>0</v>
      </c>
      <c r="T134" s="34">
        <f t="shared" si="568"/>
        <v>3725.0439999999999</v>
      </c>
      <c r="U134" s="34">
        <f t="shared" si="568"/>
        <v>2914.14</v>
      </c>
      <c r="V134" s="66">
        <f t="shared" si="448"/>
        <v>0</v>
      </c>
      <c r="W134" s="34"/>
      <c r="X134" s="34"/>
      <c r="Y134" s="34"/>
      <c r="Z134" s="34"/>
      <c r="AA134" s="34"/>
      <c r="AB134" s="34"/>
      <c r="AC134" s="34"/>
      <c r="AD134" s="34"/>
      <c r="AE134" s="34"/>
      <c r="AF134" s="34"/>
      <c r="AG134" s="34">
        <f t="shared" si="573"/>
        <v>0</v>
      </c>
      <c r="AH134" s="34">
        <f t="shared" si="573"/>
        <v>0</v>
      </c>
      <c r="AI134" s="34">
        <f t="shared" si="415"/>
        <v>1572.9</v>
      </c>
      <c r="AJ134" s="34">
        <v>375.10454000000004</v>
      </c>
      <c r="AK134" s="34"/>
      <c r="AL134" s="34"/>
      <c r="AM134" s="34"/>
      <c r="AN134" s="34"/>
      <c r="AO134" s="34"/>
      <c r="AP134" s="34">
        <v>1197.79546</v>
      </c>
      <c r="AQ134" s="34"/>
      <c r="AR134" s="34"/>
      <c r="AS134" s="34">
        <f t="shared" si="574"/>
        <v>0</v>
      </c>
      <c r="AT134" s="34">
        <f t="shared" si="574"/>
        <v>0</v>
      </c>
      <c r="AU134" s="34"/>
      <c r="AV134" s="34">
        <f t="shared" si="569"/>
        <v>0</v>
      </c>
      <c r="AW134" s="34">
        <f t="shared" si="569"/>
        <v>0</v>
      </c>
      <c r="AX134" s="34"/>
      <c r="AY134" s="34">
        <f t="shared" si="570"/>
        <v>0</v>
      </c>
      <c r="AZ134" s="34">
        <f t="shared" si="570"/>
        <v>0</v>
      </c>
      <c r="BA134" s="34"/>
      <c r="BB134" s="34"/>
      <c r="BC134" s="34"/>
      <c r="BD134" s="34"/>
      <c r="BE134" s="34"/>
      <c r="BF134" s="34"/>
      <c r="BG134" s="34"/>
      <c r="BH134" s="34"/>
      <c r="BI134" s="34"/>
      <c r="BJ134" s="34"/>
      <c r="BK134" s="34"/>
      <c r="BL134" s="34"/>
      <c r="BM134" s="34">
        <f t="shared" si="571"/>
        <v>0</v>
      </c>
      <c r="BN134" s="34">
        <f t="shared" si="571"/>
        <v>0</v>
      </c>
      <c r="BO134" s="34"/>
      <c r="BP134" s="34"/>
      <c r="BQ134" s="34"/>
      <c r="BR134" s="34"/>
      <c r="BS134" s="34"/>
      <c r="BT134" s="34"/>
      <c r="BU134" s="34"/>
      <c r="BV134" s="34"/>
      <c r="BW134" s="34"/>
      <c r="BX134" s="34"/>
      <c r="BY134" s="34"/>
      <c r="BZ134" s="34"/>
      <c r="CA134" s="34">
        <f t="shared" si="575"/>
        <v>3725.0439999999999</v>
      </c>
      <c r="CB134" s="34">
        <f t="shared" si="575"/>
        <v>2914.14</v>
      </c>
      <c r="CC134" s="34"/>
      <c r="CD134" s="34"/>
      <c r="CE134" s="34"/>
      <c r="CF134" s="34"/>
      <c r="CG134" s="34">
        <v>3725.0439999999999</v>
      </c>
      <c r="CH134" s="34">
        <v>2914.14</v>
      </c>
      <c r="CI134" s="34"/>
      <c r="CJ134" s="34"/>
      <c r="CK134" s="34"/>
      <c r="CL134" s="34"/>
      <c r="CM134" s="34"/>
      <c r="CN134" s="34"/>
      <c r="CO134" s="34">
        <f t="shared" si="572"/>
        <v>0</v>
      </c>
      <c r="CP134" s="34">
        <f t="shared" si="572"/>
        <v>0</v>
      </c>
      <c r="CQ134" s="34"/>
      <c r="CR134" s="34"/>
      <c r="CS134" s="34"/>
      <c r="CT134" s="34"/>
      <c r="CU134" s="34"/>
      <c r="CV134" s="34"/>
      <c r="CW134" s="34"/>
      <c r="CX134" s="34"/>
      <c r="CY134" s="34"/>
      <c r="CZ134" s="34"/>
      <c r="DA134" s="34"/>
      <c r="DB134" s="34"/>
      <c r="DC134" s="380">
        <f t="shared" si="461"/>
        <v>3725.0439999999999</v>
      </c>
      <c r="DD134" s="380">
        <f t="shared" si="462"/>
        <v>2914.14</v>
      </c>
      <c r="DE134" s="64">
        <f t="shared" si="463"/>
        <v>0</v>
      </c>
      <c r="DF134" s="64">
        <f t="shared" si="464"/>
        <v>0</v>
      </c>
      <c r="DG134" s="64">
        <f t="shared" si="465"/>
        <v>0</v>
      </c>
      <c r="DH134" s="64">
        <f t="shared" si="466"/>
        <v>0</v>
      </c>
      <c r="DI134" s="64">
        <f t="shared" si="467"/>
        <v>3725.0439999999999</v>
      </c>
      <c r="DJ134" s="64">
        <f t="shared" si="468"/>
        <v>2914.14</v>
      </c>
      <c r="DK134" s="64">
        <f t="shared" si="469"/>
        <v>0</v>
      </c>
      <c r="DL134" s="64">
        <f t="shared" si="470"/>
        <v>0</v>
      </c>
      <c r="DM134" s="64">
        <f t="shared" si="471"/>
        <v>0</v>
      </c>
      <c r="DN134" s="64">
        <f t="shared" si="472"/>
        <v>0</v>
      </c>
      <c r="DO134" s="64">
        <f t="shared" si="473"/>
        <v>0</v>
      </c>
      <c r="DP134" s="64">
        <f t="shared" si="474"/>
        <v>0</v>
      </c>
      <c r="DQ134" s="245"/>
      <c r="DR134" s="245"/>
      <c r="DS134" s="245"/>
      <c r="DT134" s="245"/>
      <c r="DU134" s="245"/>
      <c r="DV134" s="245"/>
      <c r="DW134" s="245"/>
      <c r="DX134" s="245"/>
      <c r="DY134" s="33"/>
      <c r="DZ134" s="33"/>
      <c r="EA134" s="33"/>
      <c r="EB134" s="64">
        <f t="shared" si="533"/>
        <v>0</v>
      </c>
      <c r="EC134" s="426">
        <f t="shared" si="534"/>
        <v>375.10454000000004</v>
      </c>
      <c r="ED134" s="426">
        <f t="shared" si="384"/>
        <v>0</v>
      </c>
      <c r="EE134" s="64">
        <f t="shared" si="385"/>
        <v>0</v>
      </c>
      <c r="EF134" s="64">
        <f t="shared" si="475"/>
        <v>0</v>
      </c>
      <c r="EG134" s="64">
        <f t="shared" si="386"/>
        <v>0</v>
      </c>
      <c r="EH134" s="64">
        <f t="shared" si="476"/>
        <v>0</v>
      </c>
      <c r="EI134" s="64">
        <f t="shared" si="477"/>
        <v>0</v>
      </c>
      <c r="EJ134" s="64">
        <f t="shared" si="387"/>
        <v>0</v>
      </c>
      <c r="EK134" s="64">
        <f t="shared" si="478"/>
        <v>0</v>
      </c>
      <c r="EL134" s="64">
        <f t="shared" si="479"/>
        <v>0</v>
      </c>
      <c r="EM134" s="64">
        <f t="shared" si="480"/>
        <v>0</v>
      </c>
      <c r="EN134" s="64">
        <f t="shared" si="481"/>
        <v>0</v>
      </c>
      <c r="EO134" s="64">
        <f t="shared" si="482"/>
        <v>0</v>
      </c>
      <c r="EP134" s="64">
        <f t="shared" si="483"/>
        <v>375.10454000000004</v>
      </c>
      <c r="EQ134" s="64">
        <f t="shared" si="484"/>
        <v>0</v>
      </c>
      <c r="ER134" s="64">
        <f t="shared" si="485"/>
        <v>0</v>
      </c>
      <c r="ES134" s="64"/>
      <c r="ET134" s="426">
        <f t="shared" si="486"/>
        <v>0</v>
      </c>
      <c r="EU134" s="64">
        <f t="shared" si="487"/>
        <v>0</v>
      </c>
      <c r="EV134" s="64"/>
      <c r="EW134" s="426">
        <f t="shared" si="488"/>
        <v>0</v>
      </c>
      <c r="EX134" s="64">
        <f t="shared" si="535"/>
        <v>0</v>
      </c>
      <c r="EY134" s="426">
        <f t="shared" si="536"/>
        <v>0</v>
      </c>
      <c r="EZ134" s="426">
        <f t="shared" si="390"/>
        <v>0</v>
      </c>
      <c r="FA134" s="64">
        <f t="shared" si="391"/>
        <v>0</v>
      </c>
      <c r="FB134" s="64">
        <f t="shared" si="489"/>
        <v>0</v>
      </c>
      <c r="FC134" s="64">
        <f t="shared" si="392"/>
        <v>0</v>
      </c>
      <c r="FD134" s="64">
        <f t="shared" si="490"/>
        <v>0</v>
      </c>
      <c r="FE134" s="64">
        <f t="shared" si="491"/>
        <v>0</v>
      </c>
      <c r="FF134" s="64">
        <f t="shared" si="393"/>
        <v>0</v>
      </c>
      <c r="FG134" s="64">
        <f t="shared" si="492"/>
        <v>0</v>
      </c>
      <c r="FH134" s="64">
        <f t="shared" si="493"/>
        <v>0</v>
      </c>
      <c r="FI134" s="64">
        <f t="shared" si="494"/>
        <v>0</v>
      </c>
      <c r="FJ134" s="64">
        <f t="shared" si="495"/>
        <v>0</v>
      </c>
      <c r="FK134" s="64">
        <f t="shared" si="496"/>
        <v>0</v>
      </c>
      <c r="FL134" s="64">
        <f t="shared" si="497"/>
        <v>0</v>
      </c>
      <c r="FM134" s="64">
        <f t="shared" si="498"/>
        <v>0</v>
      </c>
      <c r="FN134" s="64">
        <f t="shared" si="499"/>
        <v>0</v>
      </c>
      <c r="FO134" s="64"/>
      <c r="FP134" s="64">
        <f t="shared" si="500"/>
        <v>0</v>
      </c>
      <c r="FQ134" s="64">
        <f t="shared" si="501"/>
        <v>0</v>
      </c>
      <c r="FR134" s="64"/>
      <c r="FS134" s="64">
        <f t="shared" si="502"/>
        <v>0</v>
      </c>
      <c r="FT134" s="64">
        <f t="shared" si="503"/>
        <v>3725.0439999999999</v>
      </c>
      <c r="FU134" s="432">
        <f t="shared" si="504"/>
        <v>1197.79546</v>
      </c>
      <c r="FV134" s="426">
        <f t="shared" si="394"/>
        <v>2914.14</v>
      </c>
      <c r="FW134" s="64">
        <f t="shared" si="395"/>
        <v>2914.14</v>
      </c>
      <c r="FX134" s="64">
        <f t="shared" si="505"/>
        <v>0</v>
      </c>
      <c r="FY134" s="64">
        <f t="shared" si="396"/>
        <v>0</v>
      </c>
      <c r="FZ134" s="64">
        <f t="shared" si="506"/>
        <v>0</v>
      </c>
      <c r="GA134" s="64">
        <f t="shared" si="507"/>
        <v>0</v>
      </c>
      <c r="GB134" s="64">
        <f t="shared" si="397"/>
        <v>0</v>
      </c>
      <c r="GC134" s="64">
        <f t="shared" si="508"/>
        <v>0</v>
      </c>
      <c r="GD134" s="64">
        <f t="shared" si="509"/>
        <v>3725.0439999999999</v>
      </c>
      <c r="GE134" s="64">
        <f t="shared" si="510"/>
        <v>0</v>
      </c>
      <c r="GF134" s="64">
        <f t="shared" si="511"/>
        <v>2914.14</v>
      </c>
      <c r="GG134" s="64">
        <f t="shared" si="512"/>
        <v>0</v>
      </c>
      <c r="GH134" s="64">
        <f t="shared" si="513"/>
        <v>1197.79546</v>
      </c>
      <c r="GI134" s="64">
        <f t="shared" si="514"/>
        <v>0</v>
      </c>
      <c r="GJ134" s="64">
        <f t="shared" si="515"/>
        <v>0</v>
      </c>
      <c r="GK134" s="64"/>
      <c r="GL134" s="64">
        <f t="shared" si="516"/>
        <v>0</v>
      </c>
      <c r="GM134" s="64">
        <f t="shared" si="517"/>
        <v>0</v>
      </c>
      <c r="GN134" s="64"/>
      <c r="GO134" s="64">
        <f t="shared" si="518"/>
        <v>0</v>
      </c>
      <c r="GP134" s="64">
        <f t="shared" si="519"/>
        <v>0</v>
      </c>
      <c r="GQ134" s="426">
        <f t="shared" si="520"/>
        <v>0</v>
      </c>
      <c r="GR134" s="426">
        <f t="shared" si="398"/>
        <v>0</v>
      </c>
      <c r="GS134" s="64">
        <f t="shared" si="399"/>
        <v>0</v>
      </c>
      <c r="GT134" s="64">
        <f t="shared" si="521"/>
        <v>0</v>
      </c>
      <c r="GU134" s="64">
        <f t="shared" si="400"/>
        <v>0</v>
      </c>
      <c r="GV134" s="64">
        <f t="shared" si="522"/>
        <v>0</v>
      </c>
      <c r="GW134" s="64">
        <f t="shared" si="523"/>
        <v>0</v>
      </c>
      <c r="GX134" s="64">
        <f t="shared" si="401"/>
        <v>0</v>
      </c>
      <c r="GY134" s="64">
        <f t="shared" si="524"/>
        <v>0</v>
      </c>
      <c r="GZ134" s="64">
        <f t="shared" si="525"/>
        <v>0</v>
      </c>
      <c r="HA134" s="64">
        <f t="shared" si="402"/>
        <v>0</v>
      </c>
      <c r="HB134" s="64">
        <f t="shared" si="526"/>
        <v>0</v>
      </c>
      <c r="HC134" s="64">
        <f t="shared" si="527"/>
        <v>0</v>
      </c>
      <c r="HD134" s="64">
        <f t="shared" si="403"/>
        <v>0</v>
      </c>
      <c r="HE134" s="64">
        <f t="shared" si="528"/>
        <v>0</v>
      </c>
      <c r="HF134" s="64">
        <f t="shared" si="529"/>
        <v>0</v>
      </c>
      <c r="HG134" s="64"/>
      <c r="HH134" s="64">
        <f t="shared" si="530"/>
        <v>0</v>
      </c>
      <c r="HI134" s="64">
        <f t="shared" si="531"/>
        <v>0</v>
      </c>
      <c r="HJ134" s="64"/>
      <c r="HK134" s="64">
        <f t="shared" si="532"/>
        <v>0</v>
      </c>
      <c r="HL134" s="382">
        <f t="shared" si="381"/>
        <v>3725.0439999999999</v>
      </c>
      <c r="HM134" s="398">
        <f t="shared" si="305"/>
        <v>1572.9</v>
      </c>
      <c r="HN134" s="398">
        <f t="shared" si="404"/>
        <v>2914.14</v>
      </c>
      <c r="HO134" s="382">
        <f t="shared" si="306"/>
        <v>2914.14</v>
      </c>
      <c r="HP134" s="382">
        <f t="shared" si="405"/>
        <v>0</v>
      </c>
      <c r="HQ134" s="382">
        <f t="shared" si="428"/>
        <v>0</v>
      </c>
      <c r="HR134" s="382">
        <f t="shared" si="429"/>
        <v>0</v>
      </c>
      <c r="HS134" s="382">
        <f t="shared" si="430"/>
        <v>0</v>
      </c>
      <c r="HT134" s="382">
        <f t="shared" si="431"/>
        <v>0</v>
      </c>
      <c r="HU134" s="382">
        <f t="shared" si="432"/>
        <v>0</v>
      </c>
      <c r="HV134" s="382">
        <f t="shared" si="433"/>
        <v>3725.0439999999999</v>
      </c>
      <c r="HW134" s="382">
        <f t="shared" si="434"/>
        <v>0</v>
      </c>
      <c r="HX134" s="382">
        <f t="shared" si="435"/>
        <v>2914.14</v>
      </c>
      <c r="HY134" s="382">
        <f t="shared" si="436"/>
        <v>0</v>
      </c>
      <c r="HZ134" s="382">
        <f t="shared" si="437"/>
        <v>1572.9</v>
      </c>
      <c r="IA134" s="382">
        <f t="shared" si="438"/>
        <v>0</v>
      </c>
      <c r="IB134" s="382">
        <f t="shared" si="439"/>
        <v>0</v>
      </c>
      <c r="IC134" s="382">
        <f t="shared" si="440"/>
        <v>0</v>
      </c>
      <c r="ID134" s="382">
        <f t="shared" si="441"/>
        <v>0</v>
      </c>
      <c r="IE134" s="382">
        <f t="shared" si="442"/>
        <v>0</v>
      </c>
      <c r="IF134" s="382">
        <f t="shared" si="443"/>
        <v>0</v>
      </c>
      <c r="IG134" s="382">
        <f t="shared" si="444"/>
        <v>0</v>
      </c>
    </row>
    <row r="135" spans="1:241" s="35" customFormat="1" ht="31.5" customHeight="1" outlineLevel="1">
      <c r="A135" s="57" t="s">
        <v>166</v>
      </c>
      <c r="B135" s="65" t="s">
        <v>230</v>
      </c>
      <c r="C135" s="70" t="s">
        <v>168</v>
      </c>
      <c r="D135" s="283" t="s">
        <v>199</v>
      </c>
      <c r="E135" s="373" t="s">
        <v>43</v>
      </c>
      <c r="F135" s="55"/>
      <c r="G135" s="245" t="s">
        <v>13</v>
      </c>
      <c r="H135" s="245"/>
      <c r="I135" s="245"/>
      <c r="J135" s="245">
        <v>2019</v>
      </c>
      <c r="K135" s="245">
        <v>2019</v>
      </c>
      <c r="L135" s="245"/>
      <c r="M135" s="34">
        <f t="shared" si="566"/>
        <v>4896.085</v>
      </c>
      <c r="N135" s="341" t="s">
        <v>606</v>
      </c>
      <c r="O135" s="34">
        <f t="shared" si="567"/>
        <v>2531.4690000000001</v>
      </c>
      <c r="P135" s="34">
        <f t="shared" si="568"/>
        <v>0</v>
      </c>
      <c r="Q135" s="34">
        <f t="shared" si="568"/>
        <v>0</v>
      </c>
      <c r="R135" s="34">
        <f t="shared" si="568"/>
        <v>0</v>
      </c>
      <c r="S135" s="34">
        <f t="shared" si="568"/>
        <v>0</v>
      </c>
      <c r="T135" s="34">
        <f t="shared" si="568"/>
        <v>4896.085</v>
      </c>
      <c r="U135" s="34">
        <f t="shared" si="568"/>
        <v>2531.4690000000001</v>
      </c>
      <c r="V135" s="66">
        <f t="shared" si="448"/>
        <v>0</v>
      </c>
      <c r="W135" s="34"/>
      <c r="X135" s="34"/>
      <c r="Y135" s="34"/>
      <c r="Z135" s="34"/>
      <c r="AA135" s="34"/>
      <c r="AB135" s="34"/>
      <c r="AC135" s="34"/>
      <c r="AD135" s="34"/>
      <c r="AE135" s="34"/>
      <c r="AF135" s="34"/>
      <c r="AG135" s="34">
        <f t="shared" si="573"/>
        <v>0</v>
      </c>
      <c r="AH135" s="34">
        <f t="shared" si="573"/>
        <v>0</v>
      </c>
      <c r="AI135" s="34">
        <f t="shared" si="415"/>
        <v>1772.4</v>
      </c>
      <c r="AJ135" s="34">
        <v>916.96362000000011</v>
      </c>
      <c r="AK135" s="34"/>
      <c r="AL135" s="34"/>
      <c r="AM135" s="34"/>
      <c r="AN135" s="34"/>
      <c r="AO135" s="34"/>
      <c r="AP135" s="34">
        <v>855.43637999999999</v>
      </c>
      <c r="AQ135" s="34"/>
      <c r="AR135" s="34"/>
      <c r="AS135" s="34">
        <f t="shared" si="574"/>
        <v>0</v>
      </c>
      <c r="AT135" s="34">
        <f t="shared" si="574"/>
        <v>0</v>
      </c>
      <c r="AU135" s="34"/>
      <c r="AV135" s="34">
        <f t="shared" si="569"/>
        <v>0</v>
      </c>
      <c r="AW135" s="34">
        <f t="shared" si="569"/>
        <v>0</v>
      </c>
      <c r="AX135" s="34"/>
      <c r="AY135" s="34">
        <f t="shared" si="570"/>
        <v>0</v>
      </c>
      <c r="AZ135" s="34">
        <f t="shared" si="570"/>
        <v>0</v>
      </c>
      <c r="BA135" s="34"/>
      <c r="BB135" s="34"/>
      <c r="BC135" s="34"/>
      <c r="BD135" s="34"/>
      <c r="BE135" s="34"/>
      <c r="BF135" s="34"/>
      <c r="BG135" s="34"/>
      <c r="BH135" s="34"/>
      <c r="BI135" s="34"/>
      <c r="BJ135" s="34"/>
      <c r="BK135" s="34"/>
      <c r="BL135" s="34"/>
      <c r="BM135" s="34">
        <f t="shared" si="571"/>
        <v>0</v>
      </c>
      <c r="BN135" s="34">
        <f t="shared" si="571"/>
        <v>0</v>
      </c>
      <c r="BO135" s="34"/>
      <c r="BP135" s="34"/>
      <c r="BQ135" s="34"/>
      <c r="BR135" s="34"/>
      <c r="BS135" s="34"/>
      <c r="BT135" s="34"/>
      <c r="BU135" s="34"/>
      <c r="BV135" s="34"/>
      <c r="BW135" s="34"/>
      <c r="BX135" s="34"/>
      <c r="BY135" s="34"/>
      <c r="BZ135" s="34"/>
      <c r="CA135" s="34">
        <f t="shared" si="575"/>
        <v>4896.085</v>
      </c>
      <c r="CB135" s="34">
        <f t="shared" si="575"/>
        <v>2531.4690000000001</v>
      </c>
      <c r="CC135" s="34"/>
      <c r="CD135" s="34"/>
      <c r="CE135" s="34"/>
      <c r="CF135" s="34"/>
      <c r="CG135" s="34">
        <v>4896.085</v>
      </c>
      <c r="CH135" s="34">
        <v>2531.4690000000001</v>
      </c>
      <c r="CI135" s="34"/>
      <c r="CJ135" s="34"/>
      <c r="CK135" s="34"/>
      <c r="CL135" s="34"/>
      <c r="CM135" s="34"/>
      <c r="CN135" s="34"/>
      <c r="CO135" s="34">
        <f t="shared" si="572"/>
        <v>0</v>
      </c>
      <c r="CP135" s="34">
        <f t="shared" si="572"/>
        <v>0</v>
      </c>
      <c r="CQ135" s="34"/>
      <c r="CR135" s="34"/>
      <c r="CS135" s="34"/>
      <c r="CT135" s="34"/>
      <c r="CU135" s="34"/>
      <c r="CV135" s="34"/>
      <c r="CW135" s="34"/>
      <c r="CX135" s="34"/>
      <c r="CY135" s="34"/>
      <c r="CZ135" s="34"/>
      <c r="DA135" s="34"/>
      <c r="DB135" s="34"/>
      <c r="DC135" s="380">
        <f t="shared" si="461"/>
        <v>4896.085</v>
      </c>
      <c r="DD135" s="380">
        <f t="shared" si="462"/>
        <v>2531.4690000000001</v>
      </c>
      <c r="DE135" s="64">
        <f t="shared" si="463"/>
        <v>0</v>
      </c>
      <c r="DF135" s="64">
        <f t="shared" si="464"/>
        <v>0</v>
      </c>
      <c r="DG135" s="64">
        <f t="shared" si="465"/>
        <v>0</v>
      </c>
      <c r="DH135" s="64">
        <f t="shared" si="466"/>
        <v>0</v>
      </c>
      <c r="DI135" s="64">
        <f t="shared" si="467"/>
        <v>4896.085</v>
      </c>
      <c r="DJ135" s="64">
        <f t="shared" si="468"/>
        <v>2531.4690000000001</v>
      </c>
      <c r="DK135" s="64">
        <f t="shared" si="469"/>
        <v>0</v>
      </c>
      <c r="DL135" s="64">
        <f t="shared" si="470"/>
        <v>0</v>
      </c>
      <c r="DM135" s="64">
        <f t="shared" si="471"/>
        <v>0</v>
      </c>
      <c r="DN135" s="64">
        <f t="shared" si="472"/>
        <v>0</v>
      </c>
      <c r="DO135" s="64">
        <f t="shared" si="473"/>
        <v>0</v>
      </c>
      <c r="DP135" s="64">
        <f t="shared" si="474"/>
        <v>0</v>
      </c>
      <c r="DQ135" s="245"/>
      <c r="DR135" s="245"/>
      <c r="DS135" s="245"/>
      <c r="DT135" s="245"/>
      <c r="DU135" s="245"/>
      <c r="DV135" s="245"/>
      <c r="DW135" s="245"/>
      <c r="DX135" s="245"/>
      <c r="DY135" s="33"/>
      <c r="DZ135" s="33"/>
      <c r="EA135" s="33"/>
      <c r="EB135" s="64">
        <f t="shared" si="533"/>
        <v>0</v>
      </c>
      <c r="EC135" s="426">
        <f t="shared" si="534"/>
        <v>916.96362000000011</v>
      </c>
      <c r="ED135" s="426">
        <f t="shared" si="384"/>
        <v>0</v>
      </c>
      <c r="EE135" s="64">
        <f t="shared" si="385"/>
        <v>0</v>
      </c>
      <c r="EF135" s="64">
        <f t="shared" si="475"/>
        <v>0</v>
      </c>
      <c r="EG135" s="64">
        <f t="shared" si="386"/>
        <v>0</v>
      </c>
      <c r="EH135" s="64">
        <f t="shared" si="476"/>
        <v>0</v>
      </c>
      <c r="EI135" s="64">
        <f t="shared" si="477"/>
        <v>0</v>
      </c>
      <c r="EJ135" s="64">
        <f t="shared" si="387"/>
        <v>0</v>
      </c>
      <c r="EK135" s="64">
        <f t="shared" si="478"/>
        <v>0</v>
      </c>
      <c r="EL135" s="64">
        <f t="shared" si="479"/>
        <v>0</v>
      </c>
      <c r="EM135" s="64">
        <f t="shared" si="480"/>
        <v>0</v>
      </c>
      <c r="EN135" s="64">
        <f t="shared" si="481"/>
        <v>0</v>
      </c>
      <c r="EO135" s="64">
        <f t="shared" si="482"/>
        <v>0</v>
      </c>
      <c r="EP135" s="64">
        <f t="shared" si="483"/>
        <v>916.96362000000011</v>
      </c>
      <c r="EQ135" s="64">
        <f t="shared" si="484"/>
        <v>0</v>
      </c>
      <c r="ER135" s="64">
        <f t="shared" si="485"/>
        <v>0</v>
      </c>
      <c r="ES135" s="64"/>
      <c r="ET135" s="426">
        <f t="shared" si="486"/>
        <v>0</v>
      </c>
      <c r="EU135" s="64">
        <f t="shared" si="487"/>
        <v>0</v>
      </c>
      <c r="EV135" s="64"/>
      <c r="EW135" s="426">
        <f t="shared" si="488"/>
        <v>0</v>
      </c>
      <c r="EX135" s="64">
        <f t="shared" si="535"/>
        <v>0</v>
      </c>
      <c r="EY135" s="426">
        <f t="shared" si="536"/>
        <v>0</v>
      </c>
      <c r="EZ135" s="426">
        <f t="shared" si="390"/>
        <v>0</v>
      </c>
      <c r="FA135" s="64">
        <f t="shared" si="391"/>
        <v>0</v>
      </c>
      <c r="FB135" s="64">
        <f t="shared" si="489"/>
        <v>0</v>
      </c>
      <c r="FC135" s="64">
        <f t="shared" si="392"/>
        <v>0</v>
      </c>
      <c r="FD135" s="64">
        <f t="shared" si="490"/>
        <v>0</v>
      </c>
      <c r="FE135" s="64">
        <f t="shared" si="491"/>
        <v>0</v>
      </c>
      <c r="FF135" s="64">
        <f t="shared" si="393"/>
        <v>0</v>
      </c>
      <c r="FG135" s="64">
        <f t="shared" si="492"/>
        <v>0</v>
      </c>
      <c r="FH135" s="64">
        <f t="shared" si="493"/>
        <v>0</v>
      </c>
      <c r="FI135" s="64">
        <f t="shared" si="494"/>
        <v>0</v>
      </c>
      <c r="FJ135" s="64">
        <f t="shared" si="495"/>
        <v>0</v>
      </c>
      <c r="FK135" s="64">
        <f t="shared" si="496"/>
        <v>0</v>
      </c>
      <c r="FL135" s="64">
        <f t="shared" si="497"/>
        <v>0</v>
      </c>
      <c r="FM135" s="64">
        <f t="shared" si="498"/>
        <v>0</v>
      </c>
      <c r="FN135" s="64">
        <f t="shared" si="499"/>
        <v>0</v>
      </c>
      <c r="FO135" s="64"/>
      <c r="FP135" s="64">
        <f t="shared" si="500"/>
        <v>0</v>
      </c>
      <c r="FQ135" s="64">
        <f t="shared" si="501"/>
        <v>0</v>
      </c>
      <c r="FR135" s="64"/>
      <c r="FS135" s="64">
        <f t="shared" si="502"/>
        <v>0</v>
      </c>
      <c r="FT135" s="64">
        <f t="shared" si="503"/>
        <v>4896.085</v>
      </c>
      <c r="FU135" s="432">
        <f t="shared" si="504"/>
        <v>855.43637999999999</v>
      </c>
      <c r="FV135" s="426">
        <f t="shared" si="394"/>
        <v>2531.4690000000001</v>
      </c>
      <c r="FW135" s="64">
        <f t="shared" si="395"/>
        <v>2531.4690000000001</v>
      </c>
      <c r="FX135" s="64">
        <f t="shared" si="505"/>
        <v>0</v>
      </c>
      <c r="FY135" s="64">
        <f t="shared" si="396"/>
        <v>0</v>
      </c>
      <c r="FZ135" s="64">
        <f t="shared" si="506"/>
        <v>0</v>
      </c>
      <c r="GA135" s="64">
        <f t="shared" si="507"/>
        <v>0</v>
      </c>
      <c r="GB135" s="64">
        <f t="shared" si="397"/>
        <v>0</v>
      </c>
      <c r="GC135" s="64">
        <f t="shared" si="508"/>
        <v>0</v>
      </c>
      <c r="GD135" s="64">
        <f t="shared" si="509"/>
        <v>4896.085</v>
      </c>
      <c r="GE135" s="64">
        <f t="shared" si="510"/>
        <v>0</v>
      </c>
      <c r="GF135" s="64">
        <f t="shared" si="511"/>
        <v>2531.4690000000001</v>
      </c>
      <c r="GG135" s="64">
        <f t="shared" si="512"/>
        <v>0</v>
      </c>
      <c r="GH135" s="64">
        <f t="shared" si="513"/>
        <v>855.43637999999999</v>
      </c>
      <c r="GI135" s="64">
        <f t="shared" si="514"/>
        <v>0</v>
      </c>
      <c r="GJ135" s="64">
        <f t="shared" si="515"/>
        <v>0</v>
      </c>
      <c r="GK135" s="64"/>
      <c r="GL135" s="64">
        <f t="shared" si="516"/>
        <v>0</v>
      </c>
      <c r="GM135" s="64">
        <f t="shared" si="517"/>
        <v>0</v>
      </c>
      <c r="GN135" s="64"/>
      <c r="GO135" s="64">
        <f t="shared" si="518"/>
        <v>0</v>
      </c>
      <c r="GP135" s="64">
        <f t="shared" si="519"/>
        <v>0</v>
      </c>
      <c r="GQ135" s="426">
        <f t="shared" si="520"/>
        <v>0</v>
      </c>
      <c r="GR135" s="426">
        <f t="shared" si="398"/>
        <v>0</v>
      </c>
      <c r="GS135" s="64">
        <f t="shared" si="399"/>
        <v>0</v>
      </c>
      <c r="GT135" s="64">
        <f t="shared" si="521"/>
        <v>0</v>
      </c>
      <c r="GU135" s="64">
        <f t="shared" si="400"/>
        <v>0</v>
      </c>
      <c r="GV135" s="64">
        <f t="shared" si="522"/>
        <v>0</v>
      </c>
      <c r="GW135" s="64">
        <f t="shared" si="523"/>
        <v>0</v>
      </c>
      <c r="GX135" s="64">
        <f t="shared" si="401"/>
        <v>0</v>
      </c>
      <c r="GY135" s="64">
        <f t="shared" si="524"/>
        <v>0</v>
      </c>
      <c r="GZ135" s="64">
        <f t="shared" si="525"/>
        <v>0</v>
      </c>
      <c r="HA135" s="64">
        <f t="shared" si="402"/>
        <v>0</v>
      </c>
      <c r="HB135" s="64">
        <f t="shared" si="526"/>
        <v>0</v>
      </c>
      <c r="HC135" s="64">
        <f t="shared" si="527"/>
        <v>0</v>
      </c>
      <c r="HD135" s="64">
        <f t="shared" si="403"/>
        <v>0</v>
      </c>
      <c r="HE135" s="64">
        <f t="shared" si="528"/>
        <v>0</v>
      </c>
      <c r="HF135" s="64">
        <f t="shared" si="529"/>
        <v>0</v>
      </c>
      <c r="HG135" s="64"/>
      <c r="HH135" s="64">
        <f t="shared" si="530"/>
        <v>0</v>
      </c>
      <c r="HI135" s="64">
        <f t="shared" si="531"/>
        <v>0</v>
      </c>
      <c r="HJ135" s="64"/>
      <c r="HK135" s="64">
        <f t="shared" si="532"/>
        <v>0</v>
      </c>
      <c r="HL135" s="382">
        <f t="shared" si="381"/>
        <v>4896.085</v>
      </c>
      <c r="HM135" s="398">
        <f t="shared" si="305"/>
        <v>1772.4</v>
      </c>
      <c r="HN135" s="398">
        <f t="shared" si="404"/>
        <v>2531.4690000000001</v>
      </c>
      <c r="HO135" s="382">
        <f t="shared" si="306"/>
        <v>2531.4690000000001</v>
      </c>
      <c r="HP135" s="382">
        <f t="shared" si="405"/>
        <v>0</v>
      </c>
      <c r="HQ135" s="382">
        <f t="shared" si="428"/>
        <v>0</v>
      </c>
      <c r="HR135" s="382">
        <f t="shared" si="429"/>
        <v>0</v>
      </c>
      <c r="HS135" s="382">
        <f t="shared" si="430"/>
        <v>0</v>
      </c>
      <c r="HT135" s="382">
        <f t="shared" si="431"/>
        <v>0</v>
      </c>
      <c r="HU135" s="382">
        <f t="shared" si="432"/>
        <v>0</v>
      </c>
      <c r="HV135" s="382">
        <f t="shared" si="433"/>
        <v>4896.085</v>
      </c>
      <c r="HW135" s="382">
        <f t="shared" si="434"/>
        <v>0</v>
      </c>
      <c r="HX135" s="382">
        <f t="shared" si="435"/>
        <v>2531.4690000000001</v>
      </c>
      <c r="HY135" s="382">
        <f t="shared" si="436"/>
        <v>0</v>
      </c>
      <c r="HZ135" s="382">
        <f t="shared" si="437"/>
        <v>1772.4</v>
      </c>
      <c r="IA135" s="382">
        <f t="shared" si="438"/>
        <v>0</v>
      </c>
      <c r="IB135" s="382">
        <f t="shared" si="439"/>
        <v>0</v>
      </c>
      <c r="IC135" s="382">
        <f t="shared" si="440"/>
        <v>0</v>
      </c>
      <c r="ID135" s="382">
        <f t="shared" si="441"/>
        <v>0</v>
      </c>
      <c r="IE135" s="382">
        <f t="shared" si="442"/>
        <v>0</v>
      </c>
      <c r="IF135" s="382">
        <f t="shared" si="443"/>
        <v>0</v>
      </c>
      <c r="IG135" s="382">
        <f t="shared" si="444"/>
        <v>0</v>
      </c>
    </row>
    <row r="136" spans="1:241" s="207" customFormat="1" ht="31.5" customHeight="1" outlineLevel="1">
      <c r="A136" s="57" t="s">
        <v>250</v>
      </c>
      <c r="B136" s="65" t="s">
        <v>249</v>
      </c>
      <c r="C136" s="76" t="s">
        <v>168</v>
      </c>
      <c r="D136" s="60" t="s">
        <v>182</v>
      </c>
      <c r="E136" s="373" t="s">
        <v>43</v>
      </c>
      <c r="F136" s="55"/>
      <c r="G136" s="245" t="s">
        <v>13</v>
      </c>
      <c r="H136" s="245"/>
      <c r="I136" s="245"/>
      <c r="J136" s="245">
        <v>2019</v>
      </c>
      <c r="K136" s="245">
        <v>2019</v>
      </c>
      <c r="L136" s="245"/>
      <c r="M136" s="34">
        <f t="shared" si="566"/>
        <v>2017.6179999999999</v>
      </c>
      <c r="N136" s="341" t="s">
        <v>606</v>
      </c>
      <c r="O136" s="34">
        <f t="shared" si="567"/>
        <v>3617.9201400000002</v>
      </c>
      <c r="P136" s="34">
        <f t="shared" si="568"/>
        <v>0</v>
      </c>
      <c r="Q136" s="34">
        <f t="shared" si="568"/>
        <v>0</v>
      </c>
      <c r="R136" s="34">
        <f t="shared" si="568"/>
        <v>0</v>
      </c>
      <c r="S136" s="34">
        <f t="shared" si="568"/>
        <v>0</v>
      </c>
      <c r="T136" s="34">
        <f t="shared" si="568"/>
        <v>2017.6179999999999</v>
      </c>
      <c r="U136" s="34">
        <f t="shared" si="568"/>
        <v>3617.9201400000002</v>
      </c>
      <c r="V136" s="66">
        <f t="shared" si="448"/>
        <v>0</v>
      </c>
      <c r="W136" s="34"/>
      <c r="X136" s="34"/>
      <c r="Y136" s="34"/>
      <c r="Z136" s="34"/>
      <c r="AA136" s="34"/>
      <c r="AB136" s="34"/>
      <c r="AC136" s="34"/>
      <c r="AD136" s="34"/>
      <c r="AE136" s="34"/>
      <c r="AF136" s="34"/>
      <c r="AG136" s="34">
        <f t="shared" si="573"/>
        <v>0</v>
      </c>
      <c r="AH136" s="34">
        <f t="shared" si="573"/>
        <v>0</v>
      </c>
      <c r="AI136" s="34">
        <f t="shared" si="415"/>
        <v>2279.1075600000004</v>
      </c>
      <c r="AJ136" s="34">
        <v>949.05156000000011</v>
      </c>
      <c r="AK136" s="34"/>
      <c r="AL136" s="34"/>
      <c r="AM136" s="34"/>
      <c r="AN136" s="34"/>
      <c r="AO136" s="34"/>
      <c r="AP136" s="34">
        <v>1330.056</v>
      </c>
      <c r="AQ136" s="34"/>
      <c r="AR136" s="34"/>
      <c r="AS136" s="34">
        <f t="shared" si="574"/>
        <v>0</v>
      </c>
      <c r="AT136" s="34">
        <f t="shared" si="574"/>
        <v>0</v>
      </c>
      <c r="AU136" s="34"/>
      <c r="AV136" s="34">
        <f t="shared" si="569"/>
        <v>0</v>
      </c>
      <c r="AW136" s="34">
        <f t="shared" si="569"/>
        <v>0</v>
      </c>
      <c r="AX136" s="34"/>
      <c r="AY136" s="34">
        <f t="shared" si="570"/>
        <v>0</v>
      </c>
      <c r="AZ136" s="34">
        <f t="shared" si="570"/>
        <v>0</v>
      </c>
      <c r="BA136" s="34"/>
      <c r="BB136" s="34"/>
      <c r="BC136" s="34"/>
      <c r="BD136" s="34"/>
      <c r="BE136" s="34"/>
      <c r="BF136" s="34"/>
      <c r="BG136" s="34"/>
      <c r="BH136" s="34"/>
      <c r="BI136" s="34"/>
      <c r="BJ136" s="34"/>
      <c r="BK136" s="34"/>
      <c r="BL136" s="34"/>
      <c r="BM136" s="34">
        <f t="shared" si="571"/>
        <v>0</v>
      </c>
      <c r="BN136" s="34">
        <f t="shared" si="571"/>
        <v>0</v>
      </c>
      <c r="BO136" s="34"/>
      <c r="BP136" s="34"/>
      <c r="BQ136" s="34"/>
      <c r="BR136" s="34"/>
      <c r="BS136" s="34"/>
      <c r="BT136" s="34"/>
      <c r="BU136" s="34"/>
      <c r="BV136" s="34"/>
      <c r="BW136" s="34"/>
      <c r="BX136" s="34"/>
      <c r="BY136" s="34"/>
      <c r="BZ136" s="34"/>
      <c r="CA136" s="34">
        <f t="shared" si="575"/>
        <v>2017.6179999999999</v>
      </c>
      <c r="CB136" s="34">
        <f t="shared" si="575"/>
        <v>3617.9201400000002</v>
      </c>
      <c r="CC136" s="34"/>
      <c r="CD136" s="34"/>
      <c r="CE136" s="34"/>
      <c r="CF136" s="34"/>
      <c r="CG136" s="34">
        <v>2017.6179999999999</v>
      </c>
      <c r="CH136" s="34">
        <v>3617.9201400000002</v>
      </c>
      <c r="CI136" s="34"/>
      <c r="CJ136" s="34"/>
      <c r="CK136" s="34"/>
      <c r="CL136" s="34"/>
      <c r="CM136" s="34"/>
      <c r="CN136" s="34"/>
      <c r="CO136" s="34">
        <f t="shared" si="572"/>
        <v>0</v>
      </c>
      <c r="CP136" s="34">
        <f t="shared" si="572"/>
        <v>0</v>
      </c>
      <c r="CQ136" s="34"/>
      <c r="CR136" s="34"/>
      <c r="CS136" s="34"/>
      <c r="CT136" s="34"/>
      <c r="CU136" s="34"/>
      <c r="CV136" s="34"/>
      <c r="CW136" s="34"/>
      <c r="CX136" s="34"/>
      <c r="CY136" s="34"/>
      <c r="CZ136" s="34"/>
      <c r="DA136" s="34"/>
      <c r="DB136" s="34"/>
      <c r="DC136" s="380">
        <f t="shared" si="461"/>
        <v>2017.6179999999999</v>
      </c>
      <c r="DD136" s="380">
        <f t="shared" si="462"/>
        <v>3617.9201400000002</v>
      </c>
      <c r="DE136" s="64">
        <f t="shared" si="463"/>
        <v>0</v>
      </c>
      <c r="DF136" s="64">
        <f t="shared" si="464"/>
        <v>0</v>
      </c>
      <c r="DG136" s="64">
        <f t="shared" si="465"/>
        <v>0</v>
      </c>
      <c r="DH136" s="64">
        <f t="shared" si="466"/>
        <v>0</v>
      </c>
      <c r="DI136" s="64">
        <f t="shared" si="467"/>
        <v>2017.6179999999999</v>
      </c>
      <c r="DJ136" s="64">
        <f t="shared" si="468"/>
        <v>3617.9201400000002</v>
      </c>
      <c r="DK136" s="64">
        <f t="shared" si="469"/>
        <v>0</v>
      </c>
      <c r="DL136" s="64">
        <f t="shared" si="470"/>
        <v>0</v>
      </c>
      <c r="DM136" s="64">
        <f t="shared" si="471"/>
        <v>0</v>
      </c>
      <c r="DN136" s="64">
        <f t="shared" si="472"/>
        <v>0</v>
      </c>
      <c r="DO136" s="64">
        <f t="shared" si="473"/>
        <v>0</v>
      </c>
      <c r="DP136" s="64">
        <f t="shared" si="474"/>
        <v>0</v>
      </c>
      <c r="DQ136" s="205"/>
      <c r="DR136" s="205"/>
      <c r="DS136" s="205"/>
      <c r="DT136" s="205"/>
      <c r="DU136" s="205"/>
      <c r="DV136" s="205"/>
      <c r="DW136" s="205"/>
      <c r="DX136" s="205"/>
      <c r="DY136" s="206"/>
      <c r="DZ136" s="206"/>
      <c r="EA136" s="206"/>
      <c r="EB136" s="64">
        <f t="shared" si="533"/>
        <v>0</v>
      </c>
      <c r="EC136" s="426">
        <f t="shared" si="534"/>
        <v>949.05156000000011</v>
      </c>
      <c r="ED136" s="426">
        <f t="shared" si="384"/>
        <v>0</v>
      </c>
      <c r="EE136" s="64">
        <f t="shared" si="385"/>
        <v>0</v>
      </c>
      <c r="EF136" s="64">
        <f t="shared" si="475"/>
        <v>0</v>
      </c>
      <c r="EG136" s="64">
        <f t="shared" si="386"/>
        <v>0</v>
      </c>
      <c r="EH136" s="64">
        <f t="shared" si="476"/>
        <v>0</v>
      </c>
      <c r="EI136" s="64">
        <f t="shared" si="477"/>
        <v>0</v>
      </c>
      <c r="EJ136" s="64">
        <f t="shared" si="387"/>
        <v>0</v>
      </c>
      <c r="EK136" s="64">
        <f t="shared" si="478"/>
        <v>0</v>
      </c>
      <c r="EL136" s="64">
        <f t="shared" si="479"/>
        <v>0</v>
      </c>
      <c r="EM136" s="64">
        <f t="shared" si="480"/>
        <v>0</v>
      </c>
      <c r="EN136" s="64">
        <f t="shared" si="481"/>
        <v>0</v>
      </c>
      <c r="EO136" s="64">
        <f t="shared" si="482"/>
        <v>0</v>
      </c>
      <c r="EP136" s="64">
        <f t="shared" si="483"/>
        <v>949.05156000000011</v>
      </c>
      <c r="EQ136" s="64">
        <f t="shared" si="484"/>
        <v>0</v>
      </c>
      <c r="ER136" s="64">
        <f t="shared" si="485"/>
        <v>0</v>
      </c>
      <c r="ES136" s="64"/>
      <c r="ET136" s="426">
        <f t="shared" si="486"/>
        <v>0</v>
      </c>
      <c r="EU136" s="64">
        <f t="shared" si="487"/>
        <v>0</v>
      </c>
      <c r="EV136" s="64"/>
      <c r="EW136" s="426">
        <f t="shared" si="488"/>
        <v>0</v>
      </c>
      <c r="EX136" s="64">
        <f t="shared" si="535"/>
        <v>0</v>
      </c>
      <c r="EY136" s="426">
        <f t="shared" si="536"/>
        <v>0</v>
      </c>
      <c r="EZ136" s="426">
        <f t="shared" si="390"/>
        <v>0</v>
      </c>
      <c r="FA136" s="64">
        <f t="shared" si="391"/>
        <v>0</v>
      </c>
      <c r="FB136" s="64">
        <f t="shared" si="489"/>
        <v>0</v>
      </c>
      <c r="FC136" s="64">
        <f t="shared" si="392"/>
        <v>0</v>
      </c>
      <c r="FD136" s="64">
        <f t="shared" si="490"/>
        <v>0</v>
      </c>
      <c r="FE136" s="64">
        <f t="shared" si="491"/>
        <v>0</v>
      </c>
      <c r="FF136" s="64">
        <f t="shared" si="393"/>
        <v>0</v>
      </c>
      <c r="FG136" s="64">
        <f t="shared" si="492"/>
        <v>0</v>
      </c>
      <c r="FH136" s="64">
        <f t="shared" si="493"/>
        <v>0</v>
      </c>
      <c r="FI136" s="64">
        <f t="shared" si="494"/>
        <v>0</v>
      </c>
      <c r="FJ136" s="64">
        <f t="shared" si="495"/>
        <v>0</v>
      </c>
      <c r="FK136" s="64">
        <f t="shared" si="496"/>
        <v>0</v>
      </c>
      <c r="FL136" s="64">
        <f t="shared" si="497"/>
        <v>0</v>
      </c>
      <c r="FM136" s="64">
        <f t="shared" si="498"/>
        <v>0</v>
      </c>
      <c r="FN136" s="64">
        <f t="shared" si="499"/>
        <v>0</v>
      </c>
      <c r="FO136" s="64"/>
      <c r="FP136" s="64">
        <f t="shared" si="500"/>
        <v>0</v>
      </c>
      <c r="FQ136" s="64">
        <f t="shared" si="501"/>
        <v>0</v>
      </c>
      <c r="FR136" s="64"/>
      <c r="FS136" s="64">
        <f t="shared" si="502"/>
        <v>0</v>
      </c>
      <c r="FT136" s="64">
        <f t="shared" si="503"/>
        <v>2017.6179999999999</v>
      </c>
      <c r="FU136" s="432">
        <f t="shared" si="504"/>
        <v>1330.056</v>
      </c>
      <c r="FV136" s="426">
        <f t="shared" si="394"/>
        <v>3617.9201400000002</v>
      </c>
      <c r="FW136" s="64">
        <f t="shared" si="395"/>
        <v>3617.9201400000002</v>
      </c>
      <c r="FX136" s="64">
        <f t="shared" si="505"/>
        <v>0</v>
      </c>
      <c r="FY136" s="64">
        <f t="shared" si="396"/>
        <v>0</v>
      </c>
      <c r="FZ136" s="64">
        <f t="shared" si="506"/>
        <v>0</v>
      </c>
      <c r="GA136" s="64">
        <f t="shared" si="507"/>
        <v>0</v>
      </c>
      <c r="GB136" s="64">
        <f t="shared" si="397"/>
        <v>0</v>
      </c>
      <c r="GC136" s="64">
        <f t="shared" si="508"/>
        <v>0</v>
      </c>
      <c r="GD136" s="64">
        <f t="shared" si="509"/>
        <v>2017.6179999999999</v>
      </c>
      <c r="GE136" s="64">
        <f t="shared" si="510"/>
        <v>0</v>
      </c>
      <c r="GF136" s="64">
        <f t="shared" si="511"/>
        <v>3617.9201400000002</v>
      </c>
      <c r="GG136" s="64">
        <f t="shared" si="512"/>
        <v>0</v>
      </c>
      <c r="GH136" s="64">
        <f t="shared" si="513"/>
        <v>1330.056</v>
      </c>
      <c r="GI136" s="64">
        <f t="shared" si="514"/>
        <v>0</v>
      </c>
      <c r="GJ136" s="64">
        <f t="shared" si="515"/>
        <v>0</v>
      </c>
      <c r="GK136" s="64"/>
      <c r="GL136" s="64">
        <f t="shared" si="516"/>
        <v>0</v>
      </c>
      <c r="GM136" s="64">
        <f t="shared" si="517"/>
        <v>0</v>
      </c>
      <c r="GN136" s="64"/>
      <c r="GO136" s="64">
        <f t="shared" si="518"/>
        <v>0</v>
      </c>
      <c r="GP136" s="64">
        <f t="shared" si="519"/>
        <v>0</v>
      </c>
      <c r="GQ136" s="426">
        <f t="shared" si="520"/>
        <v>0</v>
      </c>
      <c r="GR136" s="426">
        <f t="shared" si="398"/>
        <v>0</v>
      </c>
      <c r="GS136" s="64">
        <f t="shared" si="399"/>
        <v>0</v>
      </c>
      <c r="GT136" s="64">
        <f t="shared" si="521"/>
        <v>0</v>
      </c>
      <c r="GU136" s="64">
        <f t="shared" si="400"/>
        <v>0</v>
      </c>
      <c r="GV136" s="64">
        <f t="shared" si="522"/>
        <v>0</v>
      </c>
      <c r="GW136" s="64">
        <f t="shared" si="523"/>
        <v>0</v>
      </c>
      <c r="GX136" s="64">
        <f t="shared" si="401"/>
        <v>0</v>
      </c>
      <c r="GY136" s="64">
        <f t="shared" si="524"/>
        <v>0</v>
      </c>
      <c r="GZ136" s="64">
        <f t="shared" si="525"/>
        <v>0</v>
      </c>
      <c r="HA136" s="64">
        <f t="shared" si="402"/>
        <v>0</v>
      </c>
      <c r="HB136" s="64">
        <f t="shared" si="526"/>
        <v>0</v>
      </c>
      <c r="HC136" s="64">
        <f t="shared" si="527"/>
        <v>0</v>
      </c>
      <c r="HD136" s="64">
        <f t="shared" si="403"/>
        <v>0</v>
      </c>
      <c r="HE136" s="64">
        <f t="shared" si="528"/>
        <v>0</v>
      </c>
      <c r="HF136" s="64">
        <f t="shared" si="529"/>
        <v>0</v>
      </c>
      <c r="HG136" s="64"/>
      <c r="HH136" s="64">
        <f t="shared" si="530"/>
        <v>0</v>
      </c>
      <c r="HI136" s="64">
        <f t="shared" si="531"/>
        <v>0</v>
      </c>
      <c r="HJ136" s="64"/>
      <c r="HK136" s="64">
        <f t="shared" si="532"/>
        <v>0</v>
      </c>
      <c r="HL136" s="382">
        <f t="shared" si="381"/>
        <v>2017.6179999999999</v>
      </c>
      <c r="HM136" s="398">
        <f t="shared" si="305"/>
        <v>2279.1075600000004</v>
      </c>
      <c r="HN136" s="398">
        <f t="shared" si="404"/>
        <v>3617.9201400000002</v>
      </c>
      <c r="HO136" s="382">
        <f t="shared" si="306"/>
        <v>3617.9201400000002</v>
      </c>
      <c r="HP136" s="382">
        <f t="shared" si="405"/>
        <v>0</v>
      </c>
      <c r="HQ136" s="382">
        <f t="shared" si="428"/>
        <v>0</v>
      </c>
      <c r="HR136" s="382">
        <f t="shared" si="429"/>
        <v>0</v>
      </c>
      <c r="HS136" s="382">
        <f t="shared" si="430"/>
        <v>0</v>
      </c>
      <c r="HT136" s="382">
        <f t="shared" si="431"/>
        <v>0</v>
      </c>
      <c r="HU136" s="382">
        <f t="shared" si="432"/>
        <v>0</v>
      </c>
      <c r="HV136" s="382">
        <f t="shared" si="433"/>
        <v>2017.6179999999999</v>
      </c>
      <c r="HW136" s="382">
        <f t="shared" si="434"/>
        <v>0</v>
      </c>
      <c r="HX136" s="382">
        <f t="shared" si="435"/>
        <v>3617.9201400000002</v>
      </c>
      <c r="HY136" s="382">
        <f t="shared" si="436"/>
        <v>0</v>
      </c>
      <c r="HZ136" s="382">
        <f t="shared" si="437"/>
        <v>2279.1075600000004</v>
      </c>
      <c r="IA136" s="382">
        <f t="shared" si="438"/>
        <v>0</v>
      </c>
      <c r="IB136" s="382">
        <f t="shared" si="439"/>
        <v>0</v>
      </c>
      <c r="IC136" s="382">
        <f t="shared" si="440"/>
        <v>0</v>
      </c>
      <c r="ID136" s="382">
        <f t="shared" si="441"/>
        <v>0</v>
      </c>
      <c r="IE136" s="382">
        <f t="shared" si="442"/>
        <v>0</v>
      </c>
      <c r="IF136" s="382">
        <f t="shared" si="443"/>
        <v>0</v>
      </c>
      <c r="IG136" s="382">
        <f t="shared" si="444"/>
        <v>0</v>
      </c>
    </row>
    <row r="137" spans="1:241" s="35" customFormat="1" ht="31.5" customHeight="1" outlineLevel="1">
      <c r="A137" s="57" t="s">
        <v>167</v>
      </c>
      <c r="B137" s="65" t="s">
        <v>251</v>
      </c>
      <c r="C137" s="76" t="s">
        <v>168</v>
      </c>
      <c r="D137" s="60" t="s">
        <v>337</v>
      </c>
      <c r="E137" s="373" t="s">
        <v>43</v>
      </c>
      <c r="F137" s="55"/>
      <c r="G137" s="245" t="s">
        <v>13</v>
      </c>
      <c r="H137" s="245"/>
      <c r="I137" s="245"/>
      <c r="J137" s="245">
        <v>2020</v>
      </c>
      <c r="K137" s="245">
        <v>2020</v>
      </c>
      <c r="L137" s="245"/>
      <c r="M137" s="34">
        <f t="shared" si="566"/>
        <v>5075.3239999999996</v>
      </c>
      <c r="N137" s="341" t="s">
        <v>606</v>
      </c>
      <c r="O137" s="34">
        <f t="shared" si="567"/>
        <v>7386.4840000000004</v>
      </c>
      <c r="P137" s="34">
        <f t="shared" si="568"/>
        <v>0</v>
      </c>
      <c r="Q137" s="34">
        <f t="shared" si="568"/>
        <v>0</v>
      </c>
      <c r="R137" s="34">
        <f t="shared" si="568"/>
        <v>0</v>
      </c>
      <c r="S137" s="34">
        <f t="shared" si="568"/>
        <v>0</v>
      </c>
      <c r="T137" s="34">
        <f t="shared" si="568"/>
        <v>0</v>
      </c>
      <c r="U137" s="34">
        <f t="shared" si="568"/>
        <v>0</v>
      </c>
      <c r="V137" s="66">
        <f t="shared" si="448"/>
        <v>0</v>
      </c>
      <c r="W137" s="34"/>
      <c r="X137" s="34"/>
      <c r="Y137" s="34"/>
      <c r="Z137" s="34"/>
      <c r="AA137" s="34"/>
      <c r="AB137" s="34"/>
      <c r="AC137" s="34"/>
      <c r="AD137" s="34"/>
      <c r="AE137" s="34"/>
      <c r="AF137" s="34"/>
      <c r="AG137" s="34">
        <f t="shared" si="573"/>
        <v>5075.3239999999996</v>
      </c>
      <c r="AH137" s="34">
        <f t="shared" si="573"/>
        <v>7386.4840000000004</v>
      </c>
      <c r="AI137" s="34">
        <f t="shared" si="415"/>
        <v>449</v>
      </c>
      <c r="AJ137" s="34">
        <v>123.97399999999999</v>
      </c>
      <c r="AK137" s="34"/>
      <c r="AL137" s="34"/>
      <c r="AM137" s="34"/>
      <c r="AN137" s="34"/>
      <c r="AO137" s="34"/>
      <c r="AP137" s="34">
        <v>325.02600000000001</v>
      </c>
      <c r="AQ137" s="34"/>
      <c r="AR137" s="34"/>
      <c r="AS137" s="34">
        <f t="shared" si="574"/>
        <v>0</v>
      </c>
      <c r="AT137" s="34">
        <f t="shared" si="574"/>
        <v>0</v>
      </c>
      <c r="AU137" s="34"/>
      <c r="AV137" s="34">
        <f t="shared" si="569"/>
        <v>0</v>
      </c>
      <c r="AW137" s="34">
        <f t="shared" si="569"/>
        <v>0</v>
      </c>
      <c r="AX137" s="34"/>
      <c r="AY137" s="34">
        <f t="shared" si="570"/>
        <v>0</v>
      </c>
      <c r="AZ137" s="34">
        <f t="shared" si="570"/>
        <v>0</v>
      </c>
      <c r="BA137" s="34"/>
      <c r="BB137" s="34"/>
      <c r="BC137" s="34"/>
      <c r="BD137" s="34"/>
      <c r="BE137" s="34"/>
      <c r="BF137" s="34"/>
      <c r="BG137" s="34"/>
      <c r="BH137" s="34"/>
      <c r="BI137" s="34"/>
      <c r="BJ137" s="34"/>
      <c r="BK137" s="34"/>
      <c r="BL137" s="34"/>
      <c r="BM137" s="34">
        <f t="shared" si="571"/>
        <v>0</v>
      </c>
      <c r="BN137" s="34">
        <f t="shared" si="571"/>
        <v>0</v>
      </c>
      <c r="BO137" s="34"/>
      <c r="BP137" s="34"/>
      <c r="BQ137" s="34"/>
      <c r="BR137" s="34"/>
      <c r="BS137" s="34"/>
      <c r="BT137" s="34"/>
      <c r="BU137" s="34"/>
      <c r="BV137" s="34"/>
      <c r="BW137" s="34"/>
      <c r="BX137" s="34"/>
      <c r="BY137" s="34"/>
      <c r="BZ137" s="34"/>
      <c r="CA137" s="34">
        <f t="shared" si="575"/>
        <v>5075.3239999999996</v>
      </c>
      <c r="CB137" s="34">
        <f t="shared" si="575"/>
        <v>7386.4840000000004</v>
      </c>
      <c r="CC137" s="34"/>
      <c r="CD137" s="34"/>
      <c r="CE137" s="34"/>
      <c r="CF137" s="34"/>
      <c r="CG137" s="34"/>
      <c r="CH137" s="34"/>
      <c r="CI137" s="34">
        <v>5075.3239999999996</v>
      </c>
      <c r="CJ137" s="34">
        <v>7386.4840000000004</v>
      </c>
      <c r="CK137" s="34"/>
      <c r="CL137" s="34"/>
      <c r="CM137" s="34"/>
      <c r="CN137" s="34"/>
      <c r="CO137" s="34">
        <f t="shared" si="572"/>
        <v>0</v>
      </c>
      <c r="CP137" s="34">
        <f t="shared" si="572"/>
        <v>0</v>
      </c>
      <c r="CQ137" s="34"/>
      <c r="CR137" s="34"/>
      <c r="CS137" s="34"/>
      <c r="CT137" s="34"/>
      <c r="CU137" s="34"/>
      <c r="CV137" s="34"/>
      <c r="CW137" s="34"/>
      <c r="CX137" s="34"/>
      <c r="CY137" s="34"/>
      <c r="CZ137" s="34"/>
      <c r="DA137" s="34"/>
      <c r="DB137" s="34"/>
      <c r="DC137" s="380">
        <f t="shared" si="461"/>
        <v>5075.3239999999996</v>
      </c>
      <c r="DD137" s="380">
        <f t="shared" si="462"/>
        <v>7386.4840000000004</v>
      </c>
      <c r="DE137" s="64">
        <f t="shared" si="463"/>
        <v>0</v>
      </c>
      <c r="DF137" s="64">
        <f t="shared" si="464"/>
        <v>0</v>
      </c>
      <c r="DG137" s="64">
        <f t="shared" si="465"/>
        <v>0</v>
      </c>
      <c r="DH137" s="64">
        <f t="shared" si="466"/>
        <v>0</v>
      </c>
      <c r="DI137" s="64">
        <f t="shared" si="467"/>
        <v>0</v>
      </c>
      <c r="DJ137" s="64">
        <f t="shared" si="468"/>
        <v>0</v>
      </c>
      <c r="DK137" s="64">
        <f t="shared" si="469"/>
        <v>5075.3239999999996</v>
      </c>
      <c r="DL137" s="64">
        <f t="shared" si="470"/>
        <v>7386.4840000000004</v>
      </c>
      <c r="DM137" s="64">
        <f t="shared" si="471"/>
        <v>0</v>
      </c>
      <c r="DN137" s="64">
        <f t="shared" si="472"/>
        <v>0</v>
      </c>
      <c r="DO137" s="64">
        <f t="shared" si="473"/>
        <v>0</v>
      </c>
      <c r="DP137" s="64">
        <f t="shared" si="474"/>
        <v>0</v>
      </c>
      <c r="DQ137" s="245"/>
      <c r="DR137" s="245"/>
      <c r="DS137" s="245"/>
      <c r="DT137" s="245"/>
      <c r="DU137" s="245"/>
      <c r="DV137" s="245"/>
      <c r="DW137" s="245"/>
      <c r="DX137" s="245"/>
      <c r="DY137" s="33"/>
      <c r="DZ137" s="33"/>
      <c r="EA137" s="33"/>
      <c r="EB137" s="64">
        <f t="shared" si="533"/>
        <v>0</v>
      </c>
      <c r="EC137" s="426">
        <f t="shared" si="534"/>
        <v>123.97399999999999</v>
      </c>
      <c r="ED137" s="426">
        <f t="shared" si="384"/>
        <v>0</v>
      </c>
      <c r="EE137" s="64">
        <f t="shared" si="385"/>
        <v>0</v>
      </c>
      <c r="EF137" s="64">
        <f t="shared" si="475"/>
        <v>0</v>
      </c>
      <c r="EG137" s="64">
        <f t="shared" si="386"/>
        <v>0</v>
      </c>
      <c r="EH137" s="64">
        <f t="shared" si="476"/>
        <v>0</v>
      </c>
      <c r="EI137" s="64">
        <f t="shared" si="477"/>
        <v>0</v>
      </c>
      <c r="EJ137" s="64">
        <f t="shared" si="387"/>
        <v>0</v>
      </c>
      <c r="EK137" s="64">
        <f t="shared" si="478"/>
        <v>0</v>
      </c>
      <c r="EL137" s="64">
        <f t="shared" si="479"/>
        <v>0</v>
      </c>
      <c r="EM137" s="64">
        <f t="shared" si="480"/>
        <v>0</v>
      </c>
      <c r="EN137" s="64">
        <f t="shared" si="481"/>
        <v>0</v>
      </c>
      <c r="EO137" s="64">
        <f t="shared" si="482"/>
        <v>0</v>
      </c>
      <c r="EP137" s="64">
        <f t="shared" si="483"/>
        <v>123.97399999999999</v>
      </c>
      <c r="EQ137" s="64">
        <f t="shared" si="484"/>
        <v>0</v>
      </c>
      <c r="ER137" s="64">
        <f t="shared" si="485"/>
        <v>0</v>
      </c>
      <c r="ES137" s="64"/>
      <c r="ET137" s="426">
        <f t="shared" si="486"/>
        <v>0</v>
      </c>
      <c r="EU137" s="64">
        <f t="shared" si="487"/>
        <v>0</v>
      </c>
      <c r="EV137" s="64"/>
      <c r="EW137" s="426">
        <f t="shared" si="488"/>
        <v>0</v>
      </c>
      <c r="EX137" s="64">
        <f t="shared" si="535"/>
        <v>0</v>
      </c>
      <c r="EY137" s="426">
        <f t="shared" si="536"/>
        <v>0</v>
      </c>
      <c r="EZ137" s="426">
        <f t="shared" si="390"/>
        <v>0</v>
      </c>
      <c r="FA137" s="64">
        <f t="shared" si="391"/>
        <v>0</v>
      </c>
      <c r="FB137" s="64">
        <f t="shared" si="489"/>
        <v>0</v>
      </c>
      <c r="FC137" s="64">
        <f t="shared" si="392"/>
        <v>0</v>
      </c>
      <c r="FD137" s="64">
        <f t="shared" si="490"/>
        <v>0</v>
      </c>
      <c r="FE137" s="64">
        <f t="shared" si="491"/>
        <v>0</v>
      </c>
      <c r="FF137" s="64">
        <f t="shared" si="393"/>
        <v>0</v>
      </c>
      <c r="FG137" s="64">
        <f t="shared" si="492"/>
        <v>0</v>
      </c>
      <c r="FH137" s="64">
        <f t="shared" si="493"/>
        <v>0</v>
      </c>
      <c r="FI137" s="64">
        <f t="shared" si="494"/>
        <v>0</v>
      </c>
      <c r="FJ137" s="64">
        <f t="shared" si="495"/>
        <v>0</v>
      </c>
      <c r="FK137" s="64">
        <f t="shared" si="496"/>
        <v>0</v>
      </c>
      <c r="FL137" s="64">
        <f t="shared" si="497"/>
        <v>0</v>
      </c>
      <c r="FM137" s="64">
        <f t="shared" si="498"/>
        <v>0</v>
      </c>
      <c r="FN137" s="64">
        <f t="shared" si="499"/>
        <v>0</v>
      </c>
      <c r="FO137" s="64"/>
      <c r="FP137" s="64">
        <f t="shared" si="500"/>
        <v>0</v>
      </c>
      <c r="FQ137" s="64">
        <f t="shared" si="501"/>
        <v>0</v>
      </c>
      <c r="FR137" s="64"/>
      <c r="FS137" s="64">
        <f t="shared" si="502"/>
        <v>0</v>
      </c>
      <c r="FT137" s="64">
        <f t="shared" si="503"/>
        <v>5075.3239999999996</v>
      </c>
      <c r="FU137" s="432">
        <f t="shared" si="504"/>
        <v>325.02600000000001</v>
      </c>
      <c r="FV137" s="426">
        <f t="shared" si="394"/>
        <v>7386.4840000000004</v>
      </c>
      <c r="FW137" s="64">
        <f t="shared" si="395"/>
        <v>7386.4840000000004</v>
      </c>
      <c r="FX137" s="64">
        <f t="shared" si="505"/>
        <v>0</v>
      </c>
      <c r="FY137" s="64">
        <f t="shared" si="396"/>
        <v>0</v>
      </c>
      <c r="FZ137" s="64">
        <f t="shared" si="506"/>
        <v>0</v>
      </c>
      <c r="GA137" s="64">
        <f t="shared" si="507"/>
        <v>0</v>
      </c>
      <c r="GB137" s="64">
        <f t="shared" si="397"/>
        <v>0</v>
      </c>
      <c r="GC137" s="64">
        <f t="shared" si="508"/>
        <v>0</v>
      </c>
      <c r="GD137" s="64">
        <f t="shared" si="509"/>
        <v>0</v>
      </c>
      <c r="GE137" s="64">
        <f t="shared" si="510"/>
        <v>0</v>
      </c>
      <c r="GF137" s="64">
        <f t="shared" si="511"/>
        <v>0</v>
      </c>
      <c r="GG137" s="64">
        <f t="shared" si="512"/>
        <v>5075.3239999999996</v>
      </c>
      <c r="GH137" s="64">
        <f t="shared" si="513"/>
        <v>325.02600000000001</v>
      </c>
      <c r="GI137" s="64">
        <f t="shared" si="514"/>
        <v>7386.4840000000004</v>
      </c>
      <c r="GJ137" s="64">
        <f t="shared" si="515"/>
        <v>0</v>
      </c>
      <c r="GK137" s="64"/>
      <c r="GL137" s="64">
        <f t="shared" si="516"/>
        <v>0</v>
      </c>
      <c r="GM137" s="64">
        <f t="shared" si="517"/>
        <v>0</v>
      </c>
      <c r="GN137" s="64"/>
      <c r="GO137" s="64">
        <f t="shared" si="518"/>
        <v>0</v>
      </c>
      <c r="GP137" s="64">
        <f t="shared" si="519"/>
        <v>0</v>
      </c>
      <c r="GQ137" s="426">
        <f t="shared" si="520"/>
        <v>0</v>
      </c>
      <c r="GR137" s="426">
        <f t="shared" si="398"/>
        <v>0</v>
      </c>
      <c r="GS137" s="64">
        <f t="shared" si="399"/>
        <v>0</v>
      </c>
      <c r="GT137" s="64">
        <f t="shared" si="521"/>
        <v>0</v>
      </c>
      <c r="GU137" s="64">
        <f t="shared" si="400"/>
        <v>0</v>
      </c>
      <c r="GV137" s="64">
        <f t="shared" si="522"/>
        <v>0</v>
      </c>
      <c r="GW137" s="64">
        <f t="shared" si="523"/>
        <v>0</v>
      </c>
      <c r="GX137" s="64">
        <f t="shared" si="401"/>
        <v>0</v>
      </c>
      <c r="GY137" s="64">
        <f t="shared" si="524"/>
        <v>0</v>
      </c>
      <c r="GZ137" s="64">
        <f t="shared" si="525"/>
        <v>0</v>
      </c>
      <c r="HA137" s="64">
        <f t="shared" si="402"/>
        <v>0</v>
      </c>
      <c r="HB137" s="64">
        <f t="shared" si="526"/>
        <v>0</v>
      </c>
      <c r="HC137" s="64">
        <f t="shared" si="527"/>
        <v>0</v>
      </c>
      <c r="HD137" s="64">
        <f t="shared" si="403"/>
        <v>0</v>
      </c>
      <c r="HE137" s="64">
        <f t="shared" si="528"/>
        <v>0</v>
      </c>
      <c r="HF137" s="64">
        <f t="shared" si="529"/>
        <v>0</v>
      </c>
      <c r="HG137" s="64"/>
      <c r="HH137" s="64">
        <f t="shared" si="530"/>
        <v>0</v>
      </c>
      <c r="HI137" s="64">
        <f t="shared" si="531"/>
        <v>0</v>
      </c>
      <c r="HJ137" s="64"/>
      <c r="HK137" s="64">
        <f t="shared" si="532"/>
        <v>0</v>
      </c>
      <c r="HL137" s="382">
        <f t="shared" si="381"/>
        <v>5075.3239999999996</v>
      </c>
      <c r="HM137" s="398">
        <f t="shared" si="305"/>
        <v>449</v>
      </c>
      <c r="HN137" s="398">
        <f t="shared" si="404"/>
        <v>7386.4840000000004</v>
      </c>
      <c r="HO137" s="382">
        <f t="shared" si="306"/>
        <v>7386.4840000000004</v>
      </c>
      <c r="HP137" s="382">
        <f t="shared" si="405"/>
        <v>0</v>
      </c>
      <c r="HQ137" s="382">
        <f t="shared" si="428"/>
        <v>0</v>
      </c>
      <c r="HR137" s="382">
        <f t="shared" si="429"/>
        <v>0</v>
      </c>
      <c r="HS137" s="382">
        <f t="shared" si="430"/>
        <v>0</v>
      </c>
      <c r="HT137" s="382">
        <f t="shared" si="431"/>
        <v>0</v>
      </c>
      <c r="HU137" s="382">
        <f t="shared" si="432"/>
        <v>0</v>
      </c>
      <c r="HV137" s="382">
        <f t="shared" si="433"/>
        <v>0</v>
      </c>
      <c r="HW137" s="382">
        <f t="shared" si="434"/>
        <v>0</v>
      </c>
      <c r="HX137" s="382">
        <f t="shared" si="435"/>
        <v>0</v>
      </c>
      <c r="HY137" s="382">
        <f t="shared" si="436"/>
        <v>5075.3239999999996</v>
      </c>
      <c r="HZ137" s="382">
        <f t="shared" si="437"/>
        <v>449</v>
      </c>
      <c r="IA137" s="382">
        <f t="shared" si="438"/>
        <v>7386.4840000000004</v>
      </c>
      <c r="IB137" s="382">
        <f t="shared" si="439"/>
        <v>0</v>
      </c>
      <c r="IC137" s="382">
        <f t="shared" si="440"/>
        <v>0</v>
      </c>
      <c r="ID137" s="382">
        <f t="shared" si="441"/>
        <v>0</v>
      </c>
      <c r="IE137" s="382">
        <f t="shared" si="442"/>
        <v>0</v>
      </c>
      <c r="IF137" s="382">
        <f t="shared" si="443"/>
        <v>0</v>
      </c>
      <c r="IG137" s="382">
        <f t="shared" si="444"/>
        <v>0</v>
      </c>
    </row>
    <row r="138" spans="1:241" s="35" customFormat="1" ht="31.5" hidden="1" customHeight="1" outlineLevel="1">
      <c r="A138" s="57" t="s">
        <v>253</v>
      </c>
      <c r="B138" s="65" t="s">
        <v>232</v>
      </c>
      <c r="C138" s="76" t="s">
        <v>168</v>
      </c>
      <c r="D138" s="60" t="s">
        <v>194</v>
      </c>
      <c r="E138" s="373" t="s">
        <v>43</v>
      </c>
      <c r="F138" s="55"/>
      <c r="G138" s="245" t="s">
        <v>13</v>
      </c>
      <c r="H138" s="245"/>
      <c r="I138" s="245"/>
      <c r="J138" s="245">
        <v>2022</v>
      </c>
      <c r="K138" s="245">
        <v>2022</v>
      </c>
      <c r="L138" s="245"/>
      <c r="M138" s="34">
        <f t="shared" si="566"/>
        <v>6613.3149999999996</v>
      </c>
      <c r="N138" s="341" t="s">
        <v>606</v>
      </c>
      <c r="O138" s="34">
        <f t="shared" si="567"/>
        <v>6613.3149999999996</v>
      </c>
      <c r="P138" s="34">
        <f t="shared" si="568"/>
        <v>0</v>
      </c>
      <c r="Q138" s="34">
        <f t="shared" si="568"/>
        <v>0</v>
      </c>
      <c r="R138" s="34">
        <f t="shared" si="568"/>
        <v>0</v>
      </c>
      <c r="S138" s="34">
        <f t="shared" si="568"/>
        <v>0</v>
      </c>
      <c r="T138" s="34">
        <f t="shared" si="568"/>
        <v>0</v>
      </c>
      <c r="U138" s="34">
        <f t="shared" si="568"/>
        <v>0</v>
      </c>
      <c r="V138" s="66">
        <f t="shared" si="448"/>
        <v>0</v>
      </c>
      <c r="W138" s="34"/>
      <c r="X138" s="34"/>
      <c r="Y138" s="34"/>
      <c r="Z138" s="34"/>
      <c r="AA138" s="34"/>
      <c r="AB138" s="34"/>
      <c r="AC138" s="34"/>
      <c r="AD138" s="34"/>
      <c r="AE138" s="34"/>
      <c r="AF138" s="34"/>
      <c r="AG138" s="34">
        <f t="shared" si="573"/>
        <v>0</v>
      </c>
      <c r="AH138" s="34">
        <f t="shared" si="573"/>
        <v>0</v>
      </c>
      <c r="AI138" s="34">
        <f t="shared" si="415"/>
        <v>0</v>
      </c>
      <c r="AJ138" s="34"/>
      <c r="AK138" s="34"/>
      <c r="AL138" s="34"/>
      <c r="AM138" s="34"/>
      <c r="AN138" s="34"/>
      <c r="AO138" s="34"/>
      <c r="AP138" s="34"/>
      <c r="AQ138" s="34"/>
      <c r="AR138" s="34"/>
      <c r="AS138" s="34">
        <f t="shared" si="574"/>
        <v>0</v>
      </c>
      <c r="AT138" s="34">
        <f t="shared" si="574"/>
        <v>0</v>
      </c>
      <c r="AU138" s="34"/>
      <c r="AV138" s="34">
        <f t="shared" si="569"/>
        <v>6613.3149999999996</v>
      </c>
      <c r="AW138" s="34">
        <f t="shared" si="569"/>
        <v>6613.3149999999996</v>
      </c>
      <c r="AX138" s="34"/>
      <c r="AY138" s="34">
        <f t="shared" si="570"/>
        <v>0</v>
      </c>
      <c r="AZ138" s="34">
        <f t="shared" si="570"/>
        <v>0</v>
      </c>
      <c r="BA138" s="34"/>
      <c r="BB138" s="34"/>
      <c r="BC138" s="34"/>
      <c r="BD138" s="34"/>
      <c r="BE138" s="34"/>
      <c r="BF138" s="34"/>
      <c r="BG138" s="34"/>
      <c r="BH138" s="34"/>
      <c r="BI138" s="34"/>
      <c r="BJ138" s="34"/>
      <c r="BK138" s="34"/>
      <c r="BL138" s="34"/>
      <c r="BM138" s="34">
        <f t="shared" si="571"/>
        <v>0</v>
      </c>
      <c r="BN138" s="34">
        <f t="shared" si="571"/>
        <v>0</v>
      </c>
      <c r="BO138" s="34"/>
      <c r="BP138" s="34"/>
      <c r="BQ138" s="34"/>
      <c r="BR138" s="34"/>
      <c r="BS138" s="34"/>
      <c r="BT138" s="34"/>
      <c r="BU138" s="34"/>
      <c r="BV138" s="34"/>
      <c r="BW138" s="34"/>
      <c r="BX138" s="34"/>
      <c r="BY138" s="34"/>
      <c r="BZ138" s="34"/>
      <c r="CA138" s="34">
        <f t="shared" si="575"/>
        <v>6613.3149999999996</v>
      </c>
      <c r="CB138" s="34">
        <f t="shared" si="575"/>
        <v>6613.3149999999996</v>
      </c>
      <c r="CC138" s="34"/>
      <c r="CD138" s="34"/>
      <c r="CE138" s="34"/>
      <c r="CF138" s="34"/>
      <c r="CG138" s="34"/>
      <c r="CH138" s="34"/>
      <c r="CI138" s="34"/>
      <c r="CJ138" s="34"/>
      <c r="CK138" s="34"/>
      <c r="CL138" s="34"/>
      <c r="CM138" s="34">
        <v>6613.3149999999996</v>
      </c>
      <c r="CN138" s="34">
        <v>6613.3149999999996</v>
      </c>
      <c r="CO138" s="34">
        <f t="shared" si="572"/>
        <v>0</v>
      </c>
      <c r="CP138" s="34">
        <f t="shared" si="572"/>
        <v>0</v>
      </c>
      <c r="CQ138" s="34"/>
      <c r="CR138" s="34"/>
      <c r="CS138" s="34"/>
      <c r="CT138" s="34"/>
      <c r="CU138" s="34"/>
      <c r="CV138" s="34"/>
      <c r="CW138" s="34"/>
      <c r="CX138" s="34"/>
      <c r="CY138" s="34"/>
      <c r="CZ138" s="34"/>
      <c r="DA138" s="34"/>
      <c r="DB138" s="34"/>
      <c r="DC138" s="380">
        <f t="shared" si="461"/>
        <v>6613.3149999999996</v>
      </c>
      <c r="DD138" s="380">
        <f t="shared" si="462"/>
        <v>6613.3149999999996</v>
      </c>
      <c r="DE138" s="64">
        <f t="shared" si="463"/>
        <v>0</v>
      </c>
      <c r="DF138" s="64">
        <f t="shared" si="464"/>
        <v>0</v>
      </c>
      <c r="DG138" s="64">
        <f t="shared" si="465"/>
        <v>0</v>
      </c>
      <c r="DH138" s="64">
        <f t="shared" si="466"/>
        <v>0</v>
      </c>
      <c r="DI138" s="64">
        <f t="shared" si="467"/>
        <v>0</v>
      </c>
      <c r="DJ138" s="64">
        <f t="shared" si="468"/>
        <v>0</v>
      </c>
      <c r="DK138" s="64">
        <f t="shared" si="469"/>
        <v>0</v>
      </c>
      <c r="DL138" s="64">
        <f t="shared" si="470"/>
        <v>0</v>
      </c>
      <c r="DM138" s="64">
        <f t="shared" si="471"/>
        <v>0</v>
      </c>
      <c r="DN138" s="64">
        <f t="shared" si="472"/>
        <v>0</v>
      </c>
      <c r="DO138" s="64">
        <f t="shared" si="473"/>
        <v>6613.3149999999996</v>
      </c>
      <c r="DP138" s="64">
        <f t="shared" si="474"/>
        <v>6613.3149999999996</v>
      </c>
      <c r="DQ138" s="245"/>
      <c r="DR138" s="245"/>
      <c r="DS138" s="245"/>
      <c r="DT138" s="245"/>
      <c r="DU138" s="245"/>
      <c r="DV138" s="245"/>
      <c r="DW138" s="245"/>
      <c r="DX138" s="245"/>
      <c r="DY138" s="33"/>
      <c r="DZ138" s="33"/>
      <c r="EA138" s="33"/>
      <c r="EB138" s="64">
        <f t="shared" si="533"/>
        <v>0</v>
      </c>
      <c r="EC138" s="426">
        <f t="shared" si="534"/>
        <v>0</v>
      </c>
      <c r="ED138" s="426">
        <f t="shared" si="384"/>
        <v>0</v>
      </c>
      <c r="EE138" s="64">
        <f t="shared" si="385"/>
        <v>0</v>
      </c>
      <c r="EF138" s="64">
        <f t="shared" si="475"/>
        <v>0</v>
      </c>
      <c r="EG138" s="64">
        <f t="shared" si="386"/>
        <v>0</v>
      </c>
      <c r="EH138" s="64">
        <f t="shared" si="476"/>
        <v>0</v>
      </c>
      <c r="EI138" s="64">
        <f t="shared" si="477"/>
        <v>0</v>
      </c>
      <c r="EJ138" s="64">
        <f t="shared" si="387"/>
        <v>0</v>
      </c>
      <c r="EK138" s="64">
        <f t="shared" si="478"/>
        <v>0</v>
      </c>
      <c r="EL138" s="64">
        <f t="shared" si="479"/>
        <v>0</v>
      </c>
      <c r="EM138" s="64">
        <f t="shared" si="480"/>
        <v>0</v>
      </c>
      <c r="EN138" s="64">
        <f t="shared" si="481"/>
        <v>0</v>
      </c>
      <c r="EO138" s="64">
        <f t="shared" si="482"/>
        <v>0</v>
      </c>
      <c r="EP138" s="64">
        <f t="shared" si="483"/>
        <v>0</v>
      </c>
      <c r="EQ138" s="64">
        <f t="shared" si="484"/>
        <v>0</v>
      </c>
      <c r="ER138" s="64">
        <f t="shared" si="485"/>
        <v>0</v>
      </c>
      <c r="ES138" s="64"/>
      <c r="ET138" s="426">
        <f t="shared" si="486"/>
        <v>0</v>
      </c>
      <c r="EU138" s="64">
        <f t="shared" si="487"/>
        <v>0</v>
      </c>
      <c r="EV138" s="64"/>
      <c r="EW138" s="426">
        <f t="shared" si="488"/>
        <v>0</v>
      </c>
      <c r="EX138" s="64">
        <f t="shared" si="535"/>
        <v>0</v>
      </c>
      <c r="EY138" s="426">
        <f t="shared" si="536"/>
        <v>0</v>
      </c>
      <c r="EZ138" s="426">
        <f t="shared" si="390"/>
        <v>0</v>
      </c>
      <c r="FA138" s="64">
        <f t="shared" si="391"/>
        <v>0</v>
      </c>
      <c r="FB138" s="64">
        <f t="shared" si="489"/>
        <v>0</v>
      </c>
      <c r="FC138" s="64">
        <f t="shared" si="392"/>
        <v>0</v>
      </c>
      <c r="FD138" s="64">
        <f t="shared" si="490"/>
        <v>0</v>
      </c>
      <c r="FE138" s="64">
        <f t="shared" si="491"/>
        <v>0</v>
      </c>
      <c r="FF138" s="64">
        <f t="shared" si="393"/>
        <v>0</v>
      </c>
      <c r="FG138" s="64">
        <f t="shared" si="492"/>
        <v>0</v>
      </c>
      <c r="FH138" s="64">
        <f t="shared" si="493"/>
        <v>0</v>
      </c>
      <c r="FI138" s="64">
        <f t="shared" si="494"/>
        <v>0</v>
      </c>
      <c r="FJ138" s="64">
        <f t="shared" si="495"/>
        <v>0</v>
      </c>
      <c r="FK138" s="64">
        <f t="shared" si="496"/>
        <v>0</v>
      </c>
      <c r="FL138" s="64">
        <f t="shared" si="497"/>
        <v>0</v>
      </c>
      <c r="FM138" s="64">
        <f t="shared" si="498"/>
        <v>0</v>
      </c>
      <c r="FN138" s="64">
        <f t="shared" si="499"/>
        <v>0</v>
      </c>
      <c r="FO138" s="64"/>
      <c r="FP138" s="64">
        <f t="shared" si="500"/>
        <v>0</v>
      </c>
      <c r="FQ138" s="64">
        <f t="shared" si="501"/>
        <v>0</v>
      </c>
      <c r="FR138" s="64"/>
      <c r="FS138" s="64">
        <f t="shared" si="502"/>
        <v>0</v>
      </c>
      <c r="FT138" s="64">
        <f t="shared" si="503"/>
        <v>6613.3149999999996</v>
      </c>
      <c r="FU138" s="426">
        <f t="shared" si="504"/>
        <v>0</v>
      </c>
      <c r="FV138" s="426">
        <f t="shared" si="394"/>
        <v>0</v>
      </c>
      <c r="FW138" s="64">
        <f t="shared" si="395"/>
        <v>6613.3149999999996</v>
      </c>
      <c r="FX138" s="64">
        <f t="shared" si="505"/>
        <v>0</v>
      </c>
      <c r="FY138" s="64">
        <f t="shared" si="396"/>
        <v>0</v>
      </c>
      <c r="FZ138" s="64">
        <f t="shared" si="506"/>
        <v>0</v>
      </c>
      <c r="GA138" s="64">
        <f t="shared" si="507"/>
        <v>0</v>
      </c>
      <c r="GB138" s="64">
        <f t="shared" si="397"/>
        <v>0</v>
      </c>
      <c r="GC138" s="64">
        <f t="shared" si="508"/>
        <v>0</v>
      </c>
      <c r="GD138" s="64">
        <f t="shared" si="509"/>
        <v>0</v>
      </c>
      <c r="GE138" s="64">
        <f t="shared" si="510"/>
        <v>0</v>
      </c>
      <c r="GF138" s="64">
        <f t="shared" si="511"/>
        <v>0</v>
      </c>
      <c r="GG138" s="64">
        <f t="shared" si="512"/>
        <v>0</v>
      </c>
      <c r="GH138" s="64">
        <f t="shared" si="513"/>
        <v>0</v>
      </c>
      <c r="GI138" s="64">
        <f t="shared" si="514"/>
        <v>0</v>
      </c>
      <c r="GJ138" s="64">
        <f t="shared" si="515"/>
        <v>0</v>
      </c>
      <c r="GK138" s="64"/>
      <c r="GL138" s="64">
        <f t="shared" si="516"/>
        <v>0</v>
      </c>
      <c r="GM138" s="64">
        <f t="shared" si="517"/>
        <v>6613.3149999999996</v>
      </c>
      <c r="GN138" s="64"/>
      <c r="GO138" s="64">
        <f t="shared" si="518"/>
        <v>6613.3149999999996</v>
      </c>
      <c r="GP138" s="64">
        <f t="shared" si="519"/>
        <v>0</v>
      </c>
      <c r="GQ138" s="426">
        <f t="shared" si="520"/>
        <v>0</v>
      </c>
      <c r="GR138" s="426">
        <f t="shared" si="398"/>
        <v>0</v>
      </c>
      <c r="GS138" s="64">
        <f t="shared" si="399"/>
        <v>0</v>
      </c>
      <c r="GT138" s="64">
        <f t="shared" si="521"/>
        <v>0</v>
      </c>
      <c r="GU138" s="64">
        <f t="shared" si="400"/>
        <v>0</v>
      </c>
      <c r="GV138" s="64">
        <f t="shared" si="522"/>
        <v>0</v>
      </c>
      <c r="GW138" s="64">
        <f t="shared" si="523"/>
        <v>0</v>
      </c>
      <c r="GX138" s="64">
        <f t="shared" si="401"/>
        <v>0</v>
      </c>
      <c r="GY138" s="64">
        <f t="shared" si="524"/>
        <v>0</v>
      </c>
      <c r="GZ138" s="64">
        <f t="shared" si="525"/>
        <v>0</v>
      </c>
      <c r="HA138" s="64">
        <f t="shared" si="402"/>
        <v>0</v>
      </c>
      <c r="HB138" s="64">
        <f t="shared" si="526"/>
        <v>0</v>
      </c>
      <c r="HC138" s="64">
        <f t="shared" si="527"/>
        <v>0</v>
      </c>
      <c r="HD138" s="64">
        <f t="shared" si="403"/>
        <v>0</v>
      </c>
      <c r="HE138" s="64">
        <f t="shared" si="528"/>
        <v>0</v>
      </c>
      <c r="HF138" s="64">
        <f t="shared" si="529"/>
        <v>0</v>
      </c>
      <c r="HG138" s="64"/>
      <c r="HH138" s="64">
        <f t="shared" si="530"/>
        <v>0</v>
      </c>
      <c r="HI138" s="64">
        <f t="shared" si="531"/>
        <v>0</v>
      </c>
      <c r="HJ138" s="64"/>
      <c r="HK138" s="64">
        <f t="shared" si="532"/>
        <v>0</v>
      </c>
      <c r="HL138" s="382">
        <f t="shared" si="381"/>
        <v>6613.3149999999996</v>
      </c>
      <c r="HM138" s="398">
        <f t="shared" si="305"/>
        <v>0</v>
      </c>
      <c r="HN138" s="398">
        <f t="shared" si="404"/>
        <v>0</v>
      </c>
      <c r="HO138" s="382">
        <f t="shared" si="306"/>
        <v>6613.3149999999996</v>
      </c>
      <c r="HP138" s="382">
        <f t="shared" si="405"/>
        <v>0</v>
      </c>
      <c r="HQ138" s="382">
        <f t="shared" si="428"/>
        <v>0</v>
      </c>
      <c r="HR138" s="382">
        <f t="shared" si="429"/>
        <v>0</v>
      </c>
      <c r="HS138" s="382">
        <f t="shared" si="430"/>
        <v>0</v>
      </c>
      <c r="HT138" s="382">
        <f t="shared" si="431"/>
        <v>0</v>
      </c>
      <c r="HU138" s="382">
        <f t="shared" si="432"/>
        <v>0</v>
      </c>
      <c r="HV138" s="382">
        <f t="shared" si="433"/>
        <v>0</v>
      </c>
      <c r="HW138" s="382">
        <f t="shared" si="434"/>
        <v>0</v>
      </c>
      <c r="HX138" s="382">
        <f t="shared" si="435"/>
        <v>0</v>
      </c>
      <c r="HY138" s="382">
        <f t="shared" si="436"/>
        <v>0</v>
      </c>
      <c r="HZ138" s="382">
        <f t="shared" si="437"/>
        <v>0</v>
      </c>
      <c r="IA138" s="382">
        <f t="shared" si="438"/>
        <v>0</v>
      </c>
      <c r="IB138" s="382">
        <f t="shared" si="439"/>
        <v>0</v>
      </c>
      <c r="IC138" s="382">
        <f t="shared" si="440"/>
        <v>0</v>
      </c>
      <c r="ID138" s="382">
        <f t="shared" si="441"/>
        <v>0</v>
      </c>
      <c r="IE138" s="382">
        <f t="shared" si="442"/>
        <v>6613.3149999999996</v>
      </c>
      <c r="IF138" s="382">
        <f t="shared" si="443"/>
        <v>0</v>
      </c>
      <c r="IG138" s="382">
        <f t="shared" si="444"/>
        <v>6613.3149999999996</v>
      </c>
    </row>
    <row r="139" spans="1:241" s="35" customFormat="1" ht="31.5" customHeight="1" outlineLevel="1">
      <c r="A139" s="57" t="s">
        <v>254</v>
      </c>
      <c r="B139" s="65" t="s">
        <v>252</v>
      </c>
      <c r="C139" s="70" t="s">
        <v>168</v>
      </c>
      <c r="D139" s="283" t="s">
        <v>362</v>
      </c>
      <c r="E139" s="373" t="s">
        <v>43</v>
      </c>
      <c r="F139" s="55"/>
      <c r="G139" s="245" t="s">
        <v>13</v>
      </c>
      <c r="H139" s="245"/>
      <c r="I139" s="245"/>
      <c r="J139" s="245">
        <v>2020</v>
      </c>
      <c r="K139" s="245">
        <v>2020</v>
      </c>
      <c r="L139" s="245"/>
      <c r="M139" s="34">
        <f t="shared" si="566"/>
        <v>4844.0649999999996</v>
      </c>
      <c r="N139" s="341" t="s">
        <v>606</v>
      </c>
      <c r="O139" s="34">
        <f t="shared" si="567"/>
        <v>4844.0649999999996</v>
      </c>
      <c r="P139" s="34">
        <f t="shared" si="568"/>
        <v>0</v>
      </c>
      <c r="Q139" s="34">
        <f t="shared" si="568"/>
        <v>0</v>
      </c>
      <c r="R139" s="34">
        <f t="shared" si="568"/>
        <v>0</v>
      </c>
      <c r="S139" s="34">
        <f t="shared" si="568"/>
        <v>0</v>
      </c>
      <c r="T139" s="34">
        <f t="shared" si="568"/>
        <v>0</v>
      </c>
      <c r="U139" s="34">
        <f t="shared" si="568"/>
        <v>0</v>
      </c>
      <c r="V139" s="66">
        <f t="shared" si="448"/>
        <v>0</v>
      </c>
      <c r="W139" s="34"/>
      <c r="X139" s="34"/>
      <c r="Y139" s="34"/>
      <c r="Z139" s="34"/>
      <c r="AA139" s="34"/>
      <c r="AB139" s="34"/>
      <c r="AC139" s="34"/>
      <c r="AD139" s="34"/>
      <c r="AE139" s="34"/>
      <c r="AF139" s="34"/>
      <c r="AG139" s="34">
        <f t="shared" si="573"/>
        <v>0</v>
      </c>
      <c r="AH139" s="34">
        <f t="shared" si="573"/>
        <v>4844.0649999999996</v>
      </c>
      <c r="AI139" s="34">
        <f t="shared" si="415"/>
        <v>449</v>
      </c>
      <c r="AJ139" s="34"/>
      <c r="AK139" s="34"/>
      <c r="AL139" s="34"/>
      <c r="AM139" s="34"/>
      <c r="AN139" s="34"/>
      <c r="AO139" s="34"/>
      <c r="AP139" s="34">
        <v>449</v>
      </c>
      <c r="AQ139" s="34"/>
      <c r="AR139" s="34"/>
      <c r="AS139" s="34">
        <f t="shared" si="574"/>
        <v>0</v>
      </c>
      <c r="AT139" s="34">
        <f t="shared" si="574"/>
        <v>0</v>
      </c>
      <c r="AU139" s="34"/>
      <c r="AV139" s="34">
        <f t="shared" si="569"/>
        <v>4844.0649999999996</v>
      </c>
      <c r="AW139" s="34">
        <f t="shared" si="569"/>
        <v>0</v>
      </c>
      <c r="AX139" s="34"/>
      <c r="AY139" s="34">
        <f t="shared" si="570"/>
        <v>0</v>
      </c>
      <c r="AZ139" s="34">
        <f t="shared" si="570"/>
        <v>0</v>
      </c>
      <c r="BA139" s="34"/>
      <c r="BB139" s="34"/>
      <c r="BC139" s="34"/>
      <c r="BD139" s="34"/>
      <c r="BE139" s="34"/>
      <c r="BF139" s="34"/>
      <c r="BG139" s="34"/>
      <c r="BH139" s="34"/>
      <c r="BI139" s="34"/>
      <c r="BJ139" s="34"/>
      <c r="BK139" s="34"/>
      <c r="BL139" s="34"/>
      <c r="BM139" s="34">
        <f t="shared" si="571"/>
        <v>0</v>
      </c>
      <c r="BN139" s="34">
        <f t="shared" si="571"/>
        <v>0</v>
      </c>
      <c r="BO139" s="34"/>
      <c r="BP139" s="34"/>
      <c r="BQ139" s="34"/>
      <c r="BR139" s="34"/>
      <c r="BS139" s="34"/>
      <c r="BT139" s="34"/>
      <c r="BU139" s="34"/>
      <c r="BV139" s="34"/>
      <c r="BW139" s="34"/>
      <c r="BX139" s="34"/>
      <c r="BY139" s="34"/>
      <c r="BZ139" s="34"/>
      <c r="CA139" s="34">
        <f t="shared" si="575"/>
        <v>4844.0649999999996</v>
      </c>
      <c r="CB139" s="34">
        <f t="shared" si="575"/>
        <v>4844.0649999999996</v>
      </c>
      <c r="CC139" s="34"/>
      <c r="CD139" s="34"/>
      <c r="CE139" s="34"/>
      <c r="CF139" s="34"/>
      <c r="CG139" s="34"/>
      <c r="CH139" s="34"/>
      <c r="CI139" s="34"/>
      <c r="CJ139" s="34">
        <v>4844.0649999999996</v>
      </c>
      <c r="CK139" s="34"/>
      <c r="CL139" s="34"/>
      <c r="CM139" s="34">
        <v>4844.0649999999996</v>
      </c>
      <c r="CN139" s="34"/>
      <c r="CO139" s="34">
        <f t="shared" si="572"/>
        <v>0</v>
      </c>
      <c r="CP139" s="34">
        <f t="shared" si="572"/>
        <v>0</v>
      </c>
      <c r="CQ139" s="34"/>
      <c r="CR139" s="34"/>
      <c r="CS139" s="34"/>
      <c r="CT139" s="34"/>
      <c r="CU139" s="34"/>
      <c r="CV139" s="34"/>
      <c r="CW139" s="34"/>
      <c r="CX139" s="34"/>
      <c r="CY139" s="34"/>
      <c r="CZ139" s="34"/>
      <c r="DA139" s="34"/>
      <c r="DB139" s="34"/>
      <c r="DC139" s="380">
        <f t="shared" si="461"/>
        <v>4844.0649999999996</v>
      </c>
      <c r="DD139" s="380">
        <f t="shared" si="462"/>
        <v>4844.0649999999996</v>
      </c>
      <c r="DE139" s="64">
        <f t="shared" si="463"/>
        <v>0</v>
      </c>
      <c r="DF139" s="64">
        <f t="shared" si="464"/>
        <v>0</v>
      </c>
      <c r="DG139" s="64">
        <f t="shared" si="465"/>
        <v>0</v>
      </c>
      <c r="DH139" s="64">
        <f t="shared" si="466"/>
        <v>0</v>
      </c>
      <c r="DI139" s="64">
        <f t="shared" si="467"/>
        <v>0</v>
      </c>
      <c r="DJ139" s="64">
        <f t="shared" si="468"/>
        <v>0</v>
      </c>
      <c r="DK139" s="64">
        <f t="shared" si="469"/>
        <v>0</v>
      </c>
      <c r="DL139" s="64">
        <f t="shared" si="470"/>
        <v>4844.0649999999996</v>
      </c>
      <c r="DM139" s="64">
        <f t="shared" si="471"/>
        <v>0</v>
      </c>
      <c r="DN139" s="64">
        <f t="shared" si="472"/>
        <v>0</v>
      </c>
      <c r="DO139" s="64">
        <f t="shared" si="473"/>
        <v>4844.0649999999996</v>
      </c>
      <c r="DP139" s="64">
        <f t="shared" si="474"/>
        <v>0</v>
      </c>
      <c r="DQ139" s="245"/>
      <c r="DR139" s="245"/>
      <c r="DS139" s="245"/>
      <c r="DT139" s="245"/>
      <c r="DU139" s="245"/>
      <c r="DV139" s="245"/>
      <c r="DW139" s="245"/>
      <c r="DX139" s="245"/>
      <c r="DY139" s="33"/>
      <c r="DZ139" s="33"/>
      <c r="EA139" s="33"/>
      <c r="EB139" s="64">
        <f t="shared" si="533"/>
        <v>0</v>
      </c>
      <c r="EC139" s="426">
        <f t="shared" si="534"/>
        <v>0</v>
      </c>
      <c r="ED139" s="426">
        <f t="shared" si="384"/>
        <v>0</v>
      </c>
      <c r="EE139" s="64">
        <f t="shared" si="385"/>
        <v>0</v>
      </c>
      <c r="EF139" s="64">
        <f t="shared" si="475"/>
        <v>0</v>
      </c>
      <c r="EG139" s="64">
        <f t="shared" si="386"/>
        <v>0</v>
      </c>
      <c r="EH139" s="64">
        <f t="shared" si="476"/>
        <v>0</v>
      </c>
      <c r="EI139" s="64">
        <f t="shared" si="477"/>
        <v>0</v>
      </c>
      <c r="EJ139" s="64">
        <f t="shared" si="387"/>
        <v>0</v>
      </c>
      <c r="EK139" s="64">
        <f t="shared" si="478"/>
        <v>0</v>
      </c>
      <c r="EL139" s="64">
        <f t="shared" si="479"/>
        <v>0</v>
      </c>
      <c r="EM139" s="64">
        <f t="shared" si="480"/>
        <v>0</v>
      </c>
      <c r="EN139" s="64">
        <f t="shared" si="481"/>
        <v>0</v>
      </c>
      <c r="EO139" s="64">
        <f t="shared" si="482"/>
        <v>0</v>
      </c>
      <c r="EP139" s="64">
        <f t="shared" si="483"/>
        <v>0</v>
      </c>
      <c r="EQ139" s="64">
        <f t="shared" si="484"/>
        <v>0</v>
      </c>
      <c r="ER139" s="64">
        <f t="shared" si="485"/>
        <v>0</v>
      </c>
      <c r="ES139" s="64"/>
      <c r="ET139" s="426">
        <f t="shared" si="486"/>
        <v>0</v>
      </c>
      <c r="EU139" s="64">
        <f t="shared" si="487"/>
        <v>0</v>
      </c>
      <c r="EV139" s="64"/>
      <c r="EW139" s="426">
        <f t="shared" si="488"/>
        <v>0</v>
      </c>
      <c r="EX139" s="64">
        <f t="shared" si="535"/>
        <v>0</v>
      </c>
      <c r="EY139" s="426">
        <f t="shared" si="536"/>
        <v>0</v>
      </c>
      <c r="EZ139" s="426">
        <f t="shared" si="390"/>
        <v>0</v>
      </c>
      <c r="FA139" s="64">
        <f t="shared" si="391"/>
        <v>0</v>
      </c>
      <c r="FB139" s="64">
        <f t="shared" si="489"/>
        <v>0</v>
      </c>
      <c r="FC139" s="64">
        <f t="shared" si="392"/>
        <v>0</v>
      </c>
      <c r="FD139" s="64">
        <f t="shared" si="490"/>
        <v>0</v>
      </c>
      <c r="FE139" s="64">
        <f t="shared" si="491"/>
        <v>0</v>
      </c>
      <c r="FF139" s="64">
        <f t="shared" si="393"/>
        <v>0</v>
      </c>
      <c r="FG139" s="64">
        <f t="shared" si="492"/>
        <v>0</v>
      </c>
      <c r="FH139" s="64">
        <f t="shared" si="493"/>
        <v>0</v>
      </c>
      <c r="FI139" s="64">
        <f t="shared" si="494"/>
        <v>0</v>
      </c>
      <c r="FJ139" s="64">
        <f t="shared" si="495"/>
        <v>0</v>
      </c>
      <c r="FK139" s="64">
        <f t="shared" si="496"/>
        <v>0</v>
      </c>
      <c r="FL139" s="64">
        <f t="shared" si="497"/>
        <v>0</v>
      </c>
      <c r="FM139" s="64">
        <f t="shared" si="498"/>
        <v>0</v>
      </c>
      <c r="FN139" s="64">
        <f t="shared" si="499"/>
        <v>0</v>
      </c>
      <c r="FO139" s="64"/>
      <c r="FP139" s="64">
        <f t="shared" si="500"/>
        <v>0</v>
      </c>
      <c r="FQ139" s="64">
        <f t="shared" si="501"/>
        <v>0</v>
      </c>
      <c r="FR139" s="64"/>
      <c r="FS139" s="64">
        <f t="shared" si="502"/>
        <v>0</v>
      </c>
      <c r="FT139" s="64">
        <f t="shared" si="503"/>
        <v>4844.0649999999996</v>
      </c>
      <c r="FU139" s="426">
        <f t="shared" si="504"/>
        <v>449</v>
      </c>
      <c r="FV139" s="426">
        <f t="shared" si="394"/>
        <v>4844.0649999999996</v>
      </c>
      <c r="FW139" s="64">
        <f t="shared" si="395"/>
        <v>4844.0649999999996</v>
      </c>
      <c r="FX139" s="64">
        <f t="shared" si="505"/>
        <v>0</v>
      </c>
      <c r="FY139" s="64">
        <f t="shared" si="396"/>
        <v>0</v>
      </c>
      <c r="FZ139" s="64">
        <f t="shared" si="506"/>
        <v>0</v>
      </c>
      <c r="GA139" s="64">
        <f t="shared" si="507"/>
        <v>0</v>
      </c>
      <c r="GB139" s="64">
        <f t="shared" si="397"/>
        <v>0</v>
      </c>
      <c r="GC139" s="64">
        <f t="shared" si="508"/>
        <v>0</v>
      </c>
      <c r="GD139" s="64">
        <f t="shared" si="509"/>
        <v>0</v>
      </c>
      <c r="GE139" s="64">
        <f t="shared" si="510"/>
        <v>0</v>
      </c>
      <c r="GF139" s="64">
        <f t="shared" si="511"/>
        <v>0</v>
      </c>
      <c r="GG139" s="64">
        <f t="shared" si="512"/>
        <v>0</v>
      </c>
      <c r="GH139" s="64">
        <f t="shared" si="513"/>
        <v>449</v>
      </c>
      <c r="GI139" s="64">
        <f t="shared" si="514"/>
        <v>4844.0649999999996</v>
      </c>
      <c r="GJ139" s="64">
        <f t="shared" si="515"/>
        <v>0</v>
      </c>
      <c r="GK139" s="64"/>
      <c r="GL139" s="64">
        <f t="shared" si="516"/>
        <v>0</v>
      </c>
      <c r="GM139" s="64">
        <f t="shared" si="517"/>
        <v>4844.0649999999996</v>
      </c>
      <c r="GN139" s="64"/>
      <c r="GO139" s="64">
        <f t="shared" si="518"/>
        <v>0</v>
      </c>
      <c r="GP139" s="64">
        <f t="shared" si="519"/>
        <v>0</v>
      </c>
      <c r="GQ139" s="426">
        <f t="shared" si="520"/>
        <v>0</v>
      </c>
      <c r="GR139" s="426">
        <f t="shared" si="398"/>
        <v>0</v>
      </c>
      <c r="GS139" s="64">
        <f t="shared" si="399"/>
        <v>0</v>
      </c>
      <c r="GT139" s="64">
        <f t="shared" si="521"/>
        <v>0</v>
      </c>
      <c r="GU139" s="64">
        <f t="shared" si="400"/>
        <v>0</v>
      </c>
      <c r="GV139" s="64">
        <f t="shared" si="522"/>
        <v>0</v>
      </c>
      <c r="GW139" s="64">
        <f t="shared" si="523"/>
        <v>0</v>
      </c>
      <c r="GX139" s="64">
        <f t="shared" si="401"/>
        <v>0</v>
      </c>
      <c r="GY139" s="64">
        <f t="shared" si="524"/>
        <v>0</v>
      </c>
      <c r="GZ139" s="64">
        <f t="shared" si="525"/>
        <v>0</v>
      </c>
      <c r="HA139" s="64">
        <f t="shared" si="402"/>
        <v>0</v>
      </c>
      <c r="HB139" s="64">
        <f t="shared" si="526"/>
        <v>0</v>
      </c>
      <c r="HC139" s="64">
        <f t="shared" si="527"/>
        <v>0</v>
      </c>
      <c r="HD139" s="64">
        <f t="shared" si="403"/>
        <v>0</v>
      </c>
      <c r="HE139" s="64">
        <f t="shared" si="528"/>
        <v>0</v>
      </c>
      <c r="HF139" s="64">
        <f t="shared" si="529"/>
        <v>0</v>
      </c>
      <c r="HG139" s="64"/>
      <c r="HH139" s="64">
        <f t="shared" si="530"/>
        <v>0</v>
      </c>
      <c r="HI139" s="64">
        <f t="shared" si="531"/>
        <v>0</v>
      </c>
      <c r="HJ139" s="64"/>
      <c r="HK139" s="64">
        <f t="shared" si="532"/>
        <v>0</v>
      </c>
      <c r="HL139" s="382">
        <f t="shared" si="381"/>
        <v>4844.0649999999996</v>
      </c>
      <c r="HM139" s="398">
        <f t="shared" si="305"/>
        <v>449</v>
      </c>
      <c r="HN139" s="398">
        <f t="shared" si="404"/>
        <v>4844.0649999999996</v>
      </c>
      <c r="HO139" s="382">
        <f t="shared" si="306"/>
        <v>4844.0649999999996</v>
      </c>
      <c r="HP139" s="382">
        <f t="shared" si="405"/>
        <v>0</v>
      </c>
      <c r="HQ139" s="382">
        <f t="shared" si="428"/>
        <v>0</v>
      </c>
      <c r="HR139" s="382">
        <f t="shared" si="429"/>
        <v>0</v>
      </c>
      <c r="HS139" s="382">
        <f t="shared" si="430"/>
        <v>0</v>
      </c>
      <c r="HT139" s="382">
        <f t="shared" si="431"/>
        <v>0</v>
      </c>
      <c r="HU139" s="382">
        <f t="shared" si="432"/>
        <v>0</v>
      </c>
      <c r="HV139" s="382">
        <f t="shared" si="433"/>
        <v>0</v>
      </c>
      <c r="HW139" s="382">
        <f t="shared" si="434"/>
        <v>0</v>
      </c>
      <c r="HX139" s="382">
        <f t="shared" si="435"/>
        <v>0</v>
      </c>
      <c r="HY139" s="382">
        <f t="shared" si="436"/>
        <v>0</v>
      </c>
      <c r="HZ139" s="382">
        <f t="shared" si="437"/>
        <v>449</v>
      </c>
      <c r="IA139" s="382">
        <f t="shared" si="438"/>
        <v>4844.0649999999996</v>
      </c>
      <c r="IB139" s="382">
        <f t="shared" si="439"/>
        <v>0</v>
      </c>
      <c r="IC139" s="382">
        <f t="shared" si="440"/>
        <v>0</v>
      </c>
      <c r="ID139" s="382">
        <f t="shared" si="441"/>
        <v>0</v>
      </c>
      <c r="IE139" s="382">
        <f t="shared" si="442"/>
        <v>4844.0649999999996</v>
      </c>
      <c r="IF139" s="382">
        <f t="shared" si="443"/>
        <v>0</v>
      </c>
      <c r="IG139" s="382">
        <f t="shared" si="444"/>
        <v>0</v>
      </c>
    </row>
    <row r="140" spans="1:241" s="35" customFormat="1" ht="31.5" hidden="1" customHeight="1" outlineLevel="1">
      <c r="A140" s="57" t="s">
        <v>255</v>
      </c>
      <c r="B140" s="65" t="s">
        <v>233</v>
      </c>
      <c r="C140" s="70" t="s">
        <v>168</v>
      </c>
      <c r="D140" s="283" t="s">
        <v>361</v>
      </c>
      <c r="E140" s="373" t="s">
        <v>43</v>
      </c>
      <c r="F140" s="55"/>
      <c r="G140" s="245" t="s">
        <v>13</v>
      </c>
      <c r="H140" s="245"/>
      <c r="I140" s="245"/>
      <c r="J140" s="245">
        <v>2021</v>
      </c>
      <c r="K140" s="245">
        <v>2021</v>
      </c>
      <c r="L140" s="245"/>
      <c r="M140" s="34">
        <f t="shared" si="566"/>
        <v>2930.7539999999999</v>
      </c>
      <c r="N140" s="341" t="s">
        <v>606</v>
      </c>
      <c r="O140" s="34">
        <f t="shared" si="567"/>
        <v>2930.7539999999999</v>
      </c>
      <c r="P140" s="34">
        <f t="shared" si="568"/>
        <v>0</v>
      </c>
      <c r="Q140" s="34">
        <f t="shared" si="568"/>
        <v>0</v>
      </c>
      <c r="R140" s="34">
        <f t="shared" si="568"/>
        <v>0</v>
      </c>
      <c r="S140" s="34">
        <f t="shared" si="568"/>
        <v>0</v>
      </c>
      <c r="T140" s="34">
        <f t="shared" si="568"/>
        <v>0</v>
      </c>
      <c r="U140" s="34">
        <f t="shared" si="568"/>
        <v>0</v>
      </c>
      <c r="V140" s="66">
        <f t="shared" si="448"/>
        <v>0</v>
      </c>
      <c r="W140" s="34"/>
      <c r="X140" s="34"/>
      <c r="Y140" s="34"/>
      <c r="Z140" s="34"/>
      <c r="AA140" s="34"/>
      <c r="AB140" s="34"/>
      <c r="AC140" s="34"/>
      <c r="AD140" s="34"/>
      <c r="AE140" s="34"/>
      <c r="AF140" s="34"/>
      <c r="AG140" s="34">
        <f t="shared" si="573"/>
        <v>0</v>
      </c>
      <c r="AH140" s="34">
        <f t="shared" si="573"/>
        <v>0</v>
      </c>
      <c r="AI140" s="34">
        <f t="shared" si="415"/>
        <v>0</v>
      </c>
      <c r="AJ140" s="34"/>
      <c r="AK140" s="34"/>
      <c r="AL140" s="34"/>
      <c r="AM140" s="34"/>
      <c r="AN140" s="34"/>
      <c r="AO140" s="34"/>
      <c r="AP140" s="34"/>
      <c r="AQ140" s="34"/>
      <c r="AR140" s="34"/>
      <c r="AS140" s="34">
        <f t="shared" si="574"/>
        <v>2930.7539999999999</v>
      </c>
      <c r="AT140" s="34">
        <f t="shared" si="574"/>
        <v>2930.7539999999999</v>
      </c>
      <c r="AU140" s="34"/>
      <c r="AV140" s="34">
        <f t="shared" si="569"/>
        <v>0</v>
      </c>
      <c r="AW140" s="34">
        <f t="shared" si="569"/>
        <v>0</v>
      </c>
      <c r="AX140" s="34"/>
      <c r="AY140" s="34">
        <f t="shared" si="570"/>
        <v>0</v>
      </c>
      <c r="AZ140" s="34">
        <f t="shared" si="570"/>
        <v>0</v>
      </c>
      <c r="BA140" s="34"/>
      <c r="BB140" s="34"/>
      <c r="BC140" s="34"/>
      <c r="BD140" s="34"/>
      <c r="BE140" s="34"/>
      <c r="BF140" s="34"/>
      <c r="BG140" s="34"/>
      <c r="BH140" s="34"/>
      <c r="BI140" s="34"/>
      <c r="BJ140" s="34"/>
      <c r="BK140" s="34"/>
      <c r="BL140" s="34"/>
      <c r="BM140" s="34">
        <f t="shared" si="571"/>
        <v>0</v>
      </c>
      <c r="BN140" s="34">
        <f t="shared" si="571"/>
        <v>0</v>
      </c>
      <c r="BO140" s="34"/>
      <c r="BP140" s="34"/>
      <c r="BQ140" s="34"/>
      <c r="BR140" s="34"/>
      <c r="BS140" s="34"/>
      <c r="BT140" s="34"/>
      <c r="BU140" s="34"/>
      <c r="BV140" s="34"/>
      <c r="BW140" s="34"/>
      <c r="BX140" s="34"/>
      <c r="BY140" s="34"/>
      <c r="BZ140" s="34"/>
      <c r="CA140" s="34">
        <f t="shared" si="575"/>
        <v>2930.7539999999999</v>
      </c>
      <c r="CB140" s="34">
        <f t="shared" si="575"/>
        <v>2930.7539999999999</v>
      </c>
      <c r="CC140" s="34"/>
      <c r="CD140" s="34"/>
      <c r="CE140" s="34"/>
      <c r="CF140" s="34"/>
      <c r="CG140" s="34"/>
      <c r="CH140" s="34"/>
      <c r="CI140" s="34"/>
      <c r="CJ140" s="34"/>
      <c r="CK140" s="34">
        <v>2930.7539999999999</v>
      </c>
      <c r="CL140" s="34">
        <v>2930.7539999999999</v>
      </c>
      <c r="CM140" s="34"/>
      <c r="CN140" s="34"/>
      <c r="CO140" s="34">
        <f t="shared" si="572"/>
        <v>0</v>
      </c>
      <c r="CP140" s="34">
        <f t="shared" si="572"/>
        <v>0</v>
      </c>
      <c r="CQ140" s="34"/>
      <c r="CR140" s="34"/>
      <c r="CS140" s="34"/>
      <c r="CT140" s="34"/>
      <c r="CU140" s="34"/>
      <c r="CV140" s="34"/>
      <c r="CW140" s="34"/>
      <c r="CX140" s="34"/>
      <c r="CY140" s="34"/>
      <c r="CZ140" s="34"/>
      <c r="DA140" s="34"/>
      <c r="DB140" s="34"/>
      <c r="DC140" s="380">
        <f t="shared" si="461"/>
        <v>2930.7539999999999</v>
      </c>
      <c r="DD140" s="380">
        <f t="shared" si="462"/>
        <v>2930.7539999999999</v>
      </c>
      <c r="DE140" s="64">
        <f t="shared" si="463"/>
        <v>0</v>
      </c>
      <c r="DF140" s="64">
        <f t="shared" si="464"/>
        <v>0</v>
      </c>
      <c r="DG140" s="64">
        <f t="shared" si="465"/>
        <v>0</v>
      </c>
      <c r="DH140" s="64">
        <f t="shared" si="466"/>
        <v>0</v>
      </c>
      <c r="DI140" s="64">
        <f t="shared" si="467"/>
        <v>0</v>
      </c>
      <c r="DJ140" s="64">
        <f t="shared" si="468"/>
        <v>0</v>
      </c>
      <c r="DK140" s="64">
        <f t="shared" si="469"/>
        <v>0</v>
      </c>
      <c r="DL140" s="64">
        <f t="shared" si="470"/>
        <v>0</v>
      </c>
      <c r="DM140" s="64">
        <f t="shared" si="471"/>
        <v>2930.7539999999999</v>
      </c>
      <c r="DN140" s="64">
        <f t="shared" si="472"/>
        <v>2930.7539999999999</v>
      </c>
      <c r="DO140" s="64">
        <f t="shared" si="473"/>
        <v>0</v>
      </c>
      <c r="DP140" s="64">
        <f t="shared" si="474"/>
        <v>0</v>
      </c>
      <c r="DQ140" s="245"/>
      <c r="DR140" s="245"/>
      <c r="DS140" s="245"/>
      <c r="DT140" s="245"/>
      <c r="DU140" s="245"/>
      <c r="DV140" s="245"/>
      <c r="DW140" s="245"/>
      <c r="DX140" s="245"/>
      <c r="DY140" s="33"/>
      <c r="DZ140" s="33"/>
      <c r="EA140" s="33"/>
      <c r="EB140" s="64">
        <f t="shared" si="533"/>
        <v>0</v>
      </c>
      <c r="EC140" s="426">
        <f t="shared" si="534"/>
        <v>0</v>
      </c>
      <c r="ED140" s="426">
        <f t="shared" si="384"/>
        <v>0</v>
      </c>
      <c r="EE140" s="64">
        <f t="shared" si="385"/>
        <v>0</v>
      </c>
      <c r="EF140" s="64">
        <f t="shared" si="475"/>
        <v>0</v>
      </c>
      <c r="EG140" s="64">
        <f t="shared" si="386"/>
        <v>0</v>
      </c>
      <c r="EH140" s="64">
        <f t="shared" si="476"/>
        <v>0</v>
      </c>
      <c r="EI140" s="64">
        <f t="shared" si="477"/>
        <v>0</v>
      </c>
      <c r="EJ140" s="64">
        <f t="shared" si="387"/>
        <v>0</v>
      </c>
      <c r="EK140" s="64">
        <f t="shared" si="478"/>
        <v>0</v>
      </c>
      <c r="EL140" s="64">
        <f t="shared" si="479"/>
        <v>0</v>
      </c>
      <c r="EM140" s="64">
        <f t="shared" si="480"/>
        <v>0</v>
      </c>
      <c r="EN140" s="64">
        <f t="shared" si="481"/>
        <v>0</v>
      </c>
      <c r="EO140" s="64">
        <f t="shared" si="482"/>
        <v>0</v>
      </c>
      <c r="EP140" s="64">
        <f t="shared" si="483"/>
        <v>0</v>
      </c>
      <c r="EQ140" s="64">
        <f t="shared" si="484"/>
        <v>0</v>
      </c>
      <c r="ER140" s="64">
        <f t="shared" si="485"/>
        <v>0</v>
      </c>
      <c r="ES140" s="64"/>
      <c r="ET140" s="426">
        <f t="shared" si="486"/>
        <v>0</v>
      </c>
      <c r="EU140" s="64">
        <f t="shared" si="487"/>
        <v>0</v>
      </c>
      <c r="EV140" s="64"/>
      <c r="EW140" s="426">
        <f t="shared" si="488"/>
        <v>0</v>
      </c>
      <c r="EX140" s="64">
        <f t="shared" si="535"/>
        <v>0</v>
      </c>
      <c r="EY140" s="426">
        <f t="shared" si="536"/>
        <v>0</v>
      </c>
      <c r="EZ140" s="426">
        <f t="shared" si="390"/>
        <v>0</v>
      </c>
      <c r="FA140" s="64">
        <f t="shared" si="391"/>
        <v>0</v>
      </c>
      <c r="FB140" s="64">
        <f t="shared" si="489"/>
        <v>0</v>
      </c>
      <c r="FC140" s="64">
        <f t="shared" si="392"/>
        <v>0</v>
      </c>
      <c r="FD140" s="64">
        <f t="shared" si="490"/>
        <v>0</v>
      </c>
      <c r="FE140" s="64">
        <f t="shared" si="491"/>
        <v>0</v>
      </c>
      <c r="FF140" s="64">
        <f t="shared" si="393"/>
        <v>0</v>
      </c>
      <c r="FG140" s="64">
        <f t="shared" si="492"/>
        <v>0</v>
      </c>
      <c r="FH140" s="64">
        <f t="shared" si="493"/>
        <v>0</v>
      </c>
      <c r="FI140" s="64">
        <f t="shared" si="494"/>
        <v>0</v>
      </c>
      <c r="FJ140" s="64">
        <f t="shared" si="495"/>
        <v>0</v>
      </c>
      <c r="FK140" s="64">
        <f t="shared" si="496"/>
        <v>0</v>
      </c>
      <c r="FL140" s="64">
        <f t="shared" si="497"/>
        <v>0</v>
      </c>
      <c r="FM140" s="64">
        <f t="shared" si="498"/>
        <v>0</v>
      </c>
      <c r="FN140" s="64">
        <f t="shared" si="499"/>
        <v>0</v>
      </c>
      <c r="FO140" s="64"/>
      <c r="FP140" s="64">
        <f t="shared" si="500"/>
        <v>0</v>
      </c>
      <c r="FQ140" s="64">
        <f t="shared" si="501"/>
        <v>0</v>
      </c>
      <c r="FR140" s="64"/>
      <c r="FS140" s="64">
        <f t="shared" si="502"/>
        <v>0</v>
      </c>
      <c r="FT140" s="64">
        <f t="shared" si="503"/>
        <v>2930.7539999999999</v>
      </c>
      <c r="FU140" s="426">
        <f t="shared" si="504"/>
        <v>0</v>
      </c>
      <c r="FV140" s="426">
        <f t="shared" si="394"/>
        <v>0</v>
      </c>
      <c r="FW140" s="64">
        <f t="shared" si="395"/>
        <v>2930.7539999999999</v>
      </c>
      <c r="FX140" s="64">
        <f t="shared" si="505"/>
        <v>0</v>
      </c>
      <c r="FY140" s="64">
        <f t="shared" si="396"/>
        <v>0</v>
      </c>
      <c r="FZ140" s="64">
        <f t="shared" si="506"/>
        <v>0</v>
      </c>
      <c r="GA140" s="64">
        <f t="shared" si="507"/>
        <v>0</v>
      </c>
      <c r="GB140" s="64">
        <f t="shared" si="397"/>
        <v>0</v>
      </c>
      <c r="GC140" s="64">
        <f t="shared" si="508"/>
        <v>0</v>
      </c>
      <c r="GD140" s="64">
        <f t="shared" si="509"/>
        <v>0</v>
      </c>
      <c r="GE140" s="64">
        <f t="shared" si="510"/>
        <v>0</v>
      </c>
      <c r="GF140" s="64">
        <f t="shared" si="511"/>
        <v>0</v>
      </c>
      <c r="GG140" s="64">
        <f t="shared" si="512"/>
        <v>0</v>
      </c>
      <c r="GH140" s="64">
        <f t="shared" si="513"/>
        <v>0</v>
      </c>
      <c r="GI140" s="64">
        <f t="shared" si="514"/>
        <v>0</v>
      </c>
      <c r="GJ140" s="64">
        <f t="shared" si="515"/>
        <v>2930.7539999999999</v>
      </c>
      <c r="GK140" s="64"/>
      <c r="GL140" s="64">
        <f t="shared" si="516"/>
        <v>2930.7539999999999</v>
      </c>
      <c r="GM140" s="64">
        <f t="shared" si="517"/>
        <v>0</v>
      </c>
      <c r="GN140" s="64"/>
      <c r="GO140" s="64">
        <f t="shared" si="518"/>
        <v>0</v>
      </c>
      <c r="GP140" s="64">
        <f t="shared" si="519"/>
        <v>0</v>
      </c>
      <c r="GQ140" s="426">
        <f t="shared" si="520"/>
        <v>0</v>
      </c>
      <c r="GR140" s="426">
        <f t="shared" si="398"/>
        <v>0</v>
      </c>
      <c r="GS140" s="64">
        <f t="shared" si="399"/>
        <v>0</v>
      </c>
      <c r="GT140" s="64">
        <f t="shared" si="521"/>
        <v>0</v>
      </c>
      <c r="GU140" s="64">
        <f t="shared" si="400"/>
        <v>0</v>
      </c>
      <c r="GV140" s="64">
        <f t="shared" si="522"/>
        <v>0</v>
      </c>
      <c r="GW140" s="64">
        <f t="shared" si="523"/>
        <v>0</v>
      </c>
      <c r="GX140" s="64">
        <f t="shared" si="401"/>
        <v>0</v>
      </c>
      <c r="GY140" s="64">
        <f t="shared" si="524"/>
        <v>0</v>
      </c>
      <c r="GZ140" s="64">
        <f t="shared" si="525"/>
        <v>0</v>
      </c>
      <c r="HA140" s="64">
        <f t="shared" si="402"/>
        <v>0</v>
      </c>
      <c r="HB140" s="64">
        <f t="shared" si="526"/>
        <v>0</v>
      </c>
      <c r="HC140" s="64">
        <f t="shared" si="527"/>
        <v>0</v>
      </c>
      <c r="HD140" s="64">
        <f t="shared" si="403"/>
        <v>0</v>
      </c>
      <c r="HE140" s="64">
        <f t="shared" si="528"/>
        <v>0</v>
      </c>
      <c r="HF140" s="64">
        <f t="shared" si="529"/>
        <v>0</v>
      </c>
      <c r="HG140" s="64"/>
      <c r="HH140" s="64">
        <f t="shared" si="530"/>
        <v>0</v>
      </c>
      <c r="HI140" s="64">
        <f t="shared" si="531"/>
        <v>0</v>
      </c>
      <c r="HJ140" s="64"/>
      <c r="HK140" s="64">
        <f t="shared" si="532"/>
        <v>0</v>
      </c>
      <c r="HL140" s="382">
        <f t="shared" si="381"/>
        <v>2930.7539999999999</v>
      </c>
      <c r="HM140" s="398">
        <f t="shared" ref="HM140:HM150" si="576">HQ140+HT140+HW140+HZ140+IC140+IF140</f>
        <v>0</v>
      </c>
      <c r="HN140" s="398">
        <f t="shared" si="404"/>
        <v>0</v>
      </c>
      <c r="HO140" s="382">
        <f t="shared" ref="HO140:HO150" si="577">HR140+HU140+HX140+IA140+ID140+IG140</f>
        <v>2930.7539999999999</v>
      </c>
      <c r="HP140" s="382">
        <f t="shared" si="405"/>
        <v>0</v>
      </c>
      <c r="HQ140" s="382">
        <f t="shared" si="428"/>
        <v>0</v>
      </c>
      <c r="HR140" s="382">
        <f t="shared" si="429"/>
        <v>0</v>
      </c>
      <c r="HS140" s="382">
        <f t="shared" si="430"/>
        <v>0</v>
      </c>
      <c r="HT140" s="382">
        <f t="shared" si="431"/>
        <v>0</v>
      </c>
      <c r="HU140" s="382">
        <f t="shared" si="432"/>
        <v>0</v>
      </c>
      <c r="HV140" s="382">
        <f t="shared" si="433"/>
        <v>0</v>
      </c>
      <c r="HW140" s="382">
        <f t="shared" si="434"/>
        <v>0</v>
      </c>
      <c r="HX140" s="382">
        <f t="shared" si="435"/>
        <v>0</v>
      </c>
      <c r="HY140" s="382">
        <f t="shared" si="436"/>
        <v>0</v>
      </c>
      <c r="HZ140" s="382">
        <f t="shared" si="437"/>
        <v>0</v>
      </c>
      <c r="IA140" s="382">
        <f t="shared" si="438"/>
        <v>0</v>
      </c>
      <c r="IB140" s="382">
        <f t="shared" si="439"/>
        <v>2930.7539999999999</v>
      </c>
      <c r="IC140" s="382">
        <f t="shared" si="440"/>
        <v>0</v>
      </c>
      <c r="ID140" s="382">
        <f t="shared" si="441"/>
        <v>2930.7539999999999</v>
      </c>
      <c r="IE140" s="382">
        <f t="shared" si="442"/>
        <v>0</v>
      </c>
      <c r="IF140" s="382">
        <f t="shared" si="443"/>
        <v>0</v>
      </c>
      <c r="IG140" s="382">
        <f t="shared" si="444"/>
        <v>0</v>
      </c>
    </row>
    <row r="141" spans="1:241" s="35" customFormat="1" ht="25.5" hidden="1" outlineLevel="1">
      <c r="A141" s="57" t="s">
        <v>596</v>
      </c>
      <c r="B141" s="65" t="s">
        <v>594</v>
      </c>
      <c r="C141" s="70"/>
      <c r="D141" s="283"/>
      <c r="E141" s="373"/>
      <c r="F141" s="55"/>
      <c r="G141" s="245"/>
      <c r="H141" s="245"/>
      <c r="I141" s="245"/>
      <c r="J141" s="245">
        <v>2022</v>
      </c>
      <c r="K141" s="245">
        <v>2022</v>
      </c>
      <c r="L141" s="245"/>
      <c r="M141" s="34">
        <f t="shared" si="566"/>
        <v>6613.3149999999996</v>
      </c>
      <c r="N141" s="341" t="s">
        <v>606</v>
      </c>
      <c r="O141" s="34">
        <f t="shared" si="567"/>
        <v>6613.3149999999996</v>
      </c>
      <c r="P141" s="34">
        <f t="shared" si="568"/>
        <v>0</v>
      </c>
      <c r="Q141" s="34">
        <f t="shared" si="568"/>
        <v>0</v>
      </c>
      <c r="R141" s="34">
        <f t="shared" si="568"/>
        <v>0</v>
      </c>
      <c r="S141" s="34">
        <f t="shared" si="568"/>
        <v>0</v>
      </c>
      <c r="T141" s="34">
        <f t="shared" si="568"/>
        <v>0</v>
      </c>
      <c r="U141" s="34">
        <f t="shared" si="568"/>
        <v>0</v>
      </c>
      <c r="V141" s="66">
        <f t="shared" si="448"/>
        <v>0</v>
      </c>
      <c r="W141" s="34"/>
      <c r="X141" s="34"/>
      <c r="Y141" s="34"/>
      <c r="Z141" s="34"/>
      <c r="AA141" s="34"/>
      <c r="AB141" s="34"/>
      <c r="AC141" s="34"/>
      <c r="AD141" s="34"/>
      <c r="AE141" s="34"/>
      <c r="AF141" s="34"/>
      <c r="AG141" s="34">
        <f t="shared" si="573"/>
        <v>0</v>
      </c>
      <c r="AH141" s="34">
        <f t="shared" si="573"/>
        <v>0</v>
      </c>
      <c r="AI141" s="34">
        <f t="shared" si="415"/>
        <v>0</v>
      </c>
      <c r="AJ141" s="34"/>
      <c r="AK141" s="34"/>
      <c r="AL141" s="34"/>
      <c r="AM141" s="34"/>
      <c r="AN141" s="34"/>
      <c r="AO141" s="34"/>
      <c r="AP141" s="34"/>
      <c r="AQ141" s="34"/>
      <c r="AR141" s="34"/>
      <c r="AS141" s="34">
        <f t="shared" si="574"/>
        <v>0</v>
      </c>
      <c r="AT141" s="34">
        <f t="shared" si="574"/>
        <v>0</v>
      </c>
      <c r="AU141" s="34"/>
      <c r="AV141" s="34">
        <f t="shared" si="569"/>
        <v>6613.3149999999996</v>
      </c>
      <c r="AW141" s="34">
        <f t="shared" si="569"/>
        <v>6613.3149999999996</v>
      </c>
      <c r="AX141" s="34"/>
      <c r="AY141" s="34">
        <f t="shared" si="570"/>
        <v>0</v>
      </c>
      <c r="AZ141" s="34">
        <f t="shared" si="570"/>
        <v>0</v>
      </c>
      <c r="BA141" s="34"/>
      <c r="BB141" s="34"/>
      <c r="BC141" s="34"/>
      <c r="BD141" s="34"/>
      <c r="BE141" s="34"/>
      <c r="BF141" s="34"/>
      <c r="BG141" s="34"/>
      <c r="BH141" s="34"/>
      <c r="BI141" s="34"/>
      <c r="BJ141" s="34"/>
      <c r="BK141" s="34"/>
      <c r="BL141" s="34"/>
      <c r="BM141" s="34">
        <f t="shared" si="571"/>
        <v>0</v>
      </c>
      <c r="BN141" s="34">
        <f t="shared" si="571"/>
        <v>0</v>
      </c>
      <c r="BO141" s="34"/>
      <c r="BP141" s="34"/>
      <c r="BQ141" s="34"/>
      <c r="BR141" s="34"/>
      <c r="BS141" s="34"/>
      <c r="BT141" s="34"/>
      <c r="BU141" s="34"/>
      <c r="BV141" s="34"/>
      <c r="BW141" s="34"/>
      <c r="BX141" s="34"/>
      <c r="BY141" s="34"/>
      <c r="BZ141" s="34"/>
      <c r="CA141" s="34">
        <f t="shared" si="575"/>
        <v>6613.3149999999996</v>
      </c>
      <c r="CB141" s="34">
        <f t="shared" si="575"/>
        <v>6613.3149999999996</v>
      </c>
      <c r="CC141" s="34"/>
      <c r="CD141" s="34"/>
      <c r="CE141" s="34"/>
      <c r="CF141" s="34"/>
      <c r="CG141" s="34"/>
      <c r="CH141" s="34"/>
      <c r="CI141" s="34"/>
      <c r="CJ141" s="34"/>
      <c r="CK141" s="34"/>
      <c r="CL141" s="34"/>
      <c r="CM141" s="34">
        <v>6613.3149999999996</v>
      </c>
      <c r="CN141" s="34">
        <v>6613.3149999999996</v>
      </c>
      <c r="CO141" s="34">
        <f t="shared" si="572"/>
        <v>0</v>
      </c>
      <c r="CP141" s="34">
        <f t="shared" si="572"/>
        <v>0</v>
      </c>
      <c r="CQ141" s="34"/>
      <c r="CR141" s="34"/>
      <c r="CS141" s="34"/>
      <c r="CT141" s="34"/>
      <c r="CU141" s="34"/>
      <c r="CV141" s="34"/>
      <c r="CW141" s="34"/>
      <c r="CX141" s="34"/>
      <c r="CY141" s="34"/>
      <c r="CZ141" s="34"/>
      <c r="DA141" s="34"/>
      <c r="DB141" s="34"/>
      <c r="DC141" s="380">
        <f t="shared" ref="DC141:DC150" si="578">DE141+DG141+DI141+DK141+DM141+DO141</f>
        <v>6613.3149999999996</v>
      </c>
      <c r="DD141" s="380">
        <f t="shared" ref="DD141:DD150" si="579">DF141+DH141+DJ141+DL141+DN141+DP141</f>
        <v>6613.3149999999996</v>
      </c>
      <c r="DE141" s="64">
        <f t="shared" ref="DE141:DE150" si="580">BA141+BO141+CC141+CQ141</f>
        <v>0</v>
      </c>
      <c r="DF141" s="64">
        <f t="shared" ref="DF141:DF150" si="581">BB141+BP141+CD141+CR141</f>
        <v>0</v>
      </c>
      <c r="DG141" s="64">
        <f t="shared" ref="DG141:DG150" si="582">BC141+BQ141+CE141+CS141</f>
        <v>0</v>
      </c>
      <c r="DH141" s="64">
        <f t="shared" ref="DH141:DH150" si="583">BD141+BR141+CF141+CT141</f>
        <v>0</v>
      </c>
      <c r="DI141" s="64">
        <f t="shared" ref="DI141:DI150" si="584">BE141+BS141+CG141+CU141</f>
        <v>0</v>
      </c>
      <c r="DJ141" s="64">
        <f t="shared" ref="DJ141:DJ150" si="585">BF141+BT141+CH141+CV141</f>
        <v>0</v>
      </c>
      <c r="DK141" s="64">
        <f t="shared" ref="DK141:DK150" si="586">BG141+BU141+CI141+CW141</f>
        <v>0</v>
      </c>
      <c r="DL141" s="64">
        <f t="shared" ref="DL141:DL150" si="587">BH141+BV141+CJ141+CX141</f>
        <v>0</v>
      </c>
      <c r="DM141" s="64">
        <f t="shared" ref="DM141:DM150" si="588">BI141+BW141+CK141+CY141</f>
        <v>0</v>
      </c>
      <c r="DN141" s="64">
        <f t="shared" ref="DN141:DN150" si="589">BJ141+BX141+CL141+CZ141</f>
        <v>0</v>
      </c>
      <c r="DO141" s="64">
        <f t="shared" ref="DO141:DO150" si="590">BK141+BY141+CM141+DA141</f>
        <v>6613.3149999999996</v>
      </c>
      <c r="DP141" s="64">
        <f t="shared" ref="DP141:DP150" si="591">BL141+BZ141+CN141+DB141</f>
        <v>6613.3149999999996</v>
      </c>
      <c r="DQ141" s="245"/>
      <c r="DR141" s="245"/>
      <c r="DS141" s="245"/>
      <c r="DT141" s="245"/>
      <c r="DU141" s="245"/>
      <c r="DV141" s="245"/>
      <c r="DW141" s="245"/>
      <c r="DX141" s="245"/>
      <c r="DY141" s="33"/>
      <c r="DZ141" s="33"/>
      <c r="EA141" s="33"/>
      <c r="EB141" s="64">
        <f t="shared" si="533"/>
        <v>0</v>
      </c>
      <c r="EC141" s="426">
        <f t="shared" si="534"/>
        <v>0</v>
      </c>
      <c r="ED141" s="426">
        <f t="shared" si="384"/>
        <v>0</v>
      </c>
      <c r="EE141" s="64">
        <f t="shared" si="385"/>
        <v>0</v>
      </c>
      <c r="EF141" s="64">
        <f t="shared" ref="EF141:EF150" si="592">BA141</f>
        <v>0</v>
      </c>
      <c r="EG141" s="64">
        <f t="shared" si="386"/>
        <v>0</v>
      </c>
      <c r="EH141" s="64">
        <f t="shared" ref="EH141:EH150" si="593">BB141</f>
        <v>0</v>
      </c>
      <c r="EI141" s="64">
        <f t="shared" ref="EI141:EI150" si="594">BC141</f>
        <v>0</v>
      </c>
      <c r="EJ141" s="64">
        <f t="shared" si="387"/>
        <v>0</v>
      </c>
      <c r="EK141" s="64">
        <f t="shared" ref="EK141:EK150" si="595">BD141</f>
        <v>0</v>
      </c>
      <c r="EL141" s="64">
        <f t="shared" ref="EL141:EL150" si="596">BE141</f>
        <v>0</v>
      </c>
      <c r="EM141" s="64">
        <f t="shared" ref="EM141:EM150" si="597">W141</f>
        <v>0</v>
      </c>
      <c r="EN141" s="64">
        <f t="shared" ref="EN141:EN150" si="598">BF141</f>
        <v>0</v>
      </c>
      <c r="EO141" s="64">
        <f t="shared" ref="EO141:EO150" si="599">BG141</f>
        <v>0</v>
      </c>
      <c r="EP141" s="64">
        <f t="shared" ref="EP141:EP150" si="600">AJ141</f>
        <v>0</v>
      </c>
      <c r="EQ141" s="64">
        <f t="shared" ref="EQ141:EQ150" si="601">BH141</f>
        <v>0</v>
      </c>
      <c r="ER141" s="64">
        <f t="shared" ref="ER141:ER150" si="602">BI141</f>
        <v>0</v>
      </c>
      <c r="ES141" s="64"/>
      <c r="ET141" s="426">
        <f t="shared" ref="ET141:ET150" si="603">BJ141</f>
        <v>0</v>
      </c>
      <c r="EU141" s="64">
        <f t="shared" ref="EU141:EU150" si="604">BK141</f>
        <v>0</v>
      </c>
      <c r="EV141" s="64"/>
      <c r="EW141" s="426">
        <f t="shared" ref="EW141:EW150" si="605">BL141</f>
        <v>0</v>
      </c>
      <c r="EX141" s="64">
        <f t="shared" si="535"/>
        <v>0</v>
      </c>
      <c r="EY141" s="426">
        <f t="shared" si="536"/>
        <v>0</v>
      </c>
      <c r="EZ141" s="426">
        <f t="shared" si="390"/>
        <v>0</v>
      </c>
      <c r="FA141" s="64">
        <f t="shared" si="391"/>
        <v>0</v>
      </c>
      <c r="FB141" s="64">
        <f t="shared" ref="FB141:FB150" si="606">BO141</f>
        <v>0</v>
      </c>
      <c r="FC141" s="64">
        <f t="shared" si="392"/>
        <v>0</v>
      </c>
      <c r="FD141" s="64">
        <f t="shared" ref="FD141:FD150" si="607">BP141</f>
        <v>0</v>
      </c>
      <c r="FE141" s="64">
        <f t="shared" ref="FE141:FE150" si="608">BQ141</f>
        <v>0</v>
      </c>
      <c r="FF141" s="64">
        <f t="shared" si="393"/>
        <v>0</v>
      </c>
      <c r="FG141" s="64">
        <f t="shared" ref="FG141:FG150" si="609">BR141</f>
        <v>0</v>
      </c>
      <c r="FH141" s="64">
        <f t="shared" ref="FH141:FH150" si="610">BS141</f>
        <v>0</v>
      </c>
      <c r="FI141" s="64">
        <f t="shared" ref="FI141:FI150" si="611">X141</f>
        <v>0</v>
      </c>
      <c r="FJ141" s="64">
        <f t="shared" ref="FJ141:FJ150" si="612">BT141</f>
        <v>0</v>
      </c>
      <c r="FK141" s="64">
        <f t="shared" ref="FK141:FK150" si="613">BU141</f>
        <v>0</v>
      </c>
      <c r="FL141" s="64">
        <f t="shared" ref="FL141:FL150" si="614">AK141</f>
        <v>0</v>
      </c>
      <c r="FM141" s="64">
        <f t="shared" ref="FM141:FM150" si="615">BV141</f>
        <v>0</v>
      </c>
      <c r="FN141" s="64">
        <f t="shared" ref="FN141:FN150" si="616">BW141</f>
        <v>0</v>
      </c>
      <c r="FO141" s="64"/>
      <c r="FP141" s="64">
        <f t="shared" ref="FP141:FP150" si="617">BX141</f>
        <v>0</v>
      </c>
      <c r="FQ141" s="64">
        <f t="shared" ref="FQ141:FQ150" si="618">BY141</f>
        <v>0</v>
      </c>
      <c r="FR141" s="64"/>
      <c r="FS141" s="64">
        <f t="shared" ref="FS141:FS150" si="619">BZ141</f>
        <v>0</v>
      </c>
      <c r="FT141" s="64">
        <f t="shared" ref="FT141:FT150" si="620">FX141+GA141+GD141+GG141+GJ141+GM141</f>
        <v>6613.3149999999996</v>
      </c>
      <c r="FU141" s="426">
        <f t="shared" ref="FU141:FU150" si="621">FY141+GB141+GE141+GH141+GK141+GN141</f>
        <v>0</v>
      </c>
      <c r="FV141" s="426">
        <f t="shared" si="394"/>
        <v>0</v>
      </c>
      <c r="FW141" s="64">
        <f t="shared" si="395"/>
        <v>6613.3149999999996</v>
      </c>
      <c r="FX141" s="64">
        <f t="shared" ref="FX141:FX150" si="622">CC141</f>
        <v>0</v>
      </c>
      <c r="FY141" s="64">
        <f t="shared" si="396"/>
        <v>0</v>
      </c>
      <c r="FZ141" s="64">
        <f t="shared" ref="FZ141:FZ150" si="623">CD141</f>
        <v>0</v>
      </c>
      <c r="GA141" s="64">
        <f t="shared" ref="GA141:GA150" si="624">CE141</f>
        <v>0</v>
      </c>
      <c r="GB141" s="64">
        <f t="shared" si="397"/>
        <v>0</v>
      </c>
      <c r="GC141" s="64">
        <f t="shared" ref="GC141:GC150" si="625">CF141</f>
        <v>0</v>
      </c>
      <c r="GD141" s="64">
        <f t="shared" ref="GD141:GD150" si="626">CG141</f>
        <v>0</v>
      </c>
      <c r="GE141" s="64">
        <f t="shared" ref="GE141:GE150" si="627">AC141</f>
        <v>0</v>
      </c>
      <c r="GF141" s="64">
        <f t="shared" ref="GF141:GF150" si="628">CH141</f>
        <v>0</v>
      </c>
      <c r="GG141" s="64">
        <f t="shared" ref="GG141:GG150" si="629">CI141</f>
        <v>0</v>
      </c>
      <c r="GH141" s="64">
        <f t="shared" ref="GH141:GH150" si="630">AP141</f>
        <v>0</v>
      </c>
      <c r="GI141" s="64">
        <f t="shared" ref="GI141:GI150" si="631">CJ141</f>
        <v>0</v>
      </c>
      <c r="GJ141" s="64">
        <f t="shared" ref="GJ141:GJ150" si="632">CK141</f>
        <v>0</v>
      </c>
      <c r="GK141" s="64"/>
      <c r="GL141" s="64">
        <f t="shared" ref="GL141:GL150" si="633">CL141</f>
        <v>0</v>
      </c>
      <c r="GM141" s="64">
        <f t="shared" ref="GM141:GM150" si="634">CM141</f>
        <v>6613.3149999999996</v>
      </c>
      <c r="GN141" s="64"/>
      <c r="GO141" s="64">
        <f t="shared" ref="GO141:GO150" si="635">CN141</f>
        <v>6613.3149999999996</v>
      </c>
      <c r="GP141" s="64">
        <f t="shared" ref="GP141:GP150" si="636">GT141+GW141+GZ141+HC141+HF141+HI141</f>
        <v>0</v>
      </c>
      <c r="GQ141" s="426">
        <f t="shared" ref="GQ141:GQ150" si="637">GU141+GX141+HA141+HD141+HG141+HJ141</f>
        <v>0</v>
      </c>
      <c r="GR141" s="426">
        <f t="shared" si="398"/>
        <v>0</v>
      </c>
      <c r="GS141" s="64">
        <f t="shared" si="399"/>
        <v>0</v>
      </c>
      <c r="GT141" s="64">
        <f t="shared" ref="GT141:GT150" si="638">CQ141</f>
        <v>0</v>
      </c>
      <c r="GU141" s="64">
        <f t="shared" si="400"/>
        <v>0</v>
      </c>
      <c r="GV141" s="64">
        <f t="shared" ref="GV141:GV150" si="639">CR141</f>
        <v>0</v>
      </c>
      <c r="GW141" s="64">
        <f t="shared" ref="GW141:GW150" si="640">CS141</f>
        <v>0</v>
      </c>
      <c r="GX141" s="64">
        <f t="shared" si="401"/>
        <v>0</v>
      </c>
      <c r="GY141" s="64">
        <f t="shared" ref="GY141:GY150" si="641">CT141</f>
        <v>0</v>
      </c>
      <c r="GZ141" s="64">
        <f t="shared" ref="GZ141:GZ150" si="642">CU141</f>
        <v>0</v>
      </c>
      <c r="HA141" s="64">
        <f t="shared" si="402"/>
        <v>0</v>
      </c>
      <c r="HB141" s="64">
        <f t="shared" ref="HB141:HB150" si="643">CV141</f>
        <v>0</v>
      </c>
      <c r="HC141" s="64">
        <f t="shared" ref="HC141:HC150" si="644">CW141</f>
        <v>0</v>
      </c>
      <c r="HD141" s="64">
        <f t="shared" si="403"/>
        <v>0</v>
      </c>
      <c r="HE141" s="64">
        <f t="shared" ref="HE141:HE150" si="645">CX141</f>
        <v>0</v>
      </c>
      <c r="HF141" s="64">
        <f t="shared" ref="HF141:HF150" si="646">CY141</f>
        <v>0</v>
      </c>
      <c r="HG141" s="64"/>
      <c r="HH141" s="64">
        <f t="shared" ref="HH141:HH150" si="647">CZ141</f>
        <v>0</v>
      </c>
      <c r="HI141" s="64">
        <f t="shared" ref="HI141:HI150" si="648">DA141</f>
        <v>0</v>
      </c>
      <c r="HJ141" s="64"/>
      <c r="HK141" s="64">
        <f t="shared" ref="HK141:HK150" si="649">DB141</f>
        <v>0</v>
      </c>
      <c r="HL141" s="382">
        <f t="shared" ref="HL141:HL150" si="650">HP141+HS141+HV141+HY141+IB141+IE141</f>
        <v>6613.3149999999996</v>
      </c>
      <c r="HM141" s="398">
        <f t="shared" si="576"/>
        <v>0</v>
      </c>
      <c r="HN141" s="398">
        <f t="shared" si="404"/>
        <v>0</v>
      </c>
      <c r="HO141" s="382">
        <f t="shared" si="577"/>
        <v>6613.3149999999996</v>
      </c>
      <c r="HP141" s="382">
        <f t="shared" si="405"/>
        <v>0</v>
      </c>
      <c r="HQ141" s="382">
        <f t="shared" si="428"/>
        <v>0</v>
      </c>
      <c r="HR141" s="382">
        <f t="shared" si="429"/>
        <v>0</v>
      </c>
      <c r="HS141" s="382">
        <f t="shared" si="430"/>
        <v>0</v>
      </c>
      <c r="HT141" s="382">
        <f t="shared" si="431"/>
        <v>0</v>
      </c>
      <c r="HU141" s="382">
        <f t="shared" si="432"/>
        <v>0</v>
      </c>
      <c r="HV141" s="382">
        <f t="shared" si="433"/>
        <v>0</v>
      </c>
      <c r="HW141" s="382">
        <f t="shared" si="434"/>
        <v>0</v>
      </c>
      <c r="HX141" s="382">
        <f t="shared" si="435"/>
        <v>0</v>
      </c>
      <c r="HY141" s="382">
        <f t="shared" si="436"/>
        <v>0</v>
      </c>
      <c r="HZ141" s="382">
        <f t="shared" si="437"/>
        <v>0</v>
      </c>
      <c r="IA141" s="382">
        <f t="shared" si="438"/>
        <v>0</v>
      </c>
      <c r="IB141" s="382">
        <f t="shared" si="439"/>
        <v>0</v>
      </c>
      <c r="IC141" s="382">
        <f t="shared" si="440"/>
        <v>0</v>
      </c>
      <c r="ID141" s="382">
        <f t="shared" si="441"/>
        <v>0</v>
      </c>
      <c r="IE141" s="382">
        <f t="shared" si="442"/>
        <v>6613.3149999999996</v>
      </c>
      <c r="IF141" s="382">
        <f t="shared" si="443"/>
        <v>0</v>
      </c>
      <c r="IG141" s="382">
        <f t="shared" si="444"/>
        <v>6613.3149999999996</v>
      </c>
    </row>
    <row r="142" spans="1:241" s="35" customFormat="1" ht="25.5" hidden="1" outlineLevel="1">
      <c r="A142" s="57" t="s">
        <v>597</v>
      </c>
      <c r="B142" s="65" t="s">
        <v>595</v>
      </c>
      <c r="C142" s="70"/>
      <c r="D142" s="283"/>
      <c r="E142" s="373"/>
      <c r="F142" s="55"/>
      <c r="G142" s="245"/>
      <c r="H142" s="245"/>
      <c r="I142" s="245"/>
      <c r="J142" s="245">
        <v>2021</v>
      </c>
      <c r="K142" s="245">
        <v>2021</v>
      </c>
      <c r="L142" s="245"/>
      <c r="M142" s="34">
        <f t="shared" si="566"/>
        <v>2930.7539999999999</v>
      </c>
      <c r="N142" s="341" t="s">
        <v>606</v>
      </c>
      <c r="O142" s="34">
        <f t="shared" si="567"/>
        <v>2930.7539999999999</v>
      </c>
      <c r="P142" s="34">
        <f t="shared" si="568"/>
        <v>0</v>
      </c>
      <c r="Q142" s="34">
        <f t="shared" si="568"/>
        <v>0</v>
      </c>
      <c r="R142" s="34">
        <f t="shared" si="568"/>
        <v>0</v>
      </c>
      <c r="S142" s="34">
        <f t="shared" si="568"/>
        <v>0</v>
      </c>
      <c r="T142" s="34">
        <f t="shared" si="568"/>
        <v>0</v>
      </c>
      <c r="U142" s="34">
        <f t="shared" si="568"/>
        <v>0</v>
      </c>
      <c r="V142" s="66">
        <f t="shared" si="448"/>
        <v>0</v>
      </c>
      <c r="W142" s="34"/>
      <c r="X142" s="34"/>
      <c r="Y142" s="34"/>
      <c r="Z142" s="34"/>
      <c r="AA142" s="34"/>
      <c r="AB142" s="34"/>
      <c r="AC142" s="34"/>
      <c r="AD142" s="34"/>
      <c r="AE142" s="34"/>
      <c r="AF142" s="34"/>
      <c r="AG142" s="34">
        <f t="shared" si="573"/>
        <v>0</v>
      </c>
      <c r="AH142" s="34">
        <f t="shared" si="573"/>
        <v>0</v>
      </c>
      <c r="AI142" s="34">
        <f t="shared" si="415"/>
        <v>0</v>
      </c>
      <c r="AJ142" s="34"/>
      <c r="AK142" s="34"/>
      <c r="AL142" s="34"/>
      <c r="AM142" s="34"/>
      <c r="AN142" s="34"/>
      <c r="AO142" s="34"/>
      <c r="AP142" s="34"/>
      <c r="AQ142" s="34"/>
      <c r="AR142" s="34"/>
      <c r="AS142" s="34">
        <f t="shared" si="574"/>
        <v>2930.7539999999999</v>
      </c>
      <c r="AT142" s="34">
        <f t="shared" si="574"/>
        <v>2930.7539999999999</v>
      </c>
      <c r="AU142" s="34"/>
      <c r="AV142" s="34">
        <f t="shared" si="569"/>
        <v>0</v>
      </c>
      <c r="AW142" s="34">
        <f t="shared" si="569"/>
        <v>0</v>
      </c>
      <c r="AX142" s="34"/>
      <c r="AY142" s="34">
        <f t="shared" si="570"/>
        <v>0</v>
      </c>
      <c r="AZ142" s="34">
        <f t="shared" si="570"/>
        <v>0</v>
      </c>
      <c r="BA142" s="34"/>
      <c r="BB142" s="34"/>
      <c r="BC142" s="34"/>
      <c r="BD142" s="34"/>
      <c r="BE142" s="34"/>
      <c r="BF142" s="34"/>
      <c r="BG142" s="34"/>
      <c r="BH142" s="34"/>
      <c r="BI142" s="34"/>
      <c r="BJ142" s="34"/>
      <c r="BK142" s="34"/>
      <c r="BL142" s="34"/>
      <c r="BM142" s="34">
        <f t="shared" si="571"/>
        <v>0</v>
      </c>
      <c r="BN142" s="34">
        <f t="shared" si="571"/>
        <v>0</v>
      </c>
      <c r="BO142" s="34"/>
      <c r="BP142" s="34"/>
      <c r="BQ142" s="34"/>
      <c r="BR142" s="34"/>
      <c r="BS142" s="34"/>
      <c r="BT142" s="34"/>
      <c r="BU142" s="34"/>
      <c r="BV142" s="34"/>
      <c r="BW142" s="34"/>
      <c r="BX142" s="34"/>
      <c r="BY142" s="34"/>
      <c r="BZ142" s="34"/>
      <c r="CA142" s="34">
        <f t="shared" si="575"/>
        <v>2930.7539999999999</v>
      </c>
      <c r="CB142" s="34">
        <f t="shared" si="575"/>
        <v>2930.7539999999999</v>
      </c>
      <c r="CC142" s="34"/>
      <c r="CD142" s="34"/>
      <c r="CE142" s="34"/>
      <c r="CF142" s="34"/>
      <c r="CG142" s="34"/>
      <c r="CH142" s="34"/>
      <c r="CI142" s="34"/>
      <c r="CJ142" s="34"/>
      <c r="CK142" s="34">
        <v>2930.7539999999999</v>
      </c>
      <c r="CL142" s="34">
        <v>2930.7539999999999</v>
      </c>
      <c r="CM142" s="34"/>
      <c r="CN142" s="34"/>
      <c r="CO142" s="34">
        <f t="shared" si="572"/>
        <v>0</v>
      </c>
      <c r="CP142" s="34">
        <f t="shared" si="572"/>
        <v>0</v>
      </c>
      <c r="CQ142" s="34"/>
      <c r="CR142" s="34"/>
      <c r="CS142" s="34"/>
      <c r="CT142" s="34"/>
      <c r="CU142" s="34"/>
      <c r="CV142" s="34"/>
      <c r="CW142" s="34"/>
      <c r="CX142" s="34"/>
      <c r="CY142" s="34"/>
      <c r="CZ142" s="34"/>
      <c r="DA142" s="34"/>
      <c r="DB142" s="34"/>
      <c r="DC142" s="380">
        <f t="shared" si="578"/>
        <v>2930.7539999999999</v>
      </c>
      <c r="DD142" s="380">
        <f t="shared" si="579"/>
        <v>2930.7539999999999</v>
      </c>
      <c r="DE142" s="64">
        <f t="shared" si="580"/>
        <v>0</v>
      </c>
      <c r="DF142" s="64">
        <f t="shared" si="581"/>
        <v>0</v>
      </c>
      <c r="DG142" s="64">
        <f t="shared" si="582"/>
        <v>0</v>
      </c>
      <c r="DH142" s="64">
        <f t="shared" si="583"/>
        <v>0</v>
      </c>
      <c r="DI142" s="64">
        <f t="shared" si="584"/>
        <v>0</v>
      </c>
      <c r="DJ142" s="64">
        <f t="shared" si="585"/>
        <v>0</v>
      </c>
      <c r="DK142" s="64">
        <f t="shared" si="586"/>
        <v>0</v>
      </c>
      <c r="DL142" s="64">
        <f t="shared" si="587"/>
        <v>0</v>
      </c>
      <c r="DM142" s="64">
        <f t="shared" si="588"/>
        <v>2930.7539999999999</v>
      </c>
      <c r="DN142" s="64">
        <f t="shared" si="589"/>
        <v>2930.7539999999999</v>
      </c>
      <c r="DO142" s="64">
        <f t="shared" si="590"/>
        <v>0</v>
      </c>
      <c r="DP142" s="64">
        <f t="shared" si="591"/>
        <v>0</v>
      </c>
      <c r="DQ142" s="245"/>
      <c r="DR142" s="245"/>
      <c r="DS142" s="245"/>
      <c r="DT142" s="245"/>
      <c r="DU142" s="245"/>
      <c r="DV142" s="245"/>
      <c r="DW142" s="245"/>
      <c r="DX142" s="245"/>
      <c r="DY142" s="33"/>
      <c r="DZ142" s="33"/>
      <c r="EA142" s="33"/>
      <c r="EB142" s="64">
        <f t="shared" ref="EB142:EB150" si="651">EF142+EI142+EL142+EO142+ER142+EU142</f>
        <v>0</v>
      </c>
      <c r="EC142" s="426">
        <f t="shared" ref="EC142:EC150" si="652">EG142+EJ142+EM142+EP142+ES142+EV142</f>
        <v>0</v>
      </c>
      <c r="ED142" s="426">
        <f t="shared" ref="ED142:ED150" si="653">EH142+EK142+EN142+EQ142</f>
        <v>0</v>
      </c>
      <c r="EE142" s="64">
        <f t="shared" ref="EE142:EE150" si="654">EH142+EK142+EN142+EQ142+ET142+EW142</f>
        <v>0</v>
      </c>
      <c r="EF142" s="64">
        <f t="shared" si="592"/>
        <v>0</v>
      </c>
      <c r="EG142" s="64">
        <f t="shared" ref="EG142:EG150" si="655">EH142</f>
        <v>0</v>
      </c>
      <c r="EH142" s="64">
        <f t="shared" si="593"/>
        <v>0</v>
      </c>
      <c r="EI142" s="64">
        <f t="shared" si="594"/>
        <v>0</v>
      </c>
      <c r="EJ142" s="64">
        <f t="shared" ref="EJ142:EJ150" si="656">EK142</f>
        <v>0</v>
      </c>
      <c r="EK142" s="64">
        <f t="shared" si="595"/>
        <v>0</v>
      </c>
      <c r="EL142" s="64">
        <f t="shared" si="596"/>
        <v>0</v>
      </c>
      <c r="EM142" s="64">
        <f t="shared" si="597"/>
        <v>0</v>
      </c>
      <c r="EN142" s="64">
        <f t="shared" si="598"/>
        <v>0</v>
      </c>
      <c r="EO142" s="64">
        <f t="shared" si="599"/>
        <v>0</v>
      </c>
      <c r="EP142" s="64">
        <f t="shared" si="600"/>
        <v>0</v>
      </c>
      <c r="EQ142" s="64">
        <f t="shared" si="601"/>
        <v>0</v>
      </c>
      <c r="ER142" s="64">
        <f t="shared" si="602"/>
        <v>0</v>
      </c>
      <c r="ES142" s="64"/>
      <c r="ET142" s="426">
        <f t="shared" si="603"/>
        <v>0</v>
      </c>
      <c r="EU142" s="64">
        <f t="shared" si="604"/>
        <v>0</v>
      </c>
      <c r="EV142" s="64"/>
      <c r="EW142" s="426">
        <f t="shared" si="605"/>
        <v>0</v>
      </c>
      <c r="EX142" s="64">
        <f t="shared" ref="EX142:EX150" si="657">FB142+FE142+FH142+FK142+FN142+FQ142</f>
        <v>0</v>
      </c>
      <c r="EY142" s="426">
        <f t="shared" ref="EY142:EY150" si="658">FC142+FF142+FI142+FL142+FO142+FR142</f>
        <v>0</v>
      </c>
      <c r="EZ142" s="426">
        <f t="shared" ref="EZ142:EZ150" si="659">FD142+FG142+FJ142+FM142</f>
        <v>0</v>
      </c>
      <c r="FA142" s="64">
        <f t="shared" ref="FA142:FA150" si="660">FD142+FG142+FJ142+FM142+FP142+FS142</f>
        <v>0</v>
      </c>
      <c r="FB142" s="64">
        <f t="shared" si="606"/>
        <v>0</v>
      </c>
      <c r="FC142" s="64">
        <f t="shared" ref="FC142:FC150" si="661">FD142</f>
        <v>0</v>
      </c>
      <c r="FD142" s="64">
        <f t="shared" si="607"/>
        <v>0</v>
      </c>
      <c r="FE142" s="64">
        <f t="shared" si="608"/>
        <v>0</v>
      </c>
      <c r="FF142" s="64">
        <f t="shared" ref="FF142:FF150" si="662">FG142</f>
        <v>0</v>
      </c>
      <c r="FG142" s="64">
        <f t="shared" si="609"/>
        <v>0</v>
      </c>
      <c r="FH142" s="64">
        <f t="shared" si="610"/>
        <v>0</v>
      </c>
      <c r="FI142" s="64">
        <f t="shared" si="611"/>
        <v>0</v>
      </c>
      <c r="FJ142" s="64">
        <f t="shared" si="612"/>
        <v>0</v>
      </c>
      <c r="FK142" s="64">
        <f t="shared" si="613"/>
        <v>0</v>
      </c>
      <c r="FL142" s="64">
        <f t="shared" si="614"/>
        <v>0</v>
      </c>
      <c r="FM142" s="64">
        <f t="shared" si="615"/>
        <v>0</v>
      </c>
      <c r="FN142" s="64">
        <f t="shared" si="616"/>
        <v>0</v>
      </c>
      <c r="FO142" s="64"/>
      <c r="FP142" s="64">
        <f t="shared" si="617"/>
        <v>0</v>
      </c>
      <c r="FQ142" s="64">
        <f t="shared" si="618"/>
        <v>0</v>
      </c>
      <c r="FR142" s="64"/>
      <c r="FS142" s="64">
        <f t="shared" si="619"/>
        <v>0</v>
      </c>
      <c r="FT142" s="64">
        <f t="shared" si="620"/>
        <v>2930.7539999999999</v>
      </c>
      <c r="FU142" s="426">
        <f t="shared" si="621"/>
        <v>0</v>
      </c>
      <c r="FV142" s="426">
        <f t="shared" ref="FV142:FV150" si="663">FZ142+GC142+GF142+GI142</f>
        <v>0</v>
      </c>
      <c r="FW142" s="64">
        <f t="shared" ref="FW142:FW150" si="664">FZ142+GC142+GF142+GI142+GL142+GO142</f>
        <v>2930.7539999999999</v>
      </c>
      <c r="FX142" s="64">
        <f t="shared" si="622"/>
        <v>0</v>
      </c>
      <c r="FY142" s="64">
        <f t="shared" ref="FY142:FY150" si="665">FZ142</f>
        <v>0</v>
      </c>
      <c r="FZ142" s="64">
        <f t="shared" si="623"/>
        <v>0</v>
      </c>
      <c r="GA142" s="64">
        <f t="shared" si="624"/>
        <v>0</v>
      </c>
      <c r="GB142" s="64">
        <f t="shared" ref="GB142:GB150" si="666">GC142</f>
        <v>0</v>
      </c>
      <c r="GC142" s="64">
        <f t="shared" si="625"/>
        <v>0</v>
      </c>
      <c r="GD142" s="64">
        <f t="shared" si="626"/>
        <v>0</v>
      </c>
      <c r="GE142" s="64">
        <f t="shared" si="627"/>
        <v>0</v>
      </c>
      <c r="GF142" s="64">
        <f t="shared" si="628"/>
        <v>0</v>
      </c>
      <c r="GG142" s="64">
        <f t="shared" si="629"/>
        <v>0</v>
      </c>
      <c r="GH142" s="64">
        <f t="shared" si="630"/>
        <v>0</v>
      </c>
      <c r="GI142" s="64">
        <f t="shared" si="631"/>
        <v>0</v>
      </c>
      <c r="GJ142" s="64">
        <f t="shared" si="632"/>
        <v>2930.7539999999999</v>
      </c>
      <c r="GK142" s="64"/>
      <c r="GL142" s="64">
        <f t="shared" si="633"/>
        <v>2930.7539999999999</v>
      </c>
      <c r="GM142" s="64">
        <f t="shared" si="634"/>
        <v>0</v>
      </c>
      <c r="GN142" s="64"/>
      <c r="GO142" s="64">
        <f t="shared" si="635"/>
        <v>0</v>
      </c>
      <c r="GP142" s="64">
        <f t="shared" si="636"/>
        <v>0</v>
      </c>
      <c r="GQ142" s="426">
        <f t="shared" si="637"/>
        <v>0</v>
      </c>
      <c r="GR142" s="426">
        <f t="shared" ref="GR142:GR150" si="667">GV142+GY142+HB142+HE142</f>
        <v>0</v>
      </c>
      <c r="GS142" s="64">
        <f t="shared" ref="GS142:GS150" si="668">GV142+GY142+HB142+HE142+HH142+HK142</f>
        <v>0</v>
      </c>
      <c r="GT142" s="64">
        <f t="shared" si="638"/>
        <v>0</v>
      </c>
      <c r="GU142" s="64">
        <f t="shared" ref="GU142:GU150" si="669">GV142</f>
        <v>0</v>
      </c>
      <c r="GV142" s="64">
        <f t="shared" si="639"/>
        <v>0</v>
      </c>
      <c r="GW142" s="64">
        <f t="shared" si="640"/>
        <v>0</v>
      </c>
      <c r="GX142" s="64">
        <f t="shared" ref="GX142:GX150" si="670">GY142</f>
        <v>0</v>
      </c>
      <c r="GY142" s="64">
        <f t="shared" si="641"/>
        <v>0</v>
      </c>
      <c r="GZ142" s="64">
        <f t="shared" si="642"/>
        <v>0</v>
      </c>
      <c r="HA142" s="64">
        <f t="shared" ref="HA142:HA150" si="671">AE142</f>
        <v>0</v>
      </c>
      <c r="HB142" s="64">
        <f t="shared" si="643"/>
        <v>0</v>
      </c>
      <c r="HC142" s="64">
        <f t="shared" si="644"/>
        <v>0</v>
      </c>
      <c r="HD142" s="64">
        <f t="shared" ref="HD142:HD150" si="672">AR142</f>
        <v>0</v>
      </c>
      <c r="HE142" s="64">
        <f t="shared" si="645"/>
        <v>0</v>
      </c>
      <c r="HF142" s="64">
        <f t="shared" si="646"/>
        <v>0</v>
      </c>
      <c r="HG142" s="64"/>
      <c r="HH142" s="64">
        <f t="shared" si="647"/>
        <v>0</v>
      </c>
      <c r="HI142" s="64">
        <f t="shared" si="648"/>
        <v>0</v>
      </c>
      <c r="HJ142" s="64"/>
      <c r="HK142" s="64">
        <f t="shared" si="649"/>
        <v>0</v>
      </c>
      <c r="HL142" s="382">
        <f t="shared" si="650"/>
        <v>2930.7539999999999</v>
      </c>
      <c r="HM142" s="398">
        <f t="shared" si="576"/>
        <v>0</v>
      </c>
      <c r="HN142" s="398">
        <f t="shared" ref="HN142:HN150" si="673">HR142+HU142+HX142+IA142</f>
        <v>0</v>
      </c>
      <c r="HO142" s="382">
        <f t="shared" si="577"/>
        <v>2930.7539999999999</v>
      </c>
      <c r="HP142" s="382">
        <f t="shared" ref="HP142:HP150" si="674">EF142+FB142+FX142+GT142</f>
        <v>0</v>
      </c>
      <c r="HQ142" s="382">
        <f t="shared" si="428"/>
        <v>0</v>
      </c>
      <c r="HR142" s="382">
        <f t="shared" si="429"/>
        <v>0</v>
      </c>
      <c r="HS142" s="382">
        <f t="shared" si="430"/>
        <v>0</v>
      </c>
      <c r="HT142" s="382">
        <f t="shared" si="431"/>
        <v>0</v>
      </c>
      <c r="HU142" s="382">
        <f t="shared" si="432"/>
        <v>0</v>
      </c>
      <c r="HV142" s="382">
        <f t="shared" si="433"/>
        <v>0</v>
      </c>
      <c r="HW142" s="382">
        <f t="shared" si="434"/>
        <v>0</v>
      </c>
      <c r="HX142" s="382">
        <f t="shared" si="435"/>
        <v>0</v>
      </c>
      <c r="HY142" s="382">
        <f t="shared" si="436"/>
        <v>0</v>
      </c>
      <c r="HZ142" s="382">
        <f t="shared" si="437"/>
        <v>0</v>
      </c>
      <c r="IA142" s="382">
        <f t="shared" si="438"/>
        <v>0</v>
      </c>
      <c r="IB142" s="382">
        <f t="shared" si="439"/>
        <v>2930.7539999999999</v>
      </c>
      <c r="IC142" s="382">
        <f t="shared" si="440"/>
        <v>0</v>
      </c>
      <c r="ID142" s="382">
        <f t="shared" si="441"/>
        <v>2930.7539999999999</v>
      </c>
      <c r="IE142" s="382">
        <f t="shared" si="442"/>
        <v>0</v>
      </c>
      <c r="IF142" s="382">
        <f t="shared" si="443"/>
        <v>0</v>
      </c>
      <c r="IG142" s="382">
        <f t="shared" si="444"/>
        <v>0</v>
      </c>
    </row>
    <row r="143" spans="1:241" s="35" customFormat="1" ht="25.5" hidden="1" outlineLevel="1">
      <c r="A143" s="57"/>
      <c r="B143" s="65" t="s">
        <v>631</v>
      </c>
      <c r="C143" s="70"/>
      <c r="D143" s="283"/>
      <c r="E143" s="373"/>
      <c r="F143" s="55"/>
      <c r="G143" s="245"/>
      <c r="H143" s="245"/>
      <c r="I143" s="245"/>
      <c r="J143" s="245"/>
      <c r="K143" s="245"/>
      <c r="L143" s="245"/>
      <c r="M143" s="34"/>
      <c r="N143" s="341" t="s">
        <v>606</v>
      </c>
      <c r="O143" s="34"/>
      <c r="P143" s="34"/>
      <c r="Q143" s="34"/>
      <c r="R143" s="34"/>
      <c r="S143" s="34"/>
      <c r="T143" s="34"/>
      <c r="U143" s="34"/>
      <c r="V143" s="66"/>
      <c r="W143" s="34"/>
      <c r="X143" s="34"/>
      <c r="Y143" s="34"/>
      <c r="Z143" s="34"/>
      <c r="AA143" s="34"/>
      <c r="AB143" s="34"/>
      <c r="AC143" s="34"/>
      <c r="AD143" s="34"/>
      <c r="AE143" s="34"/>
      <c r="AF143" s="34"/>
      <c r="AG143" s="34"/>
      <c r="AH143" s="34"/>
      <c r="AI143" s="34">
        <f t="shared" si="415"/>
        <v>105</v>
      </c>
      <c r="AJ143" s="34">
        <v>105</v>
      </c>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80">
        <f t="shared" si="578"/>
        <v>0</v>
      </c>
      <c r="DD143" s="380">
        <f t="shared" si="579"/>
        <v>0</v>
      </c>
      <c r="DE143" s="64">
        <f t="shared" si="580"/>
        <v>0</v>
      </c>
      <c r="DF143" s="64">
        <f t="shared" si="581"/>
        <v>0</v>
      </c>
      <c r="DG143" s="64">
        <f t="shared" si="582"/>
        <v>0</v>
      </c>
      <c r="DH143" s="64">
        <f t="shared" si="583"/>
        <v>0</v>
      </c>
      <c r="DI143" s="64">
        <f t="shared" si="584"/>
        <v>0</v>
      </c>
      <c r="DJ143" s="64">
        <f t="shared" si="585"/>
        <v>0</v>
      </c>
      <c r="DK143" s="64">
        <f t="shared" si="586"/>
        <v>0</v>
      </c>
      <c r="DL143" s="64">
        <f t="shared" si="587"/>
        <v>0</v>
      </c>
      <c r="DM143" s="64">
        <f t="shared" si="588"/>
        <v>0</v>
      </c>
      <c r="DN143" s="64">
        <f t="shared" si="589"/>
        <v>0</v>
      </c>
      <c r="DO143" s="64">
        <f t="shared" si="590"/>
        <v>0</v>
      </c>
      <c r="DP143" s="64">
        <f t="shared" si="591"/>
        <v>0</v>
      </c>
      <c r="DQ143" s="245"/>
      <c r="DR143" s="245"/>
      <c r="DS143" s="245"/>
      <c r="DT143" s="245"/>
      <c r="DU143" s="245"/>
      <c r="DV143" s="245"/>
      <c r="DW143" s="245"/>
      <c r="DX143" s="245"/>
      <c r="DY143" s="33"/>
      <c r="DZ143" s="33"/>
      <c r="EA143" s="33"/>
      <c r="EB143" s="64">
        <f t="shared" si="651"/>
        <v>0</v>
      </c>
      <c r="EC143" s="426">
        <f t="shared" si="652"/>
        <v>105</v>
      </c>
      <c r="ED143" s="426">
        <f t="shared" si="653"/>
        <v>0</v>
      </c>
      <c r="EE143" s="64">
        <f t="shared" si="654"/>
        <v>0</v>
      </c>
      <c r="EF143" s="64">
        <f t="shared" si="592"/>
        <v>0</v>
      </c>
      <c r="EG143" s="64">
        <f t="shared" si="655"/>
        <v>0</v>
      </c>
      <c r="EH143" s="64">
        <f t="shared" si="593"/>
        <v>0</v>
      </c>
      <c r="EI143" s="64">
        <f t="shared" si="594"/>
        <v>0</v>
      </c>
      <c r="EJ143" s="64">
        <f t="shared" si="656"/>
        <v>0</v>
      </c>
      <c r="EK143" s="64">
        <f t="shared" si="595"/>
        <v>0</v>
      </c>
      <c r="EL143" s="64">
        <f t="shared" si="596"/>
        <v>0</v>
      </c>
      <c r="EM143" s="64">
        <f t="shared" si="597"/>
        <v>0</v>
      </c>
      <c r="EN143" s="64">
        <f t="shared" si="598"/>
        <v>0</v>
      </c>
      <c r="EO143" s="64">
        <f t="shared" si="599"/>
        <v>0</v>
      </c>
      <c r="EP143" s="64">
        <f t="shared" si="600"/>
        <v>105</v>
      </c>
      <c r="EQ143" s="64">
        <f t="shared" si="601"/>
        <v>0</v>
      </c>
      <c r="ER143" s="64">
        <f t="shared" si="602"/>
        <v>0</v>
      </c>
      <c r="ES143" s="64"/>
      <c r="ET143" s="426">
        <f t="shared" si="603"/>
        <v>0</v>
      </c>
      <c r="EU143" s="64">
        <f t="shared" si="604"/>
        <v>0</v>
      </c>
      <c r="EV143" s="64"/>
      <c r="EW143" s="426">
        <f t="shared" si="605"/>
        <v>0</v>
      </c>
      <c r="EX143" s="64">
        <f t="shared" si="657"/>
        <v>0</v>
      </c>
      <c r="EY143" s="426">
        <f t="shared" si="658"/>
        <v>0</v>
      </c>
      <c r="EZ143" s="426">
        <f t="shared" si="659"/>
        <v>0</v>
      </c>
      <c r="FA143" s="64">
        <f t="shared" si="660"/>
        <v>0</v>
      </c>
      <c r="FB143" s="64">
        <f t="shared" si="606"/>
        <v>0</v>
      </c>
      <c r="FC143" s="64">
        <f t="shared" si="661"/>
        <v>0</v>
      </c>
      <c r="FD143" s="64">
        <f t="shared" si="607"/>
        <v>0</v>
      </c>
      <c r="FE143" s="64">
        <f t="shared" si="608"/>
        <v>0</v>
      </c>
      <c r="FF143" s="64">
        <f t="shared" si="662"/>
        <v>0</v>
      </c>
      <c r="FG143" s="64">
        <f t="shared" si="609"/>
        <v>0</v>
      </c>
      <c r="FH143" s="64">
        <f t="shared" si="610"/>
        <v>0</v>
      </c>
      <c r="FI143" s="64">
        <f t="shared" si="611"/>
        <v>0</v>
      </c>
      <c r="FJ143" s="64">
        <f t="shared" si="612"/>
        <v>0</v>
      </c>
      <c r="FK143" s="64">
        <f t="shared" si="613"/>
        <v>0</v>
      </c>
      <c r="FL143" s="64">
        <f t="shared" si="614"/>
        <v>0</v>
      </c>
      <c r="FM143" s="64">
        <f t="shared" si="615"/>
        <v>0</v>
      </c>
      <c r="FN143" s="64">
        <f t="shared" si="616"/>
        <v>0</v>
      </c>
      <c r="FO143" s="64"/>
      <c r="FP143" s="64">
        <f t="shared" si="617"/>
        <v>0</v>
      </c>
      <c r="FQ143" s="64">
        <f t="shared" si="618"/>
        <v>0</v>
      </c>
      <c r="FR143" s="64"/>
      <c r="FS143" s="64">
        <f t="shared" si="619"/>
        <v>0</v>
      </c>
      <c r="FT143" s="64">
        <f t="shared" si="620"/>
        <v>0</v>
      </c>
      <c r="FU143" s="426">
        <f t="shared" si="621"/>
        <v>0</v>
      </c>
      <c r="FV143" s="426">
        <f t="shared" si="663"/>
        <v>0</v>
      </c>
      <c r="FW143" s="64">
        <f t="shared" si="664"/>
        <v>0</v>
      </c>
      <c r="FX143" s="64">
        <f t="shared" si="622"/>
        <v>0</v>
      </c>
      <c r="FY143" s="64">
        <f t="shared" si="665"/>
        <v>0</v>
      </c>
      <c r="FZ143" s="64">
        <f t="shared" si="623"/>
        <v>0</v>
      </c>
      <c r="GA143" s="64">
        <f t="shared" si="624"/>
        <v>0</v>
      </c>
      <c r="GB143" s="64">
        <f t="shared" si="666"/>
        <v>0</v>
      </c>
      <c r="GC143" s="64">
        <f t="shared" si="625"/>
        <v>0</v>
      </c>
      <c r="GD143" s="64">
        <f t="shared" si="626"/>
        <v>0</v>
      </c>
      <c r="GE143" s="64">
        <f t="shared" si="627"/>
        <v>0</v>
      </c>
      <c r="GF143" s="64">
        <f t="shared" si="628"/>
        <v>0</v>
      </c>
      <c r="GG143" s="64">
        <f t="shared" si="629"/>
        <v>0</v>
      </c>
      <c r="GH143" s="64">
        <f t="shared" si="630"/>
        <v>0</v>
      </c>
      <c r="GI143" s="64">
        <f t="shared" si="631"/>
        <v>0</v>
      </c>
      <c r="GJ143" s="64">
        <f t="shared" si="632"/>
        <v>0</v>
      </c>
      <c r="GK143" s="64"/>
      <c r="GL143" s="64">
        <f t="shared" si="633"/>
        <v>0</v>
      </c>
      <c r="GM143" s="64">
        <f t="shared" si="634"/>
        <v>0</v>
      </c>
      <c r="GN143" s="64"/>
      <c r="GO143" s="64">
        <f t="shared" si="635"/>
        <v>0</v>
      </c>
      <c r="GP143" s="64">
        <f t="shared" si="636"/>
        <v>0</v>
      </c>
      <c r="GQ143" s="426">
        <f t="shared" si="637"/>
        <v>0</v>
      </c>
      <c r="GR143" s="426">
        <f t="shared" si="667"/>
        <v>0</v>
      </c>
      <c r="GS143" s="64">
        <f t="shared" si="668"/>
        <v>0</v>
      </c>
      <c r="GT143" s="64">
        <f t="shared" si="638"/>
        <v>0</v>
      </c>
      <c r="GU143" s="64">
        <f t="shared" si="669"/>
        <v>0</v>
      </c>
      <c r="GV143" s="64">
        <f t="shared" si="639"/>
        <v>0</v>
      </c>
      <c r="GW143" s="64">
        <f t="shared" si="640"/>
        <v>0</v>
      </c>
      <c r="GX143" s="64">
        <f t="shared" si="670"/>
        <v>0</v>
      </c>
      <c r="GY143" s="64">
        <f t="shared" si="641"/>
        <v>0</v>
      </c>
      <c r="GZ143" s="64">
        <f t="shared" si="642"/>
        <v>0</v>
      </c>
      <c r="HA143" s="64">
        <f t="shared" si="671"/>
        <v>0</v>
      </c>
      <c r="HB143" s="64">
        <f t="shared" si="643"/>
        <v>0</v>
      </c>
      <c r="HC143" s="64">
        <f t="shared" si="644"/>
        <v>0</v>
      </c>
      <c r="HD143" s="64">
        <f t="shared" si="672"/>
        <v>0</v>
      </c>
      <c r="HE143" s="64">
        <f t="shared" si="645"/>
        <v>0</v>
      </c>
      <c r="HF143" s="64">
        <f t="shared" si="646"/>
        <v>0</v>
      </c>
      <c r="HG143" s="64"/>
      <c r="HH143" s="64">
        <f t="shared" si="647"/>
        <v>0</v>
      </c>
      <c r="HI143" s="64">
        <f t="shared" si="648"/>
        <v>0</v>
      </c>
      <c r="HJ143" s="64"/>
      <c r="HK143" s="64">
        <f t="shared" si="649"/>
        <v>0</v>
      </c>
      <c r="HL143" s="382">
        <f t="shared" si="650"/>
        <v>0</v>
      </c>
      <c r="HM143" s="398">
        <f t="shared" si="576"/>
        <v>105</v>
      </c>
      <c r="HN143" s="398">
        <f t="shared" si="673"/>
        <v>0</v>
      </c>
      <c r="HO143" s="382">
        <f t="shared" si="577"/>
        <v>0</v>
      </c>
      <c r="HP143" s="382">
        <f t="shared" si="674"/>
        <v>0</v>
      </c>
      <c r="HQ143" s="382">
        <f t="shared" si="428"/>
        <v>0</v>
      </c>
      <c r="HR143" s="382">
        <f t="shared" si="429"/>
        <v>0</v>
      </c>
      <c r="HS143" s="382">
        <f t="shared" si="430"/>
        <v>0</v>
      </c>
      <c r="HT143" s="382">
        <f t="shared" si="431"/>
        <v>0</v>
      </c>
      <c r="HU143" s="382">
        <f t="shared" si="432"/>
        <v>0</v>
      </c>
      <c r="HV143" s="382">
        <f t="shared" si="433"/>
        <v>0</v>
      </c>
      <c r="HW143" s="382">
        <f t="shared" si="434"/>
        <v>0</v>
      </c>
      <c r="HX143" s="382">
        <f t="shared" si="435"/>
        <v>0</v>
      </c>
      <c r="HY143" s="382">
        <f t="shared" si="436"/>
        <v>0</v>
      </c>
      <c r="HZ143" s="382">
        <f t="shared" si="437"/>
        <v>105</v>
      </c>
      <c r="IA143" s="382">
        <f t="shared" si="438"/>
        <v>0</v>
      </c>
      <c r="IB143" s="382">
        <f t="shared" si="439"/>
        <v>0</v>
      </c>
      <c r="IC143" s="382">
        <f t="shared" si="440"/>
        <v>0</v>
      </c>
      <c r="ID143" s="382">
        <f t="shared" si="441"/>
        <v>0</v>
      </c>
      <c r="IE143" s="382">
        <f t="shared" si="442"/>
        <v>0</v>
      </c>
      <c r="IF143" s="382">
        <f t="shared" si="443"/>
        <v>0</v>
      </c>
      <c r="IG143" s="382">
        <f t="shared" si="444"/>
        <v>0</v>
      </c>
    </row>
    <row r="144" spans="1:241" s="35" customFormat="1" ht="35.25" hidden="1" customHeight="1" outlineLevel="1">
      <c r="A144" s="57" t="s">
        <v>598</v>
      </c>
      <c r="B144" s="65" t="s">
        <v>256</v>
      </c>
      <c r="C144" s="70" t="s">
        <v>168</v>
      </c>
      <c r="D144" s="283" t="s">
        <v>363</v>
      </c>
      <c r="E144" s="373" t="s">
        <v>43</v>
      </c>
      <c r="F144" s="55"/>
      <c r="G144" s="245" t="s">
        <v>13</v>
      </c>
      <c r="H144" s="245"/>
      <c r="I144" s="245"/>
      <c r="J144" s="245">
        <v>2021</v>
      </c>
      <c r="K144" s="245">
        <v>2021</v>
      </c>
      <c r="L144" s="245"/>
      <c r="M144" s="34">
        <f>+P144+R144+T144+AG144+AS144+AV144</f>
        <v>4884.47</v>
      </c>
      <c r="N144" s="341" t="s">
        <v>606</v>
      </c>
      <c r="O144" s="34">
        <f t="shared" si="567"/>
        <v>4884.47</v>
      </c>
      <c r="P144" s="34">
        <f t="shared" si="568"/>
        <v>0</v>
      </c>
      <c r="Q144" s="34">
        <f t="shared" si="568"/>
        <v>0</v>
      </c>
      <c r="R144" s="34">
        <f t="shared" si="568"/>
        <v>0</v>
      </c>
      <c r="S144" s="34">
        <f t="shared" si="568"/>
        <v>0</v>
      </c>
      <c r="T144" s="34">
        <f t="shared" si="568"/>
        <v>0</v>
      </c>
      <c r="U144" s="34">
        <f t="shared" si="568"/>
        <v>0</v>
      </c>
      <c r="V144" s="66">
        <f t="shared" si="448"/>
        <v>0</v>
      </c>
      <c r="W144" s="34"/>
      <c r="X144" s="34"/>
      <c r="Y144" s="34"/>
      <c r="Z144" s="34"/>
      <c r="AA144" s="34"/>
      <c r="AB144" s="34"/>
      <c r="AC144" s="34"/>
      <c r="AD144" s="34"/>
      <c r="AE144" s="34"/>
      <c r="AF144" s="34"/>
      <c r="AG144" s="34">
        <f t="shared" si="573"/>
        <v>0</v>
      </c>
      <c r="AH144" s="34">
        <f t="shared" si="573"/>
        <v>0</v>
      </c>
      <c r="AI144" s="34">
        <f t="shared" si="415"/>
        <v>0</v>
      </c>
      <c r="AJ144" s="34"/>
      <c r="AK144" s="34"/>
      <c r="AL144" s="34"/>
      <c r="AM144" s="34"/>
      <c r="AN144" s="34"/>
      <c r="AO144" s="34"/>
      <c r="AP144" s="34"/>
      <c r="AQ144" s="34"/>
      <c r="AR144" s="34"/>
      <c r="AS144" s="34">
        <f t="shared" si="574"/>
        <v>4884.47</v>
      </c>
      <c r="AT144" s="34">
        <f t="shared" si="574"/>
        <v>4884.47</v>
      </c>
      <c r="AU144" s="34"/>
      <c r="AV144" s="34">
        <f t="shared" si="569"/>
        <v>0</v>
      </c>
      <c r="AW144" s="34">
        <f t="shared" si="569"/>
        <v>0</v>
      </c>
      <c r="AX144" s="34"/>
      <c r="AY144" s="34">
        <f t="shared" si="570"/>
        <v>0</v>
      </c>
      <c r="AZ144" s="34">
        <f t="shared" si="570"/>
        <v>0</v>
      </c>
      <c r="BA144" s="34"/>
      <c r="BB144" s="34"/>
      <c r="BC144" s="34"/>
      <c r="BD144" s="34"/>
      <c r="BE144" s="34"/>
      <c r="BF144" s="34"/>
      <c r="BG144" s="34"/>
      <c r="BH144" s="34"/>
      <c r="BI144" s="34"/>
      <c r="BJ144" s="34"/>
      <c r="BK144" s="34"/>
      <c r="BL144" s="34"/>
      <c r="BM144" s="34">
        <f t="shared" si="571"/>
        <v>0</v>
      </c>
      <c r="BN144" s="34">
        <f t="shared" si="571"/>
        <v>0</v>
      </c>
      <c r="BO144" s="34"/>
      <c r="BP144" s="34"/>
      <c r="BQ144" s="34"/>
      <c r="BR144" s="34"/>
      <c r="BS144" s="34"/>
      <c r="BT144" s="34"/>
      <c r="BU144" s="34"/>
      <c r="BV144" s="34"/>
      <c r="BW144" s="34"/>
      <c r="BX144" s="34"/>
      <c r="BY144" s="34"/>
      <c r="BZ144" s="34"/>
      <c r="CA144" s="34">
        <f t="shared" si="575"/>
        <v>4884.47</v>
      </c>
      <c r="CB144" s="34">
        <f t="shared" si="575"/>
        <v>4884.47</v>
      </c>
      <c r="CC144" s="34"/>
      <c r="CD144" s="34"/>
      <c r="CE144" s="34"/>
      <c r="CF144" s="34"/>
      <c r="CG144" s="34"/>
      <c r="CH144" s="34"/>
      <c r="CI144" s="34"/>
      <c r="CJ144" s="34"/>
      <c r="CK144" s="34">
        <v>4884.47</v>
      </c>
      <c r="CL144" s="34">
        <v>4884.47</v>
      </c>
      <c r="CM144" s="34"/>
      <c r="CN144" s="34"/>
      <c r="CO144" s="34">
        <f t="shared" si="572"/>
        <v>0</v>
      </c>
      <c r="CP144" s="34">
        <f t="shared" si="572"/>
        <v>0</v>
      </c>
      <c r="CQ144" s="34"/>
      <c r="CR144" s="34"/>
      <c r="CS144" s="34"/>
      <c r="CT144" s="34"/>
      <c r="CU144" s="34"/>
      <c r="CV144" s="34"/>
      <c r="CW144" s="34"/>
      <c r="CX144" s="34"/>
      <c r="CY144" s="34"/>
      <c r="CZ144" s="34"/>
      <c r="DA144" s="34"/>
      <c r="DB144" s="34"/>
      <c r="DC144" s="380">
        <f t="shared" si="578"/>
        <v>4884.47</v>
      </c>
      <c r="DD144" s="380">
        <f t="shared" si="579"/>
        <v>4884.47</v>
      </c>
      <c r="DE144" s="64">
        <f t="shared" si="580"/>
        <v>0</v>
      </c>
      <c r="DF144" s="64">
        <f t="shared" si="581"/>
        <v>0</v>
      </c>
      <c r="DG144" s="64">
        <f t="shared" si="582"/>
        <v>0</v>
      </c>
      <c r="DH144" s="64">
        <f t="shared" si="583"/>
        <v>0</v>
      </c>
      <c r="DI144" s="64">
        <f t="shared" si="584"/>
        <v>0</v>
      </c>
      <c r="DJ144" s="64">
        <f t="shared" si="585"/>
        <v>0</v>
      </c>
      <c r="DK144" s="64">
        <f t="shared" si="586"/>
        <v>0</v>
      </c>
      <c r="DL144" s="64">
        <f t="shared" si="587"/>
        <v>0</v>
      </c>
      <c r="DM144" s="64">
        <f t="shared" si="588"/>
        <v>4884.47</v>
      </c>
      <c r="DN144" s="64">
        <f t="shared" si="589"/>
        <v>4884.47</v>
      </c>
      <c r="DO144" s="64">
        <f t="shared" si="590"/>
        <v>0</v>
      </c>
      <c r="DP144" s="64">
        <f t="shared" si="591"/>
        <v>0</v>
      </c>
      <c r="DQ144" s="245"/>
      <c r="DR144" s="245"/>
      <c r="DS144" s="245"/>
      <c r="DT144" s="245"/>
      <c r="DU144" s="245"/>
      <c r="DV144" s="245"/>
      <c r="DW144" s="245"/>
      <c r="DX144" s="245"/>
      <c r="DY144" s="33"/>
      <c r="DZ144" s="33"/>
      <c r="EA144" s="33"/>
      <c r="EB144" s="64">
        <f t="shared" si="651"/>
        <v>0</v>
      </c>
      <c r="EC144" s="426">
        <f t="shared" si="652"/>
        <v>0</v>
      </c>
      <c r="ED144" s="426">
        <f t="shared" si="653"/>
        <v>0</v>
      </c>
      <c r="EE144" s="64">
        <f t="shared" si="654"/>
        <v>0</v>
      </c>
      <c r="EF144" s="64">
        <f t="shared" si="592"/>
        <v>0</v>
      </c>
      <c r="EG144" s="64">
        <f t="shared" si="655"/>
        <v>0</v>
      </c>
      <c r="EH144" s="64">
        <f t="shared" si="593"/>
        <v>0</v>
      </c>
      <c r="EI144" s="64">
        <f t="shared" si="594"/>
        <v>0</v>
      </c>
      <c r="EJ144" s="64">
        <f t="shared" si="656"/>
        <v>0</v>
      </c>
      <c r="EK144" s="64">
        <f t="shared" si="595"/>
        <v>0</v>
      </c>
      <c r="EL144" s="64">
        <f t="shared" si="596"/>
        <v>0</v>
      </c>
      <c r="EM144" s="64">
        <f t="shared" si="597"/>
        <v>0</v>
      </c>
      <c r="EN144" s="64">
        <f t="shared" si="598"/>
        <v>0</v>
      </c>
      <c r="EO144" s="64">
        <f t="shared" si="599"/>
        <v>0</v>
      </c>
      <c r="EP144" s="64">
        <f t="shared" si="600"/>
        <v>0</v>
      </c>
      <c r="EQ144" s="64">
        <f t="shared" si="601"/>
        <v>0</v>
      </c>
      <c r="ER144" s="64">
        <f t="shared" si="602"/>
        <v>0</v>
      </c>
      <c r="ES144" s="64"/>
      <c r="ET144" s="426">
        <f t="shared" si="603"/>
        <v>0</v>
      </c>
      <c r="EU144" s="64">
        <f t="shared" si="604"/>
        <v>0</v>
      </c>
      <c r="EV144" s="64"/>
      <c r="EW144" s="426">
        <f t="shared" si="605"/>
        <v>0</v>
      </c>
      <c r="EX144" s="64">
        <f t="shared" si="657"/>
        <v>0</v>
      </c>
      <c r="EY144" s="426">
        <f t="shared" si="658"/>
        <v>0</v>
      </c>
      <c r="EZ144" s="426">
        <f t="shared" si="659"/>
        <v>0</v>
      </c>
      <c r="FA144" s="64">
        <f t="shared" si="660"/>
        <v>0</v>
      </c>
      <c r="FB144" s="64">
        <f t="shared" si="606"/>
        <v>0</v>
      </c>
      <c r="FC144" s="64">
        <f t="shared" si="661"/>
        <v>0</v>
      </c>
      <c r="FD144" s="64">
        <f t="shared" si="607"/>
        <v>0</v>
      </c>
      <c r="FE144" s="64">
        <f t="shared" si="608"/>
        <v>0</v>
      </c>
      <c r="FF144" s="64">
        <f t="shared" si="662"/>
        <v>0</v>
      </c>
      <c r="FG144" s="64">
        <f t="shared" si="609"/>
        <v>0</v>
      </c>
      <c r="FH144" s="64">
        <f t="shared" si="610"/>
        <v>0</v>
      </c>
      <c r="FI144" s="64">
        <f t="shared" si="611"/>
        <v>0</v>
      </c>
      <c r="FJ144" s="64">
        <f t="shared" si="612"/>
        <v>0</v>
      </c>
      <c r="FK144" s="64">
        <f t="shared" si="613"/>
        <v>0</v>
      </c>
      <c r="FL144" s="64">
        <f t="shared" si="614"/>
        <v>0</v>
      </c>
      <c r="FM144" s="64">
        <f t="shared" si="615"/>
        <v>0</v>
      </c>
      <c r="FN144" s="64">
        <f t="shared" si="616"/>
        <v>0</v>
      </c>
      <c r="FO144" s="64"/>
      <c r="FP144" s="64">
        <f t="shared" si="617"/>
        <v>0</v>
      </c>
      <c r="FQ144" s="64">
        <f t="shared" si="618"/>
        <v>0</v>
      </c>
      <c r="FR144" s="64"/>
      <c r="FS144" s="64">
        <f t="shared" si="619"/>
        <v>0</v>
      </c>
      <c r="FT144" s="64">
        <f t="shared" si="620"/>
        <v>4884.47</v>
      </c>
      <c r="FU144" s="426">
        <f t="shared" si="621"/>
        <v>0</v>
      </c>
      <c r="FV144" s="426">
        <f t="shared" si="663"/>
        <v>0</v>
      </c>
      <c r="FW144" s="64">
        <f t="shared" si="664"/>
        <v>4884.47</v>
      </c>
      <c r="FX144" s="64">
        <f t="shared" si="622"/>
        <v>0</v>
      </c>
      <c r="FY144" s="64">
        <f t="shared" si="665"/>
        <v>0</v>
      </c>
      <c r="FZ144" s="64">
        <f t="shared" si="623"/>
        <v>0</v>
      </c>
      <c r="GA144" s="64">
        <f t="shared" si="624"/>
        <v>0</v>
      </c>
      <c r="GB144" s="64">
        <f t="shared" si="666"/>
        <v>0</v>
      </c>
      <c r="GC144" s="64">
        <f t="shared" si="625"/>
        <v>0</v>
      </c>
      <c r="GD144" s="64">
        <f t="shared" si="626"/>
        <v>0</v>
      </c>
      <c r="GE144" s="64">
        <f t="shared" si="627"/>
        <v>0</v>
      </c>
      <c r="GF144" s="64">
        <f t="shared" si="628"/>
        <v>0</v>
      </c>
      <c r="GG144" s="64">
        <f t="shared" si="629"/>
        <v>0</v>
      </c>
      <c r="GH144" s="64">
        <f t="shared" si="630"/>
        <v>0</v>
      </c>
      <c r="GI144" s="64">
        <f t="shared" si="631"/>
        <v>0</v>
      </c>
      <c r="GJ144" s="64">
        <f t="shared" si="632"/>
        <v>4884.47</v>
      </c>
      <c r="GK144" s="64"/>
      <c r="GL144" s="64">
        <f t="shared" si="633"/>
        <v>4884.47</v>
      </c>
      <c r="GM144" s="64">
        <f t="shared" si="634"/>
        <v>0</v>
      </c>
      <c r="GN144" s="64"/>
      <c r="GO144" s="64">
        <f t="shared" si="635"/>
        <v>0</v>
      </c>
      <c r="GP144" s="64">
        <f t="shared" si="636"/>
        <v>0</v>
      </c>
      <c r="GQ144" s="426">
        <f t="shared" si="637"/>
        <v>0</v>
      </c>
      <c r="GR144" s="426">
        <f t="shared" si="667"/>
        <v>0</v>
      </c>
      <c r="GS144" s="64">
        <f t="shared" si="668"/>
        <v>0</v>
      </c>
      <c r="GT144" s="64">
        <f t="shared" si="638"/>
        <v>0</v>
      </c>
      <c r="GU144" s="64">
        <f t="shared" si="669"/>
        <v>0</v>
      </c>
      <c r="GV144" s="64">
        <f t="shared" si="639"/>
        <v>0</v>
      </c>
      <c r="GW144" s="64">
        <f t="shared" si="640"/>
        <v>0</v>
      </c>
      <c r="GX144" s="64">
        <f t="shared" si="670"/>
        <v>0</v>
      </c>
      <c r="GY144" s="64">
        <f t="shared" si="641"/>
        <v>0</v>
      </c>
      <c r="GZ144" s="64">
        <f t="shared" si="642"/>
        <v>0</v>
      </c>
      <c r="HA144" s="64">
        <f t="shared" si="671"/>
        <v>0</v>
      </c>
      <c r="HB144" s="64">
        <f t="shared" si="643"/>
        <v>0</v>
      </c>
      <c r="HC144" s="64">
        <f t="shared" si="644"/>
        <v>0</v>
      </c>
      <c r="HD144" s="64">
        <f t="shared" si="672"/>
        <v>0</v>
      </c>
      <c r="HE144" s="64">
        <f t="shared" si="645"/>
        <v>0</v>
      </c>
      <c r="HF144" s="64">
        <f t="shared" si="646"/>
        <v>0</v>
      </c>
      <c r="HG144" s="64"/>
      <c r="HH144" s="64">
        <f t="shared" si="647"/>
        <v>0</v>
      </c>
      <c r="HI144" s="64">
        <f t="shared" si="648"/>
        <v>0</v>
      </c>
      <c r="HJ144" s="64"/>
      <c r="HK144" s="64">
        <f t="shared" si="649"/>
        <v>0</v>
      </c>
      <c r="HL144" s="382">
        <f t="shared" si="650"/>
        <v>4884.47</v>
      </c>
      <c r="HM144" s="398">
        <f t="shared" si="576"/>
        <v>0</v>
      </c>
      <c r="HN144" s="398">
        <f t="shared" si="673"/>
        <v>0</v>
      </c>
      <c r="HO144" s="382">
        <f t="shared" si="577"/>
        <v>4884.47</v>
      </c>
      <c r="HP144" s="382">
        <f t="shared" si="674"/>
        <v>0</v>
      </c>
      <c r="HQ144" s="382">
        <f t="shared" si="428"/>
        <v>0</v>
      </c>
      <c r="HR144" s="382">
        <f t="shared" si="429"/>
        <v>0</v>
      </c>
      <c r="HS144" s="382">
        <f t="shared" si="430"/>
        <v>0</v>
      </c>
      <c r="HT144" s="382">
        <f t="shared" si="431"/>
        <v>0</v>
      </c>
      <c r="HU144" s="382">
        <f t="shared" si="432"/>
        <v>0</v>
      </c>
      <c r="HV144" s="382">
        <f t="shared" si="433"/>
        <v>0</v>
      </c>
      <c r="HW144" s="382">
        <f t="shared" si="434"/>
        <v>0</v>
      </c>
      <c r="HX144" s="382">
        <f t="shared" si="435"/>
        <v>0</v>
      </c>
      <c r="HY144" s="382">
        <f t="shared" si="436"/>
        <v>0</v>
      </c>
      <c r="HZ144" s="382">
        <f t="shared" si="437"/>
        <v>0</v>
      </c>
      <c r="IA144" s="382">
        <f t="shared" si="438"/>
        <v>0</v>
      </c>
      <c r="IB144" s="382">
        <f t="shared" si="439"/>
        <v>4884.47</v>
      </c>
      <c r="IC144" s="382">
        <f t="shared" si="440"/>
        <v>0</v>
      </c>
      <c r="ID144" s="382">
        <f t="shared" si="441"/>
        <v>4884.47</v>
      </c>
      <c r="IE144" s="382">
        <f t="shared" si="442"/>
        <v>0</v>
      </c>
      <c r="IF144" s="382">
        <f t="shared" si="443"/>
        <v>0</v>
      </c>
      <c r="IG144" s="382">
        <f t="shared" si="444"/>
        <v>0</v>
      </c>
    </row>
    <row r="145" spans="1:241" s="52" customFormat="1" ht="35.25" hidden="1" customHeight="1" outlineLevel="1">
      <c r="A145" s="376" t="s">
        <v>633</v>
      </c>
      <c r="B145" s="69" t="s">
        <v>632</v>
      </c>
      <c r="C145" s="377"/>
      <c r="D145" s="356"/>
      <c r="E145" s="49"/>
      <c r="F145" s="378"/>
      <c r="G145" s="50"/>
      <c r="H145" s="50"/>
      <c r="I145" s="50"/>
      <c r="J145" s="50">
        <v>2020</v>
      </c>
      <c r="K145" s="50">
        <v>2021</v>
      </c>
      <c r="L145" s="50"/>
      <c r="M145" s="27"/>
      <c r="N145" s="392" t="s">
        <v>606</v>
      </c>
      <c r="O145" s="27"/>
      <c r="P145" s="27"/>
      <c r="Q145" s="27"/>
      <c r="R145" s="27"/>
      <c r="S145" s="27"/>
      <c r="T145" s="27"/>
      <c r="U145" s="27"/>
      <c r="V145" s="62"/>
      <c r="W145" s="27"/>
      <c r="X145" s="27"/>
      <c r="Y145" s="27"/>
      <c r="Z145" s="27"/>
      <c r="AA145" s="27"/>
      <c r="AB145" s="27"/>
      <c r="AC145" s="27"/>
      <c r="AD145" s="27"/>
      <c r="AE145" s="27"/>
      <c r="AF145" s="27"/>
      <c r="AG145" s="27"/>
      <c r="AH145" s="27"/>
      <c r="AI145" s="27">
        <f t="shared" si="415"/>
        <v>1893.96</v>
      </c>
      <c r="AJ145" s="27">
        <v>1893.96</v>
      </c>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9"/>
      <c r="DA145" s="29"/>
      <c r="DB145" s="29"/>
      <c r="DC145" s="380">
        <f t="shared" si="578"/>
        <v>0</v>
      </c>
      <c r="DD145" s="380">
        <f t="shared" si="579"/>
        <v>0</v>
      </c>
      <c r="DE145" s="64">
        <f t="shared" si="580"/>
        <v>0</v>
      </c>
      <c r="DF145" s="64">
        <f t="shared" si="581"/>
        <v>0</v>
      </c>
      <c r="DG145" s="64">
        <f t="shared" si="582"/>
        <v>0</v>
      </c>
      <c r="DH145" s="64">
        <f t="shared" si="583"/>
        <v>0</v>
      </c>
      <c r="DI145" s="64">
        <f t="shared" si="584"/>
        <v>0</v>
      </c>
      <c r="DJ145" s="64">
        <f t="shared" si="585"/>
        <v>0</v>
      </c>
      <c r="DK145" s="64">
        <f t="shared" si="586"/>
        <v>0</v>
      </c>
      <c r="DL145" s="64">
        <f t="shared" si="587"/>
        <v>0</v>
      </c>
      <c r="DM145" s="64">
        <f t="shared" si="588"/>
        <v>0</v>
      </c>
      <c r="DN145" s="64">
        <f t="shared" si="589"/>
        <v>0</v>
      </c>
      <c r="DO145" s="64">
        <f t="shared" si="590"/>
        <v>0</v>
      </c>
      <c r="DP145" s="64">
        <f t="shared" si="591"/>
        <v>0</v>
      </c>
      <c r="DQ145" s="50"/>
      <c r="DR145" s="50"/>
      <c r="DS145" s="50"/>
      <c r="DT145" s="50"/>
      <c r="DU145" s="50"/>
      <c r="DV145" s="50"/>
      <c r="DW145" s="50"/>
      <c r="DX145" s="50"/>
      <c r="DY145" s="51"/>
      <c r="DZ145" s="51"/>
      <c r="EA145" s="51"/>
      <c r="EB145" s="64">
        <f t="shared" si="651"/>
        <v>0</v>
      </c>
      <c r="EC145" s="426">
        <f t="shared" si="652"/>
        <v>1893.96</v>
      </c>
      <c r="ED145" s="426">
        <f t="shared" si="653"/>
        <v>0</v>
      </c>
      <c r="EE145" s="64">
        <f t="shared" si="654"/>
        <v>0</v>
      </c>
      <c r="EF145" s="64">
        <f t="shared" si="592"/>
        <v>0</v>
      </c>
      <c r="EG145" s="64">
        <f t="shared" si="655"/>
        <v>0</v>
      </c>
      <c r="EH145" s="64">
        <f t="shared" si="593"/>
        <v>0</v>
      </c>
      <c r="EI145" s="64">
        <f t="shared" si="594"/>
        <v>0</v>
      </c>
      <c r="EJ145" s="64">
        <f t="shared" si="656"/>
        <v>0</v>
      </c>
      <c r="EK145" s="64">
        <f t="shared" si="595"/>
        <v>0</v>
      </c>
      <c r="EL145" s="64">
        <f t="shared" si="596"/>
        <v>0</v>
      </c>
      <c r="EM145" s="64">
        <f t="shared" si="597"/>
        <v>0</v>
      </c>
      <c r="EN145" s="64">
        <f t="shared" si="598"/>
        <v>0</v>
      </c>
      <c r="EO145" s="64">
        <f t="shared" si="599"/>
        <v>0</v>
      </c>
      <c r="EP145" s="64">
        <f t="shared" si="600"/>
        <v>1893.96</v>
      </c>
      <c r="EQ145" s="64">
        <f t="shared" si="601"/>
        <v>0</v>
      </c>
      <c r="ER145" s="64">
        <f t="shared" si="602"/>
        <v>0</v>
      </c>
      <c r="ES145" s="64"/>
      <c r="ET145" s="426">
        <f t="shared" si="603"/>
        <v>0</v>
      </c>
      <c r="EU145" s="64">
        <f t="shared" si="604"/>
        <v>0</v>
      </c>
      <c r="EV145" s="64"/>
      <c r="EW145" s="426">
        <f t="shared" si="605"/>
        <v>0</v>
      </c>
      <c r="EX145" s="64">
        <f t="shared" si="657"/>
        <v>0</v>
      </c>
      <c r="EY145" s="426">
        <f t="shared" si="658"/>
        <v>0</v>
      </c>
      <c r="EZ145" s="426">
        <f t="shared" si="659"/>
        <v>0</v>
      </c>
      <c r="FA145" s="64">
        <f t="shared" si="660"/>
        <v>0</v>
      </c>
      <c r="FB145" s="64">
        <f t="shared" si="606"/>
        <v>0</v>
      </c>
      <c r="FC145" s="64">
        <f t="shared" si="661"/>
        <v>0</v>
      </c>
      <c r="FD145" s="64">
        <f t="shared" si="607"/>
        <v>0</v>
      </c>
      <c r="FE145" s="64">
        <f t="shared" si="608"/>
        <v>0</v>
      </c>
      <c r="FF145" s="64">
        <f t="shared" si="662"/>
        <v>0</v>
      </c>
      <c r="FG145" s="64">
        <f t="shared" si="609"/>
        <v>0</v>
      </c>
      <c r="FH145" s="64">
        <f t="shared" si="610"/>
        <v>0</v>
      </c>
      <c r="FI145" s="64">
        <f t="shared" si="611"/>
        <v>0</v>
      </c>
      <c r="FJ145" s="64">
        <f t="shared" si="612"/>
        <v>0</v>
      </c>
      <c r="FK145" s="64">
        <f t="shared" si="613"/>
        <v>0</v>
      </c>
      <c r="FL145" s="64">
        <f t="shared" si="614"/>
        <v>0</v>
      </c>
      <c r="FM145" s="64">
        <f t="shared" si="615"/>
        <v>0</v>
      </c>
      <c r="FN145" s="64">
        <f t="shared" si="616"/>
        <v>0</v>
      </c>
      <c r="FO145" s="64"/>
      <c r="FP145" s="64">
        <f t="shared" si="617"/>
        <v>0</v>
      </c>
      <c r="FQ145" s="64">
        <f t="shared" si="618"/>
        <v>0</v>
      </c>
      <c r="FR145" s="64"/>
      <c r="FS145" s="64">
        <f t="shared" si="619"/>
        <v>0</v>
      </c>
      <c r="FT145" s="64">
        <f t="shared" si="620"/>
        <v>0</v>
      </c>
      <c r="FU145" s="426">
        <f t="shared" si="621"/>
        <v>0</v>
      </c>
      <c r="FV145" s="426">
        <f t="shared" si="663"/>
        <v>0</v>
      </c>
      <c r="FW145" s="64">
        <f t="shared" si="664"/>
        <v>0</v>
      </c>
      <c r="FX145" s="64">
        <f t="shared" si="622"/>
        <v>0</v>
      </c>
      <c r="FY145" s="64">
        <f t="shared" si="665"/>
        <v>0</v>
      </c>
      <c r="FZ145" s="64">
        <f t="shared" si="623"/>
        <v>0</v>
      </c>
      <c r="GA145" s="64">
        <f t="shared" si="624"/>
        <v>0</v>
      </c>
      <c r="GB145" s="64">
        <f t="shared" si="666"/>
        <v>0</v>
      </c>
      <c r="GC145" s="64">
        <f t="shared" si="625"/>
        <v>0</v>
      </c>
      <c r="GD145" s="64">
        <f t="shared" si="626"/>
        <v>0</v>
      </c>
      <c r="GE145" s="64">
        <f t="shared" si="627"/>
        <v>0</v>
      </c>
      <c r="GF145" s="64">
        <f t="shared" si="628"/>
        <v>0</v>
      </c>
      <c r="GG145" s="64">
        <f t="shared" si="629"/>
        <v>0</v>
      </c>
      <c r="GH145" s="64">
        <f t="shared" si="630"/>
        <v>0</v>
      </c>
      <c r="GI145" s="64">
        <f t="shared" si="631"/>
        <v>0</v>
      </c>
      <c r="GJ145" s="64">
        <f t="shared" si="632"/>
        <v>0</v>
      </c>
      <c r="GK145" s="64"/>
      <c r="GL145" s="64">
        <f t="shared" si="633"/>
        <v>0</v>
      </c>
      <c r="GM145" s="64">
        <f t="shared" si="634"/>
        <v>0</v>
      </c>
      <c r="GN145" s="64"/>
      <c r="GO145" s="64">
        <f t="shared" si="635"/>
        <v>0</v>
      </c>
      <c r="GP145" s="64">
        <f t="shared" si="636"/>
        <v>0</v>
      </c>
      <c r="GQ145" s="426">
        <f t="shared" si="637"/>
        <v>0</v>
      </c>
      <c r="GR145" s="426">
        <f t="shared" si="667"/>
        <v>0</v>
      </c>
      <c r="GS145" s="64">
        <f t="shared" si="668"/>
        <v>0</v>
      </c>
      <c r="GT145" s="64">
        <f t="shared" si="638"/>
        <v>0</v>
      </c>
      <c r="GU145" s="64">
        <f t="shared" si="669"/>
        <v>0</v>
      </c>
      <c r="GV145" s="64">
        <f t="shared" si="639"/>
        <v>0</v>
      </c>
      <c r="GW145" s="64">
        <f t="shared" si="640"/>
        <v>0</v>
      </c>
      <c r="GX145" s="64">
        <f t="shared" si="670"/>
        <v>0</v>
      </c>
      <c r="GY145" s="64">
        <f t="shared" si="641"/>
        <v>0</v>
      </c>
      <c r="GZ145" s="64">
        <f t="shared" si="642"/>
        <v>0</v>
      </c>
      <c r="HA145" s="64">
        <f t="shared" si="671"/>
        <v>0</v>
      </c>
      <c r="HB145" s="64">
        <f t="shared" si="643"/>
        <v>0</v>
      </c>
      <c r="HC145" s="64">
        <f t="shared" si="644"/>
        <v>0</v>
      </c>
      <c r="HD145" s="64">
        <f t="shared" si="672"/>
        <v>0</v>
      </c>
      <c r="HE145" s="64">
        <f t="shared" si="645"/>
        <v>0</v>
      </c>
      <c r="HF145" s="64">
        <f t="shared" si="646"/>
        <v>0</v>
      </c>
      <c r="HG145" s="64"/>
      <c r="HH145" s="64">
        <f t="shared" si="647"/>
        <v>0</v>
      </c>
      <c r="HI145" s="64">
        <f t="shared" si="648"/>
        <v>0</v>
      </c>
      <c r="HJ145" s="64"/>
      <c r="HK145" s="64">
        <f t="shared" si="649"/>
        <v>0</v>
      </c>
      <c r="HL145" s="382">
        <f t="shared" si="650"/>
        <v>0</v>
      </c>
      <c r="HM145" s="398">
        <f t="shared" si="576"/>
        <v>1893.96</v>
      </c>
      <c r="HN145" s="398">
        <f t="shared" si="673"/>
        <v>0</v>
      </c>
      <c r="HO145" s="382">
        <f t="shared" si="577"/>
        <v>0</v>
      </c>
      <c r="HP145" s="382">
        <f t="shared" si="674"/>
        <v>0</v>
      </c>
      <c r="HQ145" s="382">
        <f t="shared" si="428"/>
        <v>0</v>
      </c>
      <c r="HR145" s="382">
        <f t="shared" si="429"/>
        <v>0</v>
      </c>
      <c r="HS145" s="382">
        <f t="shared" si="430"/>
        <v>0</v>
      </c>
      <c r="HT145" s="382">
        <f t="shared" si="431"/>
        <v>0</v>
      </c>
      <c r="HU145" s="382">
        <f t="shared" si="432"/>
        <v>0</v>
      </c>
      <c r="HV145" s="382">
        <f t="shared" si="433"/>
        <v>0</v>
      </c>
      <c r="HW145" s="382">
        <f t="shared" si="434"/>
        <v>0</v>
      </c>
      <c r="HX145" s="382">
        <f t="shared" si="435"/>
        <v>0</v>
      </c>
      <c r="HY145" s="382">
        <f t="shared" si="436"/>
        <v>0</v>
      </c>
      <c r="HZ145" s="382">
        <f t="shared" si="437"/>
        <v>1893.96</v>
      </c>
      <c r="IA145" s="382">
        <f t="shared" si="438"/>
        <v>0</v>
      </c>
      <c r="IB145" s="382">
        <f t="shared" si="439"/>
        <v>0</v>
      </c>
      <c r="IC145" s="382">
        <f t="shared" si="440"/>
        <v>0</v>
      </c>
      <c r="ID145" s="382">
        <f t="shared" si="441"/>
        <v>0</v>
      </c>
      <c r="IE145" s="382">
        <f t="shared" si="442"/>
        <v>0</v>
      </c>
      <c r="IF145" s="382">
        <f t="shared" si="443"/>
        <v>0</v>
      </c>
      <c r="IG145" s="382">
        <f t="shared" si="444"/>
        <v>0</v>
      </c>
    </row>
    <row r="146" spans="1:241" s="35" customFormat="1" ht="24" hidden="1" customHeight="1">
      <c r="A146" s="49" t="s">
        <v>57</v>
      </c>
      <c r="B146" s="576" t="s">
        <v>33</v>
      </c>
      <c r="C146" s="576"/>
      <c r="D146" s="576"/>
      <c r="E146" s="49" t="s">
        <v>6</v>
      </c>
      <c r="F146" s="49"/>
      <c r="G146" s="50" t="s">
        <v>46</v>
      </c>
      <c r="H146" s="27"/>
      <c r="I146" s="27"/>
      <c r="J146" s="50">
        <v>2017</v>
      </c>
      <c r="K146" s="50">
        <v>2018</v>
      </c>
      <c r="L146" s="50"/>
      <c r="M146" s="27">
        <f>+P146+R146+T146+AG146+AS146+AV146</f>
        <v>5860</v>
      </c>
      <c r="N146" s="392" t="s">
        <v>606</v>
      </c>
      <c r="O146" s="27">
        <f>+Q146+S146+U146+AH146+AT146+AW146</f>
        <v>5860</v>
      </c>
      <c r="P146" s="27">
        <f t="shared" ref="P146:U148" si="675">BA146+BO146+CC146+CQ146</f>
        <v>5000</v>
      </c>
      <c r="Q146" s="27">
        <f t="shared" si="675"/>
        <v>5000</v>
      </c>
      <c r="R146" s="27">
        <f t="shared" si="675"/>
        <v>860</v>
      </c>
      <c r="S146" s="27">
        <f t="shared" si="675"/>
        <v>860</v>
      </c>
      <c r="T146" s="27">
        <f t="shared" si="675"/>
        <v>0</v>
      </c>
      <c r="U146" s="27">
        <f t="shared" si="675"/>
        <v>0</v>
      </c>
      <c r="V146" s="66">
        <f>SUBTOTAL(9,W146:AE146)</f>
        <v>0</v>
      </c>
      <c r="W146" s="27"/>
      <c r="X146" s="27"/>
      <c r="Y146" s="27"/>
      <c r="Z146" s="27"/>
      <c r="AA146" s="27"/>
      <c r="AB146" s="27"/>
      <c r="AC146" s="27"/>
      <c r="AD146" s="27"/>
      <c r="AE146" s="27"/>
      <c r="AF146" s="27"/>
      <c r="AG146" s="27">
        <f>BG146+BU146+CI146+CW146</f>
        <v>0</v>
      </c>
      <c r="AH146" s="27">
        <f>BH146+BV146+CJ146+CX146</f>
        <v>0</v>
      </c>
      <c r="AI146" s="27">
        <f t="shared" si="415"/>
        <v>5892.1947600000003</v>
      </c>
      <c r="AJ146" s="27">
        <v>5892.1947600000003</v>
      </c>
      <c r="AK146" s="27"/>
      <c r="AL146" s="27"/>
      <c r="AM146" s="27"/>
      <c r="AN146" s="27"/>
      <c r="AO146" s="27"/>
      <c r="AP146" s="27"/>
      <c r="AQ146" s="27"/>
      <c r="AR146" s="27"/>
      <c r="AS146" s="27">
        <f>BI146+BW146+CK146+CY146</f>
        <v>0</v>
      </c>
      <c r="AT146" s="27">
        <f>BJ146+BX146+CL146+CZ146</f>
        <v>0</v>
      </c>
      <c r="AU146" s="27"/>
      <c r="AV146" s="27">
        <f t="shared" si="569"/>
        <v>0</v>
      </c>
      <c r="AW146" s="27">
        <f t="shared" si="569"/>
        <v>0</v>
      </c>
      <c r="AX146" s="27"/>
      <c r="AY146" s="34">
        <f>+BA146+BC146+BE146+BG146+BI146+BK146</f>
        <v>5860</v>
      </c>
      <c r="AZ146" s="34">
        <f>+BB146+BD146+BF146+BH146+BJ146+BL146</f>
        <v>5860</v>
      </c>
      <c r="BA146" s="34">
        <v>5000</v>
      </c>
      <c r="BB146" s="34">
        <v>5000</v>
      </c>
      <c r="BC146" s="34">
        <v>860</v>
      </c>
      <c r="BD146" s="34">
        <v>860</v>
      </c>
      <c r="BE146" s="34"/>
      <c r="BF146" s="34"/>
      <c r="BG146" s="34"/>
      <c r="BH146" s="34"/>
      <c r="BI146" s="34"/>
      <c r="BJ146" s="34"/>
      <c r="BK146" s="34"/>
      <c r="BL146" s="34"/>
      <c r="BM146" s="34">
        <f t="shared" ref="BM146:BN148" si="676">+BO146+BQ146+BS146+BU146+BW146+BY146</f>
        <v>0</v>
      </c>
      <c r="BN146" s="34">
        <f t="shared" si="676"/>
        <v>0</v>
      </c>
      <c r="BO146" s="245"/>
      <c r="BP146" s="245"/>
      <c r="BQ146" s="245"/>
      <c r="BR146" s="245"/>
      <c r="BS146" s="245"/>
      <c r="BT146" s="245"/>
      <c r="BU146" s="245"/>
      <c r="BV146" s="245"/>
      <c r="BW146" s="245"/>
      <c r="BX146" s="245"/>
      <c r="BY146" s="245"/>
      <c r="BZ146" s="245"/>
      <c r="CA146" s="34">
        <f t="shared" ref="CA146:CB146" si="677">SUM(CC146:CM146)</f>
        <v>0</v>
      </c>
      <c r="CB146" s="34">
        <f t="shared" si="677"/>
        <v>0</v>
      </c>
      <c r="CC146" s="245"/>
      <c r="CD146" s="245"/>
      <c r="CE146" s="245"/>
      <c r="CF146" s="245"/>
      <c r="CG146" s="245"/>
      <c r="CH146" s="245"/>
      <c r="CI146" s="245"/>
      <c r="CJ146" s="245"/>
      <c r="CK146" s="245"/>
      <c r="CL146" s="245"/>
      <c r="CM146" s="245"/>
      <c r="CN146" s="245"/>
      <c r="CO146" s="34">
        <f t="shared" si="572"/>
        <v>0</v>
      </c>
      <c r="CP146" s="34">
        <f t="shared" si="572"/>
        <v>0</v>
      </c>
      <c r="CQ146" s="245"/>
      <c r="CR146" s="245"/>
      <c r="CS146" s="245"/>
      <c r="CT146" s="245"/>
      <c r="CU146" s="34"/>
      <c r="CV146" s="34"/>
      <c r="CW146" s="34"/>
      <c r="CX146" s="34"/>
      <c r="CY146" s="34"/>
      <c r="CZ146" s="58"/>
      <c r="DA146" s="58"/>
      <c r="DB146" s="58"/>
      <c r="DC146" s="380">
        <f t="shared" si="578"/>
        <v>5860</v>
      </c>
      <c r="DD146" s="380">
        <f t="shared" si="579"/>
        <v>5860</v>
      </c>
      <c r="DE146" s="64">
        <f t="shared" si="580"/>
        <v>5000</v>
      </c>
      <c r="DF146" s="64">
        <f t="shared" si="581"/>
        <v>5000</v>
      </c>
      <c r="DG146" s="64">
        <f t="shared" si="582"/>
        <v>860</v>
      </c>
      <c r="DH146" s="64">
        <f t="shared" si="583"/>
        <v>860</v>
      </c>
      <c r="DI146" s="64">
        <f t="shared" si="584"/>
        <v>0</v>
      </c>
      <c r="DJ146" s="64">
        <f t="shared" si="585"/>
        <v>0</v>
      </c>
      <c r="DK146" s="64">
        <f t="shared" si="586"/>
        <v>0</v>
      </c>
      <c r="DL146" s="64">
        <f t="shared" si="587"/>
        <v>0</v>
      </c>
      <c r="DM146" s="64">
        <f t="shared" si="588"/>
        <v>0</v>
      </c>
      <c r="DN146" s="64">
        <f t="shared" si="589"/>
        <v>0</v>
      </c>
      <c r="DO146" s="64">
        <f t="shared" si="590"/>
        <v>0</v>
      </c>
      <c r="DP146" s="64">
        <f t="shared" si="591"/>
        <v>0</v>
      </c>
      <c r="DQ146" s="245">
        <v>0</v>
      </c>
      <c r="DR146" s="245">
        <v>0</v>
      </c>
      <c r="DS146" s="245">
        <v>0</v>
      </c>
      <c r="DT146" s="245">
        <v>1</v>
      </c>
      <c r="DU146" s="245">
        <v>0</v>
      </c>
      <c r="DV146" s="245">
        <f t="shared" ref="DV146" si="678">SUM(DQ146:DU146)</f>
        <v>1</v>
      </c>
      <c r="DW146" s="245"/>
      <c r="DX146" s="245"/>
      <c r="DY146" s="33"/>
      <c r="DZ146" s="33"/>
      <c r="EA146" s="33"/>
      <c r="EB146" s="64">
        <f t="shared" si="651"/>
        <v>5860</v>
      </c>
      <c r="EC146" s="426">
        <f t="shared" si="652"/>
        <v>11752.19476</v>
      </c>
      <c r="ED146" s="426">
        <f t="shared" si="653"/>
        <v>5860</v>
      </c>
      <c r="EE146" s="64">
        <f t="shared" si="654"/>
        <v>5860</v>
      </c>
      <c r="EF146" s="64">
        <f t="shared" si="592"/>
        <v>5000</v>
      </c>
      <c r="EG146" s="64">
        <f t="shared" si="655"/>
        <v>5000</v>
      </c>
      <c r="EH146" s="64">
        <f t="shared" si="593"/>
        <v>5000</v>
      </c>
      <c r="EI146" s="64">
        <f t="shared" si="594"/>
        <v>860</v>
      </c>
      <c r="EJ146" s="64">
        <f t="shared" si="656"/>
        <v>860</v>
      </c>
      <c r="EK146" s="64">
        <f t="shared" si="595"/>
        <v>860</v>
      </c>
      <c r="EL146" s="64">
        <f t="shared" si="596"/>
        <v>0</v>
      </c>
      <c r="EM146" s="64">
        <f t="shared" si="597"/>
        <v>0</v>
      </c>
      <c r="EN146" s="64">
        <f t="shared" si="598"/>
        <v>0</v>
      </c>
      <c r="EO146" s="64">
        <f t="shared" si="599"/>
        <v>0</v>
      </c>
      <c r="EP146" s="64">
        <f t="shared" si="600"/>
        <v>5892.1947600000003</v>
      </c>
      <c r="EQ146" s="64">
        <f t="shared" si="601"/>
        <v>0</v>
      </c>
      <c r="ER146" s="64">
        <f t="shared" si="602"/>
        <v>0</v>
      </c>
      <c r="ES146" s="64"/>
      <c r="ET146" s="426">
        <f t="shared" si="603"/>
        <v>0</v>
      </c>
      <c r="EU146" s="64">
        <f t="shared" si="604"/>
        <v>0</v>
      </c>
      <c r="EV146" s="64"/>
      <c r="EW146" s="426">
        <f t="shared" si="605"/>
        <v>0</v>
      </c>
      <c r="EX146" s="64">
        <f t="shared" si="657"/>
        <v>0</v>
      </c>
      <c r="EY146" s="426">
        <f t="shared" si="658"/>
        <v>0</v>
      </c>
      <c r="EZ146" s="426">
        <f t="shared" si="659"/>
        <v>0</v>
      </c>
      <c r="FA146" s="64">
        <f t="shared" si="660"/>
        <v>0</v>
      </c>
      <c r="FB146" s="64">
        <f t="shared" si="606"/>
        <v>0</v>
      </c>
      <c r="FC146" s="64">
        <f t="shared" si="661"/>
        <v>0</v>
      </c>
      <c r="FD146" s="64">
        <f t="shared" si="607"/>
        <v>0</v>
      </c>
      <c r="FE146" s="64">
        <f t="shared" si="608"/>
        <v>0</v>
      </c>
      <c r="FF146" s="64">
        <f t="shared" si="662"/>
        <v>0</v>
      </c>
      <c r="FG146" s="64">
        <f t="shared" si="609"/>
        <v>0</v>
      </c>
      <c r="FH146" s="64">
        <f t="shared" si="610"/>
        <v>0</v>
      </c>
      <c r="FI146" s="64">
        <f t="shared" si="611"/>
        <v>0</v>
      </c>
      <c r="FJ146" s="64">
        <f t="shared" si="612"/>
        <v>0</v>
      </c>
      <c r="FK146" s="64">
        <f t="shared" si="613"/>
        <v>0</v>
      </c>
      <c r="FL146" s="64">
        <f t="shared" si="614"/>
        <v>0</v>
      </c>
      <c r="FM146" s="64">
        <f t="shared" si="615"/>
        <v>0</v>
      </c>
      <c r="FN146" s="64">
        <f t="shared" si="616"/>
        <v>0</v>
      </c>
      <c r="FO146" s="64"/>
      <c r="FP146" s="64">
        <f t="shared" si="617"/>
        <v>0</v>
      </c>
      <c r="FQ146" s="64">
        <f t="shared" si="618"/>
        <v>0</v>
      </c>
      <c r="FR146" s="64"/>
      <c r="FS146" s="64">
        <f t="shared" si="619"/>
        <v>0</v>
      </c>
      <c r="FT146" s="64">
        <f t="shared" si="620"/>
        <v>0</v>
      </c>
      <c r="FU146" s="426">
        <f t="shared" si="621"/>
        <v>0</v>
      </c>
      <c r="FV146" s="426">
        <f t="shared" si="663"/>
        <v>0</v>
      </c>
      <c r="FW146" s="64">
        <f t="shared" si="664"/>
        <v>0</v>
      </c>
      <c r="FX146" s="64">
        <f t="shared" si="622"/>
        <v>0</v>
      </c>
      <c r="FY146" s="64">
        <f t="shared" si="665"/>
        <v>0</v>
      </c>
      <c r="FZ146" s="64">
        <f t="shared" si="623"/>
        <v>0</v>
      </c>
      <c r="GA146" s="64">
        <f t="shared" si="624"/>
        <v>0</v>
      </c>
      <c r="GB146" s="64">
        <f t="shared" si="666"/>
        <v>0</v>
      </c>
      <c r="GC146" s="64">
        <f t="shared" si="625"/>
        <v>0</v>
      </c>
      <c r="GD146" s="64">
        <f t="shared" si="626"/>
        <v>0</v>
      </c>
      <c r="GE146" s="64">
        <f t="shared" si="627"/>
        <v>0</v>
      </c>
      <c r="GF146" s="64">
        <f t="shared" si="628"/>
        <v>0</v>
      </c>
      <c r="GG146" s="64">
        <f t="shared" si="629"/>
        <v>0</v>
      </c>
      <c r="GH146" s="64">
        <f t="shared" si="630"/>
        <v>0</v>
      </c>
      <c r="GI146" s="64">
        <f t="shared" si="631"/>
        <v>0</v>
      </c>
      <c r="GJ146" s="64">
        <f t="shared" si="632"/>
        <v>0</v>
      </c>
      <c r="GK146" s="64"/>
      <c r="GL146" s="64">
        <f t="shared" si="633"/>
        <v>0</v>
      </c>
      <c r="GM146" s="64">
        <f t="shared" si="634"/>
        <v>0</v>
      </c>
      <c r="GN146" s="64"/>
      <c r="GO146" s="64">
        <f t="shared" si="635"/>
        <v>0</v>
      </c>
      <c r="GP146" s="64">
        <f t="shared" si="636"/>
        <v>0</v>
      </c>
      <c r="GQ146" s="426">
        <f t="shared" si="637"/>
        <v>0</v>
      </c>
      <c r="GR146" s="426">
        <f t="shared" si="667"/>
        <v>0</v>
      </c>
      <c r="GS146" s="64">
        <f t="shared" si="668"/>
        <v>0</v>
      </c>
      <c r="GT146" s="64">
        <f t="shared" si="638"/>
        <v>0</v>
      </c>
      <c r="GU146" s="64">
        <f t="shared" si="669"/>
        <v>0</v>
      </c>
      <c r="GV146" s="64">
        <f t="shared" si="639"/>
        <v>0</v>
      </c>
      <c r="GW146" s="64">
        <f t="shared" si="640"/>
        <v>0</v>
      </c>
      <c r="GX146" s="64">
        <f t="shared" si="670"/>
        <v>0</v>
      </c>
      <c r="GY146" s="64">
        <f t="shared" si="641"/>
        <v>0</v>
      </c>
      <c r="GZ146" s="64">
        <f t="shared" si="642"/>
        <v>0</v>
      </c>
      <c r="HA146" s="64">
        <f t="shared" si="671"/>
        <v>0</v>
      </c>
      <c r="HB146" s="64">
        <f t="shared" si="643"/>
        <v>0</v>
      </c>
      <c r="HC146" s="64">
        <f t="shared" si="644"/>
        <v>0</v>
      </c>
      <c r="HD146" s="64">
        <f t="shared" si="672"/>
        <v>0</v>
      </c>
      <c r="HE146" s="64">
        <f t="shared" si="645"/>
        <v>0</v>
      </c>
      <c r="HF146" s="64">
        <f t="shared" si="646"/>
        <v>0</v>
      </c>
      <c r="HG146" s="64"/>
      <c r="HH146" s="64">
        <f t="shared" si="647"/>
        <v>0</v>
      </c>
      <c r="HI146" s="64">
        <f t="shared" si="648"/>
        <v>0</v>
      </c>
      <c r="HJ146" s="64"/>
      <c r="HK146" s="64">
        <f t="shared" si="649"/>
        <v>0</v>
      </c>
      <c r="HL146" s="382">
        <f t="shared" si="650"/>
        <v>5860</v>
      </c>
      <c r="HM146" s="398">
        <f t="shared" si="576"/>
        <v>11752.19476</v>
      </c>
      <c r="HN146" s="398">
        <f t="shared" si="673"/>
        <v>5860</v>
      </c>
      <c r="HO146" s="382">
        <f t="shared" si="577"/>
        <v>5860</v>
      </c>
      <c r="HP146" s="382">
        <f t="shared" si="674"/>
        <v>5000</v>
      </c>
      <c r="HQ146" s="382">
        <f t="shared" si="428"/>
        <v>5000</v>
      </c>
      <c r="HR146" s="382">
        <f t="shared" si="429"/>
        <v>5000</v>
      </c>
      <c r="HS146" s="382">
        <f t="shared" si="430"/>
        <v>860</v>
      </c>
      <c r="HT146" s="382">
        <f t="shared" si="431"/>
        <v>860</v>
      </c>
      <c r="HU146" s="382">
        <f t="shared" si="432"/>
        <v>860</v>
      </c>
      <c r="HV146" s="382">
        <f t="shared" si="433"/>
        <v>0</v>
      </c>
      <c r="HW146" s="382">
        <f t="shared" si="434"/>
        <v>0</v>
      </c>
      <c r="HX146" s="382">
        <f t="shared" si="435"/>
        <v>0</v>
      </c>
      <c r="HY146" s="382">
        <f t="shared" si="436"/>
        <v>0</v>
      </c>
      <c r="HZ146" s="382">
        <f t="shared" si="437"/>
        <v>5892.1947600000003</v>
      </c>
      <c r="IA146" s="382">
        <f t="shared" si="438"/>
        <v>0</v>
      </c>
      <c r="IB146" s="382">
        <f t="shared" si="439"/>
        <v>0</v>
      </c>
      <c r="IC146" s="382">
        <f t="shared" si="440"/>
        <v>0</v>
      </c>
      <c r="ID146" s="382">
        <f t="shared" si="441"/>
        <v>0</v>
      </c>
      <c r="IE146" s="382">
        <f t="shared" si="442"/>
        <v>0</v>
      </c>
      <c r="IF146" s="382">
        <f t="shared" si="443"/>
        <v>0</v>
      </c>
      <c r="IG146" s="382">
        <f t="shared" si="444"/>
        <v>0</v>
      </c>
    </row>
    <row r="147" spans="1:241" s="35" customFormat="1" ht="24" hidden="1" customHeight="1">
      <c r="A147" s="49" t="s">
        <v>552</v>
      </c>
      <c r="B147" s="576" t="s">
        <v>551</v>
      </c>
      <c r="C147" s="576"/>
      <c r="D147" s="576"/>
      <c r="E147" s="49" t="s">
        <v>6</v>
      </c>
      <c r="F147" s="49"/>
      <c r="G147" s="50" t="s">
        <v>46</v>
      </c>
      <c r="H147" s="27"/>
      <c r="I147" s="27"/>
      <c r="J147" s="50">
        <v>2019</v>
      </c>
      <c r="K147" s="50">
        <v>2019</v>
      </c>
      <c r="L147" s="50"/>
      <c r="M147" s="27">
        <f t="shared" ref="M147:M148" si="679">+P147+R147+T147+AG147+AS147+AV147</f>
        <v>0</v>
      </c>
      <c r="N147" s="392" t="s">
        <v>606</v>
      </c>
      <c r="O147" s="27">
        <f t="shared" ref="O147:O148" si="680">+Q147+S147+U147+AH147+AT147+AW147</f>
        <v>565</v>
      </c>
      <c r="P147" s="27">
        <f t="shared" si="675"/>
        <v>0</v>
      </c>
      <c r="Q147" s="27">
        <f t="shared" si="675"/>
        <v>0</v>
      </c>
      <c r="R147" s="27">
        <f t="shared" si="675"/>
        <v>0</v>
      </c>
      <c r="S147" s="27">
        <f t="shared" si="675"/>
        <v>0</v>
      </c>
      <c r="T147" s="27">
        <f t="shared" si="675"/>
        <v>0</v>
      </c>
      <c r="U147" s="27">
        <f>BF147+BT147+CH147+CV147</f>
        <v>565</v>
      </c>
      <c r="V147" s="66">
        <f t="shared" si="448"/>
        <v>0</v>
      </c>
      <c r="W147" s="27">
        <v>2167</v>
      </c>
      <c r="X147" s="27"/>
      <c r="Y147" s="27"/>
      <c r="Z147" s="27"/>
      <c r="AA147" s="27"/>
      <c r="AB147" s="27"/>
      <c r="AC147" s="27"/>
      <c r="AD147" s="27"/>
      <c r="AE147" s="27"/>
      <c r="AF147" s="27"/>
      <c r="AG147" s="27">
        <f t="shared" ref="AG147:AG148" si="681">BG147+BU147+CI147+CW147</f>
        <v>0</v>
      </c>
      <c r="AH147" s="27">
        <f>BH147+BV147+CJ147+CX147</f>
        <v>0</v>
      </c>
      <c r="AI147" s="27">
        <f t="shared" ref="AI147:AI150" si="682">SUM(AJ147:AR147)</f>
        <v>0</v>
      </c>
      <c r="AJ147" s="27"/>
      <c r="AK147" s="27"/>
      <c r="AL147" s="27"/>
      <c r="AM147" s="27"/>
      <c r="AN147" s="27"/>
      <c r="AO147" s="27"/>
      <c r="AP147" s="27"/>
      <c r="AQ147" s="27"/>
      <c r="AR147" s="27"/>
      <c r="AS147" s="27">
        <f t="shared" ref="AS147:AT148" si="683">BI147+BW147+CK147+CY147</f>
        <v>0</v>
      </c>
      <c r="AT147" s="27">
        <f t="shared" si="683"/>
        <v>0</v>
      </c>
      <c r="AU147" s="27"/>
      <c r="AV147" s="27">
        <f t="shared" si="569"/>
        <v>0</v>
      </c>
      <c r="AW147" s="27">
        <f t="shared" si="569"/>
        <v>0</v>
      </c>
      <c r="AX147" s="27"/>
      <c r="AY147" s="34">
        <f t="shared" ref="AY147:AZ148" si="684">+BA147+BC147+BE147+BG147+BI147+BK147</f>
        <v>0</v>
      </c>
      <c r="AZ147" s="34">
        <f t="shared" si="684"/>
        <v>565</v>
      </c>
      <c r="BA147" s="34"/>
      <c r="BB147" s="34"/>
      <c r="BC147" s="34"/>
      <c r="BD147" s="34"/>
      <c r="BE147" s="34">
        <v>0</v>
      </c>
      <c r="BF147" s="34">
        <v>565</v>
      </c>
      <c r="BG147" s="34"/>
      <c r="BH147" s="34"/>
      <c r="BI147" s="34"/>
      <c r="BJ147" s="34"/>
      <c r="BK147" s="34"/>
      <c r="BL147" s="34"/>
      <c r="BM147" s="34">
        <f t="shared" si="676"/>
        <v>0</v>
      </c>
      <c r="BN147" s="34">
        <f t="shared" si="676"/>
        <v>0</v>
      </c>
      <c r="BO147" s="245"/>
      <c r="BP147" s="245"/>
      <c r="BQ147" s="245"/>
      <c r="BR147" s="245"/>
      <c r="BS147" s="245"/>
      <c r="BT147" s="245"/>
      <c r="BU147" s="245"/>
      <c r="BV147" s="245"/>
      <c r="BW147" s="245"/>
      <c r="BX147" s="245"/>
      <c r="BY147" s="245"/>
      <c r="BZ147" s="245"/>
      <c r="CA147" s="34">
        <f t="shared" ref="CA147:CB148" si="685">+CC147+CE147+CG147+CI147+CK147+CM147</f>
        <v>0</v>
      </c>
      <c r="CB147" s="34">
        <f t="shared" si="685"/>
        <v>0</v>
      </c>
      <c r="CC147" s="245"/>
      <c r="CD147" s="245"/>
      <c r="CE147" s="245"/>
      <c r="CF147" s="245"/>
      <c r="CG147" s="245"/>
      <c r="CH147" s="245"/>
      <c r="CI147" s="245"/>
      <c r="CJ147" s="245"/>
      <c r="CK147" s="245"/>
      <c r="CL147" s="245"/>
      <c r="CM147" s="245"/>
      <c r="CN147" s="245"/>
      <c r="CO147" s="34">
        <f t="shared" si="572"/>
        <v>0</v>
      </c>
      <c r="CP147" s="34">
        <f t="shared" si="572"/>
        <v>0</v>
      </c>
      <c r="CQ147" s="245"/>
      <c r="CR147" s="245"/>
      <c r="CS147" s="245"/>
      <c r="CT147" s="245"/>
      <c r="CU147" s="34"/>
      <c r="CV147" s="34"/>
      <c r="CW147" s="34"/>
      <c r="CX147" s="34"/>
      <c r="CY147" s="34"/>
      <c r="CZ147" s="58"/>
      <c r="DA147" s="58"/>
      <c r="DB147" s="58"/>
      <c r="DC147" s="380">
        <f t="shared" si="578"/>
        <v>0</v>
      </c>
      <c r="DD147" s="380">
        <f t="shared" si="579"/>
        <v>565</v>
      </c>
      <c r="DE147" s="64">
        <f t="shared" si="580"/>
        <v>0</v>
      </c>
      <c r="DF147" s="64">
        <f t="shared" si="581"/>
        <v>0</v>
      </c>
      <c r="DG147" s="64">
        <f t="shared" si="582"/>
        <v>0</v>
      </c>
      <c r="DH147" s="64">
        <f t="shared" si="583"/>
        <v>0</v>
      </c>
      <c r="DI147" s="64">
        <f t="shared" si="584"/>
        <v>0</v>
      </c>
      <c r="DJ147" s="64">
        <f t="shared" si="585"/>
        <v>565</v>
      </c>
      <c r="DK147" s="64">
        <f t="shared" si="586"/>
        <v>0</v>
      </c>
      <c r="DL147" s="64">
        <f t="shared" si="587"/>
        <v>0</v>
      </c>
      <c r="DM147" s="64">
        <f t="shared" si="588"/>
        <v>0</v>
      </c>
      <c r="DN147" s="64">
        <f t="shared" si="589"/>
        <v>0</v>
      </c>
      <c r="DO147" s="64">
        <f t="shared" si="590"/>
        <v>0</v>
      </c>
      <c r="DP147" s="64">
        <f t="shared" si="591"/>
        <v>0</v>
      </c>
      <c r="DQ147" s="245"/>
      <c r="DR147" s="245"/>
      <c r="DS147" s="245"/>
      <c r="DT147" s="245"/>
      <c r="DU147" s="245"/>
      <c r="DV147" s="245"/>
      <c r="DW147" s="245"/>
      <c r="DX147" s="245"/>
      <c r="DY147" s="33"/>
      <c r="DZ147" s="33"/>
      <c r="EA147" s="33"/>
      <c r="EB147" s="64">
        <f t="shared" si="651"/>
        <v>0</v>
      </c>
      <c r="EC147" s="426">
        <f t="shared" si="652"/>
        <v>2167</v>
      </c>
      <c r="ED147" s="426">
        <f t="shared" si="653"/>
        <v>565</v>
      </c>
      <c r="EE147" s="64">
        <f t="shared" si="654"/>
        <v>565</v>
      </c>
      <c r="EF147" s="64">
        <f t="shared" si="592"/>
        <v>0</v>
      </c>
      <c r="EG147" s="64">
        <f t="shared" si="655"/>
        <v>0</v>
      </c>
      <c r="EH147" s="64">
        <f t="shared" si="593"/>
        <v>0</v>
      </c>
      <c r="EI147" s="64">
        <f t="shared" si="594"/>
        <v>0</v>
      </c>
      <c r="EJ147" s="64">
        <f t="shared" si="656"/>
        <v>0</v>
      </c>
      <c r="EK147" s="64">
        <f t="shared" si="595"/>
        <v>0</v>
      </c>
      <c r="EL147" s="64">
        <f t="shared" si="596"/>
        <v>0</v>
      </c>
      <c r="EM147" s="64">
        <f t="shared" si="597"/>
        <v>2167</v>
      </c>
      <c r="EN147" s="64">
        <f t="shared" si="598"/>
        <v>565</v>
      </c>
      <c r="EO147" s="64">
        <f t="shared" si="599"/>
        <v>0</v>
      </c>
      <c r="EP147" s="64">
        <f t="shared" si="600"/>
        <v>0</v>
      </c>
      <c r="EQ147" s="64">
        <f t="shared" si="601"/>
        <v>0</v>
      </c>
      <c r="ER147" s="64">
        <f t="shared" si="602"/>
        <v>0</v>
      </c>
      <c r="ES147" s="64"/>
      <c r="ET147" s="426">
        <f t="shared" si="603"/>
        <v>0</v>
      </c>
      <c r="EU147" s="64">
        <f t="shared" si="604"/>
        <v>0</v>
      </c>
      <c r="EV147" s="64"/>
      <c r="EW147" s="426">
        <f t="shared" si="605"/>
        <v>0</v>
      </c>
      <c r="EX147" s="64">
        <f t="shared" si="657"/>
        <v>0</v>
      </c>
      <c r="EY147" s="426">
        <f t="shared" si="658"/>
        <v>0</v>
      </c>
      <c r="EZ147" s="426">
        <f t="shared" si="659"/>
        <v>0</v>
      </c>
      <c r="FA147" s="64">
        <f t="shared" si="660"/>
        <v>0</v>
      </c>
      <c r="FB147" s="64">
        <f t="shared" si="606"/>
        <v>0</v>
      </c>
      <c r="FC147" s="64">
        <f t="shared" si="661"/>
        <v>0</v>
      </c>
      <c r="FD147" s="64">
        <f t="shared" si="607"/>
        <v>0</v>
      </c>
      <c r="FE147" s="64">
        <f t="shared" si="608"/>
        <v>0</v>
      </c>
      <c r="FF147" s="64">
        <f t="shared" si="662"/>
        <v>0</v>
      </c>
      <c r="FG147" s="64">
        <f t="shared" si="609"/>
        <v>0</v>
      </c>
      <c r="FH147" s="64">
        <f t="shared" si="610"/>
        <v>0</v>
      </c>
      <c r="FI147" s="64">
        <f t="shared" si="611"/>
        <v>0</v>
      </c>
      <c r="FJ147" s="64">
        <f t="shared" si="612"/>
        <v>0</v>
      </c>
      <c r="FK147" s="64">
        <f t="shared" si="613"/>
        <v>0</v>
      </c>
      <c r="FL147" s="64">
        <f t="shared" si="614"/>
        <v>0</v>
      </c>
      <c r="FM147" s="64">
        <f t="shared" si="615"/>
        <v>0</v>
      </c>
      <c r="FN147" s="64">
        <f t="shared" si="616"/>
        <v>0</v>
      </c>
      <c r="FO147" s="64"/>
      <c r="FP147" s="64">
        <f t="shared" si="617"/>
        <v>0</v>
      </c>
      <c r="FQ147" s="64">
        <f t="shared" si="618"/>
        <v>0</v>
      </c>
      <c r="FR147" s="64"/>
      <c r="FS147" s="64">
        <f t="shared" si="619"/>
        <v>0</v>
      </c>
      <c r="FT147" s="64">
        <f t="shared" si="620"/>
        <v>0</v>
      </c>
      <c r="FU147" s="426">
        <f t="shared" si="621"/>
        <v>0</v>
      </c>
      <c r="FV147" s="426">
        <f t="shared" si="663"/>
        <v>0</v>
      </c>
      <c r="FW147" s="64">
        <f t="shared" si="664"/>
        <v>0</v>
      </c>
      <c r="FX147" s="64">
        <f t="shared" si="622"/>
        <v>0</v>
      </c>
      <c r="FY147" s="64">
        <f t="shared" si="665"/>
        <v>0</v>
      </c>
      <c r="FZ147" s="64">
        <f t="shared" si="623"/>
        <v>0</v>
      </c>
      <c r="GA147" s="64">
        <f t="shared" si="624"/>
        <v>0</v>
      </c>
      <c r="GB147" s="64">
        <f t="shared" si="666"/>
        <v>0</v>
      </c>
      <c r="GC147" s="64">
        <f t="shared" si="625"/>
        <v>0</v>
      </c>
      <c r="GD147" s="64">
        <f t="shared" si="626"/>
        <v>0</v>
      </c>
      <c r="GE147" s="64">
        <f t="shared" si="627"/>
        <v>0</v>
      </c>
      <c r="GF147" s="64">
        <f t="shared" si="628"/>
        <v>0</v>
      </c>
      <c r="GG147" s="64">
        <f t="shared" si="629"/>
        <v>0</v>
      </c>
      <c r="GH147" s="64">
        <f t="shared" si="630"/>
        <v>0</v>
      </c>
      <c r="GI147" s="64">
        <f t="shared" si="631"/>
        <v>0</v>
      </c>
      <c r="GJ147" s="64">
        <f t="shared" si="632"/>
        <v>0</v>
      </c>
      <c r="GK147" s="64"/>
      <c r="GL147" s="64">
        <f t="shared" si="633"/>
        <v>0</v>
      </c>
      <c r="GM147" s="64">
        <f t="shared" si="634"/>
        <v>0</v>
      </c>
      <c r="GN147" s="64"/>
      <c r="GO147" s="64">
        <f t="shared" si="635"/>
        <v>0</v>
      </c>
      <c r="GP147" s="64">
        <f t="shared" si="636"/>
        <v>0</v>
      </c>
      <c r="GQ147" s="426">
        <f t="shared" si="637"/>
        <v>0</v>
      </c>
      <c r="GR147" s="426">
        <f t="shared" si="667"/>
        <v>0</v>
      </c>
      <c r="GS147" s="64">
        <f t="shared" si="668"/>
        <v>0</v>
      </c>
      <c r="GT147" s="64">
        <f t="shared" si="638"/>
        <v>0</v>
      </c>
      <c r="GU147" s="64">
        <f t="shared" si="669"/>
        <v>0</v>
      </c>
      <c r="GV147" s="64">
        <f t="shared" si="639"/>
        <v>0</v>
      </c>
      <c r="GW147" s="64">
        <f t="shared" si="640"/>
        <v>0</v>
      </c>
      <c r="GX147" s="64">
        <f t="shared" si="670"/>
        <v>0</v>
      </c>
      <c r="GY147" s="64">
        <f t="shared" si="641"/>
        <v>0</v>
      </c>
      <c r="GZ147" s="64">
        <f t="shared" si="642"/>
        <v>0</v>
      </c>
      <c r="HA147" s="64">
        <f t="shared" si="671"/>
        <v>0</v>
      </c>
      <c r="HB147" s="64">
        <f t="shared" si="643"/>
        <v>0</v>
      </c>
      <c r="HC147" s="64">
        <f t="shared" si="644"/>
        <v>0</v>
      </c>
      <c r="HD147" s="64">
        <f t="shared" si="672"/>
        <v>0</v>
      </c>
      <c r="HE147" s="64">
        <f t="shared" si="645"/>
        <v>0</v>
      </c>
      <c r="HF147" s="64">
        <f t="shared" si="646"/>
        <v>0</v>
      </c>
      <c r="HG147" s="64"/>
      <c r="HH147" s="64">
        <f t="shared" si="647"/>
        <v>0</v>
      </c>
      <c r="HI147" s="64">
        <f t="shared" si="648"/>
        <v>0</v>
      </c>
      <c r="HJ147" s="64"/>
      <c r="HK147" s="64">
        <f t="shared" si="649"/>
        <v>0</v>
      </c>
      <c r="HL147" s="382">
        <f t="shared" si="650"/>
        <v>0</v>
      </c>
      <c r="HM147" s="398">
        <f t="shared" si="576"/>
        <v>2167</v>
      </c>
      <c r="HN147" s="398">
        <f t="shared" si="673"/>
        <v>565</v>
      </c>
      <c r="HO147" s="382">
        <f t="shared" si="577"/>
        <v>565</v>
      </c>
      <c r="HP147" s="382">
        <f t="shared" si="674"/>
        <v>0</v>
      </c>
      <c r="HQ147" s="382">
        <f t="shared" si="428"/>
        <v>0</v>
      </c>
      <c r="HR147" s="382">
        <f t="shared" si="429"/>
        <v>0</v>
      </c>
      <c r="HS147" s="382">
        <f t="shared" si="430"/>
        <v>0</v>
      </c>
      <c r="HT147" s="382">
        <f t="shared" si="431"/>
        <v>0</v>
      </c>
      <c r="HU147" s="382">
        <f t="shared" si="432"/>
        <v>0</v>
      </c>
      <c r="HV147" s="382">
        <f t="shared" si="433"/>
        <v>0</v>
      </c>
      <c r="HW147" s="382">
        <f t="shared" si="434"/>
        <v>2167</v>
      </c>
      <c r="HX147" s="382">
        <f t="shared" si="435"/>
        <v>565</v>
      </c>
      <c r="HY147" s="382">
        <f t="shared" si="436"/>
        <v>0</v>
      </c>
      <c r="HZ147" s="382">
        <f t="shared" si="437"/>
        <v>0</v>
      </c>
      <c r="IA147" s="382">
        <f t="shared" si="438"/>
        <v>0</v>
      </c>
      <c r="IB147" s="382">
        <f t="shared" si="439"/>
        <v>0</v>
      </c>
      <c r="IC147" s="382">
        <f t="shared" si="440"/>
        <v>0</v>
      </c>
      <c r="ID147" s="382">
        <f t="shared" si="441"/>
        <v>0</v>
      </c>
      <c r="IE147" s="382">
        <f t="shared" si="442"/>
        <v>0</v>
      </c>
      <c r="IF147" s="382">
        <f t="shared" si="443"/>
        <v>0</v>
      </c>
      <c r="IG147" s="382">
        <f t="shared" si="444"/>
        <v>0</v>
      </c>
    </row>
    <row r="148" spans="1:241" s="35" customFormat="1" ht="24" hidden="1" customHeight="1">
      <c r="A148" s="49" t="s">
        <v>553</v>
      </c>
      <c r="B148" s="523" t="s">
        <v>554</v>
      </c>
      <c r="C148" s="523"/>
      <c r="D148" s="523"/>
      <c r="E148" s="49" t="s">
        <v>6</v>
      </c>
      <c r="F148" s="49"/>
      <c r="G148" s="50" t="s">
        <v>46</v>
      </c>
      <c r="H148" s="27"/>
      <c r="I148" s="27"/>
      <c r="J148" s="50">
        <v>2019</v>
      </c>
      <c r="K148" s="50">
        <v>2019</v>
      </c>
      <c r="L148" s="50"/>
      <c r="M148" s="27">
        <f t="shared" si="679"/>
        <v>0</v>
      </c>
      <c r="N148" s="392" t="s">
        <v>606</v>
      </c>
      <c r="O148" s="27">
        <f t="shared" si="680"/>
        <v>781.86</v>
      </c>
      <c r="P148" s="27">
        <f t="shared" si="675"/>
        <v>0</v>
      </c>
      <c r="Q148" s="27">
        <f t="shared" si="675"/>
        <v>0</v>
      </c>
      <c r="R148" s="27">
        <f t="shared" si="675"/>
        <v>0</v>
      </c>
      <c r="S148" s="27">
        <f t="shared" si="675"/>
        <v>0</v>
      </c>
      <c r="T148" s="27">
        <f t="shared" si="675"/>
        <v>0</v>
      </c>
      <c r="U148" s="27">
        <f>BF148+BT148+CH148+CV148</f>
        <v>781.86</v>
      </c>
      <c r="V148" s="66">
        <f>SUBTOTAL(9,W148:AE148)</f>
        <v>0</v>
      </c>
      <c r="W148" s="27">
        <v>581.85540000000003</v>
      </c>
      <c r="X148" s="27"/>
      <c r="Y148" s="27"/>
      <c r="Z148" s="27"/>
      <c r="AA148" s="27"/>
      <c r="AB148" s="27"/>
      <c r="AC148" s="27"/>
      <c r="AD148" s="27"/>
      <c r="AE148" s="27"/>
      <c r="AF148" s="27"/>
      <c r="AG148" s="27">
        <f t="shared" si="681"/>
        <v>0</v>
      </c>
      <c r="AH148" s="27">
        <f>BH148+BV148+CJ148+CX148</f>
        <v>0</v>
      </c>
      <c r="AI148" s="27">
        <f t="shared" si="682"/>
        <v>0</v>
      </c>
      <c r="AJ148" s="27"/>
      <c r="AK148" s="27"/>
      <c r="AL148" s="27"/>
      <c r="AM148" s="27"/>
      <c r="AN148" s="27"/>
      <c r="AO148" s="27"/>
      <c r="AP148" s="27"/>
      <c r="AQ148" s="27"/>
      <c r="AR148" s="27"/>
      <c r="AS148" s="27">
        <f t="shared" si="683"/>
        <v>0</v>
      </c>
      <c r="AT148" s="27">
        <f t="shared" si="683"/>
        <v>0</v>
      </c>
      <c r="AU148" s="27"/>
      <c r="AV148" s="27">
        <f t="shared" ref="AV148:AW148" si="686">BK148+BY148+CM148+DA148</f>
        <v>0</v>
      </c>
      <c r="AW148" s="27">
        <f t="shared" si="686"/>
        <v>0</v>
      </c>
      <c r="AX148" s="27"/>
      <c r="AY148" s="34">
        <f t="shared" si="684"/>
        <v>0</v>
      </c>
      <c r="AZ148" s="34">
        <f t="shared" si="684"/>
        <v>781.86</v>
      </c>
      <c r="BA148" s="34"/>
      <c r="BB148" s="34"/>
      <c r="BC148" s="34"/>
      <c r="BD148" s="34"/>
      <c r="BE148" s="34">
        <v>0</v>
      </c>
      <c r="BF148" s="34">
        <v>781.86</v>
      </c>
      <c r="BG148" s="34"/>
      <c r="BH148" s="34"/>
      <c r="BI148" s="34"/>
      <c r="BJ148" s="34"/>
      <c r="BK148" s="34"/>
      <c r="BL148" s="34"/>
      <c r="BM148" s="34">
        <f t="shared" si="676"/>
        <v>0</v>
      </c>
      <c r="BN148" s="34">
        <f t="shared" si="676"/>
        <v>0</v>
      </c>
      <c r="BO148" s="245"/>
      <c r="BP148" s="245"/>
      <c r="BQ148" s="245"/>
      <c r="BR148" s="245"/>
      <c r="BS148" s="245"/>
      <c r="BT148" s="245"/>
      <c r="BU148" s="245"/>
      <c r="BV148" s="245"/>
      <c r="BW148" s="245"/>
      <c r="BX148" s="245"/>
      <c r="BY148" s="245"/>
      <c r="BZ148" s="245"/>
      <c r="CA148" s="34">
        <f t="shared" si="685"/>
        <v>0</v>
      </c>
      <c r="CB148" s="34">
        <f t="shared" si="685"/>
        <v>0</v>
      </c>
      <c r="CC148" s="245"/>
      <c r="CD148" s="245"/>
      <c r="CE148" s="245"/>
      <c r="CF148" s="245"/>
      <c r="CG148" s="245"/>
      <c r="CH148" s="245"/>
      <c r="CI148" s="245"/>
      <c r="CJ148" s="245"/>
      <c r="CK148" s="245"/>
      <c r="CL148" s="245"/>
      <c r="CM148" s="245"/>
      <c r="CN148" s="245"/>
      <c r="CO148" s="34">
        <f t="shared" ref="CO148:CP148" si="687">+CQ148+CS148+CU148+CW148+CY148+DA148</f>
        <v>0</v>
      </c>
      <c r="CP148" s="34">
        <f t="shared" si="687"/>
        <v>0</v>
      </c>
      <c r="CQ148" s="245"/>
      <c r="CR148" s="245"/>
      <c r="CS148" s="245"/>
      <c r="CT148" s="245"/>
      <c r="CU148" s="34"/>
      <c r="CV148" s="34"/>
      <c r="CW148" s="34"/>
      <c r="CX148" s="34"/>
      <c r="CY148" s="34"/>
      <c r="CZ148" s="58"/>
      <c r="DA148" s="58"/>
      <c r="DB148" s="58"/>
      <c r="DC148" s="380">
        <f t="shared" si="578"/>
        <v>0</v>
      </c>
      <c r="DD148" s="380">
        <f t="shared" si="579"/>
        <v>781.86</v>
      </c>
      <c r="DE148" s="64">
        <f t="shared" si="580"/>
        <v>0</v>
      </c>
      <c r="DF148" s="64">
        <f t="shared" si="581"/>
        <v>0</v>
      </c>
      <c r="DG148" s="64">
        <f t="shared" si="582"/>
        <v>0</v>
      </c>
      <c r="DH148" s="64">
        <f t="shared" si="583"/>
        <v>0</v>
      </c>
      <c r="DI148" s="64">
        <f t="shared" si="584"/>
        <v>0</v>
      </c>
      <c r="DJ148" s="64">
        <f t="shared" si="585"/>
        <v>781.86</v>
      </c>
      <c r="DK148" s="64">
        <f t="shared" si="586"/>
        <v>0</v>
      </c>
      <c r="DL148" s="64">
        <f t="shared" si="587"/>
        <v>0</v>
      </c>
      <c r="DM148" s="64">
        <f t="shared" si="588"/>
        <v>0</v>
      </c>
      <c r="DN148" s="64">
        <f t="shared" si="589"/>
        <v>0</v>
      </c>
      <c r="DO148" s="64">
        <f t="shared" si="590"/>
        <v>0</v>
      </c>
      <c r="DP148" s="64">
        <f t="shared" si="591"/>
        <v>0</v>
      </c>
      <c r="DQ148" s="245"/>
      <c r="DR148" s="245"/>
      <c r="DS148" s="245"/>
      <c r="DT148" s="245"/>
      <c r="DU148" s="245"/>
      <c r="DV148" s="245"/>
      <c r="DW148" s="245"/>
      <c r="DX148" s="245"/>
      <c r="DY148" s="33"/>
      <c r="DZ148" s="33"/>
      <c r="EA148" s="33"/>
      <c r="EB148" s="64">
        <f t="shared" si="651"/>
        <v>0</v>
      </c>
      <c r="EC148" s="426">
        <f t="shared" si="652"/>
        <v>581.85540000000003</v>
      </c>
      <c r="ED148" s="426">
        <f t="shared" si="653"/>
        <v>781.86</v>
      </c>
      <c r="EE148" s="64">
        <f t="shared" si="654"/>
        <v>781.86</v>
      </c>
      <c r="EF148" s="64">
        <f t="shared" si="592"/>
        <v>0</v>
      </c>
      <c r="EG148" s="64">
        <f t="shared" si="655"/>
        <v>0</v>
      </c>
      <c r="EH148" s="64">
        <f t="shared" si="593"/>
        <v>0</v>
      </c>
      <c r="EI148" s="64">
        <f t="shared" si="594"/>
        <v>0</v>
      </c>
      <c r="EJ148" s="64">
        <f t="shared" si="656"/>
        <v>0</v>
      </c>
      <c r="EK148" s="64">
        <f t="shared" si="595"/>
        <v>0</v>
      </c>
      <c r="EL148" s="64">
        <f t="shared" si="596"/>
        <v>0</v>
      </c>
      <c r="EM148" s="64">
        <f t="shared" si="597"/>
        <v>581.85540000000003</v>
      </c>
      <c r="EN148" s="64">
        <f t="shared" si="598"/>
        <v>781.86</v>
      </c>
      <c r="EO148" s="64">
        <f t="shared" si="599"/>
        <v>0</v>
      </c>
      <c r="EP148" s="64">
        <f t="shared" si="600"/>
        <v>0</v>
      </c>
      <c r="EQ148" s="64">
        <f t="shared" si="601"/>
        <v>0</v>
      </c>
      <c r="ER148" s="64">
        <f t="shared" si="602"/>
        <v>0</v>
      </c>
      <c r="ES148" s="64"/>
      <c r="ET148" s="426">
        <f t="shared" si="603"/>
        <v>0</v>
      </c>
      <c r="EU148" s="64">
        <f t="shared" si="604"/>
        <v>0</v>
      </c>
      <c r="EV148" s="64"/>
      <c r="EW148" s="426">
        <f t="shared" si="605"/>
        <v>0</v>
      </c>
      <c r="EX148" s="64">
        <f t="shared" si="657"/>
        <v>0</v>
      </c>
      <c r="EY148" s="426">
        <f t="shared" si="658"/>
        <v>0</v>
      </c>
      <c r="EZ148" s="426">
        <f t="shared" si="659"/>
        <v>0</v>
      </c>
      <c r="FA148" s="64">
        <f t="shared" si="660"/>
        <v>0</v>
      </c>
      <c r="FB148" s="64">
        <f t="shared" si="606"/>
        <v>0</v>
      </c>
      <c r="FC148" s="64">
        <f t="shared" si="661"/>
        <v>0</v>
      </c>
      <c r="FD148" s="64">
        <f t="shared" si="607"/>
        <v>0</v>
      </c>
      <c r="FE148" s="64">
        <f t="shared" si="608"/>
        <v>0</v>
      </c>
      <c r="FF148" s="64">
        <f t="shared" si="662"/>
        <v>0</v>
      </c>
      <c r="FG148" s="64">
        <f t="shared" si="609"/>
        <v>0</v>
      </c>
      <c r="FH148" s="64">
        <f t="shared" si="610"/>
        <v>0</v>
      </c>
      <c r="FI148" s="64">
        <f t="shared" si="611"/>
        <v>0</v>
      </c>
      <c r="FJ148" s="64">
        <f t="shared" si="612"/>
        <v>0</v>
      </c>
      <c r="FK148" s="64">
        <f t="shared" si="613"/>
        <v>0</v>
      </c>
      <c r="FL148" s="64">
        <f t="shared" si="614"/>
        <v>0</v>
      </c>
      <c r="FM148" s="64">
        <f t="shared" si="615"/>
        <v>0</v>
      </c>
      <c r="FN148" s="64">
        <f t="shared" si="616"/>
        <v>0</v>
      </c>
      <c r="FO148" s="64"/>
      <c r="FP148" s="64">
        <f t="shared" si="617"/>
        <v>0</v>
      </c>
      <c r="FQ148" s="64">
        <f t="shared" si="618"/>
        <v>0</v>
      </c>
      <c r="FR148" s="64"/>
      <c r="FS148" s="64">
        <f t="shared" si="619"/>
        <v>0</v>
      </c>
      <c r="FT148" s="64">
        <f t="shared" si="620"/>
        <v>0</v>
      </c>
      <c r="FU148" s="426">
        <f t="shared" si="621"/>
        <v>0</v>
      </c>
      <c r="FV148" s="426">
        <f t="shared" si="663"/>
        <v>0</v>
      </c>
      <c r="FW148" s="64">
        <f t="shared" si="664"/>
        <v>0</v>
      </c>
      <c r="FX148" s="64">
        <f t="shared" si="622"/>
        <v>0</v>
      </c>
      <c r="FY148" s="64">
        <f t="shared" si="665"/>
        <v>0</v>
      </c>
      <c r="FZ148" s="64">
        <f t="shared" si="623"/>
        <v>0</v>
      </c>
      <c r="GA148" s="64">
        <f t="shared" si="624"/>
        <v>0</v>
      </c>
      <c r="GB148" s="64">
        <f t="shared" si="666"/>
        <v>0</v>
      </c>
      <c r="GC148" s="64">
        <f t="shared" si="625"/>
        <v>0</v>
      </c>
      <c r="GD148" s="64">
        <f t="shared" si="626"/>
        <v>0</v>
      </c>
      <c r="GE148" s="64">
        <f t="shared" si="627"/>
        <v>0</v>
      </c>
      <c r="GF148" s="64">
        <f t="shared" si="628"/>
        <v>0</v>
      </c>
      <c r="GG148" s="64">
        <f t="shared" si="629"/>
        <v>0</v>
      </c>
      <c r="GH148" s="64">
        <f t="shared" si="630"/>
        <v>0</v>
      </c>
      <c r="GI148" s="64">
        <f t="shared" si="631"/>
        <v>0</v>
      </c>
      <c r="GJ148" s="64">
        <f t="shared" si="632"/>
        <v>0</v>
      </c>
      <c r="GK148" s="64"/>
      <c r="GL148" s="64">
        <f t="shared" si="633"/>
        <v>0</v>
      </c>
      <c r="GM148" s="64">
        <f t="shared" si="634"/>
        <v>0</v>
      </c>
      <c r="GN148" s="64"/>
      <c r="GO148" s="64">
        <f t="shared" si="635"/>
        <v>0</v>
      </c>
      <c r="GP148" s="64">
        <f t="shared" si="636"/>
        <v>0</v>
      </c>
      <c r="GQ148" s="426">
        <f t="shared" si="637"/>
        <v>0</v>
      </c>
      <c r="GR148" s="426">
        <f t="shared" si="667"/>
        <v>0</v>
      </c>
      <c r="GS148" s="64">
        <f t="shared" si="668"/>
        <v>0</v>
      </c>
      <c r="GT148" s="64">
        <f t="shared" si="638"/>
        <v>0</v>
      </c>
      <c r="GU148" s="64">
        <f t="shared" si="669"/>
        <v>0</v>
      </c>
      <c r="GV148" s="64">
        <f t="shared" si="639"/>
        <v>0</v>
      </c>
      <c r="GW148" s="64">
        <f t="shared" si="640"/>
        <v>0</v>
      </c>
      <c r="GX148" s="64">
        <f t="shared" si="670"/>
        <v>0</v>
      </c>
      <c r="GY148" s="64">
        <f t="shared" si="641"/>
        <v>0</v>
      </c>
      <c r="GZ148" s="64">
        <f t="shared" si="642"/>
        <v>0</v>
      </c>
      <c r="HA148" s="64">
        <f t="shared" si="671"/>
        <v>0</v>
      </c>
      <c r="HB148" s="64">
        <f t="shared" si="643"/>
        <v>0</v>
      </c>
      <c r="HC148" s="64">
        <f t="shared" si="644"/>
        <v>0</v>
      </c>
      <c r="HD148" s="64">
        <f t="shared" si="672"/>
        <v>0</v>
      </c>
      <c r="HE148" s="64">
        <f t="shared" si="645"/>
        <v>0</v>
      </c>
      <c r="HF148" s="64">
        <f t="shared" si="646"/>
        <v>0</v>
      </c>
      <c r="HG148" s="64"/>
      <c r="HH148" s="64">
        <f t="shared" si="647"/>
        <v>0</v>
      </c>
      <c r="HI148" s="64">
        <f t="shared" si="648"/>
        <v>0</v>
      </c>
      <c r="HJ148" s="64"/>
      <c r="HK148" s="64">
        <f t="shared" si="649"/>
        <v>0</v>
      </c>
      <c r="HL148" s="382">
        <f t="shared" si="650"/>
        <v>0</v>
      </c>
      <c r="HM148" s="398">
        <f t="shared" si="576"/>
        <v>581.85540000000003</v>
      </c>
      <c r="HN148" s="398">
        <f t="shared" si="673"/>
        <v>781.86</v>
      </c>
      <c r="HO148" s="382">
        <f t="shared" si="577"/>
        <v>781.86</v>
      </c>
      <c r="HP148" s="382">
        <f t="shared" si="674"/>
        <v>0</v>
      </c>
      <c r="HQ148" s="382">
        <f t="shared" si="428"/>
        <v>0</v>
      </c>
      <c r="HR148" s="382">
        <f t="shared" si="429"/>
        <v>0</v>
      </c>
      <c r="HS148" s="382">
        <f t="shared" si="430"/>
        <v>0</v>
      </c>
      <c r="HT148" s="382">
        <f t="shared" si="431"/>
        <v>0</v>
      </c>
      <c r="HU148" s="382">
        <f t="shared" si="432"/>
        <v>0</v>
      </c>
      <c r="HV148" s="382">
        <f t="shared" si="433"/>
        <v>0</v>
      </c>
      <c r="HW148" s="382">
        <f t="shared" si="434"/>
        <v>581.85540000000003</v>
      </c>
      <c r="HX148" s="382">
        <f t="shared" si="435"/>
        <v>781.86</v>
      </c>
      <c r="HY148" s="382">
        <f t="shared" si="436"/>
        <v>0</v>
      </c>
      <c r="HZ148" s="382">
        <f t="shared" si="437"/>
        <v>0</v>
      </c>
      <c r="IA148" s="382">
        <f t="shared" si="438"/>
        <v>0</v>
      </c>
      <c r="IB148" s="382">
        <f t="shared" si="439"/>
        <v>0</v>
      </c>
      <c r="IC148" s="382">
        <f t="shared" si="440"/>
        <v>0</v>
      </c>
      <c r="ID148" s="382">
        <f t="shared" si="441"/>
        <v>0</v>
      </c>
      <c r="IE148" s="382">
        <f t="shared" si="442"/>
        <v>0</v>
      </c>
      <c r="IF148" s="382">
        <f t="shared" si="443"/>
        <v>0</v>
      </c>
      <c r="IG148" s="382">
        <f t="shared" si="444"/>
        <v>0</v>
      </c>
    </row>
    <row r="149" spans="1:241" s="35" customFormat="1" ht="21.95" customHeight="1">
      <c r="A149" s="524" t="s">
        <v>158</v>
      </c>
      <c r="B149" s="525"/>
      <c r="C149" s="525"/>
      <c r="D149" s="525"/>
      <c r="E149" s="525"/>
      <c r="F149" s="525"/>
      <c r="G149" s="525"/>
      <c r="H149" s="525"/>
      <c r="I149" s="525"/>
      <c r="J149" s="525"/>
      <c r="K149" s="526"/>
      <c r="L149" s="355"/>
      <c r="M149" s="27">
        <f t="shared" ref="M149:BX149" si="688">M131+M146+M147+M148</f>
        <v>59958.682000000001</v>
      </c>
      <c r="N149" s="27"/>
      <c r="O149" s="27">
        <f t="shared" si="688"/>
        <v>59387.666140000001</v>
      </c>
      <c r="P149" s="27">
        <f t="shared" si="688"/>
        <v>5000</v>
      </c>
      <c r="Q149" s="27">
        <f t="shared" si="688"/>
        <v>5000</v>
      </c>
      <c r="R149" s="27">
        <f t="shared" si="688"/>
        <v>10427.938</v>
      </c>
      <c r="S149" s="27">
        <f t="shared" si="688"/>
        <v>2184.27</v>
      </c>
      <c r="T149" s="27">
        <f t="shared" si="688"/>
        <v>10638.747000000001</v>
      </c>
      <c r="U149" s="27">
        <f t="shared" si="688"/>
        <v>16000.23914</v>
      </c>
      <c r="V149" s="27">
        <f>V131+V146+V147+V148</f>
        <v>0</v>
      </c>
      <c r="W149" s="27">
        <f>W131+W146+W147+W148</f>
        <v>2748.8553999999999</v>
      </c>
      <c r="X149" s="27">
        <f t="shared" ref="X149:AE149" si="689">X131+X146+X147+X148</f>
        <v>0</v>
      </c>
      <c r="Y149" s="27">
        <f t="shared" si="689"/>
        <v>0</v>
      </c>
      <c r="Z149" s="27">
        <f t="shared" si="689"/>
        <v>0</v>
      </c>
      <c r="AA149" s="27">
        <f t="shared" si="689"/>
        <v>0</v>
      </c>
      <c r="AB149" s="27">
        <f t="shared" si="689"/>
        <v>0</v>
      </c>
      <c r="AC149" s="27">
        <f t="shared" si="689"/>
        <v>0</v>
      </c>
      <c r="AD149" s="27">
        <f t="shared" si="689"/>
        <v>0</v>
      </c>
      <c r="AE149" s="27">
        <f t="shared" si="689"/>
        <v>0</v>
      </c>
      <c r="AF149" s="27"/>
      <c r="AG149" s="27">
        <f t="shared" si="688"/>
        <v>5075.3239999999996</v>
      </c>
      <c r="AH149" s="27">
        <f t="shared" si="688"/>
        <v>12230.548999999999</v>
      </c>
      <c r="AI149" s="27">
        <f t="shared" si="682"/>
        <v>15670.22783</v>
      </c>
      <c r="AJ149" s="27">
        <f>AJ131+AJ146+AJ147+AJ148+AJ145</f>
        <v>11024.93246</v>
      </c>
      <c r="AK149" s="27">
        <f t="shared" ref="AK149:AR149" si="690">AK131+AK146+AK147+AK148+AK145</f>
        <v>0</v>
      </c>
      <c r="AL149" s="27">
        <f t="shared" si="690"/>
        <v>0</v>
      </c>
      <c r="AM149" s="27">
        <f t="shared" si="690"/>
        <v>0</v>
      </c>
      <c r="AN149" s="27">
        <f t="shared" si="690"/>
        <v>0</v>
      </c>
      <c r="AO149" s="27">
        <f t="shared" si="690"/>
        <v>0</v>
      </c>
      <c r="AP149" s="27">
        <f t="shared" si="690"/>
        <v>4645.2953699999998</v>
      </c>
      <c r="AQ149" s="27">
        <f t="shared" si="690"/>
        <v>0</v>
      </c>
      <c r="AR149" s="27">
        <f t="shared" si="690"/>
        <v>0</v>
      </c>
      <c r="AS149" s="27">
        <f t="shared" si="688"/>
        <v>10745.977999999999</v>
      </c>
      <c r="AT149" s="27">
        <f t="shared" si="688"/>
        <v>10745.977999999999</v>
      </c>
      <c r="AU149" s="27"/>
      <c r="AV149" s="27">
        <f t="shared" si="688"/>
        <v>18070.695</v>
      </c>
      <c r="AW149" s="27">
        <f t="shared" si="688"/>
        <v>13226.63</v>
      </c>
      <c r="AX149" s="27"/>
      <c r="AY149" s="27">
        <f t="shared" si="688"/>
        <v>5860</v>
      </c>
      <c r="AZ149" s="27">
        <f t="shared" si="688"/>
        <v>7206.86</v>
      </c>
      <c r="BA149" s="27">
        <f t="shared" si="688"/>
        <v>5000</v>
      </c>
      <c r="BB149" s="27">
        <f t="shared" si="688"/>
        <v>5000</v>
      </c>
      <c r="BC149" s="27">
        <f t="shared" si="688"/>
        <v>860</v>
      </c>
      <c r="BD149" s="27">
        <f t="shared" si="688"/>
        <v>860</v>
      </c>
      <c r="BE149" s="27">
        <f t="shared" si="688"/>
        <v>0</v>
      </c>
      <c r="BF149" s="27">
        <f t="shared" si="688"/>
        <v>1346.8600000000001</v>
      </c>
      <c r="BG149" s="27">
        <f t="shared" si="688"/>
        <v>0</v>
      </c>
      <c r="BH149" s="27">
        <f t="shared" si="688"/>
        <v>0</v>
      </c>
      <c r="BI149" s="27">
        <f t="shared" si="688"/>
        <v>0</v>
      </c>
      <c r="BJ149" s="27">
        <f t="shared" si="688"/>
        <v>0</v>
      </c>
      <c r="BK149" s="27">
        <f t="shared" si="688"/>
        <v>0</v>
      </c>
      <c r="BL149" s="27">
        <f t="shared" si="688"/>
        <v>0</v>
      </c>
      <c r="BM149" s="27">
        <f t="shared" si="688"/>
        <v>0</v>
      </c>
      <c r="BN149" s="27">
        <f t="shared" si="688"/>
        <v>0</v>
      </c>
      <c r="BO149" s="27">
        <f t="shared" si="688"/>
        <v>0</v>
      </c>
      <c r="BP149" s="27">
        <f t="shared" si="688"/>
        <v>0</v>
      </c>
      <c r="BQ149" s="27">
        <f t="shared" si="688"/>
        <v>0</v>
      </c>
      <c r="BR149" s="27">
        <f t="shared" si="688"/>
        <v>0</v>
      </c>
      <c r="BS149" s="27">
        <f t="shared" si="688"/>
        <v>0</v>
      </c>
      <c r="BT149" s="27">
        <f t="shared" si="688"/>
        <v>0</v>
      </c>
      <c r="BU149" s="27">
        <f t="shared" si="688"/>
        <v>0</v>
      </c>
      <c r="BV149" s="27">
        <f t="shared" si="688"/>
        <v>0</v>
      </c>
      <c r="BW149" s="27">
        <f t="shared" si="688"/>
        <v>0</v>
      </c>
      <c r="BX149" s="27">
        <f t="shared" si="688"/>
        <v>0</v>
      </c>
      <c r="BY149" s="27">
        <f t="shared" ref="BY149:DB149" si="691">BY131+BY146+BY147+BY148</f>
        <v>0</v>
      </c>
      <c r="BZ149" s="27">
        <f t="shared" si="691"/>
        <v>0</v>
      </c>
      <c r="CA149" s="27">
        <f t="shared" si="691"/>
        <v>54098.682000000001</v>
      </c>
      <c r="CB149" s="27">
        <f t="shared" si="691"/>
        <v>52180.806140000001</v>
      </c>
      <c r="CC149" s="27">
        <f t="shared" si="691"/>
        <v>0</v>
      </c>
      <c r="CD149" s="27">
        <f t="shared" si="691"/>
        <v>0</v>
      </c>
      <c r="CE149" s="27">
        <f t="shared" si="691"/>
        <v>9567.9380000000001</v>
      </c>
      <c r="CF149" s="27">
        <f t="shared" si="691"/>
        <v>1324.27</v>
      </c>
      <c r="CG149" s="27">
        <f t="shared" si="691"/>
        <v>10638.747000000001</v>
      </c>
      <c r="CH149" s="27">
        <f t="shared" si="691"/>
        <v>14653.379139999999</v>
      </c>
      <c r="CI149" s="27">
        <f t="shared" si="691"/>
        <v>5075.3239999999996</v>
      </c>
      <c r="CJ149" s="27">
        <f t="shared" si="691"/>
        <v>12230.548999999999</v>
      </c>
      <c r="CK149" s="27">
        <f t="shared" si="691"/>
        <v>10745.977999999999</v>
      </c>
      <c r="CL149" s="27">
        <f t="shared" si="691"/>
        <v>10745.977999999999</v>
      </c>
      <c r="CM149" s="27">
        <f t="shared" si="691"/>
        <v>18070.695</v>
      </c>
      <c r="CN149" s="27">
        <f t="shared" si="691"/>
        <v>13226.63</v>
      </c>
      <c r="CO149" s="27">
        <f t="shared" si="691"/>
        <v>0</v>
      </c>
      <c r="CP149" s="27">
        <f t="shared" si="691"/>
        <v>0</v>
      </c>
      <c r="CQ149" s="27">
        <f t="shared" si="691"/>
        <v>0</v>
      </c>
      <c r="CR149" s="27">
        <f t="shared" si="691"/>
        <v>0</v>
      </c>
      <c r="CS149" s="27">
        <f t="shared" si="691"/>
        <v>0</v>
      </c>
      <c r="CT149" s="27">
        <f t="shared" si="691"/>
        <v>0</v>
      </c>
      <c r="CU149" s="27">
        <f t="shared" si="691"/>
        <v>0</v>
      </c>
      <c r="CV149" s="27">
        <f t="shared" si="691"/>
        <v>0</v>
      </c>
      <c r="CW149" s="27">
        <f t="shared" si="691"/>
        <v>0</v>
      </c>
      <c r="CX149" s="27">
        <f t="shared" si="691"/>
        <v>0</v>
      </c>
      <c r="CY149" s="27">
        <f t="shared" si="691"/>
        <v>0</v>
      </c>
      <c r="CZ149" s="27">
        <f t="shared" si="691"/>
        <v>0</v>
      </c>
      <c r="DA149" s="27">
        <f t="shared" si="691"/>
        <v>0</v>
      </c>
      <c r="DB149" s="27">
        <f t="shared" si="691"/>
        <v>0</v>
      </c>
      <c r="DC149" s="380">
        <f t="shared" si="578"/>
        <v>59958.682000000001</v>
      </c>
      <c r="DD149" s="380">
        <f t="shared" si="579"/>
        <v>59387.666139999994</v>
      </c>
      <c r="DE149" s="64">
        <f t="shared" si="580"/>
        <v>5000</v>
      </c>
      <c r="DF149" s="64">
        <f t="shared" si="581"/>
        <v>5000</v>
      </c>
      <c r="DG149" s="64">
        <f t="shared" si="582"/>
        <v>10427.938</v>
      </c>
      <c r="DH149" s="64">
        <f t="shared" si="583"/>
        <v>2184.27</v>
      </c>
      <c r="DI149" s="64">
        <f t="shared" si="584"/>
        <v>10638.747000000001</v>
      </c>
      <c r="DJ149" s="64">
        <f t="shared" si="585"/>
        <v>16000.23914</v>
      </c>
      <c r="DK149" s="64">
        <f t="shared" si="586"/>
        <v>5075.3239999999996</v>
      </c>
      <c r="DL149" s="64">
        <f t="shared" si="587"/>
        <v>12230.548999999999</v>
      </c>
      <c r="DM149" s="64">
        <f t="shared" si="588"/>
        <v>10745.977999999999</v>
      </c>
      <c r="DN149" s="64">
        <f t="shared" si="589"/>
        <v>10745.977999999999</v>
      </c>
      <c r="DO149" s="64">
        <f t="shared" si="590"/>
        <v>18070.695</v>
      </c>
      <c r="DP149" s="64">
        <f t="shared" si="591"/>
        <v>13226.63</v>
      </c>
      <c r="DQ149" s="33"/>
      <c r="DR149" s="33"/>
      <c r="DS149" s="33"/>
      <c r="DT149" s="33"/>
      <c r="DU149" s="33"/>
      <c r="DV149" s="33"/>
      <c r="DW149" s="33"/>
      <c r="DX149" s="33"/>
      <c r="DY149" s="33"/>
      <c r="DZ149" s="33"/>
      <c r="EA149" s="33"/>
      <c r="EB149" s="64">
        <f t="shared" si="651"/>
        <v>5860</v>
      </c>
      <c r="EC149" s="426">
        <f t="shared" si="652"/>
        <v>19633.78786</v>
      </c>
      <c r="ED149" s="426">
        <f t="shared" si="653"/>
        <v>7206.8600000000006</v>
      </c>
      <c r="EE149" s="64">
        <f t="shared" si="654"/>
        <v>7206.8600000000006</v>
      </c>
      <c r="EF149" s="64">
        <f t="shared" si="592"/>
        <v>5000</v>
      </c>
      <c r="EG149" s="64">
        <f t="shared" si="655"/>
        <v>5000</v>
      </c>
      <c r="EH149" s="64">
        <f t="shared" si="593"/>
        <v>5000</v>
      </c>
      <c r="EI149" s="64">
        <f t="shared" si="594"/>
        <v>860</v>
      </c>
      <c r="EJ149" s="64">
        <f t="shared" si="656"/>
        <v>860</v>
      </c>
      <c r="EK149" s="64">
        <f t="shared" si="595"/>
        <v>860</v>
      </c>
      <c r="EL149" s="64">
        <f t="shared" si="596"/>
        <v>0</v>
      </c>
      <c r="EM149" s="64">
        <f t="shared" si="597"/>
        <v>2748.8553999999999</v>
      </c>
      <c r="EN149" s="64">
        <f t="shared" si="598"/>
        <v>1346.8600000000001</v>
      </c>
      <c r="EO149" s="64">
        <f t="shared" si="599"/>
        <v>0</v>
      </c>
      <c r="EP149" s="64">
        <f t="shared" si="600"/>
        <v>11024.93246</v>
      </c>
      <c r="EQ149" s="64">
        <f t="shared" si="601"/>
        <v>0</v>
      </c>
      <c r="ER149" s="64">
        <f t="shared" si="602"/>
        <v>0</v>
      </c>
      <c r="ES149" s="64"/>
      <c r="ET149" s="426">
        <f t="shared" si="603"/>
        <v>0</v>
      </c>
      <c r="EU149" s="64">
        <f t="shared" si="604"/>
        <v>0</v>
      </c>
      <c r="EV149" s="64"/>
      <c r="EW149" s="426">
        <f t="shared" si="605"/>
        <v>0</v>
      </c>
      <c r="EX149" s="64">
        <f t="shared" si="657"/>
        <v>0</v>
      </c>
      <c r="EY149" s="426">
        <f t="shared" si="658"/>
        <v>0</v>
      </c>
      <c r="EZ149" s="426">
        <f t="shared" si="659"/>
        <v>0</v>
      </c>
      <c r="FA149" s="64">
        <f t="shared" si="660"/>
        <v>0</v>
      </c>
      <c r="FB149" s="64">
        <f t="shared" si="606"/>
        <v>0</v>
      </c>
      <c r="FC149" s="64">
        <f t="shared" si="661"/>
        <v>0</v>
      </c>
      <c r="FD149" s="64">
        <f t="shared" si="607"/>
        <v>0</v>
      </c>
      <c r="FE149" s="64">
        <f t="shared" si="608"/>
        <v>0</v>
      </c>
      <c r="FF149" s="64">
        <f t="shared" si="662"/>
        <v>0</v>
      </c>
      <c r="FG149" s="64">
        <f t="shared" si="609"/>
        <v>0</v>
      </c>
      <c r="FH149" s="64">
        <f t="shared" si="610"/>
        <v>0</v>
      </c>
      <c r="FI149" s="64">
        <f t="shared" si="611"/>
        <v>0</v>
      </c>
      <c r="FJ149" s="64">
        <f t="shared" si="612"/>
        <v>0</v>
      </c>
      <c r="FK149" s="64">
        <f t="shared" si="613"/>
        <v>0</v>
      </c>
      <c r="FL149" s="64">
        <f t="shared" si="614"/>
        <v>0</v>
      </c>
      <c r="FM149" s="64">
        <f t="shared" si="615"/>
        <v>0</v>
      </c>
      <c r="FN149" s="64">
        <f t="shared" si="616"/>
        <v>0</v>
      </c>
      <c r="FO149" s="64"/>
      <c r="FP149" s="64">
        <f t="shared" si="617"/>
        <v>0</v>
      </c>
      <c r="FQ149" s="64">
        <f t="shared" si="618"/>
        <v>0</v>
      </c>
      <c r="FR149" s="64"/>
      <c r="FS149" s="64">
        <f t="shared" si="619"/>
        <v>0</v>
      </c>
      <c r="FT149" s="64">
        <f t="shared" si="620"/>
        <v>54098.682000000001</v>
      </c>
      <c r="FU149" s="426">
        <f t="shared" si="621"/>
        <v>5969.5653700000003</v>
      </c>
      <c r="FV149" s="426">
        <f t="shared" si="663"/>
        <v>28208.19814</v>
      </c>
      <c r="FW149" s="64">
        <f t="shared" si="664"/>
        <v>52180.806139999993</v>
      </c>
      <c r="FX149" s="64">
        <f t="shared" si="622"/>
        <v>0</v>
      </c>
      <c r="FY149" s="64">
        <f t="shared" si="665"/>
        <v>0</v>
      </c>
      <c r="FZ149" s="64">
        <f t="shared" si="623"/>
        <v>0</v>
      </c>
      <c r="GA149" s="64">
        <f t="shared" si="624"/>
        <v>9567.9380000000001</v>
      </c>
      <c r="GB149" s="64">
        <f t="shared" si="666"/>
        <v>1324.27</v>
      </c>
      <c r="GC149" s="64">
        <f t="shared" si="625"/>
        <v>1324.27</v>
      </c>
      <c r="GD149" s="64">
        <f t="shared" si="626"/>
        <v>10638.747000000001</v>
      </c>
      <c r="GE149" s="64">
        <f t="shared" si="627"/>
        <v>0</v>
      </c>
      <c r="GF149" s="64">
        <f t="shared" si="628"/>
        <v>14653.379139999999</v>
      </c>
      <c r="GG149" s="64">
        <f t="shared" si="629"/>
        <v>5075.3239999999996</v>
      </c>
      <c r="GH149" s="64">
        <f t="shared" si="630"/>
        <v>4645.2953699999998</v>
      </c>
      <c r="GI149" s="64">
        <f t="shared" si="631"/>
        <v>12230.548999999999</v>
      </c>
      <c r="GJ149" s="64">
        <f t="shared" si="632"/>
        <v>10745.977999999999</v>
      </c>
      <c r="GK149" s="64"/>
      <c r="GL149" s="64">
        <f t="shared" si="633"/>
        <v>10745.977999999999</v>
      </c>
      <c r="GM149" s="64">
        <f t="shared" si="634"/>
        <v>18070.695</v>
      </c>
      <c r="GN149" s="64"/>
      <c r="GO149" s="64">
        <f t="shared" si="635"/>
        <v>13226.63</v>
      </c>
      <c r="GP149" s="64">
        <f t="shared" si="636"/>
        <v>0</v>
      </c>
      <c r="GQ149" s="426">
        <f t="shared" si="637"/>
        <v>0</v>
      </c>
      <c r="GR149" s="426">
        <f t="shared" si="667"/>
        <v>0</v>
      </c>
      <c r="GS149" s="64">
        <f t="shared" si="668"/>
        <v>0</v>
      </c>
      <c r="GT149" s="64">
        <f t="shared" si="638"/>
        <v>0</v>
      </c>
      <c r="GU149" s="64">
        <f t="shared" si="669"/>
        <v>0</v>
      </c>
      <c r="GV149" s="64">
        <f t="shared" si="639"/>
        <v>0</v>
      </c>
      <c r="GW149" s="64">
        <f t="shared" si="640"/>
        <v>0</v>
      </c>
      <c r="GX149" s="64">
        <f t="shared" si="670"/>
        <v>0</v>
      </c>
      <c r="GY149" s="64">
        <f t="shared" si="641"/>
        <v>0</v>
      </c>
      <c r="GZ149" s="64">
        <f t="shared" si="642"/>
        <v>0</v>
      </c>
      <c r="HA149" s="64">
        <f t="shared" si="671"/>
        <v>0</v>
      </c>
      <c r="HB149" s="64">
        <f t="shared" si="643"/>
        <v>0</v>
      </c>
      <c r="HC149" s="64">
        <f t="shared" si="644"/>
        <v>0</v>
      </c>
      <c r="HD149" s="64">
        <f t="shared" si="672"/>
        <v>0</v>
      </c>
      <c r="HE149" s="64">
        <f t="shared" si="645"/>
        <v>0</v>
      </c>
      <c r="HF149" s="64">
        <f t="shared" si="646"/>
        <v>0</v>
      </c>
      <c r="HG149" s="64"/>
      <c r="HH149" s="64">
        <f t="shared" si="647"/>
        <v>0</v>
      </c>
      <c r="HI149" s="64">
        <f t="shared" si="648"/>
        <v>0</v>
      </c>
      <c r="HJ149" s="64"/>
      <c r="HK149" s="64">
        <f t="shared" si="649"/>
        <v>0</v>
      </c>
      <c r="HL149" s="382">
        <f t="shared" si="650"/>
        <v>59958.682000000001</v>
      </c>
      <c r="HM149" s="398">
        <f t="shared" si="576"/>
        <v>25603.353230000001</v>
      </c>
      <c r="HN149" s="398">
        <f t="shared" si="673"/>
        <v>35415.058140000001</v>
      </c>
      <c r="HO149" s="382">
        <f>HR149+HU149+HX149+IA149+ID149+IG149</f>
        <v>59387.666139999994</v>
      </c>
      <c r="HP149" s="382">
        <f t="shared" si="674"/>
        <v>5000</v>
      </c>
      <c r="HQ149" s="382">
        <f t="shared" si="428"/>
        <v>5000</v>
      </c>
      <c r="HR149" s="382">
        <f t="shared" si="429"/>
        <v>5000</v>
      </c>
      <c r="HS149" s="382">
        <f t="shared" si="430"/>
        <v>10427.938</v>
      </c>
      <c r="HT149" s="382">
        <f t="shared" si="431"/>
        <v>2184.27</v>
      </c>
      <c r="HU149" s="382">
        <f t="shared" si="432"/>
        <v>2184.27</v>
      </c>
      <c r="HV149" s="382">
        <f t="shared" si="433"/>
        <v>10638.747000000001</v>
      </c>
      <c r="HW149" s="382">
        <f t="shared" si="434"/>
        <v>2748.8553999999999</v>
      </c>
      <c r="HX149" s="382">
        <f t="shared" si="435"/>
        <v>16000.23914</v>
      </c>
      <c r="HY149" s="382">
        <f t="shared" si="436"/>
        <v>5075.3239999999996</v>
      </c>
      <c r="HZ149" s="382">
        <f t="shared" si="437"/>
        <v>15670.22783</v>
      </c>
      <c r="IA149" s="382">
        <f t="shared" si="438"/>
        <v>12230.548999999999</v>
      </c>
      <c r="IB149" s="382">
        <f t="shared" si="439"/>
        <v>10745.977999999999</v>
      </c>
      <c r="IC149" s="382">
        <f t="shared" si="440"/>
        <v>0</v>
      </c>
      <c r="ID149" s="382">
        <f t="shared" si="441"/>
        <v>10745.977999999999</v>
      </c>
      <c r="IE149" s="382">
        <f t="shared" si="442"/>
        <v>18070.695</v>
      </c>
      <c r="IF149" s="382">
        <f t="shared" si="443"/>
        <v>0</v>
      </c>
      <c r="IG149" s="382">
        <f t="shared" si="444"/>
        <v>13226.63</v>
      </c>
    </row>
    <row r="150" spans="1:241" s="35" customFormat="1" ht="21.95" customHeight="1">
      <c r="A150" s="524" t="s">
        <v>159</v>
      </c>
      <c r="B150" s="525"/>
      <c r="C150" s="525"/>
      <c r="D150" s="525"/>
      <c r="E150" s="525"/>
      <c r="F150" s="525"/>
      <c r="G150" s="525"/>
      <c r="H150" s="525"/>
      <c r="I150" s="525"/>
      <c r="J150" s="525"/>
      <c r="K150" s="526"/>
      <c r="L150" s="355"/>
      <c r="M150" s="27">
        <f>P150+R150+T150+AG150+AS150+AV150</f>
        <v>1174335.4722224704</v>
      </c>
      <c r="N150" s="27"/>
      <c r="O150" s="27">
        <f>+Q150+S150+U150+AH150+AT150+AW150</f>
        <v>1487428.1648117476</v>
      </c>
      <c r="P150" s="27">
        <f t="shared" ref="P150:CA150" si="692">P149+P60+P129+P29</f>
        <v>120010.515768</v>
      </c>
      <c r="Q150" s="27">
        <f t="shared" si="692"/>
        <v>120010.515768</v>
      </c>
      <c r="R150" s="27">
        <f t="shared" si="692"/>
        <v>676392.90789959999</v>
      </c>
      <c r="S150" s="27">
        <f t="shared" si="692"/>
        <v>524071.21781000006</v>
      </c>
      <c r="T150" s="27">
        <f t="shared" si="692"/>
        <v>157246.50699999998</v>
      </c>
      <c r="U150" s="27">
        <f t="shared" si="692"/>
        <v>221275.22935599997</v>
      </c>
      <c r="V150" s="27">
        <f>V149+V60+V129+V29</f>
        <v>34524.712959999997</v>
      </c>
      <c r="W150" s="27">
        <f>W149+W60+W129+W29</f>
        <v>58618.231149999985</v>
      </c>
      <c r="X150" s="27">
        <f t="shared" ref="X150:AE150" si="693">X149+X60+X129+X29</f>
        <v>3112.4587200000001</v>
      </c>
      <c r="Y150" s="27">
        <f t="shared" si="693"/>
        <v>0</v>
      </c>
      <c r="Z150" s="27">
        <f t="shared" si="693"/>
        <v>0</v>
      </c>
      <c r="AA150" s="27">
        <f t="shared" si="693"/>
        <v>0</v>
      </c>
      <c r="AB150" s="27">
        <f t="shared" si="693"/>
        <v>0</v>
      </c>
      <c r="AC150" s="27">
        <f t="shared" si="693"/>
        <v>4062.1958599999994</v>
      </c>
      <c r="AD150" s="27">
        <f t="shared" si="693"/>
        <v>0</v>
      </c>
      <c r="AE150" s="27">
        <f t="shared" si="693"/>
        <v>5758.7360600000002</v>
      </c>
      <c r="AF150" s="27"/>
      <c r="AG150" s="27">
        <f t="shared" si="692"/>
        <v>33976.429219999998</v>
      </c>
      <c r="AH150" s="27">
        <f>AH149+AH60+AH129+AH29</f>
        <v>423566.76061916369</v>
      </c>
      <c r="AI150" s="27">
        <f t="shared" si="682"/>
        <v>98066.692719999992</v>
      </c>
      <c r="AJ150" s="27">
        <f t="shared" ref="AJ150:AR150" si="694">AJ149+AJ60+AJ129+AJ29</f>
        <v>73678.724749999994</v>
      </c>
      <c r="AK150" s="27">
        <f t="shared" si="694"/>
        <v>19742.672599999998</v>
      </c>
      <c r="AL150" s="27">
        <f t="shared" si="694"/>
        <v>0</v>
      </c>
      <c r="AM150" s="27">
        <f t="shared" si="694"/>
        <v>0</v>
      </c>
      <c r="AN150" s="27">
        <f t="shared" si="694"/>
        <v>0</v>
      </c>
      <c r="AO150" s="27">
        <f t="shared" si="694"/>
        <v>0</v>
      </c>
      <c r="AP150" s="27">
        <f t="shared" si="694"/>
        <v>4645.2953699999998</v>
      </c>
      <c r="AQ150" s="27">
        <f t="shared" si="694"/>
        <v>0</v>
      </c>
      <c r="AR150" s="27">
        <f t="shared" si="694"/>
        <v>0</v>
      </c>
      <c r="AS150" s="27">
        <f t="shared" si="692"/>
        <v>66995.274705830307</v>
      </c>
      <c r="AT150" s="27">
        <f t="shared" si="692"/>
        <v>60327.026389999999</v>
      </c>
      <c r="AU150" s="27"/>
      <c r="AV150" s="27">
        <f t="shared" si="692"/>
        <v>119713.83762904</v>
      </c>
      <c r="AW150" s="27">
        <f t="shared" si="692"/>
        <v>138177.41486858402</v>
      </c>
      <c r="AX150" s="27"/>
      <c r="AY150" s="27">
        <f t="shared" si="692"/>
        <v>271764.08370487031</v>
      </c>
      <c r="AZ150" s="27">
        <f t="shared" si="692"/>
        <v>275252.57888903026</v>
      </c>
      <c r="BA150" s="27">
        <f t="shared" si="692"/>
        <v>58801.715750000003</v>
      </c>
      <c r="BB150" s="27">
        <f t="shared" si="692"/>
        <v>58801.715750000003</v>
      </c>
      <c r="BC150" s="27">
        <f t="shared" si="692"/>
        <v>76595.723400000003</v>
      </c>
      <c r="BD150" s="27">
        <f t="shared" si="692"/>
        <v>67328.038</v>
      </c>
      <c r="BE150" s="27">
        <f t="shared" si="692"/>
        <v>42236.69</v>
      </c>
      <c r="BF150" s="27">
        <f t="shared" si="692"/>
        <v>44791.875</v>
      </c>
      <c r="BG150" s="27">
        <f t="shared" si="692"/>
        <v>8901.1052199999995</v>
      </c>
      <c r="BH150" s="27">
        <f>BH149+BH60+BH129+BH29</f>
        <v>39933.420925830309</v>
      </c>
      <c r="BI150" s="27">
        <f t="shared" si="692"/>
        <v>34269.296705830304</v>
      </c>
      <c r="BJ150" s="27">
        <f t="shared" si="692"/>
        <v>13437.97839</v>
      </c>
      <c r="BK150" s="27">
        <f t="shared" si="692"/>
        <v>50959.552629040001</v>
      </c>
      <c r="BL150" s="27">
        <f t="shared" si="692"/>
        <v>50959.550823199999</v>
      </c>
      <c r="BM150" s="27">
        <f t="shared" si="692"/>
        <v>9624.8318980000004</v>
      </c>
      <c r="BN150" s="27">
        <f t="shared" si="692"/>
        <v>37073.189063384038</v>
      </c>
      <c r="BO150" s="27">
        <f t="shared" si="692"/>
        <v>2141.3500180000001</v>
      </c>
      <c r="BP150" s="27">
        <f t="shared" si="692"/>
        <v>2141.3500180000001</v>
      </c>
      <c r="BQ150" s="27">
        <f t="shared" si="692"/>
        <v>7483.4818799999994</v>
      </c>
      <c r="BR150" s="27">
        <f t="shared" si="692"/>
        <v>4755.2140000000009</v>
      </c>
      <c r="BS150" s="27">
        <f t="shared" si="692"/>
        <v>0</v>
      </c>
      <c r="BT150" s="27">
        <f t="shared" si="692"/>
        <v>22555.771000000001</v>
      </c>
      <c r="BU150" s="27">
        <f t="shared" si="692"/>
        <v>0</v>
      </c>
      <c r="BV150" s="27">
        <f t="shared" si="692"/>
        <v>7449.83</v>
      </c>
      <c r="BW150" s="27">
        <f t="shared" si="692"/>
        <v>0</v>
      </c>
      <c r="BX150" s="27">
        <f t="shared" si="692"/>
        <v>0</v>
      </c>
      <c r="BY150" s="27">
        <f t="shared" si="692"/>
        <v>0</v>
      </c>
      <c r="BZ150" s="27">
        <f t="shared" si="692"/>
        <v>171.02404538403601</v>
      </c>
      <c r="CA150" s="27">
        <f t="shared" si="692"/>
        <v>652006.772</v>
      </c>
      <c r="CB150" s="27">
        <f>CB149+CB60+CB129+CB29</f>
        <v>820868.91685933329</v>
      </c>
      <c r="CC150" s="27">
        <f t="shared" ref="CC150:DB150" si="695">CC149+CC60+CC129+CC29</f>
        <v>59067.45</v>
      </c>
      <c r="CD150" s="27">
        <f t="shared" si="695"/>
        <v>59067.45</v>
      </c>
      <c r="CE150" s="27">
        <f t="shared" si="695"/>
        <v>351373.91800000001</v>
      </c>
      <c r="CF150" s="27">
        <f t="shared" si="695"/>
        <v>361807.40581000003</v>
      </c>
      <c r="CG150" s="27">
        <f t="shared" si="695"/>
        <v>115009.81700000001</v>
      </c>
      <c r="CH150" s="27">
        <f t="shared" si="695"/>
        <v>18447.693356</v>
      </c>
      <c r="CI150" s="27">
        <f t="shared" si="695"/>
        <v>25075.324000000001</v>
      </c>
      <c r="CJ150" s="27">
        <f t="shared" si="695"/>
        <v>247610.47969333333</v>
      </c>
      <c r="CK150" s="27">
        <f t="shared" si="695"/>
        <v>32725.977999999999</v>
      </c>
      <c r="CL150" s="27">
        <f t="shared" si="695"/>
        <v>46889.047999999995</v>
      </c>
      <c r="CM150" s="27">
        <f t="shared" si="695"/>
        <v>68754.285000000003</v>
      </c>
      <c r="CN150" s="27">
        <f t="shared" si="695"/>
        <v>87046.84</v>
      </c>
      <c r="CO150" s="27">
        <f t="shared" si="695"/>
        <v>240939.78461959999</v>
      </c>
      <c r="CP150" s="27">
        <f t="shared" si="695"/>
        <v>354233.48</v>
      </c>
      <c r="CQ150" s="27">
        <f t="shared" si="695"/>
        <v>0</v>
      </c>
      <c r="CR150" s="27">
        <f t="shared" si="695"/>
        <v>0</v>
      </c>
      <c r="CS150" s="27">
        <f t="shared" si="695"/>
        <v>240939.78461959999</v>
      </c>
      <c r="CT150" s="27">
        <f t="shared" si="695"/>
        <v>90180.56</v>
      </c>
      <c r="CU150" s="27">
        <f t="shared" si="695"/>
        <v>0</v>
      </c>
      <c r="CV150" s="27">
        <f t="shared" si="695"/>
        <v>135479.88999999998</v>
      </c>
      <c r="CW150" s="27">
        <f t="shared" si="695"/>
        <v>0</v>
      </c>
      <c r="CX150" s="27">
        <f t="shared" si="695"/>
        <v>128573.03</v>
      </c>
      <c r="CY150" s="27">
        <f t="shared" si="695"/>
        <v>0</v>
      </c>
      <c r="CZ150" s="27">
        <f t="shared" si="695"/>
        <v>0</v>
      </c>
      <c r="DA150" s="27">
        <f t="shared" si="695"/>
        <v>0</v>
      </c>
      <c r="DB150" s="27">
        <f t="shared" si="695"/>
        <v>0</v>
      </c>
      <c r="DC150" s="380">
        <f t="shared" si="578"/>
        <v>1174335.4722224704</v>
      </c>
      <c r="DD150" s="380">
        <f t="shared" si="579"/>
        <v>1487428.1648117476</v>
      </c>
      <c r="DE150" s="64">
        <f t="shared" si="580"/>
        <v>120010.515768</v>
      </c>
      <c r="DF150" s="64">
        <f t="shared" si="581"/>
        <v>120010.515768</v>
      </c>
      <c r="DG150" s="64">
        <f t="shared" si="582"/>
        <v>676392.90789959999</v>
      </c>
      <c r="DH150" s="64">
        <f t="shared" si="583"/>
        <v>524071.21781</v>
      </c>
      <c r="DI150" s="64">
        <f t="shared" si="584"/>
        <v>157246.50700000001</v>
      </c>
      <c r="DJ150" s="64">
        <f t="shared" si="585"/>
        <v>221275.229356</v>
      </c>
      <c r="DK150" s="64">
        <f t="shared" si="586"/>
        <v>33976.429219999998</v>
      </c>
      <c r="DL150" s="64">
        <f t="shared" si="587"/>
        <v>423566.76061916363</v>
      </c>
      <c r="DM150" s="64">
        <f t="shared" si="588"/>
        <v>66995.274705830307</v>
      </c>
      <c r="DN150" s="64">
        <f t="shared" si="589"/>
        <v>60327.026389999999</v>
      </c>
      <c r="DO150" s="64">
        <f t="shared" si="590"/>
        <v>119713.83762904</v>
      </c>
      <c r="DP150" s="64">
        <f t="shared" si="591"/>
        <v>138177.41486858402</v>
      </c>
      <c r="DQ150" s="33"/>
      <c r="DR150" s="33"/>
      <c r="DS150" s="33"/>
      <c r="DT150" s="33"/>
      <c r="DU150" s="33"/>
      <c r="DV150" s="33"/>
      <c r="DW150" s="33"/>
      <c r="DX150" s="28" t="e">
        <f>DX149+DX60+DX129+DX29</f>
        <v>#REF!</v>
      </c>
      <c r="DY150" s="33"/>
      <c r="DZ150" s="28" t="e">
        <f>DZ149+DZ60+DZ129+DZ29</f>
        <v>#REF!</v>
      </c>
      <c r="EA150" s="33"/>
      <c r="EB150" s="64">
        <f t="shared" si="651"/>
        <v>271764.08370487031</v>
      </c>
      <c r="EC150" s="426">
        <f t="shared" si="652"/>
        <v>258426.70964999998</v>
      </c>
      <c r="ED150" s="426">
        <f t="shared" si="653"/>
        <v>210855.04967583032</v>
      </c>
      <c r="EE150" s="64">
        <f t="shared" si="654"/>
        <v>275252.57888903032</v>
      </c>
      <c r="EF150" s="64">
        <f t="shared" si="592"/>
        <v>58801.715750000003</v>
      </c>
      <c r="EG150" s="64">
        <f t="shared" si="655"/>
        <v>58801.715750000003</v>
      </c>
      <c r="EH150" s="64">
        <f t="shared" si="593"/>
        <v>58801.715750000003</v>
      </c>
      <c r="EI150" s="64">
        <f t="shared" si="594"/>
        <v>76595.723400000003</v>
      </c>
      <c r="EJ150" s="64">
        <f t="shared" si="656"/>
        <v>67328.038</v>
      </c>
      <c r="EK150" s="64">
        <f t="shared" si="595"/>
        <v>67328.038</v>
      </c>
      <c r="EL150" s="64">
        <f t="shared" si="596"/>
        <v>42236.69</v>
      </c>
      <c r="EM150" s="64">
        <f t="shared" si="597"/>
        <v>58618.231149999985</v>
      </c>
      <c r="EN150" s="64">
        <f t="shared" si="598"/>
        <v>44791.875</v>
      </c>
      <c r="EO150" s="64">
        <f t="shared" si="599"/>
        <v>8901.1052199999995</v>
      </c>
      <c r="EP150" s="64">
        <f t="shared" si="600"/>
        <v>73678.724749999994</v>
      </c>
      <c r="EQ150" s="64">
        <f t="shared" si="601"/>
        <v>39933.420925830309</v>
      </c>
      <c r="ER150" s="64">
        <f t="shared" si="602"/>
        <v>34269.296705830304</v>
      </c>
      <c r="ES150" s="64"/>
      <c r="ET150" s="426">
        <f t="shared" si="603"/>
        <v>13437.97839</v>
      </c>
      <c r="EU150" s="64">
        <f t="shared" si="604"/>
        <v>50959.552629040001</v>
      </c>
      <c r="EV150" s="64"/>
      <c r="EW150" s="426">
        <f t="shared" si="605"/>
        <v>50959.550823199999</v>
      </c>
      <c r="EX150" s="64">
        <f t="shared" si="657"/>
        <v>9624.8318980000004</v>
      </c>
      <c r="EY150" s="426">
        <f t="shared" si="658"/>
        <v>29751.695337999998</v>
      </c>
      <c r="EZ150" s="426">
        <f t="shared" si="659"/>
        <v>36902.165018</v>
      </c>
      <c r="FA150" s="64">
        <f t="shared" si="660"/>
        <v>37073.189063384038</v>
      </c>
      <c r="FB150" s="64">
        <f t="shared" si="606"/>
        <v>2141.3500180000001</v>
      </c>
      <c r="FC150" s="64">
        <f t="shared" si="661"/>
        <v>2141.3500180000001</v>
      </c>
      <c r="FD150" s="64">
        <f t="shared" si="607"/>
        <v>2141.3500180000001</v>
      </c>
      <c r="FE150" s="64">
        <f t="shared" si="608"/>
        <v>7483.4818799999994</v>
      </c>
      <c r="FF150" s="64">
        <f t="shared" si="662"/>
        <v>4755.2140000000009</v>
      </c>
      <c r="FG150" s="64">
        <f t="shared" si="609"/>
        <v>4755.2140000000009</v>
      </c>
      <c r="FH150" s="64">
        <f t="shared" si="610"/>
        <v>0</v>
      </c>
      <c r="FI150" s="64">
        <f t="shared" si="611"/>
        <v>3112.4587200000001</v>
      </c>
      <c r="FJ150" s="64">
        <f t="shared" si="612"/>
        <v>22555.771000000001</v>
      </c>
      <c r="FK150" s="64">
        <f t="shared" si="613"/>
        <v>0</v>
      </c>
      <c r="FL150" s="64">
        <f t="shared" si="614"/>
        <v>19742.672599999998</v>
      </c>
      <c r="FM150" s="64">
        <f t="shared" si="615"/>
        <v>7449.83</v>
      </c>
      <c r="FN150" s="64">
        <f t="shared" si="616"/>
        <v>0</v>
      </c>
      <c r="FO150" s="64"/>
      <c r="FP150" s="64">
        <f t="shared" si="617"/>
        <v>0</v>
      </c>
      <c r="FQ150" s="64">
        <f t="shared" si="618"/>
        <v>0</v>
      </c>
      <c r="FR150" s="64"/>
      <c r="FS150" s="64">
        <f t="shared" si="619"/>
        <v>171.02404538403601</v>
      </c>
      <c r="FT150" s="64">
        <f t="shared" si="620"/>
        <v>652006.77200000011</v>
      </c>
      <c r="FU150" s="426">
        <f t="shared" si="621"/>
        <v>429582.34704000002</v>
      </c>
      <c r="FV150" s="426">
        <f t="shared" si="663"/>
        <v>686933.02885933337</v>
      </c>
      <c r="FW150" s="64">
        <f t="shared" si="664"/>
        <v>820868.91685933329</v>
      </c>
      <c r="FX150" s="64">
        <f t="shared" si="622"/>
        <v>59067.45</v>
      </c>
      <c r="FY150" s="64">
        <f t="shared" si="665"/>
        <v>59067.45</v>
      </c>
      <c r="FZ150" s="64">
        <f t="shared" si="623"/>
        <v>59067.45</v>
      </c>
      <c r="GA150" s="64">
        <f t="shared" si="624"/>
        <v>351373.91800000001</v>
      </c>
      <c r="GB150" s="64">
        <f t="shared" si="666"/>
        <v>361807.40581000003</v>
      </c>
      <c r="GC150" s="64">
        <f t="shared" si="625"/>
        <v>361807.40581000003</v>
      </c>
      <c r="GD150" s="64">
        <f t="shared" si="626"/>
        <v>115009.81700000001</v>
      </c>
      <c r="GE150" s="64">
        <f t="shared" si="627"/>
        <v>4062.1958599999994</v>
      </c>
      <c r="GF150" s="64">
        <f t="shared" si="628"/>
        <v>18447.693356</v>
      </c>
      <c r="GG150" s="64">
        <f t="shared" si="629"/>
        <v>25075.324000000001</v>
      </c>
      <c r="GH150" s="64">
        <f t="shared" si="630"/>
        <v>4645.2953699999998</v>
      </c>
      <c r="GI150" s="64">
        <f t="shared" si="631"/>
        <v>247610.47969333333</v>
      </c>
      <c r="GJ150" s="64">
        <f t="shared" si="632"/>
        <v>32725.977999999999</v>
      </c>
      <c r="GK150" s="64"/>
      <c r="GL150" s="64">
        <f t="shared" si="633"/>
        <v>46889.047999999995</v>
      </c>
      <c r="GM150" s="64">
        <f t="shared" si="634"/>
        <v>68754.285000000003</v>
      </c>
      <c r="GN150" s="64"/>
      <c r="GO150" s="64">
        <f t="shared" si="635"/>
        <v>87046.84</v>
      </c>
      <c r="GP150" s="64">
        <f t="shared" si="636"/>
        <v>240939.78461959999</v>
      </c>
      <c r="GQ150" s="426">
        <f t="shared" si="637"/>
        <v>95939.296059999993</v>
      </c>
      <c r="GR150" s="426">
        <f t="shared" si="667"/>
        <v>354233.48</v>
      </c>
      <c r="GS150" s="64">
        <f t="shared" si="668"/>
        <v>354233.48</v>
      </c>
      <c r="GT150" s="64">
        <f t="shared" si="638"/>
        <v>0</v>
      </c>
      <c r="GU150" s="64">
        <f t="shared" si="669"/>
        <v>0</v>
      </c>
      <c r="GV150" s="64">
        <f t="shared" si="639"/>
        <v>0</v>
      </c>
      <c r="GW150" s="64">
        <f t="shared" si="640"/>
        <v>240939.78461959999</v>
      </c>
      <c r="GX150" s="64">
        <f t="shared" si="670"/>
        <v>90180.56</v>
      </c>
      <c r="GY150" s="64">
        <f t="shared" si="641"/>
        <v>90180.56</v>
      </c>
      <c r="GZ150" s="64">
        <f t="shared" si="642"/>
        <v>0</v>
      </c>
      <c r="HA150" s="64">
        <f t="shared" si="671"/>
        <v>5758.7360600000002</v>
      </c>
      <c r="HB150" s="64">
        <f t="shared" si="643"/>
        <v>135479.88999999998</v>
      </c>
      <c r="HC150" s="64">
        <f t="shared" si="644"/>
        <v>0</v>
      </c>
      <c r="HD150" s="64">
        <f t="shared" si="672"/>
        <v>0</v>
      </c>
      <c r="HE150" s="64">
        <f t="shared" si="645"/>
        <v>128573.03</v>
      </c>
      <c r="HF150" s="64">
        <f t="shared" si="646"/>
        <v>0</v>
      </c>
      <c r="HG150" s="64"/>
      <c r="HH150" s="64">
        <f t="shared" si="647"/>
        <v>0</v>
      </c>
      <c r="HI150" s="64">
        <f t="shared" si="648"/>
        <v>0</v>
      </c>
      <c r="HJ150" s="64"/>
      <c r="HK150" s="64">
        <f t="shared" si="649"/>
        <v>0</v>
      </c>
      <c r="HL150" s="382">
        <f t="shared" si="650"/>
        <v>1174335.4722224704</v>
      </c>
      <c r="HM150" s="398">
        <f t="shared" si="576"/>
        <v>813700.04808799992</v>
      </c>
      <c r="HN150" s="398">
        <f t="shared" si="673"/>
        <v>1288923.7235531635</v>
      </c>
      <c r="HO150" s="382">
        <f t="shared" si="577"/>
        <v>1487428.1648117476</v>
      </c>
      <c r="HP150" s="382">
        <f t="shared" si="674"/>
        <v>120010.515768</v>
      </c>
      <c r="HQ150" s="382">
        <f t="shared" si="428"/>
        <v>120010.515768</v>
      </c>
      <c r="HR150" s="428">
        <f t="shared" si="429"/>
        <v>120010.515768</v>
      </c>
      <c r="HS150" s="382">
        <f t="shared" si="430"/>
        <v>676392.90789959999</v>
      </c>
      <c r="HT150" s="382">
        <f t="shared" si="431"/>
        <v>524071.21781</v>
      </c>
      <c r="HU150" s="428">
        <f t="shared" si="432"/>
        <v>524071.21781</v>
      </c>
      <c r="HV150" s="382">
        <f t="shared" si="433"/>
        <v>157246.50700000001</v>
      </c>
      <c r="HW150" s="382">
        <f t="shared" si="434"/>
        <v>71551.621789999976</v>
      </c>
      <c r="HX150" s="428">
        <f t="shared" si="435"/>
        <v>221275.229356</v>
      </c>
      <c r="HY150" s="382">
        <f t="shared" si="436"/>
        <v>33976.429219999998</v>
      </c>
      <c r="HZ150" s="382">
        <f t="shared" si="437"/>
        <v>98066.692719999992</v>
      </c>
      <c r="IA150" s="428">
        <f t="shared" si="438"/>
        <v>423566.76061916363</v>
      </c>
      <c r="IB150" s="382">
        <f t="shared" si="439"/>
        <v>66995.274705830307</v>
      </c>
      <c r="IC150" s="382">
        <f t="shared" si="440"/>
        <v>0</v>
      </c>
      <c r="ID150" s="382">
        <f t="shared" si="441"/>
        <v>60327.026389999999</v>
      </c>
      <c r="IE150" s="382">
        <f t="shared" si="442"/>
        <v>119713.83762904</v>
      </c>
      <c r="IF150" s="382">
        <f t="shared" si="443"/>
        <v>0</v>
      </c>
      <c r="IG150" s="382">
        <f t="shared" si="444"/>
        <v>138177.41486858402</v>
      </c>
    </row>
    <row r="151" spans="1:241" ht="47.25" hidden="1" customHeight="1">
      <c r="A151" s="2"/>
      <c r="B151" s="30"/>
      <c r="C151" s="2"/>
      <c r="D151" s="45"/>
      <c r="E151" s="2"/>
      <c r="F151" s="2"/>
      <c r="G151" s="2"/>
      <c r="H151" s="16"/>
      <c r="I151" s="15"/>
      <c r="J151" s="56"/>
      <c r="K151" s="56"/>
      <c r="L151" s="56"/>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t="e">
        <f>+#REF!</f>
        <v>#REF!</v>
      </c>
      <c r="AZ151" s="31"/>
      <c r="BA151" s="31" t="e">
        <f>+#REF!</f>
        <v>#REF!</v>
      </c>
      <c r="BB151" s="31"/>
      <c r="BC151" s="31" t="e">
        <f>+#REF!</f>
        <v>#REF!</v>
      </c>
      <c r="BD151" s="31"/>
      <c r="BE151" s="31" t="e">
        <f>+#REF!</f>
        <v>#REF!</v>
      </c>
      <c r="BF151" s="31"/>
      <c r="BG151" s="31" t="e">
        <f>+#REF!</f>
        <v>#REF!</v>
      </c>
      <c r="BH151" s="31"/>
      <c r="BI151" s="31" t="e">
        <f>+#REF!</f>
        <v>#REF!</v>
      </c>
      <c r="BJ151" s="31"/>
      <c r="BK151" s="31" t="e">
        <f>+#REF!</f>
        <v>#REF!</v>
      </c>
      <c r="BL151" s="31"/>
      <c r="CA151" s="32"/>
      <c r="CB151" s="32"/>
      <c r="CC151" s="32"/>
      <c r="CD151" s="32"/>
      <c r="CE151" s="32">
        <f>+CE150-CE51</f>
        <v>18418.918000000005</v>
      </c>
      <c r="CF151" s="32"/>
      <c r="CG151" s="32">
        <f>+CG150-CG51</f>
        <v>115009.81700000001</v>
      </c>
      <c r="CH151" s="32"/>
      <c r="CI151" s="32">
        <f>+CI150-CI51</f>
        <v>25075.324000000001</v>
      </c>
      <c r="CJ151" s="32"/>
      <c r="CK151" s="32">
        <f>+CK150-CK51</f>
        <v>32725.977999999999</v>
      </c>
      <c r="CL151" s="32"/>
      <c r="CM151" s="32">
        <f>+CM150-CM51</f>
        <v>68754.285000000003</v>
      </c>
      <c r="CN151" s="32"/>
      <c r="DC151" s="381">
        <f>DC150-M150</f>
        <v>0</v>
      </c>
      <c r="DD151" s="381">
        <f>DD150-O150</f>
        <v>0</v>
      </c>
      <c r="EB151" s="381">
        <f>EB150+EX150+FT150+GP150</f>
        <v>1174335.4722224704</v>
      </c>
      <c r="EC151" s="427"/>
      <c r="ED151" s="427"/>
      <c r="EE151" s="381">
        <f>EE150+FA150+FW150+GS150</f>
        <v>1487428.1648117476</v>
      </c>
    </row>
    <row r="152" spans="1:241" s="38" customFormat="1" ht="29.25" hidden="1" customHeight="1">
      <c r="B152" s="288" t="s">
        <v>588</v>
      </c>
      <c r="D152" s="527" t="s">
        <v>377</v>
      </c>
      <c r="E152" s="527"/>
      <c r="F152" s="527"/>
      <c r="G152" s="527"/>
      <c r="H152" s="39"/>
      <c r="I152" s="40"/>
      <c r="M152" s="511" t="s">
        <v>578</v>
      </c>
      <c r="N152" s="511"/>
      <c r="O152" s="511"/>
      <c r="P152" s="511"/>
      <c r="Q152" s="511"/>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39"/>
      <c r="AZ152" s="39">
        <f>+AZ150-BB150-BD150-BF150-BH150-BJ150-BL150</f>
        <v>0</v>
      </c>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EC152" s="399"/>
      <c r="ED152" s="399"/>
      <c r="ET152" s="399"/>
      <c r="EW152" s="399"/>
      <c r="EY152" s="399"/>
      <c r="EZ152" s="399"/>
      <c r="FU152" s="399"/>
      <c r="FV152" s="399"/>
      <c r="GQ152" s="399"/>
      <c r="GR152" s="399"/>
      <c r="HM152" s="399"/>
      <c r="HN152" s="399"/>
    </row>
    <row r="153" spans="1:241" s="41" customFormat="1" ht="27" hidden="1" customHeight="1">
      <c r="A153" s="150"/>
      <c r="B153" s="246" t="s">
        <v>15</v>
      </c>
      <c r="D153" s="574" t="s">
        <v>378</v>
      </c>
      <c r="E153" s="574"/>
      <c r="F153" s="574"/>
      <c r="G153" s="574"/>
      <c r="H153" s="39"/>
      <c r="I153" s="40"/>
      <c r="M153" s="575" t="s">
        <v>555</v>
      </c>
      <c r="N153" s="575"/>
      <c r="O153" s="575"/>
      <c r="P153" s="575"/>
      <c r="Q153" s="575"/>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v>43556.66474</v>
      </c>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EC153" s="400"/>
      <c r="ED153" s="400"/>
      <c r="ET153" s="400"/>
      <c r="EW153" s="400"/>
      <c r="EY153" s="400"/>
      <c r="EZ153" s="400"/>
      <c r="FU153" s="400"/>
      <c r="FV153" s="400"/>
      <c r="GQ153" s="400"/>
      <c r="GR153" s="400"/>
      <c r="HM153" s="400"/>
      <c r="HN153" s="400"/>
    </row>
    <row r="154" spans="1:241" ht="6.75" customHeight="1">
      <c r="A154" s="2"/>
      <c r="C154" s="2"/>
      <c r="D154" s="45"/>
      <c r="E154" s="2"/>
      <c r="F154" s="2"/>
      <c r="G154" s="2"/>
      <c r="H154" s="16"/>
      <c r="I154" s="15"/>
      <c r="J154" s="56"/>
      <c r="K154" s="56"/>
      <c r="L154" s="345"/>
      <c r="M154" s="31"/>
      <c r="N154" s="31"/>
      <c r="O154" s="343"/>
      <c r="P154" s="31"/>
      <c r="Q154" s="31"/>
      <c r="R154" s="31"/>
      <c r="S154" s="31"/>
      <c r="T154" s="31"/>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3"/>
      <c r="AU154" s="263"/>
      <c r="AV154" s="31"/>
      <c r="AW154" s="31"/>
      <c r="AX154" s="31"/>
      <c r="AY154" s="31"/>
      <c r="AZ154" s="31"/>
    </row>
    <row r="155" spans="1:241" ht="25.5" hidden="1" customHeight="1">
      <c r="A155" s="2"/>
      <c r="B155" s="285" t="s">
        <v>579</v>
      </c>
      <c r="C155" s="2"/>
      <c r="D155" s="45"/>
      <c r="E155" s="2"/>
      <c r="F155" s="2"/>
      <c r="G155" s="2"/>
      <c r="H155" s="16"/>
      <c r="I155" s="15"/>
      <c r="J155" s="56"/>
      <c r="K155" s="56"/>
      <c r="L155" s="56"/>
      <c r="M155" s="31"/>
      <c r="N155" s="31"/>
      <c r="O155" s="31"/>
      <c r="P155" s="31"/>
      <c r="Q155" s="31"/>
      <c r="R155" s="31"/>
      <c r="S155" s="31"/>
      <c r="T155" s="31"/>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3"/>
      <c r="AU155" s="263"/>
      <c r="AV155" s="31"/>
      <c r="AW155" s="31"/>
      <c r="AX155" s="31"/>
      <c r="AY155" s="31"/>
      <c r="AZ155" s="31"/>
    </row>
    <row r="156" spans="1:241" ht="48.75" hidden="1" customHeight="1">
      <c r="A156" s="2"/>
      <c r="B156" s="287" t="s">
        <v>586</v>
      </c>
      <c r="C156" s="2"/>
      <c r="D156" s="45"/>
      <c r="E156" s="2"/>
      <c r="F156" s="2"/>
      <c r="G156" s="2"/>
      <c r="H156" s="16"/>
      <c r="I156" s="15"/>
      <c r="J156" s="56"/>
      <c r="K156" s="56"/>
      <c r="L156" s="56"/>
      <c r="M156" s="573" t="s">
        <v>587</v>
      </c>
      <c r="N156" s="573"/>
      <c r="O156" s="573"/>
      <c r="P156" s="573"/>
      <c r="Q156" s="573"/>
      <c r="R156" s="31"/>
      <c r="S156" s="31"/>
      <c r="T156" s="31"/>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3"/>
      <c r="AU156" s="263"/>
      <c r="AV156" s="31"/>
      <c r="AW156" s="31"/>
      <c r="AX156" s="31"/>
      <c r="AY156" s="31"/>
      <c r="AZ156" s="31"/>
    </row>
    <row r="157" spans="1:241" ht="25.5" hidden="1" customHeight="1">
      <c r="A157" s="2"/>
      <c r="B157" s="285"/>
      <c r="C157" s="2"/>
      <c r="D157" s="45"/>
      <c r="E157" s="2"/>
      <c r="F157" s="2"/>
      <c r="G157" s="2"/>
      <c r="H157" s="16"/>
      <c r="I157" s="15"/>
      <c r="J157" s="56"/>
      <c r="K157" s="56"/>
      <c r="L157" s="56"/>
      <c r="M157" s="31"/>
      <c r="N157" s="31"/>
      <c r="O157" s="31"/>
      <c r="P157" s="31"/>
      <c r="Q157" s="31"/>
      <c r="R157" s="31"/>
      <c r="S157" s="31"/>
      <c r="T157" s="31"/>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3"/>
      <c r="AU157" s="263"/>
      <c r="AV157" s="31"/>
      <c r="AW157" s="31"/>
      <c r="AX157" s="31"/>
      <c r="AY157" s="31"/>
      <c r="AZ157" s="31"/>
    </row>
    <row r="158" spans="1:241" ht="44.25" hidden="1" customHeight="1">
      <c r="A158" s="2"/>
      <c r="B158" s="287" t="s">
        <v>590</v>
      </c>
      <c r="C158" s="2"/>
      <c r="D158" s="45"/>
      <c r="E158" s="2"/>
      <c r="F158" s="2"/>
      <c r="G158" s="2"/>
      <c r="H158" s="16"/>
      <c r="I158" s="15"/>
      <c r="J158" s="56"/>
      <c r="K158" s="56"/>
      <c r="L158" s="56"/>
      <c r="M158" s="573" t="s">
        <v>591</v>
      </c>
      <c r="N158" s="573"/>
      <c r="O158" s="573"/>
      <c r="P158" s="573"/>
      <c r="Q158" s="573"/>
      <c r="R158" s="31"/>
      <c r="S158" s="31"/>
      <c r="T158" s="31"/>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3"/>
      <c r="AU158" s="263"/>
      <c r="AV158" s="31"/>
      <c r="AW158" s="31"/>
      <c r="AX158" s="31"/>
      <c r="AY158" s="31"/>
      <c r="AZ158" s="31"/>
    </row>
    <row r="159" spans="1:241" ht="25.5" hidden="1" customHeight="1">
      <c r="A159" s="2"/>
      <c r="B159" s="285"/>
      <c r="C159" s="2"/>
      <c r="D159" s="45"/>
      <c r="E159" s="2"/>
      <c r="F159" s="2"/>
      <c r="G159" s="2"/>
      <c r="H159" s="16"/>
      <c r="I159" s="15"/>
      <c r="J159" s="56"/>
      <c r="K159" s="56"/>
      <c r="L159" s="56"/>
      <c r="M159" s="31"/>
      <c r="N159" s="31"/>
      <c r="O159" s="31"/>
      <c r="P159" s="31"/>
      <c r="Q159" s="31"/>
      <c r="R159" s="31"/>
      <c r="S159" s="31"/>
      <c r="T159" s="31"/>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3"/>
      <c r="AU159" s="263"/>
      <c r="AV159" s="31"/>
      <c r="AW159" s="31"/>
      <c r="AX159" s="31"/>
      <c r="AY159" s="31"/>
      <c r="AZ159" s="31"/>
    </row>
    <row r="160" spans="1:241" ht="39.75" hidden="1" customHeight="1">
      <c r="A160" s="2"/>
      <c r="B160" s="286" t="s">
        <v>584</v>
      </c>
      <c r="C160" s="42"/>
      <c r="D160" s="46"/>
      <c r="E160" s="2"/>
      <c r="F160" s="2"/>
      <c r="G160" s="2"/>
      <c r="H160" s="16"/>
      <c r="I160" s="15"/>
      <c r="J160" s="56"/>
      <c r="K160" s="56"/>
      <c r="L160" s="56"/>
      <c r="M160" s="573" t="s">
        <v>585</v>
      </c>
      <c r="N160" s="573"/>
      <c r="O160" s="573"/>
      <c r="P160" s="573"/>
      <c r="Q160" s="573"/>
      <c r="R160" s="31"/>
      <c r="S160" s="31"/>
      <c r="T160" s="31"/>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3"/>
      <c r="AU160" s="263"/>
      <c r="AV160" s="31"/>
      <c r="AW160" s="31"/>
      <c r="AX160" s="31"/>
      <c r="AY160" s="31"/>
      <c r="AZ160" s="31"/>
    </row>
    <row r="161" spans="1:177" ht="25.5" hidden="1" customHeight="1">
      <c r="A161" s="2"/>
      <c r="B161" s="285"/>
      <c r="C161" s="2"/>
      <c r="D161" s="45"/>
      <c r="E161" s="2"/>
      <c r="F161" s="2"/>
      <c r="G161" s="2"/>
      <c r="H161" s="16"/>
      <c r="I161" s="15"/>
      <c r="J161" s="56"/>
      <c r="K161" s="56"/>
      <c r="L161" s="56"/>
      <c r="M161" s="31"/>
      <c r="N161" s="31"/>
      <c r="O161" s="31"/>
      <c r="P161" s="31"/>
      <c r="Q161" s="31"/>
      <c r="R161" s="31"/>
      <c r="S161" s="31"/>
      <c r="T161" s="31"/>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3"/>
      <c r="AU161" s="263"/>
      <c r="AV161" s="31"/>
      <c r="AW161" s="31"/>
      <c r="AX161" s="31"/>
      <c r="AY161" s="31"/>
      <c r="AZ161" s="31"/>
    </row>
    <row r="162" spans="1:177" ht="43.5" hidden="1" customHeight="1">
      <c r="A162" s="2"/>
      <c r="B162" s="286" t="s">
        <v>582</v>
      </c>
      <c r="C162" s="42"/>
      <c r="D162" s="46"/>
      <c r="E162" s="2"/>
      <c r="F162" s="2"/>
      <c r="G162" s="2"/>
      <c r="H162" s="16"/>
      <c r="I162" s="15"/>
      <c r="J162" s="56"/>
      <c r="K162" s="56"/>
      <c r="L162" s="56"/>
      <c r="M162" s="573" t="s">
        <v>580</v>
      </c>
      <c r="N162" s="573"/>
      <c r="O162" s="573"/>
      <c r="P162" s="573"/>
      <c r="Q162" s="573"/>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177" ht="18.75" hidden="1">
      <c r="A163" s="2"/>
      <c r="B163" s="286"/>
      <c r="C163" s="2"/>
      <c r="D163" s="45"/>
      <c r="E163" s="2"/>
      <c r="F163" s="2"/>
      <c r="G163" s="2"/>
      <c r="H163" s="16"/>
      <c r="I163" s="15"/>
      <c r="J163" s="56"/>
      <c r="K163" s="56"/>
      <c r="L163" s="56"/>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177" ht="51" hidden="1" customHeight="1">
      <c r="A164" s="2"/>
      <c r="B164" s="286" t="s">
        <v>583</v>
      </c>
      <c r="C164" s="2"/>
      <c r="D164" s="45"/>
      <c r="E164" s="2"/>
      <c r="F164" s="2"/>
      <c r="G164" s="2"/>
      <c r="H164" s="16"/>
      <c r="I164" s="15"/>
      <c r="J164" s="56"/>
      <c r="K164" s="56"/>
      <c r="L164" s="56"/>
      <c r="M164" s="573" t="s">
        <v>581</v>
      </c>
      <c r="N164" s="573"/>
      <c r="O164" s="573"/>
      <c r="P164" s="573"/>
      <c r="Q164" s="573"/>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177" hidden="1">
      <c r="A165" s="2"/>
      <c r="B165" s="2"/>
      <c r="C165" s="2"/>
      <c r="D165" s="45"/>
      <c r="E165" s="2"/>
      <c r="F165" s="2"/>
      <c r="G165" s="2"/>
      <c r="H165" s="16"/>
      <c r="I165" s="15"/>
      <c r="J165" s="56"/>
      <c r="K165" s="56"/>
      <c r="L165" s="56"/>
      <c r="M165" s="31"/>
      <c r="N165" s="31"/>
      <c r="O165" s="263"/>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177" hidden="1">
      <c r="A166" s="2"/>
      <c r="B166" s="2"/>
      <c r="C166" s="2"/>
      <c r="D166" s="45"/>
      <c r="E166" s="2"/>
      <c r="F166" s="2"/>
      <c r="G166" s="2"/>
      <c r="H166" s="16"/>
      <c r="I166" s="15"/>
      <c r="J166" s="56"/>
      <c r="K166" s="56"/>
      <c r="L166" s="56"/>
      <c r="M166" s="31"/>
      <c r="N166" s="31"/>
      <c r="O166" s="263"/>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177" hidden="1">
      <c r="A167" s="2"/>
      <c r="B167" s="2"/>
      <c r="C167" s="2"/>
      <c r="D167" s="45"/>
      <c r="E167" s="2"/>
      <c r="F167" s="2"/>
      <c r="G167" s="2"/>
      <c r="H167" s="16"/>
      <c r="I167" s="15"/>
      <c r="J167" s="56"/>
      <c r="K167" s="56"/>
      <c r="L167" s="56"/>
      <c r="M167" s="31"/>
      <c r="N167" s="31"/>
      <c r="O167" s="263"/>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177" hidden="1">
      <c r="A168" s="2"/>
      <c r="B168" s="2"/>
      <c r="C168" s="2"/>
      <c r="D168" s="45"/>
      <c r="E168" s="2"/>
      <c r="F168" s="2"/>
      <c r="G168" s="2"/>
      <c r="H168" s="16"/>
      <c r="I168" s="15"/>
      <c r="J168" s="56"/>
      <c r="K168" s="56"/>
      <c r="L168" s="56"/>
      <c r="M168" s="31"/>
      <c r="N168" s="31"/>
      <c r="O168" s="263"/>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177">
      <c r="A169" s="2"/>
      <c r="B169" s="2"/>
      <c r="C169" s="2"/>
      <c r="D169" s="45"/>
      <c r="E169" s="2"/>
      <c r="F169" s="2"/>
      <c r="G169" s="2"/>
      <c r="H169" s="16"/>
      <c r="I169" s="15"/>
      <c r="J169" s="56"/>
      <c r="K169" s="56"/>
      <c r="L169" s="345"/>
      <c r="M169" s="31"/>
      <c r="N169" s="31"/>
      <c r="O169" s="343"/>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177">
      <c r="A170" s="2"/>
      <c r="B170" s="2"/>
      <c r="C170" s="2"/>
      <c r="D170" s="45"/>
      <c r="E170" s="2"/>
      <c r="F170" s="2"/>
      <c r="G170" s="2"/>
      <c r="H170" s="16"/>
      <c r="I170" s="15"/>
      <c r="J170" s="56"/>
      <c r="K170" s="56"/>
      <c r="L170" s="345"/>
      <c r="M170" s="31"/>
      <c r="N170" s="31"/>
      <c r="O170" s="343"/>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FU170" s="394">
        <v>431476.30703999999</v>
      </c>
    </row>
    <row r="171" spans="1:177">
      <c r="A171" s="2"/>
      <c r="B171" s="2"/>
      <c r="C171" s="2"/>
      <c r="D171" s="45"/>
      <c r="E171" s="2"/>
      <c r="F171" s="2"/>
      <c r="G171" s="2"/>
      <c r="H171" s="16"/>
      <c r="I171" s="15"/>
      <c r="J171" s="56"/>
      <c r="K171" s="56"/>
      <c r="L171" s="345"/>
      <c r="M171" s="31"/>
      <c r="N171" s="31"/>
      <c r="O171" s="343"/>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F171" s="32">
        <f>BF150-'[64]Договора 06.12.19 (3)'!$AO$90</f>
        <v>0</v>
      </c>
      <c r="FU171" s="427">
        <f>FU170-FU150</f>
        <v>1893.9599999999627</v>
      </c>
    </row>
    <row r="172" spans="1:177">
      <c r="A172" s="2"/>
      <c r="B172" s="2"/>
      <c r="C172" s="2"/>
      <c r="D172" s="45"/>
      <c r="E172" s="2"/>
      <c r="F172" s="2"/>
      <c r="G172" s="2"/>
      <c r="H172" s="16"/>
      <c r="I172" s="15"/>
      <c r="J172" s="56"/>
      <c r="K172" s="56"/>
      <c r="L172" s="345"/>
      <c r="M172" s="31"/>
      <c r="N172" s="31"/>
      <c r="O172" s="343"/>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177">
      <c r="A173" s="2"/>
      <c r="B173" s="2"/>
      <c r="C173" s="2"/>
      <c r="D173" s="45"/>
      <c r="E173" s="2"/>
      <c r="F173" s="2"/>
      <c r="G173" s="2"/>
      <c r="H173" s="16"/>
      <c r="I173" s="15"/>
      <c r="J173" s="56"/>
      <c r="K173" s="56"/>
      <c r="L173" s="345"/>
      <c r="M173" s="31"/>
      <c r="N173" s="31"/>
      <c r="O173" s="343"/>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177">
      <c r="A174" s="2"/>
      <c r="B174" s="2"/>
      <c r="C174" s="2"/>
      <c r="D174" s="45"/>
      <c r="E174" s="2"/>
      <c r="F174" s="2"/>
      <c r="G174" s="2"/>
      <c r="H174" s="16"/>
      <c r="I174" s="15"/>
      <c r="J174" s="56"/>
      <c r="K174" s="56"/>
      <c r="L174" s="345"/>
      <c r="M174" s="31"/>
      <c r="N174" s="31"/>
      <c r="O174" s="343"/>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177">
      <c r="A175" s="2"/>
      <c r="B175" s="2"/>
      <c r="C175" s="2"/>
      <c r="D175" s="45"/>
      <c r="E175" s="2"/>
      <c r="F175" s="2"/>
      <c r="G175" s="2"/>
      <c r="H175" s="16"/>
      <c r="I175" s="15"/>
      <c r="J175" s="56"/>
      <c r="K175" s="56"/>
      <c r="L175" s="345"/>
      <c r="M175" s="31"/>
      <c r="N175" s="31"/>
      <c r="O175" s="343"/>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177">
      <c r="A176" s="2"/>
      <c r="B176" s="2"/>
      <c r="C176" s="2"/>
      <c r="D176" s="45"/>
      <c r="E176" s="2"/>
      <c r="F176" s="2"/>
      <c r="G176" s="2"/>
      <c r="H176" s="16"/>
      <c r="I176" s="15"/>
      <c r="J176" s="56"/>
      <c r="K176" s="56"/>
      <c r="L176" s="345"/>
      <c r="M176" s="31"/>
      <c r="N176" s="31"/>
      <c r="O176" s="343"/>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c r="A177" s="2"/>
      <c r="B177" s="2"/>
      <c r="C177" s="2"/>
      <c r="D177" s="45"/>
      <c r="E177" s="2"/>
      <c r="F177" s="2"/>
      <c r="G177" s="2"/>
      <c r="H177" s="16"/>
      <c r="I177" s="15"/>
      <c r="J177" s="56"/>
      <c r="K177" s="56"/>
      <c r="L177" s="345"/>
      <c r="M177" s="31"/>
      <c r="N177" s="31"/>
      <c r="O177" s="343"/>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c r="A178" s="2"/>
      <c r="B178" s="2"/>
      <c r="C178" s="2"/>
      <c r="D178" s="45"/>
      <c r="E178" s="2"/>
      <c r="F178" s="2"/>
      <c r="G178" s="2"/>
      <c r="H178" s="16"/>
      <c r="I178" s="15"/>
      <c r="J178" s="56"/>
      <c r="K178" s="56"/>
      <c r="L178" s="345"/>
      <c r="M178" s="31"/>
      <c r="N178" s="31"/>
      <c r="O178" s="343"/>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c r="A179" s="2"/>
      <c r="B179" s="2"/>
      <c r="C179" s="2"/>
      <c r="D179" s="45"/>
      <c r="E179" s="2"/>
      <c r="F179" s="2"/>
      <c r="G179" s="2"/>
      <c r="H179" s="16"/>
      <c r="I179" s="15"/>
      <c r="J179" s="56"/>
      <c r="K179" s="56"/>
      <c r="L179" s="345"/>
      <c r="M179" s="31"/>
      <c r="N179" s="31"/>
      <c r="O179" s="343"/>
      <c r="P179" s="31"/>
      <c r="Q179" s="31"/>
      <c r="R179" s="31"/>
      <c r="S179" s="31"/>
      <c r="T179" s="31"/>
      <c r="U179" s="31"/>
      <c r="V179" s="31"/>
      <c r="W179" s="31"/>
      <c r="X179" s="31"/>
      <c r="Y179" s="31"/>
      <c r="Z179" s="31"/>
      <c r="AA179" s="31"/>
      <c r="AB179" s="31"/>
      <c r="AC179" s="31"/>
      <c r="AD179" s="31"/>
      <c r="AE179" s="31"/>
      <c r="AF179" s="31"/>
      <c r="AG179" s="31"/>
      <c r="AH179" s="31">
        <f>AH150-'[65]ИП на 2020 после сов.16.01. (2'!$AF$17</f>
        <v>0</v>
      </c>
      <c r="AI179" s="31"/>
      <c r="AJ179" s="31"/>
      <c r="AK179" s="31"/>
      <c r="AL179" s="31"/>
      <c r="AM179" s="31"/>
      <c r="AN179" s="31"/>
      <c r="AO179" s="31"/>
      <c r="AP179" s="31"/>
      <c r="AQ179" s="31"/>
      <c r="AR179" s="31"/>
      <c r="AS179" s="31"/>
      <c r="AT179" s="31"/>
      <c r="AU179" s="31"/>
      <c r="AV179" s="31"/>
      <c r="AW179" s="31"/>
      <c r="AX179" s="31"/>
      <c r="AY179" s="31"/>
      <c r="AZ179" s="31"/>
    </row>
    <row r="180" spans="1:52">
      <c r="W180" s="14">
        <f>W149+W129</f>
        <v>13587.663790000001</v>
      </c>
    </row>
  </sheetData>
  <sheetProtection formatCells="0" formatColumns="0" formatRows="0" insertColumns="0" insertRows="0" insertHyperlinks="0" deleteColumns="0" deleteRows="0"/>
  <autoFilter ref="A11:IG153">
    <filterColumn colId="176">
      <filters>
        <filter val="1 112,65"/>
        <filter val="1 158,11"/>
        <filter val="1 197,80"/>
        <filter val="1 330,06"/>
        <filter val="31 124,39"/>
        <filter val="325,03"/>
        <filter val="332 262,83"/>
        <filter val="422 454,67"/>
        <filter val="429 582,35"/>
        <filter val="449,00"/>
        <filter val="5 969,57"/>
        <filter val="59 067,45"/>
        <filter val="699,60"/>
        <filter val="855,44"/>
      </filters>
    </filterColumn>
  </autoFilter>
  <mergeCells count="144">
    <mergeCell ref="M162:Q162"/>
    <mergeCell ref="M164:Q164"/>
    <mergeCell ref="M152:Q152"/>
    <mergeCell ref="D153:G153"/>
    <mergeCell ref="M153:Q153"/>
    <mergeCell ref="M156:Q156"/>
    <mergeCell ref="M158:Q158"/>
    <mergeCell ref="M160:Q160"/>
    <mergeCell ref="B146:D146"/>
    <mergeCell ref="B147:D147"/>
    <mergeCell ref="B148:D148"/>
    <mergeCell ref="A149:K149"/>
    <mergeCell ref="A150:K150"/>
    <mergeCell ref="D152:G152"/>
    <mergeCell ref="C98:C112"/>
    <mergeCell ref="C113:D113"/>
    <mergeCell ref="C124:D124"/>
    <mergeCell ref="C125:C128"/>
    <mergeCell ref="A129:K129"/>
    <mergeCell ref="B131:D131"/>
    <mergeCell ref="B51:C51"/>
    <mergeCell ref="A60:K60"/>
    <mergeCell ref="C62:D62"/>
    <mergeCell ref="C79:D79"/>
    <mergeCell ref="C82:D82"/>
    <mergeCell ref="C97:D97"/>
    <mergeCell ref="IE10:IG10"/>
    <mergeCell ref="C13:D13"/>
    <mergeCell ref="A29:K29"/>
    <mergeCell ref="C31:D31"/>
    <mergeCell ref="C37:D37"/>
    <mergeCell ref="E38:E40"/>
    <mergeCell ref="HL10:HO10"/>
    <mergeCell ref="HP10:HR10"/>
    <mergeCell ref="HS10:HU10"/>
    <mergeCell ref="HV10:HX10"/>
    <mergeCell ref="HY10:IA10"/>
    <mergeCell ref="IB10:ID10"/>
    <mergeCell ref="DE10:DF10"/>
    <mergeCell ref="DG10:DH10"/>
    <mergeCell ref="DI10:DJ10"/>
    <mergeCell ref="DK10:DL10"/>
    <mergeCell ref="DM10:DN10"/>
    <mergeCell ref="DO10:DP10"/>
    <mergeCell ref="GW10:GY10"/>
    <mergeCell ref="GZ10:HB10"/>
    <mergeCell ref="HC10:HE10"/>
    <mergeCell ref="HF10:HH10"/>
    <mergeCell ref="HI10:HK10"/>
    <mergeCell ref="DC10:DD10"/>
    <mergeCell ref="GD10:GF10"/>
    <mergeCell ref="GG10:GI10"/>
    <mergeCell ref="GJ10:GL10"/>
    <mergeCell ref="GM10:GO10"/>
    <mergeCell ref="GP10:GS10"/>
    <mergeCell ref="GT10:GV10"/>
    <mergeCell ref="FK10:FM10"/>
    <mergeCell ref="FN10:FP10"/>
    <mergeCell ref="FQ10:FS10"/>
    <mergeCell ref="FT10:FW10"/>
    <mergeCell ref="FX10:FZ10"/>
    <mergeCell ref="GA10:GC10"/>
    <mergeCell ref="ER10:ET10"/>
    <mergeCell ref="EU10:EW10"/>
    <mergeCell ref="EX10:FA10"/>
    <mergeCell ref="FB10:FD10"/>
    <mergeCell ref="FE10:FG10"/>
    <mergeCell ref="FH10:FJ10"/>
    <mergeCell ref="DA10:DB10"/>
    <mergeCell ref="EB10:EE10"/>
    <mergeCell ref="EF10:EH10"/>
    <mergeCell ref="EI10:EK10"/>
    <mergeCell ref="EL10:EN10"/>
    <mergeCell ref="EO10:EQ10"/>
    <mergeCell ref="CO10:CP10"/>
    <mergeCell ref="CQ10:CR10"/>
    <mergeCell ref="CS10:CT10"/>
    <mergeCell ref="CU10:CV10"/>
    <mergeCell ref="CW10:CX10"/>
    <mergeCell ref="CY10:CZ10"/>
    <mergeCell ref="CC10:CD10"/>
    <mergeCell ref="CE10:CF10"/>
    <mergeCell ref="CG10:CH10"/>
    <mergeCell ref="CI10:CJ10"/>
    <mergeCell ref="CK10:CL10"/>
    <mergeCell ref="CM10:CN10"/>
    <mergeCell ref="EX9:FS9"/>
    <mergeCell ref="FT9:GO9"/>
    <mergeCell ref="GP9:HK9"/>
    <mergeCell ref="DC9:DP9"/>
    <mergeCell ref="HL9:IG9"/>
    <mergeCell ref="P10:Q10"/>
    <mergeCell ref="R10:S10"/>
    <mergeCell ref="T10:AF10"/>
    <mergeCell ref="AG10:AR10"/>
    <mergeCell ref="AS10:AU10"/>
    <mergeCell ref="BA10:BB10"/>
    <mergeCell ref="BC10:BD10"/>
    <mergeCell ref="BQ10:BR10"/>
    <mergeCell ref="BS10:BT10"/>
    <mergeCell ref="BU10:BV10"/>
    <mergeCell ref="BW10:BX10"/>
    <mergeCell ref="BY10:BZ10"/>
    <mergeCell ref="CA10:CB10"/>
    <mergeCell ref="BE10:BF10"/>
    <mergeCell ref="BG10:BH10"/>
    <mergeCell ref="BI10:BJ10"/>
    <mergeCell ref="BK10:BL10"/>
    <mergeCell ref="BM10:BN10"/>
    <mergeCell ref="BO10:BP10"/>
    <mergeCell ref="EB8:HK8"/>
    <mergeCell ref="G9:G10"/>
    <mergeCell ref="H9:I9"/>
    <mergeCell ref="M9:O10"/>
    <mergeCell ref="P9:AW9"/>
    <mergeCell ref="AY9:BL9"/>
    <mergeCell ref="BM9:BZ9"/>
    <mergeCell ref="CA9:CN9"/>
    <mergeCell ref="CO9:DB9"/>
    <mergeCell ref="EB9:EW9"/>
    <mergeCell ref="DS8:DS10"/>
    <mergeCell ref="DT8:DT10"/>
    <mergeCell ref="DU8:DU10"/>
    <mergeCell ref="DV8:DV10"/>
    <mergeCell ref="DW8:DX9"/>
    <mergeCell ref="DY8:EA9"/>
    <mergeCell ref="J8:J10"/>
    <mergeCell ref="K8:K10"/>
    <mergeCell ref="M8:AW8"/>
    <mergeCell ref="AY8:DB8"/>
    <mergeCell ref="DQ8:DQ10"/>
    <mergeCell ref="DR8:DR10"/>
    <mergeCell ref="AV10:AX10"/>
    <mergeCell ref="AY10:AZ10"/>
    <mergeCell ref="A5:AW5"/>
    <mergeCell ref="A6:AW6"/>
    <mergeCell ref="A7:AW7"/>
    <mergeCell ref="A8:A10"/>
    <mergeCell ref="B8:B10"/>
    <mergeCell ref="C8:C10"/>
    <mergeCell ref="D8:D10"/>
    <mergeCell ref="E8:E10"/>
    <mergeCell ref="F8:F10"/>
    <mergeCell ref="G8:I8"/>
  </mergeCells>
  <printOptions horizontalCentered="1"/>
  <pageMargins left="3.937007874015748E-2" right="3.937007874015748E-2" top="0.35433070866141736" bottom="0.35433070866141736" header="0.31496062992125984" footer="0.31496062992125984"/>
  <pageSetup paperSize="8" scale="22" fitToHeight="0" orientation="portrait" blackAndWhite="1"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outlinePr summaryBelow="0"/>
  </sheetPr>
  <dimension ref="A1:GS180"/>
  <sheetViews>
    <sheetView view="pageBreakPreview" zoomScale="85" zoomScaleNormal="70" zoomScaleSheetLayoutView="85" workbookViewId="0">
      <pane xSplit="9" ySplit="12" topLeftCell="GK13" activePane="bottomRight" state="frozen"/>
      <selection activeCell="EY20" sqref="EY20:FK20"/>
      <selection pane="topRight" activeCell="EY20" sqref="EY20:FK20"/>
      <selection pane="bottomLeft" activeCell="EY20" sqref="EY20:FK20"/>
      <selection pane="bottomRight" activeCell="EY20" sqref="EY20:FK20"/>
    </sheetView>
  </sheetViews>
  <sheetFormatPr defaultRowHeight="12.75" outlineLevelRow="3" outlineLevelCol="1"/>
  <cols>
    <col min="1" max="1" width="8.28515625" style="13" customWidth="1"/>
    <col min="2" max="2" width="81.28515625" style="13" customWidth="1"/>
    <col min="3" max="3" width="51.140625" style="13" hidden="1" customWidth="1"/>
    <col min="4" max="4" width="19.7109375" style="43" hidden="1" customWidth="1"/>
    <col min="5" max="5" width="15.7109375" style="13" hidden="1" customWidth="1"/>
    <col min="6" max="6" width="13.5703125" style="13" hidden="1" customWidth="1" outlineLevel="1"/>
    <col min="7" max="7" width="14.85546875" style="13" hidden="1" customWidth="1" outlineLevel="1"/>
    <col min="8" max="8" width="12.7109375" style="88" hidden="1" customWidth="1" outlineLevel="1"/>
    <col min="9" max="9" width="12.7109375" style="85" hidden="1" customWidth="1" outlineLevel="1"/>
    <col min="10" max="10" width="12.85546875" style="53" customWidth="1" collapsed="1"/>
    <col min="11" max="11" width="13.28515625" style="53" customWidth="1"/>
    <col min="12" max="12" width="13.28515625" style="344" customWidth="1"/>
    <col min="13" max="14" width="15.28515625" style="14" customWidth="1"/>
    <col min="15" max="15" width="15.28515625" style="339" customWidth="1"/>
    <col min="16" max="20" width="12.28515625" style="14" customWidth="1"/>
    <col min="21" max="21" width="14.140625" style="14" bestFit="1" customWidth="1"/>
    <col min="22" max="32" width="14.140625" style="14" customWidth="1"/>
    <col min="33" max="50" width="12.28515625" style="14" customWidth="1"/>
    <col min="51" max="52" width="12.5703125" style="14" hidden="1" customWidth="1" outlineLevel="1"/>
    <col min="53" max="62" width="12.5703125" style="16" hidden="1" customWidth="1" outlineLevel="1"/>
    <col min="63" max="64" width="12.5703125" style="15" hidden="1" customWidth="1" outlineLevel="1"/>
    <col min="65" max="73" width="12.42578125" style="16" hidden="1" customWidth="1" outlineLevel="1"/>
    <col min="74" max="74" width="13.5703125" style="16" hidden="1" customWidth="1" outlineLevel="1"/>
    <col min="75" max="78" width="12.42578125" style="16" hidden="1" customWidth="1" outlineLevel="1"/>
    <col min="79" max="79" width="12.5703125" style="16" hidden="1" customWidth="1" outlineLevel="1"/>
    <col min="80" max="80" width="14.140625" style="16" hidden="1" customWidth="1" outlineLevel="1"/>
    <col min="81" max="85" width="12.5703125" style="16" hidden="1" customWidth="1" outlineLevel="1"/>
    <col min="86" max="86" width="14.140625" style="16" hidden="1" customWidth="1" outlineLevel="1"/>
    <col min="87" max="92" width="12.5703125" style="16" hidden="1" customWidth="1" outlineLevel="1"/>
    <col min="93" max="99" width="12" style="16" hidden="1" customWidth="1" outlineLevel="1"/>
    <col min="100" max="100" width="12.42578125" style="16" hidden="1" customWidth="1" outlineLevel="1"/>
    <col min="101" max="106" width="12" style="16" hidden="1" customWidth="1" outlineLevel="1"/>
    <col min="107" max="107" width="12.5703125" style="2" hidden="1" customWidth="1" outlineLevel="1"/>
    <col min="108" max="108" width="13.5703125" style="2" hidden="1" customWidth="1" outlineLevel="1"/>
    <col min="109" max="109" width="11.85546875" style="2" hidden="1" customWidth="1" outlineLevel="1"/>
    <col min="110" max="111" width="13.7109375" style="2" hidden="1" customWidth="1" outlineLevel="1"/>
    <col min="112" max="112" width="14.140625" style="2" hidden="1" customWidth="1" outlineLevel="1"/>
    <col min="113" max="113" width="13.42578125" style="2" hidden="1" customWidth="1" outlineLevel="1"/>
    <col min="114" max="117" width="12.7109375" style="2" hidden="1" customWidth="1" outlineLevel="1"/>
    <col min="118" max="118" width="10.28515625" style="2" bestFit="1" customWidth="1" collapsed="1"/>
    <col min="119" max="119" width="10.28515625" style="2" bestFit="1" customWidth="1"/>
    <col min="120" max="173" width="9.140625" style="2"/>
    <col min="174" max="174" width="11.7109375" style="2" bestFit="1" customWidth="1"/>
    <col min="175" max="175" width="12" style="2" customWidth="1"/>
    <col min="176" max="16384" width="9.140625" style="2"/>
  </cols>
  <sheetData>
    <row r="1" spans="1:201">
      <c r="AI1" s="14">
        <f>'[56]отчет 2020'!N11-AI150</f>
        <v>0</v>
      </c>
      <c r="AJ1" s="14">
        <f>'[56]отчет 2020'!O11-AJ150</f>
        <v>0</v>
      </c>
      <c r="AK1" s="14">
        <f>'[56]отчет 2020'!P11-AK150</f>
        <v>0</v>
      </c>
      <c r="AL1" s="14">
        <f>'[56]отчет 2020'!Q11-AL150</f>
        <v>0</v>
      </c>
      <c r="AM1" s="14">
        <f>'[56]отчет 2020'!R11-AM150</f>
        <v>0</v>
      </c>
      <c r="AN1" s="14">
        <f>'[56]отчет 2020'!S11-AN150</f>
        <v>0</v>
      </c>
      <c r="AO1" s="14">
        <f>'[56]отчет 2020'!T11-AO150</f>
        <v>0</v>
      </c>
      <c r="AP1" s="14">
        <f>'[56]отчет 2020'!U11-AP150</f>
        <v>0</v>
      </c>
      <c r="AQ1" s="14">
        <f>'[56]отчет 2020'!V11-AQ150</f>
        <v>0</v>
      </c>
      <c r="AR1" s="14">
        <f>'[56]отчет 2020'!W11-AR150</f>
        <v>0</v>
      </c>
      <c r="AV1" s="151" t="s">
        <v>375</v>
      </c>
      <c r="AW1" s="151"/>
      <c r="AX1" s="151"/>
    </row>
    <row r="2" spans="1:201" outlineLevel="1">
      <c r="W2" s="14">
        <f>'[57]отчет 2019 последний'!$O$13+'[57]отчет 2019 последний'!$O$20+'[57]отчет 2019 последний'!$O$21+'[57]отчет 2019 последний'!$O$22+'[57]отчет 2019 последний'!$O$23+'[57]отчет 2019 последний'!$O$24+'[57]отчет 2019 последний'!$O$25+'[57]отчет 2019 последний'!$O$26+'[57]отчет 2019 последний'!$O$28+'[57]отчет 2019 последний'!$O$29+'[57]отчет 2019 последний'!$O$32+'[57]отчет 2019 последний'!$O$33+'[57]отчет 2019 последний'!$O$34+'[57]отчет 2019 последний'!$O$35+'[57]отчет 2019 последний'!$O$36</f>
        <v>45030.567360000001</v>
      </c>
      <c r="X2" s="14">
        <f>W2-W3</f>
        <v>0</v>
      </c>
      <c r="AH2" s="379" t="s">
        <v>635</v>
      </c>
      <c r="AI2" s="14">
        <f>AI13+AI60</f>
        <v>81575.264889999991</v>
      </c>
      <c r="AV2" s="151" t="s">
        <v>450</v>
      </c>
      <c r="AW2" s="151"/>
      <c r="AX2" s="151"/>
    </row>
    <row r="3" spans="1:201" outlineLevel="2">
      <c r="W3" s="14">
        <f>W39+W42+W43+W47+W48+W52+W56+W58+W35+W26+W17</f>
        <v>45030.567359999986</v>
      </c>
      <c r="AH3" s="379" t="s">
        <v>634</v>
      </c>
      <c r="AI3" s="14">
        <f>AI129</f>
        <v>821.2</v>
      </c>
      <c r="AV3" s="146" t="s">
        <v>374</v>
      </c>
      <c r="AW3" s="146"/>
      <c r="AX3" s="146"/>
    </row>
    <row r="4" spans="1:201" outlineLevel="2">
      <c r="AH4" s="379"/>
      <c r="AI4" s="14">
        <f>AI149</f>
        <v>15670.22783</v>
      </c>
      <c r="AV4" s="146"/>
      <c r="AW4" s="146"/>
      <c r="AX4" s="146"/>
    </row>
    <row r="5" spans="1:201" s="20" customFormat="1" outlineLevel="2">
      <c r="A5" s="569" t="s">
        <v>1</v>
      </c>
      <c r="B5" s="569"/>
      <c r="C5" s="569"/>
      <c r="D5" s="569"/>
      <c r="E5" s="569"/>
      <c r="F5" s="569"/>
      <c r="G5" s="569"/>
      <c r="H5" s="569"/>
      <c r="I5" s="569"/>
      <c r="J5" s="569"/>
      <c r="K5" s="569"/>
      <c r="L5" s="570"/>
      <c r="M5" s="569"/>
      <c r="N5" s="569"/>
      <c r="O5" s="588"/>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375"/>
      <c r="AY5" s="17"/>
      <c r="AZ5" s="17"/>
      <c r="BA5" s="19"/>
      <c r="BB5" s="19"/>
      <c r="BC5" s="19"/>
      <c r="BD5" s="19"/>
      <c r="BE5" s="19"/>
      <c r="BF5" s="19"/>
      <c r="BG5" s="19"/>
      <c r="BH5" s="19"/>
      <c r="BI5" s="19"/>
      <c r="BJ5" s="19"/>
      <c r="BK5" s="18"/>
      <c r="BL5" s="18"/>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row>
    <row r="6" spans="1:201" s="20" customFormat="1" outlineLevel="2">
      <c r="A6" s="569" t="s">
        <v>546</v>
      </c>
      <c r="B6" s="569"/>
      <c r="C6" s="569"/>
      <c r="D6" s="569"/>
      <c r="E6" s="569"/>
      <c r="F6" s="569"/>
      <c r="G6" s="569"/>
      <c r="H6" s="569"/>
      <c r="I6" s="569"/>
      <c r="J6" s="569"/>
      <c r="K6" s="569"/>
      <c r="L6" s="570"/>
      <c r="M6" s="569"/>
      <c r="N6" s="569"/>
      <c r="O6" s="588"/>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375"/>
      <c r="AY6" s="17"/>
      <c r="AZ6" s="17"/>
      <c r="BA6" s="19"/>
      <c r="BB6" s="19"/>
      <c r="BC6" s="19"/>
      <c r="BD6" s="19"/>
      <c r="BE6" s="19"/>
      <c r="BF6" s="19"/>
      <c r="BG6" s="19"/>
      <c r="BH6" s="19"/>
      <c r="BI6" s="19"/>
      <c r="BJ6" s="19"/>
      <c r="BK6" s="18"/>
      <c r="BL6" s="18"/>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row>
    <row r="7" spans="1:201" s="20" customFormat="1" outlineLevel="2">
      <c r="A7" s="569" t="s">
        <v>545</v>
      </c>
      <c r="B7" s="569"/>
      <c r="C7" s="569"/>
      <c r="D7" s="569"/>
      <c r="E7" s="569"/>
      <c r="F7" s="569"/>
      <c r="G7" s="569"/>
      <c r="H7" s="569"/>
      <c r="I7" s="569"/>
      <c r="J7" s="569"/>
      <c r="K7" s="569"/>
      <c r="L7" s="570"/>
      <c r="M7" s="569"/>
      <c r="N7" s="569"/>
      <c r="O7" s="588"/>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375"/>
      <c r="AY7" s="17"/>
      <c r="AZ7" s="17"/>
      <c r="BA7" s="19"/>
      <c r="BB7" s="19"/>
      <c r="BC7" s="19"/>
      <c r="BD7" s="19"/>
      <c r="BE7" s="19"/>
      <c r="BF7" s="19"/>
      <c r="BG7" s="19"/>
      <c r="BH7" s="19"/>
      <c r="BI7" s="19"/>
      <c r="BJ7" s="19"/>
      <c r="BK7" s="18"/>
      <c r="BL7" s="18"/>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row>
    <row r="8" spans="1:201" s="35" customFormat="1" ht="18.75" customHeight="1" collapsed="1">
      <c r="A8" s="547" t="s">
        <v>18</v>
      </c>
      <c r="B8" s="547" t="s">
        <v>172</v>
      </c>
      <c r="C8" s="548" t="s">
        <v>173</v>
      </c>
      <c r="D8" s="548" t="s">
        <v>175</v>
      </c>
      <c r="E8" s="548" t="s">
        <v>174</v>
      </c>
      <c r="F8" s="548" t="s">
        <v>234</v>
      </c>
      <c r="G8" s="547" t="s">
        <v>180</v>
      </c>
      <c r="H8" s="547"/>
      <c r="I8" s="547"/>
      <c r="J8" s="548" t="s">
        <v>2</v>
      </c>
      <c r="K8" s="548" t="s">
        <v>3</v>
      </c>
      <c r="L8" s="360"/>
      <c r="M8" s="518" t="s">
        <v>179</v>
      </c>
      <c r="N8" s="519"/>
      <c r="O8" s="587"/>
      <c r="P8" s="519"/>
      <c r="Q8" s="519"/>
      <c r="R8" s="519"/>
      <c r="S8" s="519"/>
      <c r="T8" s="519"/>
      <c r="U8" s="519"/>
      <c r="V8" s="519"/>
      <c r="W8" s="519"/>
      <c r="X8" s="519"/>
      <c r="Y8" s="519"/>
      <c r="Z8" s="519"/>
      <c r="AA8" s="519"/>
      <c r="AB8" s="519"/>
      <c r="AC8" s="519"/>
      <c r="AD8" s="519"/>
      <c r="AE8" s="519"/>
      <c r="AF8" s="519"/>
      <c r="AG8" s="519"/>
      <c r="AH8" s="519"/>
      <c r="AI8" s="519"/>
      <c r="AJ8" s="519"/>
      <c r="AK8" s="519"/>
      <c r="AL8" s="519"/>
      <c r="AM8" s="519"/>
      <c r="AN8" s="519"/>
      <c r="AO8" s="519"/>
      <c r="AP8" s="519"/>
      <c r="AQ8" s="519"/>
      <c r="AR8" s="519"/>
      <c r="AS8" s="519"/>
      <c r="AT8" s="519"/>
      <c r="AU8" s="519"/>
      <c r="AV8" s="519"/>
      <c r="AW8" s="520"/>
      <c r="AX8" s="371"/>
      <c r="AY8" s="549" t="s">
        <v>93</v>
      </c>
      <c r="AZ8" s="550"/>
      <c r="BA8" s="550"/>
      <c r="BB8" s="550"/>
      <c r="BC8" s="550"/>
      <c r="BD8" s="550"/>
      <c r="BE8" s="550"/>
      <c r="BF8" s="550"/>
      <c r="BG8" s="550"/>
      <c r="BH8" s="550"/>
      <c r="BI8" s="550"/>
      <c r="BJ8" s="550"/>
      <c r="BK8" s="550"/>
      <c r="BL8" s="550"/>
      <c r="BM8" s="550"/>
      <c r="BN8" s="550"/>
      <c r="BO8" s="550"/>
      <c r="BP8" s="550"/>
      <c r="BQ8" s="550"/>
      <c r="BR8" s="550"/>
      <c r="BS8" s="550"/>
      <c r="BT8" s="550"/>
      <c r="BU8" s="550"/>
      <c r="BV8" s="550"/>
      <c r="BW8" s="550"/>
      <c r="BX8" s="550"/>
      <c r="BY8" s="550"/>
      <c r="BZ8" s="550"/>
      <c r="CA8" s="550"/>
      <c r="CB8" s="550"/>
      <c r="CC8" s="550"/>
      <c r="CD8" s="550"/>
      <c r="CE8" s="550"/>
      <c r="CF8" s="550"/>
      <c r="CG8" s="550"/>
      <c r="CH8" s="550"/>
      <c r="CI8" s="550"/>
      <c r="CJ8" s="550"/>
      <c r="CK8" s="550"/>
      <c r="CL8" s="550"/>
      <c r="CM8" s="550"/>
      <c r="CN8" s="550"/>
      <c r="CO8" s="550"/>
      <c r="CP8" s="550"/>
      <c r="CQ8" s="550"/>
      <c r="CR8" s="550"/>
      <c r="CS8" s="550"/>
      <c r="CT8" s="550"/>
      <c r="CU8" s="550"/>
      <c r="CV8" s="550"/>
      <c r="CW8" s="550"/>
      <c r="CX8" s="550"/>
      <c r="CY8" s="550"/>
      <c r="CZ8" s="550"/>
      <c r="DA8" s="550"/>
      <c r="DB8" s="551"/>
      <c r="DC8" s="543" t="s">
        <v>148</v>
      </c>
      <c r="DD8" s="543" t="s">
        <v>149</v>
      </c>
      <c r="DE8" s="543" t="s">
        <v>150</v>
      </c>
      <c r="DF8" s="543" t="s">
        <v>152</v>
      </c>
      <c r="DG8" s="543" t="s">
        <v>153</v>
      </c>
      <c r="DH8" s="543" t="s">
        <v>151</v>
      </c>
      <c r="DI8" s="554" t="s">
        <v>170</v>
      </c>
      <c r="DJ8" s="555"/>
      <c r="DK8" s="558" t="s">
        <v>169</v>
      </c>
      <c r="DL8" s="559"/>
      <c r="DM8" s="560"/>
      <c r="DN8" s="549" t="s">
        <v>93</v>
      </c>
      <c r="DO8" s="550"/>
      <c r="DP8" s="550"/>
      <c r="DQ8" s="550"/>
      <c r="DR8" s="550"/>
      <c r="DS8" s="550"/>
      <c r="DT8" s="550"/>
      <c r="DU8" s="550"/>
      <c r="DV8" s="550"/>
      <c r="DW8" s="550"/>
      <c r="DX8" s="550"/>
      <c r="DY8" s="550"/>
      <c r="DZ8" s="550"/>
      <c r="EA8" s="550"/>
      <c r="EB8" s="550"/>
      <c r="EC8" s="550"/>
      <c r="ED8" s="550"/>
      <c r="EE8" s="550"/>
      <c r="EF8" s="550"/>
      <c r="EG8" s="550"/>
      <c r="EH8" s="550"/>
      <c r="EI8" s="550"/>
      <c r="EJ8" s="550"/>
      <c r="EK8" s="550"/>
      <c r="EL8" s="550"/>
      <c r="EM8" s="550"/>
      <c r="EN8" s="550"/>
      <c r="EO8" s="550"/>
      <c r="EP8" s="550"/>
      <c r="EQ8" s="550"/>
      <c r="ER8" s="550"/>
      <c r="ES8" s="550"/>
      <c r="ET8" s="550"/>
      <c r="EU8" s="550"/>
      <c r="EV8" s="550"/>
      <c r="EW8" s="550"/>
      <c r="EX8" s="550"/>
      <c r="EY8" s="550"/>
      <c r="EZ8" s="550"/>
      <c r="FA8" s="550"/>
      <c r="FB8" s="550"/>
      <c r="FC8" s="550"/>
      <c r="FD8" s="550"/>
      <c r="FE8" s="550"/>
      <c r="FF8" s="550"/>
      <c r="FG8" s="550"/>
      <c r="FH8" s="550"/>
      <c r="FI8" s="550"/>
      <c r="FJ8" s="550"/>
      <c r="FK8" s="550"/>
      <c r="FL8" s="550"/>
      <c r="FM8" s="550"/>
      <c r="FN8" s="550"/>
      <c r="FO8" s="550"/>
      <c r="FP8" s="550"/>
      <c r="FQ8" s="551"/>
    </row>
    <row r="9" spans="1:201" s="35" customFormat="1" ht="24.6" customHeight="1">
      <c r="A9" s="547"/>
      <c r="B9" s="547"/>
      <c r="C9" s="548"/>
      <c r="D9" s="548"/>
      <c r="E9" s="548"/>
      <c r="F9" s="548"/>
      <c r="G9" s="552" t="s">
        <v>240</v>
      </c>
      <c r="H9" s="547" t="s">
        <v>181</v>
      </c>
      <c r="I9" s="547"/>
      <c r="J9" s="548"/>
      <c r="K9" s="565"/>
      <c r="L9" s="360"/>
      <c r="M9" s="585" t="s">
        <v>0</v>
      </c>
      <c r="N9" s="585"/>
      <c r="O9" s="586"/>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85"/>
      <c r="AX9" s="370"/>
      <c r="AY9" s="538" t="s">
        <v>68</v>
      </c>
      <c r="AZ9" s="539"/>
      <c r="BA9" s="539"/>
      <c r="BB9" s="539"/>
      <c r="BC9" s="539"/>
      <c r="BD9" s="539"/>
      <c r="BE9" s="539"/>
      <c r="BF9" s="539"/>
      <c r="BG9" s="539"/>
      <c r="BH9" s="539"/>
      <c r="BI9" s="539"/>
      <c r="BJ9" s="539"/>
      <c r="BK9" s="539"/>
      <c r="BL9" s="540"/>
      <c r="BM9" s="544" t="s">
        <v>69</v>
      </c>
      <c r="BN9" s="545"/>
      <c r="BO9" s="545"/>
      <c r="BP9" s="545"/>
      <c r="BQ9" s="545"/>
      <c r="BR9" s="545"/>
      <c r="BS9" s="545"/>
      <c r="BT9" s="545"/>
      <c r="BU9" s="545"/>
      <c r="BV9" s="545"/>
      <c r="BW9" s="545"/>
      <c r="BX9" s="545"/>
      <c r="BY9" s="545"/>
      <c r="BZ9" s="546"/>
      <c r="CA9" s="544" t="s">
        <v>91</v>
      </c>
      <c r="CB9" s="545"/>
      <c r="CC9" s="545"/>
      <c r="CD9" s="545"/>
      <c r="CE9" s="545"/>
      <c r="CF9" s="545"/>
      <c r="CG9" s="545"/>
      <c r="CH9" s="545"/>
      <c r="CI9" s="545"/>
      <c r="CJ9" s="545"/>
      <c r="CK9" s="545"/>
      <c r="CL9" s="545"/>
      <c r="CM9" s="545"/>
      <c r="CN9" s="546"/>
      <c r="CO9" s="544" t="s">
        <v>92</v>
      </c>
      <c r="CP9" s="545"/>
      <c r="CQ9" s="545"/>
      <c r="CR9" s="545"/>
      <c r="CS9" s="545"/>
      <c r="CT9" s="545"/>
      <c r="CU9" s="545"/>
      <c r="CV9" s="545"/>
      <c r="CW9" s="545"/>
      <c r="CX9" s="545"/>
      <c r="CY9" s="545"/>
      <c r="CZ9" s="545"/>
      <c r="DA9" s="545"/>
      <c r="DB9" s="546"/>
      <c r="DC9" s="543"/>
      <c r="DD9" s="543"/>
      <c r="DE9" s="543"/>
      <c r="DF9" s="543"/>
      <c r="DG9" s="543"/>
      <c r="DH9" s="543"/>
      <c r="DI9" s="556"/>
      <c r="DJ9" s="557"/>
      <c r="DK9" s="561"/>
      <c r="DL9" s="562"/>
      <c r="DM9" s="563"/>
      <c r="DN9" s="538" t="s">
        <v>68</v>
      </c>
      <c r="DO9" s="539"/>
      <c r="DP9" s="539"/>
      <c r="DQ9" s="539"/>
      <c r="DR9" s="539"/>
      <c r="DS9" s="539"/>
      <c r="DT9" s="539"/>
      <c r="DU9" s="539"/>
      <c r="DV9" s="539"/>
      <c r="DW9" s="539"/>
      <c r="DX9" s="539"/>
      <c r="DY9" s="539"/>
      <c r="DZ9" s="539"/>
      <c r="EA9" s="540"/>
      <c r="EB9" s="544" t="s">
        <v>69</v>
      </c>
      <c r="EC9" s="545"/>
      <c r="ED9" s="545"/>
      <c r="EE9" s="545"/>
      <c r="EF9" s="545"/>
      <c r="EG9" s="545"/>
      <c r="EH9" s="545"/>
      <c r="EI9" s="545"/>
      <c r="EJ9" s="545"/>
      <c r="EK9" s="545"/>
      <c r="EL9" s="545"/>
      <c r="EM9" s="545"/>
      <c r="EN9" s="545"/>
      <c r="EO9" s="546"/>
      <c r="EP9" s="544" t="s">
        <v>91</v>
      </c>
      <c r="EQ9" s="545"/>
      <c r="ER9" s="545"/>
      <c r="ES9" s="545"/>
      <c r="ET9" s="545"/>
      <c r="EU9" s="545"/>
      <c r="EV9" s="545"/>
      <c r="EW9" s="545"/>
      <c r="EX9" s="545"/>
      <c r="EY9" s="545"/>
      <c r="EZ9" s="545"/>
      <c r="FA9" s="545"/>
      <c r="FB9" s="545"/>
      <c r="FC9" s="546"/>
      <c r="FD9" s="544" t="s">
        <v>92</v>
      </c>
      <c r="FE9" s="545"/>
      <c r="FF9" s="545"/>
      <c r="FG9" s="545"/>
      <c r="FH9" s="545"/>
      <c r="FI9" s="545"/>
      <c r="FJ9" s="545"/>
      <c r="FK9" s="545"/>
      <c r="FL9" s="545"/>
      <c r="FM9" s="545"/>
      <c r="FN9" s="545"/>
      <c r="FO9" s="545"/>
      <c r="FP9" s="545"/>
      <c r="FQ9" s="546"/>
      <c r="FR9" s="544" t="s">
        <v>636</v>
      </c>
      <c r="FS9" s="545"/>
      <c r="FT9" s="545"/>
      <c r="FU9" s="545"/>
      <c r="FV9" s="545"/>
      <c r="FW9" s="545"/>
      <c r="FX9" s="545"/>
      <c r="FY9" s="545"/>
      <c r="FZ9" s="545"/>
      <c r="GA9" s="545"/>
      <c r="GB9" s="545"/>
      <c r="GC9" s="545"/>
      <c r="GD9" s="545"/>
      <c r="GE9" s="546"/>
      <c r="GF9" s="544" t="s">
        <v>636</v>
      </c>
      <c r="GG9" s="545"/>
      <c r="GH9" s="545"/>
      <c r="GI9" s="545"/>
      <c r="GJ9" s="545"/>
      <c r="GK9" s="545"/>
      <c r="GL9" s="545"/>
      <c r="GM9" s="545"/>
      <c r="GN9" s="545"/>
      <c r="GO9" s="545"/>
      <c r="GP9" s="545"/>
      <c r="GQ9" s="545"/>
      <c r="GR9" s="545"/>
      <c r="GS9" s="546"/>
    </row>
    <row r="10" spans="1:201" s="35" customFormat="1" ht="38.25">
      <c r="A10" s="571"/>
      <c r="B10" s="571"/>
      <c r="C10" s="564"/>
      <c r="D10" s="564"/>
      <c r="E10" s="564"/>
      <c r="F10" s="564"/>
      <c r="G10" s="553"/>
      <c r="H10" s="368" t="s">
        <v>19</v>
      </c>
      <c r="I10" s="368" t="s">
        <v>20</v>
      </c>
      <c r="J10" s="564"/>
      <c r="K10" s="566"/>
      <c r="L10" s="369"/>
      <c r="M10" s="585"/>
      <c r="N10" s="585"/>
      <c r="O10" s="586"/>
      <c r="P10" s="547" t="s">
        <v>607</v>
      </c>
      <c r="Q10" s="547"/>
      <c r="R10" s="547" t="s">
        <v>608</v>
      </c>
      <c r="S10" s="547"/>
      <c r="T10" s="581" t="s">
        <v>610</v>
      </c>
      <c r="U10" s="582"/>
      <c r="V10" s="582"/>
      <c r="W10" s="582"/>
      <c r="X10" s="582"/>
      <c r="Y10" s="582"/>
      <c r="Z10" s="582"/>
      <c r="AA10" s="582"/>
      <c r="AB10" s="582"/>
      <c r="AC10" s="582"/>
      <c r="AD10" s="582"/>
      <c r="AE10" s="582"/>
      <c r="AF10" s="583"/>
      <c r="AG10" s="581" t="s">
        <v>611</v>
      </c>
      <c r="AH10" s="582"/>
      <c r="AI10" s="582"/>
      <c r="AJ10" s="582"/>
      <c r="AK10" s="582"/>
      <c r="AL10" s="582"/>
      <c r="AM10" s="582"/>
      <c r="AN10" s="582"/>
      <c r="AO10" s="582"/>
      <c r="AP10" s="582"/>
      <c r="AQ10" s="582"/>
      <c r="AR10" s="583"/>
      <c r="AS10" s="565" t="s">
        <v>612</v>
      </c>
      <c r="AT10" s="584"/>
      <c r="AU10" s="572"/>
      <c r="AV10" s="567" t="s">
        <v>609</v>
      </c>
      <c r="AW10" s="568"/>
      <c r="AX10" s="568"/>
      <c r="AY10" s="539" t="s">
        <v>70</v>
      </c>
      <c r="AZ10" s="540"/>
      <c r="BA10" s="538">
        <v>2017</v>
      </c>
      <c r="BB10" s="540"/>
      <c r="BC10" s="538">
        <v>2018</v>
      </c>
      <c r="BD10" s="540"/>
      <c r="BE10" s="538">
        <v>2019</v>
      </c>
      <c r="BF10" s="540"/>
      <c r="BG10" s="538">
        <v>2020</v>
      </c>
      <c r="BH10" s="540"/>
      <c r="BI10" s="538">
        <v>2021</v>
      </c>
      <c r="BJ10" s="540"/>
      <c r="BK10" s="538">
        <v>2022</v>
      </c>
      <c r="BL10" s="540"/>
      <c r="BM10" s="538" t="s">
        <v>70</v>
      </c>
      <c r="BN10" s="540"/>
      <c r="BO10" s="538">
        <v>2017</v>
      </c>
      <c r="BP10" s="540"/>
      <c r="BQ10" s="538">
        <v>2018</v>
      </c>
      <c r="BR10" s="540"/>
      <c r="BS10" s="538">
        <v>2019</v>
      </c>
      <c r="BT10" s="540"/>
      <c r="BU10" s="538">
        <v>2020</v>
      </c>
      <c r="BV10" s="540"/>
      <c r="BW10" s="538">
        <v>2021</v>
      </c>
      <c r="BX10" s="540"/>
      <c r="BY10" s="538">
        <v>2022</v>
      </c>
      <c r="BZ10" s="540"/>
      <c r="CA10" s="538" t="s">
        <v>70</v>
      </c>
      <c r="CB10" s="540"/>
      <c r="CC10" s="538">
        <v>2017</v>
      </c>
      <c r="CD10" s="540"/>
      <c r="CE10" s="538">
        <v>2018</v>
      </c>
      <c r="CF10" s="540"/>
      <c r="CG10" s="538">
        <v>2019</v>
      </c>
      <c r="CH10" s="540"/>
      <c r="CI10" s="538">
        <v>2020</v>
      </c>
      <c r="CJ10" s="540"/>
      <c r="CK10" s="538">
        <v>2021</v>
      </c>
      <c r="CL10" s="540"/>
      <c r="CM10" s="538">
        <v>2022</v>
      </c>
      <c r="CN10" s="540"/>
      <c r="CO10" s="538" t="s">
        <v>70</v>
      </c>
      <c r="CP10" s="540"/>
      <c r="CQ10" s="538">
        <v>2017</v>
      </c>
      <c r="CR10" s="540"/>
      <c r="CS10" s="538">
        <v>2018</v>
      </c>
      <c r="CT10" s="540"/>
      <c r="CU10" s="538">
        <v>2019</v>
      </c>
      <c r="CV10" s="540"/>
      <c r="CW10" s="538">
        <v>2020</v>
      </c>
      <c r="CX10" s="540"/>
      <c r="CY10" s="538">
        <v>2021</v>
      </c>
      <c r="CZ10" s="540"/>
      <c r="DA10" s="538">
        <v>2022</v>
      </c>
      <c r="DB10" s="540"/>
      <c r="DC10" s="543"/>
      <c r="DD10" s="543"/>
      <c r="DE10" s="543"/>
      <c r="DF10" s="543"/>
      <c r="DG10" s="543"/>
      <c r="DH10" s="543"/>
      <c r="DI10" s="373" t="s">
        <v>154</v>
      </c>
      <c r="DJ10" s="245" t="s">
        <v>157</v>
      </c>
      <c r="DK10" s="373" t="s">
        <v>154</v>
      </c>
      <c r="DL10" s="245" t="s">
        <v>157</v>
      </c>
      <c r="DM10" s="373" t="s">
        <v>155</v>
      </c>
      <c r="DN10" s="539" t="s">
        <v>70</v>
      </c>
      <c r="DO10" s="540"/>
      <c r="DP10" s="538">
        <v>2017</v>
      </c>
      <c r="DQ10" s="540"/>
      <c r="DR10" s="538">
        <v>2018</v>
      </c>
      <c r="DS10" s="540"/>
      <c r="DT10" s="538">
        <v>2019</v>
      </c>
      <c r="DU10" s="540"/>
      <c r="DV10" s="538">
        <v>2020</v>
      </c>
      <c r="DW10" s="540"/>
      <c r="DX10" s="538">
        <v>2021</v>
      </c>
      <c r="DY10" s="540"/>
      <c r="DZ10" s="538">
        <v>2022</v>
      </c>
      <c r="EA10" s="540"/>
      <c r="EB10" s="538" t="s">
        <v>70</v>
      </c>
      <c r="EC10" s="540"/>
      <c r="ED10" s="538">
        <v>2017</v>
      </c>
      <c r="EE10" s="540"/>
      <c r="EF10" s="538">
        <v>2018</v>
      </c>
      <c r="EG10" s="540"/>
      <c r="EH10" s="538">
        <v>2019</v>
      </c>
      <c r="EI10" s="540"/>
      <c r="EJ10" s="538">
        <v>2020</v>
      </c>
      <c r="EK10" s="540"/>
      <c r="EL10" s="538">
        <v>2021</v>
      </c>
      <c r="EM10" s="540"/>
      <c r="EN10" s="538">
        <v>2022</v>
      </c>
      <c r="EO10" s="540"/>
      <c r="EP10" s="538" t="s">
        <v>70</v>
      </c>
      <c r="EQ10" s="540"/>
      <c r="ER10" s="538">
        <v>2017</v>
      </c>
      <c r="ES10" s="540"/>
      <c r="ET10" s="538">
        <v>2018</v>
      </c>
      <c r="EU10" s="540"/>
      <c r="EV10" s="538">
        <v>2019</v>
      </c>
      <c r="EW10" s="540"/>
      <c r="EX10" s="538">
        <v>2020</v>
      </c>
      <c r="EY10" s="540"/>
      <c r="EZ10" s="538">
        <v>2021</v>
      </c>
      <c r="FA10" s="540"/>
      <c r="FB10" s="538">
        <v>2022</v>
      </c>
      <c r="FC10" s="540"/>
      <c r="FD10" s="538" t="s">
        <v>70</v>
      </c>
      <c r="FE10" s="540"/>
      <c r="FF10" s="538">
        <v>2017</v>
      </c>
      <c r="FG10" s="540"/>
      <c r="FH10" s="538">
        <v>2018</v>
      </c>
      <c r="FI10" s="540"/>
      <c r="FJ10" s="538">
        <v>2019</v>
      </c>
      <c r="FK10" s="540"/>
      <c r="FL10" s="538">
        <v>2020</v>
      </c>
      <c r="FM10" s="540"/>
      <c r="FN10" s="538">
        <v>2021</v>
      </c>
      <c r="FO10" s="540"/>
      <c r="FP10" s="538">
        <v>2022</v>
      </c>
      <c r="FQ10" s="540"/>
      <c r="FR10" s="538" t="s">
        <v>70</v>
      </c>
      <c r="FS10" s="540"/>
      <c r="FT10" s="538">
        <v>2017</v>
      </c>
      <c r="FU10" s="540"/>
      <c r="FV10" s="538">
        <v>2018</v>
      </c>
      <c r="FW10" s="540"/>
      <c r="FX10" s="538">
        <v>2019</v>
      </c>
      <c r="FY10" s="540"/>
      <c r="FZ10" s="538">
        <v>2020</v>
      </c>
      <c r="GA10" s="540"/>
      <c r="GB10" s="538">
        <v>2021</v>
      </c>
      <c r="GC10" s="540"/>
      <c r="GD10" s="538">
        <v>2022</v>
      </c>
      <c r="GE10" s="540"/>
      <c r="GF10" s="538" t="s">
        <v>70</v>
      </c>
      <c r="GG10" s="540"/>
      <c r="GH10" s="538">
        <v>2017</v>
      </c>
      <c r="GI10" s="540"/>
      <c r="GJ10" s="538">
        <v>2018</v>
      </c>
      <c r="GK10" s="540"/>
      <c r="GL10" s="538">
        <v>2019</v>
      </c>
      <c r="GM10" s="540"/>
      <c r="GN10" s="538">
        <v>2020</v>
      </c>
      <c r="GO10" s="540"/>
      <c r="GP10" s="538">
        <v>2021</v>
      </c>
      <c r="GQ10" s="540"/>
      <c r="GR10" s="538">
        <v>2022</v>
      </c>
      <c r="GS10" s="540"/>
    </row>
    <row r="11" spans="1:201" s="35" customFormat="1" ht="42.75" customHeight="1">
      <c r="A11" s="358"/>
      <c r="B11" s="364"/>
      <c r="C11" s="362"/>
      <c r="D11" s="362"/>
      <c r="E11" s="362"/>
      <c r="F11" s="362"/>
      <c r="G11" s="177"/>
      <c r="H11" s="362"/>
      <c r="I11" s="362"/>
      <c r="J11" s="362"/>
      <c r="K11" s="362"/>
      <c r="L11" s="362"/>
      <c r="M11" s="281" t="s">
        <v>537</v>
      </c>
      <c r="N11" s="281"/>
      <c r="O11" s="340" t="s">
        <v>538</v>
      </c>
      <c r="P11" s="281" t="s">
        <v>537</v>
      </c>
      <c r="Q11" s="281" t="s">
        <v>538</v>
      </c>
      <c r="R11" s="281" t="s">
        <v>537</v>
      </c>
      <c r="S11" s="281" t="s">
        <v>538</v>
      </c>
      <c r="T11" s="281" t="s">
        <v>537</v>
      </c>
      <c r="U11" s="281" t="s">
        <v>538</v>
      </c>
      <c r="V11" s="281" t="s">
        <v>628</v>
      </c>
      <c r="W11" s="346" t="s">
        <v>615</v>
      </c>
      <c r="X11" s="346" t="s">
        <v>616</v>
      </c>
      <c r="Y11" s="346" t="s">
        <v>617</v>
      </c>
      <c r="Z11" s="346" t="s">
        <v>618</v>
      </c>
      <c r="AA11" s="346" t="s">
        <v>619</v>
      </c>
      <c r="AB11" s="346" t="s">
        <v>620</v>
      </c>
      <c r="AC11" s="346" t="s">
        <v>621</v>
      </c>
      <c r="AD11" s="346" t="s">
        <v>621</v>
      </c>
      <c r="AE11" s="346" t="s">
        <v>622</v>
      </c>
      <c r="AF11" s="281"/>
      <c r="AG11" s="281" t="s">
        <v>537</v>
      </c>
      <c r="AH11" s="281" t="s">
        <v>538</v>
      </c>
      <c r="AI11" s="340" t="s">
        <v>627</v>
      </c>
      <c r="AJ11" s="346" t="s">
        <v>615</v>
      </c>
      <c r="AK11" s="346" t="s">
        <v>616</v>
      </c>
      <c r="AL11" s="346" t="s">
        <v>617</v>
      </c>
      <c r="AM11" s="346" t="s">
        <v>618</v>
      </c>
      <c r="AN11" s="346" t="s">
        <v>619</v>
      </c>
      <c r="AO11" s="346" t="s">
        <v>620</v>
      </c>
      <c r="AP11" s="346" t="s">
        <v>621</v>
      </c>
      <c r="AQ11" s="346" t="s">
        <v>621</v>
      </c>
      <c r="AR11" s="346" t="s">
        <v>622</v>
      </c>
      <c r="AS11" s="281" t="s">
        <v>537</v>
      </c>
      <c r="AT11" s="281" t="s">
        <v>538</v>
      </c>
      <c r="AU11" s="346" t="s">
        <v>613</v>
      </c>
      <c r="AV11" s="281" t="s">
        <v>537</v>
      </c>
      <c r="AW11" s="281" t="s">
        <v>538</v>
      </c>
      <c r="AX11" s="347" t="s">
        <v>614</v>
      </c>
      <c r="AY11" s="209" t="s">
        <v>537</v>
      </c>
      <c r="AZ11" s="209" t="s">
        <v>538</v>
      </c>
      <c r="BA11" s="209" t="s">
        <v>537</v>
      </c>
      <c r="BB11" s="209" t="s">
        <v>538</v>
      </c>
      <c r="BC11" s="209" t="s">
        <v>537</v>
      </c>
      <c r="BD11" s="209" t="s">
        <v>538</v>
      </c>
      <c r="BE11" s="209" t="s">
        <v>537</v>
      </c>
      <c r="BF11" s="209" t="s">
        <v>538</v>
      </c>
      <c r="BG11" s="209" t="s">
        <v>537</v>
      </c>
      <c r="BH11" s="209" t="s">
        <v>538</v>
      </c>
      <c r="BI11" s="209" t="s">
        <v>537</v>
      </c>
      <c r="BJ11" s="209" t="s">
        <v>538</v>
      </c>
      <c r="BK11" s="209" t="s">
        <v>537</v>
      </c>
      <c r="BL11" s="209" t="s">
        <v>538</v>
      </c>
      <c r="BM11" s="209" t="s">
        <v>537</v>
      </c>
      <c r="BN11" s="209" t="s">
        <v>538</v>
      </c>
      <c r="BO11" s="209" t="s">
        <v>537</v>
      </c>
      <c r="BP11" s="209" t="s">
        <v>538</v>
      </c>
      <c r="BQ11" s="209" t="s">
        <v>537</v>
      </c>
      <c r="BR11" s="209" t="s">
        <v>538</v>
      </c>
      <c r="BS11" s="209" t="s">
        <v>537</v>
      </c>
      <c r="BT11" s="209" t="s">
        <v>538</v>
      </c>
      <c r="BU11" s="209" t="s">
        <v>537</v>
      </c>
      <c r="BV11" s="209" t="s">
        <v>538</v>
      </c>
      <c r="BW11" s="209" t="s">
        <v>537</v>
      </c>
      <c r="BX11" s="209" t="s">
        <v>538</v>
      </c>
      <c r="BY11" s="209" t="s">
        <v>537</v>
      </c>
      <c r="BZ11" s="209" t="s">
        <v>538</v>
      </c>
      <c r="CA11" s="209" t="s">
        <v>537</v>
      </c>
      <c r="CB11" s="209" t="s">
        <v>538</v>
      </c>
      <c r="CC11" s="209" t="s">
        <v>537</v>
      </c>
      <c r="CD11" s="209" t="s">
        <v>538</v>
      </c>
      <c r="CE11" s="209" t="s">
        <v>537</v>
      </c>
      <c r="CF11" s="209" t="s">
        <v>538</v>
      </c>
      <c r="CG11" s="209" t="s">
        <v>537</v>
      </c>
      <c r="CH11" s="209" t="s">
        <v>538</v>
      </c>
      <c r="CI11" s="209" t="s">
        <v>537</v>
      </c>
      <c r="CJ11" s="209" t="s">
        <v>538</v>
      </c>
      <c r="CK11" s="209" t="s">
        <v>537</v>
      </c>
      <c r="CL11" s="209" t="s">
        <v>538</v>
      </c>
      <c r="CM11" s="209" t="s">
        <v>537</v>
      </c>
      <c r="CN11" s="209" t="s">
        <v>538</v>
      </c>
      <c r="CO11" s="209" t="s">
        <v>537</v>
      </c>
      <c r="CP11" s="209" t="s">
        <v>538</v>
      </c>
      <c r="CQ11" s="209" t="s">
        <v>537</v>
      </c>
      <c r="CR11" s="209" t="s">
        <v>538</v>
      </c>
      <c r="CS11" s="209" t="s">
        <v>537</v>
      </c>
      <c r="CT11" s="209" t="s">
        <v>538</v>
      </c>
      <c r="CU11" s="209" t="s">
        <v>537</v>
      </c>
      <c r="CV11" s="209" t="s">
        <v>538</v>
      </c>
      <c r="CW11" s="209" t="s">
        <v>537</v>
      </c>
      <c r="CX11" s="209" t="s">
        <v>538</v>
      </c>
      <c r="CY11" s="209" t="s">
        <v>537</v>
      </c>
      <c r="CZ11" s="209" t="s">
        <v>538</v>
      </c>
      <c r="DA11" s="209" t="s">
        <v>537</v>
      </c>
      <c r="DB11" s="209" t="s">
        <v>538</v>
      </c>
      <c r="DC11" s="373"/>
      <c r="DD11" s="373"/>
      <c r="DE11" s="373"/>
      <c r="DF11" s="373"/>
      <c r="DG11" s="373"/>
      <c r="DH11" s="373"/>
      <c r="DI11" s="373"/>
      <c r="DJ11" s="245"/>
      <c r="DK11" s="373"/>
      <c r="DL11" s="245"/>
      <c r="DM11" s="373"/>
      <c r="DN11" s="209" t="s">
        <v>537</v>
      </c>
      <c r="DO11" s="209" t="s">
        <v>538</v>
      </c>
      <c r="DP11" s="209" t="s">
        <v>537</v>
      </c>
      <c r="DQ11" s="209" t="s">
        <v>538</v>
      </c>
      <c r="DR11" s="209" t="s">
        <v>537</v>
      </c>
      <c r="DS11" s="209" t="s">
        <v>538</v>
      </c>
      <c r="DT11" s="209" t="s">
        <v>537</v>
      </c>
      <c r="DU11" s="209" t="s">
        <v>538</v>
      </c>
      <c r="DV11" s="209" t="s">
        <v>537</v>
      </c>
      <c r="DW11" s="209" t="s">
        <v>538</v>
      </c>
      <c r="DX11" s="209" t="s">
        <v>537</v>
      </c>
      <c r="DY11" s="209" t="s">
        <v>538</v>
      </c>
      <c r="DZ11" s="209" t="s">
        <v>537</v>
      </c>
      <c r="EA11" s="209" t="s">
        <v>538</v>
      </c>
      <c r="EB11" s="209" t="s">
        <v>537</v>
      </c>
      <c r="EC11" s="209" t="s">
        <v>538</v>
      </c>
      <c r="ED11" s="209" t="s">
        <v>537</v>
      </c>
      <c r="EE11" s="209" t="s">
        <v>538</v>
      </c>
      <c r="EF11" s="209" t="s">
        <v>537</v>
      </c>
      <c r="EG11" s="209" t="s">
        <v>538</v>
      </c>
      <c r="EH11" s="209" t="s">
        <v>537</v>
      </c>
      <c r="EI11" s="209" t="s">
        <v>538</v>
      </c>
      <c r="EJ11" s="209" t="s">
        <v>537</v>
      </c>
      <c r="EK11" s="209" t="s">
        <v>538</v>
      </c>
      <c r="EL11" s="209" t="s">
        <v>537</v>
      </c>
      <c r="EM11" s="209" t="s">
        <v>538</v>
      </c>
      <c r="EN11" s="209" t="s">
        <v>537</v>
      </c>
      <c r="EO11" s="209" t="s">
        <v>538</v>
      </c>
      <c r="EP11" s="209" t="s">
        <v>537</v>
      </c>
      <c r="EQ11" s="209" t="s">
        <v>538</v>
      </c>
      <c r="ER11" s="209" t="s">
        <v>537</v>
      </c>
      <c r="ES11" s="209" t="s">
        <v>538</v>
      </c>
      <c r="ET11" s="209" t="s">
        <v>537</v>
      </c>
      <c r="EU11" s="209" t="s">
        <v>538</v>
      </c>
      <c r="EV11" s="209" t="s">
        <v>537</v>
      </c>
      <c r="EW11" s="209" t="s">
        <v>538</v>
      </c>
      <c r="EX11" s="209" t="s">
        <v>537</v>
      </c>
      <c r="EY11" s="209" t="s">
        <v>538</v>
      </c>
      <c r="EZ11" s="209" t="s">
        <v>537</v>
      </c>
      <c r="FA11" s="209" t="s">
        <v>538</v>
      </c>
      <c r="FB11" s="209" t="s">
        <v>537</v>
      </c>
      <c r="FC11" s="209" t="s">
        <v>538</v>
      </c>
      <c r="FD11" s="209" t="s">
        <v>537</v>
      </c>
      <c r="FE11" s="209" t="s">
        <v>538</v>
      </c>
      <c r="FF11" s="209" t="s">
        <v>537</v>
      </c>
      <c r="FG11" s="209" t="s">
        <v>538</v>
      </c>
      <c r="FH11" s="209" t="s">
        <v>537</v>
      </c>
      <c r="FI11" s="209" t="s">
        <v>538</v>
      </c>
      <c r="FJ11" s="209" t="s">
        <v>537</v>
      </c>
      <c r="FK11" s="209" t="s">
        <v>538</v>
      </c>
      <c r="FL11" s="209" t="s">
        <v>537</v>
      </c>
      <c r="FM11" s="209" t="s">
        <v>538</v>
      </c>
      <c r="FN11" s="209" t="s">
        <v>537</v>
      </c>
      <c r="FO11" s="209" t="s">
        <v>538</v>
      </c>
      <c r="FP11" s="209" t="s">
        <v>537</v>
      </c>
      <c r="FQ11" s="209" t="s">
        <v>538</v>
      </c>
      <c r="FR11" s="209" t="s">
        <v>537</v>
      </c>
      <c r="FS11" s="209" t="s">
        <v>538</v>
      </c>
      <c r="FT11" s="209" t="s">
        <v>537</v>
      </c>
      <c r="FU11" s="209" t="s">
        <v>538</v>
      </c>
      <c r="FV11" s="209" t="s">
        <v>537</v>
      </c>
      <c r="FW11" s="209" t="s">
        <v>538</v>
      </c>
      <c r="FX11" s="209" t="s">
        <v>537</v>
      </c>
      <c r="FY11" s="209" t="s">
        <v>538</v>
      </c>
      <c r="FZ11" s="209" t="s">
        <v>537</v>
      </c>
      <c r="GA11" s="209" t="s">
        <v>538</v>
      </c>
      <c r="GB11" s="209" t="s">
        <v>537</v>
      </c>
      <c r="GC11" s="209" t="s">
        <v>538</v>
      </c>
      <c r="GD11" s="209" t="s">
        <v>537</v>
      </c>
      <c r="GE11" s="209" t="s">
        <v>538</v>
      </c>
    </row>
    <row r="12" spans="1:201" s="20" customFormat="1" ht="21.95" hidden="1" customHeight="1">
      <c r="A12" s="11" t="s">
        <v>8</v>
      </c>
      <c r="B12" s="21"/>
      <c r="C12" s="21"/>
      <c r="D12" s="24"/>
      <c r="E12" s="22"/>
      <c r="F12" s="22"/>
      <c r="G12" s="22"/>
      <c r="H12" s="87"/>
      <c r="I12" s="86"/>
      <c r="J12" s="54"/>
      <c r="K12" s="54"/>
      <c r="L12" s="54"/>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23"/>
      <c r="AY12" s="23"/>
      <c r="AZ12" s="23"/>
      <c r="BA12" s="19"/>
      <c r="BB12" s="19"/>
      <c r="BC12" s="19"/>
      <c r="BD12" s="19"/>
      <c r="BE12" s="19"/>
      <c r="BF12" s="19"/>
      <c r="BG12" s="19"/>
      <c r="BH12" s="19"/>
      <c r="BI12" s="19"/>
      <c r="BJ12" s="19"/>
      <c r="BK12" s="18"/>
      <c r="BL12" s="18"/>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6"/>
      <c r="DD12" s="6"/>
      <c r="DE12" s="6"/>
      <c r="DF12" s="6"/>
      <c r="DG12" s="6"/>
      <c r="DH12" s="6"/>
      <c r="DI12" s="6"/>
      <c r="DJ12" s="6"/>
      <c r="DK12" s="6"/>
      <c r="DL12" s="6"/>
      <c r="DM12" s="6"/>
      <c r="FR12" s="380"/>
      <c r="FS12" s="380"/>
    </row>
    <row r="13" spans="1:201" s="64" customFormat="1" ht="25.5" hidden="1">
      <c r="A13" s="29" t="s">
        <v>34</v>
      </c>
      <c r="B13" s="176" t="s">
        <v>133</v>
      </c>
      <c r="C13" s="541" t="s">
        <v>369</v>
      </c>
      <c r="D13" s="542"/>
      <c r="E13" s="49" t="s">
        <v>43</v>
      </c>
      <c r="F13" s="84"/>
      <c r="G13" s="27" t="s">
        <v>5</v>
      </c>
      <c r="H13" s="61">
        <f>SUM(H14:H17)</f>
        <v>0</v>
      </c>
      <c r="I13" s="61">
        <f>SUM(I14:I20)</f>
        <v>1.0232000000000001</v>
      </c>
      <c r="J13" s="145">
        <v>2017</v>
      </c>
      <c r="K13" s="145">
        <v>2022</v>
      </c>
      <c r="L13" s="145"/>
      <c r="M13" s="315">
        <f>SUM(M14:M28)</f>
        <v>9624.8318980000004</v>
      </c>
      <c r="N13" s="315"/>
      <c r="O13" s="315">
        <f>SUM(O14:O28)</f>
        <v>21621.891063384031</v>
      </c>
      <c r="P13" s="66">
        <f t="shared" ref="P13:U28" si="0">BA13+BO13+CC13+CQ13</f>
        <v>2141.3500180000001</v>
      </c>
      <c r="Q13" s="66">
        <f t="shared" si="0"/>
        <v>2141.3500180000001</v>
      </c>
      <c r="R13" s="66">
        <f t="shared" si="0"/>
        <v>7483.4818799999994</v>
      </c>
      <c r="S13" s="66">
        <f t="shared" si="0"/>
        <v>4755.2140000000009</v>
      </c>
      <c r="T13" s="66">
        <f t="shared" si="0"/>
        <v>0</v>
      </c>
      <c r="U13" s="66">
        <f t="shared" si="0"/>
        <v>9186.9030000000002</v>
      </c>
      <c r="V13" s="315">
        <f>SUM(V14:V28)</f>
        <v>482.22267999999997</v>
      </c>
      <c r="W13" s="315">
        <f>SUM(W14:W28)</f>
        <v>740.93907999999999</v>
      </c>
      <c r="X13" s="315">
        <f t="shared" ref="X13:AE13" si="1">SUM(X14:X28)</f>
        <v>3112.4587200000001</v>
      </c>
      <c r="Y13" s="315">
        <f t="shared" si="1"/>
        <v>0</v>
      </c>
      <c r="Z13" s="315">
        <f t="shared" si="1"/>
        <v>0</v>
      </c>
      <c r="AA13" s="315">
        <f t="shared" si="1"/>
        <v>0</v>
      </c>
      <c r="AB13" s="315">
        <f t="shared" si="1"/>
        <v>0</v>
      </c>
      <c r="AC13" s="315">
        <f t="shared" si="1"/>
        <v>0</v>
      </c>
      <c r="AD13" s="315">
        <f t="shared" si="1"/>
        <v>0</v>
      </c>
      <c r="AE13" s="315">
        <f t="shared" si="1"/>
        <v>0</v>
      </c>
      <c r="AF13" s="66"/>
      <c r="AG13" s="66">
        <f t="shared" ref="AG13:AH28" si="2">BG13+BU13+CI13+CW13</f>
        <v>0</v>
      </c>
      <c r="AH13" s="66">
        <f t="shared" si="2"/>
        <v>5367.4</v>
      </c>
      <c r="AI13" s="315">
        <f>SUM(AI14:AI28)</f>
        <v>25925.863649999999</v>
      </c>
      <c r="AJ13" s="315">
        <f>SUM(AJ14:AJ28)</f>
        <v>7663.5960500000001</v>
      </c>
      <c r="AK13" s="315">
        <f>SUM(AK14:AK28)</f>
        <v>18262.267599999999</v>
      </c>
      <c r="AL13" s="315">
        <f t="shared" ref="AL13:AR13" si="3">SUM(AL14:AL28)</f>
        <v>0</v>
      </c>
      <c r="AM13" s="315">
        <f t="shared" si="3"/>
        <v>0</v>
      </c>
      <c r="AN13" s="315">
        <f t="shared" si="3"/>
        <v>0</v>
      </c>
      <c r="AO13" s="315">
        <f t="shared" si="3"/>
        <v>0</v>
      </c>
      <c r="AP13" s="315">
        <f t="shared" si="3"/>
        <v>0</v>
      </c>
      <c r="AQ13" s="315">
        <f t="shared" si="3"/>
        <v>0</v>
      </c>
      <c r="AR13" s="315">
        <f t="shared" si="3"/>
        <v>0</v>
      </c>
      <c r="AS13" s="66">
        <f t="shared" ref="AS13:AT28" si="4">BI13+BW13+CK13+CY13</f>
        <v>0</v>
      </c>
      <c r="AT13" s="66">
        <f t="shared" si="4"/>
        <v>0</v>
      </c>
      <c r="AU13" s="66"/>
      <c r="AV13" s="66">
        <f t="shared" ref="AV13:AW28" si="5">BK13+BY13+CM13+DA13</f>
        <v>0</v>
      </c>
      <c r="AW13" s="66">
        <f t="shared" si="5"/>
        <v>171.02404538403601</v>
      </c>
      <c r="AX13" s="66"/>
      <c r="AY13" s="62">
        <f t="shared" ref="AY13:DB13" si="6">SUM(AY14:AY28)</f>
        <v>0</v>
      </c>
      <c r="AZ13" s="62">
        <f t="shared" si="6"/>
        <v>890.7</v>
      </c>
      <c r="BA13" s="62">
        <f t="shared" si="6"/>
        <v>0</v>
      </c>
      <c r="BB13" s="62">
        <f t="shared" si="6"/>
        <v>0</v>
      </c>
      <c r="BC13" s="62">
        <f t="shared" si="6"/>
        <v>0</v>
      </c>
      <c r="BD13" s="62">
        <f t="shared" si="6"/>
        <v>0</v>
      </c>
      <c r="BE13" s="62">
        <f t="shared" si="6"/>
        <v>0</v>
      </c>
      <c r="BF13" s="62">
        <f t="shared" si="6"/>
        <v>92.200000000000045</v>
      </c>
      <c r="BG13" s="62">
        <f t="shared" si="6"/>
        <v>0</v>
      </c>
      <c r="BH13" s="62">
        <f t="shared" si="6"/>
        <v>798.5</v>
      </c>
      <c r="BI13" s="62">
        <f t="shared" si="6"/>
        <v>0</v>
      </c>
      <c r="BJ13" s="62">
        <f t="shared" si="6"/>
        <v>0</v>
      </c>
      <c r="BK13" s="62">
        <f t="shared" si="6"/>
        <v>0</v>
      </c>
      <c r="BL13" s="62">
        <f t="shared" si="6"/>
        <v>0</v>
      </c>
      <c r="BM13" s="62">
        <f t="shared" si="6"/>
        <v>9624.8318980000004</v>
      </c>
      <c r="BN13" s="62">
        <f t="shared" si="6"/>
        <v>20731.191063384034</v>
      </c>
      <c r="BO13" s="62">
        <f t="shared" si="6"/>
        <v>2141.3500180000001</v>
      </c>
      <c r="BP13" s="62">
        <f t="shared" si="6"/>
        <v>2141.3500180000001</v>
      </c>
      <c r="BQ13" s="62">
        <f t="shared" si="6"/>
        <v>7483.4818799999994</v>
      </c>
      <c r="BR13" s="62">
        <f t="shared" si="6"/>
        <v>4755.2140000000009</v>
      </c>
      <c r="BS13" s="62">
        <f t="shared" si="6"/>
        <v>0</v>
      </c>
      <c r="BT13" s="62">
        <f t="shared" si="6"/>
        <v>9094.7029999999995</v>
      </c>
      <c r="BU13" s="62">
        <f t="shared" si="6"/>
        <v>0</v>
      </c>
      <c r="BV13" s="62">
        <f t="shared" si="6"/>
        <v>4568.8999999999996</v>
      </c>
      <c r="BW13" s="62">
        <f t="shared" si="6"/>
        <v>0</v>
      </c>
      <c r="BX13" s="62">
        <f t="shared" si="6"/>
        <v>0</v>
      </c>
      <c r="BY13" s="62">
        <f t="shared" si="6"/>
        <v>0</v>
      </c>
      <c r="BZ13" s="62">
        <f t="shared" si="6"/>
        <v>171.02404538403601</v>
      </c>
      <c r="CA13" s="62">
        <f t="shared" si="6"/>
        <v>0</v>
      </c>
      <c r="CB13" s="62">
        <f t="shared" si="6"/>
        <v>0</v>
      </c>
      <c r="CC13" s="62">
        <f t="shared" si="6"/>
        <v>0</v>
      </c>
      <c r="CD13" s="62">
        <f t="shared" si="6"/>
        <v>0</v>
      </c>
      <c r="CE13" s="62">
        <f t="shared" si="6"/>
        <v>0</v>
      </c>
      <c r="CF13" s="62">
        <f t="shared" si="6"/>
        <v>0</v>
      </c>
      <c r="CG13" s="62">
        <f t="shared" si="6"/>
        <v>0</v>
      </c>
      <c r="CH13" s="62">
        <f t="shared" si="6"/>
        <v>0</v>
      </c>
      <c r="CI13" s="62">
        <f t="shared" si="6"/>
        <v>0</v>
      </c>
      <c r="CJ13" s="62">
        <f t="shared" si="6"/>
        <v>0</v>
      </c>
      <c r="CK13" s="62">
        <f t="shared" si="6"/>
        <v>0</v>
      </c>
      <c r="CL13" s="62">
        <f t="shared" si="6"/>
        <v>0</v>
      </c>
      <c r="CM13" s="62">
        <f t="shared" si="6"/>
        <v>0</v>
      </c>
      <c r="CN13" s="62">
        <f t="shared" si="6"/>
        <v>0</v>
      </c>
      <c r="CO13" s="62">
        <f t="shared" si="6"/>
        <v>0</v>
      </c>
      <c r="CP13" s="62">
        <f t="shared" si="6"/>
        <v>0</v>
      </c>
      <c r="CQ13" s="62">
        <f t="shared" si="6"/>
        <v>0</v>
      </c>
      <c r="CR13" s="62">
        <f t="shared" si="6"/>
        <v>0</v>
      </c>
      <c r="CS13" s="62">
        <f t="shared" si="6"/>
        <v>0</v>
      </c>
      <c r="CT13" s="62">
        <f t="shared" si="6"/>
        <v>0</v>
      </c>
      <c r="CU13" s="62">
        <f t="shared" si="6"/>
        <v>0</v>
      </c>
      <c r="CV13" s="62">
        <f t="shared" si="6"/>
        <v>0</v>
      </c>
      <c r="CW13" s="62">
        <f t="shared" si="6"/>
        <v>0</v>
      </c>
      <c r="CX13" s="62">
        <f t="shared" si="6"/>
        <v>0</v>
      </c>
      <c r="CY13" s="62">
        <f t="shared" si="6"/>
        <v>0</v>
      </c>
      <c r="CZ13" s="62">
        <f t="shared" si="6"/>
        <v>0</v>
      </c>
      <c r="DA13" s="62">
        <f t="shared" si="6"/>
        <v>0</v>
      </c>
      <c r="DB13" s="62">
        <f t="shared" si="6"/>
        <v>0</v>
      </c>
      <c r="DC13" s="63"/>
      <c r="DD13" s="63"/>
      <c r="DE13" s="63"/>
      <c r="DF13" s="63"/>
      <c r="DG13" s="63"/>
      <c r="DH13" s="63"/>
      <c r="DI13" s="63"/>
      <c r="DJ13" s="63"/>
      <c r="DK13" s="63"/>
      <c r="DL13" s="63"/>
      <c r="DM13" s="63"/>
      <c r="DN13" s="64">
        <f>DP13+DR13+DT13+DV13+DX13+DZ13</f>
        <v>0</v>
      </c>
      <c r="DO13" s="64">
        <f>DQ13+DS13+DU13+DW13+DY13+EA13</f>
        <v>890.7</v>
      </c>
      <c r="DP13" s="64">
        <f>BA13</f>
        <v>0</v>
      </c>
      <c r="DQ13" s="64">
        <f>BB13</f>
        <v>0</v>
      </c>
      <c r="DR13" s="64">
        <f t="shared" ref="DR13:DR76" si="7">BC13</f>
        <v>0</v>
      </c>
      <c r="DS13" s="64">
        <f t="shared" ref="DS13:DS76" si="8">BD13</f>
        <v>0</v>
      </c>
      <c r="DT13" s="64">
        <f t="shared" ref="DT13:DT76" si="9">BE13</f>
        <v>0</v>
      </c>
      <c r="DU13" s="64">
        <f t="shared" ref="DU13:DU76" si="10">BF13</f>
        <v>92.200000000000045</v>
      </c>
      <c r="DV13" s="64">
        <f t="shared" ref="DV13:DV76" si="11">BG13</f>
        <v>0</v>
      </c>
      <c r="DW13" s="64">
        <f t="shared" ref="DW13:DW76" si="12">BH13</f>
        <v>798.5</v>
      </c>
      <c r="DX13" s="64">
        <f t="shared" ref="DX13:DX76" si="13">BI13</f>
        <v>0</v>
      </c>
      <c r="DY13" s="64">
        <f t="shared" ref="DY13:DY76" si="14">BJ13</f>
        <v>0</v>
      </c>
      <c r="DZ13" s="64">
        <f t="shared" ref="DZ13:DZ76" si="15">BK13</f>
        <v>0</v>
      </c>
      <c r="EA13" s="64">
        <f t="shared" ref="EA13:EA76" si="16">BL13</f>
        <v>0</v>
      </c>
      <c r="EB13" s="64">
        <f>ED13+EF13+EH13+EJ13+EL13+EN13</f>
        <v>9624.8318980000004</v>
      </c>
      <c r="EC13" s="64">
        <f>EE13+EG13+EI13+EK13+EM13+EO13</f>
        <v>20731.191063384034</v>
      </c>
      <c r="ED13" s="64">
        <f t="shared" ref="ED13:ED76" si="17">BO13</f>
        <v>2141.3500180000001</v>
      </c>
      <c r="EE13" s="64">
        <f t="shared" ref="EE13:EE76" si="18">BP13</f>
        <v>2141.3500180000001</v>
      </c>
      <c r="EF13" s="64">
        <f t="shared" ref="EF13:EF76" si="19">BQ13</f>
        <v>7483.4818799999994</v>
      </c>
      <c r="EG13" s="64">
        <f t="shared" ref="EG13:EG76" si="20">BR13</f>
        <v>4755.2140000000009</v>
      </c>
      <c r="EH13" s="64">
        <f t="shared" ref="EH13:EH76" si="21">BS13</f>
        <v>0</v>
      </c>
      <c r="EI13" s="64">
        <f t="shared" ref="EI13:EI76" si="22">BT13</f>
        <v>9094.7029999999995</v>
      </c>
      <c r="EJ13" s="64">
        <f t="shared" ref="EJ13:EJ76" si="23">BU13</f>
        <v>0</v>
      </c>
      <c r="EK13" s="64">
        <f t="shared" ref="EK13:EK76" si="24">BV13</f>
        <v>4568.8999999999996</v>
      </c>
      <c r="EL13" s="64">
        <f t="shared" ref="EL13:EL76" si="25">BW13</f>
        <v>0</v>
      </c>
      <c r="EM13" s="64">
        <f t="shared" ref="EM13:EM76" si="26">BX13</f>
        <v>0</v>
      </c>
      <c r="EN13" s="64">
        <f t="shared" ref="EN13:EN76" si="27">BY13</f>
        <v>0</v>
      </c>
      <c r="EO13" s="64">
        <f t="shared" ref="EO13:EO76" si="28">BZ13</f>
        <v>171.02404538403601</v>
      </c>
      <c r="EP13" s="64">
        <f>ER13+ET13+EV13+EX13+EZ13+FB13</f>
        <v>0</v>
      </c>
      <c r="EQ13" s="64">
        <f t="shared" ref="EQ13:EQ76" si="29">ES13+EU13+EW13+EY13+FA13+FC13</f>
        <v>0</v>
      </c>
      <c r="ER13" s="64">
        <f t="shared" ref="ER13:ER76" si="30">CC13</f>
        <v>0</v>
      </c>
      <c r="ES13" s="64">
        <f t="shared" ref="ES13:ES76" si="31">CD13</f>
        <v>0</v>
      </c>
      <c r="ET13" s="64">
        <f t="shared" ref="ET13:ET76" si="32">CE13</f>
        <v>0</v>
      </c>
      <c r="EU13" s="64">
        <f t="shared" ref="EU13:EU76" si="33">CF13</f>
        <v>0</v>
      </c>
      <c r="EV13" s="64">
        <f t="shared" ref="EV13:EV76" si="34">CG13</f>
        <v>0</v>
      </c>
      <c r="EW13" s="64">
        <f t="shared" ref="EW13:EW76" si="35">CH13</f>
        <v>0</v>
      </c>
      <c r="EX13" s="64">
        <f t="shared" ref="EX13:EX76" si="36">CI13</f>
        <v>0</v>
      </c>
      <c r="EY13" s="64">
        <f t="shared" ref="EY13:EY76" si="37">CJ13</f>
        <v>0</v>
      </c>
      <c r="EZ13" s="64">
        <f t="shared" ref="EZ13:EZ76" si="38">CK13</f>
        <v>0</v>
      </c>
      <c r="FA13" s="64">
        <f t="shared" ref="FA13:FA76" si="39">CL13</f>
        <v>0</v>
      </c>
      <c r="FB13" s="64">
        <f t="shared" ref="FB13:FB76" si="40">CM13</f>
        <v>0</v>
      </c>
      <c r="FC13" s="64">
        <f t="shared" ref="FC13:FC76" si="41">CN13</f>
        <v>0</v>
      </c>
      <c r="FD13" s="64">
        <f>FF13+FH13+FJ13+FL13+FN13+FP13</f>
        <v>0</v>
      </c>
      <c r="FE13" s="64">
        <f t="shared" ref="FE13:FE76" si="42">FG13+FI13+FK13+FM13+FO13+FQ13</f>
        <v>0</v>
      </c>
      <c r="FF13" s="64">
        <f t="shared" ref="FF13:FF76" si="43">CQ13</f>
        <v>0</v>
      </c>
      <c r="FG13" s="64">
        <f t="shared" ref="FG13:FG76" si="44">CR13</f>
        <v>0</v>
      </c>
      <c r="FH13" s="64">
        <f t="shared" ref="FH13:FH76" si="45">CS13</f>
        <v>0</v>
      </c>
      <c r="FI13" s="64">
        <f t="shared" ref="FI13:FI76" si="46">CT13</f>
        <v>0</v>
      </c>
      <c r="FJ13" s="64">
        <f t="shared" ref="FJ13:FJ76" si="47">CU13</f>
        <v>0</v>
      </c>
      <c r="FK13" s="64">
        <f t="shared" ref="FK13:FK76" si="48">CV13</f>
        <v>0</v>
      </c>
      <c r="FL13" s="64">
        <f t="shared" ref="FL13:FL76" si="49">CW13</f>
        <v>0</v>
      </c>
      <c r="FM13" s="64">
        <f t="shared" ref="FM13:FM76" si="50">CX13</f>
        <v>0</v>
      </c>
      <c r="FN13" s="64">
        <f t="shared" ref="FN13:FN76" si="51">CY13</f>
        <v>0</v>
      </c>
      <c r="FO13" s="64">
        <f t="shared" ref="FO13:FO76" si="52">CZ13</f>
        <v>0</v>
      </c>
      <c r="FP13" s="64">
        <f t="shared" ref="FP13:FP76" si="53">DA13</f>
        <v>0</v>
      </c>
      <c r="FQ13" s="64">
        <f t="shared" ref="FQ13:FQ76" si="54">DB13</f>
        <v>0</v>
      </c>
      <c r="FR13" s="380">
        <f t="shared" ref="FR13:FR75" si="55">FT13+FV13+FX13+FZ13+GB13+GD13</f>
        <v>9624.8318980000004</v>
      </c>
      <c r="FS13" s="380">
        <f t="shared" ref="FS13:FS75" si="56">FU13+FW13+FY13+GA13+GC13+GE13</f>
        <v>21621.891063384035</v>
      </c>
      <c r="FT13" s="64">
        <f>BA13+BO13+CC13+CQ13</f>
        <v>2141.3500180000001</v>
      </c>
      <c r="FU13" s="64">
        <f t="shared" ref="FU13:FU76" si="57">BB13+BP13+CD13+CR13</f>
        <v>2141.3500180000001</v>
      </c>
      <c r="FV13" s="64">
        <f t="shared" ref="FV13:FV76" si="58">BC13+BQ13+CE13+CS13</f>
        <v>7483.4818799999994</v>
      </c>
      <c r="FW13" s="64">
        <f t="shared" ref="FW13:FW76" si="59">BD13+BR13+CF13+CT13</f>
        <v>4755.2140000000009</v>
      </c>
      <c r="FX13" s="64">
        <f t="shared" ref="FX13:FX76" si="60">BE13+BS13+CG13+CU13</f>
        <v>0</v>
      </c>
      <c r="FY13" s="64">
        <f t="shared" ref="FY13:FY76" si="61">BF13+BT13+CH13+CV13</f>
        <v>9186.9030000000002</v>
      </c>
      <c r="FZ13" s="64">
        <f t="shared" ref="FZ13:FZ76" si="62">BG13+BU13+CI13+CW13</f>
        <v>0</v>
      </c>
      <c r="GA13" s="64">
        <f t="shared" ref="GA13:GA76" si="63">BH13+BV13+CJ13+CX13</f>
        <v>5367.4</v>
      </c>
      <c r="GB13" s="64">
        <f t="shared" ref="GB13:GB76" si="64">BI13+BW13+CK13+CY13</f>
        <v>0</v>
      </c>
      <c r="GC13" s="64">
        <f t="shared" ref="GC13:GC76" si="65">BJ13+BX13+CL13+CZ13</f>
        <v>0</v>
      </c>
      <c r="GD13" s="64">
        <f t="shared" ref="GD13:GD76" si="66">BK13+BY13+CM13+DA13</f>
        <v>0</v>
      </c>
      <c r="GE13" s="64">
        <f t="shared" ref="GE13:GE76" si="67">BL13+BZ13+CN13+DB13</f>
        <v>171.02404538403601</v>
      </c>
    </row>
    <row r="14" spans="1:201" s="52" customFormat="1" ht="25.5" hidden="1" outlineLevel="1">
      <c r="A14" s="57" t="s">
        <v>9</v>
      </c>
      <c r="B14" s="65" t="s">
        <v>139</v>
      </c>
      <c r="C14" s="283" t="s">
        <v>77</v>
      </c>
      <c r="D14" s="60" t="s">
        <v>177</v>
      </c>
      <c r="E14" s="245" t="s">
        <v>6</v>
      </c>
      <c r="F14" s="83">
        <v>1.2169000000000001</v>
      </c>
      <c r="G14" s="245" t="s">
        <v>5</v>
      </c>
      <c r="H14" s="34">
        <v>0</v>
      </c>
      <c r="I14" s="34">
        <f>'[58]2-ип тс '!$H$19</f>
        <v>0.49</v>
      </c>
      <c r="J14" s="245">
        <v>2018</v>
      </c>
      <c r="K14" s="245">
        <v>2018</v>
      </c>
      <c r="L14" s="245"/>
      <c r="M14" s="66">
        <f t="shared" ref="M14:M28" si="68">+P14+R14+T14+AG14+AS14+AV14</f>
        <v>2468.2660000000001</v>
      </c>
      <c r="N14" s="66"/>
      <c r="O14" s="66">
        <f t="shared" ref="O14:O28" si="69">+Q14+S14+U14+AH14+AT14+AW14</f>
        <v>2468.2660000000001</v>
      </c>
      <c r="P14" s="66">
        <f t="shared" si="0"/>
        <v>0</v>
      </c>
      <c r="Q14" s="66">
        <f t="shared" si="0"/>
        <v>0</v>
      </c>
      <c r="R14" s="66">
        <f t="shared" si="0"/>
        <v>2468.2660000000001</v>
      </c>
      <c r="S14" s="66">
        <f t="shared" si="0"/>
        <v>2468.2660000000001</v>
      </c>
      <c r="T14" s="66">
        <f t="shared" si="0"/>
        <v>0</v>
      </c>
      <c r="U14" s="66">
        <f t="shared" si="0"/>
        <v>0</v>
      </c>
      <c r="V14" s="66">
        <f t="shared" ref="V14:V25" si="70">SUBTOTAL(9,W14:AE14)</f>
        <v>0</v>
      </c>
      <c r="W14" s="66"/>
      <c r="X14" s="66"/>
      <c r="Y14" s="66"/>
      <c r="Z14" s="66"/>
      <c r="AA14" s="66"/>
      <c r="AB14" s="66"/>
      <c r="AC14" s="66"/>
      <c r="AD14" s="66"/>
      <c r="AE14" s="66"/>
      <c r="AF14" s="66"/>
      <c r="AG14" s="66">
        <f t="shared" si="2"/>
        <v>0</v>
      </c>
      <c r="AH14" s="66">
        <f t="shared" si="2"/>
        <v>0</v>
      </c>
      <c r="AI14" s="66">
        <f>SUM(AJ14:AR14)</f>
        <v>0</v>
      </c>
      <c r="AJ14" s="66"/>
      <c r="AK14" s="66"/>
      <c r="AL14" s="66"/>
      <c r="AM14" s="66"/>
      <c r="AN14" s="66"/>
      <c r="AO14" s="66"/>
      <c r="AP14" s="66"/>
      <c r="AQ14" s="66"/>
      <c r="AR14" s="66"/>
      <c r="AS14" s="66">
        <f t="shared" si="4"/>
        <v>0</v>
      </c>
      <c r="AT14" s="66">
        <f t="shared" si="4"/>
        <v>0</v>
      </c>
      <c r="AU14" s="66"/>
      <c r="AV14" s="66">
        <f t="shared" si="5"/>
        <v>0</v>
      </c>
      <c r="AW14" s="66">
        <f t="shared" si="5"/>
        <v>0</v>
      </c>
      <c r="AX14" s="66"/>
      <c r="AY14" s="34">
        <f t="shared" ref="AY14:AZ28" si="71">+BA14+BC14+BE14+BG14+BI14+BK14</f>
        <v>0</v>
      </c>
      <c r="AZ14" s="34">
        <f t="shared" si="71"/>
        <v>0</v>
      </c>
      <c r="BA14" s="50"/>
      <c r="BB14" s="50"/>
      <c r="BC14" s="50"/>
      <c r="BD14" s="50"/>
      <c r="BE14" s="50"/>
      <c r="BF14" s="50"/>
      <c r="BG14" s="50"/>
      <c r="BH14" s="50"/>
      <c r="BI14" s="50"/>
      <c r="BJ14" s="50"/>
      <c r="BK14" s="67"/>
      <c r="BL14" s="67"/>
      <c r="BM14" s="34">
        <f t="shared" ref="BM14:BN28" si="72">+BO14+BQ14+BS14+BU14+BW14+BY14</f>
        <v>2468.2660000000001</v>
      </c>
      <c r="BN14" s="34">
        <f t="shared" si="72"/>
        <v>2468.2660000000001</v>
      </c>
      <c r="BO14" s="34"/>
      <c r="BP14" s="34"/>
      <c r="BQ14" s="34">
        <v>2468.2660000000001</v>
      </c>
      <c r="BR14" s="34">
        <v>2468.2660000000001</v>
      </c>
      <c r="BS14" s="34"/>
      <c r="BT14" s="34"/>
      <c r="BU14" s="34"/>
      <c r="BV14" s="34"/>
      <c r="BW14" s="34"/>
      <c r="BX14" s="34"/>
      <c r="BY14" s="34"/>
      <c r="BZ14" s="34"/>
      <c r="CA14" s="34">
        <f t="shared" ref="CA14:CB28" si="73">+CC14+CE14+CG14+CI14+CK14+CM14</f>
        <v>0</v>
      </c>
      <c r="CB14" s="34">
        <f t="shared" si="73"/>
        <v>0</v>
      </c>
      <c r="CC14" s="50"/>
      <c r="CD14" s="50"/>
      <c r="CE14" s="50"/>
      <c r="CF14" s="50"/>
      <c r="CG14" s="50"/>
      <c r="CH14" s="50"/>
      <c r="CI14" s="50"/>
      <c r="CJ14" s="50"/>
      <c r="CK14" s="50"/>
      <c r="CL14" s="50"/>
      <c r="CM14" s="50"/>
      <c r="CN14" s="50"/>
      <c r="CO14" s="34">
        <f t="shared" ref="CO14:CP28" si="74">+CQ14+CS14+CU14+CW14+CY14+DA14</f>
        <v>0</v>
      </c>
      <c r="CP14" s="34">
        <f t="shared" si="74"/>
        <v>0</v>
      </c>
      <c r="CQ14" s="50"/>
      <c r="CR14" s="50"/>
      <c r="CS14" s="50"/>
      <c r="CT14" s="50"/>
      <c r="CU14" s="50"/>
      <c r="CV14" s="50"/>
      <c r="CW14" s="50"/>
      <c r="CX14" s="50"/>
      <c r="CY14" s="50"/>
      <c r="CZ14" s="353"/>
      <c r="DA14" s="353"/>
      <c r="DB14" s="353"/>
      <c r="DC14" s="51"/>
      <c r="DD14" s="51"/>
      <c r="DE14" s="51"/>
      <c r="DF14" s="51"/>
      <c r="DG14" s="51"/>
      <c r="DH14" s="51"/>
      <c r="DI14" s="51"/>
      <c r="DJ14" s="51"/>
      <c r="DK14" s="51"/>
      <c r="DL14" s="51"/>
      <c r="DM14" s="51"/>
      <c r="DN14" s="64">
        <f t="shared" ref="DN14:DN77" si="75">DP14+DR14+DT14+DV14+DX14+DZ14</f>
        <v>0</v>
      </c>
      <c r="DO14" s="64">
        <f t="shared" ref="DO14:DO76" si="76">DQ14+DS14+DU14+DW14+DY14+EA14</f>
        <v>0</v>
      </c>
      <c r="DP14" s="64">
        <f t="shared" ref="DP14:DP77" si="77">BA14</f>
        <v>0</v>
      </c>
      <c r="DQ14" s="64">
        <f t="shared" ref="DQ14:DQ76" si="78">BB14</f>
        <v>0</v>
      </c>
      <c r="DR14" s="64">
        <f t="shared" si="7"/>
        <v>0</v>
      </c>
      <c r="DS14" s="64">
        <f t="shared" si="8"/>
        <v>0</v>
      </c>
      <c r="DT14" s="64">
        <f t="shared" si="9"/>
        <v>0</v>
      </c>
      <c r="DU14" s="64">
        <f t="shared" si="10"/>
        <v>0</v>
      </c>
      <c r="DV14" s="64">
        <f t="shared" si="11"/>
        <v>0</v>
      </c>
      <c r="DW14" s="64">
        <f t="shared" si="12"/>
        <v>0</v>
      </c>
      <c r="DX14" s="64">
        <f t="shared" si="13"/>
        <v>0</v>
      </c>
      <c r="DY14" s="64">
        <f t="shared" si="14"/>
        <v>0</v>
      </c>
      <c r="DZ14" s="64">
        <f t="shared" si="15"/>
        <v>0</v>
      </c>
      <c r="EA14" s="64">
        <f t="shared" si="16"/>
        <v>0</v>
      </c>
      <c r="EB14" s="64">
        <f t="shared" ref="EB14:EB77" si="79">ED14+EF14+EH14+EJ14+EL14+EN14</f>
        <v>2468.2660000000001</v>
      </c>
      <c r="EC14" s="64">
        <f t="shared" ref="EC14:EC76" si="80">EE14+EG14+EI14+EK14+EM14+EO14</f>
        <v>2468.2660000000001</v>
      </c>
      <c r="ED14" s="64">
        <f t="shared" si="17"/>
        <v>0</v>
      </c>
      <c r="EE14" s="64">
        <f t="shared" si="18"/>
        <v>0</v>
      </c>
      <c r="EF14" s="64">
        <f t="shared" si="19"/>
        <v>2468.2660000000001</v>
      </c>
      <c r="EG14" s="64">
        <f t="shared" si="20"/>
        <v>2468.2660000000001</v>
      </c>
      <c r="EH14" s="64">
        <f t="shared" si="21"/>
        <v>0</v>
      </c>
      <c r="EI14" s="64">
        <f t="shared" si="22"/>
        <v>0</v>
      </c>
      <c r="EJ14" s="64">
        <f t="shared" si="23"/>
        <v>0</v>
      </c>
      <c r="EK14" s="64">
        <f t="shared" si="24"/>
        <v>0</v>
      </c>
      <c r="EL14" s="64">
        <f t="shared" si="25"/>
        <v>0</v>
      </c>
      <c r="EM14" s="64">
        <f t="shared" si="26"/>
        <v>0</v>
      </c>
      <c r="EN14" s="64">
        <f t="shared" si="27"/>
        <v>0</v>
      </c>
      <c r="EO14" s="64">
        <f t="shared" si="28"/>
        <v>0</v>
      </c>
      <c r="EP14" s="64">
        <f t="shared" ref="EP14:EP77" si="81">ER14+ET14+EV14+EX14+EZ14+FB14</f>
        <v>0</v>
      </c>
      <c r="EQ14" s="64">
        <f t="shared" si="29"/>
        <v>0</v>
      </c>
      <c r="ER14" s="64">
        <f t="shared" si="30"/>
        <v>0</v>
      </c>
      <c r="ES14" s="64">
        <f t="shared" si="31"/>
        <v>0</v>
      </c>
      <c r="ET14" s="64">
        <f t="shared" si="32"/>
        <v>0</v>
      </c>
      <c r="EU14" s="64">
        <f t="shared" si="33"/>
        <v>0</v>
      </c>
      <c r="EV14" s="64">
        <f t="shared" si="34"/>
        <v>0</v>
      </c>
      <c r="EW14" s="64">
        <f t="shared" si="35"/>
        <v>0</v>
      </c>
      <c r="EX14" s="64">
        <f t="shared" si="36"/>
        <v>0</v>
      </c>
      <c r="EY14" s="64">
        <f t="shared" si="37"/>
        <v>0</v>
      </c>
      <c r="EZ14" s="64">
        <f t="shared" si="38"/>
        <v>0</v>
      </c>
      <c r="FA14" s="64">
        <f t="shared" si="39"/>
        <v>0</v>
      </c>
      <c r="FB14" s="64">
        <f t="shared" si="40"/>
        <v>0</v>
      </c>
      <c r="FC14" s="64">
        <f t="shared" si="41"/>
        <v>0</v>
      </c>
      <c r="FD14" s="64">
        <f t="shared" ref="FD14:FD77" si="82">FF14+FH14+FJ14+FL14+FN14+FP14</f>
        <v>0</v>
      </c>
      <c r="FE14" s="64">
        <f t="shared" si="42"/>
        <v>0</v>
      </c>
      <c r="FF14" s="64">
        <f t="shared" si="43"/>
        <v>0</v>
      </c>
      <c r="FG14" s="64">
        <f t="shared" si="44"/>
        <v>0</v>
      </c>
      <c r="FH14" s="64">
        <f t="shared" si="45"/>
        <v>0</v>
      </c>
      <c r="FI14" s="64">
        <f t="shared" si="46"/>
        <v>0</v>
      </c>
      <c r="FJ14" s="64">
        <f t="shared" si="47"/>
        <v>0</v>
      </c>
      <c r="FK14" s="64">
        <f t="shared" si="48"/>
        <v>0</v>
      </c>
      <c r="FL14" s="64">
        <f t="shared" si="49"/>
        <v>0</v>
      </c>
      <c r="FM14" s="64">
        <f t="shared" si="50"/>
        <v>0</v>
      </c>
      <c r="FN14" s="64">
        <f t="shared" si="51"/>
        <v>0</v>
      </c>
      <c r="FO14" s="64">
        <f t="shared" si="52"/>
        <v>0</v>
      </c>
      <c r="FP14" s="64">
        <f t="shared" si="53"/>
        <v>0</v>
      </c>
      <c r="FQ14" s="64">
        <f t="shared" si="54"/>
        <v>0</v>
      </c>
      <c r="FR14" s="380">
        <f t="shared" si="55"/>
        <v>2468.2660000000001</v>
      </c>
      <c r="FS14" s="380">
        <f t="shared" si="56"/>
        <v>2468.2660000000001</v>
      </c>
      <c r="FT14" s="64">
        <f t="shared" ref="FT14:FT77" si="83">BA14+BO14+CC14+CQ14</f>
        <v>0</v>
      </c>
      <c r="FU14" s="64">
        <f t="shared" si="57"/>
        <v>0</v>
      </c>
      <c r="FV14" s="64">
        <f t="shared" si="58"/>
        <v>2468.2660000000001</v>
      </c>
      <c r="FW14" s="64">
        <f t="shared" si="59"/>
        <v>2468.2660000000001</v>
      </c>
      <c r="FX14" s="64">
        <f t="shared" si="60"/>
        <v>0</v>
      </c>
      <c r="FY14" s="64">
        <f t="shared" si="61"/>
        <v>0</v>
      </c>
      <c r="FZ14" s="64">
        <f t="shared" si="62"/>
        <v>0</v>
      </c>
      <c r="GA14" s="64">
        <f t="shared" si="63"/>
        <v>0</v>
      </c>
      <c r="GB14" s="64">
        <f t="shared" si="64"/>
        <v>0</v>
      </c>
      <c r="GC14" s="64">
        <f t="shared" si="65"/>
        <v>0</v>
      </c>
      <c r="GD14" s="64">
        <f t="shared" si="66"/>
        <v>0</v>
      </c>
      <c r="GE14" s="64">
        <f t="shared" si="67"/>
        <v>0</v>
      </c>
    </row>
    <row r="15" spans="1:201" s="169" customFormat="1" ht="38.25" outlineLevel="1">
      <c r="A15" s="57" t="s">
        <v>429</v>
      </c>
      <c r="B15" s="65" t="s">
        <v>135</v>
      </c>
      <c r="C15" s="283" t="e">
        <f>#REF!</f>
        <v>#REF!</v>
      </c>
      <c r="D15" s="60" t="s">
        <v>186</v>
      </c>
      <c r="E15" s="245" t="s">
        <v>6</v>
      </c>
      <c r="F15" s="83">
        <f>'[59]план '!$E$94+'[59]план '!$F$94</f>
        <v>1.6975798</v>
      </c>
      <c r="G15" s="245" t="s">
        <v>5</v>
      </c>
      <c r="H15" s="34">
        <v>0</v>
      </c>
      <c r="I15" s="231">
        <f>('[60]свыше1,5'!$J$27+'[60]свыше1,5'!$L$27)/1000</f>
        <v>7.7200000000000005E-2</v>
      </c>
      <c r="J15" s="245">
        <v>2017</v>
      </c>
      <c r="K15" s="245">
        <v>2017</v>
      </c>
      <c r="L15" s="373" t="s">
        <v>605</v>
      </c>
      <c r="M15" s="66">
        <f t="shared" si="68"/>
        <v>1181.06</v>
      </c>
      <c r="N15" s="66" t="s">
        <v>604</v>
      </c>
      <c r="O15" s="341">
        <f>+Q15+S15+U15+AH15+AT15+AW15</f>
        <v>1181.06</v>
      </c>
      <c r="P15" s="66">
        <f t="shared" si="0"/>
        <v>1181.06</v>
      </c>
      <c r="Q15" s="66">
        <f t="shared" si="0"/>
        <v>1181.06</v>
      </c>
      <c r="R15" s="66">
        <f t="shared" si="0"/>
        <v>0</v>
      </c>
      <c r="S15" s="66">
        <f t="shared" si="0"/>
        <v>0</v>
      </c>
      <c r="T15" s="66">
        <f t="shared" si="0"/>
        <v>0</v>
      </c>
      <c r="U15" s="66">
        <f t="shared" si="0"/>
        <v>0</v>
      </c>
      <c r="V15" s="66">
        <f t="shared" si="70"/>
        <v>0</v>
      </c>
      <c r="W15" s="66"/>
      <c r="X15" s="66"/>
      <c r="Y15" s="66"/>
      <c r="Z15" s="66"/>
      <c r="AA15" s="66"/>
      <c r="AB15" s="66"/>
      <c r="AC15" s="66"/>
      <c r="AD15" s="66"/>
      <c r="AE15" s="66"/>
      <c r="AF15" s="66"/>
      <c r="AG15" s="66">
        <f t="shared" si="2"/>
        <v>0</v>
      </c>
      <c r="AH15" s="66">
        <f t="shared" si="2"/>
        <v>0</v>
      </c>
      <c r="AI15" s="66">
        <f t="shared" ref="AI15:AI80" si="84">SUM(AJ15:AR15)</f>
        <v>24944.740229999999</v>
      </c>
      <c r="AJ15" s="341">
        <v>7663.5960500000001</v>
      </c>
      <c r="AK15" s="341">
        <f>3954.78434+10800+2526.35984</f>
        <v>17281.144179999999</v>
      </c>
      <c r="AL15" s="66"/>
      <c r="AM15" s="66"/>
      <c r="AN15" s="66"/>
      <c r="AO15" s="66"/>
      <c r="AP15" s="66"/>
      <c r="AQ15" s="66"/>
      <c r="AR15" s="66"/>
      <c r="AS15" s="66">
        <f t="shared" si="4"/>
        <v>0</v>
      </c>
      <c r="AT15" s="66">
        <f t="shared" si="4"/>
        <v>0</v>
      </c>
      <c r="AU15" s="66"/>
      <c r="AV15" s="66">
        <f t="shared" si="5"/>
        <v>0</v>
      </c>
      <c r="AW15" s="66">
        <f t="shared" si="5"/>
        <v>0</v>
      </c>
      <c r="AX15" s="66"/>
      <c r="AY15" s="34">
        <f t="shared" si="71"/>
        <v>0</v>
      </c>
      <c r="AZ15" s="34">
        <f t="shared" si="71"/>
        <v>0</v>
      </c>
      <c r="BA15" s="50"/>
      <c r="BB15" s="50"/>
      <c r="BC15" s="50"/>
      <c r="BD15" s="50"/>
      <c r="BE15" s="50"/>
      <c r="BF15" s="50"/>
      <c r="BG15" s="50"/>
      <c r="BH15" s="50"/>
      <c r="BI15" s="50"/>
      <c r="BJ15" s="50"/>
      <c r="BK15" s="67"/>
      <c r="BL15" s="67"/>
      <c r="BM15" s="34">
        <f t="shared" si="72"/>
        <v>1181.06</v>
      </c>
      <c r="BN15" s="34">
        <f>+BP15+BR15+BT15+BV15+BX15+BZ15</f>
        <v>1181.06</v>
      </c>
      <c r="BO15" s="34">
        <v>1181.06</v>
      </c>
      <c r="BP15" s="34">
        <v>1181.06</v>
      </c>
      <c r="BQ15" s="34"/>
      <c r="BR15" s="34"/>
      <c r="BS15" s="34"/>
      <c r="BT15" s="34"/>
      <c r="BU15" s="34"/>
      <c r="BV15" s="34"/>
      <c r="BW15" s="34"/>
      <c r="BX15" s="34"/>
      <c r="BY15" s="34"/>
      <c r="BZ15" s="34"/>
      <c r="CA15" s="34">
        <f t="shared" si="73"/>
        <v>0</v>
      </c>
      <c r="CB15" s="34">
        <f t="shared" si="73"/>
        <v>0</v>
      </c>
      <c r="CC15" s="50"/>
      <c r="CD15" s="50"/>
      <c r="CE15" s="50"/>
      <c r="CF15" s="50"/>
      <c r="CG15" s="50"/>
      <c r="CH15" s="50"/>
      <c r="CI15" s="50"/>
      <c r="CJ15" s="50"/>
      <c r="CK15" s="50"/>
      <c r="CL15" s="50"/>
      <c r="CM15" s="50"/>
      <c r="CN15" s="50"/>
      <c r="CO15" s="34">
        <f t="shared" si="74"/>
        <v>0</v>
      </c>
      <c r="CP15" s="34">
        <f t="shared" si="74"/>
        <v>0</v>
      </c>
      <c r="CQ15" s="50"/>
      <c r="CR15" s="50"/>
      <c r="CS15" s="50"/>
      <c r="CT15" s="50"/>
      <c r="CU15" s="50"/>
      <c r="CV15" s="50"/>
      <c r="CW15" s="50"/>
      <c r="CX15" s="50"/>
      <c r="CY15" s="50"/>
      <c r="CZ15" s="353"/>
      <c r="DA15" s="353"/>
      <c r="DB15" s="353"/>
      <c r="DC15" s="168"/>
      <c r="DD15" s="168"/>
      <c r="DE15" s="168"/>
      <c r="DF15" s="168"/>
      <c r="DG15" s="168"/>
      <c r="DH15" s="168"/>
      <c r="DI15" s="168"/>
      <c r="DJ15" s="168"/>
      <c r="DK15" s="168"/>
      <c r="DL15" s="168"/>
      <c r="DM15" s="168"/>
      <c r="DN15" s="64">
        <f t="shared" si="75"/>
        <v>0</v>
      </c>
      <c r="DO15" s="64">
        <f t="shared" si="76"/>
        <v>0</v>
      </c>
      <c r="DP15" s="64">
        <f t="shared" si="77"/>
        <v>0</v>
      </c>
      <c r="DQ15" s="64">
        <f t="shared" si="78"/>
        <v>0</v>
      </c>
      <c r="DR15" s="64">
        <f t="shared" si="7"/>
        <v>0</v>
      </c>
      <c r="DS15" s="64">
        <f t="shared" si="8"/>
        <v>0</v>
      </c>
      <c r="DT15" s="64">
        <f t="shared" si="9"/>
        <v>0</v>
      </c>
      <c r="DU15" s="64">
        <f t="shared" si="10"/>
        <v>0</v>
      </c>
      <c r="DV15" s="64">
        <f t="shared" si="11"/>
        <v>0</v>
      </c>
      <c r="DW15" s="64">
        <f t="shared" si="12"/>
        <v>0</v>
      </c>
      <c r="DX15" s="64">
        <f t="shared" si="13"/>
        <v>0</v>
      </c>
      <c r="DY15" s="64">
        <f t="shared" si="14"/>
        <v>0</v>
      </c>
      <c r="DZ15" s="64">
        <f t="shared" si="15"/>
        <v>0</v>
      </c>
      <c r="EA15" s="64">
        <f t="shared" si="16"/>
        <v>0</v>
      </c>
      <c r="EB15" s="64">
        <f t="shared" si="79"/>
        <v>1181.06</v>
      </c>
      <c r="EC15" s="64">
        <f t="shared" si="80"/>
        <v>1181.06</v>
      </c>
      <c r="ED15" s="64">
        <f t="shared" si="17"/>
        <v>1181.06</v>
      </c>
      <c r="EE15" s="64">
        <f t="shared" si="18"/>
        <v>1181.06</v>
      </c>
      <c r="EF15" s="64">
        <f t="shared" si="19"/>
        <v>0</v>
      </c>
      <c r="EG15" s="64">
        <f t="shared" si="20"/>
        <v>0</v>
      </c>
      <c r="EH15" s="64">
        <f t="shared" si="21"/>
        <v>0</v>
      </c>
      <c r="EI15" s="64">
        <f t="shared" si="22"/>
        <v>0</v>
      </c>
      <c r="EJ15" s="64">
        <f t="shared" si="23"/>
        <v>0</v>
      </c>
      <c r="EK15" s="64">
        <f t="shared" si="24"/>
        <v>0</v>
      </c>
      <c r="EL15" s="64">
        <f t="shared" si="25"/>
        <v>0</v>
      </c>
      <c r="EM15" s="64">
        <f t="shared" si="26"/>
        <v>0</v>
      </c>
      <c r="EN15" s="64">
        <f t="shared" si="27"/>
        <v>0</v>
      </c>
      <c r="EO15" s="64">
        <f t="shared" si="28"/>
        <v>0</v>
      </c>
      <c r="EP15" s="64">
        <f t="shared" si="81"/>
        <v>0</v>
      </c>
      <c r="EQ15" s="64">
        <f t="shared" si="29"/>
        <v>0</v>
      </c>
      <c r="ER15" s="64">
        <f t="shared" si="30"/>
        <v>0</v>
      </c>
      <c r="ES15" s="64">
        <f t="shared" si="31"/>
        <v>0</v>
      </c>
      <c r="ET15" s="64">
        <f t="shared" si="32"/>
        <v>0</v>
      </c>
      <c r="EU15" s="64">
        <f t="shared" si="33"/>
        <v>0</v>
      </c>
      <c r="EV15" s="64">
        <f t="shared" si="34"/>
        <v>0</v>
      </c>
      <c r="EW15" s="64">
        <f t="shared" si="35"/>
        <v>0</v>
      </c>
      <c r="EX15" s="64">
        <f t="shared" si="36"/>
        <v>0</v>
      </c>
      <c r="EY15" s="64">
        <f t="shared" si="37"/>
        <v>0</v>
      </c>
      <c r="EZ15" s="64">
        <f t="shared" si="38"/>
        <v>0</v>
      </c>
      <c r="FA15" s="64">
        <f t="shared" si="39"/>
        <v>0</v>
      </c>
      <c r="FB15" s="64">
        <f t="shared" si="40"/>
        <v>0</v>
      </c>
      <c r="FC15" s="64">
        <f t="shared" si="41"/>
        <v>0</v>
      </c>
      <c r="FD15" s="64">
        <f t="shared" si="82"/>
        <v>0</v>
      </c>
      <c r="FE15" s="64">
        <f t="shared" si="42"/>
        <v>0</v>
      </c>
      <c r="FF15" s="64">
        <f t="shared" si="43"/>
        <v>0</v>
      </c>
      <c r="FG15" s="64">
        <f t="shared" si="44"/>
        <v>0</v>
      </c>
      <c r="FH15" s="64">
        <f t="shared" si="45"/>
        <v>0</v>
      </c>
      <c r="FI15" s="64">
        <f t="shared" si="46"/>
        <v>0</v>
      </c>
      <c r="FJ15" s="64">
        <f t="shared" si="47"/>
        <v>0</v>
      </c>
      <c r="FK15" s="64">
        <f t="shared" si="48"/>
        <v>0</v>
      </c>
      <c r="FL15" s="64">
        <f t="shared" si="49"/>
        <v>0</v>
      </c>
      <c r="FM15" s="64">
        <f t="shared" si="50"/>
        <v>0</v>
      </c>
      <c r="FN15" s="64">
        <f t="shared" si="51"/>
        <v>0</v>
      </c>
      <c r="FO15" s="64">
        <f t="shared" si="52"/>
        <v>0</v>
      </c>
      <c r="FP15" s="64">
        <f t="shared" si="53"/>
        <v>0</v>
      </c>
      <c r="FQ15" s="64">
        <f t="shared" si="54"/>
        <v>0</v>
      </c>
      <c r="FR15" s="380">
        <f t="shared" si="55"/>
        <v>1181.06</v>
      </c>
      <c r="FS15" s="380">
        <f t="shared" si="56"/>
        <v>1181.06</v>
      </c>
      <c r="FT15" s="64">
        <f t="shared" si="83"/>
        <v>1181.06</v>
      </c>
      <c r="FU15" s="64">
        <f t="shared" si="57"/>
        <v>1181.06</v>
      </c>
      <c r="FV15" s="64">
        <f t="shared" si="58"/>
        <v>0</v>
      </c>
      <c r="FW15" s="64">
        <f t="shared" si="59"/>
        <v>0</v>
      </c>
      <c r="FX15" s="64">
        <f t="shared" si="60"/>
        <v>0</v>
      </c>
      <c r="FY15" s="64">
        <f t="shared" si="61"/>
        <v>0</v>
      </c>
      <c r="FZ15" s="64">
        <f t="shared" si="62"/>
        <v>0</v>
      </c>
      <c r="GA15" s="64">
        <f t="shared" si="63"/>
        <v>0</v>
      </c>
      <c r="GB15" s="64">
        <f t="shared" si="64"/>
        <v>0</v>
      </c>
      <c r="GC15" s="64">
        <f t="shared" si="65"/>
        <v>0</v>
      </c>
      <c r="GD15" s="64">
        <f t="shared" si="66"/>
        <v>0</v>
      </c>
      <c r="GE15" s="64">
        <f t="shared" si="67"/>
        <v>0</v>
      </c>
    </row>
    <row r="16" spans="1:201" s="52" customFormat="1" ht="38.25" outlineLevel="1">
      <c r="A16" s="57" t="s">
        <v>430</v>
      </c>
      <c r="B16" s="65" t="s">
        <v>136</v>
      </c>
      <c r="C16" s="283" t="s">
        <v>75</v>
      </c>
      <c r="D16" s="60" t="s">
        <v>186</v>
      </c>
      <c r="E16" s="245" t="s">
        <v>6</v>
      </c>
      <c r="F16" s="83">
        <f>'[59]план '!$E$126+'[59]план '!$F$126</f>
        <v>1.3009999999999999</v>
      </c>
      <c r="G16" s="245" t="s">
        <v>5</v>
      </c>
      <c r="H16" s="34">
        <v>0</v>
      </c>
      <c r="I16" s="34">
        <f>'[58]2-ип тс '!$H$25</f>
        <v>0.02</v>
      </c>
      <c r="J16" s="245">
        <v>2018</v>
      </c>
      <c r="K16" s="245">
        <v>2018</v>
      </c>
      <c r="L16" s="373" t="s">
        <v>605</v>
      </c>
      <c r="M16" s="66">
        <f t="shared" si="68"/>
        <v>1138.721</v>
      </c>
      <c r="N16" s="66" t="s">
        <v>604</v>
      </c>
      <c r="O16" s="341">
        <f t="shared" si="69"/>
        <v>1041.57</v>
      </c>
      <c r="P16" s="66">
        <f t="shared" si="0"/>
        <v>0</v>
      </c>
      <c r="Q16" s="66">
        <f t="shared" si="0"/>
        <v>0</v>
      </c>
      <c r="R16" s="66">
        <f t="shared" si="0"/>
        <v>1138.721</v>
      </c>
      <c r="S16" s="66">
        <f t="shared" si="0"/>
        <v>1041.57</v>
      </c>
      <c r="T16" s="66">
        <f t="shared" si="0"/>
        <v>0</v>
      </c>
      <c r="U16" s="66">
        <f t="shared" si="0"/>
        <v>0</v>
      </c>
      <c r="V16" s="66">
        <f t="shared" si="70"/>
        <v>0</v>
      </c>
      <c r="W16" s="66"/>
      <c r="X16" s="66"/>
      <c r="Y16" s="66"/>
      <c r="Z16" s="66"/>
      <c r="AA16" s="66"/>
      <c r="AB16" s="66"/>
      <c r="AC16" s="66"/>
      <c r="AD16" s="66"/>
      <c r="AE16" s="66"/>
      <c r="AF16" s="66"/>
      <c r="AG16" s="66">
        <f t="shared" si="2"/>
        <v>0</v>
      </c>
      <c r="AH16" s="66">
        <f t="shared" si="2"/>
        <v>0</v>
      </c>
      <c r="AI16" s="66">
        <f t="shared" si="84"/>
        <v>0</v>
      </c>
      <c r="AJ16" s="66"/>
      <c r="AK16" s="66"/>
      <c r="AL16" s="66"/>
      <c r="AM16" s="66"/>
      <c r="AN16" s="66"/>
      <c r="AO16" s="66"/>
      <c r="AP16" s="66"/>
      <c r="AQ16" s="66"/>
      <c r="AR16" s="66"/>
      <c r="AS16" s="66">
        <f t="shared" si="4"/>
        <v>0</v>
      </c>
      <c r="AT16" s="66">
        <f t="shared" si="4"/>
        <v>0</v>
      </c>
      <c r="AU16" s="66"/>
      <c r="AV16" s="66">
        <f t="shared" si="5"/>
        <v>0</v>
      </c>
      <c r="AW16" s="66">
        <f t="shared" si="5"/>
        <v>0</v>
      </c>
      <c r="AX16" s="66"/>
      <c r="AY16" s="34">
        <f t="shared" si="71"/>
        <v>0</v>
      </c>
      <c r="AZ16" s="34">
        <f t="shared" si="71"/>
        <v>0</v>
      </c>
      <c r="BA16" s="50"/>
      <c r="BB16" s="50"/>
      <c r="BC16" s="50"/>
      <c r="BD16" s="50"/>
      <c r="BE16" s="50"/>
      <c r="BF16" s="50"/>
      <c r="BG16" s="50"/>
      <c r="BH16" s="50"/>
      <c r="BI16" s="50"/>
      <c r="BJ16" s="50"/>
      <c r="BK16" s="67"/>
      <c r="BL16" s="67"/>
      <c r="BM16" s="34">
        <f t="shared" si="72"/>
        <v>1138.721</v>
      </c>
      <c r="BN16" s="68">
        <f t="shared" si="72"/>
        <v>1041.57</v>
      </c>
      <c r="BO16" s="68"/>
      <c r="BP16" s="68"/>
      <c r="BQ16" s="34">
        <v>1138.721</v>
      </c>
      <c r="BR16" s="34">
        <v>1041.57</v>
      </c>
      <c r="BS16" s="34"/>
      <c r="BT16" s="34"/>
      <c r="BU16" s="34"/>
      <c r="BV16" s="34"/>
      <c r="BW16" s="34"/>
      <c r="BX16" s="34"/>
      <c r="BY16" s="34"/>
      <c r="BZ16" s="34"/>
      <c r="CA16" s="34">
        <f t="shared" si="73"/>
        <v>0</v>
      </c>
      <c r="CB16" s="34">
        <f t="shared" si="73"/>
        <v>0</v>
      </c>
      <c r="CC16" s="50"/>
      <c r="CD16" s="50"/>
      <c r="CE16" s="50"/>
      <c r="CF16" s="50"/>
      <c r="CG16" s="50"/>
      <c r="CH16" s="50"/>
      <c r="CI16" s="50"/>
      <c r="CJ16" s="50"/>
      <c r="CK16" s="50"/>
      <c r="CL16" s="50"/>
      <c r="CM16" s="50"/>
      <c r="CN16" s="50"/>
      <c r="CO16" s="34">
        <f t="shared" si="74"/>
        <v>0</v>
      </c>
      <c r="CP16" s="34">
        <f t="shared" si="74"/>
        <v>0</v>
      </c>
      <c r="CQ16" s="50"/>
      <c r="CR16" s="50"/>
      <c r="CS16" s="50"/>
      <c r="CT16" s="50"/>
      <c r="CU16" s="50"/>
      <c r="CV16" s="50"/>
      <c r="CW16" s="50"/>
      <c r="CX16" s="50"/>
      <c r="CY16" s="50"/>
      <c r="CZ16" s="353"/>
      <c r="DA16" s="353"/>
      <c r="DB16" s="353"/>
      <c r="DC16" s="51"/>
      <c r="DD16" s="51"/>
      <c r="DE16" s="51"/>
      <c r="DF16" s="51"/>
      <c r="DG16" s="51"/>
      <c r="DH16" s="51"/>
      <c r="DI16" s="51"/>
      <c r="DJ16" s="51"/>
      <c r="DK16" s="51"/>
      <c r="DL16" s="51"/>
      <c r="DM16" s="51"/>
      <c r="DN16" s="64">
        <f t="shared" si="75"/>
        <v>0</v>
      </c>
      <c r="DO16" s="64">
        <f t="shared" si="76"/>
        <v>0</v>
      </c>
      <c r="DP16" s="64">
        <f t="shared" si="77"/>
        <v>0</v>
      </c>
      <c r="DQ16" s="64">
        <f t="shared" si="78"/>
        <v>0</v>
      </c>
      <c r="DR16" s="64">
        <f t="shared" si="7"/>
        <v>0</v>
      </c>
      <c r="DS16" s="64">
        <f t="shared" si="8"/>
        <v>0</v>
      </c>
      <c r="DT16" s="64">
        <f t="shared" si="9"/>
        <v>0</v>
      </c>
      <c r="DU16" s="64">
        <f t="shared" si="10"/>
        <v>0</v>
      </c>
      <c r="DV16" s="64">
        <f t="shared" si="11"/>
        <v>0</v>
      </c>
      <c r="DW16" s="64">
        <f t="shared" si="12"/>
        <v>0</v>
      </c>
      <c r="DX16" s="64">
        <f t="shared" si="13"/>
        <v>0</v>
      </c>
      <c r="DY16" s="64">
        <f t="shared" si="14"/>
        <v>0</v>
      </c>
      <c r="DZ16" s="64">
        <f t="shared" si="15"/>
        <v>0</v>
      </c>
      <c r="EA16" s="64">
        <f t="shared" si="16"/>
        <v>0</v>
      </c>
      <c r="EB16" s="64">
        <f t="shared" si="79"/>
        <v>1138.721</v>
      </c>
      <c r="EC16" s="64">
        <f t="shared" si="80"/>
        <v>1041.57</v>
      </c>
      <c r="ED16" s="64">
        <f t="shared" si="17"/>
        <v>0</v>
      </c>
      <c r="EE16" s="64">
        <f t="shared" si="18"/>
        <v>0</v>
      </c>
      <c r="EF16" s="64">
        <f t="shared" si="19"/>
        <v>1138.721</v>
      </c>
      <c r="EG16" s="64">
        <f t="shared" si="20"/>
        <v>1041.57</v>
      </c>
      <c r="EH16" s="64">
        <f t="shared" si="21"/>
        <v>0</v>
      </c>
      <c r="EI16" s="64">
        <f t="shared" si="22"/>
        <v>0</v>
      </c>
      <c r="EJ16" s="64">
        <f t="shared" si="23"/>
        <v>0</v>
      </c>
      <c r="EK16" s="64">
        <f t="shared" si="24"/>
        <v>0</v>
      </c>
      <c r="EL16" s="64">
        <f t="shared" si="25"/>
        <v>0</v>
      </c>
      <c r="EM16" s="64">
        <f t="shared" si="26"/>
        <v>0</v>
      </c>
      <c r="EN16" s="64">
        <f t="shared" si="27"/>
        <v>0</v>
      </c>
      <c r="EO16" s="64">
        <f t="shared" si="28"/>
        <v>0</v>
      </c>
      <c r="EP16" s="64">
        <f t="shared" si="81"/>
        <v>0</v>
      </c>
      <c r="EQ16" s="64">
        <f t="shared" si="29"/>
        <v>0</v>
      </c>
      <c r="ER16" s="64">
        <f t="shared" si="30"/>
        <v>0</v>
      </c>
      <c r="ES16" s="64">
        <f t="shared" si="31"/>
        <v>0</v>
      </c>
      <c r="ET16" s="64">
        <f t="shared" si="32"/>
        <v>0</v>
      </c>
      <c r="EU16" s="64">
        <f t="shared" si="33"/>
        <v>0</v>
      </c>
      <c r="EV16" s="64">
        <f t="shared" si="34"/>
        <v>0</v>
      </c>
      <c r="EW16" s="64">
        <f t="shared" si="35"/>
        <v>0</v>
      </c>
      <c r="EX16" s="64">
        <f t="shared" si="36"/>
        <v>0</v>
      </c>
      <c r="EY16" s="64">
        <f t="shared" si="37"/>
        <v>0</v>
      </c>
      <c r="EZ16" s="64">
        <f t="shared" si="38"/>
        <v>0</v>
      </c>
      <c r="FA16" s="64">
        <f t="shared" si="39"/>
        <v>0</v>
      </c>
      <c r="FB16" s="64">
        <f t="shared" si="40"/>
        <v>0</v>
      </c>
      <c r="FC16" s="64">
        <f t="shared" si="41"/>
        <v>0</v>
      </c>
      <c r="FD16" s="64">
        <f t="shared" si="82"/>
        <v>0</v>
      </c>
      <c r="FE16" s="64">
        <f t="shared" si="42"/>
        <v>0</v>
      </c>
      <c r="FF16" s="64">
        <f t="shared" si="43"/>
        <v>0</v>
      </c>
      <c r="FG16" s="64">
        <f t="shared" si="44"/>
        <v>0</v>
      </c>
      <c r="FH16" s="64">
        <f t="shared" si="45"/>
        <v>0</v>
      </c>
      <c r="FI16" s="64">
        <f t="shared" si="46"/>
        <v>0</v>
      </c>
      <c r="FJ16" s="64">
        <f t="shared" si="47"/>
        <v>0</v>
      </c>
      <c r="FK16" s="64">
        <f t="shared" si="48"/>
        <v>0</v>
      </c>
      <c r="FL16" s="64">
        <f t="shared" si="49"/>
        <v>0</v>
      </c>
      <c r="FM16" s="64">
        <f t="shared" si="50"/>
        <v>0</v>
      </c>
      <c r="FN16" s="64">
        <f t="shared" si="51"/>
        <v>0</v>
      </c>
      <c r="FO16" s="64">
        <f t="shared" si="52"/>
        <v>0</v>
      </c>
      <c r="FP16" s="64">
        <f t="shared" si="53"/>
        <v>0</v>
      </c>
      <c r="FQ16" s="64">
        <f t="shared" si="54"/>
        <v>0</v>
      </c>
      <c r="FR16" s="380">
        <f t="shared" si="55"/>
        <v>1138.721</v>
      </c>
      <c r="FS16" s="380">
        <f t="shared" si="56"/>
        <v>1041.57</v>
      </c>
      <c r="FT16" s="64">
        <f t="shared" si="83"/>
        <v>0</v>
      </c>
      <c r="FU16" s="64">
        <f t="shared" si="57"/>
        <v>0</v>
      </c>
      <c r="FV16" s="64">
        <f t="shared" si="58"/>
        <v>1138.721</v>
      </c>
      <c r="FW16" s="64">
        <f t="shared" si="59"/>
        <v>1041.57</v>
      </c>
      <c r="FX16" s="64">
        <f t="shared" si="60"/>
        <v>0</v>
      </c>
      <c r="FY16" s="64">
        <f t="shared" si="61"/>
        <v>0</v>
      </c>
      <c r="FZ16" s="64">
        <f t="shared" si="62"/>
        <v>0</v>
      </c>
      <c r="GA16" s="64">
        <f t="shared" si="63"/>
        <v>0</v>
      </c>
      <c r="GB16" s="64">
        <f t="shared" si="64"/>
        <v>0</v>
      </c>
      <c r="GC16" s="64">
        <f t="shared" si="65"/>
        <v>0</v>
      </c>
      <c r="GD16" s="64">
        <f t="shared" si="66"/>
        <v>0</v>
      </c>
      <c r="GE16" s="64">
        <f t="shared" si="67"/>
        <v>0</v>
      </c>
    </row>
    <row r="17" spans="1:187" s="52" customFormat="1" ht="38.25" outlineLevel="1">
      <c r="A17" s="57" t="s">
        <v>431</v>
      </c>
      <c r="B17" s="65" t="s">
        <v>137</v>
      </c>
      <c r="C17" s="283" t="s">
        <v>74</v>
      </c>
      <c r="D17" s="60" t="s">
        <v>186</v>
      </c>
      <c r="E17" s="245" t="s">
        <v>6</v>
      </c>
      <c r="F17" s="83">
        <f>'[59]план '!$E$110</f>
        <v>0.215</v>
      </c>
      <c r="G17" s="245" t="s">
        <v>5</v>
      </c>
      <c r="H17" s="34">
        <v>0</v>
      </c>
      <c r="I17" s="231">
        <f>90/1000</f>
        <v>0.09</v>
      </c>
      <c r="J17" s="245">
        <v>2017</v>
      </c>
      <c r="K17" s="245">
        <v>2017</v>
      </c>
      <c r="L17" s="373" t="s">
        <v>605</v>
      </c>
      <c r="M17" s="66">
        <f t="shared" si="68"/>
        <v>960.29001799999992</v>
      </c>
      <c r="N17" s="66" t="s">
        <v>604</v>
      </c>
      <c r="O17" s="341">
        <f t="shared" si="69"/>
        <v>960.29001799999992</v>
      </c>
      <c r="P17" s="66">
        <f t="shared" si="0"/>
        <v>960.29001799999992</v>
      </c>
      <c r="Q17" s="66">
        <f t="shared" si="0"/>
        <v>960.29001799999992</v>
      </c>
      <c r="R17" s="66">
        <f t="shared" si="0"/>
        <v>0</v>
      </c>
      <c r="S17" s="66">
        <f t="shared" si="0"/>
        <v>0</v>
      </c>
      <c r="T17" s="66">
        <f t="shared" si="0"/>
        <v>0</v>
      </c>
      <c r="U17" s="66">
        <f t="shared" si="0"/>
        <v>0</v>
      </c>
      <c r="V17" s="66">
        <f t="shared" si="70"/>
        <v>482.22267999999997</v>
      </c>
      <c r="W17" s="341">
        <f>264.64668+122.576+95</f>
        <v>482.22267999999997</v>
      </c>
      <c r="X17" s="66"/>
      <c r="Y17" s="66"/>
      <c r="Z17" s="66"/>
      <c r="AA17" s="66"/>
      <c r="AB17" s="66"/>
      <c r="AC17" s="66"/>
      <c r="AD17" s="66"/>
      <c r="AE17" s="66"/>
      <c r="AF17" s="66"/>
      <c r="AG17" s="66">
        <f t="shared" si="2"/>
        <v>0</v>
      </c>
      <c r="AH17" s="66">
        <f t="shared" si="2"/>
        <v>0</v>
      </c>
      <c r="AI17" s="66">
        <f t="shared" si="84"/>
        <v>0</v>
      </c>
      <c r="AJ17" s="66"/>
      <c r="AK17" s="66"/>
      <c r="AL17" s="66"/>
      <c r="AM17" s="66"/>
      <c r="AN17" s="66"/>
      <c r="AO17" s="66"/>
      <c r="AP17" s="66"/>
      <c r="AQ17" s="66"/>
      <c r="AR17" s="66"/>
      <c r="AS17" s="66">
        <f t="shared" si="4"/>
        <v>0</v>
      </c>
      <c r="AT17" s="66">
        <f t="shared" si="4"/>
        <v>0</v>
      </c>
      <c r="AU17" s="66"/>
      <c r="AV17" s="66">
        <f t="shared" si="5"/>
        <v>0</v>
      </c>
      <c r="AW17" s="66">
        <f t="shared" si="5"/>
        <v>0</v>
      </c>
      <c r="AX17" s="66"/>
      <c r="AY17" s="34">
        <f t="shared" si="71"/>
        <v>0</v>
      </c>
      <c r="AZ17" s="34">
        <f t="shared" si="71"/>
        <v>0</v>
      </c>
      <c r="BA17" s="50"/>
      <c r="BB17" s="50"/>
      <c r="BC17" s="50"/>
      <c r="BD17" s="50"/>
      <c r="BE17" s="50"/>
      <c r="BF17" s="50"/>
      <c r="BG17" s="50"/>
      <c r="BH17" s="50"/>
      <c r="BI17" s="50"/>
      <c r="BJ17" s="50"/>
      <c r="BK17" s="67"/>
      <c r="BL17" s="67"/>
      <c r="BM17" s="34">
        <f t="shared" si="72"/>
        <v>960.29001799999992</v>
      </c>
      <c r="BN17" s="68">
        <f t="shared" si="72"/>
        <v>960.29001799999992</v>
      </c>
      <c r="BO17" s="68">
        <f>(F17*861.18*1.18)+(F17*2923.96*1.18)</f>
        <v>960.29001799999992</v>
      </c>
      <c r="BP17" s="68">
        <f>(F17*861.18*1.18)+(F17*2923.96*1.18)</f>
        <v>960.29001799999992</v>
      </c>
      <c r="BQ17" s="34"/>
      <c r="BR17" s="34"/>
      <c r="BS17" s="34"/>
      <c r="BT17" s="34"/>
      <c r="BU17" s="34"/>
      <c r="BV17" s="34"/>
      <c r="BW17" s="34"/>
      <c r="BX17" s="34"/>
      <c r="BY17" s="34"/>
      <c r="BZ17" s="34"/>
      <c r="CA17" s="34">
        <f t="shared" si="73"/>
        <v>0</v>
      </c>
      <c r="CB17" s="34">
        <f t="shared" si="73"/>
        <v>0</v>
      </c>
      <c r="CC17" s="50"/>
      <c r="CD17" s="50"/>
      <c r="CE17" s="50"/>
      <c r="CF17" s="50"/>
      <c r="CG17" s="50"/>
      <c r="CH17" s="50"/>
      <c r="CI17" s="50"/>
      <c r="CJ17" s="50"/>
      <c r="CK17" s="50"/>
      <c r="CL17" s="50"/>
      <c r="CM17" s="50"/>
      <c r="CN17" s="50"/>
      <c r="CO17" s="34">
        <f t="shared" si="74"/>
        <v>0</v>
      </c>
      <c r="CP17" s="34">
        <f t="shared" si="74"/>
        <v>0</v>
      </c>
      <c r="CQ17" s="50"/>
      <c r="CR17" s="50"/>
      <c r="CS17" s="50"/>
      <c r="CT17" s="50"/>
      <c r="CU17" s="50"/>
      <c r="CV17" s="50"/>
      <c r="CW17" s="50"/>
      <c r="CX17" s="50"/>
      <c r="CY17" s="50"/>
      <c r="CZ17" s="353"/>
      <c r="DA17" s="353"/>
      <c r="DB17" s="353"/>
      <c r="DC17" s="51"/>
      <c r="DD17" s="51"/>
      <c r="DE17" s="51"/>
      <c r="DF17" s="51"/>
      <c r="DG17" s="51"/>
      <c r="DH17" s="51"/>
      <c r="DI17" s="51"/>
      <c r="DJ17" s="51"/>
      <c r="DK17" s="51"/>
      <c r="DL17" s="51"/>
      <c r="DM17" s="51"/>
      <c r="DN17" s="64">
        <f t="shared" si="75"/>
        <v>0</v>
      </c>
      <c r="DO17" s="64">
        <f t="shared" si="76"/>
        <v>0</v>
      </c>
      <c r="DP17" s="64">
        <f t="shared" si="77"/>
        <v>0</v>
      </c>
      <c r="DQ17" s="64">
        <f t="shared" si="78"/>
        <v>0</v>
      </c>
      <c r="DR17" s="64">
        <f t="shared" si="7"/>
        <v>0</v>
      </c>
      <c r="DS17" s="64">
        <f t="shared" si="8"/>
        <v>0</v>
      </c>
      <c r="DT17" s="64">
        <f t="shared" si="9"/>
        <v>0</v>
      </c>
      <c r="DU17" s="64">
        <f t="shared" si="10"/>
        <v>0</v>
      </c>
      <c r="DV17" s="64">
        <f t="shared" si="11"/>
        <v>0</v>
      </c>
      <c r="DW17" s="64">
        <f t="shared" si="12"/>
        <v>0</v>
      </c>
      <c r="DX17" s="64">
        <f t="shared" si="13"/>
        <v>0</v>
      </c>
      <c r="DY17" s="64">
        <f t="shared" si="14"/>
        <v>0</v>
      </c>
      <c r="DZ17" s="64">
        <f t="shared" si="15"/>
        <v>0</v>
      </c>
      <c r="EA17" s="64">
        <f t="shared" si="16"/>
        <v>0</v>
      </c>
      <c r="EB17" s="64">
        <f t="shared" si="79"/>
        <v>960.29001799999992</v>
      </c>
      <c r="EC17" s="64">
        <f t="shared" si="80"/>
        <v>960.29001799999992</v>
      </c>
      <c r="ED17" s="64">
        <f t="shared" si="17"/>
        <v>960.29001799999992</v>
      </c>
      <c r="EE17" s="64">
        <f t="shared" si="18"/>
        <v>960.29001799999992</v>
      </c>
      <c r="EF17" s="64">
        <f t="shared" si="19"/>
        <v>0</v>
      </c>
      <c r="EG17" s="64">
        <f t="shared" si="20"/>
        <v>0</v>
      </c>
      <c r="EH17" s="64">
        <f t="shared" si="21"/>
        <v>0</v>
      </c>
      <c r="EI17" s="64">
        <f t="shared" si="22"/>
        <v>0</v>
      </c>
      <c r="EJ17" s="64">
        <f t="shared" si="23"/>
        <v>0</v>
      </c>
      <c r="EK17" s="64">
        <f t="shared" si="24"/>
        <v>0</v>
      </c>
      <c r="EL17" s="64">
        <f t="shared" si="25"/>
        <v>0</v>
      </c>
      <c r="EM17" s="64">
        <f t="shared" si="26"/>
        <v>0</v>
      </c>
      <c r="EN17" s="64">
        <f t="shared" si="27"/>
        <v>0</v>
      </c>
      <c r="EO17" s="64">
        <f t="shared" si="28"/>
        <v>0</v>
      </c>
      <c r="EP17" s="64">
        <f t="shared" si="81"/>
        <v>0</v>
      </c>
      <c r="EQ17" s="64">
        <f t="shared" si="29"/>
        <v>0</v>
      </c>
      <c r="ER17" s="64">
        <f t="shared" si="30"/>
        <v>0</v>
      </c>
      <c r="ES17" s="64">
        <f t="shared" si="31"/>
        <v>0</v>
      </c>
      <c r="ET17" s="64">
        <f t="shared" si="32"/>
        <v>0</v>
      </c>
      <c r="EU17" s="64">
        <f t="shared" si="33"/>
        <v>0</v>
      </c>
      <c r="EV17" s="64">
        <f t="shared" si="34"/>
        <v>0</v>
      </c>
      <c r="EW17" s="64">
        <f t="shared" si="35"/>
        <v>0</v>
      </c>
      <c r="EX17" s="64">
        <f t="shared" si="36"/>
        <v>0</v>
      </c>
      <c r="EY17" s="64">
        <f t="shared" si="37"/>
        <v>0</v>
      </c>
      <c r="EZ17" s="64">
        <f t="shared" si="38"/>
        <v>0</v>
      </c>
      <c r="FA17" s="64">
        <f t="shared" si="39"/>
        <v>0</v>
      </c>
      <c r="FB17" s="64">
        <f t="shared" si="40"/>
        <v>0</v>
      </c>
      <c r="FC17" s="64">
        <f t="shared" si="41"/>
        <v>0</v>
      </c>
      <c r="FD17" s="64">
        <f t="shared" si="82"/>
        <v>0</v>
      </c>
      <c r="FE17" s="64">
        <f t="shared" si="42"/>
        <v>0</v>
      </c>
      <c r="FF17" s="64">
        <f t="shared" si="43"/>
        <v>0</v>
      </c>
      <c r="FG17" s="64">
        <f t="shared" si="44"/>
        <v>0</v>
      </c>
      <c r="FH17" s="64">
        <f t="shared" si="45"/>
        <v>0</v>
      </c>
      <c r="FI17" s="64">
        <f t="shared" si="46"/>
        <v>0</v>
      </c>
      <c r="FJ17" s="64">
        <f t="shared" si="47"/>
        <v>0</v>
      </c>
      <c r="FK17" s="64">
        <f t="shared" si="48"/>
        <v>0</v>
      </c>
      <c r="FL17" s="64">
        <f t="shared" si="49"/>
        <v>0</v>
      </c>
      <c r="FM17" s="64">
        <f t="shared" si="50"/>
        <v>0</v>
      </c>
      <c r="FN17" s="64">
        <f t="shared" si="51"/>
        <v>0</v>
      </c>
      <c r="FO17" s="64">
        <f t="shared" si="52"/>
        <v>0</v>
      </c>
      <c r="FP17" s="64">
        <f t="shared" si="53"/>
        <v>0</v>
      </c>
      <c r="FQ17" s="64">
        <f t="shared" si="54"/>
        <v>0</v>
      </c>
      <c r="FR17" s="380">
        <f t="shared" si="55"/>
        <v>960.29001799999992</v>
      </c>
      <c r="FS17" s="380">
        <f t="shared" si="56"/>
        <v>960.29001799999992</v>
      </c>
      <c r="FT17" s="64">
        <f t="shared" si="83"/>
        <v>960.29001799999992</v>
      </c>
      <c r="FU17" s="64">
        <f t="shared" si="57"/>
        <v>960.29001799999992</v>
      </c>
      <c r="FV17" s="64">
        <f t="shared" si="58"/>
        <v>0</v>
      </c>
      <c r="FW17" s="64">
        <f t="shared" si="59"/>
        <v>0</v>
      </c>
      <c r="FX17" s="64">
        <f t="shared" si="60"/>
        <v>0</v>
      </c>
      <c r="FY17" s="64">
        <f t="shared" si="61"/>
        <v>0</v>
      </c>
      <c r="FZ17" s="64">
        <f t="shared" si="62"/>
        <v>0</v>
      </c>
      <c r="GA17" s="64">
        <f t="shared" si="63"/>
        <v>0</v>
      </c>
      <c r="GB17" s="64">
        <f t="shared" si="64"/>
        <v>0</v>
      </c>
      <c r="GC17" s="64">
        <f t="shared" si="65"/>
        <v>0</v>
      </c>
      <c r="GD17" s="64">
        <f t="shared" si="66"/>
        <v>0</v>
      </c>
      <c r="GE17" s="64">
        <f t="shared" si="67"/>
        <v>0</v>
      </c>
    </row>
    <row r="18" spans="1:187" s="52" customFormat="1" ht="25.5" hidden="1" outlineLevel="1">
      <c r="A18" s="57" t="s">
        <v>432</v>
      </c>
      <c r="B18" s="65" t="s">
        <v>138</v>
      </c>
      <c r="C18" s="283" t="s">
        <v>73</v>
      </c>
      <c r="D18" s="60" t="s">
        <v>191</v>
      </c>
      <c r="E18" s="245" t="s">
        <v>6</v>
      </c>
      <c r="F18" s="83">
        <v>0.17100000000000001</v>
      </c>
      <c r="G18" s="245" t="s">
        <v>5</v>
      </c>
      <c r="H18" s="34">
        <v>0</v>
      </c>
      <c r="I18" s="34">
        <f>('[60]от0,1до1,5'!$I$13+'[60]от0,1до1,5'!$K$13)/1000</f>
        <v>0.1</v>
      </c>
      <c r="J18" s="245">
        <v>2019</v>
      </c>
      <c r="K18" s="245">
        <v>2019</v>
      </c>
      <c r="L18" s="245"/>
      <c r="M18" s="66">
        <f t="shared" si="68"/>
        <v>0</v>
      </c>
      <c r="N18" s="66"/>
      <c r="O18" s="66">
        <f t="shared" si="69"/>
        <v>332</v>
      </c>
      <c r="P18" s="66">
        <f t="shared" si="0"/>
        <v>0</v>
      </c>
      <c r="Q18" s="66">
        <f t="shared" si="0"/>
        <v>0</v>
      </c>
      <c r="R18" s="66">
        <f t="shared" si="0"/>
        <v>0</v>
      </c>
      <c r="S18" s="66">
        <f t="shared" si="0"/>
        <v>0</v>
      </c>
      <c r="T18" s="66">
        <f t="shared" si="0"/>
        <v>0</v>
      </c>
      <c r="U18" s="66">
        <f t="shared" si="0"/>
        <v>332</v>
      </c>
      <c r="V18" s="66">
        <f t="shared" si="70"/>
        <v>0</v>
      </c>
      <c r="W18" s="66"/>
      <c r="X18" s="66">
        <v>332</v>
      </c>
      <c r="Y18" s="322"/>
      <c r="Z18" s="322"/>
      <c r="AA18" s="322"/>
      <c r="AB18" s="322"/>
      <c r="AC18" s="322"/>
      <c r="AD18" s="322"/>
      <c r="AE18" s="322"/>
      <c r="AF18" s="322"/>
      <c r="AG18" s="66">
        <f t="shared" si="2"/>
        <v>0</v>
      </c>
      <c r="AH18" s="66">
        <f t="shared" si="2"/>
        <v>0</v>
      </c>
      <c r="AI18" s="66">
        <f t="shared" si="84"/>
        <v>0</v>
      </c>
      <c r="AJ18" s="66"/>
      <c r="AK18" s="66"/>
      <c r="AL18" s="66"/>
      <c r="AM18" s="66"/>
      <c r="AN18" s="66"/>
      <c r="AO18" s="66"/>
      <c r="AP18" s="66"/>
      <c r="AQ18" s="66"/>
      <c r="AR18" s="66"/>
      <c r="AS18" s="66">
        <f t="shared" si="4"/>
        <v>0</v>
      </c>
      <c r="AT18" s="66">
        <f t="shared" si="4"/>
        <v>0</v>
      </c>
      <c r="AU18" s="66"/>
      <c r="AV18" s="66">
        <f t="shared" si="5"/>
        <v>0</v>
      </c>
      <c r="AW18" s="66">
        <f t="shared" si="5"/>
        <v>0</v>
      </c>
      <c r="AX18" s="66"/>
      <c r="AY18" s="34">
        <f t="shared" si="71"/>
        <v>0</v>
      </c>
      <c r="AZ18" s="34">
        <f t="shared" si="71"/>
        <v>0</v>
      </c>
      <c r="BA18" s="50"/>
      <c r="BB18" s="50"/>
      <c r="BC18" s="50"/>
      <c r="BD18" s="50"/>
      <c r="BE18" s="50"/>
      <c r="BF18" s="50"/>
      <c r="BG18" s="50"/>
      <c r="BH18" s="50"/>
      <c r="BI18" s="50"/>
      <c r="BJ18" s="50"/>
      <c r="BK18" s="67"/>
      <c r="BL18" s="67"/>
      <c r="BM18" s="34">
        <f t="shared" si="72"/>
        <v>0</v>
      </c>
      <c r="BN18" s="68">
        <f t="shared" si="72"/>
        <v>332</v>
      </c>
      <c r="BO18" s="68"/>
      <c r="BP18" s="68"/>
      <c r="BQ18" s="34"/>
      <c r="BR18" s="34"/>
      <c r="BS18" s="34"/>
      <c r="BT18" s="34">
        <v>332</v>
      </c>
      <c r="BU18" s="34"/>
      <c r="BV18" s="34"/>
      <c r="BW18" s="34"/>
      <c r="BX18" s="34"/>
      <c r="BY18" s="34"/>
      <c r="BZ18" s="34"/>
      <c r="CA18" s="34">
        <f t="shared" si="73"/>
        <v>0</v>
      </c>
      <c r="CB18" s="34">
        <f t="shared" si="73"/>
        <v>0</v>
      </c>
      <c r="CC18" s="50"/>
      <c r="CD18" s="50"/>
      <c r="CE18" s="50"/>
      <c r="CF18" s="50"/>
      <c r="CG18" s="50"/>
      <c r="CH18" s="50"/>
      <c r="CI18" s="50"/>
      <c r="CJ18" s="50"/>
      <c r="CK18" s="50"/>
      <c r="CL18" s="50"/>
      <c r="CM18" s="50"/>
      <c r="CN18" s="50"/>
      <c r="CO18" s="34">
        <f t="shared" si="74"/>
        <v>0</v>
      </c>
      <c r="CP18" s="34">
        <f t="shared" si="74"/>
        <v>0</v>
      </c>
      <c r="CQ18" s="50"/>
      <c r="CR18" s="50"/>
      <c r="CS18" s="50"/>
      <c r="CT18" s="50"/>
      <c r="CU18" s="50"/>
      <c r="CV18" s="50"/>
      <c r="CW18" s="50"/>
      <c r="CX18" s="50"/>
      <c r="CY18" s="50"/>
      <c r="CZ18" s="353"/>
      <c r="DA18" s="353"/>
      <c r="DB18" s="353"/>
      <c r="DC18" s="51"/>
      <c r="DD18" s="51"/>
      <c r="DE18" s="51"/>
      <c r="DF18" s="51"/>
      <c r="DG18" s="51"/>
      <c r="DH18" s="51"/>
      <c r="DI18" s="51"/>
      <c r="DJ18" s="51"/>
      <c r="DK18" s="51"/>
      <c r="DL18" s="51"/>
      <c r="DM18" s="51"/>
      <c r="DN18" s="64">
        <f t="shared" si="75"/>
        <v>0</v>
      </c>
      <c r="DO18" s="64">
        <f t="shared" si="76"/>
        <v>0</v>
      </c>
      <c r="DP18" s="64">
        <f t="shared" si="77"/>
        <v>0</v>
      </c>
      <c r="DQ18" s="64">
        <f t="shared" si="78"/>
        <v>0</v>
      </c>
      <c r="DR18" s="64">
        <f t="shared" si="7"/>
        <v>0</v>
      </c>
      <c r="DS18" s="64">
        <f t="shared" si="8"/>
        <v>0</v>
      </c>
      <c r="DT18" s="64">
        <f t="shared" si="9"/>
        <v>0</v>
      </c>
      <c r="DU18" s="64">
        <f t="shared" si="10"/>
        <v>0</v>
      </c>
      <c r="DV18" s="64">
        <f t="shared" si="11"/>
        <v>0</v>
      </c>
      <c r="DW18" s="64">
        <f t="shared" si="12"/>
        <v>0</v>
      </c>
      <c r="DX18" s="64">
        <f t="shared" si="13"/>
        <v>0</v>
      </c>
      <c r="DY18" s="64">
        <f t="shared" si="14"/>
        <v>0</v>
      </c>
      <c r="DZ18" s="64">
        <f t="shared" si="15"/>
        <v>0</v>
      </c>
      <c r="EA18" s="64">
        <f t="shared" si="16"/>
        <v>0</v>
      </c>
      <c r="EB18" s="64">
        <f t="shared" si="79"/>
        <v>0</v>
      </c>
      <c r="EC18" s="64">
        <f t="shared" si="80"/>
        <v>332</v>
      </c>
      <c r="ED18" s="64">
        <f t="shared" si="17"/>
        <v>0</v>
      </c>
      <c r="EE18" s="64">
        <f t="shared" si="18"/>
        <v>0</v>
      </c>
      <c r="EF18" s="64">
        <f t="shared" si="19"/>
        <v>0</v>
      </c>
      <c r="EG18" s="64">
        <f t="shared" si="20"/>
        <v>0</v>
      </c>
      <c r="EH18" s="64">
        <f t="shared" si="21"/>
        <v>0</v>
      </c>
      <c r="EI18" s="64">
        <f t="shared" si="22"/>
        <v>332</v>
      </c>
      <c r="EJ18" s="64">
        <f t="shared" si="23"/>
        <v>0</v>
      </c>
      <c r="EK18" s="64">
        <f t="shared" si="24"/>
        <v>0</v>
      </c>
      <c r="EL18" s="64">
        <f t="shared" si="25"/>
        <v>0</v>
      </c>
      <c r="EM18" s="64">
        <f t="shared" si="26"/>
        <v>0</v>
      </c>
      <c r="EN18" s="64">
        <f t="shared" si="27"/>
        <v>0</v>
      </c>
      <c r="EO18" s="64">
        <f t="shared" si="28"/>
        <v>0</v>
      </c>
      <c r="EP18" s="64">
        <f t="shared" si="81"/>
        <v>0</v>
      </c>
      <c r="EQ18" s="64">
        <f t="shared" si="29"/>
        <v>0</v>
      </c>
      <c r="ER18" s="64">
        <f t="shared" si="30"/>
        <v>0</v>
      </c>
      <c r="ES18" s="64">
        <f t="shared" si="31"/>
        <v>0</v>
      </c>
      <c r="ET18" s="64">
        <f t="shared" si="32"/>
        <v>0</v>
      </c>
      <c r="EU18" s="64">
        <f t="shared" si="33"/>
        <v>0</v>
      </c>
      <c r="EV18" s="64">
        <f t="shared" si="34"/>
        <v>0</v>
      </c>
      <c r="EW18" s="64">
        <f t="shared" si="35"/>
        <v>0</v>
      </c>
      <c r="EX18" s="64">
        <f t="shared" si="36"/>
        <v>0</v>
      </c>
      <c r="EY18" s="64">
        <f t="shared" si="37"/>
        <v>0</v>
      </c>
      <c r="EZ18" s="64">
        <f t="shared" si="38"/>
        <v>0</v>
      </c>
      <c r="FA18" s="64">
        <f t="shared" si="39"/>
        <v>0</v>
      </c>
      <c r="FB18" s="64">
        <f t="shared" si="40"/>
        <v>0</v>
      </c>
      <c r="FC18" s="64">
        <f t="shared" si="41"/>
        <v>0</v>
      </c>
      <c r="FD18" s="64">
        <f t="shared" si="82"/>
        <v>0</v>
      </c>
      <c r="FE18" s="64">
        <f t="shared" si="42"/>
        <v>0</v>
      </c>
      <c r="FF18" s="64">
        <f t="shared" si="43"/>
        <v>0</v>
      </c>
      <c r="FG18" s="64">
        <f t="shared" si="44"/>
        <v>0</v>
      </c>
      <c r="FH18" s="64">
        <f t="shared" si="45"/>
        <v>0</v>
      </c>
      <c r="FI18" s="64">
        <f t="shared" si="46"/>
        <v>0</v>
      </c>
      <c r="FJ18" s="64">
        <f t="shared" si="47"/>
        <v>0</v>
      </c>
      <c r="FK18" s="64">
        <f t="shared" si="48"/>
        <v>0</v>
      </c>
      <c r="FL18" s="64">
        <f t="shared" si="49"/>
        <v>0</v>
      </c>
      <c r="FM18" s="64">
        <f t="shared" si="50"/>
        <v>0</v>
      </c>
      <c r="FN18" s="64">
        <f t="shared" si="51"/>
        <v>0</v>
      </c>
      <c r="FO18" s="64">
        <f t="shared" si="52"/>
        <v>0</v>
      </c>
      <c r="FP18" s="64">
        <f t="shared" si="53"/>
        <v>0</v>
      </c>
      <c r="FQ18" s="64">
        <f t="shared" si="54"/>
        <v>0</v>
      </c>
      <c r="FR18" s="380">
        <f t="shared" si="55"/>
        <v>0</v>
      </c>
      <c r="FS18" s="380">
        <f t="shared" si="56"/>
        <v>332</v>
      </c>
      <c r="FT18" s="64">
        <f t="shared" si="83"/>
        <v>0</v>
      </c>
      <c r="FU18" s="64">
        <f t="shared" si="57"/>
        <v>0</v>
      </c>
      <c r="FV18" s="64">
        <f t="shared" si="58"/>
        <v>0</v>
      </c>
      <c r="FW18" s="64">
        <f t="shared" si="59"/>
        <v>0</v>
      </c>
      <c r="FX18" s="64">
        <f t="shared" si="60"/>
        <v>0</v>
      </c>
      <c r="FY18" s="64">
        <f t="shared" si="61"/>
        <v>332</v>
      </c>
      <c r="FZ18" s="64">
        <f t="shared" si="62"/>
        <v>0</v>
      </c>
      <c r="GA18" s="64">
        <f t="shared" si="63"/>
        <v>0</v>
      </c>
      <c r="GB18" s="64">
        <f t="shared" si="64"/>
        <v>0</v>
      </c>
      <c r="GC18" s="64">
        <f t="shared" si="65"/>
        <v>0</v>
      </c>
      <c r="GD18" s="64">
        <f t="shared" si="66"/>
        <v>0</v>
      </c>
      <c r="GE18" s="64">
        <f t="shared" si="67"/>
        <v>0</v>
      </c>
    </row>
    <row r="19" spans="1:187" s="52" customFormat="1" ht="25.5" hidden="1" outlineLevel="1">
      <c r="A19" s="57" t="s">
        <v>433</v>
      </c>
      <c r="B19" s="65" t="s">
        <v>140</v>
      </c>
      <c r="C19" s="283" t="s">
        <v>76</v>
      </c>
      <c r="D19" s="60" t="s">
        <v>200</v>
      </c>
      <c r="E19" s="245" t="s">
        <v>6</v>
      </c>
      <c r="F19" s="83">
        <f>'[59]план '!$E$127</f>
        <v>0.72099999999999997</v>
      </c>
      <c r="G19" s="245" t="s">
        <v>5</v>
      </c>
      <c r="H19" s="34">
        <v>0</v>
      </c>
      <c r="I19" s="34">
        <f>0.196</f>
        <v>0.19600000000000001</v>
      </c>
      <c r="J19" s="245">
        <v>2018</v>
      </c>
      <c r="K19" s="245">
        <v>2018</v>
      </c>
      <c r="L19" s="245"/>
      <c r="M19" s="66">
        <f t="shared" si="68"/>
        <v>688.22799999999995</v>
      </c>
      <c r="N19" s="66"/>
      <c r="O19" s="66">
        <f t="shared" si="69"/>
        <v>688.22799999999995</v>
      </c>
      <c r="P19" s="66">
        <f t="shared" si="0"/>
        <v>0</v>
      </c>
      <c r="Q19" s="66">
        <f t="shared" si="0"/>
        <v>0</v>
      </c>
      <c r="R19" s="66">
        <f t="shared" si="0"/>
        <v>688.22799999999995</v>
      </c>
      <c r="S19" s="66">
        <f t="shared" si="0"/>
        <v>688.22799999999995</v>
      </c>
      <c r="T19" s="66">
        <f t="shared" si="0"/>
        <v>0</v>
      </c>
      <c r="U19" s="66">
        <f t="shared" si="0"/>
        <v>0</v>
      </c>
      <c r="V19" s="66">
        <f t="shared" si="70"/>
        <v>0</v>
      </c>
      <c r="W19" s="66"/>
      <c r="X19" s="66"/>
      <c r="Y19" s="66"/>
      <c r="Z19" s="66"/>
      <c r="AA19" s="66"/>
      <c r="AB19" s="66"/>
      <c r="AC19" s="66"/>
      <c r="AD19" s="66"/>
      <c r="AE19" s="66"/>
      <c r="AF19" s="66"/>
      <c r="AG19" s="66">
        <f t="shared" si="2"/>
        <v>0</v>
      </c>
      <c r="AH19" s="66">
        <f t="shared" si="2"/>
        <v>0</v>
      </c>
      <c r="AI19" s="66">
        <f t="shared" si="84"/>
        <v>0</v>
      </c>
      <c r="AJ19" s="66"/>
      <c r="AK19" s="66"/>
      <c r="AL19" s="66"/>
      <c r="AM19" s="66"/>
      <c r="AN19" s="66"/>
      <c r="AO19" s="66"/>
      <c r="AP19" s="66"/>
      <c r="AQ19" s="66"/>
      <c r="AR19" s="66"/>
      <c r="AS19" s="66">
        <f t="shared" si="4"/>
        <v>0</v>
      </c>
      <c r="AT19" s="66">
        <f t="shared" si="4"/>
        <v>0</v>
      </c>
      <c r="AU19" s="66"/>
      <c r="AV19" s="66">
        <f t="shared" si="5"/>
        <v>0</v>
      </c>
      <c r="AW19" s="66">
        <f t="shared" si="5"/>
        <v>0</v>
      </c>
      <c r="AX19" s="66"/>
      <c r="AY19" s="34">
        <f t="shared" si="71"/>
        <v>0</v>
      </c>
      <c r="AZ19" s="34">
        <f t="shared" si="71"/>
        <v>0</v>
      </c>
      <c r="BA19" s="50"/>
      <c r="BB19" s="50"/>
      <c r="BC19" s="50"/>
      <c r="BD19" s="50"/>
      <c r="BE19" s="50"/>
      <c r="BF19" s="50"/>
      <c r="BG19" s="50"/>
      <c r="BH19" s="50"/>
      <c r="BI19" s="50"/>
      <c r="BJ19" s="50"/>
      <c r="BK19" s="67"/>
      <c r="BL19" s="67"/>
      <c r="BM19" s="34">
        <f t="shared" si="72"/>
        <v>688.22799999999995</v>
      </c>
      <c r="BN19" s="68">
        <f t="shared" si="72"/>
        <v>688.22799999999995</v>
      </c>
      <c r="BO19" s="68"/>
      <c r="BP19" s="68"/>
      <c r="BQ19" s="34">
        <v>688.22799999999995</v>
      </c>
      <c r="BR19" s="34">
        <v>688.22799999999995</v>
      </c>
      <c r="BS19" s="34"/>
      <c r="BT19" s="34"/>
      <c r="BU19" s="34"/>
      <c r="BV19" s="34"/>
      <c r="BW19" s="34"/>
      <c r="BX19" s="34"/>
      <c r="BY19" s="34"/>
      <c r="BZ19" s="34"/>
      <c r="CA19" s="34">
        <f t="shared" si="73"/>
        <v>0</v>
      </c>
      <c r="CB19" s="34">
        <f t="shared" si="73"/>
        <v>0</v>
      </c>
      <c r="CC19" s="50"/>
      <c r="CD19" s="50"/>
      <c r="CE19" s="50"/>
      <c r="CF19" s="50"/>
      <c r="CG19" s="50"/>
      <c r="CH19" s="50"/>
      <c r="CI19" s="50"/>
      <c r="CJ19" s="50"/>
      <c r="CK19" s="50"/>
      <c r="CL19" s="50"/>
      <c r="CM19" s="50"/>
      <c r="CN19" s="50"/>
      <c r="CO19" s="34">
        <f t="shared" si="74"/>
        <v>0</v>
      </c>
      <c r="CP19" s="34">
        <f t="shared" si="74"/>
        <v>0</v>
      </c>
      <c r="CQ19" s="50"/>
      <c r="CR19" s="50"/>
      <c r="CS19" s="50"/>
      <c r="CT19" s="50"/>
      <c r="CU19" s="50"/>
      <c r="CV19" s="50"/>
      <c r="CW19" s="50"/>
      <c r="CX19" s="50"/>
      <c r="CY19" s="50"/>
      <c r="CZ19" s="353"/>
      <c r="DA19" s="353"/>
      <c r="DB19" s="353"/>
      <c r="DC19" s="51"/>
      <c r="DD19" s="51"/>
      <c r="DE19" s="51"/>
      <c r="DF19" s="51"/>
      <c r="DG19" s="51"/>
      <c r="DH19" s="51"/>
      <c r="DI19" s="51"/>
      <c r="DJ19" s="51"/>
      <c r="DK19" s="51"/>
      <c r="DL19" s="51"/>
      <c r="DM19" s="51"/>
      <c r="DN19" s="64">
        <f t="shared" si="75"/>
        <v>0</v>
      </c>
      <c r="DO19" s="64">
        <f t="shared" si="76"/>
        <v>0</v>
      </c>
      <c r="DP19" s="64">
        <f t="shared" si="77"/>
        <v>0</v>
      </c>
      <c r="DQ19" s="64">
        <f t="shared" si="78"/>
        <v>0</v>
      </c>
      <c r="DR19" s="64">
        <f t="shared" si="7"/>
        <v>0</v>
      </c>
      <c r="DS19" s="64">
        <f t="shared" si="8"/>
        <v>0</v>
      </c>
      <c r="DT19" s="64">
        <f t="shared" si="9"/>
        <v>0</v>
      </c>
      <c r="DU19" s="64">
        <f t="shared" si="10"/>
        <v>0</v>
      </c>
      <c r="DV19" s="64">
        <f t="shared" si="11"/>
        <v>0</v>
      </c>
      <c r="DW19" s="64">
        <f t="shared" si="12"/>
        <v>0</v>
      </c>
      <c r="DX19" s="64">
        <f t="shared" si="13"/>
        <v>0</v>
      </c>
      <c r="DY19" s="64">
        <f t="shared" si="14"/>
        <v>0</v>
      </c>
      <c r="DZ19" s="64">
        <f t="shared" si="15"/>
        <v>0</v>
      </c>
      <c r="EA19" s="64">
        <f t="shared" si="16"/>
        <v>0</v>
      </c>
      <c r="EB19" s="64">
        <f t="shared" si="79"/>
        <v>688.22799999999995</v>
      </c>
      <c r="EC19" s="64">
        <f t="shared" si="80"/>
        <v>688.22799999999995</v>
      </c>
      <c r="ED19" s="64">
        <f t="shared" si="17"/>
        <v>0</v>
      </c>
      <c r="EE19" s="64">
        <f t="shared" si="18"/>
        <v>0</v>
      </c>
      <c r="EF19" s="64">
        <f t="shared" si="19"/>
        <v>688.22799999999995</v>
      </c>
      <c r="EG19" s="64">
        <f t="shared" si="20"/>
        <v>688.22799999999995</v>
      </c>
      <c r="EH19" s="64">
        <f t="shared" si="21"/>
        <v>0</v>
      </c>
      <c r="EI19" s="64">
        <f t="shared" si="22"/>
        <v>0</v>
      </c>
      <c r="EJ19" s="64">
        <f t="shared" si="23"/>
        <v>0</v>
      </c>
      <c r="EK19" s="64">
        <f t="shared" si="24"/>
        <v>0</v>
      </c>
      <c r="EL19" s="64">
        <f t="shared" si="25"/>
        <v>0</v>
      </c>
      <c r="EM19" s="64">
        <f t="shared" si="26"/>
        <v>0</v>
      </c>
      <c r="EN19" s="64">
        <f t="shared" si="27"/>
        <v>0</v>
      </c>
      <c r="EO19" s="64">
        <f t="shared" si="28"/>
        <v>0</v>
      </c>
      <c r="EP19" s="64">
        <f t="shared" si="81"/>
        <v>0</v>
      </c>
      <c r="EQ19" s="64">
        <f t="shared" si="29"/>
        <v>0</v>
      </c>
      <c r="ER19" s="64">
        <f t="shared" si="30"/>
        <v>0</v>
      </c>
      <c r="ES19" s="64">
        <f t="shared" si="31"/>
        <v>0</v>
      </c>
      <c r="ET19" s="64">
        <f t="shared" si="32"/>
        <v>0</v>
      </c>
      <c r="EU19" s="64">
        <f t="shared" si="33"/>
        <v>0</v>
      </c>
      <c r="EV19" s="64">
        <f t="shared" si="34"/>
        <v>0</v>
      </c>
      <c r="EW19" s="64">
        <f t="shared" si="35"/>
        <v>0</v>
      </c>
      <c r="EX19" s="64">
        <f t="shared" si="36"/>
        <v>0</v>
      </c>
      <c r="EY19" s="64">
        <f t="shared" si="37"/>
        <v>0</v>
      </c>
      <c r="EZ19" s="64">
        <f t="shared" si="38"/>
        <v>0</v>
      </c>
      <c r="FA19" s="64">
        <f t="shared" si="39"/>
        <v>0</v>
      </c>
      <c r="FB19" s="64">
        <f t="shared" si="40"/>
        <v>0</v>
      </c>
      <c r="FC19" s="64">
        <f t="shared" si="41"/>
        <v>0</v>
      </c>
      <c r="FD19" s="64">
        <f t="shared" si="82"/>
        <v>0</v>
      </c>
      <c r="FE19" s="64">
        <f t="shared" si="42"/>
        <v>0</v>
      </c>
      <c r="FF19" s="64">
        <f t="shared" si="43"/>
        <v>0</v>
      </c>
      <c r="FG19" s="64">
        <f t="shared" si="44"/>
        <v>0</v>
      </c>
      <c r="FH19" s="64">
        <f t="shared" si="45"/>
        <v>0</v>
      </c>
      <c r="FI19" s="64">
        <f t="shared" si="46"/>
        <v>0</v>
      </c>
      <c r="FJ19" s="64">
        <f t="shared" si="47"/>
        <v>0</v>
      </c>
      <c r="FK19" s="64">
        <f t="shared" si="48"/>
        <v>0</v>
      </c>
      <c r="FL19" s="64">
        <f t="shared" si="49"/>
        <v>0</v>
      </c>
      <c r="FM19" s="64">
        <f t="shared" si="50"/>
        <v>0</v>
      </c>
      <c r="FN19" s="64">
        <f t="shared" si="51"/>
        <v>0</v>
      </c>
      <c r="FO19" s="64">
        <f t="shared" si="52"/>
        <v>0</v>
      </c>
      <c r="FP19" s="64">
        <f t="shared" si="53"/>
        <v>0</v>
      </c>
      <c r="FQ19" s="64">
        <f t="shared" si="54"/>
        <v>0</v>
      </c>
      <c r="FR19" s="380">
        <f t="shared" si="55"/>
        <v>688.22799999999995</v>
      </c>
      <c r="FS19" s="380">
        <f t="shared" si="56"/>
        <v>688.22799999999995</v>
      </c>
      <c r="FT19" s="64">
        <f t="shared" si="83"/>
        <v>0</v>
      </c>
      <c r="FU19" s="64">
        <f t="shared" si="57"/>
        <v>0</v>
      </c>
      <c r="FV19" s="64">
        <f t="shared" si="58"/>
        <v>688.22799999999995</v>
      </c>
      <c r="FW19" s="64">
        <f t="shared" si="59"/>
        <v>688.22799999999995</v>
      </c>
      <c r="FX19" s="64">
        <f t="shared" si="60"/>
        <v>0</v>
      </c>
      <c r="FY19" s="64">
        <f t="shared" si="61"/>
        <v>0</v>
      </c>
      <c r="FZ19" s="64">
        <f t="shared" si="62"/>
        <v>0</v>
      </c>
      <c r="GA19" s="64">
        <f t="shared" si="63"/>
        <v>0</v>
      </c>
      <c r="GB19" s="64">
        <f t="shared" si="64"/>
        <v>0</v>
      </c>
      <c r="GC19" s="64">
        <f t="shared" si="65"/>
        <v>0</v>
      </c>
      <c r="GD19" s="64">
        <f t="shared" si="66"/>
        <v>0</v>
      </c>
      <c r="GE19" s="64">
        <f t="shared" si="67"/>
        <v>0</v>
      </c>
    </row>
    <row r="20" spans="1:187" s="52" customFormat="1" ht="38.25" hidden="1" outlineLevel="1">
      <c r="A20" s="57" t="s">
        <v>434</v>
      </c>
      <c r="B20" s="65" t="s">
        <v>241</v>
      </c>
      <c r="C20" s="283" t="s">
        <v>7</v>
      </c>
      <c r="D20" s="60" t="s">
        <v>187</v>
      </c>
      <c r="E20" s="245" t="s">
        <v>6</v>
      </c>
      <c r="F20" s="83">
        <f>'[59]план '!$E$133+'[59]план '!$F$133</f>
        <v>0.37919377999999998</v>
      </c>
      <c r="G20" s="245" t="s">
        <v>5</v>
      </c>
      <c r="H20" s="34">
        <v>0</v>
      </c>
      <c r="I20" s="34">
        <f>('[60]свыше1,5'!$J$80+'[60]свыше1,5'!$L$80)/1000</f>
        <v>0.05</v>
      </c>
      <c r="J20" s="245">
        <v>2018</v>
      </c>
      <c r="K20" s="245">
        <v>2018</v>
      </c>
      <c r="L20" s="245"/>
      <c r="M20" s="66">
        <f t="shared" si="68"/>
        <v>445.60888</v>
      </c>
      <c r="N20" s="66"/>
      <c r="O20" s="66">
        <f t="shared" si="69"/>
        <v>377.6</v>
      </c>
      <c r="P20" s="66">
        <f t="shared" si="0"/>
        <v>0</v>
      </c>
      <c r="Q20" s="66">
        <f t="shared" si="0"/>
        <v>0</v>
      </c>
      <c r="R20" s="66">
        <f t="shared" si="0"/>
        <v>445.60888</v>
      </c>
      <c r="S20" s="66">
        <f t="shared" si="0"/>
        <v>377.6</v>
      </c>
      <c r="T20" s="66">
        <f t="shared" si="0"/>
        <v>0</v>
      </c>
      <c r="U20" s="66">
        <f t="shared" si="0"/>
        <v>0</v>
      </c>
      <c r="V20" s="66">
        <f t="shared" si="70"/>
        <v>0</v>
      </c>
      <c r="W20" s="66"/>
      <c r="X20" s="66"/>
      <c r="Y20" s="66"/>
      <c r="Z20" s="66"/>
      <c r="AA20" s="66"/>
      <c r="AB20" s="66"/>
      <c r="AC20" s="66"/>
      <c r="AD20" s="66"/>
      <c r="AE20" s="66"/>
      <c r="AF20" s="66"/>
      <c r="AG20" s="66">
        <f t="shared" si="2"/>
        <v>0</v>
      </c>
      <c r="AH20" s="66">
        <f t="shared" si="2"/>
        <v>0</v>
      </c>
      <c r="AI20" s="66">
        <f t="shared" si="84"/>
        <v>0</v>
      </c>
      <c r="AJ20" s="66"/>
      <c r="AK20" s="66"/>
      <c r="AL20" s="66"/>
      <c r="AM20" s="66"/>
      <c r="AN20" s="66"/>
      <c r="AO20" s="66"/>
      <c r="AP20" s="66"/>
      <c r="AQ20" s="66"/>
      <c r="AR20" s="66"/>
      <c r="AS20" s="66">
        <f t="shared" si="4"/>
        <v>0</v>
      </c>
      <c r="AT20" s="66">
        <f t="shared" si="4"/>
        <v>0</v>
      </c>
      <c r="AU20" s="66"/>
      <c r="AV20" s="66">
        <f t="shared" si="5"/>
        <v>0</v>
      </c>
      <c r="AW20" s="66">
        <f t="shared" si="5"/>
        <v>0</v>
      </c>
      <c r="AX20" s="66"/>
      <c r="AY20" s="34">
        <f t="shared" si="71"/>
        <v>0</v>
      </c>
      <c r="AZ20" s="34">
        <f t="shared" si="71"/>
        <v>0</v>
      </c>
      <c r="BA20" s="50"/>
      <c r="BB20" s="50"/>
      <c r="BC20" s="50"/>
      <c r="BD20" s="50"/>
      <c r="BE20" s="50"/>
      <c r="BF20" s="50"/>
      <c r="BG20" s="50"/>
      <c r="BH20" s="50"/>
      <c r="BI20" s="50"/>
      <c r="BJ20" s="50"/>
      <c r="BK20" s="67"/>
      <c r="BL20" s="67"/>
      <c r="BM20" s="34">
        <f t="shared" si="72"/>
        <v>445.60888</v>
      </c>
      <c r="BN20" s="68">
        <f t="shared" si="72"/>
        <v>377.6</v>
      </c>
      <c r="BO20" s="68"/>
      <c r="BP20" s="68"/>
      <c r="BQ20" s="34">
        <v>445.60888</v>
      </c>
      <c r="BR20" s="34">
        <v>377.6</v>
      </c>
      <c r="BS20" s="34"/>
      <c r="BT20" s="34"/>
      <c r="BU20" s="34"/>
      <c r="BV20" s="34"/>
      <c r="BW20" s="34"/>
      <c r="BX20" s="34"/>
      <c r="BY20" s="34"/>
      <c r="BZ20" s="34"/>
      <c r="CA20" s="34">
        <f t="shared" si="73"/>
        <v>0</v>
      </c>
      <c r="CB20" s="34">
        <f t="shared" si="73"/>
        <v>0</v>
      </c>
      <c r="CC20" s="50"/>
      <c r="CD20" s="50"/>
      <c r="CE20" s="50"/>
      <c r="CF20" s="50"/>
      <c r="CG20" s="50"/>
      <c r="CH20" s="50"/>
      <c r="CI20" s="50"/>
      <c r="CJ20" s="50"/>
      <c r="CK20" s="50"/>
      <c r="CL20" s="50"/>
      <c r="CM20" s="50"/>
      <c r="CN20" s="50"/>
      <c r="CO20" s="34">
        <f t="shared" si="74"/>
        <v>0</v>
      </c>
      <c r="CP20" s="34">
        <f t="shared" si="74"/>
        <v>0</v>
      </c>
      <c r="CQ20" s="50"/>
      <c r="CR20" s="50"/>
      <c r="CS20" s="50"/>
      <c r="CT20" s="50"/>
      <c r="CU20" s="50"/>
      <c r="CV20" s="50"/>
      <c r="CW20" s="50"/>
      <c r="CX20" s="50"/>
      <c r="CY20" s="50"/>
      <c r="CZ20" s="353"/>
      <c r="DA20" s="353"/>
      <c r="DB20" s="353"/>
      <c r="DC20" s="51"/>
      <c r="DD20" s="51"/>
      <c r="DE20" s="51"/>
      <c r="DF20" s="51"/>
      <c r="DG20" s="51"/>
      <c r="DH20" s="51"/>
      <c r="DI20" s="51"/>
      <c r="DJ20" s="51"/>
      <c r="DK20" s="51"/>
      <c r="DL20" s="51"/>
      <c r="DM20" s="51"/>
      <c r="DN20" s="64">
        <f t="shared" si="75"/>
        <v>0</v>
      </c>
      <c r="DO20" s="64">
        <f t="shared" si="76"/>
        <v>0</v>
      </c>
      <c r="DP20" s="64">
        <f t="shared" si="77"/>
        <v>0</v>
      </c>
      <c r="DQ20" s="64">
        <f t="shared" si="78"/>
        <v>0</v>
      </c>
      <c r="DR20" s="64">
        <f t="shared" si="7"/>
        <v>0</v>
      </c>
      <c r="DS20" s="64">
        <f t="shared" si="8"/>
        <v>0</v>
      </c>
      <c r="DT20" s="64">
        <f t="shared" si="9"/>
        <v>0</v>
      </c>
      <c r="DU20" s="64">
        <f t="shared" si="10"/>
        <v>0</v>
      </c>
      <c r="DV20" s="64">
        <f t="shared" si="11"/>
        <v>0</v>
      </c>
      <c r="DW20" s="64">
        <f t="shared" si="12"/>
        <v>0</v>
      </c>
      <c r="DX20" s="64">
        <f t="shared" si="13"/>
        <v>0</v>
      </c>
      <c r="DY20" s="64">
        <f t="shared" si="14"/>
        <v>0</v>
      </c>
      <c r="DZ20" s="64">
        <f t="shared" si="15"/>
        <v>0</v>
      </c>
      <c r="EA20" s="64">
        <f t="shared" si="16"/>
        <v>0</v>
      </c>
      <c r="EB20" s="64">
        <f t="shared" si="79"/>
        <v>445.60888</v>
      </c>
      <c r="EC20" s="64">
        <f t="shared" si="80"/>
        <v>377.6</v>
      </c>
      <c r="ED20" s="64">
        <f t="shared" si="17"/>
        <v>0</v>
      </c>
      <c r="EE20" s="64">
        <f t="shared" si="18"/>
        <v>0</v>
      </c>
      <c r="EF20" s="64">
        <f t="shared" si="19"/>
        <v>445.60888</v>
      </c>
      <c r="EG20" s="64">
        <f t="shared" si="20"/>
        <v>377.6</v>
      </c>
      <c r="EH20" s="64">
        <f t="shared" si="21"/>
        <v>0</v>
      </c>
      <c r="EI20" s="64">
        <f t="shared" si="22"/>
        <v>0</v>
      </c>
      <c r="EJ20" s="64">
        <f t="shared" si="23"/>
        <v>0</v>
      </c>
      <c r="EK20" s="64">
        <f t="shared" si="24"/>
        <v>0</v>
      </c>
      <c r="EL20" s="64">
        <f t="shared" si="25"/>
        <v>0</v>
      </c>
      <c r="EM20" s="64">
        <f t="shared" si="26"/>
        <v>0</v>
      </c>
      <c r="EN20" s="64">
        <f t="shared" si="27"/>
        <v>0</v>
      </c>
      <c r="EO20" s="64">
        <f t="shared" si="28"/>
        <v>0</v>
      </c>
      <c r="EP20" s="64">
        <f t="shared" si="81"/>
        <v>0</v>
      </c>
      <c r="EQ20" s="64">
        <f t="shared" si="29"/>
        <v>0</v>
      </c>
      <c r="ER20" s="64">
        <f t="shared" si="30"/>
        <v>0</v>
      </c>
      <c r="ES20" s="64">
        <f t="shared" si="31"/>
        <v>0</v>
      </c>
      <c r="ET20" s="64">
        <f t="shared" si="32"/>
        <v>0</v>
      </c>
      <c r="EU20" s="64">
        <f t="shared" si="33"/>
        <v>0</v>
      </c>
      <c r="EV20" s="64">
        <f t="shared" si="34"/>
        <v>0</v>
      </c>
      <c r="EW20" s="64">
        <f t="shared" si="35"/>
        <v>0</v>
      </c>
      <c r="EX20" s="64">
        <f t="shared" si="36"/>
        <v>0</v>
      </c>
      <c r="EY20" s="64">
        <f t="shared" si="37"/>
        <v>0</v>
      </c>
      <c r="EZ20" s="64">
        <f t="shared" si="38"/>
        <v>0</v>
      </c>
      <c r="FA20" s="64">
        <f t="shared" si="39"/>
        <v>0</v>
      </c>
      <c r="FB20" s="64">
        <f t="shared" si="40"/>
        <v>0</v>
      </c>
      <c r="FC20" s="64">
        <f t="shared" si="41"/>
        <v>0</v>
      </c>
      <c r="FD20" s="64">
        <f t="shared" si="82"/>
        <v>0</v>
      </c>
      <c r="FE20" s="64">
        <f t="shared" si="42"/>
        <v>0</v>
      </c>
      <c r="FF20" s="64">
        <f t="shared" si="43"/>
        <v>0</v>
      </c>
      <c r="FG20" s="64">
        <f t="shared" si="44"/>
        <v>0</v>
      </c>
      <c r="FH20" s="64">
        <f t="shared" si="45"/>
        <v>0</v>
      </c>
      <c r="FI20" s="64">
        <f t="shared" si="46"/>
        <v>0</v>
      </c>
      <c r="FJ20" s="64">
        <f t="shared" si="47"/>
        <v>0</v>
      </c>
      <c r="FK20" s="64">
        <f t="shared" si="48"/>
        <v>0</v>
      </c>
      <c r="FL20" s="64">
        <f t="shared" si="49"/>
        <v>0</v>
      </c>
      <c r="FM20" s="64">
        <f t="shared" si="50"/>
        <v>0</v>
      </c>
      <c r="FN20" s="64">
        <f t="shared" si="51"/>
        <v>0</v>
      </c>
      <c r="FO20" s="64">
        <f t="shared" si="52"/>
        <v>0</v>
      </c>
      <c r="FP20" s="64">
        <f t="shared" si="53"/>
        <v>0</v>
      </c>
      <c r="FQ20" s="64">
        <f t="shared" si="54"/>
        <v>0</v>
      </c>
      <c r="FR20" s="380">
        <f t="shared" si="55"/>
        <v>445.60888</v>
      </c>
      <c r="FS20" s="380">
        <f t="shared" si="56"/>
        <v>377.6</v>
      </c>
      <c r="FT20" s="64">
        <f t="shared" si="83"/>
        <v>0</v>
      </c>
      <c r="FU20" s="64">
        <f t="shared" si="57"/>
        <v>0</v>
      </c>
      <c r="FV20" s="64">
        <f t="shared" si="58"/>
        <v>445.60888</v>
      </c>
      <c r="FW20" s="64">
        <f t="shared" si="59"/>
        <v>377.6</v>
      </c>
      <c r="FX20" s="64">
        <f t="shared" si="60"/>
        <v>0</v>
      </c>
      <c r="FY20" s="64">
        <f t="shared" si="61"/>
        <v>0</v>
      </c>
      <c r="FZ20" s="64">
        <f t="shared" si="62"/>
        <v>0</v>
      </c>
      <c r="GA20" s="64">
        <f t="shared" si="63"/>
        <v>0</v>
      </c>
      <c r="GB20" s="64">
        <f t="shared" si="64"/>
        <v>0</v>
      </c>
      <c r="GC20" s="64">
        <f t="shared" si="65"/>
        <v>0</v>
      </c>
      <c r="GD20" s="64">
        <f t="shared" si="66"/>
        <v>0</v>
      </c>
      <c r="GE20" s="64">
        <f t="shared" si="67"/>
        <v>0</v>
      </c>
    </row>
    <row r="21" spans="1:187" s="52" customFormat="1" ht="25.5" outlineLevel="1">
      <c r="A21" s="57" t="s">
        <v>10</v>
      </c>
      <c r="B21" s="65" t="s">
        <v>528</v>
      </c>
      <c r="C21" s="78" t="str">
        <f>'[60]план '!$D$74</f>
        <v>Административно-производственная база по ул. Автодорожная, 7</v>
      </c>
      <c r="D21" s="229" t="s">
        <v>186</v>
      </c>
      <c r="E21" s="245" t="s">
        <v>6</v>
      </c>
      <c r="F21" s="245">
        <f>'[59]план '!$E$76</f>
        <v>0.95</v>
      </c>
      <c r="G21" s="245" t="s">
        <v>5</v>
      </c>
      <c r="H21" s="34">
        <v>0</v>
      </c>
      <c r="I21" s="34"/>
      <c r="J21" s="245">
        <v>2018</v>
      </c>
      <c r="K21" s="245">
        <v>2018</v>
      </c>
      <c r="L21" s="373" t="s">
        <v>605</v>
      </c>
      <c r="M21" s="66">
        <f t="shared" si="68"/>
        <v>249.798</v>
      </c>
      <c r="N21" s="66" t="s">
        <v>604</v>
      </c>
      <c r="O21" s="341">
        <f t="shared" si="69"/>
        <v>179.55</v>
      </c>
      <c r="P21" s="66">
        <f t="shared" si="0"/>
        <v>0</v>
      </c>
      <c r="Q21" s="66">
        <f t="shared" si="0"/>
        <v>0</v>
      </c>
      <c r="R21" s="66">
        <f t="shared" si="0"/>
        <v>249.798</v>
      </c>
      <c r="S21" s="66">
        <f t="shared" si="0"/>
        <v>179.55</v>
      </c>
      <c r="T21" s="66">
        <f t="shared" si="0"/>
        <v>0</v>
      </c>
      <c r="U21" s="66">
        <f t="shared" si="0"/>
        <v>0</v>
      </c>
      <c r="V21" s="66">
        <f t="shared" si="70"/>
        <v>0</v>
      </c>
      <c r="W21" s="66"/>
      <c r="X21" s="66"/>
      <c r="Y21" s="66"/>
      <c r="Z21" s="66"/>
      <c r="AA21" s="66"/>
      <c r="AB21" s="66"/>
      <c r="AC21" s="66"/>
      <c r="AD21" s="66"/>
      <c r="AE21" s="66"/>
      <c r="AF21" s="66"/>
      <c r="AG21" s="66">
        <f t="shared" si="2"/>
        <v>0</v>
      </c>
      <c r="AH21" s="66">
        <f t="shared" si="2"/>
        <v>0</v>
      </c>
      <c r="AI21" s="66">
        <f t="shared" si="84"/>
        <v>0</v>
      </c>
      <c r="AJ21" s="66"/>
      <c r="AK21" s="66"/>
      <c r="AL21" s="66"/>
      <c r="AM21" s="66"/>
      <c r="AN21" s="66"/>
      <c r="AO21" s="66"/>
      <c r="AP21" s="66"/>
      <c r="AQ21" s="66"/>
      <c r="AR21" s="66"/>
      <c r="AS21" s="66">
        <f t="shared" si="4"/>
        <v>0</v>
      </c>
      <c r="AT21" s="66">
        <f t="shared" si="4"/>
        <v>0</v>
      </c>
      <c r="AU21" s="66"/>
      <c r="AV21" s="66">
        <f t="shared" si="5"/>
        <v>0</v>
      </c>
      <c r="AW21" s="66">
        <f t="shared" si="5"/>
        <v>0</v>
      </c>
      <c r="AX21" s="66"/>
      <c r="AY21" s="34">
        <f t="shared" si="71"/>
        <v>0</v>
      </c>
      <c r="AZ21" s="34">
        <f t="shared" si="71"/>
        <v>0</v>
      </c>
      <c r="BA21" s="50"/>
      <c r="BB21" s="50"/>
      <c r="BC21" s="50"/>
      <c r="BD21" s="50"/>
      <c r="BE21" s="50"/>
      <c r="BF21" s="50"/>
      <c r="BG21" s="50"/>
      <c r="BH21" s="50"/>
      <c r="BI21" s="50"/>
      <c r="BJ21" s="50"/>
      <c r="BK21" s="67"/>
      <c r="BL21" s="67"/>
      <c r="BM21" s="34">
        <f t="shared" si="72"/>
        <v>249.798</v>
      </c>
      <c r="BN21" s="34">
        <f t="shared" si="72"/>
        <v>179.55</v>
      </c>
      <c r="BO21" s="34"/>
      <c r="BP21" s="34"/>
      <c r="BQ21" s="34">
        <v>249.798</v>
      </c>
      <c r="BR21" s="34">
        <v>179.55</v>
      </c>
      <c r="BS21" s="34"/>
      <c r="BT21" s="34"/>
      <c r="BU21" s="34"/>
      <c r="BV21" s="34"/>
      <c r="BW21" s="34"/>
      <c r="BX21" s="34"/>
      <c r="BY21" s="34"/>
      <c r="BZ21" s="34"/>
      <c r="CA21" s="34">
        <f t="shared" si="73"/>
        <v>0</v>
      </c>
      <c r="CB21" s="34">
        <f t="shared" si="73"/>
        <v>0</v>
      </c>
      <c r="CC21" s="50"/>
      <c r="CD21" s="50"/>
      <c r="CE21" s="50"/>
      <c r="CF21" s="50"/>
      <c r="CG21" s="50"/>
      <c r="CH21" s="50"/>
      <c r="CI21" s="50"/>
      <c r="CJ21" s="50"/>
      <c r="CK21" s="50"/>
      <c r="CL21" s="50"/>
      <c r="CM21" s="50"/>
      <c r="CN21" s="50"/>
      <c r="CO21" s="34">
        <f t="shared" si="74"/>
        <v>0</v>
      </c>
      <c r="CP21" s="34">
        <f t="shared" si="74"/>
        <v>0</v>
      </c>
      <c r="CQ21" s="50"/>
      <c r="CR21" s="50"/>
      <c r="CS21" s="50"/>
      <c r="CT21" s="50"/>
      <c r="CU21" s="50"/>
      <c r="CV21" s="50"/>
      <c r="CW21" s="50"/>
      <c r="CX21" s="50"/>
      <c r="CY21" s="50"/>
      <c r="CZ21" s="353"/>
      <c r="DA21" s="353"/>
      <c r="DB21" s="353"/>
      <c r="DC21" s="51"/>
      <c r="DD21" s="51"/>
      <c r="DE21" s="51"/>
      <c r="DF21" s="51"/>
      <c r="DG21" s="51"/>
      <c r="DH21" s="51"/>
      <c r="DI21" s="51"/>
      <c r="DJ21" s="51"/>
      <c r="DK21" s="51"/>
      <c r="DL21" s="51"/>
      <c r="DM21" s="51"/>
      <c r="DN21" s="64">
        <f t="shared" si="75"/>
        <v>0</v>
      </c>
      <c r="DO21" s="64">
        <f t="shared" si="76"/>
        <v>0</v>
      </c>
      <c r="DP21" s="64">
        <f t="shared" si="77"/>
        <v>0</v>
      </c>
      <c r="DQ21" s="64">
        <f t="shared" si="78"/>
        <v>0</v>
      </c>
      <c r="DR21" s="64">
        <f t="shared" si="7"/>
        <v>0</v>
      </c>
      <c r="DS21" s="64">
        <f t="shared" si="8"/>
        <v>0</v>
      </c>
      <c r="DT21" s="64">
        <f t="shared" si="9"/>
        <v>0</v>
      </c>
      <c r="DU21" s="64">
        <f t="shared" si="10"/>
        <v>0</v>
      </c>
      <c r="DV21" s="64">
        <f t="shared" si="11"/>
        <v>0</v>
      </c>
      <c r="DW21" s="64">
        <f t="shared" si="12"/>
        <v>0</v>
      </c>
      <c r="DX21" s="64">
        <f t="shared" si="13"/>
        <v>0</v>
      </c>
      <c r="DY21" s="64">
        <f t="shared" si="14"/>
        <v>0</v>
      </c>
      <c r="DZ21" s="64">
        <f t="shared" si="15"/>
        <v>0</v>
      </c>
      <c r="EA21" s="64">
        <f t="shared" si="16"/>
        <v>0</v>
      </c>
      <c r="EB21" s="64">
        <f t="shared" si="79"/>
        <v>249.798</v>
      </c>
      <c r="EC21" s="64">
        <f t="shared" si="80"/>
        <v>179.55</v>
      </c>
      <c r="ED21" s="64">
        <f t="shared" si="17"/>
        <v>0</v>
      </c>
      <c r="EE21" s="64">
        <f t="shared" si="18"/>
        <v>0</v>
      </c>
      <c r="EF21" s="64">
        <f t="shared" si="19"/>
        <v>249.798</v>
      </c>
      <c r="EG21" s="64">
        <f t="shared" si="20"/>
        <v>179.55</v>
      </c>
      <c r="EH21" s="64">
        <f t="shared" si="21"/>
        <v>0</v>
      </c>
      <c r="EI21" s="64">
        <f t="shared" si="22"/>
        <v>0</v>
      </c>
      <c r="EJ21" s="64">
        <f t="shared" si="23"/>
        <v>0</v>
      </c>
      <c r="EK21" s="64">
        <f t="shared" si="24"/>
        <v>0</v>
      </c>
      <c r="EL21" s="64">
        <f t="shared" si="25"/>
        <v>0</v>
      </c>
      <c r="EM21" s="64">
        <f t="shared" si="26"/>
        <v>0</v>
      </c>
      <c r="EN21" s="64">
        <f t="shared" si="27"/>
        <v>0</v>
      </c>
      <c r="EO21" s="64">
        <f t="shared" si="28"/>
        <v>0</v>
      </c>
      <c r="EP21" s="64">
        <f t="shared" si="81"/>
        <v>0</v>
      </c>
      <c r="EQ21" s="64">
        <f t="shared" si="29"/>
        <v>0</v>
      </c>
      <c r="ER21" s="64">
        <f t="shared" si="30"/>
        <v>0</v>
      </c>
      <c r="ES21" s="64">
        <f t="shared" si="31"/>
        <v>0</v>
      </c>
      <c r="ET21" s="64">
        <f t="shared" si="32"/>
        <v>0</v>
      </c>
      <c r="EU21" s="64">
        <f t="shared" si="33"/>
        <v>0</v>
      </c>
      <c r="EV21" s="64">
        <f t="shared" si="34"/>
        <v>0</v>
      </c>
      <c r="EW21" s="64">
        <f t="shared" si="35"/>
        <v>0</v>
      </c>
      <c r="EX21" s="64">
        <f t="shared" si="36"/>
        <v>0</v>
      </c>
      <c r="EY21" s="64">
        <f t="shared" si="37"/>
        <v>0</v>
      </c>
      <c r="EZ21" s="64">
        <f t="shared" si="38"/>
        <v>0</v>
      </c>
      <c r="FA21" s="64">
        <f t="shared" si="39"/>
        <v>0</v>
      </c>
      <c r="FB21" s="64">
        <f t="shared" si="40"/>
        <v>0</v>
      </c>
      <c r="FC21" s="64">
        <f t="shared" si="41"/>
        <v>0</v>
      </c>
      <c r="FD21" s="64">
        <f t="shared" si="82"/>
        <v>0</v>
      </c>
      <c r="FE21" s="64">
        <f t="shared" si="42"/>
        <v>0</v>
      </c>
      <c r="FF21" s="64">
        <f t="shared" si="43"/>
        <v>0</v>
      </c>
      <c r="FG21" s="64">
        <f t="shared" si="44"/>
        <v>0</v>
      </c>
      <c r="FH21" s="64">
        <f t="shared" si="45"/>
        <v>0</v>
      </c>
      <c r="FI21" s="64">
        <f t="shared" si="46"/>
        <v>0</v>
      </c>
      <c r="FJ21" s="64">
        <f t="shared" si="47"/>
        <v>0</v>
      </c>
      <c r="FK21" s="64">
        <f t="shared" si="48"/>
        <v>0</v>
      </c>
      <c r="FL21" s="64">
        <f t="shared" si="49"/>
        <v>0</v>
      </c>
      <c r="FM21" s="64">
        <f t="shared" si="50"/>
        <v>0</v>
      </c>
      <c r="FN21" s="64">
        <f t="shared" si="51"/>
        <v>0</v>
      </c>
      <c r="FO21" s="64">
        <f t="shared" si="52"/>
        <v>0</v>
      </c>
      <c r="FP21" s="64">
        <f t="shared" si="53"/>
        <v>0</v>
      </c>
      <c r="FQ21" s="64">
        <f t="shared" si="54"/>
        <v>0</v>
      </c>
      <c r="FR21" s="380">
        <f t="shared" si="55"/>
        <v>249.798</v>
      </c>
      <c r="FS21" s="380">
        <f t="shared" si="56"/>
        <v>179.55</v>
      </c>
      <c r="FT21" s="64">
        <f t="shared" si="83"/>
        <v>0</v>
      </c>
      <c r="FU21" s="64">
        <f t="shared" si="57"/>
        <v>0</v>
      </c>
      <c r="FV21" s="64">
        <f t="shared" si="58"/>
        <v>249.798</v>
      </c>
      <c r="FW21" s="64">
        <f t="shared" si="59"/>
        <v>179.55</v>
      </c>
      <c r="FX21" s="64">
        <f t="shared" si="60"/>
        <v>0</v>
      </c>
      <c r="FY21" s="64">
        <f t="shared" si="61"/>
        <v>0</v>
      </c>
      <c r="FZ21" s="64">
        <f t="shared" si="62"/>
        <v>0</v>
      </c>
      <c r="GA21" s="64">
        <f t="shared" si="63"/>
        <v>0</v>
      </c>
      <c r="GB21" s="64">
        <f t="shared" si="64"/>
        <v>0</v>
      </c>
      <c r="GC21" s="64">
        <f t="shared" si="65"/>
        <v>0</v>
      </c>
      <c r="GD21" s="64">
        <f t="shared" si="66"/>
        <v>0</v>
      </c>
      <c r="GE21" s="64">
        <f t="shared" si="67"/>
        <v>0</v>
      </c>
    </row>
    <row r="22" spans="1:187" s="52" customFormat="1" ht="25.5" hidden="1" outlineLevel="1">
      <c r="A22" s="57" t="s">
        <v>435</v>
      </c>
      <c r="B22" s="65" t="s">
        <v>529</v>
      </c>
      <c r="C22" s="78" t="str">
        <f>'[60]план '!$D$69</f>
        <v>"Торгово-выставочный комплекс по Вилюйскому тракту 5км в 112 кв (1-я очередь)</v>
      </c>
      <c r="D22" s="229" t="s">
        <v>178</v>
      </c>
      <c r="E22" s="245" t="s">
        <v>6</v>
      </c>
      <c r="F22" s="245">
        <f>'[59]план '!$E$70</f>
        <v>0.28999999999999998</v>
      </c>
      <c r="G22" s="245" t="s">
        <v>5</v>
      </c>
      <c r="H22" s="34">
        <v>0</v>
      </c>
      <c r="I22" s="34"/>
      <c r="J22" s="245">
        <v>2019</v>
      </c>
      <c r="K22" s="245">
        <v>2019</v>
      </c>
      <c r="L22" s="245"/>
      <c r="M22" s="66">
        <f t="shared" si="68"/>
        <v>2492.86</v>
      </c>
      <c r="N22" s="66"/>
      <c r="O22" s="66">
        <f t="shared" si="69"/>
        <v>2552.73</v>
      </c>
      <c r="P22" s="66">
        <f t="shared" si="0"/>
        <v>0</v>
      </c>
      <c r="Q22" s="66">
        <f t="shared" si="0"/>
        <v>0</v>
      </c>
      <c r="R22" s="66">
        <f t="shared" si="0"/>
        <v>2492.86</v>
      </c>
      <c r="S22" s="66">
        <f t="shared" si="0"/>
        <v>0</v>
      </c>
      <c r="T22" s="66">
        <f t="shared" si="0"/>
        <v>0</v>
      </c>
      <c r="U22" s="66">
        <f t="shared" si="0"/>
        <v>2552.73</v>
      </c>
      <c r="V22" s="66">
        <f t="shared" si="70"/>
        <v>0</v>
      </c>
      <c r="W22" s="66"/>
      <c r="X22" s="66">
        <v>2552.73</v>
      </c>
      <c r="Y22" s="66"/>
      <c r="Z22" s="66"/>
      <c r="AA22" s="66"/>
      <c r="AB22" s="66"/>
      <c r="AC22" s="66"/>
      <c r="AD22" s="66"/>
      <c r="AE22" s="66"/>
      <c r="AF22" s="66"/>
      <c r="AG22" s="66">
        <f t="shared" si="2"/>
        <v>0</v>
      </c>
      <c r="AH22" s="66">
        <f t="shared" si="2"/>
        <v>0</v>
      </c>
      <c r="AI22" s="66">
        <f t="shared" si="84"/>
        <v>0</v>
      </c>
      <c r="AJ22" s="66"/>
      <c r="AK22" s="66"/>
      <c r="AL22" s="66"/>
      <c r="AM22" s="66"/>
      <c r="AN22" s="66"/>
      <c r="AO22" s="66"/>
      <c r="AP22" s="66"/>
      <c r="AQ22" s="66"/>
      <c r="AR22" s="66"/>
      <c r="AS22" s="66">
        <f t="shared" si="4"/>
        <v>0</v>
      </c>
      <c r="AT22" s="66">
        <f t="shared" si="4"/>
        <v>0</v>
      </c>
      <c r="AU22" s="66"/>
      <c r="AV22" s="66">
        <f t="shared" si="5"/>
        <v>0</v>
      </c>
      <c r="AW22" s="66">
        <f t="shared" si="5"/>
        <v>0</v>
      </c>
      <c r="AX22" s="66"/>
      <c r="AY22" s="34">
        <f t="shared" si="71"/>
        <v>0</v>
      </c>
      <c r="AZ22" s="34">
        <f t="shared" si="71"/>
        <v>0</v>
      </c>
      <c r="BA22" s="50"/>
      <c r="BB22" s="50"/>
      <c r="BC22" s="50"/>
      <c r="BD22" s="50"/>
      <c r="BE22" s="50"/>
      <c r="BF22" s="50"/>
      <c r="BG22" s="50"/>
      <c r="BH22" s="50"/>
      <c r="BI22" s="50"/>
      <c r="BJ22" s="50"/>
      <c r="BK22" s="67"/>
      <c r="BL22" s="67"/>
      <c r="BM22" s="34">
        <f t="shared" si="72"/>
        <v>2492.86</v>
      </c>
      <c r="BN22" s="34">
        <f>+BP22+BR22+BT22+BV22+BX22+BZ22</f>
        <v>2552.73</v>
      </c>
      <c r="BO22" s="34"/>
      <c r="BP22" s="34"/>
      <c r="BQ22" s="34">
        <v>2492.86</v>
      </c>
      <c r="BR22" s="34">
        <v>0</v>
      </c>
      <c r="BS22" s="34"/>
      <c r="BT22" s="316">
        <v>2552.73</v>
      </c>
      <c r="BU22" s="34"/>
      <c r="BV22" s="34"/>
      <c r="BW22" s="34"/>
      <c r="BX22" s="34"/>
      <c r="BY22" s="34"/>
      <c r="BZ22" s="34"/>
      <c r="CA22" s="34">
        <f t="shared" si="73"/>
        <v>0</v>
      </c>
      <c r="CB22" s="34">
        <f t="shared" si="73"/>
        <v>0</v>
      </c>
      <c r="CC22" s="50"/>
      <c r="CD22" s="50"/>
      <c r="CE22" s="50"/>
      <c r="CF22" s="50"/>
      <c r="CG22" s="50"/>
      <c r="CH22" s="50"/>
      <c r="CI22" s="50"/>
      <c r="CJ22" s="50"/>
      <c r="CK22" s="50"/>
      <c r="CL22" s="50"/>
      <c r="CM22" s="50"/>
      <c r="CN22" s="50"/>
      <c r="CO22" s="34">
        <f t="shared" si="74"/>
        <v>0</v>
      </c>
      <c r="CP22" s="34">
        <f t="shared" si="74"/>
        <v>0</v>
      </c>
      <c r="CQ22" s="50"/>
      <c r="CR22" s="50"/>
      <c r="CS22" s="50"/>
      <c r="CT22" s="50"/>
      <c r="CU22" s="50"/>
      <c r="CV22" s="50"/>
      <c r="CW22" s="50"/>
      <c r="CX22" s="50"/>
      <c r="CY22" s="50"/>
      <c r="CZ22" s="353"/>
      <c r="DA22" s="353"/>
      <c r="DB22" s="353"/>
      <c r="DC22" s="51"/>
      <c r="DD22" s="51"/>
      <c r="DE22" s="51"/>
      <c r="DF22" s="51"/>
      <c r="DG22" s="51"/>
      <c r="DH22" s="51"/>
      <c r="DI22" s="51"/>
      <c r="DJ22" s="51"/>
      <c r="DK22" s="51"/>
      <c r="DL22" s="51"/>
      <c r="DM22" s="51"/>
      <c r="DN22" s="64">
        <f t="shared" si="75"/>
        <v>0</v>
      </c>
      <c r="DO22" s="64">
        <f t="shared" si="76"/>
        <v>0</v>
      </c>
      <c r="DP22" s="64">
        <f t="shared" si="77"/>
        <v>0</v>
      </c>
      <c r="DQ22" s="64">
        <f t="shared" si="78"/>
        <v>0</v>
      </c>
      <c r="DR22" s="64">
        <f t="shared" si="7"/>
        <v>0</v>
      </c>
      <c r="DS22" s="64">
        <f t="shared" si="8"/>
        <v>0</v>
      </c>
      <c r="DT22" s="64">
        <f t="shared" si="9"/>
        <v>0</v>
      </c>
      <c r="DU22" s="64">
        <f t="shared" si="10"/>
        <v>0</v>
      </c>
      <c r="DV22" s="64">
        <f t="shared" si="11"/>
        <v>0</v>
      </c>
      <c r="DW22" s="64">
        <f t="shared" si="12"/>
        <v>0</v>
      </c>
      <c r="DX22" s="64">
        <f t="shared" si="13"/>
        <v>0</v>
      </c>
      <c r="DY22" s="64">
        <f t="shared" si="14"/>
        <v>0</v>
      </c>
      <c r="DZ22" s="64">
        <f t="shared" si="15"/>
        <v>0</v>
      </c>
      <c r="EA22" s="64">
        <f t="shared" si="16"/>
        <v>0</v>
      </c>
      <c r="EB22" s="64">
        <f t="shared" si="79"/>
        <v>2492.86</v>
      </c>
      <c r="EC22" s="64">
        <f t="shared" si="80"/>
        <v>2552.73</v>
      </c>
      <c r="ED22" s="64">
        <f t="shared" si="17"/>
        <v>0</v>
      </c>
      <c r="EE22" s="64">
        <f t="shared" si="18"/>
        <v>0</v>
      </c>
      <c r="EF22" s="64">
        <f t="shared" si="19"/>
        <v>2492.86</v>
      </c>
      <c r="EG22" s="64">
        <f t="shared" si="20"/>
        <v>0</v>
      </c>
      <c r="EH22" s="64">
        <f t="shared" si="21"/>
        <v>0</v>
      </c>
      <c r="EI22" s="64">
        <f t="shared" si="22"/>
        <v>2552.73</v>
      </c>
      <c r="EJ22" s="64">
        <f t="shared" si="23"/>
        <v>0</v>
      </c>
      <c r="EK22" s="64">
        <f t="shared" si="24"/>
        <v>0</v>
      </c>
      <c r="EL22" s="64">
        <f t="shared" si="25"/>
        <v>0</v>
      </c>
      <c r="EM22" s="64">
        <f t="shared" si="26"/>
        <v>0</v>
      </c>
      <c r="EN22" s="64">
        <f t="shared" si="27"/>
        <v>0</v>
      </c>
      <c r="EO22" s="64">
        <f t="shared" si="28"/>
        <v>0</v>
      </c>
      <c r="EP22" s="64">
        <f t="shared" si="81"/>
        <v>0</v>
      </c>
      <c r="EQ22" s="64">
        <f t="shared" si="29"/>
        <v>0</v>
      </c>
      <c r="ER22" s="64">
        <f t="shared" si="30"/>
        <v>0</v>
      </c>
      <c r="ES22" s="64">
        <f t="shared" si="31"/>
        <v>0</v>
      </c>
      <c r="ET22" s="64">
        <f t="shared" si="32"/>
        <v>0</v>
      </c>
      <c r="EU22" s="64">
        <f t="shared" si="33"/>
        <v>0</v>
      </c>
      <c r="EV22" s="64">
        <f t="shared" si="34"/>
        <v>0</v>
      </c>
      <c r="EW22" s="64">
        <f t="shared" si="35"/>
        <v>0</v>
      </c>
      <c r="EX22" s="64">
        <f t="shared" si="36"/>
        <v>0</v>
      </c>
      <c r="EY22" s="64">
        <f t="shared" si="37"/>
        <v>0</v>
      </c>
      <c r="EZ22" s="64">
        <f t="shared" si="38"/>
        <v>0</v>
      </c>
      <c r="FA22" s="64">
        <f t="shared" si="39"/>
        <v>0</v>
      </c>
      <c r="FB22" s="64">
        <f t="shared" si="40"/>
        <v>0</v>
      </c>
      <c r="FC22" s="64">
        <f t="shared" si="41"/>
        <v>0</v>
      </c>
      <c r="FD22" s="64">
        <f t="shared" si="82"/>
        <v>0</v>
      </c>
      <c r="FE22" s="64">
        <f t="shared" si="42"/>
        <v>0</v>
      </c>
      <c r="FF22" s="64">
        <f t="shared" si="43"/>
        <v>0</v>
      </c>
      <c r="FG22" s="64">
        <f t="shared" si="44"/>
        <v>0</v>
      </c>
      <c r="FH22" s="64">
        <f t="shared" si="45"/>
        <v>0</v>
      </c>
      <c r="FI22" s="64">
        <f t="shared" si="46"/>
        <v>0</v>
      </c>
      <c r="FJ22" s="64">
        <f t="shared" si="47"/>
        <v>0</v>
      </c>
      <c r="FK22" s="64">
        <f t="shared" si="48"/>
        <v>0</v>
      </c>
      <c r="FL22" s="64">
        <f t="shared" si="49"/>
        <v>0</v>
      </c>
      <c r="FM22" s="64">
        <f t="shared" si="50"/>
        <v>0</v>
      </c>
      <c r="FN22" s="64">
        <f t="shared" si="51"/>
        <v>0</v>
      </c>
      <c r="FO22" s="64">
        <f t="shared" si="52"/>
        <v>0</v>
      </c>
      <c r="FP22" s="64">
        <f t="shared" si="53"/>
        <v>0</v>
      </c>
      <c r="FQ22" s="64">
        <f t="shared" si="54"/>
        <v>0</v>
      </c>
      <c r="FR22" s="380">
        <f t="shared" si="55"/>
        <v>2492.86</v>
      </c>
      <c r="FS22" s="380">
        <f t="shared" si="56"/>
        <v>2552.73</v>
      </c>
      <c r="FT22" s="64">
        <f t="shared" si="83"/>
        <v>0</v>
      </c>
      <c r="FU22" s="64">
        <f t="shared" si="57"/>
        <v>0</v>
      </c>
      <c r="FV22" s="64">
        <f t="shared" si="58"/>
        <v>2492.86</v>
      </c>
      <c r="FW22" s="64">
        <f t="shared" si="59"/>
        <v>0</v>
      </c>
      <c r="FX22" s="64">
        <f t="shared" si="60"/>
        <v>0</v>
      </c>
      <c r="FY22" s="64">
        <f t="shared" si="61"/>
        <v>2552.73</v>
      </c>
      <c r="FZ22" s="64">
        <f t="shared" si="62"/>
        <v>0</v>
      </c>
      <c r="GA22" s="64">
        <f t="shared" si="63"/>
        <v>0</v>
      </c>
      <c r="GB22" s="64">
        <f t="shared" si="64"/>
        <v>0</v>
      </c>
      <c r="GC22" s="64">
        <f t="shared" si="65"/>
        <v>0</v>
      </c>
      <c r="GD22" s="64">
        <f t="shared" si="66"/>
        <v>0</v>
      </c>
      <c r="GE22" s="64">
        <f t="shared" si="67"/>
        <v>0</v>
      </c>
    </row>
    <row r="23" spans="1:187" s="52" customFormat="1" ht="42.75" hidden="1" customHeight="1" outlineLevel="1">
      <c r="A23" s="57" t="s">
        <v>436</v>
      </c>
      <c r="B23" s="60" t="s">
        <v>564</v>
      </c>
      <c r="C23" s="60"/>
      <c r="D23" s="60"/>
      <c r="E23" s="245"/>
      <c r="F23" s="245"/>
      <c r="G23" s="245"/>
      <c r="H23" s="34"/>
      <c r="I23" s="34"/>
      <c r="J23" s="245">
        <v>2019</v>
      </c>
      <c r="K23" s="245">
        <v>2019</v>
      </c>
      <c r="L23" s="245"/>
      <c r="M23" s="66">
        <f t="shared" si="68"/>
        <v>0</v>
      </c>
      <c r="N23" s="66"/>
      <c r="O23" s="66">
        <f t="shared" si="69"/>
        <v>5540.12</v>
      </c>
      <c r="P23" s="66">
        <f t="shared" si="0"/>
        <v>0</v>
      </c>
      <c r="Q23" s="66">
        <f t="shared" si="0"/>
        <v>0</v>
      </c>
      <c r="R23" s="66">
        <f t="shared" si="0"/>
        <v>0</v>
      </c>
      <c r="S23" s="66">
        <f t="shared" si="0"/>
        <v>0</v>
      </c>
      <c r="T23" s="66">
        <f t="shared" si="0"/>
        <v>0</v>
      </c>
      <c r="U23" s="66">
        <f t="shared" si="0"/>
        <v>5540.12</v>
      </c>
      <c r="V23" s="66">
        <f t="shared" si="70"/>
        <v>0</v>
      </c>
      <c r="W23" s="66"/>
      <c r="X23" s="66"/>
      <c r="Y23" s="66"/>
      <c r="Z23" s="66"/>
      <c r="AA23" s="66"/>
      <c r="AB23" s="66"/>
      <c r="AC23" s="66"/>
      <c r="AD23" s="66"/>
      <c r="AE23" s="66"/>
      <c r="AF23" s="66"/>
      <c r="AG23" s="66">
        <f t="shared" si="2"/>
        <v>0</v>
      </c>
      <c r="AH23" s="66">
        <f t="shared" si="2"/>
        <v>0</v>
      </c>
      <c r="AI23" s="66">
        <f t="shared" si="84"/>
        <v>0</v>
      </c>
      <c r="AJ23" s="66"/>
      <c r="AK23" s="66"/>
      <c r="AL23" s="66"/>
      <c r="AM23" s="66"/>
      <c r="AN23" s="66"/>
      <c r="AO23" s="66"/>
      <c r="AP23" s="66"/>
      <c r="AQ23" s="66"/>
      <c r="AR23" s="66"/>
      <c r="AS23" s="66">
        <f t="shared" si="4"/>
        <v>0</v>
      </c>
      <c r="AT23" s="66">
        <f t="shared" si="4"/>
        <v>0</v>
      </c>
      <c r="AU23" s="66"/>
      <c r="AV23" s="66">
        <f t="shared" si="5"/>
        <v>0</v>
      </c>
      <c r="AW23" s="66">
        <f t="shared" si="5"/>
        <v>0</v>
      </c>
      <c r="AX23" s="66"/>
      <c r="AY23" s="34">
        <f t="shared" si="71"/>
        <v>0</v>
      </c>
      <c r="AZ23" s="34">
        <f t="shared" si="71"/>
        <v>0</v>
      </c>
      <c r="BA23" s="257"/>
      <c r="BB23" s="257"/>
      <c r="BC23" s="257"/>
      <c r="BD23" s="257"/>
      <c r="BE23" s="257"/>
      <c r="BF23" s="257"/>
      <c r="BG23" s="257"/>
      <c r="BH23" s="257"/>
      <c r="BI23" s="257"/>
      <c r="BJ23" s="257"/>
      <c r="BK23" s="258"/>
      <c r="BL23" s="258"/>
      <c r="BM23" s="34">
        <f t="shared" si="72"/>
        <v>0</v>
      </c>
      <c r="BN23" s="34">
        <f t="shared" si="72"/>
        <v>5540.12</v>
      </c>
      <c r="BO23" s="68"/>
      <c r="BP23" s="68"/>
      <c r="BQ23" s="68"/>
      <c r="BR23" s="68"/>
      <c r="BS23" s="68"/>
      <c r="BT23" s="317">
        <v>5540.12</v>
      </c>
      <c r="BU23" s="68"/>
      <c r="BV23" s="68"/>
      <c r="BW23" s="68"/>
      <c r="BX23" s="68"/>
      <c r="BY23" s="68"/>
      <c r="BZ23" s="68"/>
      <c r="CA23" s="34">
        <f t="shared" si="73"/>
        <v>0</v>
      </c>
      <c r="CB23" s="34">
        <f t="shared" si="73"/>
        <v>0</v>
      </c>
      <c r="CC23" s="257"/>
      <c r="CD23" s="257"/>
      <c r="CE23" s="257"/>
      <c r="CF23" s="257"/>
      <c r="CG23" s="257"/>
      <c r="CH23" s="257"/>
      <c r="CI23" s="257"/>
      <c r="CJ23" s="257"/>
      <c r="CK23" s="257"/>
      <c r="CL23" s="257"/>
      <c r="CM23" s="257"/>
      <c r="CN23" s="257"/>
      <c r="CO23" s="34">
        <f t="shared" si="74"/>
        <v>0</v>
      </c>
      <c r="CP23" s="34">
        <f t="shared" si="74"/>
        <v>0</v>
      </c>
      <c r="CQ23" s="257"/>
      <c r="CR23" s="257"/>
      <c r="CS23" s="257"/>
      <c r="CT23" s="257"/>
      <c r="CU23" s="257"/>
      <c r="CV23" s="257"/>
      <c r="CW23" s="257"/>
      <c r="CX23" s="257"/>
      <c r="CY23" s="257"/>
      <c r="CZ23" s="259"/>
      <c r="DA23" s="259"/>
      <c r="DB23" s="259"/>
      <c r="DC23" s="51"/>
      <c r="DD23" s="51"/>
      <c r="DE23" s="51"/>
      <c r="DF23" s="51"/>
      <c r="DG23" s="51"/>
      <c r="DH23" s="51"/>
      <c r="DI23" s="51"/>
      <c r="DJ23" s="51"/>
      <c r="DK23" s="51"/>
      <c r="DL23" s="51"/>
      <c r="DM23" s="51"/>
      <c r="DN23" s="64">
        <f t="shared" si="75"/>
        <v>0</v>
      </c>
      <c r="DO23" s="64">
        <f t="shared" si="76"/>
        <v>0</v>
      </c>
      <c r="DP23" s="64">
        <f t="shared" si="77"/>
        <v>0</v>
      </c>
      <c r="DQ23" s="64">
        <f t="shared" si="78"/>
        <v>0</v>
      </c>
      <c r="DR23" s="64">
        <f t="shared" si="7"/>
        <v>0</v>
      </c>
      <c r="DS23" s="64">
        <f t="shared" si="8"/>
        <v>0</v>
      </c>
      <c r="DT23" s="64">
        <f t="shared" si="9"/>
        <v>0</v>
      </c>
      <c r="DU23" s="64">
        <f t="shared" si="10"/>
        <v>0</v>
      </c>
      <c r="DV23" s="64">
        <f t="shared" si="11"/>
        <v>0</v>
      </c>
      <c r="DW23" s="64">
        <f t="shared" si="12"/>
        <v>0</v>
      </c>
      <c r="DX23" s="64">
        <f t="shared" si="13"/>
        <v>0</v>
      </c>
      <c r="DY23" s="64">
        <f t="shared" si="14"/>
        <v>0</v>
      </c>
      <c r="DZ23" s="64">
        <f t="shared" si="15"/>
        <v>0</v>
      </c>
      <c r="EA23" s="64">
        <f t="shared" si="16"/>
        <v>0</v>
      </c>
      <c r="EB23" s="64">
        <f t="shared" si="79"/>
        <v>0</v>
      </c>
      <c r="EC23" s="64">
        <f t="shared" si="80"/>
        <v>5540.12</v>
      </c>
      <c r="ED23" s="64">
        <f t="shared" si="17"/>
        <v>0</v>
      </c>
      <c r="EE23" s="64">
        <f t="shared" si="18"/>
        <v>0</v>
      </c>
      <c r="EF23" s="64">
        <f t="shared" si="19"/>
        <v>0</v>
      </c>
      <c r="EG23" s="64">
        <f t="shared" si="20"/>
        <v>0</v>
      </c>
      <c r="EH23" s="64">
        <f t="shared" si="21"/>
        <v>0</v>
      </c>
      <c r="EI23" s="64">
        <f t="shared" si="22"/>
        <v>5540.12</v>
      </c>
      <c r="EJ23" s="64">
        <f t="shared" si="23"/>
        <v>0</v>
      </c>
      <c r="EK23" s="64">
        <f t="shared" si="24"/>
        <v>0</v>
      </c>
      <c r="EL23" s="64">
        <f t="shared" si="25"/>
        <v>0</v>
      </c>
      <c r="EM23" s="64">
        <f t="shared" si="26"/>
        <v>0</v>
      </c>
      <c r="EN23" s="64">
        <f t="shared" si="27"/>
        <v>0</v>
      </c>
      <c r="EO23" s="64">
        <f t="shared" si="28"/>
        <v>0</v>
      </c>
      <c r="EP23" s="64">
        <f t="shared" si="81"/>
        <v>0</v>
      </c>
      <c r="EQ23" s="64">
        <f t="shared" si="29"/>
        <v>0</v>
      </c>
      <c r="ER23" s="64">
        <f t="shared" si="30"/>
        <v>0</v>
      </c>
      <c r="ES23" s="64">
        <f t="shared" si="31"/>
        <v>0</v>
      </c>
      <c r="ET23" s="64">
        <f t="shared" si="32"/>
        <v>0</v>
      </c>
      <c r="EU23" s="64">
        <f t="shared" si="33"/>
        <v>0</v>
      </c>
      <c r="EV23" s="64">
        <f t="shared" si="34"/>
        <v>0</v>
      </c>
      <c r="EW23" s="64">
        <f t="shared" si="35"/>
        <v>0</v>
      </c>
      <c r="EX23" s="64">
        <f t="shared" si="36"/>
        <v>0</v>
      </c>
      <c r="EY23" s="64">
        <f t="shared" si="37"/>
        <v>0</v>
      </c>
      <c r="EZ23" s="64">
        <f t="shared" si="38"/>
        <v>0</v>
      </c>
      <c r="FA23" s="64">
        <f t="shared" si="39"/>
        <v>0</v>
      </c>
      <c r="FB23" s="64">
        <f t="shared" si="40"/>
        <v>0</v>
      </c>
      <c r="FC23" s="64">
        <f t="shared" si="41"/>
        <v>0</v>
      </c>
      <c r="FD23" s="64">
        <f t="shared" si="82"/>
        <v>0</v>
      </c>
      <c r="FE23" s="64">
        <f t="shared" si="42"/>
        <v>0</v>
      </c>
      <c r="FF23" s="64">
        <f t="shared" si="43"/>
        <v>0</v>
      </c>
      <c r="FG23" s="64">
        <f t="shared" si="44"/>
        <v>0</v>
      </c>
      <c r="FH23" s="64">
        <f t="shared" si="45"/>
        <v>0</v>
      </c>
      <c r="FI23" s="64">
        <f t="shared" si="46"/>
        <v>0</v>
      </c>
      <c r="FJ23" s="64">
        <f t="shared" si="47"/>
        <v>0</v>
      </c>
      <c r="FK23" s="64">
        <f t="shared" si="48"/>
        <v>0</v>
      </c>
      <c r="FL23" s="64">
        <f t="shared" si="49"/>
        <v>0</v>
      </c>
      <c r="FM23" s="64">
        <f t="shared" si="50"/>
        <v>0</v>
      </c>
      <c r="FN23" s="64">
        <f t="shared" si="51"/>
        <v>0</v>
      </c>
      <c r="FO23" s="64">
        <f t="shared" si="52"/>
        <v>0</v>
      </c>
      <c r="FP23" s="64">
        <f t="shared" si="53"/>
        <v>0</v>
      </c>
      <c r="FQ23" s="64">
        <f t="shared" si="54"/>
        <v>0</v>
      </c>
      <c r="FR23" s="380">
        <f t="shared" si="55"/>
        <v>0</v>
      </c>
      <c r="FS23" s="380">
        <f t="shared" si="56"/>
        <v>5540.12</v>
      </c>
      <c r="FT23" s="64">
        <f t="shared" si="83"/>
        <v>0</v>
      </c>
      <c r="FU23" s="64">
        <f t="shared" si="57"/>
        <v>0</v>
      </c>
      <c r="FV23" s="64">
        <f t="shared" si="58"/>
        <v>0</v>
      </c>
      <c r="FW23" s="64">
        <f t="shared" si="59"/>
        <v>0</v>
      </c>
      <c r="FX23" s="64">
        <f t="shared" si="60"/>
        <v>0</v>
      </c>
      <c r="FY23" s="64">
        <f t="shared" si="61"/>
        <v>5540.12</v>
      </c>
      <c r="FZ23" s="64">
        <f t="shared" si="62"/>
        <v>0</v>
      </c>
      <c r="GA23" s="64">
        <f t="shared" si="63"/>
        <v>0</v>
      </c>
      <c r="GB23" s="64">
        <f t="shared" si="64"/>
        <v>0</v>
      </c>
      <c r="GC23" s="64">
        <f t="shared" si="65"/>
        <v>0</v>
      </c>
      <c r="GD23" s="64">
        <f t="shared" si="66"/>
        <v>0</v>
      </c>
      <c r="GE23" s="64">
        <f t="shared" si="67"/>
        <v>0</v>
      </c>
    </row>
    <row r="24" spans="1:187" s="52" customFormat="1" ht="42.75" hidden="1" customHeight="1" outlineLevel="1">
      <c r="A24" s="57"/>
      <c r="B24" s="60" t="s">
        <v>629</v>
      </c>
      <c r="C24" s="60"/>
      <c r="D24" s="60"/>
      <c r="E24" s="245"/>
      <c r="F24" s="245"/>
      <c r="G24" s="245"/>
      <c r="H24" s="34"/>
      <c r="I24" s="34"/>
      <c r="J24" s="245"/>
      <c r="K24" s="245"/>
      <c r="L24" s="245"/>
      <c r="M24" s="66"/>
      <c r="N24" s="66"/>
      <c r="O24" s="66"/>
      <c r="P24" s="66"/>
      <c r="Q24" s="66"/>
      <c r="R24" s="66"/>
      <c r="S24" s="66"/>
      <c r="T24" s="66"/>
      <c r="U24" s="66"/>
      <c r="V24" s="66"/>
      <c r="W24" s="66"/>
      <c r="X24" s="66"/>
      <c r="Y24" s="66"/>
      <c r="Z24" s="66"/>
      <c r="AA24" s="66"/>
      <c r="AB24" s="66"/>
      <c r="AC24" s="66"/>
      <c r="AD24" s="66"/>
      <c r="AE24" s="66"/>
      <c r="AF24" s="66"/>
      <c r="AG24" s="66"/>
      <c r="AH24" s="66"/>
      <c r="AI24" s="66">
        <f>SUM(AJ24:AR24)</f>
        <v>981.12342000000001</v>
      </c>
      <c r="AJ24" s="66"/>
      <c r="AK24" s="341">
        <f>733.19699+247.92643</f>
        <v>981.12342000000001</v>
      </c>
      <c r="AL24" s="66"/>
      <c r="AM24" s="66"/>
      <c r="AN24" s="66"/>
      <c r="AO24" s="66"/>
      <c r="AP24" s="66"/>
      <c r="AQ24" s="66"/>
      <c r="AR24" s="66"/>
      <c r="AS24" s="66"/>
      <c r="AT24" s="66"/>
      <c r="AU24" s="66"/>
      <c r="AV24" s="66"/>
      <c r="AW24" s="66"/>
      <c r="AX24" s="66"/>
      <c r="AY24" s="34"/>
      <c r="AZ24" s="34"/>
      <c r="BA24" s="257"/>
      <c r="BB24" s="257"/>
      <c r="BC24" s="257"/>
      <c r="BD24" s="257"/>
      <c r="BE24" s="257"/>
      <c r="BF24" s="257"/>
      <c r="BG24" s="257"/>
      <c r="BH24" s="257"/>
      <c r="BI24" s="257"/>
      <c r="BJ24" s="257"/>
      <c r="BK24" s="258"/>
      <c r="BL24" s="258"/>
      <c r="BM24" s="34"/>
      <c r="BN24" s="34"/>
      <c r="BO24" s="68"/>
      <c r="BP24" s="68"/>
      <c r="BQ24" s="68"/>
      <c r="BR24" s="68"/>
      <c r="BS24" s="68"/>
      <c r="BT24" s="317"/>
      <c r="BU24" s="68"/>
      <c r="BV24" s="68"/>
      <c r="BW24" s="68"/>
      <c r="BX24" s="68"/>
      <c r="BY24" s="68"/>
      <c r="BZ24" s="68"/>
      <c r="CA24" s="34"/>
      <c r="CB24" s="34"/>
      <c r="CC24" s="257"/>
      <c r="CD24" s="257"/>
      <c r="CE24" s="257"/>
      <c r="CF24" s="257"/>
      <c r="CG24" s="257"/>
      <c r="CH24" s="257"/>
      <c r="CI24" s="257"/>
      <c r="CJ24" s="257"/>
      <c r="CK24" s="257"/>
      <c r="CL24" s="257"/>
      <c r="CM24" s="257"/>
      <c r="CN24" s="257"/>
      <c r="CO24" s="34"/>
      <c r="CP24" s="34"/>
      <c r="CQ24" s="257"/>
      <c r="CR24" s="257"/>
      <c r="CS24" s="257"/>
      <c r="CT24" s="257"/>
      <c r="CU24" s="257"/>
      <c r="CV24" s="257"/>
      <c r="CW24" s="257"/>
      <c r="CX24" s="257"/>
      <c r="CY24" s="257"/>
      <c r="CZ24" s="259"/>
      <c r="DA24" s="259"/>
      <c r="DB24" s="259"/>
      <c r="DC24" s="51"/>
      <c r="DD24" s="51"/>
      <c r="DE24" s="51"/>
      <c r="DF24" s="51"/>
      <c r="DG24" s="51"/>
      <c r="DH24" s="51"/>
      <c r="DI24" s="51"/>
      <c r="DJ24" s="51"/>
      <c r="DK24" s="51"/>
      <c r="DL24" s="51"/>
      <c r="DM24" s="51"/>
      <c r="DN24" s="64">
        <f t="shared" si="75"/>
        <v>0</v>
      </c>
      <c r="DO24" s="64">
        <f t="shared" si="76"/>
        <v>0</v>
      </c>
      <c r="DP24" s="64">
        <f t="shared" si="77"/>
        <v>0</v>
      </c>
      <c r="DQ24" s="64">
        <f t="shared" si="78"/>
        <v>0</v>
      </c>
      <c r="DR24" s="64">
        <f t="shared" si="7"/>
        <v>0</v>
      </c>
      <c r="DS24" s="64">
        <f t="shared" si="8"/>
        <v>0</v>
      </c>
      <c r="DT24" s="64">
        <f t="shared" si="9"/>
        <v>0</v>
      </c>
      <c r="DU24" s="64">
        <f t="shared" si="10"/>
        <v>0</v>
      </c>
      <c r="DV24" s="64">
        <f t="shared" si="11"/>
        <v>0</v>
      </c>
      <c r="DW24" s="64">
        <f t="shared" si="12"/>
        <v>0</v>
      </c>
      <c r="DX24" s="64">
        <f t="shared" si="13"/>
        <v>0</v>
      </c>
      <c r="DY24" s="64">
        <f t="shared" si="14"/>
        <v>0</v>
      </c>
      <c r="DZ24" s="64">
        <f t="shared" si="15"/>
        <v>0</v>
      </c>
      <c r="EA24" s="64">
        <f t="shared" si="16"/>
        <v>0</v>
      </c>
      <c r="EB24" s="64">
        <f t="shared" si="79"/>
        <v>0</v>
      </c>
      <c r="EC24" s="64">
        <f t="shared" si="80"/>
        <v>0</v>
      </c>
      <c r="ED24" s="64">
        <f t="shared" si="17"/>
        <v>0</v>
      </c>
      <c r="EE24" s="64">
        <f t="shared" si="18"/>
        <v>0</v>
      </c>
      <c r="EF24" s="64">
        <f t="shared" si="19"/>
        <v>0</v>
      </c>
      <c r="EG24" s="64">
        <f t="shared" si="20"/>
        <v>0</v>
      </c>
      <c r="EH24" s="64">
        <f t="shared" si="21"/>
        <v>0</v>
      </c>
      <c r="EI24" s="64">
        <f t="shared" si="22"/>
        <v>0</v>
      </c>
      <c r="EJ24" s="64">
        <f t="shared" si="23"/>
        <v>0</v>
      </c>
      <c r="EK24" s="64">
        <f t="shared" si="24"/>
        <v>0</v>
      </c>
      <c r="EL24" s="64">
        <f t="shared" si="25"/>
        <v>0</v>
      </c>
      <c r="EM24" s="64">
        <f t="shared" si="26"/>
        <v>0</v>
      </c>
      <c r="EN24" s="64">
        <f t="shared" si="27"/>
        <v>0</v>
      </c>
      <c r="EO24" s="64">
        <f t="shared" si="28"/>
        <v>0</v>
      </c>
      <c r="EP24" s="64">
        <f t="shared" si="81"/>
        <v>0</v>
      </c>
      <c r="EQ24" s="64">
        <f t="shared" si="29"/>
        <v>0</v>
      </c>
      <c r="ER24" s="64">
        <f t="shared" si="30"/>
        <v>0</v>
      </c>
      <c r="ES24" s="64">
        <f t="shared" si="31"/>
        <v>0</v>
      </c>
      <c r="ET24" s="64">
        <f t="shared" si="32"/>
        <v>0</v>
      </c>
      <c r="EU24" s="64">
        <f t="shared" si="33"/>
        <v>0</v>
      </c>
      <c r="EV24" s="64">
        <f t="shared" si="34"/>
        <v>0</v>
      </c>
      <c r="EW24" s="64">
        <f t="shared" si="35"/>
        <v>0</v>
      </c>
      <c r="EX24" s="64">
        <f t="shared" si="36"/>
        <v>0</v>
      </c>
      <c r="EY24" s="64">
        <f t="shared" si="37"/>
        <v>0</v>
      </c>
      <c r="EZ24" s="64">
        <f t="shared" si="38"/>
        <v>0</v>
      </c>
      <c r="FA24" s="64">
        <f t="shared" si="39"/>
        <v>0</v>
      </c>
      <c r="FB24" s="64">
        <f t="shared" si="40"/>
        <v>0</v>
      </c>
      <c r="FC24" s="64">
        <f t="shared" si="41"/>
        <v>0</v>
      </c>
      <c r="FD24" s="64">
        <f t="shared" si="82"/>
        <v>0</v>
      </c>
      <c r="FE24" s="64">
        <f t="shared" si="42"/>
        <v>0</v>
      </c>
      <c r="FF24" s="64">
        <f t="shared" si="43"/>
        <v>0</v>
      </c>
      <c r="FG24" s="64">
        <f t="shared" si="44"/>
        <v>0</v>
      </c>
      <c r="FH24" s="64">
        <f t="shared" si="45"/>
        <v>0</v>
      </c>
      <c r="FI24" s="64">
        <f t="shared" si="46"/>
        <v>0</v>
      </c>
      <c r="FJ24" s="64">
        <f t="shared" si="47"/>
        <v>0</v>
      </c>
      <c r="FK24" s="64">
        <f t="shared" si="48"/>
        <v>0</v>
      </c>
      <c r="FL24" s="64">
        <f t="shared" si="49"/>
        <v>0</v>
      </c>
      <c r="FM24" s="64">
        <f t="shared" si="50"/>
        <v>0</v>
      </c>
      <c r="FN24" s="64">
        <f t="shared" si="51"/>
        <v>0</v>
      </c>
      <c r="FO24" s="64">
        <f t="shared" si="52"/>
        <v>0</v>
      </c>
      <c r="FP24" s="64">
        <f t="shared" si="53"/>
        <v>0</v>
      </c>
      <c r="FQ24" s="64">
        <f t="shared" si="54"/>
        <v>0</v>
      </c>
      <c r="FR24" s="380">
        <f t="shared" si="55"/>
        <v>0</v>
      </c>
      <c r="FS24" s="380">
        <f t="shared" si="56"/>
        <v>0</v>
      </c>
      <c r="FT24" s="64">
        <f t="shared" si="83"/>
        <v>0</v>
      </c>
      <c r="FU24" s="64">
        <f t="shared" si="57"/>
        <v>0</v>
      </c>
      <c r="FV24" s="64">
        <f t="shared" si="58"/>
        <v>0</v>
      </c>
      <c r="FW24" s="64">
        <f t="shared" si="59"/>
        <v>0</v>
      </c>
      <c r="FX24" s="64">
        <f t="shared" si="60"/>
        <v>0</v>
      </c>
      <c r="FY24" s="64">
        <f t="shared" si="61"/>
        <v>0</v>
      </c>
      <c r="FZ24" s="64">
        <f t="shared" si="62"/>
        <v>0</v>
      </c>
      <c r="GA24" s="64">
        <f t="shared" si="63"/>
        <v>0</v>
      </c>
      <c r="GB24" s="64">
        <f t="shared" si="64"/>
        <v>0</v>
      </c>
      <c r="GC24" s="64">
        <f t="shared" si="65"/>
        <v>0</v>
      </c>
      <c r="GD24" s="64">
        <f t="shared" si="66"/>
        <v>0</v>
      </c>
      <c r="GE24" s="64">
        <f t="shared" si="67"/>
        <v>0</v>
      </c>
    </row>
    <row r="25" spans="1:187" s="52" customFormat="1" ht="45" hidden="1" customHeight="1" outlineLevel="1">
      <c r="A25" s="57" t="s">
        <v>437</v>
      </c>
      <c r="B25" s="65" t="s">
        <v>561</v>
      </c>
      <c r="C25" s="60"/>
      <c r="D25" s="60"/>
      <c r="E25" s="245"/>
      <c r="F25" s="245"/>
      <c r="G25" s="245"/>
      <c r="H25" s="34"/>
      <c r="I25" s="34"/>
      <c r="J25" s="245">
        <v>2019</v>
      </c>
      <c r="K25" s="245">
        <v>2019</v>
      </c>
      <c r="L25" s="245"/>
      <c r="M25" s="66">
        <f t="shared" si="68"/>
        <v>0</v>
      </c>
      <c r="N25" s="66"/>
      <c r="O25" s="66">
        <f t="shared" si="69"/>
        <v>109.85299999999999</v>
      </c>
      <c r="P25" s="66">
        <f t="shared" si="0"/>
        <v>0</v>
      </c>
      <c r="Q25" s="66">
        <f t="shared" si="0"/>
        <v>0</v>
      </c>
      <c r="R25" s="66">
        <f t="shared" si="0"/>
        <v>0</v>
      </c>
      <c r="S25" s="66">
        <f t="shared" si="0"/>
        <v>0</v>
      </c>
      <c r="T25" s="66">
        <f t="shared" si="0"/>
        <v>0</v>
      </c>
      <c r="U25" s="66">
        <f t="shared" si="0"/>
        <v>109.85299999999999</v>
      </c>
      <c r="V25" s="66">
        <f t="shared" si="70"/>
        <v>0</v>
      </c>
      <c r="W25" s="66"/>
      <c r="X25" s="66"/>
      <c r="Y25" s="66"/>
      <c r="Z25" s="66"/>
      <c r="AA25" s="66"/>
      <c r="AB25" s="66"/>
      <c r="AC25" s="66"/>
      <c r="AD25" s="66"/>
      <c r="AE25" s="66"/>
      <c r="AF25" s="66"/>
      <c r="AG25" s="66">
        <f t="shared" si="2"/>
        <v>0</v>
      </c>
      <c r="AH25" s="66">
        <f t="shared" si="2"/>
        <v>0</v>
      </c>
      <c r="AI25" s="66">
        <f t="shared" si="84"/>
        <v>0</v>
      </c>
      <c r="AJ25" s="66"/>
      <c r="AK25" s="66"/>
      <c r="AL25" s="66"/>
      <c r="AM25" s="66"/>
      <c r="AN25" s="66"/>
      <c r="AO25" s="66"/>
      <c r="AP25" s="66"/>
      <c r="AQ25" s="66"/>
      <c r="AR25" s="66"/>
      <c r="AS25" s="66">
        <f t="shared" si="4"/>
        <v>0</v>
      </c>
      <c r="AT25" s="66">
        <f t="shared" si="4"/>
        <v>0</v>
      </c>
      <c r="AU25" s="66"/>
      <c r="AV25" s="66">
        <f t="shared" si="5"/>
        <v>0</v>
      </c>
      <c r="AW25" s="66">
        <f t="shared" si="5"/>
        <v>0</v>
      </c>
      <c r="AX25" s="66"/>
      <c r="AY25" s="34">
        <f t="shared" si="71"/>
        <v>0</v>
      </c>
      <c r="AZ25" s="34">
        <f t="shared" si="71"/>
        <v>0</v>
      </c>
      <c r="BA25" s="257"/>
      <c r="BB25" s="257"/>
      <c r="BC25" s="257"/>
      <c r="BD25" s="257"/>
      <c r="BE25" s="257"/>
      <c r="BF25" s="257"/>
      <c r="BG25" s="257"/>
      <c r="BH25" s="257"/>
      <c r="BI25" s="257"/>
      <c r="BJ25" s="257"/>
      <c r="BK25" s="258"/>
      <c r="BL25" s="258"/>
      <c r="BM25" s="34">
        <f t="shared" si="72"/>
        <v>0</v>
      </c>
      <c r="BN25" s="34">
        <f t="shared" si="72"/>
        <v>109.85299999999999</v>
      </c>
      <c r="BO25" s="68"/>
      <c r="BP25" s="68"/>
      <c r="BQ25" s="68"/>
      <c r="BR25" s="68"/>
      <c r="BS25" s="68"/>
      <c r="BT25" s="317">
        <v>109.85299999999999</v>
      </c>
      <c r="BU25" s="68"/>
      <c r="BV25" s="68"/>
      <c r="BW25" s="68"/>
      <c r="BX25" s="68"/>
      <c r="BY25" s="68"/>
      <c r="BZ25" s="68"/>
      <c r="CA25" s="34">
        <f t="shared" si="73"/>
        <v>0</v>
      </c>
      <c r="CB25" s="34">
        <f t="shared" si="73"/>
        <v>0</v>
      </c>
      <c r="CC25" s="257"/>
      <c r="CD25" s="257"/>
      <c r="CE25" s="257"/>
      <c r="CF25" s="257"/>
      <c r="CG25" s="257"/>
      <c r="CH25" s="257"/>
      <c r="CI25" s="257"/>
      <c r="CJ25" s="257"/>
      <c r="CK25" s="257"/>
      <c r="CL25" s="257"/>
      <c r="CM25" s="257"/>
      <c r="CN25" s="257"/>
      <c r="CO25" s="34">
        <f t="shared" si="74"/>
        <v>0</v>
      </c>
      <c r="CP25" s="34">
        <f t="shared" si="74"/>
        <v>0</v>
      </c>
      <c r="CQ25" s="257"/>
      <c r="CR25" s="257"/>
      <c r="CS25" s="257"/>
      <c r="CT25" s="257"/>
      <c r="CU25" s="257"/>
      <c r="CV25" s="257"/>
      <c r="CW25" s="257"/>
      <c r="CX25" s="257"/>
      <c r="CY25" s="257"/>
      <c r="CZ25" s="259"/>
      <c r="DA25" s="259"/>
      <c r="DB25" s="259"/>
      <c r="DC25" s="51"/>
      <c r="DD25" s="51"/>
      <c r="DE25" s="51"/>
      <c r="DF25" s="51"/>
      <c r="DG25" s="51"/>
      <c r="DH25" s="51"/>
      <c r="DI25" s="51"/>
      <c r="DJ25" s="51"/>
      <c r="DK25" s="51"/>
      <c r="DL25" s="51"/>
      <c r="DM25" s="51"/>
      <c r="DN25" s="64">
        <f t="shared" si="75"/>
        <v>0</v>
      </c>
      <c r="DO25" s="64">
        <f t="shared" si="76"/>
        <v>0</v>
      </c>
      <c r="DP25" s="64">
        <f t="shared" si="77"/>
        <v>0</v>
      </c>
      <c r="DQ25" s="64">
        <f t="shared" si="78"/>
        <v>0</v>
      </c>
      <c r="DR25" s="64">
        <f t="shared" si="7"/>
        <v>0</v>
      </c>
      <c r="DS25" s="64">
        <f t="shared" si="8"/>
        <v>0</v>
      </c>
      <c r="DT25" s="64">
        <f t="shared" si="9"/>
        <v>0</v>
      </c>
      <c r="DU25" s="64">
        <f t="shared" si="10"/>
        <v>0</v>
      </c>
      <c r="DV25" s="64">
        <f t="shared" si="11"/>
        <v>0</v>
      </c>
      <c r="DW25" s="64">
        <f t="shared" si="12"/>
        <v>0</v>
      </c>
      <c r="DX25" s="64">
        <f t="shared" si="13"/>
        <v>0</v>
      </c>
      <c r="DY25" s="64">
        <f t="shared" si="14"/>
        <v>0</v>
      </c>
      <c r="DZ25" s="64">
        <f t="shared" si="15"/>
        <v>0</v>
      </c>
      <c r="EA25" s="64">
        <f t="shared" si="16"/>
        <v>0</v>
      </c>
      <c r="EB25" s="64">
        <f t="shared" si="79"/>
        <v>0</v>
      </c>
      <c r="EC25" s="64">
        <f t="shared" si="80"/>
        <v>109.85299999999999</v>
      </c>
      <c r="ED25" s="64">
        <f t="shared" si="17"/>
        <v>0</v>
      </c>
      <c r="EE25" s="64">
        <f t="shared" si="18"/>
        <v>0</v>
      </c>
      <c r="EF25" s="64">
        <f t="shared" si="19"/>
        <v>0</v>
      </c>
      <c r="EG25" s="64">
        <f t="shared" si="20"/>
        <v>0</v>
      </c>
      <c r="EH25" s="64">
        <f t="shared" si="21"/>
        <v>0</v>
      </c>
      <c r="EI25" s="64">
        <f t="shared" si="22"/>
        <v>109.85299999999999</v>
      </c>
      <c r="EJ25" s="64">
        <f t="shared" si="23"/>
        <v>0</v>
      </c>
      <c r="EK25" s="64">
        <f t="shared" si="24"/>
        <v>0</v>
      </c>
      <c r="EL25" s="64">
        <f t="shared" si="25"/>
        <v>0</v>
      </c>
      <c r="EM25" s="64">
        <f t="shared" si="26"/>
        <v>0</v>
      </c>
      <c r="EN25" s="64">
        <f t="shared" si="27"/>
        <v>0</v>
      </c>
      <c r="EO25" s="64">
        <f t="shared" si="28"/>
        <v>0</v>
      </c>
      <c r="EP25" s="64">
        <f t="shared" si="81"/>
        <v>0</v>
      </c>
      <c r="EQ25" s="64">
        <f t="shared" si="29"/>
        <v>0</v>
      </c>
      <c r="ER25" s="64">
        <f t="shared" si="30"/>
        <v>0</v>
      </c>
      <c r="ES25" s="64">
        <f t="shared" si="31"/>
        <v>0</v>
      </c>
      <c r="ET25" s="64">
        <f t="shared" si="32"/>
        <v>0</v>
      </c>
      <c r="EU25" s="64">
        <f t="shared" si="33"/>
        <v>0</v>
      </c>
      <c r="EV25" s="64">
        <f t="shared" si="34"/>
        <v>0</v>
      </c>
      <c r="EW25" s="64">
        <f t="shared" si="35"/>
        <v>0</v>
      </c>
      <c r="EX25" s="64">
        <f t="shared" si="36"/>
        <v>0</v>
      </c>
      <c r="EY25" s="64">
        <f t="shared" si="37"/>
        <v>0</v>
      </c>
      <c r="EZ25" s="64">
        <f t="shared" si="38"/>
        <v>0</v>
      </c>
      <c r="FA25" s="64">
        <f t="shared" si="39"/>
        <v>0</v>
      </c>
      <c r="FB25" s="64">
        <f t="shared" si="40"/>
        <v>0</v>
      </c>
      <c r="FC25" s="64">
        <f t="shared" si="41"/>
        <v>0</v>
      </c>
      <c r="FD25" s="64">
        <f t="shared" si="82"/>
        <v>0</v>
      </c>
      <c r="FE25" s="64">
        <f t="shared" si="42"/>
        <v>0</v>
      </c>
      <c r="FF25" s="64">
        <f t="shared" si="43"/>
        <v>0</v>
      </c>
      <c r="FG25" s="64">
        <f t="shared" si="44"/>
        <v>0</v>
      </c>
      <c r="FH25" s="64">
        <f t="shared" si="45"/>
        <v>0</v>
      </c>
      <c r="FI25" s="64">
        <f t="shared" si="46"/>
        <v>0</v>
      </c>
      <c r="FJ25" s="64">
        <f t="shared" si="47"/>
        <v>0</v>
      </c>
      <c r="FK25" s="64">
        <f t="shared" si="48"/>
        <v>0</v>
      </c>
      <c r="FL25" s="64">
        <f t="shared" si="49"/>
        <v>0</v>
      </c>
      <c r="FM25" s="64">
        <f t="shared" si="50"/>
        <v>0</v>
      </c>
      <c r="FN25" s="64">
        <f t="shared" si="51"/>
        <v>0</v>
      </c>
      <c r="FO25" s="64">
        <f t="shared" si="52"/>
        <v>0</v>
      </c>
      <c r="FP25" s="64">
        <f t="shared" si="53"/>
        <v>0</v>
      </c>
      <c r="FQ25" s="64">
        <f t="shared" si="54"/>
        <v>0</v>
      </c>
      <c r="FR25" s="380">
        <f t="shared" si="55"/>
        <v>0</v>
      </c>
      <c r="FS25" s="380">
        <f t="shared" si="56"/>
        <v>109.85299999999999</v>
      </c>
      <c r="FT25" s="64">
        <f t="shared" si="83"/>
        <v>0</v>
      </c>
      <c r="FU25" s="64">
        <f t="shared" si="57"/>
        <v>0</v>
      </c>
      <c r="FV25" s="64">
        <f t="shared" si="58"/>
        <v>0</v>
      </c>
      <c r="FW25" s="64">
        <f t="shared" si="59"/>
        <v>0</v>
      </c>
      <c r="FX25" s="64">
        <f t="shared" si="60"/>
        <v>0</v>
      </c>
      <c r="FY25" s="64">
        <f t="shared" si="61"/>
        <v>109.85299999999999</v>
      </c>
      <c r="FZ25" s="64">
        <f t="shared" si="62"/>
        <v>0</v>
      </c>
      <c r="GA25" s="64">
        <f t="shared" si="63"/>
        <v>0</v>
      </c>
      <c r="GB25" s="64">
        <f t="shared" si="64"/>
        <v>0</v>
      </c>
      <c r="GC25" s="64">
        <f t="shared" si="65"/>
        <v>0</v>
      </c>
      <c r="GD25" s="64">
        <f t="shared" si="66"/>
        <v>0</v>
      </c>
      <c r="GE25" s="64">
        <f t="shared" si="67"/>
        <v>0</v>
      </c>
    </row>
    <row r="26" spans="1:187" s="52" customFormat="1" ht="25.5" hidden="1" outlineLevel="1">
      <c r="A26" s="57" t="s">
        <v>71</v>
      </c>
      <c r="B26" s="65" t="s">
        <v>560</v>
      </c>
      <c r="C26" s="78"/>
      <c r="D26" s="78"/>
      <c r="E26" s="364"/>
      <c r="F26" s="364"/>
      <c r="G26" s="364"/>
      <c r="H26" s="256"/>
      <c r="I26" s="256"/>
      <c r="J26" s="245">
        <v>2019</v>
      </c>
      <c r="K26" s="245">
        <v>2019</v>
      </c>
      <c r="L26" s="245"/>
      <c r="M26" s="66">
        <f t="shared" si="68"/>
        <v>0</v>
      </c>
      <c r="N26" s="66"/>
      <c r="O26" s="66">
        <f t="shared" si="69"/>
        <v>652.20000000000005</v>
      </c>
      <c r="P26" s="66">
        <f t="shared" si="0"/>
        <v>0</v>
      </c>
      <c r="Q26" s="66">
        <f t="shared" si="0"/>
        <v>0</v>
      </c>
      <c r="R26" s="66">
        <f t="shared" si="0"/>
        <v>0</v>
      </c>
      <c r="S26" s="66">
        <f t="shared" si="0"/>
        <v>0</v>
      </c>
      <c r="T26" s="66">
        <f t="shared" si="0"/>
        <v>0</v>
      </c>
      <c r="U26" s="66">
        <f t="shared" si="0"/>
        <v>652.20000000000005</v>
      </c>
      <c r="V26" s="66">
        <f>SUBTOTAL(9,W26:AE26)</f>
        <v>0</v>
      </c>
      <c r="W26" s="341">
        <v>258.71640000000002</v>
      </c>
      <c r="X26" s="66">
        <f>559.72872-332</f>
        <v>227.72871999999995</v>
      </c>
      <c r="Y26" s="66"/>
      <c r="Z26" s="66"/>
      <c r="AA26" s="66"/>
      <c r="AB26" s="66"/>
      <c r="AC26" s="66"/>
      <c r="AD26" s="66"/>
      <c r="AE26" s="66"/>
      <c r="AF26" s="66"/>
      <c r="AG26" s="66">
        <f t="shared" si="2"/>
        <v>0</v>
      </c>
      <c r="AH26" s="66">
        <f t="shared" si="2"/>
        <v>0</v>
      </c>
      <c r="AI26" s="66">
        <f t="shared" si="84"/>
        <v>0</v>
      </c>
      <c r="AJ26" s="66"/>
      <c r="AK26" s="66"/>
      <c r="AL26" s="66"/>
      <c r="AM26" s="66"/>
      <c r="AN26" s="66"/>
      <c r="AO26" s="66"/>
      <c r="AP26" s="66"/>
      <c r="AQ26" s="66"/>
      <c r="AR26" s="66"/>
      <c r="AS26" s="66">
        <f t="shared" si="4"/>
        <v>0</v>
      </c>
      <c r="AT26" s="66">
        <f t="shared" si="4"/>
        <v>0</v>
      </c>
      <c r="AU26" s="66"/>
      <c r="AV26" s="66">
        <f t="shared" si="5"/>
        <v>0</v>
      </c>
      <c r="AW26" s="66">
        <f t="shared" si="5"/>
        <v>0</v>
      </c>
      <c r="AX26" s="66"/>
      <c r="AY26" s="34">
        <f t="shared" si="71"/>
        <v>0</v>
      </c>
      <c r="AZ26" s="34">
        <f t="shared" si="71"/>
        <v>92.200000000000045</v>
      </c>
      <c r="BA26" s="257"/>
      <c r="BB26" s="257"/>
      <c r="BC26" s="257"/>
      <c r="BD26" s="257"/>
      <c r="BE26" s="257"/>
      <c r="BF26" s="68">
        <f>652.2-BT26</f>
        <v>92.200000000000045</v>
      </c>
      <c r="BG26" s="257"/>
      <c r="BH26" s="257"/>
      <c r="BI26" s="257"/>
      <c r="BJ26" s="257"/>
      <c r="BK26" s="258"/>
      <c r="BL26" s="258"/>
      <c r="BM26" s="34">
        <f t="shared" si="72"/>
        <v>0</v>
      </c>
      <c r="BN26" s="34">
        <f t="shared" si="72"/>
        <v>560</v>
      </c>
      <c r="BO26" s="68"/>
      <c r="BP26" s="68"/>
      <c r="BQ26" s="68"/>
      <c r="BR26" s="68"/>
      <c r="BS26" s="68"/>
      <c r="BT26" s="317">
        <v>560</v>
      </c>
      <c r="BU26" s="68"/>
      <c r="BV26" s="68"/>
      <c r="BW26" s="68"/>
      <c r="BX26" s="68"/>
      <c r="BY26" s="68"/>
      <c r="BZ26" s="68"/>
      <c r="CA26" s="34">
        <f t="shared" si="73"/>
        <v>0</v>
      </c>
      <c r="CB26" s="34">
        <f t="shared" si="73"/>
        <v>0</v>
      </c>
      <c r="CC26" s="257"/>
      <c r="CD26" s="257"/>
      <c r="CE26" s="257"/>
      <c r="CF26" s="257"/>
      <c r="CG26" s="257"/>
      <c r="CH26" s="257"/>
      <c r="CI26" s="257"/>
      <c r="CJ26" s="257"/>
      <c r="CK26" s="257"/>
      <c r="CL26" s="257"/>
      <c r="CM26" s="257"/>
      <c r="CN26" s="257"/>
      <c r="CO26" s="34">
        <f t="shared" si="74"/>
        <v>0</v>
      </c>
      <c r="CP26" s="34">
        <f t="shared" si="74"/>
        <v>0</v>
      </c>
      <c r="CQ26" s="257"/>
      <c r="CR26" s="257"/>
      <c r="CS26" s="257"/>
      <c r="CT26" s="257"/>
      <c r="CU26" s="257"/>
      <c r="CV26" s="257"/>
      <c r="CW26" s="257"/>
      <c r="CX26" s="257"/>
      <c r="CY26" s="257"/>
      <c r="CZ26" s="259"/>
      <c r="DA26" s="259"/>
      <c r="DB26" s="259"/>
      <c r="DC26" s="51"/>
      <c r="DD26" s="51"/>
      <c r="DE26" s="51"/>
      <c r="DF26" s="51"/>
      <c r="DG26" s="51"/>
      <c r="DH26" s="51"/>
      <c r="DI26" s="51"/>
      <c r="DJ26" s="51"/>
      <c r="DK26" s="51"/>
      <c r="DL26" s="51"/>
      <c r="DM26" s="51"/>
      <c r="DN26" s="64">
        <f t="shared" si="75"/>
        <v>0</v>
      </c>
      <c r="DO26" s="64">
        <f t="shared" si="76"/>
        <v>92.200000000000045</v>
      </c>
      <c r="DP26" s="64">
        <f t="shared" si="77"/>
        <v>0</v>
      </c>
      <c r="DQ26" s="64">
        <f t="shared" si="78"/>
        <v>0</v>
      </c>
      <c r="DR26" s="64">
        <f t="shared" si="7"/>
        <v>0</v>
      </c>
      <c r="DS26" s="64">
        <f t="shared" si="8"/>
        <v>0</v>
      </c>
      <c r="DT26" s="64">
        <f t="shared" si="9"/>
        <v>0</v>
      </c>
      <c r="DU26" s="64">
        <f t="shared" si="10"/>
        <v>92.200000000000045</v>
      </c>
      <c r="DV26" s="64">
        <f t="shared" si="11"/>
        <v>0</v>
      </c>
      <c r="DW26" s="64">
        <f t="shared" si="12"/>
        <v>0</v>
      </c>
      <c r="DX26" s="64">
        <f t="shared" si="13"/>
        <v>0</v>
      </c>
      <c r="DY26" s="64">
        <f t="shared" si="14"/>
        <v>0</v>
      </c>
      <c r="DZ26" s="64">
        <f t="shared" si="15"/>
        <v>0</v>
      </c>
      <c r="EA26" s="64">
        <f t="shared" si="16"/>
        <v>0</v>
      </c>
      <c r="EB26" s="64">
        <f t="shared" si="79"/>
        <v>0</v>
      </c>
      <c r="EC26" s="64">
        <f t="shared" si="80"/>
        <v>560</v>
      </c>
      <c r="ED26" s="64">
        <f t="shared" si="17"/>
        <v>0</v>
      </c>
      <c r="EE26" s="64">
        <f t="shared" si="18"/>
        <v>0</v>
      </c>
      <c r="EF26" s="64">
        <f t="shared" si="19"/>
        <v>0</v>
      </c>
      <c r="EG26" s="64">
        <f t="shared" si="20"/>
        <v>0</v>
      </c>
      <c r="EH26" s="64">
        <f t="shared" si="21"/>
        <v>0</v>
      </c>
      <c r="EI26" s="64">
        <f t="shared" si="22"/>
        <v>560</v>
      </c>
      <c r="EJ26" s="64">
        <f t="shared" si="23"/>
        <v>0</v>
      </c>
      <c r="EK26" s="64">
        <f t="shared" si="24"/>
        <v>0</v>
      </c>
      <c r="EL26" s="64">
        <f t="shared" si="25"/>
        <v>0</v>
      </c>
      <c r="EM26" s="64">
        <f t="shared" si="26"/>
        <v>0</v>
      </c>
      <c r="EN26" s="64">
        <f t="shared" si="27"/>
        <v>0</v>
      </c>
      <c r="EO26" s="64">
        <f t="shared" si="28"/>
        <v>0</v>
      </c>
      <c r="EP26" s="64">
        <f t="shared" si="81"/>
        <v>0</v>
      </c>
      <c r="EQ26" s="64">
        <f t="shared" si="29"/>
        <v>0</v>
      </c>
      <c r="ER26" s="64">
        <f t="shared" si="30"/>
        <v>0</v>
      </c>
      <c r="ES26" s="64">
        <f t="shared" si="31"/>
        <v>0</v>
      </c>
      <c r="ET26" s="64">
        <f t="shared" si="32"/>
        <v>0</v>
      </c>
      <c r="EU26" s="64">
        <f t="shared" si="33"/>
        <v>0</v>
      </c>
      <c r="EV26" s="64">
        <f t="shared" si="34"/>
        <v>0</v>
      </c>
      <c r="EW26" s="64">
        <f t="shared" si="35"/>
        <v>0</v>
      </c>
      <c r="EX26" s="64">
        <f t="shared" si="36"/>
        <v>0</v>
      </c>
      <c r="EY26" s="64">
        <f t="shared" si="37"/>
        <v>0</v>
      </c>
      <c r="EZ26" s="64">
        <f t="shared" si="38"/>
        <v>0</v>
      </c>
      <c r="FA26" s="64">
        <f t="shared" si="39"/>
        <v>0</v>
      </c>
      <c r="FB26" s="64">
        <f t="shared" si="40"/>
        <v>0</v>
      </c>
      <c r="FC26" s="64">
        <f t="shared" si="41"/>
        <v>0</v>
      </c>
      <c r="FD26" s="64">
        <f t="shared" si="82"/>
        <v>0</v>
      </c>
      <c r="FE26" s="64">
        <f t="shared" si="42"/>
        <v>0</v>
      </c>
      <c r="FF26" s="64">
        <f t="shared" si="43"/>
        <v>0</v>
      </c>
      <c r="FG26" s="64">
        <f t="shared" si="44"/>
        <v>0</v>
      </c>
      <c r="FH26" s="64">
        <f t="shared" si="45"/>
        <v>0</v>
      </c>
      <c r="FI26" s="64">
        <f t="shared" si="46"/>
        <v>0</v>
      </c>
      <c r="FJ26" s="64">
        <f t="shared" si="47"/>
        <v>0</v>
      </c>
      <c r="FK26" s="64">
        <f t="shared" si="48"/>
        <v>0</v>
      </c>
      <c r="FL26" s="64">
        <f t="shared" si="49"/>
        <v>0</v>
      </c>
      <c r="FM26" s="64">
        <f t="shared" si="50"/>
        <v>0</v>
      </c>
      <c r="FN26" s="64">
        <f t="shared" si="51"/>
        <v>0</v>
      </c>
      <c r="FO26" s="64">
        <f t="shared" si="52"/>
        <v>0</v>
      </c>
      <c r="FP26" s="64">
        <f t="shared" si="53"/>
        <v>0</v>
      </c>
      <c r="FQ26" s="64">
        <f t="shared" si="54"/>
        <v>0</v>
      </c>
      <c r="FR26" s="380">
        <f t="shared" si="55"/>
        <v>0</v>
      </c>
      <c r="FS26" s="380">
        <f t="shared" si="56"/>
        <v>652.20000000000005</v>
      </c>
      <c r="FT26" s="64">
        <f t="shared" si="83"/>
        <v>0</v>
      </c>
      <c r="FU26" s="64">
        <f t="shared" si="57"/>
        <v>0</v>
      </c>
      <c r="FV26" s="64">
        <f t="shared" si="58"/>
        <v>0</v>
      </c>
      <c r="FW26" s="64">
        <f t="shared" si="59"/>
        <v>0</v>
      </c>
      <c r="FX26" s="64">
        <f t="shared" si="60"/>
        <v>0</v>
      </c>
      <c r="FY26" s="64">
        <f t="shared" si="61"/>
        <v>652.20000000000005</v>
      </c>
      <c r="FZ26" s="64">
        <f t="shared" si="62"/>
        <v>0</v>
      </c>
      <c r="GA26" s="64">
        <f t="shared" si="63"/>
        <v>0</v>
      </c>
      <c r="GB26" s="64">
        <f t="shared" si="64"/>
        <v>0</v>
      </c>
      <c r="GC26" s="64">
        <f t="shared" si="65"/>
        <v>0</v>
      </c>
      <c r="GD26" s="64">
        <f t="shared" si="66"/>
        <v>0</v>
      </c>
      <c r="GE26" s="64">
        <f t="shared" si="67"/>
        <v>0</v>
      </c>
    </row>
    <row r="27" spans="1:187" s="52" customFormat="1" ht="25.5" hidden="1" outlineLevel="1">
      <c r="A27" s="57" t="s">
        <v>438</v>
      </c>
      <c r="B27" s="65" t="s">
        <v>592</v>
      </c>
      <c r="C27" s="78"/>
      <c r="D27" s="78"/>
      <c r="E27" s="364"/>
      <c r="F27" s="364"/>
      <c r="G27" s="364"/>
      <c r="H27" s="256"/>
      <c r="I27" s="256"/>
      <c r="J27" s="245">
        <v>2020</v>
      </c>
      <c r="K27" s="245">
        <v>2020</v>
      </c>
      <c r="L27" s="245"/>
      <c r="M27" s="66">
        <f t="shared" si="68"/>
        <v>0</v>
      </c>
      <c r="N27" s="66"/>
      <c r="O27" s="66">
        <f t="shared" si="69"/>
        <v>5367.4</v>
      </c>
      <c r="P27" s="66">
        <f t="shared" si="0"/>
        <v>0</v>
      </c>
      <c r="Q27" s="66">
        <f t="shared" si="0"/>
        <v>0</v>
      </c>
      <c r="R27" s="66">
        <f t="shared" si="0"/>
        <v>0</v>
      </c>
      <c r="S27" s="66">
        <f t="shared" si="0"/>
        <v>0</v>
      </c>
      <c r="T27" s="66">
        <f t="shared" si="0"/>
        <v>0</v>
      </c>
      <c r="U27" s="66">
        <f t="shared" si="0"/>
        <v>0</v>
      </c>
      <c r="V27" s="66">
        <f t="shared" ref="V27:V95" si="85">SUBTOTAL(9,W27:AE27)</f>
        <v>0</v>
      </c>
      <c r="W27" s="66"/>
      <c r="X27" s="66"/>
      <c r="Y27" s="66"/>
      <c r="Z27" s="66"/>
      <c r="AA27" s="66"/>
      <c r="AB27" s="66"/>
      <c r="AC27" s="66"/>
      <c r="AD27" s="66"/>
      <c r="AE27" s="66"/>
      <c r="AF27" s="66"/>
      <c r="AG27" s="66">
        <f t="shared" si="2"/>
        <v>0</v>
      </c>
      <c r="AH27" s="66">
        <f t="shared" si="2"/>
        <v>5367.4</v>
      </c>
      <c r="AI27" s="66">
        <f t="shared" si="84"/>
        <v>0</v>
      </c>
      <c r="AJ27" s="66"/>
      <c r="AK27" s="66"/>
      <c r="AL27" s="66"/>
      <c r="AM27" s="66"/>
      <c r="AN27" s="66"/>
      <c r="AO27" s="66"/>
      <c r="AP27" s="66"/>
      <c r="AQ27" s="66"/>
      <c r="AR27" s="66"/>
      <c r="AS27" s="66">
        <f t="shared" si="4"/>
        <v>0</v>
      </c>
      <c r="AT27" s="66">
        <f t="shared" si="4"/>
        <v>0</v>
      </c>
      <c r="AU27" s="66"/>
      <c r="AV27" s="66">
        <f t="shared" si="5"/>
        <v>0</v>
      </c>
      <c r="AW27" s="66">
        <f t="shared" si="5"/>
        <v>0</v>
      </c>
      <c r="AX27" s="66"/>
      <c r="AY27" s="34">
        <f t="shared" si="71"/>
        <v>0</v>
      </c>
      <c r="AZ27" s="34">
        <f t="shared" si="71"/>
        <v>798.5</v>
      </c>
      <c r="BA27" s="257"/>
      <c r="BB27" s="257"/>
      <c r="BC27" s="257"/>
      <c r="BD27" s="257"/>
      <c r="BE27" s="257"/>
      <c r="BF27" s="257"/>
      <c r="BG27" s="257"/>
      <c r="BH27" s="228">
        <f>2629.6+2737.8-BV27</f>
        <v>798.5</v>
      </c>
      <c r="BI27" s="257"/>
      <c r="BJ27" s="257"/>
      <c r="BK27" s="258"/>
      <c r="BL27" s="258"/>
      <c r="BM27" s="34">
        <f t="shared" si="72"/>
        <v>0</v>
      </c>
      <c r="BN27" s="34">
        <f t="shared" si="72"/>
        <v>4568.8999999999996</v>
      </c>
      <c r="BO27" s="68"/>
      <c r="BP27" s="68"/>
      <c r="BQ27" s="68"/>
      <c r="BR27" s="68"/>
      <c r="BS27" s="68"/>
      <c r="BT27" s="317"/>
      <c r="BU27" s="68"/>
      <c r="BV27" s="228">
        <f>1831.1+2737.8</f>
        <v>4568.8999999999996</v>
      </c>
      <c r="BW27" s="68"/>
      <c r="BX27" s="68"/>
      <c r="BY27" s="68"/>
      <c r="BZ27" s="68"/>
      <c r="CA27" s="34">
        <f t="shared" si="73"/>
        <v>0</v>
      </c>
      <c r="CB27" s="34">
        <f t="shared" si="73"/>
        <v>0</v>
      </c>
      <c r="CC27" s="257"/>
      <c r="CD27" s="257"/>
      <c r="CE27" s="257"/>
      <c r="CF27" s="257"/>
      <c r="CG27" s="257"/>
      <c r="CH27" s="257"/>
      <c r="CI27" s="257"/>
      <c r="CJ27" s="257"/>
      <c r="CK27" s="257"/>
      <c r="CL27" s="257"/>
      <c r="CM27" s="257"/>
      <c r="CN27" s="257"/>
      <c r="CO27" s="34">
        <f t="shared" si="74"/>
        <v>0</v>
      </c>
      <c r="CP27" s="34">
        <f t="shared" si="74"/>
        <v>0</v>
      </c>
      <c r="CQ27" s="257"/>
      <c r="CR27" s="257"/>
      <c r="CS27" s="257"/>
      <c r="CT27" s="257"/>
      <c r="CU27" s="257"/>
      <c r="CV27" s="257"/>
      <c r="CW27" s="257"/>
      <c r="CX27" s="257"/>
      <c r="CY27" s="257"/>
      <c r="CZ27" s="259"/>
      <c r="DA27" s="259"/>
      <c r="DB27" s="259"/>
      <c r="DC27" s="51"/>
      <c r="DD27" s="51"/>
      <c r="DE27" s="51"/>
      <c r="DF27" s="51"/>
      <c r="DG27" s="51"/>
      <c r="DH27" s="51"/>
      <c r="DI27" s="51"/>
      <c r="DJ27" s="51"/>
      <c r="DK27" s="51"/>
      <c r="DL27" s="51"/>
      <c r="DM27" s="51"/>
      <c r="DN27" s="64">
        <f t="shared" si="75"/>
        <v>0</v>
      </c>
      <c r="DO27" s="64">
        <f t="shared" si="76"/>
        <v>798.5</v>
      </c>
      <c r="DP27" s="64">
        <f t="shared" si="77"/>
        <v>0</v>
      </c>
      <c r="DQ27" s="64">
        <f t="shared" si="78"/>
        <v>0</v>
      </c>
      <c r="DR27" s="64">
        <f t="shared" si="7"/>
        <v>0</v>
      </c>
      <c r="DS27" s="64">
        <f t="shared" si="8"/>
        <v>0</v>
      </c>
      <c r="DT27" s="64">
        <f t="shared" si="9"/>
        <v>0</v>
      </c>
      <c r="DU27" s="64">
        <f t="shared" si="10"/>
        <v>0</v>
      </c>
      <c r="DV27" s="64">
        <f t="shared" si="11"/>
        <v>0</v>
      </c>
      <c r="DW27" s="64">
        <f t="shared" si="12"/>
        <v>798.5</v>
      </c>
      <c r="DX27" s="64">
        <f t="shared" si="13"/>
        <v>0</v>
      </c>
      <c r="DY27" s="64">
        <f t="shared" si="14"/>
        <v>0</v>
      </c>
      <c r="DZ27" s="64">
        <f t="shared" si="15"/>
        <v>0</v>
      </c>
      <c r="EA27" s="64">
        <f t="shared" si="16"/>
        <v>0</v>
      </c>
      <c r="EB27" s="64">
        <f t="shared" si="79"/>
        <v>0</v>
      </c>
      <c r="EC27" s="64">
        <f t="shared" si="80"/>
        <v>4568.8999999999996</v>
      </c>
      <c r="ED27" s="64">
        <f t="shared" si="17"/>
        <v>0</v>
      </c>
      <c r="EE27" s="64">
        <f t="shared" si="18"/>
        <v>0</v>
      </c>
      <c r="EF27" s="64">
        <f t="shared" si="19"/>
        <v>0</v>
      </c>
      <c r="EG27" s="64">
        <f t="shared" si="20"/>
        <v>0</v>
      </c>
      <c r="EH27" s="64">
        <f t="shared" si="21"/>
        <v>0</v>
      </c>
      <c r="EI27" s="64">
        <f t="shared" si="22"/>
        <v>0</v>
      </c>
      <c r="EJ27" s="64">
        <f t="shared" si="23"/>
        <v>0</v>
      </c>
      <c r="EK27" s="64">
        <f t="shared" si="24"/>
        <v>4568.8999999999996</v>
      </c>
      <c r="EL27" s="64">
        <f t="shared" si="25"/>
        <v>0</v>
      </c>
      <c r="EM27" s="64">
        <f t="shared" si="26"/>
        <v>0</v>
      </c>
      <c r="EN27" s="64">
        <f t="shared" si="27"/>
        <v>0</v>
      </c>
      <c r="EO27" s="64">
        <f t="shared" si="28"/>
        <v>0</v>
      </c>
      <c r="EP27" s="64">
        <f t="shared" si="81"/>
        <v>0</v>
      </c>
      <c r="EQ27" s="64">
        <f t="shared" si="29"/>
        <v>0</v>
      </c>
      <c r="ER27" s="64">
        <f t="shared" si="30"/>
        <v>0</v>
      </c>
      <c r="ES27" s="64">
        <f t="shared" si="31"/>
        <v>0</v>
      </c>
      <c r="ET27" s="64">
        <f t="shared" si="32"/>
        <v>0</v>
      </c>
      <c r="EU27" s="64">
        <f t="shared" si="33"/>
        <v>0</v>
      </c>
      <c r="EV27" s="64">
        <f t="shared" si="34"/>
        <v>0</v>
      </c>
      <c r="EW27" s="64">
        <f t="shared" si="35"/>
        <v>0</v>
      </c>
      <c r="EX27" s="64">
        <f t="shared" si="36"/>
        <v>0</v>
      </c>
      <c r="EY27" s="64">
        <f t="shared" si="37"/>
        <v>0</v>
      </c>
      <c r="EZ27" s="64">
        <f t="shared" si="38"/>
        <v>0</v>
      </c>
      <c r="FA27" s="64">
        <f t="shared" si="39"/>
        <v>0</v>
      </c>
      <c r="FB27" s="64">
        <f t="shared" si="40"/>
        <v>0</v>
      </c>
      <c r="FC27" s="64">
        <f t="shared" si="41"/>
        <v>0</v>
      </c>
      <c r="FD27" s="64">
        <f t="shared" si="82"/>
        <v>0</v>
      </c>
      <c r="FE27" s="64">
        <f t="shared" si="42"/>
        <v>0</v>
      </c>
      <c r="FF27" s="64">
        <f t="shared" si="43"/>
        <v>0</v>
      </c>
      <c r="FG27" s="64">
        <f t="shared" si="44"/>
        <v>0</v>
      </c>
      <c r="FH27" s="64">
        <f t="shared" si="45"/>
        <v>0</v>
      </c>
      <c r="FI27" s="64">
        <f t="shared" si="46"/>
        <v>0</v>
      </c>
      <c r="FJ27" s="64">
        <f t="shared" si="47"/>
        <v>0</v>
      </c>
      <c r="FK27" s="64">
        <f t="shared" si="48"/>
        <v>0</v>
      </c>
      <c r="FL27" s="64">
        <f t="shared" si="49"/>
        <v>0</v>
      </c>
      <c r="FM27" s="64">
        <f t="shared" si="50"/>
        <v>0</v>
      </c>
      <c r="FN27" s="64">
        <f t="shared" si="51"/>
        <v>0</v>
      </c>
      <c r="FO27" s="64">
        <f t="shared" si="52"/>
        <v>0</v>
      </c>
      <c r="FP27" s="64">
        <f t="shared" si="53"/>
        <v>0</v>
      </c>
      <c r="FQ27" s="64">
        <f t="shared" si="54"/>
        <v>0</v>
      </c>
      <c r="FR27" s="380">
        <f t="shared" si="55"/>
        <v>0</v>
      </c>
      <c r="FS27" s="380">
        <f t="shared" si="56"/>
        <v>5367.4</v>
      </c>
      <c r="FT27" s="64">
        <f t="shared" si="83"/>
        <v>0</v>
      </c>
      <c r="FU27" s="64">
        <f t="shared" si="57"/>
        <v>0</v>
      </c>
      <c r="FV27" s="64">
        <f t="shared" si="58"/>
        <v>0</v>
      </c>
      <c r="FW27" s="64">
        <f t="shared" si="59"/>
        <v>0</v>
      </c>
      <c r="FX27" s="64">
        <f t="shared" si="60"/>
        <v>0</v>
      </c>
      <c r="FY27" s="64">
        <f t="shared" si="61"/>
        <v>0</v>
      </c>
      <c r="FZ27" s="64">
        <f t="shared" si="62"/>
        <v>0</v>
      </c>
      <c r="GA27" s="64">
        <f t="shared" si="63"/>
        <v>5367.4</v>
      </c>
      <c r="GB27" s="64">
        <f t="shared" si="64"/>
        <v>0</v>
      </c>
      <c r="GC27" s="64">
        <f t="shared" si="65"/>
        <v>0</v>
      </c>
      <c r="GD27" s="64">
        <f t="shared" si="66"/>
        <v>0</v>
      </c>
      <c r="GE27" s="64">
        <f t="shared" si="67"/>
        <v>0</v>
      </c>
    </row>
    <row r="28" spans="1:187" s="52" customFormat="1" ht="25.5" hidden="1" outlineLevel="1">
      <c r="A28" s="57" t="s">
        <v>163</v>
      </c>
      <c r="B28" s="65" t="s">
        <v>562</v>
      </c>
      <c r="C28" s="78"/>
      <c r="D28" s="78"/>
      <c r="E28" s="364"/>
      <c r="F28" s="364"/>
      <c r="G28" s="364"/>
      <c r="H28" s="256"/>
      <c r="I28" s="256"/>
      <c r="J28" s="245">
        <v>2022</v>
      </c>
      <c r="K28" s="245">
        <v>2022</v>
      </c>
      <c r="L28" s="245"/>
      <c r="M28" s="66">
        <f t="shared" si="68"/>
        <v>0</v>
      </c>
      <c r="N28" s="66"/>
      <c r="O28" s="66">
        <f t="shared" si="69"/>
        <v>171.02404538403601</v>
      </c>
      <c r="P28" s="66">
        <f t="shared" si="0"/>
        <v>0</v>
      </c>
      <c r="Q28" s="66">
        <f t="shared" si="0"/>
        <v>0</v>
      </c>
      <c r="R28" s="66">
        <f t="shared" si="0"/>
        <v>0</v>
      </c>
      <c r="S28" s="66">
        <f t="shared" si="0"/>
        <v>0</v>
      </c>
      <c r="T28" s="66">
        <f t="shared" si="0"/>
        <v>0</v>
      </c>
      <c r="U28" s="66">
        <f t="shared" si="0"/>
        <v>0</v>
      </c>
      <c r="V28" s="66">
        <f t="shared" si="85"/>
        <v>0</v>
      </c>
      <c r="W28" s="66"/>
      <c r="X28" s="66"/>
      <c r="Y28" s="66"/>
      <c r="Z28" s="66"/>
      <c r="AA28" s="66"/>
      <c r="AB28" s="66"/>
      <c r="AC28" s="66"/>
      <c r="AD28" s="66"/>
      <c r="AE28" s="66"/>
      <c r="AF28" s="66"/>
      <c r="AG28" s="66">
        <f t="shared" si="2"/>
        <v>0</v>
      </c>
      <c r="AH28" s="66">
        <f t="shared" si="2"/>
        <v>0</v>
      </c>
      <c r="AI28" s="66">
        <f t="shared" si="84"/>
        <v>0</v>
      </c>
      <c r="AJ28" s="66"/>
      <c r="AK28" s="66"/>
      <c r="AL28" s="66"/>
      <c r="AM28" s="66"/>
      <c r="AN28" s="66"/>
      <c r="AO28" s="66"/>
      <c r="AP28" s="66"/>
      <c r="AQ28" s="66"/>
      <c r="AR28" s="66"/>
      <c r="AS28" s="66">
        <f t="shared" si="4"/>
        <v>0</v>
      </c>
      <c r="AT28" s="66">
        <f t="shared" si="4"/>
        <v>0</v>
      </c>
      <c r="AU28" s="66"/>
      <c r="AV28" s="66">
        <f t="shared" si="5"/>
        <v>0</v>
      </c>
      <c r="AW28" s="66">
        <f t="shared" si="5"/>
        <v>171.02404538403601</v>
      </c>
      <c r="AX28" s="66"/>
      <c r="AY28" s="34">
        <f t="shared" si="71"/>
        <v>0</v>
      </c>
      <c r="AZ28" s="34">
        <f t="shared" si="71"/>
        <v>0</v>
      </c>
      <c r="BA28" s="257"/>
      <c r="BB28" s="257"/>
      <c r="BC28" s="257"/>
      <c r="BD28" s="257"/>
      <c r="BE28" s="257"/>
      <c r="BF28" s="257"/>
      <c r="BG28" s="257"/>
      <c r="BH28" s="257"/>
      <c r="BI28" s="257"/>
      <c r="BJ28" s="257"/>
      <c r="BK28" s="258"/>
      <c r="BL28" s="258"/>
      <c r="BM28" s="34">
        <f t="shared" si="72"/>
        <v>0</v>
      </c>
      <c r="BN28" s="34">
        <f t="shared" si="72"/>
        <v>171.02404538403601</v>
      </c>
      <c r="BO28" s="68"/>
      <c r="BP28" s="68"/>
      <c r="BQ28" s="68"/>
      <c r="BR28" s="68"/>
      <c r="BS28" s="68"/>
      <c r="BT28" s="317"/>
      <c r="BU28" s="68"/>
      <c r="BV28" s="68"/>
      <c r="BW28" s="68"/>
      <c r="BX28" s="68"/>
      <c r="BY28" s="68"/>
      <c r="BZ28" s="68">
        <v>171.02404538403601</v>
      </c>
      <c r="CA28" s="34">
        <f t="shared" si="73"/>
        <v>0</v>
      </c>
      <c r="CB28" s="34">
        <f t="shared" si="73"/>
        <v>0</v>
      </c>
      <c r="CC28" s="257"/>
      <c r="CD28" s="257"/>
      <c r="CE28" s="257"/>
      <c r="CF28" s="257"/>
      <c r="CG28" s="257"/>
      <c r="CH28" s="257"/>
      <c r="CI28" s="257"/>
      <c r="CJ28" s="257"/>
      <c r="CK28" s="257"/>
      <c r="CL28" s="257"/>
      <c r="CM28" s="257"/>
      <c r="CN28" s="257"/>
      <c r="CO28" s="34">
        <f t="shared" si="74"/>
        <v>0</v>
      </c>
      <c r="CP28" s="34">
        <f t="shared" si="74"/>
        <v>0</v>
      </c>
      <c r="CQ28" s="257"/>
      <c r="CR28" s="257"/>
      <c r="CS28" s="257"/>
      <c r="CT28" s="257"/>
      <c r="CU28" s="257"/>
      <c r="CV28" s="257"/>
      <c r="CW28" s="257"/>
      <c r="CX28" s="257"/>
      <c r="CY28" s="257"/>
      <c r="CZ28" s="259"/>
      <c r="DA28" s="259"/>
      <c r="DB28" s="259"/>
      <c r="DC28" s="51"/>
      <c r="DD28" s="51"/>
      <c r="DE28" s="51"/>
      <c r="DF28" s="51"/>
      <c r="DG28" s="51"/>
      <c r="DH28" s="51"/>
      <c r="DI28" s="51"/>
      <c r="DJ28" s="51"/>
      <c r="DK28" s="51"/>
      <c r="DL28" s="51"/>
      <c r="DM28" s="51"/>
      <c r="DN28" s="64">
        <f t="shared" si="75"/>
        <v>0</v>
      </c>
      <c r="DO28" s="64">
        <f t="shared" si="76"/>
        <v>0</v>
      </c>
      <c r="DP28" s="64">
        <f t="shared" si="77"/>
        <v>0</v>
      </c>
      <c r="DQ28" s="64">
        <f t="shared" si="78"/>
        <v>0</v>
      </c>
      <c r="DR28" s="64">
        <f t="shared" si="7"/>
        <v>0</v>
      </c>
      <c r="DS28" s="64">
        <f t="shared" si="8"/>
        <v>0</v>
      </c>
      <c r="DT28" s="64">
        <f t="shared" si="9"/>
        <v>0</v>
      </c>
      <c r="DU28" s="64">
        <f t="shared" si="10"/>
        <v>0</v>
      </c>
      <c r="DV28" s="64">
        <f t="shared" si="11"/>
        <v>0</v>
      </c>
      <c r="DW28" s="64">
        <f t="shared" si="12"/>
        <v>0</v>
      </c>
      <c r="DX28" s="64">
        <f t="shared" si="13"/>
        <v>0</v>
      </c>
      <c r="DY28" s="64">
        <f t="shared" si="14"/>
        <v>0</v>
      </c>
      <c r="DZ28" s="64">
        <f t="shared" si="15"/>
        <v>0</v>
      </c>
      <c r="EA28" s="64">
        <f t="shared" si="16"/>
        <v>0</v>
      </c>
      <c r="EB28" s="64">
        <f t="shared" si="79"/>
        <v>0</v>
      </c>
      <c r="EC28" s="64">
        <f t="shared" si="80"/>
        <v>171.02404538403601</v>
      </c>
      <c r="ED28" s="64">
        <f t="shared" si="17"/>
        <v>0</v>
      </c>
      <c r="EE28" s="64">
        <f t="shared" si="18"/>
        <v>0</v>
      </c>
      <c r="EF28" s="64">
        <f t="shared" si="19"/>
        <v>0</v>
      </c>
      <c r="EG28" s="64">
        <f t="shared" si="20"/>
        <v>0</v>
      </c>
      <c r="EH28" s="64">
        <f t="shared" si="21"/>
        <v>0</v>
      </c>
      <c r="EI28" s="64">
        <f t="shared" si="22"/>
        <v>0</v>
      </c>
      <c r="EJ28" s="64">
        <f t="shared" si="23"/>
        <v>0</v>
      </c>
      <c r="EK28" s="64">
        <f t="shared" si="24"/>
        <v>0</v>
      </c>
      <c r="EL28" s="64">
        <f t="shared" si="25"/>
        <v>0</v>
      </c>
      <c r="EM28" s="64">
        <f t="shared" si="26"/>
        <v>0</v>
      </c>
      <c r="EN28" s="64">
        <f t="shared" si="27"/>
        <v>0</v>
      </c>
      <c r="EO28" s="64">
        <f t="shared" si="28"/>
        <v>171.02404538403601</v>
      </c>
      <c r="EP28" s="64">
        <f t="shared" si="81"/>
        <v>0</v>
      </c>
      <c r="EQ28" s="64">
        <f t="shared" si="29"/>
        <v>0</v>
      </c>
      <c r="ER28" s="64">
        <f t="shared" si="30"/>
        <v>0</v>
      </c>
      <c r="ES28" s="64">
        <f t="shared" si="31"/>
        <v>0</v>
      </c>
      <c r="ET28" s="64">
        <f t="shared" si="32"/>
        <v>0</v>
      </c>
      <c r="EU28" s="64">
        <f t="shared" si="33"/>
        <v>0</v>
      </c>
      <c r="EV28" s="64">
        <f t="shared" si="34"/>
        <v>0</v>
      </c>
      <c r="EW28" s="64">
        <f t="shared" si="35"/>
        <v>0</v>
      </c>
      <c r="EX28" s="64">
        <f t="shared" si="36"/>
        <v>0</v>
      </c>
      <c r="EY28" s="64">
        <f t="shared" si="37"/>
        <v>0</v>
      </c>
      <c r="EZ28" s="64">
        <f t="shared" si="38"/>
        <v>0</v>
      </c>
      <c r="FA28" s="64">
        <f t="shared" si="39"/>
        <v>0</v>
      </c>
      <c r="FB28" s="64">
        <f t="shared" si="40"/>
        <v>0</v>
      </c>
      <c r="FC28" s="64">
        <f t="shared" si="41"/>
        <v>0</v>
      </c>
      <c r="FD28" s="64">
        <f t="shared" si="82"/>
        <v>0</v>
      </c>
      <c r="FE28" s="64">
        <f t="shared" si="42"/>
        <v>0</v>
      </c>
      <c r="FF28" s="64">
        <f t="shared" si="43"/>
        <v>0</v>
      </c>
      <c r="FG28" s="64">
        <f t="shared" si="44"/>
        <v>0</v>
      </c>
      <c r="FH28" s="64">
        <f t="shared" si="45"/>
        <v>0</v>
      </c>
      <c r="FI28" s="64">
        <f t="shared" si="46"/>
        <v>0</v>
      </c>
      <c r="FJ28" s="64">
        <f t="shared" si="47"/>
        <v>0</v>
      </c>
      <c r="FK28" s="64">
        <f t="shared" si="48"/>
        <v>0</v>
      </c>
      <c r="FL28" s="64">
        <f t="shared" si="49"/>
        <v>0</v>
      </c>
      <c r="FM28" s="64">
        <f t="shared" si="50"/>
        <v>0</v>
      </c>
      <c r="FN28" s="64">
        <f t="shared" si="51"/>
        <v>0</v>
      </c>
      <c r="FO28" s="64">
        <f t="shared" si="52"/>
        <v>0</v>
      </c>
      <c r="FP28" s="64">
        <f t="shared" si="53"/>
        <v>0</v>
      </c>
      <c r="FQ28" s="64">
        <f t="shared" si="54"/>
        <v>0</v>
      </c>
      <c r="FR28" s="380">
        <f t="shared" si="55"/>
        <v>0</v>
      </c>
      <c r="FS28" s="380">
        <f t="shared" si="56"/>
        <v>171.02404538403601</v>
      </c>
      <c r="FT28" s="64">
        <f t="shared" si="83"/>
        <v>0</v>
      </c>
      <c r="FU28" s="64">
        <f t="shared" si="57"/>
        <v>0</v>
      </c>
      <c r="FV28" s="64">
        <f t="shared" si="58"/>
        <v>0</v>
      </c>
      <c r="FW28" s="64">
        <f t="shared" si="59"/>
        <v>0</v>
      </c>
      <c r="FX28" s="64">
        <f t="shared" si="60"/>
        <v>0</v>
      </c>
      <c r="FY28" s="64">
        <f t="shared" si="61"/>
        <v>0</v>
      </c>
      <c r="FZ28" s="64">
        <f t="shared" si="62"/>
        <v>0</v>
      </c>
      <c r="GA28" s="64">
        <f t="shared" si="63"/>
        <v>0</v>
      </c>
      <c r="GB28" s="64">
        <f t="shared" si="64"/>
        <v>0</v>
      </c>
      <c r="GC28" s="64">
        <f t="shared" si="65"/>
        <v>0</v>
      </c>
      <c r="GD28" s="64">
        <f t="shared" si="66"/>
        <v>0</v>
      </c>
      <c r="GE28" s="64">
        <f t="shared" si="67"/>
        <v>171.02404538403601</v>
      </c>
    </row>
    <row r="29" spans="1:187" s="20" customFormat="1" ht="21.95" hidden="1" customHeight="1" collapsed="1">
      <c r="A29" s="524" t="s">
        <v>11</v>
      </c>
      <c r="B29" s="525"/>
      <c r="C29" s="525"/>
      <c r="D29" s="525"/>
      <c r="E29" s="525"/>
      <c r="F29" s="525"/>
      <c r="G29" s="525"/>
      <c r="H29" s="525"/>
      <c r="I29" s="525"/>
      <c r="J29" s="525"/>
      <c r="K29" s="526"/>
      <c r="L29" s="355"/>
      <c r="M29" s="27">
        <f t="shared" ref="M29:BX29" si="86">+M13</f>
        <v>9624.8318980000004</v>
      </c>
      <c r="N29" s="27"/>
      <c r="O29" s="27">
        <f t="shared" si="86"/>
        <v>21621.891063384031</v>
      </c>
      <c r="P29" s="27">
        <f t="shared" si="86"/>
        <v>2141.3500180000001</v>
      </c>
      <c r="Q29" s="27">
        <f t="shared" si="86"/>
        <v>2141.3500180000001</v>
      </c>
      <c r="R29" s="27">
        <f t="shared" si="86"/>
        <v>7483.4818799999994</v>
      </c>
      <c r="S29" s="27">
        <f t="shared" si="86"/>
        <v>4755.2140000000009</v>
      </c>
      <c r="T29" s="27">
        <f t="shared" si="86"/>
        <v>0</v>
      </c>
      <c r="U29" s="27">
        <f>+U13</f>
        <v>9186.9030000000002</v>
      </c>
      <c r="V29" s="66">
        <f t="shared" si="85"/>
        <v>0</v>
      </c>
      <c r="W29" s="27">
        <f t="shared" ref="W29:AE29" si="87">+W13</f>
        <v>740.93907999999999</v>
      </c>
      <c r="X29" s="27">
        <f t="shared" si="87"/>
        <v>3112.4587200000001</v>
      </c>
      <c r="Y29" s="27">
        <f t="shared" si="87"/>
        <v>0</v>
      </c>
      <c r="Z29" s="27">
        <f t="shared" si="87"/>
        <v>0</v>
      </c>
      <c r="AA29" s="27">
        <f t="shared" si="87"/>
        <v>0</v>
      </c>
      <c r="AB29" s="27">
        <f t="shared" si="87"/>
        <v>0</v>
      </c>
      <c r="AC29" s="27">
        <f t="shared" si="87"/>
        <v>0</v>
      </c>
      <c r="AD29" s="27">
        <f t="shared" si="87"/>
        <v>0</v>
      </c>
      <c r="AE29" s="27">
        <f t="shared" si="87"/>
        <v>0</v>
      </c>
      <c r="AF29" s="27"/>
      <c r="AG29" s="27">
        <f t="shared" si="86"/>
        <v>0</v>
      </c>
      <c r="AH29" s="27">
        <f>+AH13</f>
        <v>5367.4</v>
      </c>
      <c r="AI29" s="27">
        <f>SUM(AJ29:AR29)</f>
        <v>25925.863649999999</v>
      </c>
      <c r="AJ29" s="27">
        <f>+AJ13</f>
        <v>7663.5960500000001</v>
      </c>
      <c r="AK29" s="27">
        <f t="shared" ref="AK29:AR29" si="88">+AK13</f>
        <v>18262.267599999999</v>
      </c>
      <c r="AL29" s="27">
        <f t="shared" si="88"/>
        <v>0</v>
      </c>
      <c r="AM29" s="27">
        <f t="shared" si="88"/>
        <v>0</v>
      </c>
      <c r="AN29" s="27">
        <f t="shared" si="88"/>
        <v>0</v>
      </c>
      <c r="AO29" s="27">
        <f t="shared" si="88"/>
        <v>0</v>
      </c>
      <c r="AP29" s="27">
        <f t="shared" si="88"/>
        <v>0</v>
      </c>
      <c r="AQ29" s="27">
        <f t="shared" si="88"/>
        <v>0</v>
      </c>
      <c r="AR29" s="27">
        <f t="shared" si="88"/>
        <v>0</v>
      </c>
      <c r="AS29" s="27">
        <f t="shared" si="86"/>
        <v>0</v>
      </c>
      <c r="AT29" s="27">
        <f t="shared" si="86"/>
        <v>0</v>
      </c>
      <c r="AU29" s="27"/>
      <c r="AV29" s="27">
        <f t="shared" si="86"/>
        <v>0</v>
      </c>
      <c r="AW29" s="27">
        <f t="shared" si="86"/>
        <v>171.02404538403601</v>
      </c>
      <c r="AX29" s="25"/>
      <c r="AY29" s="25">
        <f t="shared" si="86"/>
        <v>0</v>
      </c>
      <c r="AZ29" s="25">
        <f t="shared" si="86"/>
        <v>890.7</v>
      </c>
      <c r="BA29" s="25">
        <f t="shared" si="86"/>
        <v>0</v>
      </c>
      <c r="BB29" s="25">
        <f t="shared" si="86"/>
        <v>0</v>
      </c>
      <c r="BC29" s="25">
        <f t="shared" si="86"/>
        <v>0</v>
      </c>
      <c r="BD29" s="25">
        <f t="shared" si="86"/>
        <v>0</v>
      </c>
      <c r="BE29" s="25">
        <f t="shared" si="86"/>
        <v>0</v>
      </c>
      <c r="BF29" s="25">
        <f t="shared" si="86"/>
        <v>92.200000000000045</v>
      </c>
      <c r="BG29" s="25">
        <f t="shared" si="86"/>
        <v>0</v>
      </c>
      <c r="BH29" s="25">
        <f t="shared" si="86"/>
        <v>798.5</v>
      </c>
      <c r="BI29" s="25">
        <f t="shared" si="86"/>
        <v>0</v>
      </c>
      <c r="BJ29" s="25">
        <f t="shared" si="86"/>
        <v>0</v>
      </c>
      <c r="BK29" s="25">
        <f t="shared" si="86"/>
        <v>0</v>
      </c>
      <c r="BL29" s="25">
        <f t="shared" si="86"/>
        <v>0</v>
      </c>
      <c r="BM29" s="25">
        <f t="shared" si="86"/>
        <v>9624.8318980000004</v>
      </c>
      <c r="BN29" s="25">
        <f t="shared" si="86"/>
        <v>20731.191063384034</v>
      </c>
      <c r="BO29" s="25">
        <f t="shared" si="86"/>
        <v>2141.3500180000001</v>
      </c>
      <c r="BP29" s="25">
        <f t="shared" si="86"/>
        <v>2141.3500180000001</v>
      </c>
      <c r="BQ29" s="25">
        <f t="shared" si="86"/>
        <v>7483.4818799999994</v>
      </c>
      <c r="BR29" s="25">
        <f t="shared" si="86"/>
        <v>4755.2140000000009</v>
      </c>
      <c r="BS29" s="25">
        <f t="shared" si="86"/>
        <v>0</v>
      </c>
      <c r="BT29" s="25">
        <f t="shared" si="86"/>
        <v>9094.7029999999995</v>
      </c>
      <c r="BU29" s="25">
        <f t="shared" si="86"/>
        <v>0</v>
      </c>
      <c r="BV29" s="25">
        <f t="shared" si="86"/>
        <v>4568.8999999999996</v>
      </c>
      <c r="BW29" s="25">
        <f t="shared" si="86"/>
        <v>0</v>
      </c>
      <c r="BX29" s="25">
        <f t="shared" si="86"/>
        <v>0</v>
      </c>
      <c r="BY29" s="25">
        <f t="shared" ref="BY29:DB29" si="89">+BY13</f>
        <v>0</v>
      </c>
      <c r="BZ29" s="25">
        <f t="shared" si="89"/>
        <v>171.02404538403601</v>
      </c>
      <c r="CA29" s="25">
        <f t="shared" si="89"/>
        <v>0</v>
      </c>
      <c r="CB29" s="25">
        <f t="shared" si="89"/>
        <v>0</v>
      </c>
      <c r="CC29" s="25">
        <f t="shared" si="89"/>
        <v>0</v>
      </c>
      <c r="CD29" s="25">
        <f t="shared" si="89"/>
        <v>0</v>
      </c>
      <c r="CE29" s="25">
        <f t="shared" si="89"/>
        <v>0</v>
      </c>
      <c r="CF29" s="25">
        <f t="shared" si="89"/>
        <v>0</v>
      </c>
      <c r="CG29" s="25">
        <f t="shared" si="89"/>
        <v>0</v>
      </c>
      <c r="CH29" s="25">
        <f t="shared" si="89"/>
        <v>0</v>
      </c>
      <c r="CI29" s="25">
        <f t="shared" si="89"/>
        <v>0</v>
      </c>
      <c r="CJ29" s="25">
        <f t="shared" si="89"/>
        <v>0</v>
      </c>
      <c r="CK29" s="25">
        <f t="shared" si="89"/>
        <v>0</v>
      </c>
      <c r="CL29" s="25">
        <f t="shared" si="89"/>
        <v>0</v>
      </c>
      <c r="CM29" s="25">
        <f t="shared" si="89"/>
        <v>0</v>
      </c>
      <c r="CN29" s="25">
        <f t="shared" si="89"/>
        <v>0</v>
      </c>
      <c r="CO29" s="25">
        <f t="shared" si="89"/>
        <v>0</v>
      </c>
      <c r="CP29" s="25">
        <f t="shared" si="89"/>
        <v>0</v>
      </c>
      <c r="CQ29" s="25">
        <f t="shared" si="89"/>
        <v>0</v>
      </c>
      <c r="CR29" s="25">
        <f t="shared" si="89"/>
        <v>0</v>
      </c>
      <c r="CS29" s="25">
        <f t="shared" si="89"/>
        <v>0</v>
      </c>
      <c r="CT29" s="25">
        <f t="shared" si="89"/>
        <v>0</v>
      </c>
      <c r="CU29" s="25">
        <f t="shared" si="89"/>
        <v>0</v>
      </c>
      <c r="CV29" s="25">
        <f t="shared" si="89"/>
        <v>0</v>
      </c>
      <c r="CW29" s="25">
        <f t="shared" si="89"/>
        <v>0</v>
      </c>
      <c r="CX29" s="25">
        <f t="shared" si="89"/>
        <v>0</v>
      </c>
      <c r="CY29" s="25">
        <f t="shared" si="89"/>
        <v>0</v>
      </c>
      <c r="CZ29" s="25">
        <f t="shared" si="89"/>
        <v>0</v>
      </c>
      <c r="DA29" s="25">
        <f t="shared" si="89"/>
        <v>0</v>
      </c>
      <c r="DB29" s="25">
        <f t="shared" si="89"/>
        <v>0</v>
      </c>
      <c r="DC29" s="6"/>
      <c r="DD29" s="6"/>
      <c r="DE29" s="6"/>
      <c r="DF29" s="6"/>
      <c r="DG29" s="6"/>
      <c r="DH29" s="6"/>
      <c r="DI29" s="6"/>
      <c r="DJ29" s="6"/>
      <c r="DK29" s="6"/>
      <c r="DL29" s="6"/>
      <c r="DM29" s="6"/>
      <c r="DN29" s="64">
        <f t="shared" si="75"/>
        <v>0</v>
      </c>
      <c r="DO29" s="64">
        <f t="shared" si="76"/>
        <v>890.7</v>
      </c>
      <c r="DP29" s="64">
        <f t="shared" si="77"/>
        <v>0</v>
      </c>
      <c r="DQ29" s="64">
        <f t="shared" si="78"/>
        <v>0</v>
      </c>
      <c r="DR29" s="64">
        <f t="shared" si="7"/>
        <v>0</v>
      </c>
      <c r="DS29" s="64">
        <f t="shared" si="8"/>
        <v>0</v>
      </c>
      <c r="DT29" s="64">
        <f t="shared" si="9"/>
        <v>0</v>
      </c>
      <c r="DU29" s="64">
        <f t="shared" si="10"/>
        <v>92.200000000000045</v>
      </c>
      <c r="DV29" s="64">
        <f t="shared" si="11"/>
        <v>0</v>
      </c>
      <c r="DW29" s="64">
        <f t="shared" si="12"/>
        <v>798.5</v>
      </c>
      <c r="DX29" s="64">
        <f t="shared" si="13"/>
        <v>0</v>
      </c>
      <c r="DY29" s="64">
        <f t="shared" si="14"/>
        <v>0</v>
      </c>
      <c r="DZ29" s="64">
        <f t="shared" si="15"/>
        <v>0</v>
      </c>
      <c r="EA29" s="64">
        <f t="shared" si="16"/>
        <v>0</v>
      </c>
      <c r="EB29" s="64">
        <f t="shared" si="79"/>
        <v>9624.8318980000004</v>
      </c>
      <c r="EC29" s="64">
        <f t="shared" si="80"/>
        <v>20731.191063384034</v>
      </c>
      <c r="ED29" s="64">
        <f t="shared" si="17"/>
        <v>2141.3500180000001</v>
      </c>
      <c r="EE29" s="64">
        <f t="shared" si="18"/>
        <v>2141.3500180000001</v>
      </c>
      <c r="EF29" s="64">
        <f t="shared" si="19"/>
        <v>7483.4818799999994</v>
      </c>
      <c r="EG29" s="64">
        <f t="shared" si="20"/>
        <v>4755.2140000000009</v>
      </c>
      <c r="EH29" s="64">
        <f t="shared" si="21"/>
        <v>0</v>
      </c>
      <c r="EI29" s="64">
        <f t="shared" si="22"/>
        <v>9094.7029999999995</v>
      </c>
      <c r="EJ29" s="64">
        <f t="shared" si="23"/>
        <v>0</v>
      </c>
      <c r="EK29" s="64">
        <f t="shared" si="24"/>
        <v>4568.8999999999996</v>
      </c>
      <c r="EL29" s="64">
        <f t="shared" si="25"/>
        <v>0</v>
      </c>
      <c r="EM29" s="64">
        <f t="shared" si="26"/>
        <v>0</v>
      </c>
      <c r="EN29" s="64">
        <f t="shared" si="27"/>
        <v>0</v>
      </c>
      <c r="EO29" s="64">
        <f t="shared" si="28"/>
        <v>171.02404538403601</v>
      </c>
      <c r="EP29" s="64">
        <f t="shared" si="81"/>
        <v>0</v>
      </c>
      <c r="EQ29" s="64">
        <f t="shared" si="29"/>
        <v>0</v>
      </c>
      <c r="ER29" s="64">
        <f t="shared" si="30"/>
        <v>0</v>
      </c>
      <c r="ES29" s="64">
        <f t="shared" si="31"/>
        <v>0</v>
      </c>
      <c r="ET29" s="64">
        <f t="shared" si="32"/>
        <v>0</v>
      </c>
      <c r="EU29" s="64">
        <f t="shared" si="33"/>
        <v>0</v>
      </c>
      <c r="EV29" s="64">
        <f t="shared" si="34"/>
        <v>0</v>
      </c>
      <c r="EW29" s="64">
        <f t="shared" si="35"/>
        <v>0</v>
      </c>
      <c r="EX29" s="64">
        <f t="shared" si="36"/>
        <v>0</v>
      </c>
      <c r="EY29" s="64">
        <f t="shared" si="37"/>
        <v>0</v>
      </c>
      <c r="EZ29" s="64">
        <f t="shared" si="38"/>
        <v>0</v>
      </c>
      <c r="FA29" s="64">
        <f t="shared" si="39"/>
        <v>0</v>
      </c>
      <c r="FB29" s="64">
        <f t="shared" si="40"/>
        <v>0</v>
      </c>
      <c r="FC29" s="64">
        <f t="shared" si="41"/>
        <v>0</v>
      </c>
      <c r="FD29" s="64">
        <f t="shared" si="82"/>
        <v>0</v>
      </c>
      <c r="FE29" s="64">
        <f t="shared" si="42"/>
        <v>0</v>
      </c>
      <c r="FF29" s="64">
        <f t="shared" si="43"/>
        <v>0</v>
      </c>
      <c r="FG29" s="64">
        <f t="shared" si="44"/>
        <v>0</v>
      </c>
      <c r="FH29" s="64">
        <f t="shared" si="45"/>
        <v>0</v>
      </c>
      <c r="FI29" s="64">
        <f t="shared" si="46"/>
        <v>0</v>
      </c>
      <c r="FJ29" s="64">
        <f t="shared" si="47"/>
        <v>0</v>
      </c>
      <c r="FK29" s="64">
        <f t="shared" si="48"/>
        <v>0</v>
      </c>
      <c r="FL29" s="64">
        <f t="shared" si="49"/>
        <v>0</v>
      </c>
      <c r="FM29" s="64">
        <f t="shared" si="50"/>
        <v>0</v>
      </c>
      <c r="FN29" s="64">
        <f t="shared" si="51"/>
        <v>0</v>
      </c>
      <c r="FO29" s="64">
        <f t="shared" si="52"/>
        <v>0</v>
      </c>
      <c r="FP29" s="64">
        <f t="shared" si="53"/>
        <v>0</v>
      </c>
      <c r="FQ29" s="64">
        <f t="shared" si="54"/>
        <v>0</v>
      </c>
      <c r="FR29" s="380">
        <f t="shared" si="55"/>
        <v>9624.8318980000004</v>
      </c>
      <c r="FS29" s="380">
        <f t="shared" si="56"/>
        <v>21621.891063384035</v>
      </c>
      <c r="FT29" s="64">
        <f t="shared" si="83"/>
        <v>2141.3500180000001</v>
      </c>
      <c r="FU29" s="64">
        <f t="shared" si="57"/>
        <v>2141.3500180000001</v>
      </c>
      <c r="FV29" s="64">
        <f t="shared" si="58"/>
        <v>7483.4818799999994</v>
      </c>
      <c r="FW29" s="64">
        <f t="shared" si="59"/>
        <v>4755.2140000000009</v>
      </c>
      <c r="FX29" s="64">
        <f t="shared" si="60"/>
        <v>0</v>
      </c>
      <c r="FY29" s="64">
        <f t="shared" si="61"/>
        <v>9186.9030000000002</v>
      </c>
      <c r="FZ29" s="64">
        <f t="shared" si="62"/>
        <v>0</v>
      </c>
      <c r="GA29" s="64">
        <f t="shared" si="63"/>
        <v>5367.4</v>
      </c>
      <c r="GB29" s="64">
        <f t="shared" si="64"/>
        <v>0</v>
      </c>
      <c r="GC29" s="64">
        <f t="shared" si="65"/>
        <v>0</v>
      </c>
      <c r="GD29" s="64">
        <f t="shared" si="66"/>
        <v>0</v>
      </c>
      <c r="GE29" s="64">
        <f t="shared" si="67"/>
        <v>171.02404538403601</v>
      </c>
    </row>
    <row r="30" spans="1:187" s="4" customFormat="1" ht="30" hidden="1" customHeight="1">
      <c r="A30" s="81" t="s">
        <v>32</v>
      </c>
      <c r="C30" s="82"/>
      <c r="D30" s="44"/>
      <c r="E30" s="5"/>
      <c r="F30" s="5"/>
      <c r="G30" s="5"/>
      <c r="H30" s="87"/>
      <c r="I30" s="87"/>
      <c r="J30" s="354"/>
      <c r="K30" s="354"/>
      <c r="L30" s="354"/>
      <c r="M30" s="318"/>
      <c r="N30" s="318"/>
      <c r="O30" s="318"/>
      <c r="P30" s="318"/>
      <c r="Q30" s="318"/>
      <c r="R30" s="318"/>
      <c r="S30" s="318"/>
      <c r="T30" s="318"/>
      <c r="U30" s="318"/>
      <c r="V30" s="66">
        <f t="shared" si="85"/>
        <v>0</v>
      </c>
      <c r="W30" s="318"/>
      <c r="X30" s="318"/>
      <c r="Y30" s="318"/>
      <c r="Z30" s="318"/>
      <c r="AA30" s="318"/>
      <c r="AB30" s="31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10"/>
      <c r="DB30" s="10"/>
      <c r="DC30" s="8"/>
      <c r="DD30" s="8"/>
      <c r="DE30" s="8"/>
      <c r="DF30" s="8"/>
      <c r="DG30" s="8"/>
      <c r="DH30" s="8"/>
      <c r="DI30" s="8"/>
      <c r="DJ30" s="8"/>
      <c r="DK30" s="8"/>
      <c r="DL30" s="8"/>
      <c r="DM30" s="8"/>
      <c r="DN30" s="64">
        <f t="shared" si="75"/>
        <v>0</v>
      </c>
      <c r="DO30" s="64">
        <f t="shared" si="76"/>
        <v>0</v>
      </c>
      <c r="DP30" s="64">
        <f t="shared" si="77"/>
        <v>0</v>
      </c>
      <c r="DQ30" s="64">
        <f t="shared" si="78"/>
        <v>0</v>
      </c>
      <c r="DR30" s="64">
        <f t="shared" si="7"/>
        <v>0</v>
      </c>
      <c r="DS30" s="64">
        <f t="shared" si="8"/>
        <v>0</v>
      </c>
      <c r="DT30" s="64">
        <f t="shared" si="9"/>
        <v>0</v>
      </c>
      <c r="DU30" s="64">
        <f t="shared" si="10"/>
        <v>0</v>
      </c>
      <c r="DV30" s="64">
        <f t="shared" si="11"/>
        <v>0</v>
      </c>
      <c r="DW30" s="64">
        <f t="shared" si="12"/>
        <v>0</v>
      </c>
      <c r="DX30" s="64">
        <f t="shared" si="13"/>
        <v>0</v>
      </c>
      <c r="DY30" s="64">
        <f t="shared" si="14"/>
        <v>0</v>
      </c>
      <c r="DZ30" s="64">
        <f t="shared" si="15"/>
        <v>0</v>
      </c>
      <c r="EA30" s="64">
        <f t="shared" si="16"/>
        <v>0</v>
      </c>
      <c r="EB30" s="64">
        <f t="shared" si="79"/>
        <v>0</v>
      </c>
      <c r="EC30" s="64">
        <f t="shared" si="80"/>
        <v>0</v>
      </c>
      <c r="ED30" s="64">
        <f t="shared" si="17"/>
        <v>0</v>
      </c>
      <c r="EE30" s="64">
        <f t="shared" si="18"/>
        <v>0</v>
      </c>
      <c r="EF30" s="64">
        <f t="shared" si="19"/>
        <v>0</v>
      </c>
      <c r="EG30" s="64">
        <f t="shared" si="20"/>
        <v>0</v>
      </c>
      <c r="EH30" s="64">
        <f t="shared" si="21"/>
        <v>0</v>
      </c>
      <c r="EI30" s="64">
        <f t="shared" si="22"/>
        <v>0</v>
      </c>
      <c r="EJ30" s="64">
        <f t="shared" si="23"/>
        <v>0</v>
      </c>
      <c r="EK30" s="64">
        <f t="shared" si="24"/>
        <v>0</v>
      </c>
      <c r="EL30" s="64">
        <f t="shared" si="25"/>
        <v>0</v>
      </c>
      <c r="EM30" s="64">
        <f t="shared" si="26"/>
        <v>0</v>
      </c>
      <c r="EN30" s="64">
        <f t="shared" si="27"/>
        <v>0</v>
      </c>
      <c r="EO30" s="64">
        <f t="shared" si="28"/>
        <v>0</v>
      </c>
      <c r="EP30" s="64">
        <f t="shared" si="81"/>
        <v>0</v>
      </c>
      <c r="EQ30" s="64">
        <f t="shared" si="29"/>
        <v>0</v>
      </c>
      <c r="ER30" s="64">
        <f t="shared" si="30"/>
        <v>0</v>
      </c>
      <c r="ES30" s="64">
        <f t="shared" si="31"/>
        <v>0</v>
      </c>
      <c r="ET30" s="64">
        <f t="shared" si="32"/>
        <v>0</v>
      </c>
      <c r="EU30" s="64">
        <f t="shared" si="33"/>
        <v>0</v>
      </c>
      <c r="EV30" s="64">
        <f t="shared" si="34"/>
        <v>0</v>
      </c>
      <c r="EW30" s="64">
        <f t="shared" si="35"/>
        <v>0</v>
      </c>
      <c r="EX30" s="64">
        <f t="shared" si="36"/>
        <v>0</v>
      </c>
      <c r="EY30" s="64">
        <f t="shared" si="37"/>
        <v>0</v>
      </c>
      <c r="EZ30" s="64">
        <f t="shared" si="38"/>
        <v>0</v>
      </c>
      <c r="FA30" s="64">
        <f t="shared" si="39"/>
        <v>0</v>
      </c>
      <c r="FB30" s="64">
        <f t="shared" si="40"/>
        <v>0</v>
      </c>
      <c r="FC30" s="64">
        <f t="shared" si="41"/>
        <v>0</v>
      </c>
      <c r="FD30" s="64">
        <f t="shared" si="82"/>
        <v>0</v>
      </c>
      <c r="FE30" s="64">
        <f t="shared" si="42"/>
        <v>0</v>
      </c>
      <c r="FF30" s="64">
        <f t="shared" si="43"/>
        <v>0</v>
      </c>
      <c r="FG30" s="64">
        <f t="shared" si="44"/>
        <v>0</v>
      </c>
      <c r="FH30" s="64">
        <f t="shared" si="45"/>
        <v>0</v>
      </c>
      <c r="FI30" s="64">
        <f t="shared" si="46"/>
        <v>0</v>
      </c>
      <c r="FJ30" s="64">
        <f t="shared" si="47"/>
        <v>0</v>
      </c>
      <c r="FK30" s="64">
        <f t="shared" si="48"/>
        <v>0</v>
      </c>
      <c r="FL30" s="64">
        <f t="shared" si="49"/>
        <v>0</v>
      </c>
      <c r="FM30" s="64">
        <f t="shared" si="50"/>
        <v>0</v>
      </c>
      <c r="FN30" s="64">
        <f t="shared" si="51"/>
        <v>0</v>
      </c>
      <c r="FO30" s="64">
        <f t="shared" si="52"/>
        <v>0</v>
      </c>
      <c r="FP30" s="64">
        <f t="shared" si="53"/>
        <v>0</v>
      </c>
      <c r="FQ30" s="64">
        <f t="shared" si="54"/>
        <v>0</v>
      </c>
      <c r="FR30" s="380">
        <f t="shared" si="55"/>
        <v>0</v>
      </c>
      <c r="FS30" s="380">
        <f t="shared" si="56"/>
        <v>0</v>
      </c>
      <c r="FT30" s="64">
        <f t="shared" si="83"/>
        <v>0</v>
      </c>
      <c r="FU30" s="64">
        <f t="shared" si="57"/>
        <v>0</v>
      </c>
      <c r="FV30" s="64">
        <f t="shared" si="58"/>
        <v>0</v>
      </c>
      <c r="FW30" s="64">
        <f t="shared" si="59"/>
        <v>0</v>
      </c>
      <c r="FX30" s="64">
        <f t="shared" si="60"/>
        <v>0</v>
      </c>
      <c r="FY30" s="64">
        <f t="shared" si="61"/>
        <v>0</v>
      </c>
      <c r="FZ30" s="64">
        <f t="shared" si="62"/>
        <v>0</v>
      </c>
      <c r="GA30" s="64">
        <f t="shared" si="63"/>
        <v>0</v>
      </c>
      <c r="GB30" s="64">
        <f t="shared" si="64"/>
        <v>0</v>
      </c>
      <c r="GC30" s="64">
        <f t="shared" si="65"/>
        <v>0</v>
      </c>
      <c r="GD30" s="64">
        <f t="shared" si="66"/>
        <v>0</v>
      </c>
      <c r="GE30" s="64">
        <f t="shared" si="67"/>
        <v>0</v>
      </c>
    </row>
    <row r="31" spans="1:187" s="52" customFormat="1" ht="32.25" hidden="1" customHeight="1">
      <c r="A31" s="49" t="s">
        <v>36</v>
      </c>
      <c r="B31" s="48" t="s">
        <v>37</v>
      </c>
      <c r="C31" s="530" t="s">
        <v>353</v>
      </c>
      <c r="D31" s="531"/>
      <c r="E31" s="49" t="s">
        <v>43</v>
      </c>
      <c r="F31" s="50"/>
      <c r="G31" s="50" t="s">
        <v>5</v>
      </c>
      <c r="H31" s="27" t="e">
        <f>+H32+#REF!</f>
        <v>#REF!</v>
      </c>
      <c r="I31" s="27" t="e">
        <f>+I32+#REF!</f>
        <v>#REF!</v>
      </c>
      <c r="J31" s="50">
        <v>2018</v>
      </c>
      <c r="K31" s="50">
        <v>2022</v>
      </c>
      <c r="L31" s="50"/>
      <c r="M31" s="27">
        <f>SUM(M32:M36)</f>
        <v>116000.00127000001</v>
      </c>
      <c r="N31" s="27"/>
      <c r="O31" s="27">
        <f>SUM(O32:O36)</f>
        <v>116834.91</v>
      </c>
      <c r="P31" s="34">
        <f t="shared" ref="P31:S36" si="90">BA31+BO31+CC31+CQ31</f>
        <v>0</v>
      </c>
      <c r="Q31" s="34">
        <f t="shared" si="90"/>
        <v>0</v>
      </c>
      <c r="R31" s="34">
        <f t="shared" si="90"/>
        <v>15653.341270000001</v>
      </c>
      <c r="S31" s="34">
        <f>BD31+BR31+CF31+CT31</f>
        <v>7014.7</v>
      </c>
      <c r="T31" s="34">
        <f t="shared" ref="T31:U36" si="91">BE31+BS31+CG31+CU31</f>
        <v>14163.07</v>
      </c>
      <c r="U31" s="34">
        <f>BF31+BT31+CH31+CV31</f>
        <v>1408.941</v>
      </c>
      <c r="V31" s="66">
        <f t="shared" si="85"/>
        <v>0</v>
      </c>
      <c r="W31" s="34">
        <f>W32+W33+W34+W35+W36</f>
        <v>99</v>
      </c>
      <c r="X31" s="34">
        <f t="shared" ref="X31:AD31" si="92">X32+X33+X34+X35+X36</f>
        <v>0</v>
      </c>
      <c r="Y31" s="34">
        <f t="shared" si="92"/>
        <v>0</v>
      </c>
      <c r="Z31" s="34">
        <f t="shared" si="92"/>
        <v>0</v>
      </c>
      <c r="AA31" s="34">
        <f t="shared" si="92"/>
        <v>0</v>
      </c>
      <c r="AB31" s="34">
        <f t="shared" si="92"/>
        <v>0</v>
      </c>
      <c r="AC31" s="34">
        <f t="shared" si="92"/>
        <v>0</v>
      </c>
      <c r="AD31" s="34">
        <f t="shared" si="92"/>
        <v>0</v>
      </c>
      <c r="AE31" s="34">
        <f>AE32+AE33+AE34+AE35+AE36</f>
        <v>0</v>
      </c>
      <c r="AF31" s="34"/>
      <c r="AG31" s="34">
        <f t="shared" ref="AG31:AH36" si="93">BG31+BU31+CI31+CW31</f>
        <v>20000</v>
      </c>
      <c r="AH31" s="34">
        <f t="shared" si="93"/>
        <v>4927.9889999999996</v>
      </c>
      <c r="AI31" s="34">
        <f t="shared" si="84"/>
        <v>3746.6082999999999</v>
      </c>
      <c r="AJ31" s="34">
        <f>AJ32+AJ33+AJ34+AJ35+AJ36</f>
        <v>3746.6082999999999</v>
      </c>
      <c r="AK31" s="34">
        <f t="shared" ref="AK31:AR31" si="94">AK32+AK33+AK34+AK35+AK36</f>
        <v>0</v>
      </c>
      <c r="AL31" s="34">
        <f t="shared" si="94"/>
        <v>0</v>
      </c>
      <c r="AM31" s="34">
        <f t="shared" si="94"/>
        <v>0</v>
      </c>
      <c r="AN31" s="34">
        <f t="shared" si="94"/>
        <v>0</v>
      </c>
      <c r="AO31" s="34">
        <f t="shared" si="94"/>
        <v>0</v>
      </c>
      <c r="AP31" s="34">
        <f t="shared" si="94"/>
        <v>0</v>
      </c>
      <c r="AQ31" s="34">
        <f t="shared" si="94"/>
        <v>0</v>
      </c>
      <c r="AR31" s="34">
        <f t="shared" si="94"/>
        <v>0</v>
      </c>
      <c r="AS31" s="34">
        <f t="shared" ref="AS31:AT36" si="95">BI31+BW31+CK31+CY31</f>
        <v>0</v>
      </c>
      <c r="AT31" s="34">
        <f t="shared" si="95"/>
        <v>14163.07</v>
      </c>
      <c r="AU31" s="34"/>
      <c r="AV31" s="34">
        <f t="shared" ref="AV31:AW36" si="96">BK31+BY31+CM31+DA31</f>
        <v>66183.59</v>
      </c>
      <c r="AW31" s="34">
        <f t="shared" si="96"/>
        <v>89320.209999999992</v>
      </c>
      <c r="AX31" s="34"/>
      <c r="AY31" s="27">
        <f t="shared" ref="AY31:DB31" si="97">SUM(AY32:AY36)</f>
        <v>26477.851269999999</v>
      </c>
      <c r="AZ31" s="27">
        <f t="shared" si="97"/>
        <v>24176.14</v>
      </c>
      <c r="BA31" s="27">
        <f t="shared" si="97"/>
        <v>0</v>
      </c>
      <c r="BB31" s="27">
        <f t="shared" si="97"/>
        <v>0</v>
      </c>
      <c r="BC31" s="27">
        <f t="shared" si="97"/>
        <v>10977.851270000001</v>
      </c>
      <c r="BD31" s="27">
        <f t="shared" si="97"/>
        <v>7014.7</v>
      </c>
      <c r="BE31" s="27">
        <f t="shared" si="97"/>
        <v>0</v>
      </c>
      <c r="BF31" s="27">
        <f t="shared" si="97"/>
        <v>1408.941</v>
      </c>
      <c r="BG31" s="27">
        <f t="shared" si="97"/>
        <v>0</v>
      </c>
      <c r="BH31" s="27">
        <f t="shared" si="97"/>
        <v>252.49900000000002</v>
      </c>
      <c r="BI31" s="27">
        <f t="shared" si="97"/>
        <v>0</v>
      </c>
      <c r="BJ31" s="27">
        <f t="shared" si="97"/>
        <v>0</v>
      </c>
      <c r="BK31" s="27">
        <f t="shared" si="97"/>
        <v>15500</v>
      </c>
      <c r="BL31" s="27">
        <f t="shared" si="97"/>
        <v>15500</v>
      </c>
      <c r="BM31" s="27">
        <f t="shared" si="97"/>
        <v>0</v>
      </c>
      <c r="BN31" s="27">
        <f t="shared" si="97"/>
        <v>0</v>
      </c>
      <c r="BO31" s="27">
        <f t="shared" si="97"/>
        <v>0</v>
      </c>
      <c r="BP31" s="27">
        <f t="shared" si="97"/>
        <v>0</v>
      </c>
      <c r="BQ31" s="27">
        <f t="shared" si="97"/>
        <v>0</v>
      </c>
      <c r="BR31" s="27">
        <f t="shared" si="97"/>
        <v>0</v>
      </c>
      <c r="BS31" s="27">
        <f t="shared" si="97"/>
        <v>0</v>
      </c>
      <c r="BT31" s="27">
        <f t="shared" si="97"/>
        <v>0</v>
      </c>
      <c r="BU31" s="27">
        <f t="shared" si="97"/>
        <v>0</v>
      </c>
      <c r="BV31" s="27">
        <f t="shared" si="97"/>
        <v>0</v>
      </c>
      <c r="BW31" s="27">
        <f t="shared" si="97"/>
        <v>0</v>
      </c>
      <c r="BX31" s="27">
        <f t="shared" si="97"/>
        <v>0</v>
      </c>
      <c r="BY31" s="27">
        <f t="shared" si="97"/>
        <v>0</v>
      </c>
      <c r="BZ31" s="27">
        <f t="shared" si="97"/>
        <v>0</v>
      </c>
      <c r="CA31" s="27">
        <f t="shared" si="97"/>
        <v>89522.15</v>
      </c>
      <c r="CB31" s="27">
        <f t="shared" si="97"/>
        <v>92658.76999999999</v>
      </c>
      <c r="CC31" s="27">
        <f t="shared" si="97"/>
        <v>0</v>
      </c>
      <c r="CD31" s="27">
        <f t="shared" si="97"/>
        <v>0</v>
      </c>
      <c r="CE31" s="27">
        <f t="shared" si="97"/>
        <v>4675.49</v>
      </c>
      <c r="CF31" s="27">
        <f t="shared" si="97"/>
        <v>0</v>
      </c>
      <c r="CG31" s="27">
        <f t="shared" si="97"/>
        <v>14163.07</v>
      </c>
      <c r="CH31" s="27">
        <f t="shared" si="97"/>
        <v>0</v>
      </c>
      <c r="CI31" s="27">
        <f t="shared" si="97"/>
        <v>20000</v>
      </c>
      <c r="CJ31" s="27">
        <f t="shared" si="97"/>
        <v>4675.49</v>
      </c>
      <c r="CK31" s="27">
        <f t="shared" si="97"/>
        <v>0</v>
      </c>
      <c r="CL31" s="27">
        <f t="shared" si="97"/>
        <v>14163.07</v>
      </c>
      <c r="CM31" s="27">
        <f t="shared" si="97"/>
        <v>50683.59</v>
      </c>
      <c r="CN31" s="27">
        <f t="shared" si="97"/>
        <v>73820.209999999992</v>
      </c>
      <c r="CO31" s="27">
        <f t="shared" si="97"/>
        <v>0</v>
      </c>
      <c r="CP31" s="27">
        <f t="shared" si="97"/>
        <v>0</v>
      </c>
      <c r="CQ31" s="27">
        <f t="shared" si="97"/>
        <v>0</v>
      </c>
      <c r="CR31" s="27">
        <f t="shared" si="97"/>
        <v>0</v>
      </c>
      <c r="CS31" s="27">
        <f t="shared" si="97"/>
        <v>0</v>
      </c>
      <c r="CT31" s="27">
        <f t="shared" si="97"/>
        <v>0</v>
      </c>
      <c r="CU31" s="27">
        <f t="shared" si="97"/>
        <v>0</v>
      </c>
      <c r="CV31" s="27">
        <f t="shared" si="97"/>
        <v>0</v>
      </c>
      <c r="CW31" s="27">
        <f t="shared" si="97"/>
        <v>0</v>
      </c>
      <c r="CX31" s="27">
        <f t="shared" si="97"/>
        <v>0</v>
      </c>
      <c r="CY31" s="27">
        <f t="shared" si="97"/>
        <v>0</v>
      </c>
      <c r="CZ31" s="27">
        <f t="shared" si="97"/>
        <v>0</v>
      </c>
      <c r="DA31" s="27">
        <f t="shared" si="97"/>
        <v>0</v>
      </c>
      <c r="DB31" s="27">
        <f t="shared" si="97"/>
        <v>0</v>
      </c>
      <c r="DC31" s="51"/>
      <c r="DD31" s="51"/>
      <c r="DE31" s="51"/>
      <c r="DF31" s="51"/>
      <c r="DG31" s="51"/>
      <c r="DH31" s="51"/>
      <c r="DI31" s="27"/>
      <c r="DJ31" s="27"/>
      <c r="DK31" s="27"/>
      <c r="DL31" s="27"/>
      <c r="DM31" s="27"/>
      <c r="DN31" s="64">
        <f t="shared" si="75"/>
        <v>26477.851269999999</v>
      </c>
      <c r="DO31" s="64">
        <f t="shared" si="76"/>
        <v>24176.14</v>
      </c>
      <c r="DP31" s="64">
        <f t="shared" si="77"/>
        <v>0</v>
      </c>
      <c r="DQ31" s="64">
        <f t="shared" si="78"/>
        <v>0</v>
      </c>
      <c r="DR31" s="64">
        <f t="shared" si="7"/>
        <v>10977.851270000001</v>
      </c>
      <c r="DS31" s="64">
        <f t="shared" si="8"/>
        <v>7014.7</v>
      </c>
      <c r="DT31" s="64">
        <f t="shared" si="9"/>
        <v>0</v>
      </c>
      <c r="DU31" s="64">
        <f t="shared" si="10"/>
        <v>1408.941</v>
      </c>
      <c r="DV31" s="64">
        <f t="shared" si="11"/>
        <v>0</v>
      </c>
      <c r="DW31" s="64">
        <f t="shared" si="12"/>
        <v>252.49900000000002</v>
      </c>
      <c r="DX31" s="64">
        <f t="shared" si="13"/>
        <v>0</v>
      </c>
      <c r="DY31" s="64">
        <f t="shared" si="14"/>
        <v>0</v>
      </c>
      <c r="DZ31" s="64">
        <f t="shared" si="15"/>
        <v>15500</v>
      </c>
      <c r="EA31" s="64">
        <f t="shared" si="16"/>
        <v>15500</v>
      </c>
      <c r="EB31" s="64">
        <f t="shared" si="79"/>
        <v>0</v>
      </c>
      <c r="EC31" s="64">
        <f t="shared" si="80"/>
        <v>0</v>
      </c>
      <c r="ED31" s="64">
        <f t="shared" si="17"/>
        <v>0</v>
      </c>
      <c r="EE31" s="64">
        <f t="shared" si="18"/>
        <v>0</v>
      </c>
      <c r="EF31" s="64">
        <f t="shared" si="19"/>
        <v>0</v>
      </c>
      <c r="EG31" s="64">
        <f t="shared" si="20"/>
        <v>0</v>
      </c>
      <c r="EH31" s="64">
        <f t="shared" si="21"/>
        <v>0</v>
      </c>
      <c r="EI31" s="64">
        <f t="shared" si="22"/>
        <v>0</v>
      </c>
      <c r="EJ31" s="64">
        <f t="shared" si="23"/>
        <v>0</v>
      </c>
      <c r="EK31" s="64">
        <f t="shared" si="24"/>
        <v>0</v>
      </c>
      <c r="EL31" s="64">
        <f t="shared" si="25"/>
        <v>0</v>
      </c>
      <c r="EM31" s="64">
        <f t="shared" si="26"/>
        <v>0</v>
      </c>
      <c r="EN31" s="64">
        <f t="shared" si="27"/>
        <v>0</v>
      </c>
      <c r="EO31" s="64">
        <f t="shared" si="28"/>
        <v>0</v>
      </c>
      <c r="EP31" s="64">
        <f t="shared" si="81"/>
        <v>89522.15</v>
      </c>
      <c r="EQ31" s="64">
        <f t="shared" si="29"/>
        <v>92658.76999999999</v>
      </c>
      <c r="ER31" s="64">
        <f t="shared" si="30"/>
        <v>0</v>
      </c>
      <c r="ES31" s="64">
        <f t="shared" si="31"/>
        <v>0</v>
      </c>
      <c r="ET31" s="64">
        <f t="shared" si="32"/>
        <v>4675.49</v>
      </c>
      <c r="EU31" s="64">
        <f t="shared" si="33"/>
        <v>0</v>
      </c>
      <c r="EV31" s="64">
        <f t="shared" si="34"/>
        <v>14163.07</v>
      </c>
      <c r="EW31" s="64">
        <f t="shared" si="35"/>
        <v>0</v>
      </c>
      <c r="EX31" s="64">
        <f t="shared" si="36"/>
        <v>20000</v>
      </c>
      <c r="EY31" s="64">
        <f t="shared" si="37"/>
        <v>4675.49</v>
      </c>
      <c r="EZ31" s="64">
        <f t="shared" si="38"/>
        <v>0</v>
      </c>
      <c r="FA31" s="64">
        <f t="shared" si="39"/>
        <v>14163.07</v>
      </c>
      <c r="FB31" s="64">
        <f t="shared" si="40"/>
        <v>50683.59</v>
      </c>
      <c r="FC31" s="64">
        <f t="shared" si="41"/>
        <v>73820.209999999992</v>
      </c>
      <c r="FD31" s="64">
        <f t="shared" si="82"/>
        <v>0</v>
      </c>
      <c r="FE31" s="64">
        <f t="shared" si="42"/>
        <v>0</v>
      </c>
      <c r="FF31" s="64">
        <f t="shared" si="43"/>
        <v>0</v>
      </c>
      <c r="FG31" s="64">
        <f t="shared" si="44"/>
        <v>0</v>
      </c>
      <c r="FH31" s="64">
        <f t="shared" si="45"/>
        <v>0</v>
      </c>
      <c r="FI31" s="64">
        <f t="shared" si="46"/>
        <v>0</v>
      </c>
      <c r="FJ31" s="64">
        <f t="shared" si="47"/>
        <v>0</v>
      </c>
      <c r="FK31" s="64">
        <f t="shared" si="48"/>
        <v>0</v>
      </c>
      <c r="FL31" s="64">
        <f t="shared" si="49"/>
        <v>0</v>
      </c>
      <c r="FM31" s="64">
        <f t="shared" si="50"/>
        <v>0</v>
      </c>
      <c r="FN31" s="64">
        <f t="shared" si="51"/>
        <v>0</v>
      </c>
      <c r="FO31" s="64">
        <f t="shared" si="52"/>
        <v>0</v>
      </c>
      <c r="FP31" s="64">
        <f t="shared" si="53"/>
        <v>0</v>
      </c>
      <c r="FQ31" s="64">
        <f t="shared" si="54"/>
        <v>0</v>
      </c>
      <c r="FR31" s="380">
        <f t="shared" si="55"/>
        <v>116000.00126999999</v>
      </c>
      <c r="FS31" s="380">
        <f t="shared" si="56"/>
        <v>116834.90999999999</v>
      </c>
      <c r="FT31" s="64">
        <f t="shared" si="83"/>
        <v>0</v>
      </c>
      <c r="FU31" s="64">
        <f t="shared" si="57"/>
        <v>0</v>
      </c>
      <c r="FV31" s="64">
        <f t="shared" si="58"/>
        <v>15653.341270000001</v>
      </c>
      <c r="FW31" s="64">
        <f t="shared" si="59"/>
        <v>7014.7</v>
      </c>
      <c r="FX31" s="64">
        <f t="shared" si="60"/>
        <v>14163.07</v>
      </c>
      <c r="FY31" s="64">
        <f t="shared" si="61"/>
        <v>1408.941</v>
      </c>
      <c r="FZ31" s="64">
        <f t="shared" si="62"/>
        <v>20000</v>
      </c>
      <c r="GA31" s="64">
        <f t="shared" si="63"/>
        <v>4927.9889999999996</v>
      </c>
      <c r="GB31" s="64">
        <f t="shared" si="64"/>
        <v>0</v>
      </c>
      <c r="GC31" s="64">
        <f t="shared" si="65"/>
        <v>14163.07</v>
      </c>
      <c r="GD31" s="64">
        <f t="shared" si="66"/>
        <v>66183.59</v>
      </c>
      <c r="GE31" s="64">
        <f t="shared" si="67"/>
        <v>89320.209999999992</v>
      </c>
    </row>
    <row r="32" spans="1:187" s="35" customFormat="1" ht="32.25" hidden="1" customHeight="1" outlineLevel="1">
      <c r="A32" s="57" t="s">
        <v>30</v>
      </c>
      <c r="B32" s="65" t="s">
        <v>144</v>
      </c>
      <c r="C32" s="60" t="s">
        <v>353</v>
      </c>
      <c r="D32" s="60" t="s">
        <v>176</v>
      </c>
      <c r="E32" s="373" t="s">
        <v>39</v>
      </c>
      <c r="F32" s="373"/>
      <c r="G32" s="245" t="s">
        <v>5</v>
      </c>
      <c r="H32" s="34">
        <v>0</v>
      </c>
      <c r="I32" s="34">
        <f>2.464-0.5</f>
        <v>1.964</v>
      </c>
      <c r="J32" s="245">
        <v>2020</v>
      </c>
      <c r="K32" s="245">
        <v>2022</v>
      </c>
      <c r="L32" s="245"/>
      <c r="M32" s="34">
        <f>+P32+R32+T32+AG32+AS32+AV32</f>
        <v>16000</v>
      </c>
      <c r="N32" s="34"/>
      <c r="O32" s="34">
        <f>+Q32+S32+U32+AT32+AH32+AW32</f>
        <v>16000</v>
      </c>
      <c r="P32" s="34">
        <f t="shared" si="90"/>
        <v>0</v>
      </c>
      <c r="Q32" s="34">
        <f t="shared" si="90"/>
        <v>0</v>
      </c>
      <c r="R32" s="34">
        <f t="shared" si="90"/>
        <v>500</v>
      </c>
      <c r="S32" s="34">
        <f t="shared" si="90"/>
        <v>0</v>
      </c>
      <c r="T32" s="34">
        <f t="shared" si="91"/>
        <v>0</v>
      </c>
      <c r="U32" s="34">
        <f t="shared" si="91"/>
        <v>0</v>
      </c>
      <c r="V32" s="66">
        <f t="shared" si="85"/>
        <v>0</v>
      </c>
      <c r="W32" s="34"/>
      <c r="X32" s="34"/>
      <c r="Y32" s="34"/>
      <c r="Z32" s="34"/>
      <c r="AA32" s="34"/>
      <c r="AB32" s="34"/>
      <c r="AC32" s="34"/>
      <c r="AD32" s="34"/>
      <c r="AE32" s="34"/>
      <c r="AF32" s="34"/>
      <c r="AG32" s="34">
        <f t="shared" si="93"/>
        <v>0</v>
      </c>
      <c r="AH32" s="34">
        <f t="shared" si="93"/>
        <v>500</v>
      </c>
      <c r="AI32" s="34">
        <f t="shared" si="84"/>
        <v>3746.6082999999999</v>
      </c>
      <c r="AJ32" s="342">
        <v>3746.6082999999999</v>
      </c>
      <c r="AK32" s="34"/>
      <c r="AL32" s="34"/>
      <c r="AM32" s="34"/>
      <c r="AN32" s="34"/>
      <c r="AO32" s="34"/>
      <c r="AP32" s="34"/>
      <c r="AQ32" s="34"/>
      <c r="AR32" s="34"/>
      <c r="AS32" s="34">
        <f t="shared" si="95"/>
        <v>0</v>
      </c>
      <c r="AT32" s="34">
        <f t="shared" si="95"/>
        <v>0</v>
      </c>
      <c r="AU32" s="34"/>
      <c r="AV32" s="34">
        <f t="shared" si="96"/>
        <v>15500</v>
      </c>
      <c r="AW32" s="34">
        <f t="shared" si="96"/>
        <v>15500</v>
      </c>
      <c r="AX32" s="34"/>
      <c r="AY32" s="34">
        <f>BA32+BC32+BE32+BG32+BI32+BK32</f>
        <v>15500</v>
      </c>
      <c r="AZ32" s="34">
        <f>BB32+BD32+BF32+BH32+BJ32+BL32</f>
        <v>15500</v>
      </c>
      <c r="BA32" s="184">
        <v>0</v>
      </c>
      <c r="BB32" s="184"/>
      <c r="BC32" s="34"/>
      <c r="BD32" s="184"/>
      <c r="BE32" s="184"/>
      <c r="BF32" s="184"/>
      <c r="BG32" s="184"/>
      <c r="BH32" s="184"/>
      <c r="BI32" s="184"/>
      <c r="BJ32" s="184"/>
      <c r="BK32" s="184">
        <v>15500</v>
      </c>
      <c r="BL32" s="184">
        <v>15500</v>
      </c>
      <c r="BM32" s="34">
        <f>BO32+BQ32+BS32+BU32+BW32+BY32</f>
        <v>0</v>
      </c>
      <c r="BN32" s="34">
        <f>BP32+BR32+BT32+BV32+BX32+BZ32</f>
        <v>0</v>
      </c>
      <c r="BO32" s="245"/>
      <c r="BP32" s="245"/>
      <c r="BQ32" s="245"/>
      <c r="BR32" s="245"/>
      <c r="BS32" s="245"/>
      <c r="BT32" s="245"/>
      <c r="BU32" s="245"/>
      <c r="BV32" s="245"/>
      <c r="BW32" s="245"/>
      <c r="BX32" s="245"/>
      <c r="BY32" s="245"/>
      <c r="BZ32" s="245"/>
      <c r="CA32" s="34">
        <f>CC32+CE32+CG32+CI32+CK32+CM32</f>
        <v>500</v>
      </c>
      <c r="CB32" s="34">
        <f>CD32+CF32+CH32+CJ32+CL32+CN32</f>
        <v>500</v>
      </c>
      <c r="CC32" s="184"/>
      <c r="CD32" s="184"/>
      <c r="CE32" s="184">
        <v>500</v>
      </c>
      <c r="CF32" s="184">
        <v>0</v>
      </c>
      <c r="CG32" s="184"/>
      <c r="CH32" s="184"/>
      <c r="CI32" s="184">
        <v>0</v>
      </c>
      <c r="CJ32" s="184">
        <v>500</v>
      </c>
      <c r="CK32" s="184"/>
      <c r="CL32" s="184"/>
      <c r="CM32" s="184"/>
      <c r="CN32" s="184"/>
      <c r="CO32" s="34">
        <f>CQ32+CS32+CU32+CW32+CY32+DA32</f>
        <v>0</v>
      </c>
      <c r="CP32" s="34">
        <f>CR32+CT32+CV32+CX32+CZ32+DB32</f>
        <v>0</v>
      </c>
      <c r="CQ32" s="245"/>
      <c r="CR32" s="245"/>
      <c r="CS32" s="245"/>
      <c r="CT32" s="245"/>
      <c r="CU32" s="245"/>
      <c r="CV32" s="245"/>
      <c r="CW32" s="245"/>
      <c r="CX32" s="245"/>
      <c r="CY32" s="245"/>
      <c r="CZ32" s="358"/>
      <c r="DA32" s="358"/>
      <c r="DB32" s="358"/>
      <c r="DC32" s="245">
        <v>0</v>
      </c>
      <c r="DD32" s="245">
        <v>1</v>
      </c>
      <c r="DE32" s="245">
        <v>1</v>
      </c>
      <c r="DF32" s="245">
        <v>0</v>
      </c>
      <c r="DG32" s="245"/>
      <c r="DH32" s="245">
        <f>SUM(DC32:DG32)</f>
        <v>2</v>
      </c>
      <c r="DI32" s="245"/>
      <c r="DJ32" s="245"/>
      <c r="DK32" s="33"/>
      <c r="DL32" s="33"/>
      <c r="DM32" s="245" t="s">
        <v>156</v>
      </c>
      <c r="DN32" s="64">
        <f t="shared" si="75"/>
        <v>15500</v>
      </c>
      <c r="DO32" s="64">
        <f t="shared" si="76"/>
        <v>15500</v>
      </c>
      <c r="DP32" s="64">
        <f t="shared" si="77"/>
        <v>0</v>
      </c>
      <c r="DQ32" s="64">
        <f t="shared" si="78"/>
        <v>0</v>
      </c>
      <c r="DR32" s="64">
        <f t="shared" si="7"/>
        <v>0</v>
      </c>
      <c r="DS32" s="64">
        <f t="shared" si="8"/>
        <v>0</v>
      </c>
      <c r="DT32" s="64">
        <f t="shared" si="9"/>
        <v>0</v>
      </c>
      <c r="DU32" s="64">
        <f t="shared" si="10"/>
        <v>0</v>
      </c>
      <c r="DV32" s="64">
        <f t="shared" si="11"/>
        <v>0</v>
      </c>
      <c r="DW32" s="64">
        <f t="shared" si="12"/>
        <v>0</v>
      </c>
      <c r="DX32" s="64">
        <f t="shared" si="13"/>
        <v>0</v>
      </c>
      <c r="DY32" s="64">
        <f t="shared" si="14"/>
        <v>0</v>
      </c>
      <c r="DZ32" s="64">
        <f t="shared" si="15"/>
        <v>15500</v>
      </c>
      <c r="EA32" s="64">
        <f t="shared" si="16"/>
        <v>15500</v>
      </c>
      <c r="EB32" s="64">
        <f t="shared" si="79"/>
        <v>0</v>
      </c>
      <c r="EC32" s="64">
        <f t="shared" si="80"/>
        <v>0</v>
      </c>
      <c r="ED32" s="64">
        <f t="shared" si="17"/>
        <v>0</v>
      </c>
      <c r="EE32" s="64">
        <f t="shared" si="18"/>
        <v>0</v>
      </c>
      <c r="EF32" s="64">
        <f t="shared" si="19"/>
        <v>0</v>
      </c>
      <c r="EG32" s="64">
        <f t="shared" si="20"/>
        <v>0</v>
      </c>
      <c r="EH32" s="64">
        <f t="shared" si="21"/>
        <v>0</v>
      </c>
      <c r="EI32" s="64">
        <f t="shared" si="22"/>
        <v>0</v>
      </c>
      <c r="EJ32" s="64">
        <f t="shared" si="23"/>
        <v>0</v>
      </c>
      <c r="EK32" s="64">
        <f t="shared" si="24"/>
        <v>0</v>
      </c>
      <c r="EL32" s="64">
        <f t="shared" si="25"/>
        <v>0</v>
      </c>
      <c r="EM32" s="64">
        <f t="shared" si="26"/>
        <v>0</v>
      </c>
      <c r="EN32" s="64">
        <f t="shared" si="27"/>
        <v>0</v>
      </c>
      <c r="EO32" s="64">
        <f t="shared" si="28"/>
        <v>0</v>
      </c>
      <c r="EP32" s="64">
        <f t="shared" si="81"/>
        <v>500</v>
      </c>
      <c r="EQ32" s="64">
        <f t="shared" si="29"/>
        <v>500</v>
      </c>
      <c r="ER32" s="64">
        <f t="shared" si="30"/>
        <v>0</v>
      </c>
      <c r="ES32" s="64">
        <f t="shared" si="31"/>
        <v>0</v>
      </c>
      <c r="ET32" s="64">
        <f t="shared" si="32"/>
        <v>500</v>
      </c>
      <c r="EU32" s="64">
        <f t="shared" si="33"/>
        <v>0</v>
      </c>
      <c r="EV32" s="64">
        <f t="shared" si="34"/>
        <v>0</v>
      </c>
      <c r="EW32" s="64">
        <f t="shared" si="35"/>
        <v>0</v>
      </c>
      <c r="EX32" s="64">
        <f t="shared" si="36"/>
        <v>0</v>
      </c>
      <c r="EY32" s="64">
        <f t="shared" si="37"/>
        <v>500</v>
      </c>
      <c r="EZ32" s="64">
        <f t="shared" si="38"/>
        <v>0</v>
      </c>
      <c r="FA32" s="64">
        <f t="shared" si="39"/>
        <v>0</v>
      </c>
      <c r="FB32" s="64">
        <f t="shared" si="40"/>
        <v>0</v>
      </c>
      <c r="FC32" s="64">
        <f t="shared" si="41"/>
        <v>0</v>
      </c>
      <c r="FD32" s="64">
        <f t="shared" si="82"/>
        <v>0</v>
      </c>
      <c r="FE32" s="64">
        <f t="shared" si="42"/>
        <v>0</v>
      </c>
      <c r="FF32" s="64">
        <f t="shared" si="43"/>
        <v>0</v>
      </c>
      <c r="FG32" s="64">
        <f t="shared" si="44"/>
        <v>0</v>
      </c>
      <c r="FH32" s="64">
        <f t="shared" si="45"/>
        <v>0</v>
      </c>
      <c r="FI32" s="64">
        <f t="shared" si="46"/>
        <v>0</v>
      </c>
      <c r="FJ32" s="64">
        <f t="shared" si="47"/>
        <v>0</v>
      </c>
      <c r="FK32" s="64">
        <f t="shared" si="48"/>
        <v>0</v>
      </c>
      <c r="FL32" s="64">
        <f t="shared" si="49"/>
        <v>0</v>
      </c>
      <c r="FM32" s="64">
        <f t="shared" si="50"/>
        <v>0</v>
      </c>
      <c r="FN32" s="64">
        <f t="shared" si="51"/>
        <v>0</v>
      </c>
      <c r="FO32" s="64">
        <f t="shared" si="52"/>
        <v>0</v>
      </c>
      <c r="FP32" s="64">
        <f t="shared" si="53"/>
        <v>0</v>
      </c>
      <c r="FQ32" s="64">
        <f t="shared" si="54"/>
        <v>0</v>
      </c>
      <c r="FR32" s="380">
        <f t="shared" si="55"/>
        <v>16000</v>
      </c>
      <c r="FS32" s="380">
        <f t="shared" si="56"/>
        <v>16000</v>
      </c>
      <c r="FT32" s="64">
        <f t="shared" si="83"/>
        <v>0</v>
      </c>
      <c r="FU32" s="64">
        <f t="shared" si="57"/>
        <v>0</v>
      </c>
      <c r="FV32" s="64">
        <f t="shared" si="58"/>
        <v>500</v>
      </c>
      <c r="FW32" s="64">
        <f t="shared" si="59"/>
        <v>0</v>
      </c>
      <c r="FX32" s="64">
        <f t="shared" si="60"/>
        <v>0</v>
      </c>
      <c r="FY32" s="64">
        <f t="shared" si="61"/>
        <v>0</v>
      </c>
      <c r="FZ32" s="64">
        <f t="shared" si="62"/>
        <v>0</v>
      </c>
      <c r="GA32" s="64">
        <f t="shared" si="63"/>
        <v>500</v>
      </c>
      <c r="GB32" s="64">
        <f t="shared" si="64"/>
        <v>0</v>
      </c>
      <c r="GC32" s="64">
        <f t="shared" si="65"/>
        <v>0</v>
      </c>
      <c r="GD32" s="64">
        <f t="shared" si="66"/>
        <v>15500</v>
      </c>
      <c r="GE32" s="64">
        <f t="shared" si="67"/>
        <v>15500</v>
      </c>
    </row>
    <row r="33" spans="1:187" s="35" customFormat="1" ht="32.25" hidden="1" customHeight="1" outlineLevel="1">
      <c r="A33" s="57" t="s">
        <v>31</v>
      </c>
      <c r="B33" s="290" t="s">
        <v>280</v>
      </c>
      <c r="C33" s="60" t="s">
        <v>353</v>
      </c>
      <c r="D33" s="72" t="s">
        <v>194</v>
      </c>
      <c r="E33" s="373" t="s">
        <v>162</v>
      </c>
      <c r="F33" s="373"/>
      <c r="G33" s="245" t="s">
        <v>5</v>
      </c>
      <c r="H33" s="34">
        <v>0</v>
      </c>
      <c r="I33" s="34" t="s">
        <v>356</v>
      </c>
      <c r="J33" s="245">
        <v>2020</v>
      </c>
      <c r="K33" s="245">
        <v>2022</v>
      </c>
      <c r="L33" s="245"/>
      <c r="M33" s="34">
        <f>+P33+R33+T33+AG33+AS33+AV33</f>
        <v>40000</v>
      </c>
      <c r="N33" s="34"/>
      <c r="O33" s="34">
        <f t="shared" ref="O33:O36" si="98">+Q33+S33+U33+AH33+AT33+AW33</f>
        <v>40000</v>
      </c>
      <c r="P33" s="34">
        <f>BA33+BO33+CC33+CQ33</f>
        <v>0</v>
      </c>
      <c r="Q33" s="34">
        <f t="shared" si="90"/>
        <v>0</v>
      </c>
      <c r="R33" s="34">
        <f>BC33+BQ33+CE33+CS33</f>
        <v>5836.93</v>
      </c>
      <c r="S33" s="34">
        <f t="shared" si="90"/>
        <v>0</v>
      </c>
      <c r="T33" s="34">
        <f>BE33+BS33+CG33+CU33</f>
        <v>14163.07</v>
      </c>
      <c r="U33" s="34">
        <f t="shared" si="91"/>
        <v>1408.941</v>
      </c>
      <c r="V33" s="66">
        <f t="shared" si="85"/>
        <v>0</v>
      </c>
      <c r="W33" s="34"/>
      <c r="X33" s="34"/>
      <c r="Y33" s="34"/>
      <c r="Z33" s="34"/>
      <c r="AA33" s="34"/>
      <c r="AB33" s="34"/>
      <c r="AC33" s="34"/>
      <c r="AD33" s="34"/>
      <c r="AE33" s="34"/>
      <c r="AF33" s="34"/>
      <c r="AG33" s="34">
        <f>BG33+BU33+CI33+CW33</f>
        <v>20000</v>
      </c>
      <c r="AH33" s="34">
        <f t="shared" si="93"/>
        <v>4427.9889999999996</v>
      </c>
      <c r="AI33" s="34">
        <f t="shared" si="84"/>
        <v>0</v>
      </c>
      <c r="AJ33" s="34"/>
      <c r="AK33" s="34"/>
      <c r="AL33" s="34"/>
      <c r="AM33" s="34"/>
      <c r="AN33" s="34"/>
      <c r="AO33" s="34"/>
      <c r="AP33" s="34"/>
      <c r="AQ33" s="34"/>
      <c r="AR33" s="34"/>
      <c r="AS33" s="34">
        <f>BI33+BW33+CK33+CY33</f>
        <v>0</v>
      </c>
      <c r="AT33" s="34">
        <f t="shared" si="95"/>
        <v>14163.07</v>
      </c>
      <c r="AU33" s="34"/>
      <c r="AV33" s="34">
        <f t="shared" si="96"/>
        <v>0</v>
      </c>
      <c r="AW33" s="34">
        <f t="shared" si="96"/>
        <v>20000</v>
      </c>
      <c r="AX33" s="34"/>
      <c r="AY33" s="34">
        <f t="shared" ref="AY33:AZ36" si="99">BA33+BC33+BE33+BG33+BI33+BK33</f>
        <v>1661.44</v>
      </c>
      <c r="AZ33" s="34">
        <f t="shared" si="99"/>
        <v>1661.44</v>
      </c>
      <c r="BA33" s="184"/>
      <c r="BB33" s="184"/>
      <c r="BC33" s="184">
        <v>1661.44</v>
      </c>
      <c r="BD33" s="184"/>
      <c r="BE33" s="184"/>
      <c r="BF33" s="184">
        <v>1408.941</v>
      </c>
      <c r="BG33" s="184"/>
      <c r="BH33" s="184">
        <f>1661.44-1408.941</f>
        <v>252.49900000000002</v>
      </c>
      <c r="BI33" s="184"/>
      <c r="BJ33" s="184"/>
      <c r="BK33" s="184"/>
      <c r="BL33" s="184"/>
      <c r="BM33" s="34">
        <f t="shared" ref="BM33:BN36" si="100">BO33+BQ33+BS33+BU33+BW33+BY33</f>
        <v>0</v>
      </c>
      <c r="BN33" s="34">
        <f t="shared" si="100"/>
        <v>0</v>
      </c>
      <c r="BO33" s="245"/>
      <c r="BP33" s="245"/>
      <c r="BQ33" s="245"/>
      <c r="BR33" s="245"/>
      <c r="BS33" s="245"/>
      <c r="BT33" s="245"/>
      <c r="BU33" s="245"/>
      <c r="BV33" s="245"/>
      <c r="BW33" s="245"/>
      <c r="BX33" s="245"/>
      <c r="BY33" s="245"/>
      <c r="BZ33" s="245"/>
      <c r="CA33" s="34">
        <f t="shared" ref="CA33:CB36" si="101">CC33+CE33+CG33+CI33+CK33+CM33</f>
        <v>38338.559999999998</v>
      </c>
      <c r="CB33" s="34">
        <f t="shared" si="101"/>
        <v>38338.559999999998</v>
      </c>
      <c r="CC33" s="184"/>
      <c r="CD33" s="184"/>
      <c r="CE33" s="184">
        <v>4175.49</v>
      </c>
      <c r="CF33" s="184"/>
      <c r="CG33" s="184">
        <v>14163.07</v>
      </c>
      <c r="CH33" s="184">
        <v>0</v>
      </c>
      <c r="CI33" s="184">
        <v>20000</v>
      </c>
      <c r="CJ33" s="184">
        <v>4175.49</v>
      </c>
      <c r="CK33" s="184"/>
      <c r="CL33" s="184">
        <v>14163.07</v>
      </c>
      <c r="CM33" s="184"/>
      <c r="CN33" s="184">
        <v>20000</v>
      </c>
      <c r="CO33" s="34">
        <f t="shared" ref="CO33:CP36" si="102">CQ33+CS33+CU33+CW33+CY33+DA33</f>
        <v>0</v>
      </c>
      <c r="CP33" s="34">
        <f t="shared" si="102"/>
        <v>0</v>
      </c>
      <c r="CQ33" s="245"/>
      <c r="CR33" s="245"/>
      <c r="CS33" s="245"/>
      <c r="CT33" s="245"/>
      <c r="CU33" s="245"/>
      <c r="CV33" s="245"/>
      <c r="CW33" s="245"/>
      <c r="CX33" s="245"/>
      <c r="CY33" s="245"/>
      <c r="CZ33" s="358"/>
      <c r="DA33" s="358"/>
      <c r="DB33" s="358"/>
      <c r="DC33" s="245"/>
      <c r="DD33" s="245"/>
      <c r="DE33" s="245"/>
      <c r="DF33" s="245"/>
      <c r="DG33" s="245"/>
      <c r="DH33" s="245"/>
      <c r="DI33" s="245"/>
      <c r="DJ33" s="245"/>
      <c r="DK33" s="33"/>
      <c r="DL33" s="33"/>
      <c r="DM33" s="245"/>
      <c r="DN33" s="64">
        <f t="shared" si="75"/>
        <v>1661.44</v>
      </c>
      <c r="DO33" s="64">
        <f t="shared" si="76"/>
        <v>1661.44</v>
      </c>
      <c r="DP33" s="64">
        <f t="shared" si="77"/>
        <v>0</v>
      </c>
      <c r="DQ33" s="64">
        <f t="shared" si="78"/>
        <v>0</v>
      </c>
      <c r="DR33" s="64">
        <f t="shared" si="7"/>
        <v>1661.44</v>
      </c>
      <c r="DS33" s="64">
        <f t="shared" si="8"/>
        <v>0</v>
      </c>
      <c r="DT33" s="64">
        <f t="shared" si="9"/>
        <v>0</v>
      </c>
      <c r="DU33" s="64">
        <f t="shared" si="10"/>
        <v>1408.941</v>
      </c>
      <c r="DV33" s="64">
        <f t="shared" si="11"/>
        <v>0</v>
      </c>
      <c r="DW33" s="64">
        <f t="shared" si="12"/>
        <v>252.49900000000002</v>
      </c>
      <c r="DX33" s="64">
        <f t="shared" si="13"/>
        <v>0</v>
      </c>
      <c r="DY33" s="64">
        <f t="shared" si="14"/>
        <v>0</v>
      </c>
      <c r="DZ33" s="64">
        <f t="shared" si="15"/>
        <v>0</v>
      </c>
      <c r="EA33" s="64">
        <f t="shared" si="16"/>
        <v>0</v>
      </c>
      <c r="EB33" s="64">
        <f t="shared" si="79"/>
        <v>0</v>
      </c>
      <c r="EC33" s="64">
        <f t="shared" si="80"/>
        <v>0</v>
      </c>
      <c r="ED33" s="64">
        <f t="shared" si="17"/>
        <v>0</v>
      </c>
      <c r="EE33" s="64">
        <f t="shared" si="18"/>
        <v>0</v>
      </c>
      <c r="EF33" s="64">
        <f t="shared" si="19"/>
        <v>0</v>
      </c>
      <c r="EG33" s="64">
        <f t="shared" si="20"/>
        <v>0</v>
      </c>
      <c r="EH33" s="64">
        <f t="shared" si="21"/>
        <v>0</v>
      </c>
      <c r="EI33" s="64">
        <f t="shared" si="22"/>
        <v>0</v>
      </c>
      <c r="EJ33" s="64">
        <f t="shared" si="23"/>
        <v>0</v>
      </c>
      <c r="EK33" s="64">
        <f t="shared" si="24"/>
        <v>0</v>
      </c>
      <c r="EL33" s="64">
        <f t="shared" si="25"/>
        <v>0</v>
      </c>
      <c r="EM33" s="64">
        <f t="shared" si="26"/>
        <v>0</v>
      </c>
      <c r="EN33" s="64">
        <f t="shared" si="27"/>
        <v>0</v>
      </c>
      <c r="EO33" s="64">
        <f t="shared" si="28"/>
        <v>0</v>
      </c>
      <c r="EP33" s="64">
        <f t="shared" si="81"/>
        <v>38338.559999999998</v>
      </c>
      <c r="EQ33" s="64">
        <f t="shared" si="29"/>
        <v>38338.559999999998</v>
      </c>
      <c r="ER33" s="64">
        <f t="shared" si="30"/>
        <v>0</v>
      </c>
      <c r="ES33" s="64">
        <f t="shared" si="31"/>
        <v>0</v>
      </c>
      <c r="ET33" s="64">
        <f t="shared" si="32"/>
        <v>4175.49</v>
      </c>
      <c r="EU33" s="64">
        <f t="shared" si="33"/>
        <v>0</v>
      </c>
      <c r="EV33" s="64">
        <f t="shared" si="34"/>
        <v>14163.07</v>
      </c>
      <c r="EW33" s="64">
        <f t="shared" si="35"/>
        <v>0</v>
      </c>
      <c r="EX33" s="64">
        <f t="shared" si="36"/>
        <v>20000</v>
      </c>
      <c r="EY33" s="64">
        <f t="shared" si="37"/>
        <v>4175.49</v>
      </c>
      <c r="EZ33" s="64">
        <f t="shared" si="38"/>
        <v>0</v>
      </c>
      <c r="FA33" s="64">
        <f t="shared" si="39"/>
        <v>14163.07</v>
      </c>
      <c r="FB33" s="64">
        <f t="shared" si="40"/>
        <v>0</v>
      </c>
      <c r="FC33" s="64">
        <f t="shared" si="41"/>
        <v>20000</v>
      </c>
      <c r="FD33" s="64">
        <f t="shared" si="82"/>
        <v>0</v>
      </c>
      <c r="FE33" s="64">
        <f t="shared" si="42"/>
        <v>0</v>
      </c>
      <c r="FF33" s="64">
        <f t="shared" si="43"/>
        <v>0</v>
      </c>
      <c r="FG33" s="64">
        <f t="shared" si="44"/>
        <v>0</v>
      </c>
      <c r="FH33" s="64">
        <f t="shared" si="45"/>
        <v>0</v>
      </c>
      <c r="FI33" s="64">
        <f t="shared" si="46"/>
        <v>0</v>
      </c>
      <c r="FJ33" s="64">
        <f t="shared" si="47"/>
        <v>0</v>
      </c>
      <c r="FK33" s="64">
        <f t="shared" si="48"/>
        <v>0</v>
      </c>
      <c r="FL33" s="64">
        <f t="shared" si="49"/>
        <v>0</v>
      </c>
      <c r="FM33" s="64">
        <f t="shared" si="50"/>
        <v>0</v>
      </c>
      <c r="FN33" s="64">
        <f t="shared" si="51"/>
        <v>0</v>
      </c>
      <c r="FO33" s="64">
        <f t="shared" si="52"/>
        <v>0</v>
      </c>
      <c r="FP33" s="64">
        <f t="shared" si="53"/>
        <v>0</v>
      </c>
      <c r="FQ33" s="64">
        <f t="shared" si="54"/>
        <v>0</v>
      </c>
      <c r="FR33" s="380">
        <f t="shared" si="55"/>
        <v>40000</v>
      </c>
      <c r="FS33" s="380">
        <f t="shared" si="56"/>
        <v>40000</v>
      </c>
      <c r="FT33" s="64">
        <f t="shared" si="83"/>
        <v>0</v>
      </c>
      <c r="FU33" s="64">
        <f t="shared" si="57"/>
        <v>0</v>
      </c>
      <c r="FV33" s="64">
        <f t="shared" si="58"/>
        <v>5836.93</v>
      </c>
      <c r="FW33" s="64">
        <f t="shared" si="59"/>
        <v>0</v>
      </c>
      <c r="FX33" s="64">
        <f t="shared" si="60"/>
        <v>14163.07</v>
      </c>
      <c r="FY33" s="64">
        <f t="shared" si="61"/>
        <v>1408.941</v>
      </c>
      <c r="FZ33" s="64">
        <f t="shared" si="62"/>
        <v>20000</v>
      </c>
      <c r="GA33" s="64">
        <f t="shared" si="63"/>
        <v>4427.9889999999996</v>
      </c>
      <c r="GB33" s="64">
        <f t="shared" si="64"/>
        <v>0</v>
      </c>
      <c r="GC33" s="64">
        <f t="shared" si="65"/>
        <v>14163.07</v>
      </c>
      <c r="GD33" s="64">
        <f t="shared" si="66"/>
        <v>0</v>
      </c>
      <c r="GE33" s="64">
        <f t="shared" si="67"/>
        <v>20000</v>
      </c>
    </row>
    <row r="34" spans="1:187" s="35" customFormat="1" ht="32.25" hidden="1" customHeight="1" outlineLevel="1">
      <c r="A34" s="57" t="s">
        <v>246</v>
      </c>
      <c r="B34" s="290" t="s">
        <v>281</v>
      </c>
      <c r="C34" s="60" t="s">
        <v>353</v>
      </c>
      <c r="D34" s="72" t="s">
        <v>354</v>
      </c>
      <c r="E34" s="373" t="s">
        <v>39</v>
      </c>
      <c r="F34" s="373"/>
      <c r="G34" s="245" t="s">
        <v>5</v>
      </c>
      <c r="H34" s="34">
        <v>0</v>
      </c>
      <c r="I34" s="34">
        <v>5</v>
      </c>
      <c r="J34" s="245">
        <v>2018</v>
      </c>
      <c r="K34" s="245">
        <v>2022</v>
      </c>
      <c r="L34" s="245"/>
      <c r="M34" s="34">
        <f>+P34+R34+T34+AG34+AS34+AV34</f>
        <v>30000.001270000001</v>
      </c>
      <c r="N34" s="34"/>
      <c r="O34" s="34">
        <f>+Q34+S34+U34+AH34+AT34+AW34</f>
        <v>30834.91</v>
      </c>
      <c r="P34" s="34">
        <f>BA34+BO34+CC34+CQ34</f>
        <v>0</v>
      </c>
      <c r="Q34" s="34">
        <f t="shared" si="90"/>
        <v>0</v>
      </c>
      <c r="R34" s="34">
        <f>BC34+BQ34+CE34+CS34</f>
        <v>9316.4112700000005</v>
      </c>
      <c r="S34" s="34">
        <f t="shared" si="90"/>
        <v>7014.7</v>
      </c>
      <c r="T34" s="34">
        <f>BE34+BS34+CG34+CU34</f>
        <v>0</v>
      </c>
      <c r="U34" s="34">
        <f t="shared" si="91"/>
        <v>0</v>
      </c>
      <c r="V34" s="66">
        <f t="shared" si="85"/>
        <v>0</v>
      </c>
      <c r="W34" s="34"/>
      <c r="X34" s="34"/>
      <c r="Y34" s="34"/>
      <c r="Z34" s="34"/>
      <c r="AA34" s="34"/>
      <c r="AB34" s="34"/>
      <c r="AC34" s="34"/>
      <c r="AD34" s="34"/>
      <c r="AE34" s="34"/>
      <c r="AF34" s="34"/>
      <c r="AG34" s="34">
        <f>BG34+BU34+CI34+CW34</f>
        <v>0</v>
      </c>
      <c r="AH34" s="34">
        <f t="shared" si="93"/>
        <v>0</v>
      </c>
      <c r="AI34" s="34">
        <f t="shared" si="84"/>
        <v>0</v>
      </c>
      <c r="AJ34" s="34"/>
      <c r="AK34" s="34"/>
      <c r="AL34" s="34"/>
      <c r="AM34" s="34"/>
      <c r="AN34" s="34"/>
      <c r="AO34" s="34"/>
      <c r="AP34" s="34"/>
      <c r="AQ34" s="34"/>
      <c r="AR34" s="34"/>
      <c r="AS34" s="34">
        <f>BI34+BW34+CK34+CY34</f>
        <v>0</v>
      </c>
      <c r="AT34" s="34">
        <f t="shared" si="95"/>
        <v>0</v>
      </c>
      <c r="AU34" s="34"/>
      <c r="AV34" s="34">
        <f>BK34+BY34+CM34+DA34</f>
        <v>20683.59</v>
      </c>
      <c r="AW34" s="34">
        <f t="shared" si="96"/>
        <v>23820.21</v>
      </c>
      <c r="AX34" s="34"/>
      <c r="AY34" s="34">
        <f t="shared" si="99"/>
        <v>9316.4112700000005</v>
      </c>
      <c r="AZ34" s="34">
        <f t="shared" si="99"/>
        <v>7014.7</v>
      </c>
      <c r="BA34" s="184"/>
      <c r="BB34" s="184"/>
      <c r="BC34" s="184">
        <v>9316.4112700000005</v>
      </c>
      <c r="BD34" s="319">
        <f>5473.28+1541.42</f>
        <v>7014.7</v>
      </c>
      <c r="BE34" s="184"/>
      <c r="BF34" s="184"/>
      <c r="BG34" s="184"/>
      <c r="BH34" s="184"/>
      <c r="BI34" s="184"/>
      <c r="BJ34" s="184"/>
      <c r="BK34" s="184"/>
      <c r="BL34" s="184"/>
      <c r="BM34" s="34">
        <f t="shared" si="100"/>
        <v>0</v>
      </c>
      <c r="BN34" s="34">
        <f t="shared" si="100"/>
        <v>0</v>
      </c>
      <c r="BO34" s="245"/>
      <c r="BP34" s="245"/>
      <c r="BQ34" s="245"/>
      <c r="BR34" s="245"/>
      <c r="BS34" s="245"/>
      <c r="BT34" s="245"/>
      <c r="BU34" s="245"/>
      <c r="BV34" s="245"/>
      <c r="BW34" s="245"/>
      <c r="BX34" s="245"/>
      <c r="BY34" s="245"/>
      <c r="BZ34" s="245"/>
      <c r="CA34" s="34">
        <f t="shared" si="101"/>
        <v>20683.59</v>
      </c>
      <c r="CB34" s="34">
        <f>CD34+CF34+CH34+CJ34+CL34+CN34</f>
        <v>23820.21</v>
      </c>
      <c r="CC34" s="184"/>
      <c r="CD34" s="184"/>
      <c r="CE34" s="184"/>
      <c r="CF34" s="184"/>
      <c r="CG34" s="184">
        <v>0</v>
      </c>
      <c r="CH34" s="184">
        <v>0</v>
      </c>
      <c r="CI34" s="184">
        <v>0</v>
      </c>
      <c r="CJ34" s="184">
        <v>0</v>
      </c>
      <c r="CK34" s="184">
        <v>0</v>
      </c>
      <c r="CL34" s="184">
        <v>0</v>
      </c>
      <c r="CM34" s="184">
        <v>20683.59</v>
      </c>
      <c r="CN34" s="184">
        <v>23820.21</v>
      </c>
      <c r="CO34" s="34">
        <f t="shared" si="102"/>
        <v>0</v>
      </c>
      <c r="CP34" s="34">
        <f t="shared" si="102"/>
        <v>0</v>
      </c>
      <c r="CQ34" s="245"/>
      <c r="CR34" s="245"/>
      <c r="CS34" s="245"/>
      <c r="CT34" s="245"/>
      <c r="CU34" s="245"/>
      <c r="CV34" s="245"/>
      <c r="CW34" s="245"/>
      <c r="CX34" s="245"/>
      <c r="CY34" s="245"/>
      <c r="CZ34" s="358"/>
      <c r="DA34" s="358"/>
      <c r="DB34" s="358"/>
      <c r="DC34" s="245"/>
      <c r="DD34" s="245"/>
      <c r="DE34" s="245"/>
      <c r="DF34" s="245"/>
      <c r="DG34" s="245"/>
      <c r="DH34" s="245"/>
      <c r="DI34" s="245"/>
      <c r="DJ34" s="245"/>
      <c r="DK34" s="33"/>
      <c r="DL34" s="33"/>
      <c r="DM34" s="245"/>
      <c r="DN34" s="64">
        <f t="shared" si="75"/>
        <v>9316.4112700000005</v>
      </c>
      <c r="DO34" s="64">
        <f t="shared" si="76"/>
        <v>7014.7</v>
      </c>
      <c r="DP34" s="64">
        <f t="shared" si="77"/>
        <v>0</v>
      </c>
      <c r="DQ34" s="64">
        <f t="shared" si="78"/>
        <v>0</v>
      </c>
      <c r="DR34" s="64">
        <f t="shared" si="7"/>
        <v>9316.4112700000005</v>
      </c>
      <c r="DS34" s="64">
        <f t="shared" si="8"/>
        <v>7014.7</v>
      </c>
      <c r="DT34" s="64">
        <f t="shared" si="9"/>
        <v>0</v>
      </c>
      <c r="DU34" s="64">
        <f t="shared" si="10"/>
        <v>0</v>
      </c>
      <c r="DV34" s="64">
        <f t="shared" si="11"/>
        <v>0</v>
      </c>
      <c r="DW34" s="64">
        <f t="shared" si="12"/>
        <v>0</v>
      </c>
      <c r="DX34" s="64">
        <f t="shared" si="13"/>
        <v>0</v>
      </c>
      <c r="DY34" s="64">
        <f t="shared" si="14"/>
        <v>0</v>
      </c>
      <c r="DZ34" s="64">
        <f t="shared" si="15"/>
        <v>0</v>
      </c>
      <c r="EA34" s="64">
        <f t="shared" si="16"/>
        <v>0</v>
      </c>
      <c r="EB34" s="64">
        <f t="shared" si="79"/>
        <v>0</v>
      </c>
      <c r="EC34" s="64">
        <f t="shared" si="80"/>
        <v>0</v>
      </c>
      <c r="ED34" s="64">
        <f t="shared" si="17"/>
        <v>0</v>
      </c>
      <c r="EE34" s="64">
        <f t="shared" si="18"/>
        <v>0</v>
      </c>
      <c r="EF34" s="64">
        <f t="shared" si="19"/>
        <v>0</v>
      </c>
      <c r="EG34" s="64">
        <f t="shared" si="20"/>
        <v>0</v>
      </c>
      <c r="EH34" s="64">
        <f t="shared" si="21"/>
        <v>0</v>
      </c>
      <c r="EI34" s="64">
        <f t="shared" si="22"/>
        <v>0</v>
      </c>
      <c r="EJ34" s="64">
        <f t="shared" si="23"/>
        <v>0</v>
      </c>
      <c r="EK34" s="64">
        <f t="shared" si="24"/>
        <v>0</v>
      </c>
      <c r="EL34" s="64">
        <f t="shared" si="25"/>
        <v>0</v>
      </c>
      <c r="EM34" s="64">
        <f t="shared" si="26"/>
        <v>0</v>
      </c>
      <c r="EN34" s="64">
        <f t="shared" si="27"/>
        <v>0</v>
      </c>
      <c r="EO34" s="64">
        <f t="shared" si="28"/>
        <v>0</v>
      </c>
      <c r="EP34" s="64">
        <f t="shared" si="81"/>
        <v>20683.59</v>
      </c>
      <c r="EQ34" s="64">
        <f t="shared" si="29"/>
        <v>23820.21</v>
      </c>
      <c r="ER34" s="64">
        <f t="shared" si="30"/>
        <v>0</v>
      </c>
      <c r="ES34" s="64">
        <f t="shared" si="31"/>
        <v>0</v>
      </c>
      <c r="ET34" s="64">
        <f t="shared" si="32"/>
        <v>0</v>
      </c>
      <c r="EU34" s="64">
        <f t="shared" si="33"/>
        <v>0</v>
      </c>
      <c r="EV34" s="64">
        <f t="shared" si="34"/>
        <v>0</v>
      </c>
      <c r="EW34" s="64">
        <f t="shared" si="35"/>
        <v>0</v>
      </c>
      <c r="EX34" s="64">
        <f t="shared" si="36"/>
        <v>0</v>
      </c>
      <c r="EY34" s="64">
        <f t="shared" si="37"/>
        <v>0</v>
      </c>
      <c r="EZ34" s="64">
        <f t="shared" si="38"/>
        <v>0</v>
      </c>
      <c r="FA34" s="64">
        <f t="shared" si="39"/>
        <v>0</v>
      </c>
      <c r="FB34" s="64">
        <f t="shared" si="40"/>
        <v>20683.59</v>
      </c>
      <c r="FC34" s="64">
        <f t="shared" si="41"/>
        <v>23820.21</v>
      </c>
      <c r="FD34" s="64">
        <f t="shared" si="82"/>
        <v>0</v>
      </c>
      <c r="FE34" s="64">
        <f t="shared" si="42"/>
        <v>0</v>
      </c>
      <c r="FF34" s="64">
        <f t="shared" si="43"/>
        <v>0</v>
      </c>
      <c r="FG34" s="64">
        <f t="shared" si="44"/>
        <v>0</v>
      </c>
      <c r="FH34" s="64">
        <f t="shared" si="45"/>
        <v>0</v>
      </c>
      <c r="FI34" s="64">
        <f t="shared" si="46"/>
        <v>0</v>
      </c>
      <c r="FJ34" s="64">
        <f t="shared" si="47"/>
        <v>0</v>
      </c>
      <c r="FK34" s="64">
        <f t="shared" si="48"/>
        <v>0</v>
      </c>
      <c r="FL34" s="64">
        <f t="shared" si="49"/>
        <v>0</v>
      </c>
      <c r="FM34" s="64">
        <f t="shared" si="50"/>
        <v>0</v>
      </c>
      <c r="FN34" s="64">
        <f t="shared" si="51"/>
        <v>0</v>
      </c>
      <c r="FO34" s="64">
        <f t="shared" si="52"/>
        <v>0</v>
      </c>
      <c r="FP34" s="64">
        <f t="shared" si="53"/>
        <v>0</v>
      </c>
      <c r="FQ34" s="64">
        <f t="shared" si="54"/>
        <v>0</v>
      </c>
      <c r="FR34" s="380">
        <f t="shared" si="55"/>
        <v>30000.001270000001</v>
      </c>
      <c r="FS34" s="380">
        <f t="shared" si="56"/>
        <v>30834.91</v>
      </c>
      <c r="FT34" s="64">
        <f t="shared" si="83"/>
        <v>0</v>
      </c>
      <c r="FU34" s="64">
        <f t="shared" si="57"/>
        <v>0</v>
      </c>
      <c r="FV34" s="64">
        <f t="shared" si="58"/>
        <v>9316.4112700000005</v>
      </c>
      <c r="FW34" s="64">
        <f t="shared" si="59"/>
        <v>7014.7</v>
      </c>
      <c r="FX34" s="64">
        <f t="shared" si="60"/>
        <v>0</v>
      </c>
      <c r="FY34" s="64">
        <f t="shared" si="61"/>
        <v>0</v>
      </c>
      <c r="FZ34" s="64">
        <f t="shared" si="62"/>
        <v>0</v>
      </c>
      <c r="GA34" s="64">
        <f t="shared" si="63"/>
        <v>0</v>
      </c>
      <c r="GB34" s="64">
        <f t="shared" si="64"/>
        <v>0</v>
      </c>
      <c r="GC34" s="64">
        <f t="shared" si="65"/>
        <v>0</v>
      </c>
      <c r="GD34" s="64">
        <f t="shared" si="66"/>
        <v>20683.59</v>
      </c>
      <c r="GE34" s="64">
        <f t="shared" si="67"/>
        <v>23820.21</v>
      </c>
    </row>
    <row r="35" spans="1:187" s="35" customFormat="1" ht="32.25" hidden="1" customHeight="1" outlineLevel="1">
      <c r="A35" s="57"/>
      <c r="B35" s="290" t="s">
        <v>623</v>
      </c>
      <c r="C35" s="60"/>
      <c r="D35" s="72"/>
      <c r="E35" s="373"/>
      <c r="F35" s="373"/>
      <c r="G35" s="245"/>
      <c r="H35" s="34"/>
      <c r="I35" s="34"/>
      <c r="J35" s="245">
        <v>2019</v>
      </c>
      <c r="K35" s="245">
        <v>2019</v>
      </c>
      <c r="L35" s="245"/>
      <c r="M35" s="34">
        <f>+P35+R35+T35+AG35+AS35+AV35</f>
        <v>0</v>
      </c>
      <c r="N35" s="34"/>
      <c r="O35" s="34"/>
      <c r="P35" s="34"/>
      <c r="Q35" s="34"/>
      <c r="R35" s="34"/>
      <c r="S35" s="34"/>
      <c r="T35" s="34"/>
      <c r="U35" s="34"/>
      <c r="V35" s="66">
        <f t="shared" si="85"/>
        <v>0</v>
      </c>
      <c r="W35" s="342">
        <v>99</v>
      </c>
      <c r="X35" s="34"/>
      <c r="Y35" s="34"/>
      <c r="Z35" s="34"/>
      <c r="AA35" s="34"/>
      <c r="AB35" s="34"/>
      <c r="AC35" s="34"/>
      <c r="AD35" s="34"/>
      <c r="AE35" s="34"/>
      <c r="AF35" s="34"/>
      <c r="AG35" s="34"/>
      <c r="AH35" s="34"/>
      <c r="AI35" s="34">
        <f t="shared" si="84"/>
        <v>0</v>
      </c>
      <c r="AJ35" s="34"/>
      <c r="AK35" s="34"/>
      <c r="AL35" s="34"/>
      <c r="AM35" s="34"/>
      <c r="AN35" s="34"/>
      <c r="AO35" s="34"/>
      <c r="AP35" s="34"/>
      <c r="AQ35" s="34"/>
      <c r="AR35" s="34"/>
      <c r="AS35" s="34"/>
      <c r="AT35" s="34"/>
      <c r="AU35" s="34"/>
      <c r="AV35" s="34"/>
      <c r="AW35" s="34"/>
      <c r="AX35" s="34"/>
      <c r="AY35" s="34"/>
      <c r="AZ35" s="34"/>
      <c r="BA35" s="184"/>
      <c r="BB35" s="184"/>
      <c r="BC35" s="184"/>
      <c r="BD35" s="319"/>
      <c r="BE35" s="184"/>
      <c r="BF35" s="184"/>
      <c r="BG35" s="184"/>
      <c r="BH35" s="184"/>
      <c r="BI35" s="184"/>
      <c r="BJ35" s="184"/>
      <c r="BK35" s="184"/>
      <c r="BL35" s="184"/>
      <c r="BM35" s="34"/>
      <c r="BN35" s="34"/>
      <c r="BO35" s="245"/>
      <c r="BP35" s="245"/>
      <c r="BQ35" s="245"/>
      <c r="BR35" s="245"/>
      <c r="BS35" s="245"/>
      <c r="BT35" s="245"/>
      <c r="BU35" s="245"/>
      <c r="BV35" s="245"/>
      <c r="BW35" s="245"/>
      <c r="BX35" s="245"/>
      <c r="BY35" s="245"/>
      <c r="BZ35" s="245"/>
      <c r="CA35" s="34"/>
      <c r="CB35" s="34"/>
      <c r="CC35" s="184"/>
      <c r="CD35" s="184"/>
      <c r="CE35" s="184"/>
      <c r="CF35" s="184"/>
      <c r="CG35" s="184"/>
      <c r="CH35" s="184"/>
      <c r="CI35" s="184"/>
      <c r="CJ35" s="184"/>
      <c r="CK35" s="184"/>
      <c r="CL35" s="184"/>
      <c r="CM35" s="184"/>
      <c r="CN35" s="184"/>
      <c r="CO35" s="34"/>
      <c r="CP35" s="34"/>
      <c r="CQ35" s="245"/>
      <c r="CR35" s="245"/>
      <c r="CS35" s="245"/>
      <c r="CT35" s="245"/>
      <c r="CU35" s="245"/>
      <c r="CV35" s="245"/>
      <c r="CW35" s="245"/>
      <c r="CX35" s="245"/>
      <c r="CY35" s="245"/>
      <c r="CZ35" s="358"/>
      <c r="DA35" s="358"/>
      <c r="DB35" s="358"/>
      <c r="DC35" s="245"/>
      <c r="DD35" s="245"/>
      <c r="DE35" s="245"/>
      <c r="DF35" s="245"/>
      <c r="DG35" s="245"/>
      <c r="DH35" s="245"/>
      <c r="DI35" s="245"/>
      <c r="DJ35" s="245"/>
      <c r="DK35" s="33"/>
      <c r="DL35" s="33"/>
      <c r="DM35" s="245"/>
      <c r="DN35" s="64">
        <f t="shared" si="75"/>
        <v>0</v>
      </c>
      <c r="DO35" s="64">
        <f t="shared" si="76"/>
        <v>0</v>
      </c>
      <c r="DP35" s="64">
        <f t="shared" si="77"/>
        <v>0</v>
      </c>
      <c r="DQ35" s="64">
        <f t="shared" si="78"/>
        <v>0</v>
      </c>
      <c r="DR35" s="64">
        <f t="shared" si="7"/>
        <v>0</v>
      </c>
      <c r="DS35" s="64">
        <f t="shared" si="8"/>
        <v>0</v>
      </c>
      <c r="DT35" s="64">
        <f t="shared" si="9"/>
        <v>0</v>
      </c>
      <c r="DU35" s="64">
        <f t="shared" si="10"/>
        <v>0</v>
      </c>
      <c r="DV35" s="64">
        <f t="shared" si="11"/>
        <v>0</v>
      </c>
      <c r="DW35" s="64">
        <f t="shared" si="12"/>
        <v>0</v>
      </c>
      <c r="DX35" s="64">
        <f t="shared" si="13"/>
        <v>0</v>
      </c>
      <c r="DY35" s="64">
        <f t="shared" si="14"/>
        <v>0</v>
      </c>
      <c r="DZ35" s="64">
        <f t="shared" si="15"/>
        <v>0</v>
      </c>
      <c r="EA35" s="64">
        <f t="shared" si="16"/>
        <v>0</v>
      </c>
      <c r="EB35" s="64">
        <f t="shared" si="79"/>
        <v>0</v>
      </c>
      <c r="EC35" s="64">
        <f t="shared" si="80"/>
        <v>0</v>
      </c>
      <c r="ED35" s="64">
        <f t="shared" si="17"/>
        <v>0</v>
      </c>
      <c r="EE35" s="64">
        <f t="shared" si="18"/>
        <v>0</v>
      </c>
      <c r="EF35" s="64">
        <f t="shared" si="19"/>
        <v>0</v>
      </c>
      <c r="EG35" s="64">
        <f t="shared" si="20"/>
        <v>0</v>
      </c>
      <c r="EH35" s="64">
        <f t="shared" si="21"/>
        <v>0</v>
      </c>
      <c r="EI35" s="64">
        <f t="shared" si="22"/>
        <v>0</v>
      </c>
      <c r="EJ35" s="64">
        <f t="shared" si="23"/>
        <v>0</v>
      </c>
      <c r="EK35" s="64">
        <f t="shared" si="24"/>
        <v>0</v>
      </c>
      <c r="EL35" s="64">
        <f t="shared" si="25"/>
        <v>0</v>
      </c>
      <c r="EM35" s="64">
        <f t="shared" si="26"/>
        <v>0</v>
      </c>
      <c r="EN35" s="64">
        <f t="shared" si="27"/>
        <v>0</v>
      </c>
      <c r="EO35" s="64">
        <f t="shared" si="28"/>
        <v>0</v>
      </c>
      <c r="EP35" s="64">
        <f t="shared" si="81"/>
        <v>0</v>
      </c>
      <c r="EQ35" s="64">
        <f t="shared" si="29"/>
        <v>0</v>
      </c>
      <c r="ER35" s="64">
        <f t="shared" si="30"/>
        <v>0</v>
      </c>
      <c r="ES35" s="64">
        <f t="shared" si="31"/>
        <v>0</v>
      </c>
      <c r="ET35" s="64">
        <f t="shared" si="32"/>
        <v>0</v>
      </c>
      <c r="EU35" s="64">
        <f t="shared" si="33"/>
        <v>0</v>
      </c>
      <c r="EV35" s="64">
        <f t="shared" si="34"/>
        <v>0</v>
      </c>
      <c r="EW35" s="64">
        <f t="shared" si="35"/>
        <v>0</v>
      </c>
      <c r="EX35" s="64">
        <f t="shared" si="36"/>
        <v>0</v>
      </c>
      <c r="EY35" s="64">
        <f t="shared" si="37"/>
        <v>0</v>
      </c>
      <c r="EZ35" s="64">
        <f t="shared" si="38"/>
        <v>0</v>
      </c>
      <c r="FA35" s="64">
        <f t="shared" si="39"/>
        <v>0</v>
      </c>
      <c r="FB35" s="64">
        <f t="shared" si="40"/>
        <v>0</v>
      </c>
      <c r="FC35" s="64">
        <f t="shared" si="41"/>
        <v>0</v>
      </c>
      <c r="FD35" s="64">
        <f t="shared" si="82"/>
        <v>0</v>
      </c>
      <c r="FE35" s="64">
        <f t="shared" si="42"/>
        <v>0</v>
      </c>
      <c r="FF35" s="64">
        <f t="shared" si="43"/>
        <v>0</v>
      </c>
      <c r="FG35" s="64">
        <f t="shared" si="44"/>
        <v>0</v>
      </c>
      <c r="FH35" s="64">
        <f t="shared" si="45"/>
        <v>0</v>
      </c>
      <c r="FI35" s="64">
        <f t="shared" si="46"/>
        <v>0</v>
      </c>
      <c r="FJ35" s="64">
        <f t="shared" si="47"/>
        <v>0</v>
      </c>
      <c r="FK35" s="64">
        <f t="shared" si="48"/>
        <v>0</v>
      </c>
      <c r="FL35" s="64">
        <f t="shared" si="49"/>
        <v>0</v>
      </c>
      <c r="FM35" s="64">
        <f t="shared" si="50"/>
        <v>0</v>
      </c>
      <c r="FN35" s="64">
        <f t="shared" si="51"/>
        <v>0</v>
      </c>
      <c r="FO35" s="64">
        <f t="shared" si="52"/>
        <v>0</v>
      </c>
      <c r="FP35" s="64">
        <f t="shared" si="53"/>
        <v>0</v>
      </c>
      <c r="FQ35" s="64">
        <f t="shared" si="54"/>
        <v>0</v>
      </c>
      <c r="FR35" s="380">
        <f t="shared" si="55"/>
        <v>0</v>
      </c>
      <c r="FS35" s="380">
        <f t="shared" si="56"/>
        <v>0</v>
      </c>
      <c r="FT35" s="64">
        <f t="shared" si="83"/>
        <v>0</v>
      </c>
      <c r="FU35" s="64">
        <f t="shared" si="57"/>
        <v>0</v>
      </c>
      <c r="FV35" s="64">
        <f t="shared" si="58"/>
        <v>0</v>
      </c>
      <c r="FW35" s="64">
        <f t="shared" si="59"/>
        <v>0</v>
      </c>
      <c r="FX35" s="64">
        <f t="shared" si="60"/>
        <v>0</v>
      </c>
      <c r="FY35" s="64">
        <f t="shared" si="61"/>
        <v>0</v>
      </c>
      <c r="FZ35" s="64">
        <f t="shared" si="62"/>
        <v>0</v>
      </c>
      <c r="GA35" s="64">
        <f t="shared" si="63"/>
        <v>0</v>
      </c>
      <c r="GB35" s="64">
        <f t="shared" si="64"/>
        <v>0</v>
      </c>
      <c r="GC35" s="64">
        <f t="shared" si="65"/>
        <v>0</v>
      </c>
      <c r="GD35" s="64">
        <f t="shared" si="66"/>
        <v>0</v>
      </c>
      <c r="GE35" s="64">
        <f t="shared" si="67"/>
        <v>0</v>
      </c>
    </row>
    <row r="36" spans="1:187" s="35" customFormat="1" ht="32.25" hidden="1" customHeight="1" outlineLevel="1">
      <c r="A36" s="57" t="s">
        <v>352</v>
      </c>
      <c r="B36" s="290" t="s">
        <v>282</v>
      </c>
      <c r="C36" s="60" t="s">
        <v>353</v>
      </c>
      <c r="D36" s="60" t="s">
        <v>355</v>
      </c>
      <c r="E36" s="373" t="s">
        <v>247</v>
      </c>
      <c r="F36" s="373"/>
      <c r="G36" s="245" t="s">
        <v>5</v>
      </c>
      <c r="H36" s="34">
        <v>0</v>
      </c>
      <c r="I36" s="34" t="s">
        <v>356</v>
      </c>
      <c r="J36" s="245">
        <v>2022</v>
      </c>
      <c r="K36" s="245">
        <v>2022</v>
      </c>
      <c r="L36" s="245"/>
      <c r="M36" s="34">
        <f>+P36+R36+T36+AG36+AS36+AV36</f>
        <v>30000</v>
      </c>
      <c r="N36" s="34"/>
      <c r="O36" s="34">
        <f t="shared" si="98"/>
        <v>30000</v>
      </c>
      <c r="P36" s="34">
        <f>BA36+BO36+CC36+CQ36</f>
        <v>0</v>
      </c>
      <c r="Q36" s="34">
        <f t="shared" si="90"/>
        <v>0</v>
      </c>
      <c r="R36" s="34">
        <f>BC36+BQ36+CE36+CS36</f>
        <v>0</v>
      </c>
      <c r="S36" s="34">
        <f t="shared" si="90"/>
        <v>0</v>
      </c>
      <c r="T36" s="34">
        <f>BE36+BS36+CG36+CU36</f>
        <v>0</v>
      </c>
      <c r="U36" s="34">
        <f t="shared" si="91"/>
        <v>0</v>
      </c>
      <c r="V36" s="66">
        <f t="shared" si="85"/>
        <v>0</v>
      </c>
      <c r="W36" s="34"/>
      <c r="X36" s="34"/>
      <c r="Y36" s="34"/>
      <c r="Z36" s="34"/>
      <c r="AA36" s="34"/>
      <c r="AB36" s="34"/>
      <c r="AC36" s="34"/>
      <c r="AD36" s="34"/>
      <c r="AE36" s="34"/>
      <c r="AF36" s="34"/>
      <c r="AG36" s="34">
        <f>BG36+BU36+CI36+CW36</f>
        <v>0</v>
      </c>
      <c r="AH36" s="34">
        <f t="shared" si="93"/>
        <v>0</v>
      </c>
      <c r="AI36" s="34">
        <f t="shared" si="84"/>
        <v>0</v>
      </c>
      <c r="AJ36" s="34"/>
      <c r="AK36" s="34"/>
      <c r="AL36" s="34"/>
      <c r="AM36" s="34"/>
      <c r="AN36" s="34"/>
      <c r="AO36" s="34"/>
      <c r="AP36" s="34"/>
      <c r="AQ36" s="34"/>
      <c r="AR36" s="34"/>
      <c r="AS36" s="34">
        <f>BI36+BW36+CK36+CY36</f>
        <v>0</v>
      </c>
      <c r="AT36" s="34">
        <f t="shared" si="95"/>
        <v>0</v>
      </c>
      <c r="AU36" s="34"/>
      <c r="AV36" s="34">
        <f t="shared" si="96"/>
        <v>30000</v>
      </c>
      <c r="AW36" s="34">
        <f t="shared" si="96"/>
        <v>30000</v>
      </c>
      <c r="AX36" s="34"/>
      <c r="AY36" s="34">
        <f t="shared" si="99"/>
        <v>0</v>
      </c>
      <c r="AZ36" s="34">
        <f t="shared" si="99"/>
        <v>0</v>
      </c>
      <c r="BA36" s="184"/>
      <c r="BB36" s="184"/>
      <c r="BC36" s="184"/>
      <c r="BD36" s="184"/>
      <c r="BE36" s="184"/>
      <c r="BF36" s="184"/>
      <c r="BG36" s="184"/>
      <c r="BH36" s="184"/>
      <c r="BI36" s="184"/>
      <c r="BJ36" s="184"/>
      <c r="BK36" s="184"/>
      <c r="BL36" s="184"/>
      <c r="BM36" s="34">
        <f t="shared" si="100"/>
        <v>0</v>
      </c>
      <c r="BN36" s="34">
        <f t="shared" si="100"/>
        <v>0</v>
      </c>
      <c r="BO36" s="245"/>
      <c r="BP36" s="245"/>
      <c r="BQ36" s="245"/>
      <c r="BR36" s="245"/>
      <c r="BS36" s="245"/>
      <c r="BT36" s="245"/>
      <c r="BU36" s="245"/>
      <c r="BV36" s="245"/>
      <c r="BW36" s="245"/>
      <c r="BX36" s="245"/>
      <c r="BY36" s="245"/>
      <c r="BZ36" s="245"/>
      <c r="CA36" s="34">
        <f t="shared" si="101"/>
        <v>30000</v>
      </c>
      <c r="CB36" s="34">
        <f t="shared" si="101"/>
        <v>30000</v>
      </c>
      <c r="CC36" s="184"/>
      <c r="CD36" s="184"/>
      <c r="CE36" s="184"/>
      <c r="CF36" s="184"/>
      <c r="CG36" s="184"/>
      <c r="CH36" s="184"/>
      <c r="CI36" s="184"/>
      <c r="CJ36" s="184"/>
      <c r="CK36" s="184"/>
      <c r="CL36" s="184"/>
      <c r="CM36" s="184">
        <v>30000</v>
      </c>
      <c r="CN36" s="184">
        <v>30000</v>
      </c>
      <c r="CO36" s="34">
        <f t="shared" si="102"/>
        <v>0</v>
      </c>
      <c r="CP36" s="34">
        <f t="shared" si="102"/>
        <v>0</v>
      </c>
      <c r="CQ36" s="245"/>
      <c r="CR36" s="245"/>
      <c r="CS36" s="245"/>
      <c r="CT36" s="245"/>
      <c r="CU36" s="245"/>
      <c r="CV36" s="245"/>
      <c r="CW36" s="245"/>
      <c r="CX36" s="245"/>
      <c r="CY36" s="245"/>
      <c r="CZ36" s="358"/>
      <c r="DA36" s="358"/>
      <c r="DB36" s="358"/>
      <c r="DC36" s="245"/>
      <c r="DD36" s="245"/>
      <c r="DE36" s="245"/>
      <c r="DF36" s="245"/>
      <c r="DG36" s="245"/>
      <c r="DH36" s="245"/>
      <c r="DI36" s="245"/>
      <c r="DJ36" s="245"/>
      <c r="DK36" s="33"/>
      <c r="DL36" s="33"/>
      <c r="DM36" s="245"/>
      <c r="DN36" s="64">
        <f t="shared" si="75"/>
        <v>0</v>
      </c>
      <c r="DO36" s="64">
        <f t="shared" si="76"/>
        <v>0</v>
      </c>
      <c r="DP36" s="64">
        <f t="shared" si="77"/>
        <v>0</v>
      </c>
      <c r="DQ36" s="64">
        <f t="shared" si="78"/>
        <v>0</v>
      </c>
      <c r="DR36" s="64">
        <f t="shared" si="7"/>
        <v>0</v>
      </c>
      <c r="DS36" s="64">
        <f t="shared" si="8"/>
        <v>0</v>
      </c>
      <c r="DT36" s="64">
        <f t="shared" si="9"/>
        <v>0</v>
      </c>
      <c r="DU36" s="64">
        <f t="shared" si="10"/>
        <v>0</v>
      </c>
      <c r="DV36" s="64">
        <f t="shared" si="11"/>
        <v>0</v>
      </c>
      <c r="DW36" s="64">
        <f t="shared" si="12"/>
        <v>0</v>
      </c>
      <c r="DX36" s="64">
        <f t="shared" si="13"/>
        <v>0</v>
      </c>
      <c r="DY36" s="64">
        <f t="shared" si="14"/>
        <v>0</v>
      </c>
      <c r="DZ36" s="64">
        <f t="shared" si="15"/>
        <v>0</v>
      </c>
      <c r="EA36" s="64">
        <f t="shared" si="16"/>
        <v>0</v>
      </c>
      <c r="EB36" s="64">
        <f t="shared" si="79"/>
        <v>0</v>
      </c>
      <c r="EC36" s="64">
        <f t="shared" si="80"/>
        <v>0</v>
      </c>
      <c r="ED36" s="64">
        <f t="shared" si="17"/>
        <v>0</v>
      </c>
      <c r="EE36" s="64">
        <f t="shared" si="18"/>
        <v>0</v>
      </c>
      <c r="EF36" s="64">
        <f t="shared" si="19"/>
        <v>0</v>
      </c>
      <c r="EG36" s="64">
        <f t="shared" si="20"/>
        <v>0</v>
      </c>
      <c r="EH36" s="64">
        <f t="shared" si="21"/>
        <v>0</v>
      </c>
      <c r="EI36" s="64">
        <f t="shared" si="22"/>
        <v>0</v>
      </c>
      <c r="EJ36" s="64">
        <f t="shared" si="23"/>
        <v>0</v>
      </c>
      <c r="EK36" s="64">
        <f t="shared" si="24"/>
        <v>0</v>
      </c>
      <c r="EL36" s="64">
        <f t="shared" si="25"/>
        <v>0</v>
      </c>
      <c r="EM36" s="64">
        <f t="shared" si="26"/>
        <v>0</v>
      </c>
      <c r="EN36" s="64">
        <f t="shared" si="27"/>
        <v>0</v>
      </c>
      <c r="EO36" s="64">
        <f t="shared" si="28"/>
        <v>0</v>
      </c>
      <c r="EP36" s="64">
        <f t="shared" si="81"/>
        <v>30000</v>
      </c>
      <c r="EQ36" s="64">
        <f t="shared" si="29"/>
        <v>30000</v>
      </c>
      <c r="ER36" s="64">
        <f t="shared" si="30"/>
        <v>0</v>
      </c>
      <c r="ES36" s="64">
        <f t="shared" si="31"/>
        <v>0</v>
      </c>
      <c r="ET36" s="64">
        <f t="shared" si="32"/>
        <v>0</v>
      </c>
      <c r="EU36" s="64">
        <f t="shared" si="33"/>
        <v>0</v>
      </c>
      <c r="EV36" s="64">
        <f t="shared" si="34"/>
        <v>0</v>
      </c>
      <c r="EW36" s="64">
        <f t="shared" si="35"/>
        <v>0</v>
      </c>
      <c r="EX36" s="64">
        <f t="shared" si="36"/>
        <v>0</v>
      </c>
      <c r="EY36" s="64">
        <f t="shared" si="37"/>
        <v>0</v>
      </c>
      <c r="EZ36" s="64">
        <f t="shared" si="38"/>
        <v>0</v>
      </c>
      <c r="FA36" s="64">
        <f t="shared" si="39"/>
        <v>0</v>
      </c>
      <c r="FB36" s="64">
        <f t="shared" si="40"/>
        <v>30000</v>
      </c>
      <c r="FC36" s="64">
        <f t="shared" si="41"/>
        <v>30000</v>
      </c>
      <c r="FD36" s="64">
        <f t="shared" si="82"/>
        <v>0</v>
      </c>
      <c r="FE36" s="64">
        <f t="shared" si="42"/>
        <v>0</v>
      </c>
      <c r="FF36" s="64">
        <f t="shared" si="43"/>
        <v>0</v>
      </c>
      <c r="FG36" s="64">
        <f t="shared" si="44"/>
        <v>0</v>
      </c>
      <c r="FH36" s="64">
        <f t="shared" si="45"/>
        <v>0</v>
      </c>
      <c r="FI36" s="64">
        <f t="shared" si="46"/>
        <v>0</v>
      </c>
      <c r="FJ36" s="64">
        <f t="shared" si="47"/>
        <v>0</v>
      </c>
      <c r="FK36" s="64">
        <f t="shared" si="48"/>
        <v>0</v>
      </c>
      <c r="FL36" s="64">
        <f t="shared" si="49"/>
        <v>0</v>
      </c>
      <c r="FM36" s="64">
        <f t="shared" si="50"/>
        <v>0</v>
      </c>
      <c r="FN36" s="64">
        <f t="shared" si="51"/>
        <v>0</v>
      </c>
      <c r="FO36" s="64">
        <f t="shared" si="52"/>
        <v>0</v>
      </c>
      <c r="FP36" s="64">
        <f t="shared" si="53"/>
        <v>0</v>
      </c>
      <c r="FQ36" s="64">
        <f t="shared" si="54"/>
        <v>0</v>
      </c>
      <c r="FR36" s="380">
        <f t="shared" si="55"/>
        <v>30000</v>
      </c>
      <c r="FS36" s="380">
        <f t="shared" si="56"/>
        <v>30000</v>
      </c>
      <c r="FT36" s="64">
        <f t="shared" si="83"/>
        <v>0</v>
      </c>
      <c r="FU36" s="64">
        <f t="shared" si="57"/>
        <v>0</v>
      </c>
      <c r="FV36" s="64">
        <f t="shared" si="58"/>
        <v>0</v>
      </c>
      <c r="FW36" s="64">
        <f t="shared" si="59"/>
        <v>0</v>
      </c>
      <c r="FX36" s="64">
        <f t="shared" si="60"/>
        <v>0</v>
      </c>
      <c r="FY36" s="64">
        <f t="shared" si="61"/>
        <v>0</v>
      </c>
      <c r="FZ36" s="64">
        <f t="shared" si="62"/>
        <v>0</v>
      </c>
      <c r="GA36" s="64">
        <f t="shared" si="63"/>
        <v>0</v>
      </c>
      <c r="GB36" s="64">
        <f t="shared" si="64"/>
        <v>0</v>
      </c>
      <c r="GC36" s="64">
        <f t="shared" si="65"/>
        <v>0</v>
      </c>
      <c r="GD36" s="64">
        <f t="shared" si="66"/>
        <v>30000</v>
      </c>
      <c r="GE36" s="64">
        <f t="shared" si="67"/>
        <v>30000</v>
      </c>
    </row>
    <row r="37" spans="1:187" s="52" customFormat="1" ht="25.5" hidden="1">
      <c r="A37" s="49" t="s">
        <v>38</v>
      </c>
      <c r="B37" s="250" t="s">
        <v>47</v>
      </c>
      <c r="C37" s="530" t="s">
        <v>449</v>
      </c>
      <c r="D37" s="531"/>
      <c r="E37" s="49" t="s">
        <v>43</v>
      </c>
      <c r="F37" s="49"/>
      <c r="G37" s="50" t="s">
        <v>48</v>
      </c>
      <c r="H37" s="27" t="s">
        <v>44</v>
      </c>
      <c r="I37" s="27" t="s">
        <v>45</v>
      </c>
      <c r="J37" s="50">
        <v>2017</v>
      </c>
      <c r="K37" s="50">
        <v>2022</v>
      </c>
      <c r="L37" s="50"/>
      <c r="M37" s="27">
        <f>+M38+M42+M45+M46+M47+M48+M49+M50+M51+M56+M57+M59</f>
        <v>864782.72719960008</v>
      </c>
      <c r="N37" s="27"/>
      <c r="O37" s="27">
        <f t="shared" ref="O37:CW37" si="103">+O38+O42+O45+O46+O47+O48+O49+O50+O51+O56+O57+O59</f>
        <v>1160497.6333633333</v>
      </c>
      <c r="P37" s="27">
        <f t="shared" si="103"/>
        <v>89929.670859999998</v>
      </c>
      <c r="Q37" s="27">
        <f t="shared" si="103"/>
        <v>89929.670859999998</v>
      </c>
      <c r="R37" s="27">
        <f t="shared" si="103"/>
        <v>630059.50633960008</v>
      </c>
      <c r="S37" s="27">
        <f t="shared" si="103"/>
        <v>501477.22281000006</v>
      </c>
      <c r="T37" s="27">
        <f t="shared" si="103"/>
        <v>121813.55</v>
      </c>
      <c r="U37" s="27">
        <f t="shared" si="103"/>
        <v>183952.33900000001</v>
      </c>
      <c r="V37" s="27">
        <f>+V38+V42+V45+V46+V47+V48+V49+V50+V51+V56+V57+V59+V58+V43</f>
        <v>17122.51194</v>
      </c>
      <c r="W37" s="27">
        <f>+W38+W42+W45+W46+W47+W48+W49+W50+W51+W56+W57+W59+W58+W43</f>
        <v>44190.62827999999</v>
      </c>
      <c r="X37" s="27">
        <f t="shared" ref="X37:AE37" si="104">+X38+X42+X45+X46+X47+X48+X49+X50+X51+X56+X57+X59+X43+X44+X58</f>
        <v>0</v>
      </c>
      <c r="Y37" s="27">
        <f t="shared" si="104"/>
        <v>0</v>
      </c>
      <c r="Z37" s="27">
        <f t="shared" si="104"/>
        <v>0</v>
      </c>
      <c r="AA37" s="27">
        <f t="shared" si="104"/>
        <v>0</v>
      </c>
      <c r="AB37" s="27">
        <f t="shared" si="104"/>
        <v>0</v>
      </c>
      <c r="AC37" s="27">
        <f t="shared" si="104"/>
        <v>4062.1958599999994</v>
      </c>
      <c r="AD37" s="27">
        <f t="shared" si="104"/>
        <v>0</v>
      </c>
      <c r="AE37" s="27">
        <f t="shared" si="104"/>
        <v>5758.7360600000002</v>
      </c>
      <c r="AF37" s="27"/>
      <c r="AG37" s="27">
        <f t="shared" si="103"/>
        <v>1000</v>
      </c>
      <c r="AH37" s="27">
        <f>+AH38+AH42+AH45+AH46+AH47+AH48+AH49+AH50+AH51+AH56+AH57+AH59</f>
        <v>363158.40069333336</v>
      </c>
      <c r="AI37" s="27">
        <f>SUM(AJ37:AR37)</f>
        <v>51902.792939999999</v>
      </c>
      <c r="AJ37" s="27">
        <f>+AJ38+AJ42+AJ45+AJ46+AJ47+AJ48+AJ49+AJ50+AJ51+AJ56+AJ57+AJ59+AJ43+AJ44+AJ58</f>
        <v>50422.387940000001</v>
      </c>
      <c r="AK37" s="27">
        <f t="shared" ref="AK37:AR37" si="105">+AK38+AK42+AK45+AK46+AK47+AK48+AK49+AK50+AK51+AK56+AK57+AK59+AK43+AK44+AK58</f>
        <v>1480.405</v>
      </c>
      <c r="AL37" s="27">
        <f t="shared" si="105"/>
        <v>0</v>
      </c>
      <c r="AM37" s="27">
        <f t="shared" si="105"/>
        <v>0</v>
      </c>
      <c r="AN37" s="27">
        <f t="shared" si="105"/>
        <v>0</v>
      </c>
      <c r="AO37" s="27">
        <f t="shared" si="105"/>
        <v>0</v>
      </c>
      <c r="AP37" s="27">
        <f t="shared" si="105"/>
        <v>0</v>
      </c>
      <c r="AQ37" s="27">
        <f t="shared" si="105"/>
        <v>0</v>
      </c>
      <c r="AR37" s="27">
        <f t="shared" si="105"/>
        <v>0</v>
      </c>
      <c r="AS37" s="27">
        <f t="shared" si="103"/>
        <v>21980</v>
      </c>
      <c r="AT37" s="27">
        <f t="shared" si="103"/>
        <v>21980</v>
      </c>
      <c r="AU37" s="27"/>
      <c r="AV37" s="27">
        <f t="shared" si="103"/>
        <v>0</v>
      </c>
      <c r="AW37" s="27">
        <f t="shared" si="103"/>
        <v>0</v>
      </c>
      <c r="AX37" s="27"/>
      <c r="AY37" s="27">
        <f t="shared" si="103"/>
        <v>115457.00258</v>
      </c>
      <c r="AZ37" s="27">
        <f t="shared" si="103"/>
        <v>118845.23986</v>
      </c>
      <c r="BA37" s="27">
        <f t="shared" si="103"/>
        <v>30862.220859999998</v>
      </c>
      <c r="BB37" s="27">
        <f t="shared" si="103"/>
        <v>30862.220859999998</v>
      </c>
      <c r="BC37" s="27">
        <f t="shared" si="103"/>
        <v>51989.231720000003</v>
      </c>
      <c r="BD37" s="27">
        <f t="shared" si="103"/>
        <v>51971.638000000006</v>
      </c>
      <c r="BE37" s="27">
        <f t="shared" si="103"/>
        <v>31605.550000000003</v>
      </c>
      <c r="BF37" s="27">
        <f t="shared" si="103"/>
        <v>35011.381000000001</v>
      </c>
      <c r="BG37" s="27">
        <f t="shared" si="103"/>
        <v>1000</v>
      </c>
      <c r="BH37" s="27">
        <f t="shared" si="103"/>
        <v>1000</v>
      </c>
      <c r="BI37" s="27">
        <f t="shared" si="103"/>
        <v>0</v>
      </c>
      <c r="BJ37" s="27">
        <f t="shared" si="103"/>
        <v>0</v>
      </c>
      <c r="BK37" s="27">
        <f t="shared" si="103"/>
        <v>0</v>
      </c>
      <c r="BL37" s="27">
        <f t="shared" si="103"/>
        <v>0</v>
      </c>
      <c r="BM37" s="27">
        <f t="shared" si="103"/>
        <v>0</v>
      </c>
      <c r="BN37" s="27">
        <f t="shared" si="103"/>
        <v>16341.998</v>
      </c>
      <c r="BO37" s="27">
        <f t="shared" si="103"/>
        <v>0</v>
      </c>
      <c r="BP37" s="27">
        <f t="shared" si="103"/>
        <v>0</v>
      </c>
      <c r="BQ37" s="27">
        <f t="shared" si="103"/>
        <v>0</v>
      </c>
      <c r="BR37" s="27">
        <f t="shared" si="103"/>
        <v>0</v>
      </c>
      <c r="BS37" s="27">
        <f t="shared" si="103"/>
        <v>0</v>
      </c>
      <c r="BT37" s="27">
        <f t="shared" si="103"/>
        <v>13461.067999999999</v>
      </c>
      <c r="BU37" s="27">
        <f t="shared" si="103"/>
        <v>0</v>
      </c>
      <c r="BV37" s="27">
        <f t="shared" si="103"/>
        <v>2880.93</v>
      </c>
      <c r="BW37" s="27">
        <f t="shared" si="103"/>
        <v>0</v>
      </c>
      <c r="BX37" s="27">
        <f t="shared" si="103"/>
        <v>0</v>
      </c>
      <c r="BY37" s="27">
        <f t="shared" si="103"/>
        <v>0</v>
      </c>
      <c r="BZ37" s="27">
        <f t="shared" si="103"/>
        <v>0</v>
      </c>
      <c r="CA37" s="27">
        <f t="shared" si="103"/>
        <v>508385.94</v>
      </c>
      <c r="CB37" s="27">
        <f t="shared" si="103"/>
        <v>671076.91550333332</v>
      </c>
      <c r="CC37" s="27">
        <f t="shared" si="103"/>
        <v>59067.45</v>
      </c>
      <c r="CD37" s="27">
        <f t="shared" si="103"/>
        <v>59067.45</v>
      </c>
      <c r="CE37" s="27">
        <f t="shared" si="103"/>
        <v>337130.49</v>
      </c>
      <c r="CF37" s="27">
        <f t="shared" si="103"/>
        <v>359325.02481000003</v>
      </c>
      <c r="CG37" s="27">
        <f t="shared" si="103"/>
        <v>90208</v>
      </c>
      <c r="CH37" s="27">
        <f t="shared" si="103"/>
        <v>0</v>
      </c>
      <c r="CI37" s="27">
        <f t="shared" si="103"/>
        <v>0</v>
      </c>
      <c r="CJ37" s="27">
        <f t="shared" si="103"/>
        <v>230704.44069333334</v>
      </c>
      <c r="CK37" s="27">
        <f t="shared" si="103"/>
        <v>21980</v>
      </c>
      <c r="CL37" s="27">
        <f t="shared" si="103"/>
        <v>21980</v>
      </c>
      <c r="CM37" s="27">
        <f t="shared" si="103"/>
        <v>0</v>
      </c>
      <c r="CN37" s="27">
        <f t="shared" si="103"/>
        <v>0</v>
      </c>
      <c r="CO37" s="27">
        <f t="shared" si="103"/>
        <v>240939.78461959999</v>
      </c>
      <c r="CP37" s="27">
        <f t="shared" si="103"/>
        <v>354233.48</v>
      </c>
      <c r="CQ37" s="27">
        <f t="shared" si="103"/>
        <v>0</v>
      </c>
      <c r="CR37" s="27">
        <f t="shared" si="103"/>
        <v>0</v>
      </c>
      <c r="CS37" s="27">
        <f t="shared" si="103"/>
        <v>240939.78461959999</v>
      </c>
      <c r="CT37" s="27">
        <f t="shared" si="103"/>
        <v>90180.56</v>
      </c>
      <c r="CU37" s="27">
        <f t="shared" si="103"/>
        <v>0</v>
      </c>
      <c r="CV37" s="27">
        <f t="shared" si="103"/>
        <v>135479.88999999998</v>
      </c>
      <c r="CW37" s="27">
        <f t="shared" si="103"/>
        <v>0</v>
      </c>
      <c r="CX37" s="27">
        <f t="shared" ref="CX37:DB37" si="106">+CX38+CX42+CX45+CX46+CX47+CX48+CX49+CX50+CX51+CX56+CX57+CX59</f>
        <v>128573.03</v>
      </c>
      <c r="CY37" s="27">
        <f t="shared" si="106"/>
        <v>0</v>
      </c>
      <c r="CZ37" s="27">
        <f t="shared" si="106"/>
        <v>0</v>
      </c>
      <c r="DA37" s="27">
        <f t="shared" si="106"/>
        <v>0</v>
      </c>
      <c r="DB37" s="27">
        <f t="shared" si="106"/>
        <v>0</v>
      </c>
      <c r="DC37" s="51"/>
      <c r="DD37" s="51"/>
      <c r="DE37" s="51"/>
      <c r="DF37" s="51"/>
      <c r="DG37" s="51"/>
      <c r="DH37" s="51"/>
      <c r="DI37" s="27" t="e">
        <f>+DI38+#REF!+#REF!+DI42+DI45+DI46+DI47+DI48</f>
        <v>#REF!</v>
      </c>
      <c r="DJ37" s="27" t="e">
        <f>+DJ38+#REF!+#REF!+DJ42+DJ45+DJ46+DJ47+DJ48</f>
        <v>#REF!</v>
      </c>
      <c r="DK37" s="27" t="e">
        <f>+DK38+#REF!+#REF!+DK42+DK45+DK46+DK47+DK48</f>
        <v>#REF!</v>
      </c>
      <c r="DL37" s="27" t="e">
        <f>+DL38+#REF!+#REF!+DL42+DL45+DL46+DL47+DL48</f>
        <v>#REF!</v>
      </c>
      <c r="DM37" s="27"/>
      <c r="DN37" s="64">
        <f t="shared" si="75"/>
        <v>115457.00258</v>
      </c>
      <c r="DO37" s="64">
        <f t="shared" si="76"/>
        <v>118845.23986</v>
      </c>
      <c r="DP37" s="64">
        <f t="shared" si="77"/>
        <v>30862.220859999998</v>
      </c>
      <c r="DQ37" s="64">
        <f t="shared" si="78"/>
        <v>30862.220859999998</v>
      </c>
      <c r="DR37" s="64">
        <f t="shared" si="7"/>
        <v>51989.231720000003</v>
      </c>
      <c r="DS37" s="64">
        <f t="shared" si="8"/>
        <v>51971.638000000006</v>
      </c>
      <c r="DT37" s="64">
        <f t="shared" si="9"/>
        <v>31605.550000000003</v>
      </c>
      <c r="DU37" s="64">
        <f t="shared" si="10"/>
        <v>35011.381000000001</v>
      </c>
      <c r="DV37" s="64">
        <f t="shared" si="11"/>
        <v>1000</v>
      </c>
      <c r="DW37" s="64">
        <f t="shared" si="12"/>
        <v>1000</v>
      </c>
      <c r="DX37" s="64">
        <f t="shared" si="13"/>
        <v>0</v>
      </c>
      <c r="DY37" s="64">
        <f t="shared" si="14"/>
        <v>0</v>
      </c>
      <c r="DZ37" s="64">
        <f t="shared" si="15"/>
        <v>0</v>
      </c>
      <c r="EA37" s="64">
        <f t="shared" si="16"/>
        <v>0</v>
      </c>
      <c r="EB37" s="64">
        <f t="shared" si="79"/>
        <v>0</v>
      </c>
      <c r="EC37" s="64">
        <f t="shared" si="80"/>
        <v>16341.998</v>
      </c>
      <c r="ED37" s="64">
        <f t="shared" si="17"/>
        <v>0</v>
      </c>
      <c r="EE37" s="64">
        <f t="shared" si="18"/>
        <v>0</v>
      </c>
      <c r="EF37" s="64">
        <f t="shared" si="19"/>
        <v>0</v>
      </c>
      <c r="EG37" s="64">
        <f t="shared" si="20"/>
        <v>0</v>
      </c>
      <c r="EH37" s="64">
        <f t="shared" si="21"/>
        <v>0</v>
      </c>
      <c r="EI37" s="64">
        <f t="shared" si="22"/>
        <v>13461.067999999999</v>
      </c>
      <c r="EJ37" s="64">
        <f t="shared" si="23"/>
        <v>0</v>
      </c>
      <c r="EK37" s="64">
        <f t="shared" si="24"/>
        <v>2880.93</v>
      </c>
      <c r="EL37" s="64">
        <f t="shared" si="25"/>
        <v>0</v>
      </c>
      <c r="EM37" s="64">
        <f t="shared" si="26"/>
        <v>0</v>
      </c>
      <c r="EN37" s="64">
        <f t="shared" si="27"/>
        <v>0</v>
      </c>
      <c r="EO37" s="64">
        <f t="shared" si="28"/>
        <v>0</v>
      </c>
      <c r="EP37" s="64">
        <f t="shared" si="81"/>
        <v>508385.94</v>
      </c>
      <c r="EQ37" s="64">
        <f t="shared" si="29"/>
        <v>671076.91550333332</v>
      </c>
      <c r="ER37" s="64">
        <f t="shared" si="30"/>
        <v>59067.45</v>
      </c>
      <c r="ES37" s="64">
        <f t="shared" si="31"/>
        <v>59067.45</v>
      </c>
      <c r="ET37" s="64">
        <f t="shared" si="32"/>
        <v>337130.49</v>
      </c>
      <c r="EU37" s="64">
        <f t="shared" si="33"/>
        <v>359325.02481000003</v>
      </c>
      <c r="EV37" s="64">
        <f t="shared" si="34"/>
        <v>90208</v>
      </c>
      <c r="EW37" s="64">
        <f t="shared" si="35"/>
        <v>0</v>
      </c>
      <c r="EX37" s="64">
        <f t="shared" si="36"/>
        <v>0</v>
      </c>
      <c r="EY37" s="64">
        <f t="shared" si="37"/>
        <v>230704.44069333334</v>
      </c>
      <c r="EZ37" s="64">
        <f t="shared" si="38"/>
        <v>21980</v>
      </c>
      <c r="FA37" s="64">
        <f t="shared" si="39"/>
        <v>21980</v>
      </c>
      <c r="FB37" s="64">
        <f t="shared" si="40"/>
        <v>0</v>
      </c>
      <c r="FC37" s="64">
        <f t="shared" si="41"/>
        <v>0</v>
      </c>
      <c r="FD37" s="64">
        <f t="shared" si="82"/>
        <v>240939.78461959999</v>
      </c>
      <c r="FE37" s="64">
        <f t="shared" si="42"/>
        <v>354233.48</v>
      </c>
      <c r="FF37" s="64">
        <f t="shared" si="43"/>
        <v>0</v>
      </c>
      <c r="FG37" s="64">
        <f t="shared" si="44"/>
        <v>0</v>
      </c>
      <c r="FH37" s="64">
        <f t="shared" si="45"/>
        <v>240939.78461959999</v>
      </c>
      <c r="FI37" s="64">
        <f t="shared" si="46"/>
        <v>90180.56</v>
      </c>
      <c r="FJ37" s="64">
        <f t="shared" si="47"/>
        <v>0</v>
      </c>
      <c r="FK37" s="64">
        <f t="shared" si="48"/>
        <v>135479.88999999998</v>
      </c>
      <c r="FL37" s="64">
        <f t="shared" si="49"/>
        <v>0</v>
      </c>
      <c r="FM37" s="64">
        <f t="shared" si="50"/>
        <v>128573.03</v>
      </c>
      <c r="FN37" s="64">
        <f t="shared" si="51"/>
        <v>0</v>
      </c>
      <c r="FO37" s="64">
        <f t="shared" si="52"/>
        <v>0</v>
      </c>
      <c r="FP37" s="64">
        <f t="shared" si="53"/>
        <v>0</v>
      </c>
      <c r="FQ37" s="64">
        <f t="shared" si="54"/>
        <v>0</v>
      </c>
      <c r="FR37" s="380">
        <f t="shared" si="55"/>
        <v>864782.72719959996</v>
      </c>
      <c r="FS37" s="380">
        <f t="shared" si="56"/>
        <v>1160497.6333633335</v>
      </c>
      <c r="FT37" s="64">
        <f t="shared" si="83"/>
        <v>89929.670859999998</v>
      </c>
      <c r="FU37" s="64">
        <f t="shared" si="57"/>
        <v>89929.670859999998</v>
      </c>
      <c r="FV37" s="64">
        <f t="shared" si="58"/>
        <v>630059.50633959996</v>
      </c>
      <c r="FW37" s="64">
        <f t="shared" si="59"/>
        <v>501477.22281000001</v>
      </c>
      <c r="FX37" s="64">
        <f t="shared" si="60"/>
        <v>121813.55</v>
      </c>
      <c r="FY37" s="64">
        <f t="shared" si="61"/>
        <v>183952.33899999998</v>
      </c>
      <c r="FZ37" s="64">
        <f t="shared" si="62"/>
        <v>1000</v>
      </c>
      <c r="GA37" s="64">
        <f t="shared" si="63"/>
        <v>363158.40069333336</v>
      </c>
      <c r="GB37" s="64">
        <f t="shared" si="64"/>
        <v>21980</v>
      </c>
      <c r="GC37" s="64">
        <f t="shared" si="65"/>
        <v>21980</v>
      </c>
      <c r="GD37" s="64">
        <f t="shared" si="66"/>
        <v>0</v>
      </c>
      <c r="GE37" s="64">
        <f t="shared" si="67"/>
        <v>0</v>
      </c>
    </row>
    <row r="38" spans="1:187" s="52" customFormat="1" hidden="1" outlineLevel="1">
      <c r="A38" s="247" t="s">
        <v>23</v>
      </c>
      <c r="B38" s="251" t="s">
        <v>601</v>
      </c>
      <c r="C38" s="249" t="s">
        <v>370</v>
      </c>
      <c r="D38" s="352" t="s">
        <v>178</v>
      </c>
      <c r="E38" s="579" t="s">
        <v>4</v>
      </c>
      <c r="F38" s="320" t="e">
        <f>+I38/H38</f>
        <v>#REF!</v>
      </c>
      <c r="G38" s="50" t="s">
        <v>49</v>
      </c>
      <c r="H38" s="50" t="e">
        <f>+#REF!+H40+#REF!</f>
        <v>#REF!</v>
      </c>
      <c r="I38" s="50" t="e">
        <f>+#REF!+I40+#REF!</f>
        <v>#REF!</v>
      </c>
      <c r="J38" s="50">
        <v>2020</v>
      </c>
      <c r="K38" s="50">
        <v>2020</v>
      </c>
      <c r="L38" s="50"/>
      <c r="M38" s="27">
        <f t="shared" ref="M38:AW38" si="107">SUM(M39:M41)</f>
        <v>59478</v>
      </c>
      <c r="N38" s="27"/>
      <c r="O38" s="27">
        <f t="shared" si="107"/>
        <v>128573.03</v>
      </c>
      <c r="P38" s="27">
        <f t="shared" si="107"/>
        <v>0</v>
      </c>
      <c r="Q38" s="27">
        <f t="shared" si="107"/>
        <v>0</v>
      </c>
      <c r="R38" s="27">
        <f t="shared" si="107"/>
        <v>0</v>
      </c>
      <c r="S38" s="27">
        <f t="shared" si="107"/>
        <v>0</v>
      </c>
      <c r="T38" s="27">
        <f t="shared" si="107"/>
        <v>59478</v>
      </c>
      <c r="U38" s="27">
        <f>SUM(U39:U41)</f>
        <v>0</v>
      </c>
      <c r="V38" s="27">
        <f t="shared" ref="V38:AE38" si="108">SUM(V39:V41)</f>
        <v>0</v>
      </c>
      <c r="W38" s="27">
        <f>SUM(W39:W41)</f>
        <v>56.062050000000006</v>
      </c>
      <c r="X38" s="27">
        <f t="shared" si="108"/>
        <v>0</v>
      </c>
      <c r="Y38" s="27">
        <f t="shared" si="108"/>
        <v>0</v>
      </c>
      <c r="Z38" s="27">
        <f t="shared" si="108"/>
        <v>0</v>
      </c>
      <c r="AA38" s="27">
        <f t="shared" si="108"/>
        <v>0</v>
      </c>
      <c r="AB38" s="27">
        <f t="shared" si="108"/>
        <v>0</v>
      </c>
      <c r="AC38" s="27">
        <f t="shared" si="108"/>
        <v>0</v>
      </c>
      <c r="AD38" s="27">
        <f t="shared" si="108"/>
        <v>0</v>
      </c>
      <c r="AE38" s="27">
        <f t="shared" si="108"/>
        <v>0</v>
      </c>
      <c r="AF38" s="27"/>
      <c r="AG38" s="27">
        <f t="shared" si="107"/>
        <v>0</v>
      </c>
      <c r="AH38" s="27">
        <f>SUM(AH39:AH41)</f>
        <v>128573.03</v>
      </c>
      <c r="AI38" s="27">
        <f t="shared" si="84"/>
        <v>430</v>
      </c>
      <c r="AJ38" s="27">
        <f>SUM(AJ39:AJ41)</f>
        <v>430</v>
      </c>
      <c r="AK38" s="27">
        <f t="shared" ref="AK38:AR38" si="109">SUM(AK39:AK41)</f>
        <v>0</v>
      </c>
      <c r="AL38" s="27">
        <f t="shared" si="109"/>
        <v>0</v>
      </c>
      <c r="AM38" s="27">
        <f t="shared" si="109"/>
        <v>0</v>
      </c>
      <c r="AN38" s="27">
        <f t="shared" si="109"/>
        <v>0</v>
      </c>
      <c r="AO38" s="27">
        <f t="shared" si="109"/>
        <v>0</v>
      </c>
      <c r="AP38" s="27">
        <f t="shared" si="109"/>
        <v>0</v>
      </c>
      <c r="AQ38" s="27">
        <f t="shared" si="109"/>
        <v>0</v>
      </c>
      <c r="AR38" s="27">
        <f t="shared" si="109"/>
        <v>0</v>
      </c>
      <c r="AS38" s="27">
        <f t="shared" si="107"/>
        <v>0</v>
      </c>
      <c r="AT38" s="27">
        <f t="shared" si="107"/>
        <v>0</v>
      </c>
      <c r="AU38" s="27"/>
      <c r="AV38" s="27">
        <f t="shared" si="107"/>
        <v>0</v>
      </c>
      <c r="AW38" s="27">
        <f t="shared" si="107"/>
        <v>0</v>
      </c>
      <c r="AX38" s="27"/>
      <c r="AY38" s="34">
        <f t="shared" ref="AY38:AZ46" si="110">+BA38+BC38+BE38+BG38+BI38+BK38</f>
        <v>750</v>
      </c>
      <c r="AZ38" s="34">
        <f t="shared" si="110"/>
        <v>0</v>
      </c>
      <c r="BA38" s="27">
        <f t="shared" ref="BA38:CO38" si="111">SUM(BA39:BA40)</f>
        <v>0</v>
      </c>
      <c r="BB38" s="27">
        <f t="shared" si="111"/>
        <v>0</v>
      </c>
      <c r="BC38" s="27">
        <f t="shared" si="111"/>
        <v>0</v>
      </c>
      <c r="BD38" s="27">
        <f t="shared" si="111"/>
        <v>0</v>
      </c>
      <c r="BE38" s="27">
        <f t="shared" si="111"/>
        <v>750</v>
      </c>
      <c r="BF38" s="27">
        <f t="shared" si="111"/>
        <v>0</v>
      </c>
      <c r="BG38" s="27">
        <f t="shared" si="111"/>
        <v>0</v>
      </c>
      <c r="BH38" s="27">
        <f t="shared" si="111"/>
        <v>0</v>
      </c>
      <c r="BI38" s="27">
        <f t="shared" si="111"/>
        <v>0</v>
      </c>
      <c r="BJ38" s="27">
        <f t="shared" si="111"/>
        <v>0</v>
      </c>
      <c r="BK38" s="27">
        <f t="shared" si="111"/>
        <v>0</v>
      </c>
      <c r="BL38" s="27">
        <f t="shared" si="111"/>
        <v>0</v>
      </c>
      <c r="BM38" s="27">
        <f t="shared" si="111"/>
        <v>0</v>
      </c>
      <c r="BN38" s="27">
        <f t="shared" si="111"/>
        <v>0</v>
      </c>
      <c r="BO38" s="27">
        <f t="shared" si="111"/>
        <v>0</v>
      </c>
      <c r="BP38" s="27">
        <f t="shared" si="111"/>
        <v>0</v>
      </c>
      <c r="BQ38" s="27">
        <f t="shared" si="111"/>
        <v>0</v>
      </c>
      <c r="BR38" s="27">
        <f t="shared" si="111"/>
        <v>0</v>
      </c>
      <c r="BS38" s="27">
        <f t="shared" si="111"/>
        <v>0</v>
      </c>
      <c r="BT38" s="27">
        <f t="shared" si="111"/>
        <v>0</v>
      </c>
      <c r="BU38" s="27">
        <f t="shared" si="111"/>
        <v>0</v>
      </c>
      <c r="BV38" s="27">
        <f t="shared" si="111"/>
        <v>0</v>
      </c>
      <c r="BW38" s="27">
        <f t="shared" si="111"/>
        <v>0</v>
      </c>
      <c r="BX38" s="27">
        <f t="shared" si="111"/>
        <v>0</v>
      </c>
      <c r="BY38" s="27">
        <f t="shared" si="111"/>
        <v>0</v>
      </c>
      <c r="BZ38" s="27">
        <f t="shared" si="111"/>
        <v>0</v>
      </c>
      <c r="CA38" s="27">
        <f t="shared" si="111"/>
        <v>58728</v>
      </c>
      <c r="CB38" s="27">
        <f t="shared" si="111"/>
        <v>0</v>
      </c>
      <c r="CC38" s="27">
        <f t="shared" si="111"/>
        <v>0</v>
      </c>
      <c r="CD38" s="27">
        <f t="shared" si="111"/>
        <v>0</v>
      </c>
      <c r="CE38" s="27">
        <f t="shared" si="111"/>
        <v>0</v>
      </c>
      <c r="CF38" s="27">
        <f t="shared" si="111"/>
        <v>0</v>
      </c>
      <c r="CG38" s="27">
        <f t="shared" si="111"/>
        <v>58728</v>
      </c>
      <c r="CH38" s="27">
        <f t="shared" si="111"/>
        <v>0</v>
      </c>
      <c r="CI38" s="27">
        <f t="shared" si="111"/>
        <v>0</v>
      </c>
      <c r="CJ38" s="27">
        <f t="shared" si="111"/>
        <v>0</v>
      </c>
      <c r="CK38" s="27">
        <f t="shared" si="111"/>
        <v>0</v>
      </c>
      <c r="CL38" s="27">
        <f t="shared" si="111"/>
        <v>0</v>
      </c>
      <c r="CM38" s="27">
        <f t="shared" si="111"/>
        <v>0</v>
      </c>
      <c r="CN38" s="27">
        <f t="shared" si="111"/>
        <v>0</v>
      </c>
      <c r="CO38" s="27">
        <f t="shared" si="111"/>
        <v>0</v>
      </c>
      <c r="CP38" s="34">
        <f t="shared" ref="CP38:CP46" si="112">+CR38+CT38+CV38+CX38+CZ38+DB38</f>
        <v>128573.03</v>
      </c>
      <c r="CQ38" s="27">
        <f t="shared" ref="CQ38:CW38" si="113">SUM(CQ39:CQ40)</f>
        <v>0</v>
      </c>
      <c r="CR38" s="27">
        <f t="shared" si="113"/>
        <v>0</v>
      </c>
      <c r="CS38" s="27">
        <f t="shared" si="113"/>
        <v>0</v>
      </c>
      <c r="CT38" s="27">
        <f t="shared" si="113"/>
        <v>0</v>
      </c>
      <c r="CU38" s="27">
        <f t="shared" si="113"/>
        <v>0</v>
      </c>
      <c r="CV38" s="27">
        <f t="shared" si="113"/>
        <v>0</v>
      </c>
      <c r="CW38" s="27">
        <f t="shared" si="113"/>
        <v>0</v>
      </c>
      <c r="CX38" s="27">
        <f>SUM(CX39:CX41)</f>
        <v>128573.03</v>
      </c>
      <c r="CY38" s="27">
        <f>SUM(CY39:CY40)</f>
        <v>0</v>
      </c>
      <c r="CZ38" s="27">
        <f>SUM(CZ39:CZ40)</f>
        <v>0</v>
      </c>
      <c r="DA38" s="27">
        <f>SUM(DA39:DA40)</f>
        <v>0</v>
      </c>
      <c r="DB38" s="27">
        <f>SUM(DB39:DB40)</f>
        <v>0</v>
      </c>
      <c r="DC38" s="51"/>
      <c r="DD38" s="51"/>
      <c r="DE38" s="51"/>
      <c r="DF38" s="51"/>
      <c r="DG38" s="51"/>
      <c r="DH38" s="51"/>
      <c r="DI38" s="27">
        <v>4645.2341759999981</v>
      </c>
      <c r="DJ38" s="27">
        <f>+'[61]Кэш-Фло-1'!$F$65</f>
        <v>10956.930592743112</v>
      </c>
      <c r="DK38" s="51"/>
      <c r="DL38" s="51"/>
      <c r="DM38" s="27">
        <v>8.1</v>
      </c>
      <c r="DN38" s="64">
        <f t="shared" si="75"/>
        <v>750</v>
      </c>
      <c r="DO38" s="64">
        <f t="shared" si="76"/>
        <v>0</v>
      </c>
      <c r="DP38" s="64">
        <f t="shared" si="77"/>
        <v>0</v>
      </c>
      <c r="DQ38" s="64">
        <f t="shared" si="78"/>
        <v>0</v>
      </c>
      <c r="DR38" s="64">
        <f t="shared" si="7"/>
        <v>0</v>
      </c>
      <c r="DS38" s="64">
        <f t="shared" si="8"/>
        <v>0</v>
      </c>
      <c r="DT38" s="64">
        <f t="shared" si="9"/>
        <v>750</v>
      </c>
      <c r="DU38" s="64">
        <f t="shared" si="10"/>
        <v>0</v>
      </c>
      <c r="DV38" s="64">
        <f t="shared" si="11"/>
        <v>0</v>
      </c>
      <c r="DW38" s="64">
        <f t="shared" si="12"/>
        <v>0</v>
      </c>
      <c r="DX38" s="64">
        <f t="shared" si="13"/>
        <v>0</v>
      </c>
      <c r="DY38" s="64">
        <f t="shared" si="14"/>
        <v>0</v>
      </c>
      <c r="DZ38" s="64">
        <f t="shared" si="15"/>
        <v>0</v>
      </c>
      <c r="EA38" s="64">
        <f t="shared" si="16"/>
        <v>0</v>
      </c>
      <c r="EB38" s="64">
        <f t="shared" si="79"/>
        <v>0</v>
      </c>
      <c r="EC38" s="64">
        <f t="shared" si="80"/>
        <v>0</v>
      </c>
      <c r="ED38" s="64">
        <f t="shared" si="17"/>
        <v>0</v>
      </c>
      <c r="EE38" s="64">
        <f t="shared" si="18"/>
        <v>0</v>
      </c>
      <c r="EF38" s="64">
        <f t="shared" si="19"/>
        <v>0</v>
      </c>
      <c r="EG38" s="64">
        <f t="shared" si="20"/>
        <v>0</v>
      </c>
      <c r="EH38" s="64">
        <f t="shared" si="21"/>
        <v>0</v>
      </c>
      <c r="EI38" s="64">
        <f t="shared" si="22"/>
        <v>0</v>
      </c>
      <c r="EJ38" s="64">
        <f t="shared" si="23"/>
        <v>0</v>
      </c>
      <c r="EK38" s="64">
        <f t="shared" si="24"/>
        <v>0</v>
      </c>
      <c r="EL38" s="64">
        <f t="shared" si="25"/>
        <v>0</v>
      </c>
      <c r="EM38" s="64">
        <f t="shared" si="26"/>
        <v>0</v>
      </c>
      <c r="EN38" s="64">
        <f t="shared" si="27"/>
        <v>0</v>
      </c>
      <c r="EO38" s="64">
        <f t="shared" si="28"/>
        <v>0</v>
      </c>
      <c r="EP38" s="64">
        <f t="shared" si="81"/>
        <v>58728</v>
      </c>
      <c r="EQ38" s="64">
        <f t="shared" si="29"/>
        <v>0</v>
      </c>
      <c r="ER38" s="64">
        <f t="shared" si="30"/>
        <v>0</v>
      </c>
      <c r="ES38" s="64">
        <f t="shared" si="31"/>
        <v>0</v>
      </c>
      <c r="ET38" s="64">
        <f t="shared" si="32"/>
        <v>0</v>
      </c>
      <c r="EU38" s="64">
        <f t="shared" si="33"/>
        <v>0</v>
      </c>
      <c r="EV38" s="64">
        <f t="shared" si="34"/>
        <v>58728</v>
      </c>
      <c r="EW38" s="64">
        <f t="shared" si="35"/>
        <v>0</v>
      </c>
      <c r="EX38" s="64">
        <f t="shared" si="36"/>
        <v>0</v>
      </c>
      <c r="EY38" s="64">
        <f t="shared" si="37"/>
        <v>0</v>
      </c>
      <c r="EZ38" s="64">
        <f t="shared" si="38"/>
        <v>0</v>
      </c>
      <c r="FA38" s="64">
        <f t="shared" si="39"/>
        <v>0</v>
      </c>
      <c r="FB38" s="64">
        <f t="shared" si="40"/>
        <v>0</v>
      </c>
      <c r="FC38" s="64">
        <f t="shared" si="41"/>
        <v>0</v>
      </c>
      <c r="FD38" s="64">
        <f t="shared" si="82"/>
        <v>0</v>
      </c>
      <c r="FE38" s="64">
        <f t="shared" si="42"/>
        <v>128573.03</v>
      </c>
      <c r="FF38" s="64">
        <f t="shared" si="43"/>
        <v>0</v>
      </c>
      <c r="FG38" s="64">
        <f t="shared" si="44"/>
        <v>0</v>
      </c>
      <c r="FH38" s="64">
        <f t="shared" si="45"/>
        <v>0</v>
      </c>
      <c r="FI38" s="64">
        <f t="shared" si="46"/>
        <v>0</v>
      </c>
      <c r="FJ38" s="64">
        <f t="shared" si="47"/>
        <v>0</v>
      </c>
      <c r="FK38" s="64">
        <f t="shared" si="48"/>
        <v>0</v>
      </c>
      <c r="FL38" s="64">
        <f t="shared" si="49"/>
        <v>0</v>
      </c>
      <c r="FM38" s="64">
        <f t="shared" si="50"/>
        <v>128573.03</v>
      </c>
      <c r="FN38" s="64">
        <f t="shared" si="51"/>
        <v>0</v>
      </c>
      <c r="FO38" s="64">
        <f t="shared" si="52"/>
        <v>0</v>
      </c>
      <c r="FP38" s="64">
        <f t="shared" si="53"/>
        <v>0</v>
      </c>
      <c r="FQ38" s="64">
        <f t="shared" si="54"/>
        <v>0</v>
      </c>
      <c r="FR38" s="380">
        <f t="shared" si="55"/>
        <v>59478</v>
      </c>
      <c r="FS38" s="380">
        <f t="shared" si="56"/>
        <v>128573.03</v>
      </c>
      <c r="FT38" s="64">
        <f t="shared" si="83"/>
        <v>0</v>
      </c>
      <c r="FU38" s="64">
        <f t="shared" si="57"/>
        <v>0</v>
      </c>
      <c r="FV38" s="64">
        <f t="shared" si="58"/>
        <v>0</v>
      </c>
      <c r="FW38" s="64">
        <f t="shared" si="59"/>
        <v>0</v>
      </c>
      <c r="FX38" s="64">
        <f t="shared" si="60"/>
        <v>59478</v>
      </c>
      <c r="FY38" s="64">
        <f t="shared" si="61"/>
        <v>0</v>
      </c>
      <c r="FZ38" s="64">
        <f t="shared" si="62"/>
        <v>0</v>
      </c>
      <c r="GA38" s="64">
        <f t="shared" si="63"/>
        <v>128573.03</v>
      </c>
      <c r="GB38" s="64">
        <f t="shared" si="64"/>
        <v>0</v>
      </c>
      <c r="GC38" s="64">
        <f t="shared" si="65"/>
        <v>0</v>
      </c>
      <c r="GD38" s="64">
        <f t="shared" si="66"/>
        <v>0</v>
      </c>
      <c r="GE38" s="64">
        <f t="shared" si="67"/>
        <v>0</v>
      </c>
    </row>
    <row r="39" spans="1:187" s="35" customFormat="1" ht="35.25" hidden="1" customHeight="1" outlineLevel="3">
      <c r="A39" s="248"/>
      <c r="B39" s="252" t="s">
        <v>574</v>
      </c>
      <c r="C39" s="76" t="s">
        <v>145</v>
      </c>
      <c r="D39" s="60" t="s">
        <v>178</v>
      </c>
      <c r="E39" s="580"/>
      <c r="F39" s="357"/>
      <c r="G39" s="245" t="s">
        <v>49</v>
      </c>
      <c r="H39" s="245"/>
      <c r="I39" s="245"/>
      <c r="J39" s="245">
        <v>2020</v>
      </c>
      <c r="K39" s="245">
        <v>2020</v>
      </c>
      <c r="L39" s="245"/>
      <c r="M39" s="34">
        <f>+P39+R39+T39+AG39+AS39+AV39</f>
        <v>45258</v>
      </c>
      <c r="N39" s="34"/>
      <c r="O39" s="34">
        <f t="shared" ref="O39:O50" si="114">+Q39+S39+U39+AH39+AT39+AW39</f>
        <v>80937.86</v>
      </c>
      <c r="P39" s="34">
        <f t="shared" ref="P39:U42" si="115">BA39+BO39+CC39+CQ39</f>
        <v>0</v>
      </c>
      <c r="Q39" s="34">
        <f t="shared" si="115"/>
        <v>0</v>
      </c>
      <c r="R39" s="34">
        <f t="shared" si="115"/>
        <v>0</v>
      </c>
      <c r="S39" s="34">
        <f t="shared" si="115"/>
        <v>0</v>
      </c>
      <c r="T39" s="34">
        <f t="shared" si="115"/>
        <v>45258</v>
      </c>
      <c r="U39" s="34">
        <f t="shared" si="115"/>
        <v>0</v>
      </c>
      <c r="V39" s="66">
        <f t="shared" si="85"/>
        <v>0</v>
      </c>
      <c r="W39" s="342">
        <v>56.062050000000006</v>
      </c>
      <c r="X39" s="34"/>
      <c r="Y39" s="34"/>
      <c r="Z39" s="34"/>
      <c r="AA39" s="34"/>
      <c r="AB39" s="34"/>
      <c r="AC39" s="34"/>
      <c r="AD39" s="34"/>
      <c r="AE39" s="34"/>
      <c r="AF39" s="34"/>
      <c r="AG39" s="34">
        <f t="shared" ref="AG39:AH41" si="116">BG39+BU39+CI39+CW39</f>
        <v>0</v>
      </c>
      <c r="AH39" s="34">
        <f t="shared" si="116"/>
        <v>80937.86</v>
      </c>
      <c r="AI39" s="34">
        <f t="shared" si="84"/>
        <v>430</v>
      </c>
      <c r="AJ39" s="342">
        <v>430</v>
      </c>
      <c r="AK39" s="34"/>
      <c r="AL39" s="34"/>
      <c r="AM39" s="34"/>
      <c r="AN39" s="34"/>
      <c r="AO39" s="34"/>
      <c r="AP39" s="34"/>
      <c r="AQ39" s="34"/>
      <c r="AR39" s="34"/>
      <c r="AS39" s="34">
        <f t="shared" ref="AS39:AT41" si="117">BI39+BW39+CK39+CY39</f>
        <v>0</v>
      </c>
      <c r="AT39" s="34">
        <f t="shared" si="117"/>
        <v>0</v>
      </c>
      <c r="AU39" s="34"/>
      <c r="AV39" s="34">
        <f t="shared" ref="AV39:AW50" si="118">BK39+BY39+CM39+DA39</f>
        <v>0</v>
      </c>
      <c r="AW39" s="34">
        <f t="shared" si="118"/>
        <v>0</v>
      </c>
      <c r="AX39" s="34"/>
      <c r="AY39" s="34">
        <f>+BA39+BC39+BE39+BG39+BI39+BK39</f>
        <v>500</v>
      </c>
      <c r="AZ39" s="34">
        <f t="shared" si="110"/>
        <v>0</v>
      </c>
      <c r="BA39" s="34">
        <v>0</v>
      </c>
      <c r="BB39" s="34"/>
      <c r="BC39" s="34"/>
      <c r="BD39" s="34"/>
      <c r="BE39" s="34">
        <v>500</v>
      </c>
      <c r="BF39" s="34"/>
      <c r="BG39" s="34"/>
      <c r="BH39" s="34">
        <v>0</v>
      </c>
      <c r="BI39" s="34"/>
      <c r="BJ39" s="34"/>
      <c r="BK39" s="34"/>
      <c r="BL39" s="34"/>
      <c r="BM39" s="34">
        <f t="shared" ref="BM39:BN54" si="119">BO39+BQ39+BS39+BU39+BW39+BY39</f>
        <v>0</v>
      </c>
      <c r="BN39" s="34">
        <f t="shared" si="119"/>
        <v>0</v>
      </c>
      <c r="BO39" s="245"/>
      <c r="BP39" s="245"/>
      <c r="BQ39" s="245"/>
      <c r="BR39" s="245"/>
      <c r="BS39" s="245"/>
      <c r="BT39" s="245"/>
      <c r="BU39" s="245"/>
      <c r="BV39" s="245"/>
      <c r="BW39" s="245"/>
      <c r="BX39" s="245"/>
      <c r="BY39" s="245"/>
      <c r="BZ39" s="245"/>
      <c r="CA39" s="34">
        <f t="shared" ref="CA39:CB40" si="120">+CC39+CE39+CG39+CI39+CK39+CM39</f>
        <v>44758</v>
      </c>
      <c r="CB39" s="34">
        <f t="shared" si="120"/>
        <v>0</v>
      </c>
      <c r="CC39" s="245"/>
      <c r="CD39" s="245"/>
      <c r="CE39" s="245"/>
      <c r="CF39" s="245"/>
      <c r="CG39" s="34">
        <v>44758</v>
      </c>
      <c r="CH39" s="34"/>
      <c r="CI39" s="245"/>
      <c r="CJ39" s="34"/>
      <c r="CK39" s="245"/>
      <c r="CL39" s="245"/>
      <c r="CM39" s="245"/>
      <c r="CN39" s="245"/>
      <c r="CO39" s="34">
        <f t="shared" ref="CO39:CO46" si="121">+CQ39+CS39+CU39+CW39+CY39+DA39</f>
        <v>0</v>
      </c>
      <c r="CP39" s="34">
        <f t="shared" si="112"/>
        <v>80937.86</v>
      </c>
      <c r="CQ39" s="245"/>
      <c r="CR39" s="245"/>
      <c r="CS39" s="245"/>
      <c r="CT39" s="245"/>
      <c r="CU39" s="245"/>
      <c r="CV39" s="245"/>
      <c r="CW39" s="245"/>
      <c r="CX39" s="245">
        <v>80937.86</v>
      </c>
      <c r="CY39" s="245"/>
      <c r="CZ39" s="358"/>
      <c r="DA39" s="358"/>
      <c r="DB39" s="358"/>
      <c r="DC39" s="245">
        <v>0</v>
      </c>
      <c r="DD39" s="245">
        <v>1</v>
      </c>
      <c r="DE39" s="245">
        <v>1</v>
      </c>
      <c r="DF39" s="245">
        <v>0</v>
      </c>
      <c r="DG39" s="245">
        <v>1</v>
      </c>
      <c r="DH39" s="245">
        <f>SUM(DC39:DG39)</f>
        <v>3</v>
      </c>
      <c r="DI39" s="245"/>
      <c r="DJ39" s="245"/>
      <c r="DK39" s="33"/>
      <c r="DL39" s="33"/>
      <c r="DM39" s="33"/>
      <c r="DN39" s="64">
        <f t="shared" si="75"/>
        <v>500</v>
      </c>
      <c r="DO39" s="64">
        <f t="shared" si="76"/>
        <v>0</v>
      </c>
      <c r="DP39" s="64">
        <f t="shared" si="77"/>
        <v>0</v>
      </c>
      <c r="DQ39" s="64">
        <f t="shared" si="78"/>
        <v>0</v>
      </c>
      <c r="DR39" s="64">
        <f t="shared" si="7"/>
        <v>0</v>
      </c>
      <c r="DS39" s="64">
        <f t="shared" si="8"/>
        <v>0</v>
      </c>
      <c r="DT39" s="64">
        <f t="shared" si="9"/>
        <v>500</v>
      </c>
      <c r="DU39" s="64">
        <f t="shared" si="10"/>
        <v>0</v>
      </c>
      <c r="DV39" s="64">
        <f t="shared" si="11"/>
        <v>0</v>
      </c>
      <c r="DW39" s="64">
        <f t="shared" si="12"/>
        <v>0</v>
      </c>
      <c r="DX39" s="64">
        <f t="shared" si="13"/>
        <v>0</v>
      </c>
      <c r="DY39" s="64">
        <f t="shared" si="14"/>
        <v>0</v>
      </c>
      <c r="DZ39" s="64">
        <f t="shared" si="15"/>
        <v>0</v>
      </c>
      <c r="EA39" s="64">
        <f t="shared" si="16"/>
        <v>0</v>
      </c>
      <c r="EB39" s="64">
        <f t="shared" si="79"/>
        <v>0</v>
      </c>
      <c r="EC39" s="64">
        <f t="shared" si="80"/>
        <v>0</v>
      </c>
      <c r="ED39" s="64">
        <f t="shared" si="17"/>
        <v>0</v>
      </c>
      <c r="EE39" s="64">
        <f t="shared" si="18"/>
        <v>0</v>
      </c>
      <c r="EF39" s="64">
        <f t="shared" si="19"/>
        <v>0</v>
      </c>
      <c r="EG39" s="64">
        <f t="shared" si="20"/>
        <v>0</v>
      </c>
      <c r="EH39" s="64">
        <f t="shared" si="21"/>
        <v>0</v>
      </c>
      <c r="EI39" s="64">
        <f t="shared" si="22"/>
        <v>0</v>
      </c>
      <c r="EJ39" s="64">
        <f t="shared" si="23"/>
        <v>0</v>
      </c>
      <c r="EK39" s="64">
        <f t="shared" si="24"/>
        <v>0</v>
      </c>
      <c r="EL39" s="64">
        <f t="shared" si="25"/>
        <v>0</v>
      </c>
      <c r="EM39" s="64">
        <f t="shared" si="26"/>
        <v>0</v>
      </c>
      <c r="EN39" s="64">
        <f t="shared" si="27"/>
        <v>0</v>
      </c>
      <c r="EO39" s="64">
        <f t="shared" si="28"/>
        <v>0</v>
      </c>
      <c r="EP39" s="64">
        <f t="shared" si="81"/>
        <v>44758</v>
      </c>
      <c r="EQ39" s="64">
        <f t="shared" si="29"/>
        <v>0</v>
      </c>
      <c r="ER39" s="64">
        <f t="shared" si="30"/>
        <v>0</v>
      </c>
      <c r="ES39" s="64">
        <f t="shared" si="31"/>
        <v>0</v>
      </c>
      <c r="ET39" s="64">
        <f t="shared" si="32"/>
        <v>0</v>
      </c>
      <c r="EU39" s="64">
        <f t="shared" si="33"/>
        <v>0</v>
      </c>
      <c r="EV39" s="64">
        <f t="shared" si="34"/>
        <v>44758</v>
      </c>
      <c r="EW39" s="64">
        <f t="shared" si="35"/>
        <v>0</v>
      </c>
      <c r="EX39" s="64">
        <f t="shared" si="36"/>
        <v>0</v>
      </c>
      <c r="EY39" s="64">
        <f t="shared" si="37"/>
        <v>0</v>
      </c>
      <c r="EZ39" s="64">
        <f t="shared" si="38"/>
        <v>0</v>
      </c>
      <c r="FA39" s="64">
        <f t="shared" si="39"/>
        <v>0</v>
      </c>
      <c r="FB39" s="64">
        <f t="shared" si="40"/>
        <v>0</v>
      </c>
      <c r="FC39" s="64">
        <f t="shared" si="41"/>
        <v>0</v>
      </c>
      <c r="FD39" s="64">
        <f t="shared" si="82"/>
        <v>0</v>
      </c>
      <c r="FE39" s="64">
        <f t="shared" si="42"/>
        <v>80937.86</v>
      </c>
      <c r="FF39" s="64">
        <f t="shared" si="43"/>
        <v>0</v>
      </c>
      <c r="FG39" s="64">
        <f t="shared" si="44"/>
        <v>0</v>
      </c>
      <c r="FH39" s="64">
        <f t="shared" si="45"/>
        <v>0</v>
      </c>
      <c r="FI39" s="64">
        <f t="shared" si="46"/>
        <v>0</v>
      </c>
      <c r="FJ39" s="64">
        <f t="shared" si="47"/>
        <v>0</v>
      </c>
      <c r="FK39" s="64">
        <f t="shared" si="48"/>
        <v>0</v>
      </c>
      <c r="FL39" s="64">
        <f t="shared" si="49"/>
        <v>0</v>
      </c>
      <c r="FM39" s="64">
        <f t="shared" si="50"/>
        <v>80937.86</v>
      </c>
      <c r="FN39" s="64">
        <f t="shared" si="51"/>
        <v>0</v>
      </c>
      <c r="FO39" s="64">
        <f t="shared" si="52"/>
        <v>0</v>
      </c>
      <c r="FP39" s="64">
        <f t="shared" si="53"/>
        <v>0</v>
      </c>
      <c r="FQ39" s="64">
        <f t="shared" si="54"/>
        <v>0</v>
      </c>
      <c r="FR39" s="380">
        <f t="shared" si="55"/>
        <v>45258</v>
      </c>
      <c r="FS39" s="380">
        <f t="shared" si="56"/>
        <v>80937.86</v>
      </c>
      <c r="FT39" s="64">
        <f t="shared" si="83"/>
        <v>0</v>
      </c>
      <c r="FU39" s="64">
        <f t="shared" si="57"/>
        <v>0</v>
      </c>
      <c r="FV39" s="64">
        <f t="shared" si="58"/>
        <v>0</v>
      </c>
      <c r="FW39" s="64">
        <f t="shared" si="59"/>
        <v>0</v>
      </c>
      <c r="FX39" s="64">
        <f t="shared" si="60"/>
        <v>45258</v>
      </c>
      <c r="FY39" s="64">
        <f t="shared" si="61"/>
        <v>0</v>
      </c>
      <c r="FZ39" s="64">
        <f t="shared" si="62"/>
        <v>0</v>
      </c>
      <c r="GA39" s="64">
        <f t="shared" si="63"/>
        <v>80937.86</v>
      </c>
      <c r="GB39" s="64">
        <f t="shared" si="64"/>
        <v>0</v>
      </c>
      <c r="GC39" s="64">
        <f t="shared" si="65"/>
        <v>0</v>
      </c>
      <c r="GD39" s="64">
        <f t="shared" si="66"/>
        <v>0</v>
      </c>
      <c r="GE39" s="64">
        <f t="shared" si="67"/>
        <v>0</v>
      </c>
    </row>
    <row r="40" spans="1:187" s="35" customFormat="1" ht="26.25" hidden="1" customHeight="1" outlineLevel="3">
      <c r="A40" s="248"/>
      <c r="B40" s="252" t="s">
        <v>134</v>
      </c>
      <c r="C40" s="76" t="s">
        <v>146</v>
      </c>
      <c r="D40" s="60" t="s">
        <v>178</v>
      </c>
      <c r="E40" s="580"/>
      <c r="F40" s="357"/>
      <c r="G40" s="245" t="s">
        <v>49</v>
      </c>
      <c r="H40" s="245">
        <v>4.9000000000000004</v>
      </c>
      <c r="I40" s="245">
        <v>16</v>
      </c>
      <c r="J40" s="245">
        <v>2020</v>
      </c>
      <c r="K40" s="245">
        <v>2020</v>
      </c>
      <c r="L40" s="245"/>
      <c r="M40" s="34">
        <f>+P40+R40+T40+AG40+AS40+AV40</f>
        <v>14220</v>
      </c>
      <c r="N40" s="34"/>
      <c r="O40" s="34">
        <f t="shared" si="114"/>
        <v>16308.270000000002</v>
      </c>
      <c r="P40" s="34">
        <f t="shared" si="115"/>
        <v>0</v>
      </c>
      <c r="Q40" s="34">
        <f t="shared" si="115"/>
        <v>0</v>
      </c>
      <c r="R40" s="34">
        <f t="shared" si="115"/>
        <v>0</v>
      </c>
      <c r="S40" s="34">
        <f t="shared" si="115"/>
        <v>0</v>
      </c>
      <c r="T40" s="34">
        <f t="shared" si="115"/>
        <v>14220</v>
      </c>
      <c r="U40" s="34">
        <f t="shared" si="115"/>
        <v>0</v>
      </c>
      <c r="V40" s="66">
        <f t="shared" si="85"/>
        <v>0</v>
      </c>
      <c r="W40" s="34"/>
      <c r="X40" s="34"/>
      <c r="Y40" s="34"/>
      <c r="Z40" s="34"/>
      <c r="AA40" s="34"/>
      <c r="AB40" s="34"/>
      <c r="AC40" s="34"/>
      <c r="AD40" s="34"/>
      <c r="AE40" s="34"/>
      <c r="AF40" s="34"/>
      <c r="AG40" s="34">
        <f t="shared" si="116"/>
        <v>0</v>
      </c>
      <c r="AH40" s="34">
        <f t="shared" si="116"/>
        <v>16308.270000000002</v>
      </c>
      <c r="AI40" s="34">
        <f t="shared" si="84"/>
        <v>0</v>
      </c>
      <c r="AJ40" s="34"/>
      <c r="AK40" s="34"/>
      <c r="AL40" s="34"/>
      <c r="AM40" s="34"/>
      <c r="AN40" s="34"/>
      <c r="AO40" s="34"/>
      <c r="AP40" s="34"/>
      <c r="AQ40" s="34"/>
      <c r="AR40" s="34"/>
      <c r="AS40" s="34">
        <f t="shared" si="117"/>
        <v>0</v>
      </c>
      <c r="AT40" s="34">
        <f t="shared" si="117"/>
        <v>0</v>
      </c>
      <c r="AU40" s="34"/>
      <c r="AV40" s="34">
        <f t="shared" si="118"/>
        <v>0</v>
      </c>
      <c r="AW40" s="34">
        <f t="shared" si="118"/>
        <v>0</v>
      </c>
      <c r="AX40" s="34"/>
      <c r="AY40" s="34">
        <f t="shared" ref="AY40:AY46" si="122">+BA40+BC40+BE40+BG40+BI40+BK40</f>
        <v>250</v>
      </c>
      <c r="AZ40" s="34">
        <f t="shared" si="110"/>
        <v>0</v>
      </c>
      <c r="BA40" s="34">
        <v>0</v>
      </c>
      <c r="BB40" s="34"/>
      <c r="BC40" s="34"/>
      <c r="BD40" s="34"/>
      <c r="BE40" s="34">
        <v>250</v>
      </c>
      <c r="BF40" s="34"/>
      <c r="BG40" s="34"/>
      <c r="BH40" s="34">
        <v>0</v>
      </c>
      <c r="BI40" s="34"/>
      <c r="BJ40" s="34"/>
      <c r="BK40" s="34"/>
      <c r="BL40" s="34"/>
      <c r="BM40" s="34">
        <f t="shared" si="119"/>
        <v>0</v>
      </c>
      <c r="BN40" s="34">
        <f t="shared" si="119"/>
        <v>0</v>
      </c>
      <c r="BO40" s="245"/>
      <c r="BP40" s="245"/>
      <c r="BQ40" s="245"/>
      <c r="BR40" s="245"/>
      <c r="BS40" s="245"/>
      <c r="BT40" s="245"/>
      <c r="BU40" s="245"/>
      <c r="BV40" s="245"/>
      <c r="BW40" s="245"/>
      <c r="BX40" s="245"/>
      <c r="BY40" s="245"/>
      <c r="BZ40" s="245"/>
      <c r="CA40" s="34">
        <f t="shared" si="120"/>
        <v>13970</v>
      </c>
      <c r="CB40" s="34">
        <f t="shared" si="120"/>
        <v>0</v>
      </c>
      <c r="CC40" s="245"/>
      <c r="CD40" s="245"/>
      <c r="CE40" s="245"/>
      <c r="CF40" s="245"/>
      <c r="CG40" s="34">
        <v>13970</v>
      </c>
      <c r="CH40" s="34"/>
      <c r="CI40" s="245"/>
      <c r="CJ40" s="219"/>
      <c r="CK40" s="245"/>
      <c r="CL40" s="245"/>
      <c r="CM40" s="245"/>
      <c r="CN40" s="245"/>
      <c r="CO40" s="34">
        <f t="shared" si="121"/>
        <v>0</v>
      </c>
      <c r="CP40" s="34">
        <f t="shared" si="112"/>
        <v>16308.270000000002</v>
      </c>
      <c r="CQ40" s="245"/>
      <c r="CR40" s="245"/>
      <c r="CS40" s="245"/>
      <c r="CT40" s="245"/>
      <c r="CU40" s="245"/>
      <c r="CV40" s="245"/>
      <c r="CW40" s="245"/>
      <c r="CX40" s="245">
        <v>16308.270000000002</v>
      </c>
      <c r="CY40" s="245"/>
      <c r="CZ40" s="358"/>
      <c r="DA40" s="358"/>
      <c r="DB40" s="358"/>
      <c r="DC40" s="245">
        <v>0</v>
      </c>
      <c r="DD40" s="245">
        <v>1</v>
      </c>
      <c r="DE40" s="245">
        <v>1</v>
      </c>
      <c r="DF40" s="245">
        <v>0</v>
      </c>
      <c r="DG40" s="245">
        <v>1</v>
      </c>
      <c r="DH40" s="245">
        <f>SUM(DC40:DG40)</f>
        <v>3</v>
      </c>
      <c r="DI40" s="245"/>
      <c r="DJ40" s="245"/>
      <c r="DK40" s="33"/>
      <c r="DL40" s="33"/>
      <c r="DM40" s="33"/>
      <c r="DN40" s="64">
        <f t="shared" si="75"/>
        <v>250</v>
      </c>
      <c r="DO40" s="64">
        <f t="shared" si="76"/>
        <v>0</v>
      </c>
      <c r="DP40" s="64">
        <f t="shared" si="77"/>
        <v>0</v>
      </c>
      <c r="DQ40" s="64">
        <f t="shared" si="78"/>
        <v>0</v>
      </c>
      <c r="DR40" s="64">
        <f t="shared" si="7"/>
        <v>0</v>
      </c>
      <c r="DS40" s="64">
        <f t="shared" si="8"/>
        <v>0</v>
      </c>
      <c r="DT40" s="64">
        <f t="shared" si="9"/>
        <v>250</v>
      </c>
      <c r="DU40" s="64">
        <f t="shared" si="10"/>
        <v>0</v>
      </c>
      <c r="DV40" s="64">
        <f t="shared" si="11"/>
        <v>0</v>
      </c>
      <c r="DW40" s="64">
        <f t="shared" si="12"/>
        <v>0</v>
      </c>
      <c r="DX40" s="64">
        <f t="shared" si="13"/>
        <v>0</v>
      </c>
      <c r="DY40" s="64">
        <f t="shared" si="14"/>
        <v>0</v>
      </c>
      <c r="DZ40" s="64">
        <f t="shared" si="15"/>
        <v>0</v>
      </c>
      <c r="EA40" s="64">
        <f t="shared" si="16"/>
        <v>0</v>
      </c>
      <c r="EB40" s="64">
        <f t="shared" si="79"/>
        <v>0</v>
      </c>
      <c r="EC40" s="64">
        <f t="shared" si="80"/>
        <v>0</v>
      </c>
      <c r="ED40" s="64">
        <f t="shared" si="17"/>
        <v>0</v>
      </c>
      <c r="EE40" s="64">
        <f t="shared" si="18"/>
        <v>0</v>
      </c>
      <c r="EF40" s="64">
        <f t="shared" si="19"/>
        <v>0</v>
      </c>
      <c r="EG40" s="64">
        <f t="shared" si="20"/>
        <v>0</v>
      </c>
      <c r="EH40" s="64">
        <f t="shared" si="21"/>
        <v>0</v>
      </c>
      <c r="EI40" s="64">
        <f t="shared" si="22"/>
        <v>0</v>
      </c>
      <c r="EJ40" s="64">
        <f t="shared" si="23"/>
        <v>0</v>
      </c>
      <c r="EK40" s="64">
        <f t="shared" si="24"/>
        <v>0</v>
      </c>
      <c r="EL40" s="64">
        <f t="shared" si="25"/>
        <v>0</v>
      </c>
      <c r="EM40" s="64">
        <f t="shared" si="26"/>
        <v>0</v>
      </c>
      <c r="EN40" s="64">
        <f t="shared" si="27"/>
        <v>0</v>
      </c>
      <c r="EO40" s="64">
        <f t="shared" si="28"/>
        <v>0</v>
      </c>
      <c r="EP40" s="64">
        <f t="shared" si="81"/>
        <v>13970</v>
      </c>
      <c r="EQ40" s="64">
        <f t="shared" si="29"/>
        <v>0</v>
      </c>
      <c r="ER40" s="64">
        <f t="shared" si="30"/>
        <v>0</v>
      </c>
      <c r="ES40" s="64">
        <f t="shared" si="31"/>
        <v>0</v>
      </c>
      <c r="ET40" s="64">
        <f t="shared" si="32"/>
        <v>0</v>
      </c>
      <c r="EU40" s="64">
        <f t="shared" si="33"/>
        <v>0</v>
      </c>
      <c r="EV40" s="64">
        <f t="shared" si="34"/>
        <v>13970</v>
      </c>
      <c r="EW40" s="64">
        <f t="shared" si="35"/>
        <v>0</v>
      </c>
      <c r="EX40" s="64">
        <f t="shared" si="36"/>
        <v>0</v>
      </c>
      <c r="EY40" s="64">
        <f t="shared" si="37"/>
        <v>0</v>
      </c>
      <c r="EZ40" s="64">
        <f t="shared" si="38"/>
        <v>0</v>
      </c>
      <c r="FA40" s="64">
        <f t="shared" si="39"/>
        <v>0</v>
      </c>
      <c r="FB40" s="64">
        <f t="shared" si="40"/>
        <v>0</v>
      </c>
      <c r="FC40" s="64">
        <f t="shared" si="41"/>
        <v>0</v>
      </c>
      <c r="FD40" s="64">
        <f t="shared" si="82"/>
        <v>0</v>
      </c>
      <c r="FE40" s="64">
        <f t="shared" si="42"/>
        <v>16308.270000000002</v>
      </c>
      <c r="FF40" s="64">
        <f t="shared" si="43"/>
        <v>0</v>
      </c>
      <c r="FG40" s="64">
        <f t="shared" si="44"/>
        <v>0</v>
      </c>
      <c r="FH40" s="64">
        <f t="shared" si="45"/>
        <v>0</v>
      </c>
      <c r="FI40" s="64">
        <f t="shared" si="46"/>
        <v>0</v>
      </c>
      <c r="FJ40" s="64">
        <f t="shared" si="47"/>
        <v>0</v>
      </c>
      <c r="FK40" s="64">
        <f t="shared" si="48"/>
        <v>0</v>
      </c>
      <c r="FL40" s="64">
        <f t="shared" si="49"/>
        <v>0</v>
      </c>
      <c r="FM40" s="64">
        <f t="shared" si="50"/>
        <v>16308.270000000002</v>
      </c>
      <c r="FN40" s="64">
        <f t="shared" si="51"/>
        <v>0</v>
      </c>
      <c r="FO40" s="64">
        <f t="shared" si="52"/>
        <v>0</v>
      </c>
      <c r="FP40" s="64">
        <f t="shared" si="53"/>
        <v>0</v>
      </c>
      <c r="FQ40" s="64">
        <f t="shared" si="54"/>
        <v>0</v>
      </c>
      <c r="FR40" s="380">
        <f t="shared" si="55"/>
        <v>14220</v>
      </c>
      <c r="FS40" s="380">
        <f t="shared" si="56"/>
        <v>16308.270000000002</v>
      </c>
      <c r="FT40" s="64">
        <f t="shared" si="83"/>
        <v>0</v>
      </c>
      <c r="FU40" s="64">
        <f t="shared" si="57"/>
        <v>0</v>
      </c>
      <c r="FV40" s="64">
        <f t="shared" si="58"/>
        <v>0</v>
      </c>
      <c r="FW40" s="64">
        <f t="shared" si="59"/>
        <v>0</v>
      </c>
      <c r="FX40" s="64">
        <f t="shared" si="60"/>
        <v>14220</v>
      </c>
      <c r="FY40" s="64">
        <f t="shared" si="61"/>
        <v>0</v>
      </c>
      <c r="FZ40" s="64">
        <f t="shared" si="62"/>
        <v>0</v>
      </c>
      <c r="GA40" s="64">
        <f t="shared" si="63"/>
        <v>16308.270000000002</v>
      </c>
      <c r="GB40" s="64">
        <f t="shared" si="64"/>
        <v>0</v>
      </c>
      <c r="GC40" s="64">
        <f t="shared" si="65"/>
        <v>0</v>
      </c>
      <c r="GD40" s="64">
        <f t="shared" si="66"/>
        <v>0</v>
      </c>
      <c r="GE40" s="64">
        <f t="shared" si="67"/>
        <v>0</v>
      </c>
    </row>
    <row r="41" spans="1:187" s="35" customFormat="1" ht="26.25" hidden="1" customHeight="1" outlineLevel="3" thickBot="1">
      <c r="A41" s="248"/>
      <c r="B41" s="260" t="s">
        <v>544</v>
      </c>
      <c r="C41" s="76"/>
      <c r="D41" s="60"/>
      <c r="E41" s="357"/>
      <c r="F41" s="357"/>
      <c r="G41" s="245"/>
      <c r="H41" s="245"/>
      <c r="I41" s="245"/>
      <c r="J41" s="245">
        <v>2020</v>
      </c>
      <c r="K41" s="245">
        <v>2020</v>
      </c>
      <c r="L41" s="245"/>
      <c r="M41" s="34">
        <f>+P41+R41+T41+AG41+AS41+AV41</f>
        <v>0</v>
      </c>
      <c r="N41" s="34"/>
      <c r="O41" s="34">
        <f t="shared" si="114"/>
        <v>31326.9</v>
      </c>
      <c r="P41" s="34">
        <f t="shared" si="115"/>
        <v>0</v>
      </c>
      <c r="Q41" s="34">
        <f t="shared" si="115"/>
        <v>0</v>
      </c>
      <c r="R41" s="34">
        <f t="shared" si="115"/>
        <v>0</v>
      </c>
      <c r="S41" s="34">
        <f t="shared" si="115"/>
        <v>0</v>
      </c>
      <c r="T41" s="34">
        <f t="shared" si="115"/>
        <v>0</v>
      </c>
      <c r="U41" s="34">
        <f t="shared" si="115"/>
        <v>0</v>
      </c>
      <c r="V41" s="66">
        <f t="shared" si="85"/>
        <v>0</v>
      </c>
      <c r="W41" s="34"/>
      <c r="X41" s="34"/>
      <c r="Y41" s="34"/>
      <c r="Z41" s="34"/>
      <c r="AA41" s="34"/>
      <c r="AB41" s="34"/>
      <c r="AC41" s="34"/>
      <c r="AD41" s="34"/>
      <c r="AE41" s="34"/>
      <c r="AF41" s="34"/>
      <c r="AG41" s="34">
        <f t="shared" si="116"/>
        <v>0</v>
      </c>
      <c r="AH41" s="34">
        <f t="shared" si="116"/>
        <v>31326.9</v>
      </c>
      <c r="AI41" s="34">
        <f t="shared" si="84"/>
        <v>0</v>
      </c>
      <c r="AJ41" s="34"/>
      <c r="AK41" s="34"/>
      <c r="AL41" s="34"/>
      <c r="AM41" s="34"/>
      <c r="AN41" s="34"/>
      <c r="AO41" s="34"/>
      <c r="AP41" s="34"/>
      <c r="AQ41" s="34"/>
      <c r="AR41" s="34"/>
      <c r="AS41" s="34">
        <f t="shared" si="117"/>
        <v>0</v>
      </c>
      <c r="AT41" s="34">
        <f t="shared" si="117"/>
        <v>0</v>
      </c>
      <c r="AU41" s="34"/>
      <c r="AV41" s="34">
        <f t="shared" si="118"/>
        <v>0</v>
      </c>
      <c r="AW41" s="34">
        <f t="shared" si="118"/>
        <v>0</v>
      </c>
      <c r="AX41" s="34"/>
      <c r="AY41" s="34">
        <f t="shared" si="122"/>
        <v>0</v>
      </c>
      <c r="AZ41" s="34">
        <f t="shared" si="110"/>
        <v>0</v>
      </c>
      <c r="BA41" s="34"/>
      <c r="BB41" s="34"/>
      <c r="BC41" s="34"/>
      <c r="BD41" s="34"/>
      <c r="BE41" s="34"/>
      <c r="BF41" s="34"/>
      <c r="BG41" s="34"/>
      <c r="BH41" s="34"/>
      <c r="BI41" s="34"/>
      <c r="BJ41" s="34"/>
      <c r="BK41" s="34"/>
      <c r="BL41" s="34"/>
      <c r="BM41" s="34">
        <f t="shared" si="119"/>
        <v>0</v>
      </c>
      <c r="BN41" s="34">
        <f t="shared" si="119"/>
        <v>0</v>
      </c>
      <c r="BO41" s="245"/>
      <c r="BP41" s="245"/>
      <c r="BQ41" s="245"/>
      <c r="BR41" s="245"/>
      <c r="BS41" s="245"/>
      <c r="BT41" s="245"/>
      <c r="BU41" s="245"/>
      <c r="BV41" s="245"/>
      <c r="BW41" s="245"/>
      <c r="BX41" s="245"/>
      <c r="BY41" s="245"/>
      <c r="BZ41" s="245"/>
      <c r="CA41" s="34"/>
      <c r="CB41" s="34"/>
      <c r="CC41" s="245"/>
      <c r="CD41" s="245"/>
      <c r="CE41" s="245"/>
      <c r="CF41" s="245"/>
      <c r="CG41" s="34"/>
      <c r="CH41" s="34"/>
      <c r="CI41" s="245"/>
      <c r="CJ41" s="219"/>
      <c r="CK41" s="245"/>
      <c r="CL41" s="245"/>
      <c r="CM41" s="245"/>
      <c r="CN41" s="245"/>
      <c r="CO41" s="34">
        <f t="shared" si="121"/>
        <v>0</v>
      </c>
      <c r="CP41" s="34">
        <f t="shared" si="112"/>
        <v>31326.9</v>
      </c>
      <c r="CQ41" s="245"/>
      <c r="CR41" s="245"/>
      <c r="CS41" s="245"/>
      <c r="CT41" s="245"/>
      <c r="CU41" s="245"/>
      <c r="CV41" s="245"/>
      <c r="CW41" s="245"/>
      <c r="CX41" s="245">
        <v>31326.9</v>
      </c>
      <c r="CY41" s="245"/>
      <c r="CZ41" s="358"/>
      <c r="DA41" s="358"/>
      <c r="DB41" s="358"/>
      <c r="DC41" s="245"/>
      <c r="DD41" s="245"/>
      <c r="DE41" s="245"/>
      <c r="DF41" s="245"/>
      <c r="DG41" s="245"/>
      <c r="DH41" s="245"/>
      <c r="DI41" s="245"/>
      <c r="DJ41" s="245"/>
      <c r="DK41" s="33"/>
      <c r="DL41" s="33"/>
      <c r="DM41" s="33"/>
      <c r="DN41" s="64">
        <f t="shared" si="75"/>
        <v>0</v>
      </c>
      <c r="DO41" s="64">
        <f t="shared" si="76"/>
        <v>0</v>
      </c>
      <c r="DP41" s="64">
        <f t="shared" si="77"/>
        <v>0</v>
      </c>
      <c r="DQ41" s="64">
        <f t="shared" si="78"/>
        <v>0</v>
      </c>
      <c r="DR41" s="64">
        <f t="shared" si="7"/>
        <v>0</v>
      </c>
      <c r="DS41" s="64">
        <f t="shared" si="8"/>
        <v>0</v>
      </c>
      <c r="DT41" s="64">
        <f t="shared" si="9"/>
        <v>0</v>
      </c>
      <c r="DU41" s="64">
        <f t="shared" si="10"/>
        <v>0</v>
      </c>
      <c r="DV41" s="64">
        <f t="shared" si="11"/>
        <v>0</v>
      </c>
      <c r="DW41" s="64">
        <f t="shared" si="12"/>
        <v>0</v>
      </c>
      <c r="DX41" s="64">
        <f t="shared" si="13"/>
        <v>0</v>
      </c>
      <c r="DY41" s="64">
        <f t="shared" si="14"/>
        <v>0</v>
      </c>
      <c r="DZ41" s="64">
        <f t="shared" si="15"/>
        <v>0</v>
      </c>
      <c r="EA41" s="64">
        <f t="shared" si="16"/>
        <v>0</v>
      </c>
      <c r="EB41" s="64">
        <f t="shared" si="79"/>
        <v>0</v>
      </c>
      <c r="EC41" s="64">
        <f t="shared" si="80"/>
        <v>0</v>
      </c>
      <c r="ED41" s="64">
        <f t="shared" si="17"/>
        <v>0</v>
      </c>
      <c r="EE41" s="64">
        <f t="shared" si="18"/>
        <v>0</v>
      </c>
      <c r="EF41" s="64">
        <f t="shared" si="19"/>
        <v>0</v>
      </c>
      <c r="EG41" s="64">
        <f t="shared" si="20"/>
        <v>0</v>
      </c>
      <c r="EH41" s="64">
        <f t="shared" si="21"/>
        <v>0</v>
      </c>
      <c r="EI41" s="64">
        <f t="shared" si="22"/>
        <v>0</v>
      </c>
      <c r="EJ41" s="64">
        <f t="shared" si="23"/>
        <v>0</v>
      </c>
      <c r="EK41" s="64">
        <f t="shared" si="24"/>
        <v>0</v>
      </c>
      <c r="EL41" s="64">
        <f t="shared" si="25"/>
        <v>0</v>
      </c>
      <c r="EM41" s="64">
        <f t="shared" si="26"/>
        <v>0</v>
      </c>
      <c r="EN41" s="64">
        <f t="shared" si="27"/>
        <v>0</v>
      </c>
      <c r="EO41" s="64">
        <f t="shared" si="28"/>
        <v>0</v>
      </c>
      <c r="EP41" s="64">
        <f t="shared" si="81"/>
        <v>0</v>
      </c>
      <c r="EQ41" s="64">
        <f t="shared" si="29"/>
        <v>0</v>
      </c>
      <c r="ER41" s="64">
        <f t="shared" si="30"/>
        <v>0</v>
      </c>
      <c r="ES41" s="64">
        <f t="shared" si="31"/>
        <v>0</v>
      </c>
      <c r="ET41" s="64">
        <f t="shared" si="32"/>
        <v>0</v>
      </c>
      <c r="EU41" s="64">
        <f t="shared" si="33"/>
        <v>0</v>
      </c>
      <c r="EV41" s="64">
        <f t="shared" si="34"/>
        <v>0</v>
      </c>
      <c r="EW41" s="64">
        <f t="shared" si="35"/>
        <v>0</v>
      </c>
      <c r="EX41" s="64">
        <f t="shared" si="36"/>
        <v>0</v>
      </c>
      <c r="EY41" s="64">
        <f t="shared" si="37"/>
        <v>0</v>
      </c>
      <c r="EZ41" s="64">
        <f t="shared" si="38"/>
        <v>0</v>
      </c>
      <c r="FA41" s="64">
        <f t="shared" si="39"/>
        <v>0</v>
      </c>
      <c r="FB41" s="64">
        <f t="shared" si="40"/>
        <v>0</v>
      </c>
      <c r="FC41" s="64">
        <f t="shared" si="41"/>
        <v>0</v>
      </c>
      <c r="FD41" s="64">
        <f t="shared" si="82"/>
        <v>0</v>
      </c>
      <c r="FE41" s="64">
        <f t="shared" si="42"/>
        <v>31326.9</v>
      </c>
      <c r="FF41" s="64">
        <f t="shared" si="43"/>
        <v>0</v>
      </c>
      <c r="FG41" s="64">
        <f t="shared" si="44"/>
        <v>0</v>
      </c>
      <c r="FH41" s="64">
        <f t="shared" si="45"/>
        <v>0</v>
      </c>
      <c r="FI41" s="64">
        <f t="shared" si="46"/>
        <v>0</v>
      </c>
      <c r="FJ41" s="64">
        <f t="shared" si="47"/>
        <v>0</v>
      </c>
      <c r="FK41" s="64">
        <f t="shared" si="48"/>
        <v>0</v>
      </c>
      <c r="FL41" s="64">
        <f t="shared" si="49"/>
        <v>0</v>
      </c>
      <c r="FM41" s="64">
        <f t="shared" si="50"/>
        <v>31326.9</v>
      </c>
      <c r="FN41" s="64">
        <f t="shared" si="51"/>
        <v>0</v>
      </c>
      <c r="FO41" s="64">
        <f t="shared" si="52"/>
        <v>0</v>
      </c>
      <c r="FP41" s="64">
        <f t="shared" si="53"/>
        <v>0</v>
      </c>
      <c r="FQ41" s="64">
        <f t="shared" si="54"/>
        <v>0</v>
      </c>
      <c r="FR41" s="380">
        <f t="shared" si="55"/>
        <v>0</v>
      </c>
      <c r="FS41" s="380">
        <f t="shared" si="56"/>
        <v>31326.9</v>
      </c>
      <c r="FT41" s="64">
        <f t="shared" si="83"/>
        <v>0</v>
      </c>
      <c r="FU41" s="64">
        <f t="shared" si="57"/>
        <v>0</v>
      </c>
      <c r="FV41" s="64">
        <f t="shared" si="58"/>
        <v>0</v>
      </c>
      <c r="FW41" s="64">
        <f t="shared" si="59"/>
        <v>0</v>
      </c>
      <c r="FX41" s="64">
        <f t="shared" si="60"/>
        <v>0</v>
      </c>
      <c r="FY41" s="64">
        <f t="shared" si="61"/>
        <v>0</v>
      </c>
      <c r="FZ41" s="64">
        <f t="shared" si="62"/>
        <v>0</v>
      </c>
      <c r="GA41" s="64">
        <f t="shared" si="63"/>
        <v>31326.9</v>
      </c>
      <c r="GB41" s="64">
        <f t="shared" si="64"/>
        <v>0</v>
      </c>
      <c r="GC41" s="64">
        <f t="shared" si="65"/>
        <v>0</v>
      </c>
      <c r="GD41" s="64">
        <f t="shared" si="66"/>
        <v>0</v>
      </c>
      <c r="GE41" s="64">
        <f t="shared" si="67"/>
        <v>0</v>
      </c>
    </row>
    <row r="42" spans="1:187" s="183" customFormat="1" ht="38.25" hidden="1" outlineLevel="1">
      <c r="A42" s="373" t="s">
        <v>24</v>
      </c>
      <c r="B42" s="60" t="s">
        <v>242</v>
      </c>
      <c r="C42" s="60" t="s">
        <v>141</v>
      </c>
      <c r="D42" s="60" t="s">
        <v>183</v>
      </c>
      <c r="E42" s="373" t="s">
        <v>39</v>
      </c>
      <c r="F42" s="373"/>
      <c r="G42" s="245" t="s">
        <v>5</v>
      </c>
      <c r="H42" s="373"/>
      <c r="I42" s="373">
        <v>0.8</v>
      </c>
      <c r="J42" s="373">
        <v>2017</v>
      </c>
      <c r="K42" s="373">
        <v>2017</v>
      </c>
      <c r="L42" s="373"/>
      <c r="M42" s="34">
        <f>+P42+R42+T42+AG42+AS42+AV42</f>
        <v>21539.19903</v>
      </c>
      <c r="N42" s="34"/>
      <c r="O42" s="34">
        <f t="shared" si="114"/>
        <v>21539.19903</v>
      </c>
      <c r="P42" s="34">
        <f t="shared" si="115"/>
        <v>21539.19903</v>
      </c>
      <c r="Q42" s="34">
        <f t="shared" si="115"/>
        <v>21539.19903</v>
      </c>
      <c r="R42" s="34">
        <f t="shared" si="115"/>
        <v>0</v>
      </c>
      <c r="S42" s="34">
        <f t="shared" si="115"/>
        <v>0</v>
      </c>
      <c r="T42" s="34">
        <f t="shared" si="115"/>
        <v>0</v>
      </c>
      <c r="U42" s="34">
        <f t="shared" si="115"/>
        <v>0</v>
      </c>
      <c r="V42" s="66">
        <f t="shared" si="85"/>
        <v>0</v>
      </c>
      <c r="W42" s="342">
        <f>5473.27986+2833.724</f>
        <v>8307.0038600000007</v>
      </c>
      <c r="X42" s="34"/>
      <c r="Y42" s="34"/>
      <c r="Z42" s="34"/>
      <c r="AA42" s="34"/>
      <c r="AB42" s="34"/>
      <c r="AC42" s="34"/>
      <c r="AD42" s="34"/>
      <c r="AE42" s="34"/>
      <c r="AF42" s="34"/>
      <c r="AG42" s="34">
        <f>BG42+BU42+CI42+CW42</f>
        <v>0</v>
      </c>
      <c r="AH42" s="34">
        <f>BH42+BV42+CJ42+CX42</f>
        <v>0</v>
      </c>
      <c r="AI42" s="34">
        <f t="shared" si="84"/>
        <v>0</v>
      </c>
      <c r="AJ42" s="34"/>
      <c r="AK42" s="34"/>
      <c r="AL42" s="34"/>
      <c r="AM42" s="34"/>
      <c r="AN42" s="34"/>
      <c r="AO42" s="34"/>
      <c r="AP42" s="34"/>
      <c r="AQ42" s="34"/>
      <c r="AR42" s="34"/>
      <c r="AS42" s="34">
        <f>BI42+BW42+CK42+CY42</f>
        <v>0</v>
      </c>
      <c r="AT42" s="34">
        <f>BJ42+BX42+CL42+CZ42</f>
        <v>0</v>
      </c>
      <c r="AU42" s="34"/>
      <c r="AV42" s="34">
        <f t="shared" si="118"/>
        <v>0</v>
      </c>
      <c r="AW42" s="34">
        <f t="shared" si="118"/>
        <v>0</v>
      </c>
      <c r="AX42" s="34"/>
      <c r="AY42" s="34">
        <f t="shared" si="122"/>
        <v>21539.19903</v>
      </c>
      <c r="AZ42" s="34">
        <f t="shared" si="110"/>
        <v>21539.19903</v>
      </c>
      <c r="BA42" s="34">
        <v>21539.19903</v>
      </c>
      <c r="BB42" s="34">
        <v>21539.19903</v>
      </c>
      <c r="BC42" s="245"/>
      <c r="BD42" s="245"/>
      <c r="BE42" s="245"/>
      <c r="BF42" s="245"/>
      <c r="BG42" s="245"/>
      <c r="BH42" s="245"/>
      <c r="BI42" s="245"/>
      <c r="BJ42" s="245"/>
      <c r="BK42" s="47"/>
      <c r="BL42" s="47"/>
      <c r="BM42" s="34">
        <f t="shared" si="119"/>
        <v>0</v>
      </c>
      <c r="BN42" s="34">
        <f t="shared" si="119"/>
        <v>0</v>
      </c>
      <c r="BO42" s="245"/>
      <c r="BP42" s="245"/>
      <c r="BQ42" s="245"/>
      <c r="BR42" s="245"/>
      <c r="BS42" s="245"/>
      <c r="BT42" s="245"/>
      <c r="BU42" s="245"/>
      <c r="BV42" s="245"/>
      <c r="BW42" s="245"/>
      <c r="BX42" s="245"/>
      <c r="BY42" s="245"/>
      <c r="BZ42" s="245"/>
      <c r="CA42" s="34">
        <f t="shared" ref="CA42:CB46" si="123">+CC42+CE42+CG42+CI42+CK42+CM42</f>
        <v>0</v>
      </c>
      <c r="CB42" s="34">
        <f t="shared" si="123"/>
        <v>0</v>
      </c>
      <c r="CC42" s="34"/>
      <c r="CD42" s="34"/>
      <c r="CE42" s="34"/>
      <c r="CF42" s="34"/>
      <c r="CG42" s="34"/>
      <c r="CH42" s="34"/>
      <c r="CI42" s="245"/>
      <c r="CJ42" s="245"/>
      <c r="CK42" s="245"/>
      <c r="CL42" s="245"/>
      <c r="CM42" s="245"/>
      <c r="CN42" s="245"/>
      <c r="CO42" s="34">
        <f t="shared" si="121"/>
        <v>0</v>
      </c>
      <c r="CP42" s="34">
        <f t="shared" si="112"/>
        <v>0</v>
      </c>
      <c r="CQ42" s="245"/>
      <c r="CR42" s="245"/>
      <c r="CS42" s="245"/>
      <c r="CT42" s="245"/>
      <c r="CU42" s="245"/>
      <c r="CV42" s="245"/>
      <c r="CW42" s="245"/>
      <c r="CX42" s="245"/>
      <c r="CY42" s="245"/>
      <c r="CZ42" s="358"/>
      <c r="DA42" s="358"/>
      <c r="DB42" s="358"/>
      <c r="DC42" s="33"/>
      <c r="DD42" s="33"/>
      <c r="DE42" s="33"/>
      <c r="DF42" s="33"/>
      <c r="DG42" s="33"/>
      <c r="DH42" s="33"/>
      <c r="DI42" s="33"/>
      <c r="DJ42" s="33"/>
      <c r="DK42" s="34">
        <v>488.67211131110685</v>
      </c>
      <c r="DL42" s="34">
        <v>1756.9765957290665</v>
      </c>
      <c r="DM42" s="34">
        <v>30.95</v>
      </c>
      <c r="DN42" s="64">
        <f t="shared" si="75"/>
        <v>21539.19903</v>
      </c>
      <c r="DO42" s="64">
        <f t="shared" si="76"/>
        <v>21539.19903</v>
      </c>
      <c r="DP42" s="64">
        <f t="shared" si="77"/>
        <v>21539.19903</v>
      </c>
      <c r="DQ42" s="64">
        <f t="shared" si="78"/>
        <v>21539.19903</v>
      </c>
      <c r="DR42" s="64">
        <f t="shared" si="7"/>
        <v>0</v>
      </c>
      <c r="DS42" s="64">
        <f t="shared" si="8"/>
        <v>0</v>
      </c>
      <c r="DT42" s="64">
        <f t="shared" si="9"/>
        <v>0</v>
      </c>
      <c r="DU42" s="64">
        <f t="shared" si="10"/>
        <v>0</v>
      </c>
      <c r="DV42" s="64">
        <f t="shared" si="11"/>
        <v>0</v>
      </c>
      <c r="DW42" s="64">
        <f t="shared" si="12"/>
        <v>0</v>
      </c>
      <c r="DX42" s="64">
        <f t="shared" si="13"/>
        <v>0</v>
      </c>
      <c r="DY42" s="64">
        <f t="shared" si="14"/>
        <v>0</v>
      </c>
      <c r="DZ42" s="64">
        <f t="shared" si="15"/>
        <v>0</v>
      </c>
      <c r="EA42" s="64">
        <f t="shared" si="16"/>
        <v>0</v>
      </c>
      <c r="EB42" s="64">
        <f t="shared" si="79"/>
        <v>0</v>
      </c>
      <c r="EC42" s="64">
        <f t="shared" si="80"/>
        <v>0</v>
      </c>
      <c r="ED42" s="64">
        <f t="shared" si="17"/>
        <v>0</v>
      </c>
      <c r="EE42" s="64">
        <f t="shared" si="18"/>
        <v>0</v>
      </c>
      <c r="EF42" s="64">
        <f t="shared" si="19"/>
        <v>0</v>
      </c>
      <c r="EG42" s="64">
        <f t="shared" si="20"/>
        <v>0</v>
      </c>
      <c r="EH42" s="64">
        <f t="shared" si="21"/>
        <v>0</v>
      </c>
      <c r="EI42" s="64">
        <f t="shared" si="22"/>
        <v>0</v>
      </c>
      <c r="EJ42" s="64">
        <f t="shared" si="23"/>
        <v>0</v>
      </c>
      <c r="EK42" s="64">
        <f t="shared" si="24"/>
        <v>0</v>
      </c>
      <c r="EL42" s="64">
        <f t="shared" si="25"/>
        <v>0</v>
      </c>
      <c r="EM42" s="64">
        <f t="shared" si="26"/>
        <v>0</v>
      </c>
      <c r="EN42" s="64">
        <f t="shared" si="27"/>
        <v>0</v>
      </c>
      <c r="EO42" s="64">
        <f t="shared" si="28"/>
        <v>0</v>
      </c>
      <c r="EP42" s="64">
        <f t="shared" si="81"/>
        <v>0</v>
      </c>
      <c r="EQ42" s="64">
        <f t="shared" si="29"/>
        <v>0</v>
      </c>
      <c r="ER42" s="64">
        <f t="shared" si="30"/>
        <v>0</v>
      </c>
      <c r="ES42" s="64">
        <f t="shared" si="31"/>
        <v>0</v>
      </c>
      <c r="ET42" s="64">
        <f t="shared" si="32"/>
        <v>0</v>
      </c>
      <c r="EU42" s="64">
        <f t="shared" si="33"/>
        <v>0</v>
      </c>
      <c r="EV42" s="64">
        <f t="shared" si="34"/>
        <v>0</v>
      </c>
      <c r="EW42" s="64">
        <f t="shared" si="35"/>
        <v>0</v>
      </c>
      <c r="EX42" s="64">
        <f t="shared" si="36"/>
        <v>0</v>
      </c>
      <c r="EY42" s="64">
        <f t="shared" si="37"/>
        <v>0</v>
      </c>
      <c r="EZ42" s="64">
        <f t="shared" si="38"/>
        <v>0</v>
      </c>
      <c r="FA42" s="64">
        <f t="shared" si="39"/>
        <v>0</v>
      </c>
      <c r="FB42" s="64">
        <f t="shared" si="40"/>
        <v>0</v>
      </c>
      <c r="FC42" s="64">
        <f t="shared" si="41"/>
        <v>0</v>
      </c>
      <c r="FD42" s="64">
        <f t="shared" si="82"/>
        <v>0</v>
      </c>
      <c r="FE42" s="64">
        <f t="shared" si="42"/>
        <v>0</v>
      </c>
      <c r="FF42" s="64">
        <f t="shared" si="43"/>
        <v>0</v>
      </c>
      <c r="FG42" s="64">
        <f t="shared" si="44"/>
        <v>0</v>
      </c>
      <c r="FH42" s="64">
        <f t="shared" si="45"/>
        <v>0</v>
      </c>
      <c r="FI42" s="64">
        <f t="shared" si="46"/>
        <v>0</v>
      </c>
      <c r="FJ42" s="64">
        <f t="shared" si="47"/>
        <v>0</v>
      </c>
      <c r="FK42" s="64">
        <f t="shared" si="48"/>
        <v>0</v>
      </c>
      <c r="FL42" s="64">
        <f t="shared" si="49"/>
        <v>0</v>
      </c>
      <c r="FM42" s="64">
        <f t="shared" si="50"/>
        <v>0</v>
      </c>
      <c r="FN42" s="64">
        <f t="shared" si="51"/>
        <v>0</v>
      </c>
      <c r="FO42" s="64">
        <f t="shared" si="52"/>
        <v>0</v>
      </c>
      <c r="FP42" s="64">
        <f t="shared" si="53"/>
        <v>0</v>
      </c>
      <c r="FQ42" s="64">
        <f t="shared" si="54"/>
        <v>0</v>
      </c>
      <c r="FR42" s="380">
        <f t="shared" si="55"/>
        <v>21539.19903</v>
      </c>
      <c r="FS42" s="380">
        <f t="shared" si="56"/>
        <v>21539.19903</v>
      </c>
      <c r="FT42" s="64">
        <f t="shared" si="83"/>
        <v>21539.19903</v>
      </c>
      <c r="FU42" s="64">
        <f t="shared" si="57"/>
        <v>21539.19903</v>
      </c>
      <c r="FV42" s="64">
        <f t="shared" si="58"/>
        <v>0</v>
      </c>
      <c r="FW42" s="64">
        <f t="shared" si="59"/>
        <v>0</v>
      </c>
      <c r="FX42" s="64">
        <f t="shared" si="60"/>
        <v>0</v>
      </c>
      <c r="FY42" s="64">
        <f t="shared" si="61"/>
        <v>0</v>
      </c>
      <c r="FZ42" s="64">
        <f t="shared" si="62"/>
        <v>0</v>
      </c>
      <c r="GA42" s="64">
        <f t="shared" si="63"/>
        <v>0</v>
      </c>
      <c r="GB42" s="64">
        <f t="shared" si="64"/>
        <v>0</v>
      </c>
      <c r="GC42" s="64">
        <f t="shared" si="65"/>
        <v>0</v>
      </c>
      <c r="GD42" s="64">
        <f t="shared" si="66"/>
        <v>0</v>
      </c>
      <c r="GE42" s="64">
        <f t="shared" si="67"/>
        <v>0</v>
      </c>
    </row>
    <row r="43" spans="1:187" s="183" customFormat="1" ht="25.5" hidden="1" outlineLevel="1">
      <c r="A43" s="373"/>
      <c r="B43" s="60" t="s">
        <v>625</v>
      </c>
      <c r="C43" s="60"/>
      <c r="D43" s="60"/>
      <c r="E43" s="373"/>
      <c r="F43" s="373"/>
      <c r="G43" s="245"/>
      <c r="H43" s="373"/>
      <c r="I43" s="373"/>
      <c r="J43" s="373">
        <v>2019</v>
      </c>
      <c r="K43" s="373">
        <v>2019</v>
      </c>
      <c r="L43" s="373"/>
      <c r="M43" s="34"/>
      <c r="N43" s="34"/>
      <c r="O43" s="34"/>
      <c r="P43" s="34"/>
      <c r="Q43" s="34"/>
      <c r="R43" s="34"/>
      <c r="S43" s="34"/>
      <c r="T43" s="34"/>
      <c r="U43" s="34"/>
      <c r="V43" s="66">
        <f t="shared" si="85"/>
        <v>0</v>
      </c>
      <c r="W43" s="342">
        <v>470</v>
      </c>
      <c r="X43" s="34"/>
      <c r="Y43" s="34"/>
      <c r="Z43" s="34"/>
      <c r="AA43" s="34"/>
      <c r="AB43" s="34"/>
      <c r="AC43" s="34"/>
      <c r="AD43" s="34"/>
      <c r="AE43" s="34"/>
      <c r="AF43" s="34"/>
      <c r="AG43" s="34"/>
      <c r="AH43" s="34"/>
      <c r="AI43" s="34">
        <f t="shared" si="84"/>
        <v>0</v>
      </c>
      <c r="AJ43" s="34"/>
      <c r="AK43" s="34"/>
      <c r="AL43" s="34"/>
      <c r="AM43" s="34"/>
      <c r="AN43" s="34"/>
      <c r="AO43" s="34"/>
      <c r="AP43" s="34"/>
      <c r="AQ43" s="34"/>
      <c r="AR43" s="34"/>
      <c r="AS43" s="34"/>
      <c r="AT43" s="34"/>
      <c r="AU43" s="34"/>
      <c r="AV43" s="34"/>
      <c r="AW43" s="34"/>
      <c r="AX43" s="34"/>
      <c r="AY43" s="34"/>
      <c r="AZ43" s="34"/>
      <c r="BA43" s="34"/>
      <c r="BB43" s="34"/>
      <c r="BC43" s="245"/>
      <c r="BD43" s="245"/>
      <c r="BE43" s="245"/>
      <c r="BF43" s="245"/>
      <c r="BG43" s="245"/>
      <c r="BH43" s="245"/>
      <c r="BI43" s="245"/>
      <c r="BJ43" s="245"/>
      <c r="BK43" s="47"/>
      <c r="BL43" s="47"/>
      <c r="BM43" s="34"/>
      <c r="BN43" s="34"/>
      <c r="BO43" s="245"/>
      <c r="BP43" s="245"/>
      <c r="BQ43" s="245"/>
      <c r="BR43" s="245"/>
      <c r="BS43" s="245"/>
      <c r="BT43" s="245"/>
      <c r="BU43" s="245"/>
      <c r="BV43" s="245"/>
      <c r="BW43" s="245"/>
      <c r="BX43" s="245"/>
      <c r="BY43" s="245"/>
      <c r="BZ43" s="245"/>
      <c r="CA43" s="34"/>
      <c r="CB43" s="34"/>
      <c r="CC43" s="34"/>
      <c r="CD43" s="34"/>
      <c r="CE43" s="34"/>
      <c r="CF43" s="34"/>
      <c r="CG43" s="34"/>
      <c r="CH43" s="351"/>
      <c r="CI43" s="245"/>
      <c r="CJ43" s="245"/>
      <c r="CK43" s="245"/>
      <c r="CL43" s="245"/>
      <c r="CM43" s="245"/>
      <c r="CN43" s="245"/>
      <c r="CO43" s="34"/>
      <c r="CP43" s="34"/>
      <c r="CQ43" s="245"/>
      <c r="CR43" s="245"/>
      <c r="CS43" s="245"/>
      <c r="CT43" s="245"/>
      <c r="CU43" s="245"/>
      <c r="CV43" s="245"/>
      <c r="CW43" s="245"/>
      <c r="CX43" s="245"/>
      <c r="CY43" s="245"/>
      <c r="CZ43" s="358"/>
      <c r="DA43" s="358"/>
      <c r="DB43" s="358"/>
      <c r="DC43" s="33"/>
      <c r="DD43" s="33"/>
      <c r="DE43" s="33"/>
      <c r="DF43" s="33"/>
      <c r="DG43" s="33"/>
      <c r="DH43" s="33"/>
      <c r="DI43" s="33"/>
      <c r="DJ43" s="33"/>
      <c r="DK43" s="34"/>
      <c r="DL43" s="34"/>
      <c r="DM43" s="34"/>
      <c r="DN43" s="64">
        <f t="shared" si="75"/>
        <v>0</v>
      </c>
      <c r="DO43" s="64">
        <f t="shared" si="76"/>
        <v>0</v>
      </c>
      <c r="DP43" s="64">
        <f t="shared" si="77"/>
        <v>0</v>
      </c>
      <c r="DQ43" s="64">
        <f t="shared" si="78"/>
        <v>0</v>
      </c>
      <c r="DR43" s="64">
        <f t="shared" si="7"/>
        <v>0</v>
      </c>
      <c r="DS43" s="64">
        <f t="shared" si="8"/>
        <v>0</v>
      </c>
      <c r="DT43" s="64">
        <f t="shared" si="9"/>
        <v>0</v>
      </c>
      <c r="DU43" s="64">
        <f t="shared" si="10"/>
        <v>0</v>
      </c>
      <c r="DV43" s="64">
        <f t="shared" si="11"/>
        <v>0</v>
      </c>
      <c r="DW43" s="64">
        <f t="shared" si="12"/>
        <v>0</v>
      </c>
      <c r="DX43" s="64">
        <f t="shared" si="13"/>
        <v>0</v>
      </c>
      <c r="DY43" s="64">
        <f t="shared" si="14"/>
        <v>0</v>
      </c>
      <c r="DZ43" s="64">
        <f t="shared" si="15"/>
        <v>0</v>
      </c>
      <c r="EA43" s="64">
        <f t="shared" si="16"/>
        <v>0</v>
      </c>
      <c r="EB43" s="64">
        <f t="shared" si="79"/>
        <v>0</v>
      </c>
      <c r="EC43" s="64">
        <f t="shared" si="80"/>
        <v>0</v>
      </c>
      <c r="ED43" s="64">
        <f t="shared" si="17"/>
        <v>0</v>
      </c>
      <c r="EE43" s="64">
        <f t="shared" si="18"/>
        <v>0</v>
      </c>
      <c r="EF43" s="64">
        <f t="shared" si="19"/>
        <v>0</v>
      </c>
      <c r="EG43" s="64">
        <f t="shared" si="20"/>
        <v>0</v>
      </c>
      <c r="EH43" s="64">
        <f t="shared" si="21"/>
        <v>0</v>
      </c>
      <c r="EI43" s="64">
        <f t="shared" si="22"/>
        <v>0</v>
      </c>
      <c r="EJ43" s="64">
        <f t="shared" si="23"/>
        <v>0</v>
      </c>
      <c r="EK43" s="64">
        <f t="shared" si="24"/>
        <v>0</v>
      </c>
      <c r="EL43" s="64">
        <f t="shared" si="25"/>
        <v>0</v>
      </c>
      <c r="EM43" s="64">
        <f t="shared" si="26"/>
        <v>0</v>
      </c>
      <c r="EN43" s="64">
        <f t="shared" si="27"/>
        <v>0</v>
      </c>
      <c r="EO43" s="64">
        <f t="shared" si="28"/>
        <v>0</v>
      </c>
      <c r="EP43" s="64">
        <f t="shared" si="81"/>
        <v>0</v>
      </c>
      <c r="EQ43" s="64">
        <f t="shared" si="29"/>
        <v>0</v>
      </c>
      <c r="ER43" s="64">
        <f t="shared" si="30"/>
        <v>0</v>
      </c>
      <c r="ES43" s="64">
        <f t="shared" si="31"/>
        <v>0</v>
      </c>
      <c r="ET43" s="64">
        <f t="shared" si="32"/>
        <v>0</v>
      </c>
      <c r="EU43" s="64">
        <f t="shared" si="33"/>
        <v>0</v>
      </c>
      <c r="EV43" s="64">
        <f t="shared" si="34"/>
        <v>0</v>
      </c>
      <c r="EW43" s="64">
        <f t="shared" si="35"/>
        <v>0</v>
      </c>
      <c r="EX43" s="64">
        <f t="shared" si="36"/>
        <v>0</v>
      </c>
      <c r="EY43" s="64">
        <f t="shared" si="37"/>
        <v>0</v>
      </c>
      <c r="EZ43" s="64">
        <f t="shared" si="38"/>
        <v>0</v>
      </c>
      <c r="FA43" s="64">
        <f t="shared" si="39"/>
        <v>0</v>
      </c>
      <c r="FB43" s="64">
        <f t="shared" si="40"/>
        <v>0</v>
      </c>
      <c r="FC43" s="64">
        <f t="shared" si="41"/>
        <v>0</v>
      </c>
      <c r="FD43" s="64">
        <f t="shared" si="82"/>
        <v>0</v>
      </c>
      <c r="FE43" s="64">
        <f t="shared" si="42"/>
        <v>0</v>
      </c>
      <c r="FF43" s="64">
        <f t="shared" si="43"/>
        <v>0</v>
      </c>
      <c r="FG43" s="64">
        <f t="shared" si="44"/>
        <v>0</v>
      </c>
      <c r="FH43" s="64">
        <f t="shared" si="45"/>
        <v>0</v>
      </c>
      <c r="FI43" s="64">
        <f t="shared" si="46"/>
        <v>0</v>
      </c>
      <c r="FJ43" s="64">
        <f t="shared" si="47"/>
        <v>0</v>
      </c>
      <c r="FK43" s="64">
        <f t="shared" si="48"/>
        <v>0</v>
      </c>
      <c r="FL43" s="64">
        <f t="shared" si="49"/>
        <v>0</v>
      </c>
      <c r="FM43" s="64">
        <f t="shared" si="50"/>
        <v>0</v>
      </c>
      <c r="FN43" s="64">
        <f t="shared" si="51"/>
        <v>0</v>
      </c>
      <c r="FO43" s="64">
        <f t="shared" si="52"/>
        <v>0</v>
      </c>
      <c r="FP43" s="64">
        <f t="shared" si="53"/>
        <v>0</v>
      </c>
      <c r="FQ43" s="64">
        <f t="shared" si="54"/>
        <v>0</v>
      </c>
      <c r="FR43" s="380">
        <f t="shared" si="55"/>
        <v>0</v>
      </c>
      <c r="FS43" s="380">
        <f t="shared" si="56"/>
        <v>0</v>
      </c>
      <c r="FT43" s="64">
        <f t="shared" si="83"/>
        <v>0</v>
      </c>
      <c r="FU43" s="64">
        <f t="shared" si="57"/>
        <v>0</v>
      </c>
      <c r="FV43" s="64">
        <f t="shared" si="58"/>
        <v>0</v>
      </c>
      <c r="FW43" s="64">
        <f t="shared" si="59"/>
        <v>0</v>
      </c>
      <c r="FX43" s="64">
        <f t="shared" si="60"/>
        <v>0</v>
      </c>
      <c r="FY43" s="64">
        <f t="shared" si="61"/>
        <v>0</v>
      </c>
      <c r="FZ43" s="64">
        <f t="shared" si="62"/>
        <v>0</v>
      </c>
      <c r="GA43" s="64">
        <f t="shared" si="63"/>
        <v>0</v>
      </c>
      <c r="GB43" s="64">
        <f t="shared" si="64"/>
        <v>0</v>
      </c>
      <c r="GC43" s="64">
        <f t="shared" si="65"/>
        <v>0</v>
      </c>
      <c r="GD43" s="64">
        <f t="shared" si="66"/>
        <v>0</v>
      </c>
      <c r="GE43" s="64">
        <f t="shared" si="67"/>
        <v>0</v>
      </c>
    </row>
    <row r="44" spans="1:187" s="183" customFormat="1" hidden="1" outlineLevel="1">
      <c r="A44" s="373"/>
      <c r="B44" s="60" t="s">
        <v>630</v>
      </c>
      <c r="C44" s="60"/>
      <c r="D44" s="60"/>
      <c r="E44" s="373"/>
      <c r="F44" s="373"/>
      <c r="G44" s="245"/>
      <c r="H44" s="373"/>
      <c r="I44" s="373"/>
      <c r="J44" s="373"/>
      <c r="K44" s="373"/>
      <c r="L44" s="373"/>
      <c r="M44" s="34"/>
      <c r="N44" s="34"/>
      <c r="O44" s="34"/>
      <c r="P44" s="34"/>
      <c r="Q44" s="34"/>
      <c r="R44" s="34"/>
      <c r="S44" s="34"/>
      <c r="T44" s="34"/>
      <c r="U44" s="34"/>
      <c r="V44" s="66"/>
      <c r="W44" s="342"/>
      <c r="X44" s="34"/>
      <c r="Y44" s="34"/>
      <c r="Z44" s="34"/>
      <c r="AA44" s="34"/>
      <c r="AB44" s="34"/>
      <c r="AC44" s="34"/>
      <c r="AD44" s="34"/>
      <c r="AE44" s="34"/>
      <c r="AF44" s="34"/>
      <c r="AG44" s="34"/>
      <c r="AH44" s="34"/>
      <c r="AI44" s="34">
        <f t="shared" si="84"/>
        <v>256.63630000000001</v>
      </c>
      <c r="AJ44" s="342">
        <v>256.63630000000001</v>
      </c>
      <c r="AK44" s="34"/>
      <c r="AL44" s="34"/>
      <c r="AM44" s="34"/>
      <c r="AN44" s="34"/>
      <c r="AO44" s="34"/>
      <c r="AP44" s="34"/>
      <c r="AQ44" s="34"/>
      <c r="AR44" s="34"/>
      <c r="AS44" s="34"/>
      <c r="AT44" s="34"/>
      <c r="AU44" s="34"/>
      <c r="AV44" s="34"/>
      <c r="AW44" s="34"/>
      <c r="AX44" s="34"/>
      <c r="AY44" s="34"/>
      <c r="AZ44" s="34"/>
      <c r="BA44" s="34"/>
      <c r="BB44" s="34"/>
      <c r="BC44" s="245"/>
      <c r="BD44" s="245"/>
      <c r="BE44" s="245"/>
      <c r="BF44" s="245"/>
      <c r="BG44" s="245"/>
      <c r="BH44" s="245"/>
      <c r="BI44" s="245"/>
      <c r="BJ44" s="245"/>
      <c r="BK44" s="47"/>
      <c r="BL44" s="47"/>
      <c r="BM44" s="34"/>
      <c r="BN44" s="34"/>
      <c r="BO44" s="245"/>
      <c r="BP44" s="245"/>
      <c r="BQ44" s="245"/>
      <c r="BR44" s="245"/>
      <c r="BS44" s="245"/>
      <c r="BT44" s="245"/>
      <c r="BU44" s="245"/>
      <c r="BV44" s="245"/>
      <c r="BW44" s="245"/>
      <c r="BX44" s="245"/>
      <c r="BY44" s="245"/>
      <c r="BZ44" s="245"/>
      <c r="CA44" s="34"/>
      <c r="CB44" s="34"/>
      <c r="CC44" s="34"/>
      <c r="CD44" s="34"/>
      <c r="CE44" s="34"/>
      <c r="CF44" s="34"/>
      <c r="CG44" s="34"/>
      <c r="CH44" s="351"/>
      <c r="CI44" s="245"/>
      <c r="CJ44" s="245"/>
      <c r="CK44" s="245"/>
      <c r="CL44" s="245"/>
      <c r="CM44" s="245"/>
      <c r="CN44" s="245"/>
      <c r="CO44" s="34"/>
      <c r="CP44" s="34"/>
      <c r="CQ44" s="245"/>
      <c r="CR44" s="245"/>
      <c r="CS44" s="245"/>
      <c r="CT44" s="245"/>
      <c r="CU44" s="245"/>
      <c r="CV44" s="245"/>
      <c r="CW44" s="245"/>
      <c r="CX44" s="245"/>
      <c r="CY44" s="245"/>
      <c r="CZ44" s="358"/>
      <c r="DA44" s="358"/>
      <c r="DB44" s="358"/>
      <c r="DC44" s="33"/>
      <c r="DD44" s="33"/>
      <c r="DE44" s="33"/>
      <c r="DF44" s="33"/>
      <c r="DG44" s="33"/>
      <c r="DH44" s="33"/>
      <c r="DI44" s="33"/>
      <c r="DJ44" s="33"/>
      <c r="DK44" s="34"/>
      <c r="DL44" s="34"/>
      <c r="DM44" s="34"/>
      <c r="DN44" s="64">
        <f t="shared" si="75"/>
        <v>0</v>
      </c>
      <c r="DO44" s="64">
        <f t="shared" si="76"/>
        <v>0</v>
      </c>
      <c r="DP44" s="64">
        <f t="shared" si="77"/>
        <v>0</v>
      </c>
      <c r="DQ44" s="64">
        <f t="shared" si="78"/>
        <v>0</v>
      </c>
      <c r="DR44" s="64">
        <f t="shared" si="7"/>
        <v>0</v>
      </c>
      <c r="DS44" s="64">
        <f t="shared" si="8"/>
        <v>0</v>
      </c>
      <c r="DT44" s="64">
        <f t="shared" si="9"/>
        <v>0</v>
      </c>
      <c r="DU44" s="64">
        <f t="shared" si="10"/>
        <v>0</v>
      </c>
      <c r="DV44" s="64">
        <f t="shared" si="11"/>
        <v>0</v>
      </c>
      <c r="DW44" s="64">
        <f t="shared" si="12"/>
        <v>0</v>
      </c>
      <c r="DX44" s="64">
        <f t="shared" si="13"/>
        <v>0</v>
      </c>
      <c r="DY44" s="64">
        <f t="shared" si="14"/>
        <v>0</v>
      </c>
      <c r="DZ44" s="64">
        <f t="shared" si="15"/>
        <v>0</v>
      </c>
      <c r="EA44" s="64">
        <f t="shared" si="16"/>
        <v>0</v>
      </c>
      <c r="EB44" s="64">
        <f t="shared" si="79"/>
        <v>0</v>
      </c>
      <c r="EC44" s="64">
        <f t="shared" si="80"/>
        <v>0</v>
      </c>
      <c r="ED44" s="64">
        <f t="shared" si="17"/>
        <v>0</v>
      </c>
      <c r="EE44" s="64">
        <f t="shared" si="18"/>
        <v>0</v>
      </c>
      <c r="EF44" s="64">
        <f t="shared" si="19"/>
        <v>0</v>
      </c>
      <c r="EG44" s="64">
        <f t="shared" si="20"/>
        <v>0</v>
      </c>
      <c r="EH44" s="64">
        <f t="shared" si="21"/>
        <v>0</v>
      </c>
      <c r="EI44" s="64">
        <f t="shared" si="22"/>
        <v>0</v>
      </c>
      <c r="EJ44" s="64">
        <f t="shared" si="23"/>
        <v>0</v>
      </c>
      <c r="EK44" s="64">
        <f t="shared" si="24"/>
        <v>0</v>
      </c>
      <c r="EL44" s="64">
        <f t="shared" si="25"/>
        <v>0</v>
      </c>
      <c r="EM44" s="64">
        <f t="shared" si="26"/>
        <v>0</v>
      </c>
      <c r="EN44" s="64">
        <f t="shared" si="27"/>
        <v>0</v>
      </c>
      <c r="EO44" s="64">
        <f t="shared" si="28"/>
        <v>0</v>
      </c>
      <c r="EP44" s="64">
        <f t="shared" si="81"/>
        <v>0</v>
      </c>
      <c r="EQ44" s="64">
        <f t="shared" si="29"/>
        <v>0</v>
      </c>
      <c r="ER44" s="64">
        <f t="shared" si="30"/>
        <v>0</v>
      </c>
      <c r="ES44" s="64">
        <f t="shared" si="31"/>
        <v>0</v>
      </c>
      <c r="ET44" s="64">
        <f t="shared" si="32"/>
        <v>0</v>
      </c>
      <c r="EU44" s="64">
        <f t="shared" si="33"/>
        <v>0</v>
      </c>
      <c r="EV44" s="64">
        <f t="shared" si="34"/>
        <v>0</v>
      </c>
      <c r="EW44" s="64">
        <f t="shared" si="35"/>
        <v>0</v>
      </c>
      <c r="EX44" s="64">
        <f t="shared" si="36"/>
        <v>0</v>
      </c>
      <c r="EY44" s="64">
        <f t="shared" si="37"/>
        <v>0</v>
      </c>
      <c r="EZ44" s="64">
        <f t="shared" si="38"/>
        <v>0</v>
      </c>
      <c r="FA44" s="64">
        <f t="shared" si="39"/>
        <v>0</v>
      </c>
      <c r="FB44" s="64">
        <f t="shared" si="40"/>
        <v>0</v>
      </c>
      <c r="FC44" s="64">
        <f t="shared" si="41"/>
        <v>0</v>
      </c>
      <c r="FD44" s="64">
        <f t="shared" si="82"/>
        <v>0</v>
      </c>
      <c r="FE44" s="64">
        <f t="shared" si="42"/>
        <v>0</v>
      </c>
      <c r="FF44" s="64">
        <f t="shared" si="43"/>
        <v>0</v>
      </c>
      <c r="FG44" s="64">
        <f t="shared" si="44"/>
        <v>0</v>
      </c>
      <c r="FH44" s="64">
        <f t="shared" si="45"/>
        <v>0</v>
      </c>
      <c r="FI44" s="64">
        <f t="shared" si="46"/>
        <v>0</v>
      </c>
      <c r="FJ44" s="64">
        <f t="shared" si="47"/>
        <v>0</v>
      </c>
      <c r="FK44" s="64">
        <f t="shared" si="48"/>
        <v>0</v>
      </c>
      <c r="FL44" s="64">
        <f t="shared" si="49"/>
        <v>0</v>
      </c>
      <c r="FM44" s="64">
        <f t="shared" si="50"/>
        <v>0</v>
      </c>
      <c r="FN44" s="64">
        <f t="shared" si="51"/>
        <v>0</v>
      </c>
      <c r="FO44" s="64">
        <f t="shared" si="52"/>
        <v>0</v>
      </c>
      <c r="FP44" s="64">
        <f t="shared" si="53"/>
        <v>0</v>
      </c>
      <c r="FQ44" s="64">
        <f t="shared" si="54"/>
        <v>0</v>
      </c>
      <c r="FR44" s="380">
        <f t="shared" si="55"/>
        <v>0</v>
      </c>
      <c r="FS44" s="380">
        <f t="shared" si="56"/>
        <v>0</v>
      </c>
      <c r="FT44" s="64">
        <f t="shared" si="83"/>
        <v>0</v>
      </c>
      <c r="FU44" s="64">
        <f t="shared" si="57"/>
        <v>0</v>
      </c>
      <c r="FV44" s="64">
        <f t="shared" si="58"/>
        <v>0</v>
      </c>
      <c r="FW44" s="64">
        <f t="shared" si="59"/>
        <v>0</v>
      </c>
      <c r="FX44" s="64">
        <f t="shared" si="60"/>
        <v>0</v>
      </c>
      <c r="FY44" s="64">
        <f t="shared" si="61"/>
        <v>0</v>
      </c>
      <c r="FZ44" s="64">
        <f t="shared" si="62"/>
        <v>0</v>
      </c>
      <c r="GA44" s="64">
        <f t="shared" si="63"/>
        <v>0</v>
      </c>
      <c r="GB44" s="64">
        <f t="shared" si="64"/>
        <v>0</v>
      </c>
      <c r="GC44" s="64">
        <f t="shared" si="65"/>
        <v>0</v>
      </c>
      <c r="GD44" s="64">
        <f t="shared" si="66"/>
        <v>0</v>
      </c>
      <c r="GE44" s="64">
        <f t="shared" si="67"/>
        <v>0</v>
      </c>
    </row>
    <row r="45" spans="1:187" s="35" customFormat="1" ht="38.25" hidden="1" outlineLevel="1">
      <c r="A45" s="373" t="s">
        <v>25</v>
      </c>
      <c r="B45" s="60" t="s">
        <v>600</v>
      </c>
      <c r="C45" s="60" t="s">
        <v>142</v>
      </c>
      <c r="D45" s="60" t="s">
        <v>184</v>
      </c>
      <c r="E45" s="373" t="s">
        <v>39</v>
      </c>
      <c r="F45" s="373"/>
      <c r="G45" s="245" t="s">
        <v>49</v>
      </c>
      <c r="H45" s="245">
        <v>2.0640000000000001</v>
      </c>
      <c r="I45" s="245">
        <v>2.0640000000000001</v>
      </c>
      <c r="J45" s="373">
        <v>2020</v>
      </c>
      <c r="K45" s="373">
        <v>2020</v>
      </c>
      <c r="L45" s="373"/>
      <c r="M45" s="34">
        <f t="shared" ref="M45:M50" si="124">+P45+R45+T45+AG45+AS45+AV45</f>
        <v>22980</v>
      </c>
      <c r="N45" s="34"/>
      <c r="O45" s="34">
        <f t="shared" si="114"/>
        <v>26260</v>
      </c>
      <c r="P45" s="34">
        <f t="shared" ref="P45:U50" si="125">BA45+BO45+CC45+CQ45</f>
        <v>0</v>
      </c>
      <c r="Q45" s="34">
        <f t="shared" si="125"/>
        <v>0</v>
      </c>
      <c r="R45" s="34">
        <f t="shared" si="125"/>
        <v>0</v>
      </c>
      <c r="S45" s="34">
        <f t="shared" si="125"/>
        <v>0</v>
      </c>
      <c r="T45" s="34">
        <f t="shared" si="125"/>
        <v>22980</v>
      </c>
      <c r="U45" s="34">
        <f t="shared" si="125"/>
        <v>0</v>
      </c>
      <c r="V45" s="66">
        <f t="shared" si="85"/>
        <v>0</v>
      </c>
      <c r="W45" s="34"/>
      <c r="X45" s="34"/>
      <c r="Y45" s="34"/>
      <c r="Z45" s="34"/>
      <c r="AA45" s="34"/>
      <c r="AB45" s="34"/>
      <c r="AC45" s="34"/>
      <c r="AD45" s="34"/>
      <c r="AE45" s="34"/>
      <c r="AF45" s="34"/>
      <c r="AG45" s="34">
        <f t="shared" ref="AG45:AH50" si="126">BG45+BU45+CI45+CW45</f>
        <v>0</v>
      </c>
      <c r="AH45" s="34">
        <f t="shared" si="126"/>
        <v>26260</v>
      </c>
      <c r="AI45" s="34">
        <f t="shared" si="84"/>
        <v>0</v>
      </c>
      <c r="AJ45" s="34"/>
      <c r="AK45" s="34"/>
      <c r="AL45" s="34"/>
      <c r="AM45" s="34"/>
      <c r="AN45" s="34"/>
      <c r="AO45" s="34"/>
      <c r="AP45" s="34"/>
      <c r="AQ45" s="34"/>
      <c r="AR45" s="34"/>
      <c r="AS45" s="34">
        <f t="shared" ref="AS45:AT50" si="127">BI45+BW45+CK45+CY45</f>
        <v>0</v>
      </c>
      <c r="AT45" s="34">
        <f t="shared" si="127"/>
        <v>0</v>
      </c>
      <c r="AU45" s="34"/>
      <c r="AV45" s="34">
        <f t="shared" si="118"/>
        <v>0</v>
      </c>
      <c r="AW45" s="34">
        <f t="shared" si="118"/>
        <v>0</v>
      </c>
      <c r="AX45" s="34"/>
      <c r="AY45" s="34">
        <f t="shared" si="122"/>
        <v>0</v>
      </c>
      <c r="AZ45" s="34">
        <f t="shared" si="110"/>
        <v>0</v>
      </c>
      <c r="BA45" s="34">
        <v>0</v>
      </c>
      <c r="BB45" s="34"/>
      <c r="BC45" s="245"/>
      <c r="BD45" s="245"/>
      <c r="BE45" s="245"/>
      <c r="BF45" s="245"/>
      <c r="BG45" s="245"/>
      <c r="BH45" s="245"/>
      <c r="BI45" s="245"/>
      <c r="BJ45" s="245"/>
      <c r="BK45" s="47"/>
      <c r="BL45" s="47"/>
      <c r="BM45" s="34">
        <f t="shared" si="119"/>
        <v>0</v>
      </c>
      <c r="BN45" s="34">
        <f t="shared" si="119"/>
        <v>0</v>
      </c>
      <c r="BO45" s="245"/>
      <c r="BP45" s="245"/>
      <c r="BQ45" s="245"/>
      <c r="BR45" s="245"/>
      <c r="BS45" s="245"/>
      <c r="BT45" s="245"/>
      <c r="BU45" s="245"/>
      <c r="BV45" s="245"/>
      <c r="BW45" s="245"/>
      <c r="BX45" s="245"/>
      <c r="BY45" s="245"/>
      <c r="BZ45" s="245"/>
      <c r="CA45" s="34">
        <f t="shared" si="123"/>
        <v>22980</v>
      </c>
      <c r="CB45" s="34">
        <f>+CD45+CF45+CJ45+CH45+CL45+CN45</f>
        <v>26260</v>
      </c>
      <c r="CC45" s="34"/>
      <c r="CD45" s="34"/>
      <c r="CE45" s="34"/>
      <c r="CF45" s="34"/>
      <c r="CG45" s="34">
        <v>22980</v>
      </c>
      <c r="CI45" s="34"/>
      <c r="CJ45" s="34">
        <v>26260</v>
      </c>
      <c r="CK45" s="34"/>
      <c r="CL45" s="34"/>
      <c r="CM45" s="34"/>
      <c r="CN45" s="34"/>
      <c r="CO45" s="34">
        <f t="shared" si="121"/>
        <v>0</v>
      </c>
      <c r="CP45" s="34">
        <f t="shared" si="112"/>
        <v>0</v>
      </c>
      <c r="CQ45" s="245"/>
      <c r="CR45" s="245"/>
      <c r="CS45" s="245"/>
      <c r="CT45" s="245"/>
      <c r="CU45" s="245"/>
      <c r="CV45" s="245"/>
      <c r="CW45" s="245"/>
      <c r="CX45" s="245"/>
      <c r="CY45" s="245"/>
      <c r="CZ45" s="358"/>
      <c r="DA45" s="358"/>
      <c r="DB45" s="358"/>
      <c r="DC45" s="33"/>
      <c r="DD45" s="33"/>
      <c r="DE45" s="33"/>
      <c r="DF45" s="33"/>
      <c r="DG45" s="33"/>
      <c r="DH45" s="33"/>
      <c r="DI45" s="33"/>
      <c r="DJ45" s="33"/>
      <c r="DK45" s="34">
        <v>223.11482874146685</v>
      </c>
      <c r="DL45" s="34">
        <v>802.18928640535728</v>
      </c>
      <c r="DM45" s="34">
        <v>56.13</v>
      </c>
      <c r="DN45" s="64">
        <f t="shared" si="75"/>
        <v>0</v>
      </c>
      <c r="DO45" s="64">
        <f t="shared" si="76"/>
        <v>0</v>
      </c>
      <c r="DP45" s="64">
        <f t="shared" si="77"/>
        <v>0</v>
      </c>
      <c r="DQ45" s="64">
        <f t="shared" si="78"/>
        <v>0</v>
      </c>
      <c r="DR45" s="64">
        <f t="shared" si="7"/>
        <v>0</v>
      </c>
      <c r="DS45" s="64">
        <f t="shared" si="8"/>
        <v>0</v>
      </c>
      <c r="DT45" s="64">
        <f t="shared" si="9"/>
        <v>0</v>
      </c>
      <c r="DU45" s="64">
        <f t="shared" si="10"/>
        <v>0</v>
      </c>
      <c r="DV45" s="64">
        <f t="shared" si="11"/>
        <v>0</v>
      </c>
      <c r="DW45" s="64">
        <f t="shared" si="12"/>
        <v>0</v>
      </c>
      <c r="DX45" s="64">
        <f t="shared" si="13"/>
        <v>0</v>
      </c>
      <c r="DY45" s="64">
        <f t="shared" si="14"/>
        <v>0</v>
      </c>
      <c r="DZ45" s="64">
        <f t="shared" si="15"/>
        <v>0</v>
      </c>
      <c r="EA45" s="64">
        <f t="shared" si="16"/>
        <v>0</v>
      </c>
      <c r="EB45" s="64">
        <f t="shared" si="79"/>
        <v>0</v>
      </c>
      <c r="EC45" s="64">
        <f t="shared" si="80"/>
        <v>0</v>
      </c>
      <c r="ED45" s="64">
        <f t="shared" si="17"/>
        <v>0</v>
      </c>
      <c r="EE45" s="64">
        <f t="shared" si="18"/>
        <v>0</v>
      </c>
      <c r="EF45" s="64">
        <f t="shared" si="19"/>
        <v>0</v>
      </c>
      <c r="EG45" s="64">
        <f t="shared" si="20"/>
        <v>0</v>
      </c>
      <c r="EH45" s="64">
        <f t="shared" si="21"/>
        <v>0</v>
      </c>
      <c r="EI45" s="64">
        <f t="shared" si="22"/>
        <v>0</v>
      </c>
      <c r="EJ45" s="64">
        <f t="shared" si="23"/>
        <v>0</v>
      </c>
      <c r="EK45" s="64">
        <f t="shared" si="24"/>
        <v>0</v>
      </c>
      <c r="EL45" s="64">
        <f t="shared" si="25"/>
        <v>0</v>
      </c>
      <c r="EM45" s="64">
        <f t="shared" si="26"/>
        <v>0</v>
      </c>
      <c r="EN45" s="64">
        <f t="shared" si="27"/>
        <v>0</v>
      </c>
      <c r="EO45" s="64">
        <f t="shared" si="28"/>
        <v>0</v>
      </c>
      <c r="EP45" s="64">
        <f t="shared" si="81"/>
        <v>22980</v>
      </c>
      <c r="EQ45" s="64">
        <f t="shared" si="29"/>
        <v>26260</v>
      </c>
      <c r="ER45" s="64">
        <f t="shared" si="30"/>
        <v>0</v>
      </c>
      <c r="ES45" s="64">
        <f t="shared" si="31"/>
        <v>0</v>
      </c>
      <c r="ET45" s="64">
        <f t="shared" si="32"/>
        <v>0</v>
      </c>
      <c r="EU45" s="64">
        <f t="shared" si="33"/>
        <v>0</v>
      </c>
      <c r="EV45" s="64">
        <f t="shared" si="34"/>
        <v>22980</v>
      </c>
      <c r="EW45" s="64">
        <f t="shared" si="35"/>
        <v>0</v>
      </c>
      <c r="EX45" s="64">
        <f t="shared" si="36"/>
        <v>0</v>
      </c>
      <c r="EY45" s="64">
        <f t="shared" si="37"/>
        <v>26260</v>
      </c>
      <c r="EZ45" s="64">
        <f t="shared" si="38"/>
        <v>0</v>
      </c>
      <c r="FA45" s="64">
        <f t="shared" si="39"/>
        <v>0</v>
      </c>
      <c r="FB45" s="64">
        <f t="shared" si="40"/>
        <v>0</v>
      </c>
      <c r="FC45" s="64">
        <f t="shared" si="41"/>
        <v>0</v>
      </c>
      <c r="FD45" s="64">
        <f t="shared" si="82"/>
        <v>0</v>
      </c>
      <c r="FE45" s="64">
        <f t="shared" si="42"/>
        <v>0</v>
      </c>
      <c r="FF45" s="64">
        <f t="shared" si="43"/>
        <v>0</v>
      </c>
      <c r="FG45" s="64">
        <f t="shared" si="44"/>
        <v>0</v>
      </c>
      <c r="FH45" s="64">
        <f t="shared" si="45"/>
        <v>0</v>
      </c>
      <c r="FI45" s="64">
        <f t="shared" si="46"/>
        <v>0</v>
      </c>
      <c r="FJ45" s="64">
        <f t="shared" si="47"/>
        <v>0</v>
      </c>
      <c r="FK45" s="64">
        <f t="shared" si="48"/>
        <v>0</v>
      </c>
      <c r="FL45" s="64">
        <f t="shared" si="49"/>
        <v>0</v>
      </c>
      <c r="FM45" s="64">
        <f t="shared" si="50"/>
        <v>0</v>
      </c>
      <c r="FN45" s="64">
        <f t="shared" si="51"/>
        <v>0</v>
      </c>
      <c r="FO45" s="64">
        <f t="shared" si="52"/>
        <v>0</v>
      </c>
      <c r="FP45" s="64">
        <f t="shared" si="53"/>
        <v>0</v>
      </c>
      <c r="FQ45" s="64">
        <f t="shared" si="54"/>
        <v>0</v>
      </c>
      <c r="FR45" s="380">
        <f t="shared" si="55"/>
        <v>22980</v>
      </c>
      <c r="FS45" s="380">
        <f t="shared" si="56"/>
        <v>26260</v>
      </c>
      <c r="FT45" s="64">
        <f t="shared" si="83"/>
        <v>0</v>
      </c>
      <c r="FU45" s="64">
        <f t="shared" si="57"/>
        <v>0</v>
      </c>
      <c r="FV45" s="64">
        <f t="shared" si="58"/>
        <v>0</v>
      </c>
      <c r="FW45" s="64">
        <f t="shared" si="59"/>
        <v>0</v>
      </c>
      <c r="FX45" s="64">
        <f t="shared" si="60"/>
        <v>22980</v>
      </c>
      <c r="FY45" s="64">
        <f t="shared" si="61"/>
        <v>0</v>
      </c>
      <c r="FZ45" s="64">
        <f t="shared" si="62"/>
        <v>0</v>
      </c>
      <c r="GA45" s="64">
        <f t="shared" si="63"/>
        <v>26260</v>
      </c>
      <c r="GB45" s="64">
        <f t="shared" si="64"/>
        <v>0</v>
      </c>
      <c r="GC45" s="64">
        <f t="shared" si="65"/>
        <v>0</v>
      </c>
      <c r="GD45" s="64">
        <f t="shared" si="66"/>
        <v>0</v>
      </c>
      <c r="GE45" s="64">
        <f t="shared" si="67"/>
        <v>0</v>
      </c>
    </row>
    <row r="46" spans="1:187" s="35" customFormat="1" ht="38.25" hidden="1" outlineLevel="1">
      <c r="A46" s="373" t="s">
        <v>26</v>
      </c>
      <c r="B46" s="60" t="s">
        <v>205</v>
      </c>
      <c r="C46" s="60" t="s">
        <v>143</v>
      </c>
      <c r="D46" s="60" t="s">
        <v>206</v>
      </c>
      <c r="E46" s="373" t="s">
        <v>39</v>
      </c>
      <c r="F46" s="373"/>
      <c r="G46" s="245" t="s">
        <v>49</v>
      </c>
      <c r="H46" s="363">
        <v>1.3759999999999999</v>
      </c>
      <c r="I46" s="245">
        <v>2.1</v>
      </c>
      <c r="J46" s="245">
        <v>2020</v>
      </c>
      <c r="K46" s="245">
        <v>2021</v>
      </c>
      <c r="L46" s="245"/>
      <c r="M46" s="34">
        <f t="shared" si="124"/>
        <v>22980</v>
      </c>
      <c r="N46" s="34"/>
      <c r="O46" s="34">
        <f t="shared" si="114"/>
        <v>22980</v>
      </c>
      <c r="P46" s="34">
        <f t="shared" si="125"/>
        <v>0</v>
      </c>
      <c r="Q46" s="34">
        <f t="shared" si="125"/>
        <v>0</v>
      </c>
      <c r="R46" s="34">
        <f t="shared" si="125"/>
        <v>0</v>
      </c>
      <c r="S46" s="34">
        <f t="shared" si="125"/>
        <v>0</v>
      </c>
      <c r="T46" s="34">
        <f t="shared" si="125"/>
        <v>0</v>
      </c>
      <c r="U46" s="34">
        <f t="shared" si="125"/>
        <v>0</v>
      </c>
      <c r="V46" s="66">
        <f t="shared" si="85"/>
        <v>0</v>
      </c>
      <c r="W46" s="34"/>
      <c r="X46" s="34"/>
      <c r="Y46" s="34"/>
      <c r="Z46" s="34"/>
      <c r="AA46" s="34"/>
      <c r="AB46" s="34"/>
      <c r="AC46" s="34"/>
      <c r="AD46" s="34"/>
      <c r="AE46" s="34"/>
      <c r="AF46" s="34"/>
      <c r="AG46" s="34">
        <f t="shared" si="126"/>
        <v>1000</v>
      </c>
      <c r="AH46" s="34">
        <f t="shared" si="126"/>
        <v>1000</v>
      </c>
      <c r="AI46" s="34">
        <f t="shared" si="84"/>
        <v>0</v>
      </c>
      <c r="AJ46" s="34"/>
      <c r="AK46" s="34"/>
      <c r="AL46" s="34"/>
      <c r="AM46" s="34"/>
      <c r="AN46" s="34"/>
      <c r="AO46" s="34"/>
      <c r="AP46" s="34"/>
      <c r="AQ46" s="34"/>
      <c r="AR46" s="34"/>
      <c r="AS46" s="34">
        <f t="shared" si="127"/>
        <v>21980</v>
      </c>
      <c r="AT46" s="34">
        <f t="shared" si="127"/>
        <v>21980</v>
      </c>
      <c r="AU46" s="34"/>
      <c r="AV46" s="34">
        <f t="shared" si="118"/>
        <v>0</v>
      </c>
      <c r="AW46" s="34">
        <f t="shared" si="118"/>
        <v>0</v>
      </c>
      <c r="AX46" s="34"/>
      <c r="AY46" s="34">
        <f t="shared" si="122"/>
        <v>1000</v>
      </c>
      <c r="AZ46" s="34">
        <f t="shared" si="110"/>
        <v>1000</v>
      </c>
      <c r="BA46" s="245"/>
      <c r="BB46" s="245"/>
      <c r="BC46" s="34"/>
      <c r="BD46" s="34"/>
      <c r="BE46" s="245"/>
      <c r="BF46" s="245"/>
      <c r="BG46" s="34">
        <v>1000</v>
      </c>
      <c r="BH46" s="34">
        <v>1000</v>
      </c>
      <c r="BI46" s="245"/>
      <c r="BJ46" s="245"/>
      <c r="BK46" s="47"/>
      <c r="BL46" s="47"/>
      <c r="BM46" s="34">
        <f t="shared" si="119"/>
        <v>0</v>
      </c>
      <c r="BN46" s="34">
        <f t="shared" si="119"/>
        <v>0</v>
      </c>
      <c r="BO46" s="245"/>
      <c r="BP46" s="245"/>
      <c r="BQ46" s="245"/>
      <c r="BR46" s="245"/>
      <c r="BS46" s="245"/>
      <c r="BT46" s="245"/>
      <c r="BU46" s="245"/>
      <c r="BV46" s="245"/>
      <c r="BW46" s="245"/>
      <c r="BX46" s="245"/>
      <c r="BY46" s="245"/>
      <c r="BZ46" s="245"/>
      <c r="CA46" s="34">
        <f t="shared" si="123"/>
        <v>21980</v>
      </c>
      <c r="CB46" s="34">
        <f t="shared" si="123"/>
        <v>21980</v>
      </c>
      <c r="CC46" s="66"/>
      <c r="CD46" s="66"/>
      <c r="CE46" s="66"/>
      <c r="CF46" s="66"/>
      <c r="CG46" s="66"/>
      <c r="CH46" s="66"/>
      <c r="CI46" s="66"/>
      <c r="CJ46" s="66"/>
      <c r="CK46" s="66">
        <v>21980</v>
      </c>
      <c r="CL46" s="66">
        <v>21980</v>
      </c>
      <c r="CM46" s="66"/>
      <c r="CN46" s="66"/>
      <c r="CO46" s="34">
        <f t="shared" si="121"/>
        <v>0</v>
      </c>
      <c r="CP46" s="34">
        <f t="shared" si="112"/>
        <v>0</v>
      </c>
      <c r="CQ46" s="245"/>
      <c r="CR46" s="245"/>
      <c r="CS46" s="245"/>
      <c r="CT46" s="245"/>
      <c r="CU46" s="245"/>
      <c r="CV46" s="245"/>
      <c r="CW46" s="245"/>
      <c r="CX46" s="245"/>
      <c r="CY46" s="245"/>
      <c r="CZ46" s="358"/>
      <c r="DA46" s="358"/>
      <c r="DB46" s="358"/>
      <c r="DC46" s="33"/>
      <c r="DD46" s="33"/>
      <c r="DE46" s="33"/>
      <c r="DF46" s="33"/>
      <c r="DG46" s="33"/>
      <c r="DH46" s="33"/>
      <c r="DI46" s="33"/>
      <c r="DJ46" s="33"/>
      <c r="DK46" s="34">
        <v>199.59427805666326</v>
      </c>
      <c r="DL46" s="34">
        <v>717.62326326770767</v>
      </c>
      <c r="DM46" s="34">
        <v>16.3</v>
      </c>
      <c r="DN46" s="64">
        <f t="shared" si="75"/>
        <v>1000</v>
      </c>
      <c r="DO46" s="64">
        <f t="shared" si="76"/>
        <v>1000</v>
      </c>
      <c r="DP46" s="64">
        <f t="shared" si="77"/>
        <v>0</v>
      </c>
      <c r="DQ46" s="64">
        <f t="shared" si="78"/>
        <v>0</v>
      </c>
      <c r="DR46" s="64">
        <f t="shared" si="7"/>
        <v>0</v>
      </c>
      <c r="DS46" s="64">
        <f t="shared" si="8"/>
        <v>0</v>
      </c>
      <c r="DT46" s="64">
        <f t="shared" si="9"/>
        <v>0</v>
      </c>
      <c r="DU46" s="64">
        <f t="shared" si="10"/>
        <v>0</v>
      </c>
      <c r="DV46" s="64">
        <f t="shared" si="11"/>
        <v>1000</v>
      </c>
      <c r="DW46" s="64">
        <f t="shared" si="12"/>
        <v>1000</v>
      </c>
      <c r="DX46" s="64">
        <f t="shared" si="13"/>
        <v>0</v>
      </c>
      <c r="DY46" s="64">
        <f t="shared" si="14"/>
        <v>0</v>
      </c>
      <c r="DZ46" s="64">
        <f t="shared" si="15"/>
        <v>0</v>
      </c>
      <c r="EA46" s="64">
        <f t="shared" si="16"/>
        <v>0</v>
      </c>
      <c r="EB46" s="64">
        <f t="shared" si="79"/>
        <v>0</v>
      </c>
      <c r="EC46" s="64">
        <f t="shared" si="80"/>
        <v>0</v>
      </c>
      <c r="ED46" s="64">
        <f t="shared" si="17"/>
        <v>0</v>
      </c>
      <c r="EE46" s="64">
        <f t="shared" si="18"/>
        <v>0</v>
      </c>
      <c r="EF46" s="64">
        <f t="shared" si="19"/>
        <v>0</v>
      </c>
      <c r="EG46" s="64">
        <f t="shared" si="20"/>
        <v>0</v>
      </c>
      <c r="EH46" s="64">
        <f t="shared" si="21"/>
        <v>0</v>
      </c>
      <c r="EI46" s="64">
        <f t="shared" si="22"/>
        <v>0</v>
      </c>
      <c r="EJ46" s="64">
        <f t="shared" si="23"/>
        <v>0</v>
      </c>
      <c r="EK46" s="64">
        <f t="shared" si="24"/>
        <v>0</v>
      </c>
      <c r="EL46" s="64">
        <f t="shared" si="25"/>
        <v>0</v>
      </c>
      <c r="EM46" s="64">
        <f t="shared" si="26"/>
        <v>0</v>
      </c>
      <c r="EN46" s="64">
        <f t="shared" si="27"/>
        <v>0</v>
      </c>
      <c r="EO46" s="64">
        <f t="shared" si="28"/>
        <v>0</v>
      </c>
      <c r="EP46" s="64">
        <f t="shared" si="81"/>
        <v>21980</v>
      </c>
      <c r="EQ46" s="64">
        <f t="shared" si="29"/>
        <v>21980</v>
      </c>
      <c r="ER46" s="64">
        <f t="shared" si="30"/>
        <v>0</v>
      </c>
      <c r="ES46" s="64">
        <f t="shared" si="31"/>
        <v>0</v>
      </c>
      <c r="ET46" s="64">
        <f t="shared" si="32"/>
        <v>0</v>
      </c>
      <c r="EU46" s="64">
        <f t="shared" si="33"/>
        <v>0</v>
      </c>
      <c r="EV46" s="64">
        <f t="shared" si="34"/>
        <v>0</v>
      </c>
      <c r="EW46" s="64">
        <f t="shared" si="35"/>
        <v>0</v>
      </c>
      <c r="EX46" s="64">
        <f t="shared" si="36"/>
        <v>0</v>
      </c>
      <c r="EY46" s="64">
        <f t="shared" si="37"/>
        <v>0</v>
      </c>
      <c r="EZ46" s="64">
        <f t="shared" si="38"/>
        <v>21980</v>
      </c>
      <c r="FA46" s="64">
        <f t="shared" si="39"/>
        <v>21980</v>
      </c>
      <c r="FB46" s="64">
        <f t="shared" si="40"/>
        <v>0</v>
      </c>
      <c r="FC46" s="64">
        <f t="shared" si="41"/>
        <v>0</v>
      </c>
      <c r="FD46" s="64">
        <f t="shared" si="82"/>
        <v>0</v>
      </c>
      <c r="FE46" s="64">
        <f t="shared" si="42"/>
        <v>0</v>
      </c>
      <c r="FF46" s="64">
        <f t="shared" si="43"/>
        <v>0</v>
      </c>
      <c r="FG46" s="64">
        <f t="shared" si="44"/>
        <v>0</v>
      </c>
      <c r="FH46" s="64">
        <f t="shared" si="45"/>
        <v>0</v>
      </c>
      <c r="FI46" s="64">
        <f t="shared" si="46"/>
        <v>0</v>
      </c>
      <c r="FJ46" s="64">
        <f t="shared" si="47"/>
        <v>0</v>
      </c>
      <c r="FK46" s="64">
        <f t="shared" si="48"/>
        <v>0</v>
      </c>
      <c r="FL46" s="64">
        <f t="shared" si="49"/>
        <v>0</v>
      </c>
      <c r="FM46" s="64">
        <f t="shared" si="50"/>
        <v>0</v>
      </c>
      <c r="FN46" s="64">
        <f t="shared" si="51"/>
        <v>0</v>
      </c>
      <c r="FO46" s="64">
        <f t="shared" si="52"/>
        <v>0</v>
      </c>
      <c r="FP46" s="64">
        <f t="shared" si="53"/>
        <v>0</v>
      </c>
      <c r="FQ46" s="64">
        <f t="shared" si="54"/>
        <v>0</v>
      </c>
      <c r="FR46" s="380">
        <f t="shared" si="55"/>
        <v>22980</v>
      </c>
      <c r="FS46" s="380">
        <f t="shared" si="56"/>
        <v>22980</v>
      </c>
      <c r="FT46" s="64">
        <f t="shared" si="83"/>
        <v>0</v>
      </c>
      <c r="FU46" s="64">
        <f t="shared" si="57"/>
        <v>0</v>
      </c>
      <c r="FV46" s="64">
        <f t="shared" si="58"/>
        <v>0</v>
      </c>
      <c r="FW46" s="64">
        <f t="shared" si="59"/>
        <v>0</v>
      </c>
      <c r="FX46" s="64">
        <f t="shared" si="60"/>
        <v>0</v>
      </c>
      <c r="FY46" s="64">
        <f t="shared" si="61"/>
        <v>0</v>
      </c>
      <c r="FZ46" s="64">
        <f t="shared" si="62"/>
        <v>1000</v>
      </c>
      <c r="GA46" s="64">
        <f t="shared" si="63"/>
        <v>1000</v>
      </c>
      <c r="GB46" s="64">
        <f t="shared" si="64"/>
        <v>21980</v>
      </c>
      <c r="GC46" s="64">
        <f t="shared" si="65"/>
        <v>21980</v>
      </c>
      <c r="GD46" s="64">
        <f t="shared" si="66"/>
        <v>0</v>
      </c>
      <c r="GE46" s="64">
        <f t="shared" si="67"/>
        <v>0</v>
      </c>
    </row>
    <row r="47" spans="1:187" s="52" customFormat="1" ht="26.25" customHeight="1" outlineLevel="1">
      <c r="A47" s="373" t="s">
        <v>27</v>
      </c>
      <c r="B47" s="65" t="s">
        <v>593</v>
      </c>
      <c r="C47" s="69" t="s">
        <v>369</v>
      </c>
      <c r="D47" s="352" t="s">
        <v>186</v>
      </c>
      <c r="E47" s="49" t="s">
        <v>162</v>
      </c>
      <c r="F47" s="49"/>
      <c r="G47" s="49" t="s">
        <v>48</v>
      </c>
      <c r="H47" s="49" t="s">
        <v>40</v>
      </c>
      <c r="I47" s="75" t="s">
        <v>171</v>
      </c>
      <c r="J47" s="245">
        <v>2017</v>
      </c>
      <c r="K47" s="245">
        <v>2019</v>
      </c>
      <c r="L47" s="373" t="s">
        <v>605</v>
      </c>
      <c r="M47" s="34">
        <f t="shared" si="124"/>
        <v>309330.25644959998</v>
      </c>
      <c r="N47" s="341" t="s">
        <v>603</v>
      </c>
      <c r="O47" s="342">
        <f>+Q47+S47+U47+AH47+AT47+AW47</f>
        <v>314050.92183000001</v>
      </c>
      <c r="P47" s="34">
        <f t="shared" si="125"/>
        <v>68390.471829999995</v>
      </c>
      <c r="Q47" s="34">
        <f t="shared" si="125"/>
        <v>68390.471829999995</v>
      </c>
      <c r="R47" s="34">
        <f t="shared" si="125"/>
        <v>240939.78461959999</v>
      </c>
      <c r="S47" s="34">
        <f t="shared" si="125"/>
        <v>90180.56</v>
      </c>
      <c r="T47" s="34">
        <f t="shared" si="125"/>
        <v>0</v>
      </c>
      <c r="U47" s="34">
        <f t="shared" si="125"/>
        <v>155479.88999999998</v>
      </c>
      <c r="V47" s="66">
        <f t="shared" si="85"/>
        <v>17122.51194</v>
      </c>
      <c r="W47" s="342">
        <f>563.77588+10800</f>
        <v>11363.775879999999</v>
      </c>
      <c r="X47" s="348"/>
      <c r="Y47" s="348"/>
      <c r="Z47" s="348"/>
      <c r="AA47" s="348"/>
      <c r="AB47" s="348"/>
      <c r="AC47" s="348"/>
      <c r="AD47" s="348"/>
      <c r="AE47" s="349">
        <v>5758.7360600000002</v>
      </c>
      <c r="AF47" s="349"/>
      <c r="AG47" s="34">
        <f t="shared" si="126"/>
        <v>0</v>
      </c>
      <c r="AH47" s="34">
        <f t="shared" si="126"/>
        <v>0</v>
      </c>
      <c r="AI47" s="34">
        <f t="shared" si="84"/>
        <v>47921.586580000003</v>
      </c>
      <c r="AJ47" s="342">
        <f>22713.99769+23486+1721.58889</f>
        <v>47921.586580000003</v>
      </c>
      <c r="AK47" s="34"/>
      <c r="AL47" s="34"/>
      <c r="AM47" s="34"/>
      <c r="AN47" s="34"/>
      <c r="AO47" s="34"/>
      <c r="AP47" s="34"/>
      <c r="AQ47" s="34"/>
      <c r="AR47" s="34"/>
      <c r="AS47" s="34">
        <f t="shared" si="127"/>
        <v>0</v>
      </c>
      <c r="AT47" s="34">
        <f t="shared" si="127"/>
        <v>0</v>
      </c>
      <c r="AU47" s="34"/>
      <c r="AV47" s="34">
        <f t="shared" si="118"/>
        <v>0</v>
      </c>
      <c r="AW47" s="34">
        <f t="shared" si="118"/>
        <v>0</v>
      </c>
      <c r="AX47" s="34"/>
      <c r="AY47" s="34">
        <f>+BA47+BC47+BE47+BG47+BI47+BK47</f>
        <v>9323.0218299999979</v>
      </c>
      <c r="AZ47" s="34">
        <f>+BB47+BD47+BF47+BH47+BJ47+BL47</f>
        <v>29323.021829999998</v>
      </c>
      <c r="BA47" s="34">
        <v>9323.0218299999979</v>
      </c>
      <c r="BB47" s="34">
        <f>68390.47183-(1356.99+19180.78+30529.68+8000)</f>
        <v>9323.0218299999979</v>
      </c>
      <c r="BC47" s="34"/>
      <c r="BD47" s="34"/>
      <c r="BE47" s="34"/>
      <c r="BF47" s="34">
        <f>20000</f>
        <v>20000</v>
      </c>
      <c r="BG47" s="34"/>
      <c r="BH47" s="34"/>
      <c r="BI47" s="34"/>
      <c r="BJ47" s="34"/>
      <c r="BK47" s="34"/>
      <c r="BL47" s="34"/>
      <c r="BM47" s="34">
        <f t="shared" si="119"/>
        <v>0</v>
      </c>
      <c r="BN47" s="34">
        <f t="shared" si="119"/>
        <v>0</v>
      </c>
      <c r="BO47" s="245"/>
      <c r="BP47" s="245"/>
      <c r="BQ47" s="245"/>
      <c r="BR47" s="245"/>
      <c r="BS47" s="245"/>
      <c r="BT47" s="245"/>
      <c r="BU47" s="245"/>
      <c r="BV47" s="245"/>
      <c r="BW47" s="245"/>
      <c r="BX47" s="245"/>
      <c r="BY47" s="245"/>
      <c r="BZ47" s="245"/>
      <c r="CA47" s="34">
        <f>+CC47+CE47+CG47+CI47+CK47+CM47</f>
        <v>59067.45</v>
      </c>
      <c r="CB47" s="34">
        <f>+CD47+CF47+CH47+CJ47+CL47+CN47</f>
        <v>59067.45</v>
      </c>
      <c r="CC47" s="34">
        <f>1356.99+19180.78+30529.68+8000</f>
        <v>59067.45</v>
      </c>
      <c r="CD47" s="34">
        <f>1356.99+19180.78+30529.68+8000</f>
        <v>59067.45</v>
      </c>
      <c r="CE47" s="245"/>
      <c r="CF47" s="245"/>
      <c r="CG47" s="245"/>
      <c r="CH47" s="245"/>
      <c r="CI47" s="245"/>
      <c r="CJ47" s="245"/>
      <c r="CK47" s="245"/>
      <c r="CL47" s="245"/>
      <c r="CM47" s="245"/>
      <c r="CN47" s="245"/>
      <c r="CO47" s="34">
        <f>+CQ47+CS47+CU47+CW47+CY47+DA47</f>
        <v>240939.78461959999</v>
      </c>
      <c r="CP47" s="34">
        <f>+CR47+CT47+CV47+CX47+CZ47+DB47</f>
        <v>225660.44999999998</v>
      </c>
      <c r="CQ47" s="34">
        <v>0</v>
      </c>
      <c r="CR47" s="34"/>
      <c r="CS47" s="34">
        <v>240939.78461959999</v>
      </c>
      <c r="CT47" s="34">
        <v>90180.56</v>
      </c>
      <c r="CU47" s="34"/>
      <c r="CV47" s="34">
        <f>131969.84+3510.05</f>
        <v>135479.88999999998</v>
      </c>
      <c r="CW47" s="34"/>
      <c r="CX47" s="34"/>
      <c r="CY47" s="34"/>
      <c r="CZ47" s="34"/>
      <c r="DA47" s="34"/>
      <c r="DB47" s="34"/>
      <c r="DC47" s="245">
        <v>0</v>
      </c>
      <c r="DD47" s="245">
        <v>0</v>
      </c>
      <c r="DE47" s="245">
        <v>1</v>
      </c>
      <c r="DF47" s="245">
        <v>0</v>
      </c>
      <c r="DG47" s="245">
        <v>0</v>
      </c>
      <c r="DH47" s="245">
        <f>SUM(DC47:DG47)</f>
        <v>1</v>
      </c>
      <c r="DI47" s="27">
        <v>23285.591925333334</v>
      </c>
      <c r="DJ47" s="27">
        <v>76497.062825689907</v>
      </c>
      <c r="DK47" s="51"/>
      <c r="DL47" s="51"/>
      <c r="DM47" s="27">
        <v>4.5</v>
      </c>
      <c r="DN47" s="64">
        <f t="shared" si="75"/>
        <v>9323.0218299999979</v>
      </c>
      <c r="DO47" s="64">
        <f t="shared" si="76"/>
        <v>29323.021829999998</v>
      </c>
      <c r="DP47" s="64">
        <f t="shared" si="77"/>
        <v>9323.0218299999979</v>
      </c>
      <c r="DQ47" s="64">
        <f t="shared" si="78"/>
        <v>9323.0218299999979</v>
      </c>
      <c r="DR47" s="64">
        <f t="shared" si="7"/>
        <v>0</v>
      </c>
      <c r="DS47" s="64">
        <f t="shared" si="8"/>
        <v>0</v>
      </c>
      <c r="DT47" s="64">
        <f t="shared" si="9"/>
        <v>0</v>
      </c>
      <c r="DU47" s="64">
        <f t="shared" si="10"/>
        <v>20000</v>
      </c>
      <c r="DV47" s="64">
        <f t="shared" si="11"/>
        <v>0</v>
      </c>
      <c r="DW47" s="64">
        <f t="shared" si="12"/>
        <v>0</v>
      </c>
      <c r="DX47" s="64">
        <f t="shared" si="13"/>
        <v>0</v>
      </c>
      <c r="DY47" s="64">
        <f t="shared" si="14"/>
        <v>0</v>
      </c>
      <c r="DZ47" s="64">
        <f t="shared" si="15"/>
        <v>0</v>
      </c>
      <c r="EA47" s="64">
        <f t="shared" si="16"/>
        <v>0</v>
      </c>
      <c r="EB47" s="64">
        <f t="shared" si="79"/>
        <v>0</v>
      </c>
      <c r="EC47" s="64">
        <f t="shared" si="80"/>
        <v>0</v>
      </c>
      <c r="ED47" s="64">
        <f t="shared" si="17"/>
        <v>0</v>
      </c>
      <c r="EE47" s="64">
        <f t="shared" si="18"/>
        <v>0</v>
      </c>
      <c r="EF47" s="64">
        <f t="shared" si="19"/>
        <v>0</v>
      </c>
      <c r="EG47" s="64">
        <f t="shared" si="20"/>
        <v>0</v>
      </c>
      <c r="EH47" s="64">
        <f t="shared" si="21"/>
        <v>0</v>
      </c>
      <c r="EI47" s="64">
        <f t="shared" si="22"/>
        <v>0</v>
      </c>
      <c r="EJ47" s="64">
        <f t="shared" si="23"/>
        <v>0</v>
      </c>
      <c r="EK47" s="64">
        <f t="shared" si="24"/>
        <v>0</v>
      </c>
      <c r="EL47" s="64">
        <f t="shared" si="25"/>
        <v>0</v>
      </c>
      <c r="EM47" s="64">
        <f t="shared" si="26"/>
        <v>0</v>
      </c>
      <c r="EN47" s="64">
        <f t="shared" si="27"/>
        <v>0</v>
      </c>
      <c r="EO47" s="64">
        <f t="shared" si="28"/>
        <v>0</v>
      </c>
      <c r="EP47" s="64">
        <f t="shared" si="81"/>
        <v>59067.45</v>
      </c>
      <c r="EQ47" s="64">
        <f t="shared" si="29"/>
        <v>59067.45</v>
      </c>
      <c r="ER47" s="64">
        <f t="shared" si="30"/>
        <v>59067.45</v>
      </c>
      <c r="ES47" s="64">
        <f t="shared" si="31"/>
        <v>59067.45</v>
      </c>
      <c r="ET47" s="64">
        <f t="shared" si="32"/>
        <v>0</v>
      </c>
      <c r="EU47" s="64">
        <f t="shared" si="33"/>
        <v>0</v>
      </c>
      <c r="EV47" s="64">
        <f t="shared" si="34"/>
        <v>0</v>
      </c>
      <c r="EW47" s="64">
        <f t="shared" si="35"/>
        <v>0</v>
      </c>
      <c r="EX47" s="64">
        <f t="shared" si="36"/>
        <v>0</v>
      </c>
      <c r="EY47" s="64">
        <f t="shared" si="37"/>
        <v>0</v>
      </c>
      <c r="EZ47" s="64">
        <f t="shared" si="38"/>
        <v>0</v>
      </c>
      <c r="FA47" s="64">
        <f t="shared" si="39"/>
        <v>0</v>
      </c>
      <c r="FB47" s="64">
        <f t="shared" si="40"/>
        <v>0</v>
      </c>
      <c r="FC47" s="64">
        <f t="shared" si="41"/>
        <v>0</v>
      </c>
      <c r="FD47" s="64">
        <f t="shared" si="82"/>
        <v>240939.78461959999</v>
      </c>
      <c r="FE47" s="64">
        <f t="shared" si="42"/>
        <v>225660.44999999998</v>
      </c>
      <c r="FF47" s="64">
        <f t="shared" si="43"/>
        <v>0</v>
      </c>
      <c r="FG47" s="64">
        <f t="shared" si="44"/>
        <v>0</v>
      </c>
      <c r="FH47" s="64">
        <f t="shared" si="45"/>
        <v>240939.78461959999</v>
      </c>
      <c r="FI47" s="64">
        <f t="shared" si="46"/>
        <v>90180.56</v>
      </c>
      <c r="FJ47" s="64">
        <f t="shared" si="47"/>
        <v>0</v>
      </c>
      <c r="FK47" s="64">
        <f t="shared" si="48"/>
        <v>135479.88999999998</v>
      </c>
      <c r="FL47" s="64">
        <f t="shared" si="49"/>
        <v>0</v>
      </c>
      <c r="FM47" s="64">
        <f t="shared" si="50"/>
        <v>0</v>
      </c>
      <c r="FN47" s="64">
        <f t="shared" si="51"/>
        <v>0</v>
      </c>
      <c r="FO47" s="64">
        <f t="shared" si="52"/>
        <v>0</v>
      </c>
      <c r="FP47" s="64">
        <f t="shared" si="53"/>
        <v>0</v>
      </c>
      <c r="FQ47" s="64">
        <f t="shared" si="54"/>
        <v>0</v>
      </c>
      <c r="FR47" s="380">
        <f t="shared" si="55"/>
        <v>309330.25644959998</v>
      </c>
      <c r="FS47" s="380">
        <f t="shared" si="56"/>
        <v>314050.92183000001</v>
      </c>
      <c r="FT47" s="64">
        <f t="shared" si="83"/>
        <v>68390.471829999995</v>
      </c>
      <c r="FU47" s="64">
        <f t="shared" si="57"/>
        <v>68390.471829999995</v>
      </c>
      <c r="FV47" s="64">
        <f t="shared" si="58"/>
        <v>240939.78461959999</v>
      </c>
      <c r="FW47" s="64">
        <f t="shared" si="59"/>
        <v>90180.56</v>
      </c>
      <c r="FX47" s="64">
        <f t="shared" si="60"/>
        <v>0</v>
      </c>
      <c r="FY47" s="64">
        <f t="shared" si="61"/>
        <v>155479.88999999998</v>
      </c>
      <c r="FZ47" s="64">
        <f t="shared" si="62"/>
        <v>0</v>
      </c>
      <c r="GA47" s="64">
        <f t="shared" si="63"/>
        <v>0</v>
      </c>
      <c r="GB47" s="64">
        <f t="shared" si="64"/>
        <v>0</v>
      </c>
      <c r="GC47" s="64">
        <f t="shared" si="65"/>
        <v>0</v>
      </c>
      <c r="GD47" s="64">
        <f t="shared" si="66"/>
        <v>0</v>
      </c>
      <c r="GE47" s="64">
        <f t="shared" si="67"/>
        <v>0</v>
      </c>
    </row>
    <row r="48" spans="1:187" s="52" customFormat="1" ht="26.25" hidden="1" customHeight="1" outlineLevel="1">
      <c r="A48" s="245" t="s">
        <v>28</v>
      </c>
      <c r="B48" s="60" t="s">
        <v>318</v>
      </c>
      <c r="C48" s="76" t="s">
        <v>371</v>
      </c>
      <c r="D48" s="60" t="s">
        <v>187</v>
      </c>
      <c r="E48" s="373" t="s">
        <v>162</v>
      </c>
      <c r="F48" s="373"/>
      <c r="G48" s="373" t="s">
        <v>48</v>
      </c>
      <c r="H48" s="373" t="s">
        <v>41</v>
      </c>
      <c r="I48" s="71" t="s">
        <v>42</v>
      </c>
      <c r="J48" s="245">
        <v>2018</v>
      </c>
      <c r="K48" s="245">
        <v>2019</v>
      </c>
      <c r="L48" s="245"/>
      <c r="M48" s="34">
        <f t="shared" si="124"/>
        <v>32707.321720000004</v>
      </c>
      <c r="N48" s="34"/>
      <c r="O48" s="34">
        <f t="shared" si="114"/>
        <v>29829.524000000001</v>
      </c>
      <c r="P48" s="34">
        <f t="shared" si="125"/>
        <v>0</v>
      </c>
      <c r="Q48" s="34">
        <f>BB48+BP48+CD48+CR48</f>
        <v>0</v>
      </c>
      <c r="R48" s="34">
        <f>BC48+BQ48+CE48+CS48</f>
        <v>32707.321720000004</v>
      </c>
      <c r="S48" s="350">
        <f>BD48+BR48+CF48+CT48</f>
        <v>28729.214</v>
      </c>
      <c r="T48" s="34">
        <f>BE48+BS48+CG48+CU48</f>
        <v>0</v>
      </c>
      <c r="U48" s="34">
        <f>BF48+BT48+CH48+CV48</f>
        <v>1100.31</v>
      </c>
      <c r="V48" s="66">
        <f t="shared" si="85"/>
        <v>0</v>
      </c>
      <c r="W48" s="342">
        <v>9939.3471299999983</v>
      </c>
      <c r="X48" s="34"/>
      <c r="Y48" s="34"/>
      <c r="Z48" s="34"/>
      <c r="AA48" s="34"/>
      <c r="AB48" s="34"/>
      <c r="AC48" s="34"/>
      <c r="AD48" s="34"/>
      <c r="AE48" s="34"/>
      <c r="AF48" s="34"/>
      <c r="AG48" s="34">
        <f t="shared" si="126"/>
        <v>0</v>
      </c>
      <c r="AH48" s="34">
        <f t="shared" si="126"/>
        <v>0</v>
      </c>
      <c r="AI48" s="34">
        <f t="shared" si="84"/>
        <v>0</v>
      </c>
      <c r="AJ48" s="34"/>
      <c r="AK48" s="34"/>
      <c r="AL48" s="34"/>
      <c r="AM48" s="34"/>
      <c r="AN48" s="34"/>
      <c r="AO48" s="34"/>
      <c r="AP48" s="34"/>
      <c r="AQ48" s="34"/>
      <c r="AR48" s="34"/>
      <c r="AS48" s="34">
        <f t="shared" si="127"/>
        <v>0</v>
      </c>
      <c r="AT48" s="34">
        <f t="shared" si="127"/>
        <v>0</v>
      </c>
      <c r="AU48" s="34"/>
      <c r="AV48" s="34">
        <f t="shared" si="118"/>
        <v>0</v>
      </c>
      <c r="AW48" s="34">
        <f t="shared" si="118"/>
        <v>0</v>
      </c>
      <c r="AX48" s="34"/>
      <c r="AY48" s="34">
        <f t="shared" ref="AY48:AZ59" si="128">+BA48+BC48+BE48+BG48+BI48+BK48</f>
        <v>32707.321720000004</v>
      </c>
      <c r="AZ48" s="34">
        <f t="shared" si="128"/>
        <v>29829.524000000001</v>
      </c>
      <c r="BA48" s="34">
        <v>0</v>
      </c>
      <c r="BB48" s="34"/>
      <c r="BC48" s="34">
        <v>32707.321720000004</v>
      </c>
      <c r="BD48" s="34">
        <v>28729.214</v>
      </c>
      <c r="BE48" s="27"/>
      <c r="BF48" s="34">
        <f>311.16+789.15</f>
        <v>1100.31</v>
      </c>
      <c r="BG48" s="27"/>
      <c r="BH48" s="34"/>
      <c r="BI48" s="27"/>
      <c r="BJ48" s="27"/>
      <c r="BK48" s="90"/>
      <c r="BL48" s="90"/>
      <c r="BM48" s="34">
        <f t="shared" si="119"/>
        <v>0</v>
      </c>
      <c r="BN48" s="34">
        <f t="shared" si="119"/>
        <v>0</v>
      </c>
      <c r="BO48" s="34"/>
      <c r="BP48" s="34"/>
      <c r="BQ48" s="34"/>
      <c r="BR48" s="34"/>
      <c r="BS48" s="50"/>
      <c r="BT48" s="50"/>
      <c r="BU48" s="50"/>
      <c r="BV48" s="50"/>
      <c r="BW48" s="50"/>
      <c r="BX48" s="50"/>
      <c r="BY48" s="50"/>
      <c r="BZ48" s="50"/>
      <c r="CA48" s="34">
        <f t="shared" ref="CA48:CB59" si="129">+CC48+CE48+CG48+CI48+CK48+CM48</f>
        <v>0</v>
      </c>
      <c r="CB48" s="34">
        <f t="shared" si="129"/>
        <v>0</v>
      </c>
      <c r="CC48" s="27"/>
      <c r="CD48" s="27"/>
      <c r="CE48" s="27"/>
      <c r="CF48" s="27"/>
      <c r="CG48" s="27"/>
      <c r="CH48" s="27"/>
      <c r="CI48" s="27"/>
      <c r="CJ48" s="27"/>
      <c r="CK48" s="27"/>
      <c r="CL48" s="27"/>
      <c r="CM48" s="27"/>
      <c r="CN48" s="27"/>
      <c r="CO48" s="34">
        <f t="shared" ref="CO48:CP59" si="130">+CQ48+CS48+CU48+CW48+CY48+DA48</f>
        <v>0</v>
      </c>
      <c r="CP48" s="34">
        <f t="shared" si="130"/>
        <v>0</v>
      </c>
      <c r="CQ48" s="27"/>
      <c r="CR48" s="27"/>
      <c r="CS48" s="27"/>
      <c r="CT48" s="27"/>
      <c r="CU48" s="27"/>
      <c r="CV48" s="27"/>
      <c r="CW48" s="27"/>
      <c r="CX48" s="27"/>
      <c r="CY48" s="27"/>
      <c r="CZ48" s="29"/>
      <c r="DA48" s="29"/>
      <c r="DB48" s="29"/>
      <c r="DC48" s="245">
        <v>0</v>
      </c>
      <c r="DD48" s="245">
        <v>0</v>
      </c>
      <c r="DE48" s="245">
        <v>0</v>
      </c>
      <c r="DF48" s="245">
        <v>0</v>
      </c>
      <c r="DG48" s="245">
        <v>1</v>
      </c>
      <c r="DH48" s="245">
        <f>SUM(DC48:DG48)</f>
        <v>1</v>
      </c>
      <c r="DI48" s="34">
        <v>7084.9524324324329</v>
      </c>
      <c r="DJ48" s="34">
        <v>23275.253344587247</v>
      </c>
      <c r="DK48" s="51"/>
      <c r="DL48" s="51"/>
      <c r="DM48" s="34"/>
      <c r="DN48" s="64">
        <f t="shared" si="75"/>
        <v>32707.321720000004</v>
      </c>
      <c r="DO48" s="64">
        <f t="shared" si="76"/>
        <v>29829.524000000001</v>
      </c>
      <c r="DP48" s="64">
        <f t="shared" si="77"/>
        <v>0</v>
      </c>
      <c r="DQ48" s="64">
        <f t="shared" si="78"/>
        <v>0</v>
      </c>
      <c r="DR48" s="64">
        <f t="shared" si="7"/>
        <v>32707.321720000004</v>
      </c>
      <c r="DS48" s="64">
        <f t="shared" si="8"/>
        <v>28729.214</v>
      </c>
      <c r="DT48" s="64">
        <f t="shared" si="9"/>
        <v>0</v>
      </c>
      <c r="DU48" s="64">
        <f t="shared" si="10"/>
        <v>1100.31</v>
      </c>
      <c r="DV48" s="64">
        <f t="shared" si="11"/>
        <v>0</v>
      </c>
      <c r="DW48" s="64">
        <f t="shared" si="12"/>
        <v>0</v>
      </c>
      <c r="DX48" s="64">
        <f t="shared" si="13"/>
        <v>0</v>
      </c>
      <c r="DY48" s="64">
        <f t="shared" si="14"/>
        <v>0</v>
      </c>
      <c r="DZ48" s="64">
        <f t="shared" si="15"/>
        <v>0</v>
      </c>
      <c r="EA48" s="64">
        <f t="shared" si="16"/>
        <v>0</v>
      </c>
      <c r="EB48" s="64">
        <f t="shared" si="79"/>
        <v>0</v>
      </c>
      <c r="EC48" s="64">
        <f t="shared" si="80"/>
        <v>0</v>
      </c>
      <c r="ED48" s="64">
        <f t="shared" si="17"/>
        <v>0</v>
      </c>
      <c r="EE48" s="64">
        <f t="shared" si="18"/>
        <v>0</v>
      </c>
      <c r="EF48" s="64">
        <f t="shared" si="19"/>
        <v>0</v>
      </c>
      <c r="EG48" s="64">
        <f t="shared" si="20"/>
        <v>0</v>
      </c>
      <c r="EH48" s="64">
        <f t="shared" si="21"/>
        <v>0</v>
      </c>
      <c r="EI48" s="64">
        <f t="shared" si="22"/>
        <v>0</v>
      </c>
      <c r="EJ48" s="64">
        <f t="shared" si="23"/>
        <v>0</v>
      </c>
      <c r="EK48" s="64">
        <f t="shared" si="24"/>
        <v>0</v>
      </c>
      <c r="EL48" s="64">
        <f t="shared" si="25"/>
        <v>0</v>
      </c>
      <c r="EM48" s="64">
        <f t="shared" si="26"/>
        <v>0</v>
      </c>
      <c r="EN48" s="64">
        <f t="shared" si="27"/>
        <v>0</v>
      </c>
      <c r="EO48" s="64">
        <f t="shared" si="28"/>
        <v>0</v>
      </c>
      <c r="EP48" s="64">
        <f t="shared" si="81"/>
        <v>0</v>
      </c>
      <c r="EQ48" s="64">
        <f t="shared" si="29"/>
        <v>0</v>
      </c>
      <c r="ER48" s="64">
        <f t="shared" si="30"/>
        <v>0</v>
      </c>
      <c r="ES48" s="64">
        <f t="shared" si="31"/>
        <v>0</v>
      </c>
      <c r="ET48" s="64">
        <f t="shared" si="32"/>
        <v>0</v>
      </c>
      <c r="EU48" s="64">
        <f t="shared" si="33"/>
        <v>0</v>
      </c>
      <c r="EV48" s="64">
        <f t="shared" si="34"/>
        <v>0</v>
      </c>
      <c r="EW48" s="64">
        <f t="shared" si="35"/>
        <v>0</v>
      </c>
      <c r="EX48" s="64">
        <f t="shared" si="36"/>
        <v>0</v>
      </c>
      <c r="EY48" s="64">
        <f t="shared" si="37"/>
        <v>0</v>
      </c>
      <c r="EZ48" s="64">
        <f t="shared" si="38"/>
        <v>0</v>
      </c>
      <c r="FA48" s="64">
        <f t="shared" si="39"/>
        <v>0</v>
      </c>
      <c r="FB48" s="64">
        <f t="shared" si="40"/>
        <v>0</v>
      </c>
      <c r="FC48" s="64">
        <f t="shared" si="41"/>
        <v>0</v>
      </c>
      <c r="FD48" s="64">
        <f t="shared" si="82"/>
        <v>0</v>
      </c>
      <c r="FE48" s="64">
        <f t="shared" si="42"/>
        <v>0</v>
      </c>
      <c r="FF48" s="64">
        <f t="shared" si="43"/>
        <v>0</v>
      </c>
      <c r="FG48" s="64">
        <f t="shared" si="44"/>
        <v>0</v>
      </c>
      <c r="FH48" s="64">
        <f t="shared" si="45"/>
        <v>0</v>
      </c>
      <c r="FI48" s="64">
        <f t="shared" si="46"/>
        <v>0</v>
      </c>
      <c r="FJ48" s="64">
        <f t="shared" si="47"/>
        <v>0</v>
      </c>
      <c r="FK48" s="64">
        <f t="shared" si="48"/>
        <v>0</v>
      </c>
      <c r="FL48" s="64">
        <f t="shared" si="49"/>
        <v>0</v>
      </c>
      <c r="FM48" s="64">
        <f t="shared" si="50"/>
        <v>0</v>
      </c>
      <c r="FN48" s="64">
        <f t="shared" si="51"/>
        <v>0</v>
      </c>
      <c r="FO48" s="64">
        <f t="shared" si="52"/>
        <v>0</v>
      </c>
      <c r="FP48" s="64">
        <f t="shared" si="53"/>
        <v>0</v>
      </c>
      <c r="FQ48" s="64">
        <f t="shared" si="54"/>
        <v>0</v>
      </c>
      <c r="FR48" s="380">
        <f t="shared" si="55"/>
        <v>32707.321720000004</v>
      </c>
      <c r="FS48" s="380">
        <f t="shared" si="56"/>
        <v>29829.524000000001</v>
      </c>
      <c r="FT48" s="64">
        <f t="shared" si="83"/>
        <v>0</v>
      </c>
      <c r="FU48" s="64">
        <f t="shared" si="57"/>
        <v>0</v>
      </c>
      <c r="FV48" s="64">
        <f t="shared" si="58"/>
        <v>32707.321720000004</v>
      </c>
      <c r="FW48" s="64">
        <f t="shared" si="59"/>
        <v>28729.214</v>
      </c>
      <c r="FX48" s="64">
        <f t="shared" si="60"/>
        <v>0</v>
      </c>
      <c r="FY48" s="64">
        <f t="shared" si="61"/>
        <v>1100.31</v>
      </c>
      <c r="FZ48" s="64">
        <f t="shared" si="62"/>
        <v>0</v>
      </c>
      <c r="GA48" s="64">
        <f t="shared" si="63"/>
        <v>0</v>
      </c>
      <c r="GB48" s="64">
        <f t="shared" si="64"/>
        <v>0</v>
      </c>
      <c r="GC48" s="64">
        <f t="shared" si="65"/>
        <v>0</v>
      </c>
      <c r="GD48" s="64">
        <f t="shared" si="66"/>
        <v>0</v>
      </c>
      <c r="GE48" s="64">
        <f t="shared" si="67"/>
        <v>0</v>
      </c>
    </row>
    <row r="49" spans="1:187" s="52" customFormat="1" ht="26.25" hidden="1" customHeight="1" outlineLevel="1">
      <c r="A49" s="373" t="s">
        <v>29</v>
      </c>
      <c r="B49" s="60" t="s">
        <v>510</v>
      </c>
      <c r="C49" s="76" t="s">
        <v>143</v>
      </c>
      <c r="D49" s="60" t="s">
        <v>511</v>
      </c>
      <c r="E49" s="373" t="s">
        <v>39</v>
      </c>
      <c r="F49" s="373"/>
      <c r="G49" s="373"/>
      <c r="H49" s="373"/>
      <c r="I49" s="71"/>
      <c r="J49" s="245">
        <v>2018</v>
      </c>
      <c r="K49" s="245">
        <v>2018</v>
      </c>
      <c r="L49" s="245"/>
      <c r="M49" s="34">
        <f t="shared" si="124"/>
        <v>14957.4</v>
      </c>
      <c r="N49" s="34"/>
      <c r="O49" s="34">
        <f t="shared" si="114"/>
        <v>12764.23</v>
      </c>
      <c r="P49" s="34">
        <f t="shared" si="125"/>
        <v>0</v>
      </c>
      <c r="Q49" s="34">
        <f t="shared" si="125"/>
        <v>0</v>
      </c>
      <c r="R49" s="34">
        <f t="shared" si="125"/>
        <v>14957.4</v>
      </c>
      <c r="S49" s="34">
        <f t="shared" si="125"/>
        <v>12764.23</v>
      </c>
      <c r="T49" s="34">
        <f t="shared" si="125"/>
        <v>0</v>
      </c>
      <c r="U49" s="34">
        <f t="shared" si="125"/>
        <v>0</v>
      </c>
      <c r="V49" s="66">
        <f t="shared" si="85"/>
        <v>0</v>
      </c>
      <c r="W49" s="34"/>
      <c r="X49" s="34"/>
      <c r="Y49" s="34"/>
      <c r="Z49" s="34"/>
      <c r="AA49" s="34"/>
      <c r="AB49" s="34"/>
      <c r="AC49" s="34"/>
      <c r="AD49" s="34"/>
      <c r="AE49" s="34"/>
      <c r="AF49" s="34"/>
      <c r="AG49" s="34">
        <f t="shared" si="126"/>
        <v>0</v>
      </c>
      <c r="AH49" s="34">
        <f t="shared" si="126"/>
        <v>0</v>
      </c>
      <c r="AI49" s="34">
        <f t="shared" si="84"/>
        <v>0</v>
      </c>
      <c r="AJ49" s="34"/>
      <c r="AK49" s="34"/>
      <c r="AL49" s="34"/>
      <c r="AM49" s="34"/>
      <c r="AN49" s="34"/>
      <c r="AO49" s="34"/>
      <c r="AP49" s="34"/>
      <c r="AQ49" s="34"/>
      <c r="AR49" s="34"/>
      <c r="AS49" s="34">
        <f t="shared" si="127"/>
        <v>0</v>
      </c>
      <c r="AT49" s="34">
        <f t="shared" si="127"/>
        <v>0</v>
      </c>
      <c r="AU49" s="34"/>
      <c r="AV49" s="34">
        <f t="shared" si="118"/>
        <v>0</v>
      </c>
      <c r="AW49" s="34">
        <f t="shared" si="118"/>
        <v>0</v>
      </c>
      <c r="AX49" s="34"/>
      <c r="AY49" s="34">
        <f t="shared" si="128"/>
        <v>14957.4</v>
      </c>
      <c r="AZ49" s="34">
        <f t="shared" si="128"/>
        <v>12764.23</v>
      </c>
      <c r="BA49" s="34"/>
      <c r="BB49" s="34"/>
      <c r="BC49" s="34">
        <v>14957.4</v>
      </c>
      <c r="BD49" s="34">
        <v>12764.23</v>
      </c>
      <c r="BE49" s="27"/>
      <c r="BF49" s="27"/>
      <c r="BG49" s="27"/>
      <c r="BH49" s="27"/>
      <c r="BI49" s="27"/>
      <c r="BJ49" s="27"/>
      <c r="BK49" s="90"/>
      <c r="BL49" s="90"/>
      <c r="BM49" s="34">
        <f t="shared" si="119"/>
        <v>0</v>
      </c>
      <c r="BN49" s="34">
        <f t="shared" si="119"/>
        <v>0</v>
      </c>
      <c r="BO49" s="34"/>
      <c r="BP49" s="34"/>
      <c r="BQ49" s="34"/>
      <c r="BR49" s="34"/>
      <c r="BS49" s="50"/>
      <c r="BT49" s="50"/>
      <c r="BU49" s="50"/>
      <c r="BV49" s="50"/>
      <c r="BW49" s="50"/>
      <c r="BX49" s="50"/>
      <c r="BY49" s="50"/>
      <c r="BZ49" s="50"/>
      <c r="CA49" s="34">
        <f t="shared" si="129"/>
        <v>0</v>
      </c>
      <c r="CB49" s="34">
        <f t="shared" si="129"/>
        <v>0</v>
      </c>
      <c r="CC49" s="27"/>
      <c r="CD49" s="27"/>
      <c r="CE49" s="34"/>
      <c r="CF49" s="34"/>
      <c r="CG49" s="27"/>
      <c r="CH49" s="27"/>
      <c r="CI49" s="27"/>
      <c r="CJ49" s="27"/>
      <c r="CK49" s="27"/>
      <c r="CL49" s="27"/>
      <c r="CM49" s="27"/>
      <c r="CN49" s="27"/>
      <c r="CO49" s="34">
        <f t="shared" si="130"/>
        <v>0</v>
      </c>
      <c r="CP49" s="34">
        <f t="shared" si="130"/>
        <v>0</v>
      </c>
      <c r="CQ49" s="27"/>
      <c r="CR49" s="27"/>
      <c r="CS49" s="27"/>
      <c r="CT49" s="27"/>
      <c r="CU49" s="27"/>
      <c r="CV49" s="27"/>
      <c r="CW49" s="27"/>
      <c r="CX49" s="27"/>
      <c r="CY49" s="27"/>
      <c r="CZ49" s="29"/>
      <c r="DA49" s="29"/>
      <c r="DB49" s="29"/>
      <c r="DC49" s="245"/>
      <c r="DD49" s="245"/>
      <c r="DE49" s="245"/>
      <c r="DF49" s="245"/>
      <c r="DG49" s="245"/>
      <c r="DH49" s="245"/>
      <c r="DI49" s="34"/>
      <c r="DJ49" s="34"/>
      <c r="DK49" s="51"/>
      <c r="DL49" s="51"/>
      <c r="DM49" s="34"/>
      <c r="DN49" s="64">
        <f t="shared" si="75"/>
        <v>14957.4</v>
      </c>
      <c r="DO49" s="64">
        <f t="shared" si="76"/>
        <v>12764.23</v>
      </c>
      <c r="DP49" s="64">
        <f t="shared" si="77"/>
        <v>0</v>
      </c>
      <c r="DQ49" s="64">
        <f t="shared" si="78"/>
        <v>0</v>
      </c>
      <c r="DR49" s="64">
        <f t="shared" si="7"/>
        <v>14957.4</v>
      </c>
      <c r="DS49" s="64">
        <f t="shared" si="8"/>
        <v>12764.23</v>
      </c>
      <c r="DT49" s="64">
        <f t="shared" si="9"/>
        <v>0</v>
      </c>
      <c r="DU49" s="64">
        <f t="shared" si="10"/>
        <v>0</v>
      </c>
      <c r="DV49" s="64">
        <f t="shared" si="11"/>
        <v>0</v>
      </c>
      <c r="DW49" s="64">
        <f t="shared" si="12"/>
        <v>0</v>
      </c>
      <c r="DX49" s="64">
        <f t="shared" si="13"/>
        <v>0</v>
      </c>
      <c r="DY49" s="64">
        <f t="shared" si="14"/>
        <v>0</v>
      </c>
      <c r="DZ49" s="64">
        <f t="shared" si="15"/>
        <v>0</v>
      </c>
      <c r="EA49" s="64">
        <f t="shared" si="16"/>
        <v>0</v>
      </c>
      <c r="EB49" s="64">
        <f t="shared" si="79"/>
        <v>0</v>
      </c>
      <c r="EC49" s="64">
        <f t="shared" si="80"/>
        <v>0</v>
      </c>
      <c r="ED49" s="64">
        <f t="shared" si="17"/>
        <v>0</v>
      </c>
      <c r="EE49" s="64">
        <f t="shared" si="18"/>
        <v>0</v>
      </c>
      <c r="EF49" s="64">
        <f t="shared" si="19"/>
        <v>0</v>
      </c>
      <c r="EG49" s="64">
        <f t="shared" si="20"/>
        <v>0</v>
      </c>
      <c r="EH49" s="64">
        <f t="shared" si="21"/>
        <v>0</v>
      </c>
      <c r="EI49" s="64">
        <f t="shared" si="22"/>
        <v>0</v>
      </c>
      <c r="EJ49" s="64">
        <f t="shared" si="23"/>
        <v>0</v>
      </c>
      <c r="EK49" s="64">
        <f t="shared" si="24"/>
        <v>0</v>
      </c>
      <c r="EL49" s="64">
        <f t="shared" si="25"/>
        <v>0</v>
      </c>
      <c r="EM49" s="64">
        <f t="shared" si="26"/>
        <v>0</v>
      </c>
      <c r="EN49" s="64">
        <f t="shared" si="27"/>
        <v>0</v>
      </c>
      <c r="EO49" s="64">
        <f t="shared" si="28"/>
        <v>0</v>
      </c>
      <c r="EP49" s="64">
        <f t="shared" si="81"/>
        <v>0</v>
      </c>
      <c r="EQ49" s="64">
        <f t="shared" si="29"/>
        <v>0</v>
      </c>
      <c r="ER49" s="64">
        <f t="shared" si="30"/>
        <v>0</v>
      </c>
      <c r="ES49" s="64">
        <f t="shared" si="31"/>
        <v>0</v>
      </c>
      <c r="ET49" s="64">
        <f t="shared" si="32"/>
        <v>0</v>
      </c>
      <c r="EU49" s="64">
        <f t="shared" si="33"/>
        <v>0</v>
      </c>
      <c r="EV49" s="64">
        <f t="shared" si="34"/>
        <v>0</v>
      </c>
      <c r="EW49" s="64">
        <f t="shared" si="35"/>
        <v>0</v>
      </c>
      <c r="EX49" s="64">
        <f t="shared" si="36"/>
        <v>0</v>
      </c>
      <c r="EY49" s="64">
        <f t="shared" si="37"/>
        <v>0</v>
      </c>
      <c r="EZ49" s="64">
        <f t="shared" si="38"/>
        <v>0</v>
      </c>
      <c r="FA49" s="64">
        <f t="shared" si="39"/>
        <v>0</v>
      </c>
      <c r="FB49" s="64">
        <f t="shared" si="40"/>
        <v>0</v>
      </c>
      <c r="FC49" s="64">
        <f t="shared" si="41"/>
        <v>0</v>
      </c>
      <c r="FD49" s="64">
        <f t="shared" si="82"/>
        <v>0</v>
      </c>
      <c r="FE49" s="64">
        <f t="shared" si="42"/>
        <v>0</v>
      </c>
      <c r="FF49" s="64">
        <f t="shared" si="43"/>
        <v>0</v>
      </c>
      <c r="FG49" s="64">
        <f t="shared" si="44"/>
        <v>0</v>
      </c>
      <c r="FH49" s="64">
        <f t="shared" si="45"/>
        <v>0</v>
      </c>
      <c r="FI49" s="64">
        <f t="shared" si="46"/>
        <v>0</v>
      </c>
      <c r="FJ49" s="64">
        <f t="shared" si="47"/>
        <v>0</v>
      </c>
      <c r="FK49" s="64">
        <f t="shared" si="48"/>
        <v>0</v>
      </c>
      <c r="FL49" s="64">
        <f t="shared" si="49"/>
        <v>0</v>
      </c>
      <c r="FM49" s="64">
        <f t="shared" si="50"/>
        <v>0</v>
      </c>
      <c r="FN49" s="64">
        <f t="shared" si="51"/>
        <v>0</v>
      </c>
      <c r="FO49" s="64">
        <f t="shared" si="52"/>
        <v>0</v>
      </c>
      <c r="FP49" s="64">
        <f t="shared" si="53"/>
        <v>0</v>
      </c>
      <c r="FQ49" s="64">
        <f t="shared" si="54"/>
        <v>0</v>
      </c>
      <c r="FR49" s="380">
        <f t="shared" si="55"/>
        <v>14957.4</v>
      </c>
      <c r="FS49" s="380">
        <f t="shared" si="56"/>
        <v>12764.23</v>
      </c>
      <c r="FT49" s="64">
        <f t="shared" si="83"/>
        <v>0</v>
      </c>
      <c r="FU49" s="64">
        <f t="shared" si="57"/>
        <v>0</v>
      </c>
      <c r="FV49" s="64">
        <f t="shared" si="58"/>
        <v>14957.4</v>
      </c>
      <c r="FW49" s="64">
        <f t="shared" si="59"/>
        <v>12764.23</v>
      </c>
      <c r="FX49" s="64">
        <f t="shared" si="60"/>
        <v>0</v>
      </c>
      <c r="FY49" s="64">
        <f t="shared" si="61"/>
        <v>0</v>
      </c>
      <c r="FZ49" s="64">
        <f t="shared" si="62"/>
        <v>0</v>
      </c>
      <c r="GA49" s="64">
        <f t="shared" si="63"/>
        <v>0</v>
      </c>
      <c r="GB49" s="64">
        <f t="shared" si="64"/>
        <v>0</v>
      </c>
      <c r="GC49" s="64">
        <f t="shared" si="65"/>
        <v>0</v>
      </c>
      <c r="GD49" s="64">
        <f t="shared" si="66"/>
        <v>0</v>
      </c>
      <c r="GE49" s="64">
        <f t="shared" si="67"/>
        <v>0</v>
      </c>
    </row>
    <row r="50" spans="1:187" s="35" customFormat="1" ht="25.5" hidden="1" outlineLevel="1">
      <c r="A50" s="245" t="s">
        <v>367</v>
      </c>
      <c r="B50" s="60" t="s">
        <v>599</v>
      </c>
      <c r="C50" s="291" t="s">
        <v>376</v>
      </c>
      <c r="D50" s="60" t="s">
        <v>185</v>
      </c>
      <c r="E50" s="373" t="s">
        <v>39</v>
      </c>
      <c r="F50" s="373"/>
      <c r="G50" s="373" t="s">
        <v>48</v>
      </c>
      <c r="H50" s="245"/>
      <c r="I50" s="245"/>
      <c r="J50" s="245">
        <v>2020</v>
      </c>
      <c r="K50" s="245">
        <v>2020</v>
      </c>
      <c r="L50" s="245"/>
      <c r="M50" s="34">
        <f t="shared" si="124"/>
        <v>9000</v>
      </c>
      <c r="N50" s="34"/>
      <c r="O50" s="34">
        <f t="shared" si="114"/>
        <v>21323.333333333332</v>
      </c>
      <c r="P50" s="34">
        <f t="shared" si="125"/>
        <v>0</v>
      </c>
      <c r="Q50" s="34">
        <f t="shared" si="125"/>
        <v>0</v>
      </c>
      <c r="R50" s="34">
        <f t="shared" si="125"/>
        <v>500</v>
      </c>
      <c r="S50" s="34">
        <f t="shared" si="125"/>
        <v>0</v>
      </c>
      <c r="T50" s="34">
        <f t="shared" si="125"/>
        <v>8500</v>
      </c>
      <c r="U50" s="34">
        <f t="shared" si="125"/>
        <v>0</v>
      </c>
      <c r="V50" s="66">
        <f t="shared" si="85"/>
        <v>0</v>
      </c>
      <c r="W50" s="34"/>
      <c r="X50" s="34"/>
      <c r="Y50" s="34"/>
      <c r="Z50" s="34"/>
      <c r="AA50" s="34"/>
      <c r="AB50" s="34"/>
      <c r="AC50" s="34"/>
      <c r="AD50" s="34"/>
      <c r="AE50" s="34"/>
      <c r="AF50" s="34"/>
      <c r="AG50" s="34">
        <f t="shared" si="126"/>
        <v>0</v>
      </c>
      <c r="AH50" s="34">
        <f t="shared" si="126"/>
        <v>21323.333333333332</v>
      </c>
      <c r="AI50" s="34">
        <f t="shared" si="84"/>
        <v>0</v>
      </c>
      <c r="AJ50" s="34"/>
      <c r="AK50" s="34"/>
      <c r="AL50" s="34"/>
      <c r="AM50" s="34"/>
      <c r="AN50" s="34"/>
      <c r="AO50" s="34"/>
      <c r="AP50" s="34"/>
      <c r="AQ50" s="34"/>
      <c r="AR50" s="34"/>
      <c r="AS50" s="34">
        <f t="shared" si="127"/>
        <v>0</v>
      </c>
      <c r="AT50" s="34">
        <f t="shared" si="127"/>
        <v>0</v>
      </c>
      <c r="AU50" s="34"/>
      <c r="AV50" s="34">
        <f t="shared" si="118"/>
        <v>0</v>
      </c>
      <c r="AW50" s="34">
        <f t="shared" si="118"/>
        <v>0</v>
      </c>
      <c r="AX50" s="34"/>
      <c r="AY50" s="34">
        <f t="shared" si="128"/>
        <v>500</v>
      </c>
      <c r="AZ50" s="34">
        <f t="shared" si="128"/>
        <v>0</v>
      </c>
      <c r="BA50" s="34"/>
      <c r="BB50" s="34"/>
      <c r="BC50" s="34">
        <v>500</v>
      </c>
      <c r="BD50" s="34"/>
      <c r="BE50" s="34"/>
      <c r="BF50" s="34"/>
      <c r="BG50" s="34"/>
      <c r="BH50" s="34"/>
      <c r="BI50" s="34"/>
      <c r="BJ50" s="34"/>
      <c r="BK50" s="74"/>
      <c r="BL50" s="74"/>
      <c r="BM50" s="34">
        <f t="shared" si="119"/>
        <v>0</v>
      </c>
      <c r="BN50" s="34">
        <f t="shared" si="119"/>
        <v>0</v>
      </c>
      <c r="BO50" s="245"/>
      <c r="BP50" s="245"/>
      <c r="BQ50" s="245"/>
      <c r="BR50" s="245"/>
      <c r="BS50" s="245"/>
      <c r="BT50" s="245"/>
      <c r="BU50" s="245"/>
      <c r="BV50" s="245"/>
      <c r="BW50" s="245"/>
      <c r="BX50" s="245"/>
      <c r="BY50" s="245"/>
      <c r="BZ50" s="245"/>
      <c r="CA50" s="34">
        <f t="shared" si="129"/>
        <v>8500</v>
      </c>
      <c r="CB50" s="34">
        <f t="shared" si="129"/>
        <v>21323.333333333332</v>
      </c>
      <c r="CC50" s="245"/>
      <c r="CD50" s="245"/>
      <c r="CE50" s="34"/>
      <c r="CF50" s="34"/>
      <c r="CG50" s="66">
        <v>8500</v>
      </c>
      <c r="CH50" s="66">
        <v>0</v>
      </c>
      <c r="CI50" s="34"/>
      <c r="CJ50" s="34">
        <v>21323.333333333332</v>
      </c>
      <c r="CK50" s="245"/>
      <c r="CL50" s="245"/>
      <c r="CM50" s="245"/>
      <c r="CN50" s="245"/>
      <c r="CO50" s="34">
        <f t="shared" si="130"/>
        <v>0</v>
      </c>
      <c r="CP50" s="34">
        <f t="shared" si="130"/>
        <v>0</v>
      </c>
      <c r="CQ50" s="245"/>
      <c r="CR50" s="245"/>
      <c r="CS50" s="245"/>
      <c r="CT50" s="245"/>
      <c r="CU50" s="245"/>
      <c r="CV50" s="245"/>
      <c r="CW50" s="245"/>
      <c r="CX50" s="245"/>
      <c r="CY50" s="245"/>
      <c r="CZ50" s="358"/>
      <c r="DA50" s="58"/>
      <c r="DB50" s="58"/>
      <c r="DC50" s="245"/>
      <c r="DD50" s="245"/>
      <c r="DE50" s="245"/>
      <c r="DF50" s="245"/>
      <c r="DG50" s="245"/>
      <c r="DH50" s="245"/>
      <c r="DI50" s="245"/>
      <c r="DJ50" s="245"/>
      <c r="DK50" s="33"/>
      <c r="DL50" s="33"/>
      <c r="DM50" s="34"/>
      <c r="DN50" s="64">
        <f t="shared" si="75"/>
        <v>500</v>
      </c>
      <c r="DO50" s="64">
        <f t="shared" si="76"/>
        <v>0</v>
      </c>
      <c r="DP50" s="64">
        <f t="shared" si="77"/>
        <v>0</v>
      </c>
      <c r="DQ50" s="64">
        <f t="shared" si="78"/>
        <v>0</v>
      </c>
      <c r="DR50" s="64">
        <f t="shared" si="7"/>
        <v>500</v>
      </c>
      <c r="DS50" s="64">
        <f t="shared" si="8"/>
        <v>0</v>
      </c>
      <c r="DT50" s="64">
        <f t="shared" si="9"/>
        <v>0</v>
      </c>
      <c r="DU50" s="64">
        <f t="shared" si="10"/>
        <v>0</v>
      </c>
      <c r="DV50" s="64">
        <f t="shared" si="11"/>
        <v>0</v>
      </c>
      <c r="DW50" s="64">
        <f t="shared" si="12"/>
        <v>0</v>
      </c>
      <c r="DX50" s="64">
        <f t="shared" si="13"/>
        <v>0</v>
      </c>
      <c r="DY50" s="64">
        <f t="shared" si="14"/>
        <v>0</v>
      </c>
      <c r="DZ50" s="64">
        <f t="shared" si="15"/>
        <v>0</v>
      </c>
      <c r="EA50" s="64">
        <f t="shared" si="16"/>
        <v>0</v>
      </c>
      <c r="EB50" s="64">
        <f t="shared" si="79"/>
        <v>0</v>
      </c>
      <c r="EC50" s="64">
        <f t="shared" si="80"/>
        <v>0</v>
      </c>
      <c r="ED50" s="64">
        <f t="shared" si="17"/>
        <v>0</v>
      </c>
      <c r="EE50" s="64">
        <f t="shared" si="18"/>
        <v>0</v>
      </c>
      <c r="EF50" s="64">
        <f t="shared" si="19"/>
        <v>0</v>
      </c>
      <c r="EG50" s="64">
        <f t="shared" si="20"/>
        <v>0</v>
      </c>
      <c r="EH50" s="64">
        <f t="shared" si="21"/>
        <v>0</v>
      </c>
      <c r="EI50" s="64">
        <f t="shared" si="22"/>
        <v>0</v>
      </c>
      <c r="EJ50" s="64">
        <f t="shared" si="23"/>
        <v>0</v>
      </c>
      <c r="EK50" s="64">
        <f t="shared" si="24"/>
        <v>0</v>
      </c>
      <c r="EL50" s="64">
        <f t="shared" si="25"/>
        <v>0</v>
      </c>
      <c r="EM50" s="64">
        <f t="shared" si="26"/>
        <v>0</v>
      </c>
      <c r="EN50" s="64">
        <f t="shared" si="27"/>
        <v>0</v>
      </c>
      <c r="EO50" s="64">
        <f t="shared" si="28"/>
        <v>0</v>
      </c>
      <c r="EP50" s="64">
        <f t="shared" si="81"/>
        <v>8500</v>
      </c>
      <c r="EQ50" s="64">
        <f t="shared" si="29"/>
        <v>21323.333333333332</v>
      </c>
      <c r="ER50" s="64">
        <f t="shared" si="30"/>
        <v>0</v>
      </c>
      <c r="ES50" s="64">
        <f t="shared" si="31"/>
        <v>0</v>
      </c>
      <c r="ET50" s="64">
        <f t="shared" si="32"/>
        <v>0</v>
      </c>
      <c r="EU50" s="64">
        <f t="shared" si="33"/>
        <v>0</v>
      </c>
      <c r="EV50" s="64">
        <f t="shared" si="34"/>
        <v>8500</v>
      </c>
      <c r="EW50" s="64">
        <f t="shared" si="35"/>
        <v>0</v>
      </c>
      <c r="EX50" s="64">
        <f t="shared" si="36"/>
        <v>0</v>
      </c>
      <c r="EY50" s="64">
        <f t="shared" si="37"/>
        <v>21323.333333333332</v>
      </c>
      <c r="EZ50" s="64">
        <f t="shared" si="38"/>
        <v>0</v>
      </c>
      <c r="FA50" s="64">
        <f t="shared" si="39"/>
        <v>0</v>
      </c>
      <c r="FB50" s="64">
        <f t="shared" si="40"/>
        <v>0</v>
      </c>
      <c r="FC50" s="64">
        <f t="shared" si="41"/>
        <v>0</v>
      </c>
      <c r="FD50" s="64">
        <f t="shared" si="82"/>
        <v>0</v>
      </c>
      <c r="FE50" s="64">
        <f t="shared" si="42"/>
        <v>0</v>
      </c>
      <c r="FF50" s="64">
        <f t="shared" si="43"/>
        <v>0</v>
      </c>
      <c r="FG50" s="64">
        <f t="shared" si="44"/>
        <v>0</v>
      </c>
      <c r="FH50" s="64">
        <f t="shared" si="45"/>
        <v>0</v>
      </c>
      <c r="FI50" s="64">
        <f t="shared" si="46"/>
        <v>0</v>
      </c>
      <c r="FJ50" s="64">
        <f t="shared" si="47"/>
        <v>0</v>
      </c>
      <c r="FK50" s="64">
        <f t="shared" si="48"/>
        <v>0</v>
      </c>
      <c r="FL50" s="64">
        <f t="shared" si="49"/>
        <v>0</v>
      </c>
      <c r="FM50" s="64">
        <f t="shared" si="50"/>
        <v>0</v>
      </c>
      <c r="FN50" s="64">
        <f t="shared" si="51"/>
        <v>0</v>
      </c>
      <c r="FO50" s="64">
        <f t="shared" si="52"/>
        <v>0</v>
      </c>
      <c r="FP50" s="64">
        <f t="shared" si="53"/>
        <v>0</v>
      </c>
      <c r="FQ50" s="64">
        <f t="shared" si="54"/>
        <v>0</v>
      </c>
      <c r="FR50" s="380">
        <f t="shared" si="55"/>
        <v>9000</v>
      </c>
      <c r="FS50" s="380">
        <f t="shared" si="56"/>
        <v>21323.333333333332</v>
      </c>
      <c r="FT50" s="64">
        <f t="shared" si="83"/>
        <v>0</v>
      </c>
      <c r="FU50" s="64">
        <f t="shared" si="57"/>
        <v>0</v>
      </c>
      <c r="FV50" s="64">
        <f t="shared" si="58"/>
        <v>500</v>
      </c>
      <c r="FW50" s="64">
        <f t="shared" si="59"/>
        <v>0</v>
      </c>
      <c r="FX50" s="64">
        <f t="shared" si="60"/>
        <v>8500</v>
      </c>
      <c r="FY50" s="64">
        <f t="shared" si="61"/>
        <v>0</v>
      </c>
      <c r="FZ50" s="64">
        <f t="shared" si="62"/>
        <v>0</v>
      </c>
      <c r="GA50" s="64">
        <f t="shared" si="63"/>
        <v>21323.333333333332</v>
      </c>
      <c r="GB50" s="64">
        <f t="shared" si="64"/>
        <v>0</v>
      </c>
      <c r="GC50" s="64">
        <f t="shared" si="65"/>
        <v>0</v>
      </c>
      <c r="GD50" s="64">
        <f t="shared" si="66"/>
        <v>0</v>
      </c>
      <c r="GE50" s="64">
        <f t="shared" si="67"/>
        <v>0</v>
      </c>
    </row>
    <row r="51" spans="1:187" s="35" customFormat="1" ht="39.75" hidden="1" customHeight="1" outlineLevel="1">
      <c r="A51" s="361" t="s">
        <v>512</v>
      </c>
      <c r="B51" s="577" t="s">
        <v>576</v>
      </c>
      <c r="C51" s="578"/>
      <c r="D51" s="283" t="s">
        <v>518</v>
      </c>
      <c r="E51" s="373" t="s">
        <v>519</v>
      </c>
      <c r="F51" s="373"/>
      <c r="G51" s="373"/>
      <c r="H51" s="245"/>
      <c r="I51" s="245"/>
      <c r="J51" s="245">
        <v>2018</v>
      </c>
      <c r="K51" s="245">
        <v>2020</v>
      </c>
      <c r="L51" s="245"/>
      <c r="M51" s="34">
        <f>SUM(M52:M53)</f>
        <v>332955</v>
      </c>
      <c r="N51" s="34"/>
      <c r="O51" s="34">
        <f>SUM(O52:O53)</f>
        <v>515383.93717000005</v>
      </c>
      <c r="P51" s="34">
        <f t="shared" ref="P51:AW51" si="131">SUM(P52:P53)</f>
        <v>0</v>
      </c>
      <c r="Q51" s="34">
        <f t="shared" si="131"/>
        <v>0</v>
      </c>
      <c r="R51" s="34">
        <f>SUM(R52:R53)</f>
        <v>332955</v>
      </c>
      <c r="S51" s="34">
        <f>SUM(S52:S53)</f>
        <v>332262.82981000002</v>
      </c>
      <c r="T51" s="34">
        <f t="shared" si="131"/>
        <v>0</v>
      </c>
      <c r="U51" s="34">
        <f>SUM(U52:U53)</f>
        <v>0</v>
      </c>
      <c r="V51" s="66">
        <f t="shared" si="85"/>
        <v>0</v>
      </c>
      <c r="W51" s="34">
        <f t="shared" ref="W51:AE51" si="132">SUM(W52:W53)</f>
        <v>1408.94102</v>
      </c>
      <c r="X51" s="34">
        <f t="shared" si="132"/>
        <v>0</v>
      </c>
      <c r="Y51" s="34">
        <f t="shared" si="132"/>
        <v>0</v>
      </c>
      <c r="Z51" s="34">
        <f t="shared" si="132"/>
        <v>0</v>
      </c>
      <c r="AA51" s="34">
        <f t="shared" si="132"/>
        <v>0</v>
      </c>
      <c r="AB51" s="34">
        <f t="shared" si="132"/>
        <v>0</v>
      </c>
      <c r="AC51" s="34">
        <f t="shared" si="132"/>
        <v>0</v>
      </c>
      <c r="AD51" s="34">
        <f t="shared" si="132"/>
        <v>0</v>
      </c>
      <c r="AE51" s="34">
        <f t="shared" si="132"/>
        <v>0</v>
      </c>
      <c r="AF51" s="34"/>
      <c r="AG51" s="34">
        <f t="shared" si="131"/>
        <v>0</v>
      </c>
      <c r="AH51" s="34">
        <f t="shared" si="131"/>
        <v>183121.10736000002</v>
      </c>
      <c r="AI51" s="34">
        <f t="shared" si="84"/>
        <v>0</v>
      </c>
      <c r="AJ51" s="34"/>
      <c r="AK51" s="34"/>
      <c r="AL51" s="34"/>
      <c r="AM51" s="34"/>
      <c r="AN51" s="34"/>
      <c r="AO51" s="34"/>
      <c r="AP51" s="34"/>
      <c r="AQ51" s="34"/>
      <c r="AR51" s="34"/>
      <c r="AS51" s="34">
        <f t="shared" si="131"/>
        <v>0</v>
      </c>
      <c r="AT51" s="34">
        <f t="shared" si="131"/>
        <v>0</v>
      </c>
      <c r="AU51" s="34"/>
      <c r="AV51" s="34">
        <f t="shared" si="131"/>
        <v>0</v>
      </c>
      <c r="AW51" s="34">
        <f t="shared" si="131"/>
        <v>0</v>
      </c>
      <c r="AX51" s="68"/>
      <c r="AY51" s="68">
        <f>+BA51+BC51+BE51+BG51+BI51+BK51</f>
        <v>0</v>
      </c>
      <c r="AZ51" s="68">
        <f>+BB51+BD51+BF51+BH51+BJ51+BL51</f>
        <v>0</v>
      </c>
      <c r="BA51" s="68"/>
      <c r="BB51" s="68"/>
      <c r="BC51" s="68"/>
      <c r="BD51" s="68"/>
      <c r="BE51" s="68"/>
      <c r="BF51" s="68"/>
      <c r="BG51" s="68"/>
      <c r="BH51" s="68"/>
      <c r="BI51" s="68"/>
      <c r="BJ51" s="68"/>
      <c r="BK51" s="199"/>
      <c r="BL51" s="199"/>
      <c r="BM51" s="34">
        <f t="shared" si="119"/>
        <v>0</v>
      </c>
      <c r="BN51" s="34">
        <f t="shared" si="119"/>
        <v>0</v>
      </c>
      <c r="BO51" s="228"/>
      <c r="BP51" s="228"/>
      <c r="BQ51" s="228"/>
      <c r="BR51" s="228"/>
      <c r="BS51" s="228"/>
      <c r="BT51" s="228"/>
      <c r="BU51" s="228"/>
      <c r="BV51" s="228"/>
      <c r="BW51" s="228"/>
      <c r="BX51" s="228"/>
      <c r="BY51" s="228"/>
      <c r="BZ51" s="228"/>
      <c r="CA51" s="68">
        <f t="shared" si="129"/>
        <v>332955</v>
      </c>
      <c r="CB51" s="68">
        <f t="shared" si="129"/>
        <v>515383.93717000005</v>
      </c>
      <c r="CC51" s="68">
        <f t="shared" ref="CC51:CD51" si="133">+CC52+CC53</f>
        <v>0</v>
      </c>
      <c r="CD51" s="68">
        <f t="shared" si="133"/>
        <v>0</v>
      </c>
      <c r="CE51" s="68">
        <f>+CE52+CE53</f>
        <v>332955</v>
      </c>
      <c r="CF51" s="68">
        <f>+CF52+CF53</f>
        <v>332262.82981000002</v>
      </c>
      <c r="CG51" s="68">
        <f t="shared" ref="CG51:CN51" si="134">+CG52+CG53</f>
        <v>0</v>
      </c>
      <c r="CH51" s="68">
        <f>+CH52+CH53</f>
        <v>0</v>
      </c>
      <c r="CI51" s="68">
        <f t="shared" si="134"/>
        <v>0</v>
      </c>
      <c r="CJ51" s="68">
        <f>+CJ52+CJ53</f>
        <v>183121.10736000002</v>
      </c>
      <c r="CK51" s="68">
        <f t="shared" si="134"/>
        <v>0</v>
      </c>
      <c r="CL51" s="68">
        <f t="shared" si="134"/>
        <v>0</v>
      </c>
      <c r="CM51" s="68">
        <f t="shared" si="134"/>
        <v>0</v>
      </c>
      <c r="CN51" s="68">
        <f t="shared" si="134"/>
        <v>0</v>
      </c>
      <c r="CO51" s="34">
        <f t="shared" si="130"/>
        <v>0</v>
      </c>
      <c r="CP51" s="34">
        <f t="shared" si="130"/>
        <v>0</v>
      </c>
      <c r="CQ51" s="68">
        <f t="shared" ref="CQ51:DB51" si="135">+CQ52+CQ53</f>
        <v>0</v>
      </c>
      <c r="CR51" s="68">
        <f t="shared" si="135"/>
        <v>0</v>
      </c>
      <c r="CS51" s="68">
        <f t="shared" si="135"/>
        <v>0</v>
      </c>
      <c r="CT51" s="68">
        <f t="shared" si="135"/>
        <v>0</v>
      </c>
      <c r="CU51" s="68">
        <f t="shared" si="135"/>
        <v>0</v>
      </c>
      <c r="CV51" s="68">
        <f t="shared" si="135"/>
        <v>0</v>
      </c>
      <c r="CW51" s="68">
        <f t="shared" si="135"/>
        <v>0</v>
      </c>
      <c r="CX51" s="68">
        <f t="shared" si="135"/>
        <v>0</v>
      </c>
      <c r="CY51" s="68">
        <f t="shared" si="135"/>
        <v>0</v>
      </c>
      <c r="CZ51" s="68">
        <f t="shared" si="135"/>
        <v>0</v>
      </c>
      <c r="DA51" s="68">
        <f t="shared" si="135"/>
        <v>0</v>
      </c>
      <c r="DB51" s="68">
        <f t="shared" si="135"/>
        <v>0</v>
      </c>
      <c r="DC51" s="245"/>
      <c r="DD51" s="245"/>
      <c r="DE51" s="245"/>
      <c r="DF51" s="245"/>
      <c r="DG51" s="245"/>
      <c r="DH51" s="245"/>
      <c r="DI51" s="245"/>
      <c r="DJ51" s="245"/>
      <c r="DK51" s="33"/>
      <c r="DL51" s="33"/>
      <c r="DM51" s="34"/>
      <c r="DN51" s="64">
        <f t="shared" si="75"/>
        <v>0</v>
      </c>
      <c r="DO51" s="64">
        <f t="shared" si="76"/>
        <v>0</v>
      </c>
      <c r="DP51" s="64">
        <f t="shared" si="77"/>
        <v>0</v>
      </c>
      <c r="DQ51" s="64">
        <f t="shared" si="78"/>
        <v>0</v>
      </c>
      <c r="DR51" s="64">
        <f t="shared" si="7"/>
        <v>0</v>
      </c>
      <c r="DS51" s="64">
        <f t="shared" si="8"/>
        <v>0</v>
      </c>
      <c r="DT51" s="64">
        <f t="shared" si="9"/>
        <v>0</v>
      </c>
      <c r="DU51" s="64">
        <f t="shared" si="10"/>
        <v>0</v>
      </c>
      <c r="DV51" s="64">
        <f t="shared" si="11"/>
        <v>0</v>
      </c>
      <c r="DW51" s="64">
        <f t="shared" si="12"/>
        <v>0</v>
      </c>
      <c r="DX51" s="64">
        <f t="shared" si="13"/>
        <v>0</v>
      </c>
      <c r="DY51" s="64">
        <f t="shared" si="14"/>
        <v>0</v>
      </c>
      <c r="DZ51" s="64">
        <f t="shared" si="15"/>
        <v>0</v>
      </c>
      <c r="EA51" s="64">
        <f t="shared" si="16"/>
        <v>0</v>
      </c>
      <c r="EB51" s="64">
        <f t="shared" si="79"/>
        <v>0</v>
      </c>
      <c r="EC51" s="64">
        <f t="shared" si="80"/>
        <v>0</v>
      </c>
      <c r="ED51" s="64">
        <f t="shared" si="17"/>
        <v>0</v>
      </c>
      <c r="EE51" s="64">
        <f t="shared" si="18"/>
        <v>0</v>
      </c>
      <c r="EF51" s="64">
        <f t="shared" si="19"/>
        <v>0</v>
      </c>
      <c r="EG51" s="64">
        <f t="shared" si="20"/>
        <v>0</v>
      </c>
      <c r="EH51" s="64">
        <f t="shared" si="21"/>
        <v>0</v>
      </c>
      <c r="EI51" s="64">
        <f t="shared" si="22"/>
        <v>0</v>
      </c>
      <c r="EJ51" s="64">
        <f t="shared" si="23"/>
        <v>0</v>
      </c>
      <c r="EK51" s="64">
        <f t="shared" si="24"/>
        <v>0</v>
      </c>
      <c r="EL51" s="64">
        <f t="shared" si="25"/>
        <v>0</v>
      </c>
      <c r="EM51" s="64">
        <f t="shared" si="26"/>
        <v>0</v>
      </c>
      <c r="EN51" s="64">
        <f t="shared" si="27"/>
        <v>0</v>
      </c>
      <c r="EO51" s="64">
        <f t="shared" si="28"/>
        <v>0</v>
      </c>
      <c r="EP51" s="64">
        <f t="shared" si="81"/>
        <v>332955</v>
      </c>
      <c r="EQ51" s="64">
        <f t="shared" si="29"/>
        <v>515383.93717000005</v>
      </c>
      <c r="ER51" s="64">
        <f t="shared" si="30"/>
        <v>0</v>
      </c>
      <c r="ES51" s="64">
        <f t="shared" si="31"/>
        <v>0</v>
      </c>
      <c r="ET51" s="64">
        <f t="shared" si="32"/>
        <v>332955</v>
      </c>
      <c r="EU51" s="64">
        <f t="shared" si="33"/>
        <v>332262.82981000002</v>
      </c>
      <c r="EV51" s="64">
        <f t="shared" si="34"/>
        <v>0</v>
      </c>
      <c r="EW51" s="64">
        <f t="shared" si="35"/>
        <v>0</v>
      </c>
      <c r="EX51" s="64">
        <f t="shared" si="36"/>
        <v>0</v>
      </c>
      <c r="EY51" s="64">
        <f t="shared" si="37"/>
        <v>183121.10736000002</v>
      </c>
      <c r="EZ51" s="64">
        <f t="shared" si="38"/>
        <v>0</v>
      </c>
      <c r="FA51" s="64">
        <f t="shared" si="39"/>
        <v>0</v>
      </c>
      <c r="FB51" s="64">
        <f t="shared" si="40"/>
        <v>0</v>
      </c>
      <c r="FC51" s="64">
        <f t="shared" si="41"/>
        <v>0</v>
      </c>
      <c r="FD51" s="64">
        <f t="shared" si="82"/>
        <v>0</v>
      </c>
      <c r="FE51" s="64">
        <f t="shared" si="42"/>
        <v>0</v>
      </c>
      <c r="FF51" s="64">
        <f t="shared" si="43"/>
        <v>0</v>
      </c>
      <c r="FG51" s="64">
        <f t="shared" si="44"/>
        <v>0</v>
      </c>
      <c r="FH51" s="64">
        <f t="shared" si="45"/>
        <v>0</v>
      </c>
      <c r="FI51" s="64">
        <f t="shared" si="46"/>
        <v>0</v>
      </c>
      <c r="FJ51" s="64">
        <f t="shared" si="47"/>
        <v>0</v>
      </c>
      <c r="FK51" s="64">
        <f t="shared" si="48"/>
        <v>0</v>
      </c>
      <c r="FL51" s="64">
        <f t="shared" si="49"/>
        <v>0</v>
      </c>
      <c r="FM51" s="64">
        <f t="shared" si="50"/>
        <v>0</v>
      </c>
      <c r="FN51" s="64">
        <f t="shared" si="51"/>
        <v>0</v>
      </c>
      <c r="FO51" s="64">
        <f t="shared" si="52"/>
        <v>0</v>
      </c>
      <c r="FP51" s="64">
        <f t="shared" si="53"/>
        <v>0</v>
      </c>
      <c r="FQ51" s="64">
        <f t="shared" si="54"/>
        <v>0</v>
      </c>
      <c r="FR51" s="380">
        <f t="shared" si="55"/>
        <v>332955</v>
      </c>
      <c r="FS51" s="380">
        <f t="shared" si="56"/>
        <v>515383.93717000005</v>
      </c>
      <c r="FT51" s="64">
        <f t="shared" si="83"/>
        <v>0</v>
      </c>
      <c r="FU51" s="64">
        <f t="shared" si="57"/>
        <v>0</v>
      </c>
      <c r="FV51" s="64">
        <f t="shared" si="58"/>
        <v>332955</v>
      </c>
      <c r="FW51" s="64">
        <f t="shared" si="59"/>
        <v>332262.82981000002</v>
      </c>
      <c r="FX51" s="64">
        <f t="shared" si="60"/>
        <v>0</v>
      </c>
      <c r="FY51" s="64">
        <f t="shared" si="61"/>
        <v>0</v>
      </c>
      <c r="FZ51" s="64">
        <f t="shared" si="62"/>
        <v>0</v>
      </c>
      <c r="GA51" s="64">
        <f t="shared" si="63"/>
        <v>183121.10736000002</v>
      </c>
      <c r="GB51" s="64">
        <f t="shared" si="64"/>
        <v>0</v>
      </c>
      <c r="GC51" s="64">
        <f t="shared" si="65"/>
        <v>0</v>
      </c>
      <c r="GD51" s="64">
        <f t="shared" si="66"/>
        <v>0</v>
      </c>
      <c r="GE51" s="64">
        <f t="shared" si="67"/>
        <v>0</v>
      </c>
    </row>
    <row r="52" spans="1:187" s="35" customFormat="1" ht="29.25" hidden="1" customHeight="1" outlineLevel="2">
      <c r="A52" s="361" t="s">
        <v>512</v>
      </c>
      <c r="B52" s="292" t="s">
        <v>524</v>
      </c>
      <c r="C52" s="293"/>
      <c r="D52" s="283" t="s">
        <v>520</v>
      </c>
      <c r="E52" s="373" t="s">
        <v>521</v>
      </c>
      <c r="F52" s="373"/>
      <c r="G52" s="373"/>
      <c r="H52" s="245"/>
      <c r="I52" s="245"/>
      <c r="J52" s="245">
        <v>2018</v>
      </c>
      <c r="K52" s="245">
        <v>2018</v>
      </c>
      <c r="L52" s="245"/>
      <c r="M52" s="34">
        <f>+P52+R52+T52+AG52+AS52+AV52</f>
        <v>332955</v>
      </c>
      <c r="N52" s="34"/>
      <c r="O52" s="34">
        <f t="shared" ref="O52:O59" si="136">+Q52+S52+U52+AH52+AT52+AW52</f>
        <v>332262.82981000002</v>
      </c>
      <c r="P52" s="34">
        <f t="shared" ref="P52:U59" si="137">BA52+BO52+CC52+CQ52</f>
        <v>0</v>
      </c>
      <c r="Q52" s="34">
        <f t="shared" si="137"/>
        <v>0</v>
      </c>
      <c r="R52" s="34">
        <f t="shared" si="137"/>
        <v>332955</v>
      </c>
      <c r="S52" s="34">
        <f t="shared" si="137"/>
        <v>332262.82981000002</v>
      </c>
      <c r="T52" s="34">
        <f t="shared" si="137"/>
        <v>0</v>
      </c>
      <c r="U52" s="34">
        <f t="shared" si="137"/>
        <v>0</v>
      </c>
      <c r="V52" s="66">
        <f t="shared" si="85"/>
        <v>0</v>
      </c>
      <c r="W52" s="342">
        <v>1408.94102</v>
      </c>
      <c r="X52" s="34"/>
      <c r="Y52" s="34"/>
      <c r="Z52" s="34"/>
      <c r="AA52" s="34"/>
      <c r="AB52" s="34"/>
      <c r="AC52" s="34"/>
      <c r="AD52" s="34"/>
      <c r="AE52" s="34"/>
      <c r="AF52" s="34"/>
      <c r="AG52" s="34">
        <f>BG52+BU52+CI52+CW52</f>
        <v>0</v>
      </c>
      <c r="AH52" s="34">
        <f>BH52+BV52+CJ52+CX52</f>
        <v>0</v>
      </c>
      <c r="AI52" s="34">
        <f t="shared" si="84"/>
        <v>0</v>
      </c>
      <c r="AJ52" s="34"/>
      <c r="AK52" s="34"/>
      <c r="AL52" s="34"/>
      <c r="AM52" s="34"/>
      <c r="AN52" s="34"/>
      <c r="AO52" s="34"/>
      <c r="AP52" s="34"/>
      <c r="AQ52" s="34"/>
      <c r="AR52" s="34"/>
      <c r="AS52" s="34">
        <f>BI52+BW52+CK52+CY52</f>
        <v>0</v>
      </c>
      <c r="AT52" s="34">
        <f>BJ52+BX52+CL52+CZ52</f>
        <v>0</v>
      </c>
      <c r="AU52" s="34"/>
      <c r="AV52" s="34">
        <f t="shared" ref="AV52:AW59" si="138">BK52+BY52+CM52+DA52</f>
        <v>0</v>
      </c>
      <c r="AW52" s="34">
        <f t="shared" si="138"/>
        <v>0</v>
      </c>
      <c r="AX52" s="68"/>
      <c r="AY52" s="68">
        <f t="shared" si="128"/>
        <v>0</v>
      </c>
      <c r="AZ52" s="34">
        <f t="shared" si="128"/>
        <v>0</v>
      </c>
      <c r="BA52" s="68"/>
      <c r="BB52" s="68"/>
      <c r="BC52" s="68"/>
      <c r="BD52" s="68"/>
      <c r="BE52" s="68"/>
      <c r="BF52" s="68"/>
      <c r="BG52" s="68"/>
      <c r="BH52" s="68"/>
      <c r="BI52" s="68"/>
      <c r="BJ52" s="68"/>
      <c r="BK52" s="199"/>
      <c r="BL52" s="199"/>
      <c r="BM52" s="34">
        <f t="shared" si="119"/>
        <v>0</v>
      </c>
      <c r="BN52" s="34">
        <f t="shared" si="119"/>
        <v>0</v>
      </c>
      <c r="BO52" s="228"/>
      <c r="BP52" s="228"/>
      <c r="BQ52" s="228"/>
      <c r="BR52" s="228"/>
      <c r="BS52" s="228"/>
      <c r="BT52" s="228"/>
      <c r="BU52" s="228"/>
      <c r="BV52" s="228"/>
      <c r="BW52" s="228"/>
      <c r="BX52" s="228"/>
      <c r="BY52" s="228"/>
      <c r="BZ52" s="228"/>
      <c r="CA52" s="68">
        <f t="shared" si="129"/>
        <v>332955</v>
      </c>
      <c r="CB52" s="68">
        <f t="shared" si="129"/>
        <v>332262.82981000002</v>
      </c>
      <c r="CC52" s="228"/>
      <c r="CD52" s="228"/>
      <c r="CE52" s="68">
        <v>332955</v>
      </c>
      <c r="CF52" s="68">
        <v>332262.82981000002</v>
      </c>
      <c r="CG52" s="68"/>
      <c r="CH52" s="68"/>
      <c r="CI52" s="68"/>
      <c r="CJ52" s="68"/>
      <c r="CK52" s="228"/>
      <c r="CL52" s="228"/>
      <c r="CM52" s="228"/>
      <c r="CN52" s="228"/>
      <c r="CO52" s="34">
        <f t="shared" si="130"/>
        <v>0</v>
      </c>
      <c r="CP52" s="34">
        <f t="shared" si="130"/>
        <v>0</v>
      </c>
      <c r="CQ52" s="228"/>
      <c r="CR52" s="228"/>
      <c r="CS52" s="228"/>
      <c r="CT52" s="228"/>
      <c r="CU52" s="228"/>
      <c r="CV52" s="228"/>
      <c r="CW52" s="228"/>
      <c r="CX52" s="228"/>
      <c r="CY52" s="228"/>
      <c r="CZ52" s="365"/>
      <c r="DA52" s="187"/>
      <c r="DB52" s="187"/>
      <c r="DC52" s="245"/>
      <c r="DD52" s="245"/>
      <c r="DE52" s="245"/>
      <c r="DF52" s="245"/>
      <c r="DG52" s="245"/>
      <c r="DH52" s="245"/>
      <c r="DI52" s="245"/>
      <c r="DJ52" s="245"/>
      <c r="DK52" s="33"/>
      <c r="DL52" s="33"/>
      <c r="DM52" s="34"/>
      <c r="DN52" s="64">
        <f t="shared" si="75"/>
        <v>0</v>
      </c>
      <c r="DO52" s="64">
        <f t="shared" si="76"/>
        <v>0</v>
      </c>
      <c r="DP52" s="64">
        <f t="shared" si="77"/>
        <v>0</v>
      </c>
      <c r="DQ52" s="64">
        <f t="shared" si="78"/>
        <v>0</v>
      </c>
      <c r="DR52" s="64">
        <f t="shared" si="7"/>
        <v>0</v>
      </c>
      <c r="DS52" s="64">
        <f t="shared" si="8"/>
        <v>0</v>
      </c>
      <c r="DT52" s="64">
        <f t="shared" si="9"/>
        <v>0</v>
      </c>
      <c r="DU52" s="64">
        <f t="shared" si="10"/>
        <v>0</v>
      </c>
      <c r="DV52" s="64">
        <f t="shared" si="11"/>
        <v>0</v>
      </c>
      <c r="DW52" s="64">
        <f t="shared" si="12"/>
        <v>0</v>
      </c>
      <c r="DX52" s="64">
        <f t="shared" si="13"/>
        <v>0</v>
      </c>
      <c r="DY52" s="64">
        <f t="shared" si="14"/>
        <v>0</v>
      </c>
      <c r="DZ52" s="64">
        <f t="shared" si="15"/>
        <v>0</v>
      </c>
      <c r="EA52" s="64">
        <f t="shared" si="16"/>
        <v>0</v>
      </c>
      <c r="EB52" s="64">
        <f t="shared" si="79"/>
        <v>0</v>
      </c>
      <c r="EC52" s="64">
        <f t="shared" si="80"/>
        <v>0</v>
      </c>
      <c r="ED52" s="64">
        <f t="shared" si="17"/>
        <v>0</v>
      </c>
      <c r="EE52" s="64">
        <f t="shared" si="18"/>
        <v>0</v>
      </c>
      <c r="EF52" s="64">
        <f t="shared" si="19"/>
        <v>0</v>
      </c>
      <c r="EG52" s="64">
        <f t="shared" si="20"/>
        <v>0</v>
      </c>
      <c r="EH52" s="64">
        <f t="shared" si="21"/>
        <v>0</v>
      </c>
      <c r="EI52" s="64">
        <f t="shared" si="22"/>
        <v>0</v>
      </c>
      <c r="EJ52" s="64">
        <f t="shared" si="23"/>
        <v>0</v>
      </c>
      <c r="EK52" s="64">
        <f t="shared" si="24"/>
        <v>0</v>
      </c>
      <c r="EL52" s="64">
        <f t="shared" si="25"/>
        <v>0</v>
      </c>
      <c r="EM52" s="64">
        <f t="shared" si="26"/>
        <v>0</v>
      </c>
      <c r="EN52" s="64">
        <f t="shared" si="27"/>
        <v>0</v>
      </c>
      <c r="EO52" s="64">
        <f t="shared" si="28"/>
        <v>0</v>
      </c>
      <c r="EP52" s="64">
        <f t="shared" si="81"/>
        <v>332955</v>
      </c>
      <c r="EQ52" s="64">
        <f t="shared" si="29"/>
        <v>332262.82981000002</v>
      </c>
      <c r="ER52" s="64">
        <f t="shared" si="30"/>
        <v>0</v>
      </c>
      <c r="ES52" s="64">
        <f t="shared" si="31"/>
        <v>0</v>
      </c>
      <c r="ET52" s="64">
        <f t="shared" si="32"/>
        <v>332955</v>
      </c>
      <c r="EU52" s="64">
        <f t="shared" si="33"/>
        <v>332262.82981000002</v>
      </c>
      <c r="EV52" s="64">
        <f t="shared" si="34"/>
        <v>0</v>
      </c>
      <c r="EW52" s="64">
        <f t="shared" si="35"/>
        <v>0</v>
      </c>
      <c r="EX52" s="64">
        <f t="shared" si="36"/>
        <v>0</v>
      </c>
      <c r="EY52" s="64">
        <f t="shared" si="37"/>
        <v>0</v>
      </c>
      <c r="EZ52" s="64">
        <f t="shared" si="38"/>
        <v>0</v>
      </c>
      <c r="FA52" s="64">
        <f t="shared" si="39"/>
        <v>0</v>
      </c>
      <c r="FB52" s="64">
        <f t="shared" si="40"/>
        <v>0</v>
      </c>
      <c r="FC52" s="64">
        <f t="shared" si="41"/>
        <v>0</v>
      </c>
      <c r="FD52" s="64">
        <f t="shared" si="82"/>
        <v>0</v>
      </c>
      <c r="FE52" s="64">
        <f t="shared" si="42"/>
        <v>0</v>
      </c>
      <c r="FF52" s="64">
        <f t="shared" si="43"/>
        <v>0</v>
      </c>
      <c r="FG52" s="64">
        <f t="shared" si="44"/>
        <v>0</v>
      </c>
      <c r="FH52" s="64">
        <f t="shared" si="45"/>
        <v>0</v>
      </c>
      <c r="FI52" s="64">
        <f t="shared" si="46"/>
        <v>0</v>
      </c>
      <c r="FJ52" s="64">
        <f t="shared" si="47"/>
        <v>0</v>
      </c>
      <c r="FK52" s="64">
        <f t="shared" si="48"/>
        <v>0</v>
      </c>
      <c r="FL52" s="64">
        <f t="shared" si="49"/>
        <v>0</v>
      </c>
      <c r="FM52" s="64">
        <f t="shared" si="50"/>
        <v>0</v>
      </c>
      <c r="FN52" s="64">
        <f t="shared" si="51"/>
        <v>0</v>
      </c>
      <c r="FO52" s="64">
        <f t="shared" si="52"/>
        <v>0</v>
      </c>
      <c r="FP52" s="64">
        <f t="shared" si="53"/>
        <v>0</v>
      </c>
      <c r="FQ52" s="64">
        <f t="shared" si="54"/>
        <v>0</v>
      </c>
      <c r="FR52" s="380">
        <f t="shared" si="55"/>
        <v>332955</v>
      </c>
      <c r="FS52" s="380">
        <f t="shared" si="56"/>
        <v>332262.82981000002</v>
      </c>
      <c r="FT52" s="64">
        <f t="shared" si="83"/>
        <v>0</v>
      </c>
      <c r="FU52" s="64">
        <f t="shared" si="57"/>
        <v>0</v>
      </c>
      <c r="FV52" s="64">
        <f t="shared" si="58"/>
        <v>332955</v>
      </c>
      <c r="FW52" s="64">
        <f t="shared" si="59"/>
        <v>332262.82981000002</v>
      </c>
      <c r="FX52" s="64">
        <f t="shared" si="60"/>
        <v>0</v>
      </c>
      <c r="FY52" s="64">
        <f t="shared" si="61"/>
        <v>0</v>
      </c>
      <c r="FZ52" s="64">
        <f t="shared" si="62"/>
        <v>0</v>
      </c>
      <c r="GA52" s="64">
        <f t="shared" si="63"/>
        <v>0</v>
      </c>
      <c r="GB52" s="64">
        <f t="shared" si="64"/>
        <v>0</v>
      </c>
      <c r="GC52" s="64">
        <f t="shared" si="65"/>
        <v>0</v>
      </c>
      <c r="GD52" s="64">
        <f t="shared" si="66"/>
        <v>0</v>
      </c>
      <c r="GE52" s="64">
        <f t="shared" si="67"/>
        <v>0</v>
      </c>
    </row>
    <row r="53" spans="1:187" s="35" customFormat="1" ht="29.25" hidden="1" customHeight="1" outlineLevel="2">
      <c r="A53" s="361" t="s">
        <v>512</v>
      </c>
      <c r="B53" s="292" t="s">
        <v>539</v>
      </c>
      <c r="C53" s="293"/>
      <c r="D53" s="283" t="s">
        <v>523</v>
      </c>
      <c r="E53" s="373" t="s">
        <v>522</v>
      </c>
      <c r="F53" s="373"/>
      <c r="G53" s="373"/>
      <c r="H53" s="245"/>
      <c r="I53" s="245"/>
      <c r="J53" s="245">
        <v>2020</v>
      </c>
      <c r="K53" s="245">
        <v>2020</v>
      </c>
      <c r="L53" s="245"/>
      <c r="M53" s="34">
        <f>+P53+R53+T53+AG53+AS53+AV53</f>
        <v>0</v>
      </c>
      <c r="N53" s="34"/>
      <c r="O53" s="34">
        <f>+Q53+S53+AH53+U53+AT53+AW53</f>
        <v>183121.10736000002</v>
      </c>
      <c r="P53" s="34">
        <f t="shared" si="137"/>
        <v>0</v>
      </c>
      <c r="Q53" s="34">
        <f t="shared" si="137"/>
        <v>0</v>
      </c>
      <c r="R53" s="34">
        <f t="shared" si="137"/>
        <v>0</v>
      </c>
      <c r="S53" s="34">
        <f t="shared" si="137"/>
        <v>0</v>
      </c>
      <c r="T53" s="34">
        <f t="shared" si="137"/>
        <v>0</v>
      </c>
      <c r="U53" s="34">
        <f t="shared" si="137"/>
        <v>0</v>
      </c>
      <c r="V53" s="66">
        <f t="shared" si="85"/>
        <v>0</v>
      </c>
      <c r="W53" s="34"/>
      <c r="X53" s="34"/>
      <c r="Y53" s="34"/>
      <c r="Z53" s="34"/>
      <c r="AA53" s="34"/>
      <c r="AB53" s="34"/>
      <c r="AC53" s="34"/>
      <c r="AD53" s="34"/>
      <c r="AE53" s="34"/>
      <c r="AF53" s="34"/>
      <c r="AG53" s="34">
        <f>BG53+BU53+CI53+CW53</f>
        <v>0</v>
      </c>
      <c r="AH53" s="34">
        <f>BH53+BV53+CJ53+CX53</f>
        <v>183121.10736000002</v>
      </c>
      <c r="AI53" s="34">
        <f t="shared" si="84"/>
        <v>0</v>
      </c>
      <c r="AJ53" s="34"/>
      <c r="AK53" s="34"/>
      <c r="AL53" s="34"/>
      <c r="AM53" s="34"/>
      <c r="AN53" s="34"/>
      <c r="AO53" s="34"/>
      <c r="AP53" s="34"/>
      <c r="AQ53" s="34"/>
      <c r="AR53" s="34"/>
      <c r="AS53" s="34">
        <f>BI53+BW53+CK53+CY53</f>
        <v>0</v>
      </c>
      <c r="AT53" s="34">
        <f>BJ53+BX53+CL53+CZ53</f>
        <v>0</v>
      </c>
      <c r="AU53" s="34"/>
      <c r="AV53" s="34">
        <f t="shared" si="138"/>
        <v>0</v>
      </c>
      <c r="AW53" s="34">
        <f t="shared" si="138"/>
        <v>0</v>
      </c>
      <c r="AX53" s="68"/>
      <c r="AY53" s="68">
        <f t="shared" si="128"/>
        <v>0</v>
      </c>
      <c r="AZ53" s="34">
        <f t="shared" si="128"/>
        <v>0</v>
      </c>
      <c r="BA53" s="68"/>
      <c r="BB53" s="68"/>
      <c r="BC53" s="68"/>
      <c r="BD53" s="68"/>
      <c r="BE53" s="68"/>
      <c r="BF53" s="68"/>
      <c r="BG53" s="68"/>
      <c r="BH53" s="68"/>
      <c r="BI53" s="68"/>
      <c r="BJ53" s="68"/>
      <c r="BK53" s="199"/>
      <c r="BL53" s="199"/>
      <c r="BM53" s="34">
        <f t="shared" si="119"/>
        <v>0</v>
      </c>
      <c r="BN53" s="34">
        <f t="shared" si="119"/>
        <v>0</v>
      </c>
      <c r="BO53" s="228"/>
      <c r="BP53" s="228"/>
      <c r="BQ53" s="228"/>
      <c r="BR53" s="228"/>
      <c r="BS53" s="228"/>
      <c r="BT53" s="228"/>
      <c r="BU53" s="228"/>
      <c r="BV53" s="228"/>
      <c r="BW53" s="228"/>
      <c r="BX53" s="228"/>
      <c r="BY53" s="228"/>
      <c r="BZ53" s="228"/>
      <c r="CA53" s="68">
        <f t="shared" si="129"/>
        <v>0</v>
      </c>
      <c r="CB53" s="68">
        <f>+CD53+CF53+CH53+CJ53+CL53+CN53</f>
        <v>183121.10736000002</v>
      </c>
      <c r="CC53" s="228"/>
      <c r="CD53" s="228"/>
      <c r="CE53" s="68"/>
      <c r="CF53" s="68"/>
      <c r="CG53" s="68"/>
      <c r="CH53" s="68"/>
      <c r="CI53" s="68"/>
      <c r="CJ53" s="68">
        <v>183121.10736000002</v>
      </c>
      <c r="CK53" s="228"/>
      <c r="CL53" s="228"/>
      <c r="CM53" s="228"/>
      <c r="CN53" s="228"/>
      <c r="CO53" s="34">
        <f t="shared" si="130"/>
        <v>0</v>
      </c>
      <c r="CP53" s="34">
        <f t="shared" si="130"/>
        <v>0</v>
      </c>
      <c r="CQ53" s="228"/>
      <c r="CR53" s="228"/>
      <c r="CS53" s="228"/>
      <c r="CT53" s="228"/>
      <c r="CU53" s="228"/>
      <c r="CV53" s="228"/>
      <c r="CW53" s="228"/>
      <c r="CX53" s="228"/>
      <c r="CY53" s="228"/>
      <c r="CZ53" s="365"/>
      <c r="DA53" s="187"/>
      <c r="DB53" s="187"/>
      <c r="DC53" s="245"/>
      <c r="DD53" s="245"/>
      <c r="DE53" s="245"/>
      <c r="DF53" s="245"/>
      <c r="DG53" s="245"/>
      <c r="DH53" s="245"/>
      <c r="DI53" s="245"/>
      <c r="DJ53" s="245"/>
      <c r="DK53" s="33"/>
      <c r="DL53" s="33"/>
      <c r="DM53" s="34"/>
      <c r="DN53" s="64">
        <f t="shared" si="75"/>
        <v>0</v>
      </c>
      <c r="DO53" s="64">
        <f t="shared" si="76"/>
        <v>0</v>
      </c>
      <c r="DP53" s="64">
        <f t="shared" si="77"/>
        <v>0</v>
      </c>
      <c r="DQ53" s="64">
        <f t="shared" si="78"/>
        <v>0</v>
      </c>
      <c r="DR53" s="64">
        <f t="shared" si="7"/>
        <v>0</v>
      </c>
      <c r="DS53" s="64">
        <f t="shared" si="8"/>
        <v>0</v>
      </c>
      <c r="DT53" s="64">
        <f t="shared" si="9"/>
        <v>0</v>
      </c>
      <c r="DU53" s="64">
        <f t="shared" si="10"/>
        <v>0</v>
      </c>
      <c r="DV53" s="64">
        <f t="shared" si="11"/>
        <v>0</v>
      </c>
      <c r="DW53" s="64">
        <f t="shared" si="12"/>
        <v>0</v>
      </c>
      <c r="DX53" s="64">
        <f t="shared" si="13"/>
        <v>0</v>
      </c>
      <c r="DY53" s="64">
        <f t="shared" si="14"/>
        <v>0</v>
      </c>
      <c r="DZ53" s="64">
        <f t="shared" si="15"/>
        <v>0</v>
      </c>
      <c r="EA53" s="64">
        <f t="shared" si="16"/>
        <v>0</v>
      </c>
      <c r="EB53" s="64">
        <f t="shared" si="79"/>
        <v>0</v>
      </c>
      <c r="EC53" s="64">
        <f t="shared" si="80"/>
        <v>0</v>
      </c>
      <c r="ED53" s="64">
        <f t="shared" si="17"/>
        <v>0</v>
      </c>
      <c r="EE53" s="64">
        <f t="shared" si="18"/>
        <v>0</v>
      </c>
      <c r="EF53" s="64">
        <f t="shared" si="19"/>
        <v>0</v>
      </c>
      <c r="EG53" s="64">
        <f t="shared" si="20"/>
        <v>0</v>
      </c>
      <c r="EH53" s="64">
        <f t="shared" si="21"/>
        <v>0</v>
      </c>
      <c r="EI53" s="64">
        <f t="shared" si="22"/>
        <v>0</v>
      </c>
      <c r="EJ53" s="64">
        <f t="shared" si="23"/>
        <v>0</v>
      </c>
      <c r="EK53" s="64">
        <f t="shared" si="24"/>
        <v>0</v>
      </c>
      <c r="EL53" s="64">
        <f t="shared" si="25"/>
        <v>0</v>
      </c>
      <c r="EM53" s="64">
        <f t="shared" si="26"/>
        <v>0</v>
      </c>
      <c r="EN53" s="64">
        <f t="shared" si="27"/>
        <v>0</v>
      </c>
      <c r="EO53" s="64">
        <f t="shared" si="28"/>
        <v>0</v>
      </c>
      <c r="EP53" s="64">
        <f t="shared" si="81"/>
        <v>0</v>
      </c>
      <c r="EQ53" s="64">
        <f t="shared" si="29"/>
        <v>183121.10736000002</v>
      </c>
      <c r="ER53" s="64">
        <f t="shared" si="30"/>
        <v>0</v>
      </c>
      <c r="ES53" s="64">
        <f t="shared" si="31"/>
        <v>0</v>
      </c>
      <c r="ET53" s="64">
        <f t="shared" si="32"/>
        <v>0</v>
      </c>
      <c r="EU53" s="64">
        <f t="shared" si="33"/>
        <v>0</v>
      </c>
      <c r="EV53" s="64">
        <f t="shared" si="34"/>
        <v>0</v>
      </c>
      <c r="EW53" s="64">
        <f t="shared" si="35"/>
        <v>0</v>
      </c>
      <c r="EX53" s="64">
        <f t="shared" si="36"/>
        <v>0</v>
      </c>
      <c r="EY53" s="64">
        <f t="shared" si="37"/>
        <v>183121.10736000002</v>
      </c>
      <c r="EZ53" s="64">
        <f t="shared" si="38"/>
        <v>0</v>
      </c>
      <c r="FA53" s="64">
        <f t="shared" si="39"/>
        <v>0</v>
      </c>
      <c r="FB53" s="64">
        <f t="shared" si="40"/>
        <v>0</v>
      </c>
      <c r="FC53" s="64">
        <f t="shared" si="41"/>
        <v>0</v>
      </c>
      <c r="FD53" s="64">
        <f t="shared" si="82"/>
        <v>0</v>
      </c>
      <c r="FE53" s="64">
        <f t="shared" si="42"/>
        <v>0</v>
      </c>
      <c r="FF53" s="64">
        <f t="shared" si="43"/>
        <v>0</v>
      </c>
      <c r="FG53" s="64">
        <f t="shared" si="44"/>
        <v>0</v>
      </c>
      <c r="FH53" s="64">
        <f t="shared" si="45"/>
        <v>0</v>
      </c>
      <c r="FI53" s="64">
        <f t="shared" si="46"/>
        <v>0</v>
      </c>
      <c r="FJ53" s="64">
        <f t="shared" si="47"/>
        <v>0</v>
      </c>
      <c r="FK53" s="64">
        <f t="shared" si="48"/>
        <v>0</v>
      </c>
      <c r="FL53" s="64">
        <f t="shared" si="49"/>
        <v>0</v>
      </c>
      <c r="FM53" s="64">
        <f t="shared" si="50"/>
        <v>0</v>
      </c>
      <c r="FN53" s="64">
        <f t="shared" si="51"/>
        <v>0</v>
      </c>
      <c r="FO53" s="64">
        <f t="shared" si="52"/>
        <v>0</v>
      </c>
      <c r="FP53" s="64">
        <f t="shared" si="53"/>
        <v>0</v>
      </c>
      <c r="FQ53" s="64">
        <f t="shared" si="54"/>
        <v>0</v>
      </c>
      <c r="FR53" s="380">
        <f t="shared" si="55"/>
        <v>0</v>
      </c>
      <c r="FS53" s="380">
        <f t="shared" si="56"/>
        <v>183121.10736000002</v>
      </c>
      <c r="FT53" s="64">
        <f t="shared" si="83"/>
        <v>0</v>
      </c>
      <c r="FU53" s="64">
        <f t="shared" si="57"/>
        <v>0</v>
      </c>
      <c r="FV53" s="64">
        <f t="shared" si="58"/>
        <v>0</v>
      </c>
      <c r="FW53" s="64">
        <f t="shared" si="59"/>
        <v>0</v>
      </c>
      <c r="FX53" s="64">
        <f t="shared" si="60"/>
        <v>0</v>
      </c>
      <c r="FY53" s="64">
        <f t="shared" si="61"/>
        <v>0</v>
      </c>
      <c r="FZ53" s="64">
        <f t="shared" si="62"/>
        <v>0</v>
      </c>
      <c r="GA53" s="64">
        <f t="shared" si="63"/>
        <v>183121.10736000002</v>
      </c>
      <c r="GB53" s="64">
        <f t="shared" si="64"/>
        <v>0</v>
      </c>
      <c r="GC53" s="64">
        <f t="shared" si="65"/>
        <v>0</v>
      </c>
      <c r="GD53" s="64">
        <f t="shared" si="66"/>
        <v>0</v>
      </c>
      <c r="GE53" s="64">
        <f t="shared" si="67"/>
        <v>0</v>
      </c>
    </row>
    <row r="54" spans="1:187" s="35" customFormat="1" ht="29.25" hidden="1" customHeight="1" outlineLevel="2">
      <c r="A54" s="361" t="s">
        <v>512</v>
      </c>
      <c r="B54" s="292" t="s">
        <v>558</v>
      </c>
      <c r="C54" s="294"/>
      <c r="D54" s="282"/>
      <c r="E54" s="363"/>
      <c r="F54" s="363"/>
      <c r="G54" s="373"/>
      <c r="H54" s="245"/>
      <c r="I54" s="245"/>
      <c r="J54" s="245">
        <v>2020</v>
      </c>
      <c r="K54" s="245">
        <v>2020</v>
      </c>
      <c r="L54" s="245"/>
      <c r="M54" s="34">
        <f t="shared" ref="M54:M55" si="139">+P54+R54+T54+AG54+AS54+AV54</f>
        <v>0</v>
      </c>
      <c r="N54" s="34"/>
      <c r="O54" s="34">
        <f t="shared" ref="O54:O55" si="140">+Q54+S54+AH54+U54+AT54+AW54</f>
        <v>99588.219800000006</v>
      </c>
      <c r="P54" s="34">
        <f t="shared" si="137"/>
        <v>0</v>
      </c>
      <c r="Q54" s="34">
        <f t="shared" si="137"/>
        <v>0</v>
      </c>
      <c r="R54" s="34">
        <f t="shared" si="137"/>
        <v>0</v>
      </c>
      <c r="S54" s="34">
        <f t="shared" si="137"/>
        <v>0</v>
      </c>
      <c r="T54" s="34">
        <f t="shared" si="137"/>
        <v>0</v>
      </c>
      <c r="U54" s="34">
        <f t="shared" si="137"/>
        <v>0</v>
      </c>
      <c r="V54" s="66">
        <f t="shared" si="85"/>
        <v>0</v>
      </c>
      <c r="W54" s="34"/>
      <c r="X54" s="34"/>
      <c r="Y54" s="34"/>
      <c r="Z54" s="34"/>
      <c r="AA54" s="34"/>
      <c r="AB54" s="34"/>
      <c r="AC54" s="34"/>
      <c r="AD54" s="34"/>
      <c r="AE54" s="34"/>
      <c r="AF54" s="34"/>
      <c r="AG54" s="34">
        <f t="shared" ref="AG54:AH55" si="141">BG54+BU54+CI54+CW54</f>
        <v>0</v>
      </c>
      <c r="AH54" s="34">
        <f t="shared" si="141"/>
        <v>99588.219800000006</v>
      </c>
      <c r="AI54" s="34">
        <f t="shared" si="84"/>
        <v>0</v>
      </c>
      <c r="AJ54" s="34"/>
      <c r="AK54" s="34"/>
      <c r="AL54" s="34"/>
      <c r="AM54" s="34"/>
      <c r="AN54" s="34"/>
      <c r="AO54" s="34"/>
      <c r="AP54" s="34"/>
      <c r="AQ54" s="34"/>
      <c r="AR54" s="34"/>
      <c r="AS54" s="34">
        <f t="shared" ref="AS54:AT55" si="142">BI54+BW54+CK54+CY54</f>
        <v>0</v>
      </c>
      <c r="AT54" s="34">
        <f t="shared" si="142"/>
        <v>0</v>
      </c>
      <c r="AU54" s="34"/>
      <c r="AV54" s="34">
        <f t="shared" si="138"/>
        <v>0</v>
      </c>
      <c r="AW54" s="34">
        <f t="shared" si="138"/>
        <v>0</v>
      </c>
      <c r="AX54" s="68"/>
      <c r="AY54" s="68">
        <f t="shared" si="128"/>
        <v>0</v>
      </c>
      <c r="AZ54" s="34">
        <f t="shared" si="128"/>
        <v>0</v>
      </c>
      <c r="BA54" s="68"/>
      <c r="BB54" s="68"/>
      <c r="BC54" s="68"/>
      <c r="BD54" s="68"/>
      <c r="BE54" s="68"/>
      <c r="BF54" s="68"/>
      <c r="BG54" s="68"/>
      <c r="BH54" s="68"/>
      <c r="BI54" s="68"/>
      <c r="BJ54" s="68"/>
      <c r="BK54" s="199"/>
      <c r="BL54" s="199"/>
      <c r="BM54" s="34">
        <f t="shared" si="119"/>
        <v>0</v>
      </c>
      <c r="BN54" s="34">
        <f t="shared" si="119"/>
        <v>0</v>
      </c>
      <c r="BO54" s="228"/>
      <c r="BP54" s="228"/>
      <c r="BQ54" s="228"/>
      <c r="BR54" s="228"/>
      <c r="BS54" s="228"/>
      <c r="BT54" s="228"/>
      <c r="BU54" s="228"/>
      <c r="BV54" s="228"/>
      <c r="BW54" s="228"/>
      <c r="BX54" s="228"/>
      <c r="BY54" s="228"/>
      <c r="BZ54" s="228"/>
      <c r="CA54" s="68">
        <f t="shared" si="129"/>
        <v>0</v>
      </c>
      <c r="CB54" s="68">
        <f t="shared" si="129"/>
        <v>99588.219800000006</v>
      </c>
      <c r="CC54" s="228"/>
      <c r="CD54" s="228"/>
      <c r="CE54" s="68"/>
      <c r="CF54" s="68"/>
      <c r="CG54" s="68"/>
      <c r="CH54" s="68"/>
      <c r="CI54" s="68"/>
      <c r="CJ54" s="68">
        <v>99588.219800000006</v>
      </c>
      <c r="CK54" s="228"/>
      <c r="CL54" s="228"/>
      <c r="CM54" s="228"/>
      <c r="CN54" s="228"/>
      <c r="CO54" s="34">
        <f t="shared" si="130"/>
        <v>0</v>
      </c>
      <c r="CP54" s="34">
        <f t="shared" si="130"/>
        <v>0</v>
      </c>
      <c r="CQ54" s="228"/>
      <c r="CR54" s="228"/>
      <c r="CS54" s="228"/>
      <c r="CT54" s="228"/>
      <c r="CU54" s="228"/>
      <c r="CV54" s="228"/>
      <c r="CW54" s="228"/>
      <c r="CX54" s="228"/>
      <c r="CY54" s="228"/>
      <c r="CZ54" s="365"/>
      <c r="DA54" s="187"/>
      <c r="DB54" s="187"/>
      <c r="DC54" s="245"/>
      <c r="DD54" s="245"/>
      <c r="DE54" s="245"/>
      <c r="DF54" s="245"/>
      <c r="DG54" s="245"/>
      <c r="DH54" s="245"/>
      <c r="DI54" s="245"/>
      <c r="DJ54" s="245"/>
      <c r="DK54" s="33"/>
      <c r="DL54" s="33"/>
      <c r="DM54" s="34"/>
      <c r="DN54" s="64">
        <f t="shared" si="75"/>
        <v>0</v>
      </c>
      <c r="DO54" s="64">
        <f t="shared" si="76"/>
        <v>0</v>
      </c>
      <c r="DP54" s="64">
        <f t="shared" si="77"/>
        <v>0</v>
      </c>
      <c r="DQ54" s="64">
        <f t="shared" si="78"/>
        <v>0</v>
      </c>
      <c r="DR54" s="64">
        <f t="shared" si="7"/>
        <v>0</v>
      </c>
      <c r="DS54" s="64">
        <f t="shared" si="8"/>
        <v>0</v>
      </c>
      <c r="DT54" s="64">
        <f t="shared" si="9"/>
        <v>0</v>
      </c>
      <c r="DU54" s="64">
        <f t="shared" si="10"/>
        <v>0</v>
      </c>
      <c r="DV54" s="64">
        <f t="shared" si="11"/>
        <v>0</v>
      </c>
      <c r="DW54" s="64">
        <f t="shared" si="12"/>
        <v>0</v>
      </c>
      <c r="DX54" s="64">
        <f t="shared" si="13"/>
        <v>0</v>
      </c>
      <c r="DY54" s="64">
        <f t="shared" si="14"/>
        <v>0</v>
      </c>
      <c r="DZ54" s="64">
        <f t="shared" si="15"/>
        <v>0</v>
      </c>
      <c r="EA54" s="64">
        <f t="shared" si="16"/>
        <v>0</v>
      </c>
      <c r="EB54" s="64">
        <f t="shared" si="79"/>
        <v>0</v>
      </c>
      <c r="EC54" s="64">
        <f t="shared" si="80"/>
        <v>0</v>
      </c>
      <c r="ED54" s="64">
        <f t="shared" si="17"/>
        <v>0</v>
      </c>
      <c r="EE54" s="64">
        <f t="shared" si="18"/>
        <v>0</v>
      </c>
      <c r="EF54" s="64">
        <f t="shared" si="19"/>
        <v>0</v>
      </c>
      <c r="EG54" s="64">
        <f t="shared" si="20"/>
        <v>0</v>
      </c>
      <c r="EH54" s="64">
        <f t="shared" si="21"/>
        <v>0</v>
      </c>
      <c r="EI54" s="64">
        <f t="shared" si="22"/>
        <v>0</v>
      </c>
      <c r="EJ54" s="64">
        <f t="shared" si="23"/>
        <v>0</v>
      </c>
      <c r="EK54" s="64">
        <f t="shared" si="24"/>
        <v>0</v>
      </c>
      <c r="EL54" s="64">
        <f t="shared" si="25"/>
        <v>0</v>
      </c>
      <c r="EM54" s="64">
        <f t="shared" si="26"/>
        <v>0</v>
      </c>
      <c r="EN54" s="64">
        <f t="shared" si="27"/>
        <v>0</v>
      </c>
      <c r="EO54" s="64">
        <f t="shared" si="28"/>
        <v>0</v>
      </c>
      <c r="EP54" s="64">
        <f t="shared" si="81"/>
        <v>0</v>
      </c>
      <c r="EQ54" s="64">
        <f t="shared" si="29"/>
        <v>99588.219800000006</v>
      </c>
      <c r="ER54" s="64">
        <f t="shared" si="30"/>
        <v>0</v>
      </c>
      <c r="ES54" s="64">
        <f t="shared" si="31"/>
        <v>0</v>
      </c>
      <c r="ET54" s="64">
        <f t="shared" si="32"/>
        <v>0</v>
      </c>
      <c r="EU54" s="64">
        <f t="shared" si="33"/>
        <v>0</v>
      </c>
      <c r="EV54" s="64">
        <f t="shared" si="34"/>
        <v>0</v>
      </c>
      <c r="EW54" s="64">
        <f t="shared" si="35"/>
        <v>0</v>
      </c>
      <c r="EX54" s="64">
        <f t="shared" si="36"/>
        <v>0</v>
      </c>
      <c r="EY54" s="64">
        <f t="shared" si="37"/>
        <v>99588.219800000006</v>
      </c>
      <c r="EZ54" s="64">
        <f t="shared" si="38"/>
        <v>0</v>
      </c>
      <c r="FA54" s="64">
        <f t="shared" si="39"/>
        <v>0</v>
      </c>
      <c r="FB54" s="64">
        <f t="shared" si="40"/>
        <v>0</v>
      </c>
      <c r="FC54" s="64">
        <f t="shared" si="41"/>
        <v>0</v>
      </c>
      <c r="FD54" s="64">
        <f t="shared" si="82"/>
        <v>0</v>
      </c>
      <c r="FE54" s="64">
        <f t="shared" si="42"/>
        <v>0</v>
      </c>
      <c r="FF54" s="64">
        <f t="shared" si="43"/>
        <v>0</v>
      </c>
      <c r="FG54" s="64">
        <f t="shared" si="44"/>
        <v>0</v>
      </c>
      <c r="FH54" s="64">
        <f t="shared" si="45"/>
        <v>0</v>
      </c>
      <c r="FI54" s="64">
        <f t="shared" si="46"/>
        <v>0</v>
      </c>
      <c r="FJ54" s="64">
        <f t="shared" si="47"/>
        <v>0</v>
      </c>
      <c r="FK54" s="64">
        <f t="shared" si="48"/>
        <v>0</v>
      </c>
      <c r="FL54" s="64">
        <f t="shared" si="49"/>
        <v>0</v>
      </c>
      <c r="FM54" s="64">
        <f t="shared" si="50"/>
        <v>0</v>
      </c>
      <c r="FN54" s="64">
        <f t="shared" si="51"/>
        <v>0</v>
      </c>
      <c r="FO54" s="64">
        <f t="shared" si="52"/>
        <v>0</v>
      </c>
      <c r="FP54" s="64">
        <f t="shared" si="53"/>
        <v>0</v>
      </c>
      <c r="FQ54" s="64">
        <f t="shared" si="54"/>
        <v>0</v>
      </c>
      <c r="FR54" s="380">
        <f t="shared" si="55"/>
        <v>0</v>
      </c>
      <c r="FS54" s="380">
        <f t="shared" si="56"/>
        <v>99588.219800000006</v>
      </c>
      <c r="FT54" s="64">
        <f t="shared" si="83"/>
        <v>0</v>
      </c>
      <c r="FU54" s="64">
        <f t="shared" si="57"/>
        <v>0</v>
      </c>
      <c r="FV54" s="64">
        <f t="shared" si="58"/>
        <v>0</v>
      </c>
      <c r="FW54" s="64">
        <f t="shared" si="59"/>
        <v>0</v>
      </c>
      <c r="FX54" s="64">
        <f t="shared" si="60"/>
        <v>0</v>
      </c>
      <c r="FY54" s="64">
        <f t="shared" si="61"/>
        <v>0</v>
      </c>
      <c r="FZ54" s="64">
        <f t="shared" si="62"/>
        <v>0</v>
      </c>
      <c r="GA54" s="64">
        <f t="shared" si="63"/>
        <v>99588.219800000006</v>
      </c>
      <c r="GB54" s="64">
        <f t="shared" si="64"/>
        <v>0</v>
      </c>
      <c r="GC54" s="64">
        <f t="shared" si="65"/>
        <v>0</v>
      </c>
      <c r="GD54" s="64">
        <f t="shared" si="66"/>
        <v>0</v>
      </c>
      <c r="GE54" s="64">
        <f t="shared" si="67"/>
        <v>0</v>
      </c>
    </row>
    <row r="55" spans="1:187" s="35" customFormat="1" ht="29.25" hidden="1" customHeight="1" outlineLevel="2" thickBot="1">
      <c r="A55" s="361" t="s">
        <v>512</v>
      </c>
      <c r="B55" s="295" t="s">
        <v>559</v>
      </c>
      <c r="C55" s="296"/>
      <c r="D55" s="282"/>
      <c r="E55" s="363"/>
      <c r="F55" s="363"/>
      <c r="G55" s="373"/>
      <c r="H55" s="245"/>
      <c r="I55" s="245"/>
      <c r="J55" s="245">
        <v>2020</v>
      </c>
      <c r="K55" s="245">
        <v>2020</v>
      </c>
      <c r="L55" s="245"/>
      <c r="M55" s="34">
        <f t="shared" si="139"/>
        <v>0</v>
      </c>
      <c r="N55" s="34"/>
      <c r="O55" s="34">
        <f t="shared" si="140"/>
        <v>83532.887560000003</v>
      </c>
      <c r="P55" s="34">
        <f t="shared" si="137"/>
        <v>0</v>
      </c>
      <c r="Q55" s="34">
        <f t="shared" si="137"/>
        <v>0</v>
      </c>
      <c r="R55" s="34">
        <f t="shared" si="137"/>
        <v>0</v>
      </c>
      <c r="S55" s="34">
        <f t="shared" si="137"/>
        <v>0</v>
      </c>
      <c r="T55" s="34">
        <f t="shared" si="137"/>
        <v>0</v>
      </c>
      <c r="U55" s="34">
        <f t="shared" si="137"/>
        <v>0</v>
      </c>
      <c r="V55" s="66">
        <f t="shared" si="85"/>
        <v>0</v>
      </c>
      <c r="W55" s="34"/>
      <c r="X55" s="34"/>
      <c r="Y55" s="34"/>
      <c r="Z55" s="34"/>
      <c r="AA55" s="34"/>
      <c r="AB55" s="34"/>
      <c r="AC55" s="34"/>
      <c r="AD55" s="34"/>
      <c r="AE55" s="34"/>
      <c r="AF55" s="34"/>
      <c r="AG55" s="34">
        <f t="shared" si="141"/>
        <v>0</v>
      </c>
      <c r="AH55" s="34">
        <f t="shared" si="141"/>
        <v>83532.887560000003</v>
      </c>
      <c r="AI55" s="34">
        <f t="shared" si="84"/>
        <v>0</v>
      </c>
      <c r="AJ55" s="34"/>
      <c r="AK55" s="34"/>
      <c r="AL55" s="34"/>
      <c r="AM55" s="34"/>
      <c r="AN55" s="34"/>
      <c r="AO55" s="34"/>
      <c r="AP55" s="34"/>
      <c r="AQ55" s="34"/>
      <c r="AR55" s="34"/>
      <c r="AS55" s="34">
        <f t="shared" si="142"/>
        <v>0</v>
      </c>
      <c r="AT55" s="34">
        <f t="shared" si="142"/>
        <v>0</v>
      </c>
      <c r="AU55" s="34"/>
      <c r="AV55" s="34">
        <f t="shared" si="138"/>
        <v>0</v>
      </c>
      <c r="AW55" s="34">
        <f t="shared" si="138"/>
        <v>0</v>
      </c>
      <c r="AX55" s="68"/>
      <c r="AY55" s="68">
        <f t="shared" si="128"/>
        <v>0</v>
      </c>
      <c r="AZ55" s="34">
        <f t="shared" si="128"/>
        <v>0</v>
      </c>
      <c r="BA55" s="68"/>
      <c r="BB55" s="68"/>
      <c r="BC55" s="68"/>
      <c r="BD55" s="68"/>
      <c r="BE55" s="68"/>
      <c r="BF55" s="68"/>
      <c r="BG55" s="68"/>
      <c r="BH55" s="68"/>
      <c r="BI55" s="68"/>
      <c r="BJ55" s="68"/>
      <c r="BK55" s="199"/>
      <c r="BL55" s="199"/>
      <c r="BM55" s="34">
        <f t="shared" ref="BM55:BN59" si="143">BO55+BQ55+BS55+BU55+BW55+BY55</f>
        <v>0</v>
      </c>
      <c r="BN55" s="34">
        <f t="shared" si="143"/>
        <v>0</v>
      </c>
      <c r="BO55" s="228"/>
      <c r="BP55" s="228"/>
      <c r="BQ55" s="228"/>
      <c r="BR55" s="228"/>
      <c r="BS55" s="228"/>
      <c r="BT55" s="228"/>
      <c r="BU55" s="228"/>
      <c r="BV55" s="228"/>
      <c r="BW55" s="228"/>
      <c r="BX55" s="228"/>
      <c r="BY55" s="228"/>
      <c r="BZ55" s="228"/>
      <c r="CA55" s="68">
        <f t="shared" si="129"/>
        <v>0</v>
      </c>
      <c r="CB55" s="68">
        <f t="shared" si="129"/>
        <v>83532.887560000003</v>
      </c>
      <c r="CC55" s="228"/>
      <c r="CD55" s="228"/>
      <c r="CE55" s="68"/>
      <c r="CF55" s="68"/>
      <c r="CG55" s="68"/>
      <c r="CH55" s="68"/>
      <c r="CI55" s="68"/>
      <c r="CJ55" s="68">
        <v>83532.887560000003</v>
      </c>
      <c r="CK55" s="228"/>
      <c r="CL55" s="228"/>
      <c r="CM55" s="228"/>
      <c r="CN55" s="228"/>
      <c r="CO55" s="34">
        <f t="shared" si="130"/>
        <v>0</v>
      </c>
      <c r="CP55" s="34">
        <f t="shared" si="130"/>
        <v>0</v>
      </c>
      <c r="CQ55" s="228"/>
      <c r="CR55" s="228"/>
      <c r="CS55" s="228"/>
      <c r="CT55" s="228"/>
      <c r="CU55" s="228"/>
      <c r="CV55" s="228"/>
      <c r="CW55" s="228"/>
      <c r="CX55" s="228"/>
      <c r="CY55" s="228"/>
      <c r="CZ55" s="365"/>
      <c r="DA55" s="187"/>
      <c r="DB55" s="187"/>
      <c r="DC55" s="245"/>
      <c r="DD55" s="245"/>
      <c r="DE55" s="245"/>
      <c r="DF55" s="245"/>
      <c r="DG55" s="245"/>
      <c r="DH55" s="245"/>
      <c r="DI55" s="245"/>
      <c r="DJ55" s="245"/>
      <c r="DK55" s="33"/>
      <c r="DL55" s="33"/>
      <c r="DM55" s="34"/>
      <c r="DN55" s="64">
        <f t="shared" si="75"/>
        <v>0</v>
      </c>
      <c r="DO55" s="64">
        <f t="shared" si="76"/>
        <v>0</v>
      </c>
      <c r="DP55" s="64">
        <f t="shared" si="77"/>
        <v>0</v>
      </c>
      <c r="DQ55" s="64">
        <f t="shared" si="78"/>
        <v>0</v>
      </c>
      <c r="DR55" s="64">
        <f t="shared" si="7"/>
        <v>0</v>
      </c>
      <c r="DS55" s="64">
        <f t="shared" si="8"/>
        <v>0</v>
      </c>
      <c r="DT55" s="64">
        <f t="shared" si="9"/>
        <v>0</v>
      </c>
      <c r="DU55" s="64">
        <f t="shared" si="10"/>
        <v>0</v>
      </c>
      <c r="DV55" s="64">
        <f t="shared" si="11"/>
        <v>0</v>
      </c>
      <c r="DW55" s="64">
        <f t="shared" si="12"/>
        <v>0</v>
      </c>
      <c r="DX55" s="64">
        <f t="shared" si="13"/>
        <v>0</v>
      </c>
      <c r="DY55" s="64">
        <f t="shared" si="14"/>
        <v>0</v>
      </c>
      <c r="DZ55" s="64">
        <f t="shared" si="15"/>
        <v>0</v>
      </c>
      <c r="EA55" s="64">
        <f t="shared" si="16"/>
        <v>0</v>
      </c>
      <c r="EB55" s="64">
        <f t="shared" si="79"/>
        <v>0</v>
      </c>
      <c r="EC55" s="64">
        <f t="shared" si="80"/>
        <v>0</v>
      </c>
      <c r="ED55" s="64">
        <f t="shared" si="17"/>
        <v>0</v>
      </c>
      <c r="EE55" s="64">
        <f t="shared" si="18"/>
        <v>0</v>
      </c>
      <c r="EF55" s="64">
        <f t="shared" si="19"/>
        <v>0</v>
      </c>
      <c r="EG55" s="64">
        <f t="shared" si="20"/>
        <v>0</v>
      </c>
      <c r="EH55" s="64">
        <f t="shared" si="21"/>
        <v>0</v>
      </c>
      <c r="EI55" s="64">
        <f t="shared" si="22"/>
        <v>0</v>
      </c>
      <c r="EJ55" s="64">
        <f t="shared" si="23"/>
        <v>0</v>
      </c>
      <c r="EK55" s="64">
        <f t="shared" si="24"/>
        <v>0</v>
      </c>
      <c r="EL55" s="64">
        <f t="shared" si="25"/>
        <v>0</v>
      </c>
      <c r="EM55" s="64">
        <f t="shared" si="26"/>
        <v>0</v>
      </c>
      <c r="EN55" s="64">
        <f t="shared" si="27"/>
        <v>0</v>
      </c>
      <c r="EO55" s="64">
        <f t="shared" si="28"/>
        <v>0</v>
      </c>
      <c r="EP55" s="64">
        <f t="shared" si="81"/>
        <v>0</v>
      </c>
      <c r="EQ55" s="64">
        <f t="shared" si="29"/>
        <v>83532.887560000003</v>
      </c>
      <c r="ER55" s="64">
        <f t="shared" si="30"/>
        <v>0</v>
      </c>
      <c r="ES55" s="64">
        <f t="shared" si="31"/>
        <v>0</v>
      </c>
      <c r="ET55" s="64">
        <f t="shared" si="32"/>
        <v>0</v>
      </c>
      <c r="EU55" s="64">
        <f t="shared" si="33"/>
        <v>0</v>
      </c>
      <c r="EV55" s="64">
        <f t="shared" si="34"/>
        <v>0</v>
      </c>
      <c r="EW55" s="64">
        <f t="shared" si="35"/>
        <v>0</v>
      </c>
      <c r="EX55" s="64">
        <f t="shared" si="36"/>
        <v>0</v>
      </c>
      <c r="EY55" s="64">
        <f t="shared" si="37"/>
        <v>83532.887560000003</v>
      </c>
      <c r="EZ55" s="64">
        <f t="shared" si="38"/>
        <v>0</v>
      </c>
      <c r="FA55" s="64">
        <f t="shared" si="39"/>
        <v>0</v>
      </c>
      <c r="FB55" s="64">
        <f t="shared" si="40"/>
        <v>0</v>
      </c>
      <c r="FC55" s="64">
        <f t="shared" si="41"/>
        <v>0</v>
      </c>
      <c r="FD55" s="64">
        <f t="shared" si="82"/>
        <v>0</v>
      </c>
      <c r="FE55" s="64">
        <f t="shared" si="42"/>
        <v>0</v>
      </c>
      <c r="FF55" s="64">
        <f t="shared" si="43"/>
        <v>0</v>
      </c>
      <c r="FG55" s="64">
        <f t="shared" si="44"/>
        <v>0</v>
      </c>
      <c r="FH55" s="64">
        <f t="shared" si="45"/>
        <v>0</v>
      </c>
      <c r="FI55" s="64">
        <f t="shared" si="46"/>
        <v>0</v>
      </c>
      <c r="FJ55" s="64">
        <f t="shared" si="47"/>
        <v>0</v>
      </c>
      <c r="FK55" s="64">
        <f t="shared" si="48"/>
        <v>0</v>
      </c>
      <c r="FL55" s="64">
        <f t="shared" si="49"/>
        <v>0</v>
      </c>
      <c r="FM55" s="64">
        <f t="shared" si="50"/>
        <v>0</v>
      </c>
      <c r="FN55" s="64">
        <f t="shared" si="51"/>
        <v>0</v>
      </c>
      <c r="FO55" s="64">
        <f t="shared" si="52"/>
        <v>0</v>
      </c>
      <c r="FP55" s="64">
        <f t="shared" si="53"/>
        <v>0</v>
      </c>
      <c r="FQ55" s="64">
        <f t="shared" si="54"/>
        <v>0</v>
      </c>
      <c r="FR55" s="380">
        <f t="shared" si="55"/>
        <v>0</v>
      </c>
      <c r="FS55" s="380">
        <f t="shared" si="56"/>
        <v>83532.887560000003</v>
      </c>
      <c r="FT55" s="64">
        <f t="shared" si="83"/>
        <v>0</v>
      </c>
      <c r="FU55" s="64">
        <f t="shared" si="57"/>
        <v>0</v>
      </c>
      <c r="FV55" s="64">
        <f t="shared" si="58"/>
        <v>0</v>
      </c>
      <c r="FW55" s="64">
        <f t="shared" si="59"/>
        <v>0</v>
      </c>
      <c r="FX55" s="64">
        <f t="shared" si="60"/>
        <v>0</v>
      </c>
      <c r="FY55" s="64">
        <f t="shared" si="61"/>
        <v>0</v>
      </c>
      <c r="FZ55" s="64">
        <f t="shared" si="62"/>
        <v>0</v>
      </c>
      <c r="GA55" s="64">
        <f t="shared" si="63"/>
        <v>83532.887560000003</v>
      </c>
      <c r="GB55" s="64">
        <f t="shared" si="64"/>
        <v>0</v>
      </c>
      <c r="GC55" s="64">
        <f t="shared" si="65"/>
        <v>0</v>
      </c>
      <c r="GD55" s="64">
        <f t="shared" si="66"/>
        <v>0</v>
      </c>
      <c r="GE55" s="64">
        <f t="shared" si="67"/>
        <v>0</v>
      </c>
    </row>
    <row r="56" spans="1:187" s="35" customFormat="1" ht="28.5" hidden="1" customHeight="1" outlineLevel="1">
      <c r="A56" s="245" t="s">
        <v>515</v>
      </c>
      <c r="B56" s="225" t="s">
        <v>526</v>
      </c>
      <c r="C56" s="282" t="s">
        <v>125</v>
      </c>
      <c r="D56" s="282" t="s">
        <v>191</v>
      </c>
      <c r="E56" s="359" t="s">
        <v>59</v>
      </c>
      <c r="F56" s="359"/>
      <c r="G56" s="245" t="s">
        <v>49</v>
      </c>
      <c r="H56" s="245">
        <v>30</v>
      </c>
      <c r="I56" s="245">
        <v>12.9</v>
      </c>
      <c r="J56" s="245">
        <v>2018</v>
      </c>
      <c r="K56" s="245">
        <v>2019</v>
      </c>
      <c r="L56" s="245"/>
      <c r="M56" s="34">
        <f>+P56+R56+T56+AG56+AS56+AV56</f>
        <v>38855.550000000003</v>
      </c>
      <c r="N56" s="34"/>
      <c r="O56" s="34">
        <f t="shared" si="136"/>
        <v>38855.547999999995</v>
      </c>
      <c r="P56" s="34">
        <f t="shared" si="137"/>
        <v>0</v>
      </c>
      <c r="Q56" s="34">
        <f t="shared" si="137"/>
        <v>0</v>
      </c>
      <c r="R56" s="34">
        <f t="shared" si="137"/>
        <v>8000</v>
      </c>
      <c r="S56" s="34">
        <f t="shared" si="137"/>
        <v>37540.388999999996</v>
      </c>
      <c r="T56" s="34">
        <f t="shared" si="137"/>
        <v>30855.550000000003</v>
      </c>
      <c r="U56" s="34">
        <f t="shared" si="137"/>
        <v>1315.1590000000001</v>
      </c>
      <c r="V56" s="66">
        <f t="shared" si="85"/>
        <v>0</v>
      </c>
      <c r="W56" s="342">
        <f>17.59+11793.35414</f>
        <v>11810.94414</v>
      </c>
      <c r="X56" s="34"/>
      <c r="Y56" s="34"/>
      <c r="Z56" s="34"/>
      <c r="AA56" s="34"/>
      <c r="AB56" s="34"/>
      <c r="AC56" s="34">
        <v>4062.1958599999994</v>
      </c>
      <c r="AD56" s="34"/>
      <c r="AE56" s="34"/>
      <c r="AF56" s="34"/>
      <c r="AG56" s="34">
        <f>BG56+BU56+CI56+CW56</f>
        <v>0</v>
      </c>
      <c r="AH56" s="34">
        <f>BH56+BV56+CJ56+CX56</f>
        <v>0</v>
      </c>
      <c r="AI56" s="34">
        <f t="shared" si="84"/>
        <v>298.19547</v>
      </c>
      <c r="AJ56" s="342">
        <v>298.19547</v>
      </c>
      <c r="AK56" s="34"/>
      <c r="AL56" s="34"/>
      <c r="AM56" s="34"/>
      <c r="AN56" s="34"/>
      <c r="AO56" s="34"/>
      <c r="AP56" s="34"/>
      <c r="AQ56" s="34"/>
      <c r="AR56" s="34"/>
      <c r="AS56" s="34">
        <f>BI56+BW56+CK56+CY56</f>
        <v>0</v>
      </c>
      <c r="AT56" s="34">
        <f>BJ56+BX56+CL56+CZ56</f>
        <v>0</v>
      </c>
      <c r="AU56" s="34"/>
      <c r="AV56" s="34">
        <f t="shared" si="138"/>
        <v>0</v>
      </c>
      <c r="AW56" s="34">
        <f t="shared" si="138"/>
        <v>0</v>
      </c>
      <c r="AX56" s="68"/>
      <c r="AY56" s="68">
        <f t="shared" si="128"/>
        <v>34680.060000000005</v>
      </c>
      <c r="AZ56" s="34">
        <f t="shared" si="128"/>
        <v>11793.352999999999</v>
      </c>
      <c r="BA56" s="185"/>
      <c r="BB56" s="185"/>
      <c r="BC56" s="184">
        <v>3824.51</v>
      </c>
      <c r="BD56" s="184">
        <v>10478.194</v>
      </c>
      <c r="BE56" s="184">
        <v>30855.550000000003</v>
      </c>
      <c r="BF56" s="184">
        <v>1315.1590000000001</v>
      </c>
      <c r="BG56" s="184"/>
      <c r="BH56" s="184"/>
      <c r="BI56" s="184"/>
      <c r="BJ56" s="184"/>
      <c r="BK56" s="192"/>
      <c r="BL56" s="192"/>
      <c r="BM56" s="34">
        <f t="shared" si="143"/>
        <v>0</v>
      </c>
      <c r="BN56" s="34">
        <f t="shared" si="143"/>
        <v>0</v>
      </c>
      <c r="BO56" s="245"/>
      <c r="BP56" s="245"/>
      <c r="BQ56" s="245"/>
      <c r="BR56" s="245"/>
      <c r="BS56" s="245"/>
      <c r="BT56" s="245"/>
      <c r="BU56" s="245"/>
      <c r="BV56" s="245"/>
      <c r="BW56" s="245"/>
      <c r="BX56" s="245"/>
      <c r="BY56" s="245"/>
      <c r="BZ56" s="245"/>
      <c r="CA56" s="68">
        <f t="shared" si="129"/>
        <v>4175.49</v>
      </c>
      <c r="CB56" s="68">
        <f t="shared" si="129"/>
        <v>27062.195</v>
      </c>
      <c r="CC56" s="34"/>
      <c r="CD56" s="34"/>
      <c r="CE56" s="184">
        <v>4175.49</v>
      </c>
      <c r="CF56" s="184">
        <v>27062.195</v>
      </c>
      <c r="CG56" s="184"/>
      <c r="CH56" s="184">
        <v>0</v>
      </c>
      <c r="CI56" s="34"/>
      <c r="CJ56" s="34"/>
      <c r="CK56" s="34"/>
      <c r="CL56" s="34"/>
      <c r="CM56" s="34"/>
      <c r="CN56" s="34"/>
      <c r="CO56" s="34">
        <f t="shared" si="130"/>
        <v>0</v>
      </c>
      <c r="CP56" s="34">
        <f t="shared" si="130"/>
        <v>0</v>
      </c>
      <c r="CQ56" s="245"/>
      <c r="CR56" s="245"/>
      <c r="CS56" s="245"/>
      <c r="CT56" s="245"/>
      <c r="CU56" s="245"/>
      <c r="CV56" s="245"/>
      <c r="CW56" s="245"/>
      <c r="CX56" s="245"/>
      <c r="CY56" s="245"/>
      <c r="CZ56" s="358"/>
      <c r="DA56" s="358"/>
      <c r="DB56" s="358"/>
      <c r="DC56" s="245">
        <v>0</v>
      </c>
      <c r="DD56" s="245">
        <v>1</v>
      </c>
      <c r="DE56" s="245">
        <v>0</v>
      </c>
      <c r="DF56" s="245">
        <v>0</v>
      </c>
      <c r="DG56" s="245">
        <v>0</v>
      </c>
      <c r="DH56" s="245">
        <f t="shared" ref="DH56" si="144">SUM(DC56:DG56)</f>
        <v>1</v>
      </c>
      <c r="DI56" s="245"/>
      <c r="DJ56" s="245"/>
      <c r="DK56" s="34">
        <v>406.39377061938694</v>
      </c>
      <c r="DL56" s="34">
        <f>1617953.45494426/1000</f>
        <v>1617.9534549442599</v>
      </c>
      <c r="DM56" s="34">
        <v>21.83</v>
      </c>
      <c r="DN56" s="64">
        <f t="shared" si="75"/>
        <v>34680.060000000005</v>
      </c>
      <c r="DO56" s="64">
        <f t="shared" si="76"/>
        <v>11793.352999999999</v>
      </c>
      <c r="DP56" s="64">
        <f t="shared" si="77"/>
        <v>0</v>
      </c>
      <c r="DQ56" s="64">
        <f t="shared" si="78"/>
        <v>0</v>
      </c>
      <c r="DR56" s="64">
        <f t="shared" si="7"/>
        <v>3824.51</v>
      </c>
      <c r="DS56" s="64">
        <f t="shared" si="8"/>
        <v>10478.194</v>
      </c>
      <c r="DT56" s="64">
        <f t="shared" si="9"/>
        <v>30855.550000000003</v>
      </c>
      <c r="DU56" s="64">
        <f t="shared" si="10"/>
        <v>1315.1590000000001</v>
      </c>
      <c r="DV56" s="64">
        <f t="shared" si="11"/>
        <v>0</v>
      </c>
      <c r="DW56" s="64">
        <f t="shared" si="12"/>
        <v>0</v>
      </c>
      <c r="DX56" s="64">
        <f t="shared" si="13"/>
        <v>0</v>
      </c>
      <c r="DY56" s="64">
        <f t="shared" si="14"/>
        <v>0</v>
      </c>
      <c r="DZ56" s="64">
        <f t="shared" si="15"/>
        <v>0</v>
      </c>
      <c r="EA56" s="64">
        <f t="shared" si="16"/>
        <v>0</v>
      </c>
      <c r="EB56" s="64">
        <f t="shared" si="79"/>
        <v>0</v>
      </c>
      <c r="EC56" s="64">
        <f t="shared" si="80"/>
        <v>0</v>
      </c>
      <c r="ED56" s="64">
        <f t="shared" si="17"/>
        <v>0</v>
      </c>
      <c r="EE56" s="64">
        <f t="shared" si="18"/>
        <v>0</v>
      </c>
      <c r="EF56" s="64">
        <f t="shared" si="19"/>
        <v>0</v>
      </c>
      <c r="EG56" s="64">
        <f t="shared" si="20"/>
        <v>0</v>
      </c>
      <c r="EH56" s="64">
        <f t="shared" si="21"/>
        <v>0</v>
      </c>
      <c r="EI56" s="64">
        <f t="shared" si="22"/>
        <v>0</v>
      </c>
      <c r="EJ56" s="64">
        <f t="shared" si="23"/>
        <v>0</v>
      </c>
      <c r="EK56" s="64">
        <f t="shared" si="24"/>
        <v>0</v>
      </c>
      <c r="EL56" s="64">
        <f t="shared" si="25"/>
        <v>0</v>
      </c>
      <c r="EM56" s="64">
        <f t="shared" si="26"/>
        <v>0</v>
      </c>
      <c r="EN56" s="64">
        <f t="shared" si="27"/>
        <v>0</v>
      </c>
      <c r="EO56" s="64">
        <f t="shared" si="28"/>
        <v>0</v>
      </c>
      <c r="EP56" s="64">
        <f t="shared" si="81"/>
        <v>4175.49</v>
      </c>
      <c r="EQ56" s="64">
        <f t="shared" si="29"/>
        <v>27062.195</v>
      </c>
      <c r="ER56" s="64">
        <f t="shared" si="30"/>
        <v>0</v>
      </c>
      <c r="ES56" s="64">
        <f t="shared" si="31"/>
        <v>0</v>
      </c>
      <c r="ET56" s="64">
        <f t="shared" si="32"/>
        <v>4175.49</v>
      </c>
      <c r="EU56" s="64">
        <f t="shared" si="33"/>
        <v>27062.195</v>
      </c>
      <c r="EV56" s="64">
        <f t="shared" si="34"/>
        <v>0</v>
      </c>
      <c r="EW56" s="64">
        <f t="shared" si="35"/>
        <v>0</v>
      </c>
      <c r="EX56" s="64">
        <f t="shared" si="36"/>
        <v>0</v>
      </c>
      <c r="EY56" s="64">
        <f t="shared" si="37"/>
        <v>0</v>
      </c>
      <c r="EZ56" s="64">
        <f t="shared" si="38"/>
        <v>0</v>
      </c>
      <c r="FA56" s="64">
        <f t="shared" si="39"/>
        <v>0</v>
      </c>
      <c r="FB56" s="64">
        <f t="shared" si="40"/>
        <v>0</v>
      </c>
      <c r="FC56" s="64">
        <f t="shared" si="41"/>
        <v>0</v>
      </c>
      <c r="FD56" s="64">
        <f t="shared" si="82"/>
        <v>0</v>
      </c>
      <c r="FE56" s="64">
        <f t="shared" si="42"/>
        <v>0</v>
      </c>
      <c r="FF56" s="64">
        <f t="shared" si="43"/>
        <v>0</v>
      </c>
      <c r="FG56" s="64">
        <f t="shared" si="44"/>
        <v>0</v>
      </c>
      <c r="FH56" s="64">
        <f t="shared" si="45"/>
        <v>0</v>
      </c>
      <c r="FI56" s="64">
        <f t="shared" si="46"/>
        <v>0</v>
      </c>
      <c r="FJ56" s="64">
        <f t="shared" si="47"/>
        <v>0</v>
      </c>
      <c r="FK56" s="64">
        <f t="shared" si="48"/>
        <v>0</v>
      </c>
      <c r="FL56" s="64">
        <f t="shared" si="49"/>
        <v>0</v>
      </c>
      <c r="FM56" s="64">
        <f t="shared" si="50"/>
        <v>0</v>
      </c>
      <c r="FN56" s="64">
        <f t="shared" si="51"/>
        <v>0</v>
      </c>
      <c r="FO56" s="64">
        <f t="shared" si="52"/>
        <v>0</v>
      </c>
      <c r="FP56" s="64">
        <f t="shared" si="53"/>
        <v>0</v>
      </c>
      <c r="FQ56" s="64">
        <f t="shared" si="54"/>
        <v>0</v>
      </c>
      <c r="FR56" s="380">
        <f t="shared" si="55"/>
        <v>38855.550000000003</v>
      </c>
      <c r="FS56" s="380">
        <f t="shared" si="56"/>
        <v>38855.547999999995</v>
      </c>
      <c r="FT56" s="64">
        <f t="shared" si="83"/>
        <v>0</v>
      </c>
      <c r="FU56" s="64">
        <f t="shared" si="57"/>
        <v>0</v>
      </c>
      <c r="FV56" s="64">
        <f t="shared" si="58"/>
        <v>8000</v>
      </c>
      <c r="FW56" s="64">
        <f t="shared" si="59"/>
        <v>37540.388999999996</v>
      </c>
      <c r="FX56" s="64">
        <f t="shared" si="60"/>
        <v>30855.550000000003</v>
      </c>
      <c r="FY56" s="64">
        <f t="shared" si="61"/>
        <v>1315.1590000000001</v>
      </c>
      <c r="FZ56" s="64">
        <f t="shared" si="62"/>
        <v>0</v>
      </c>
      <c r="GA56" s="64">
        <f t="shared" si="63"/>
        <v>0</v>
      </c>
      <c r="GB56" s="64">
        <f t="shared" si="64"/>
        <v>0</v>
      </c>
      <c r="GC56" s="64">
        <f t="shared" si="65"/>
        <v>0</v>
      </c>
      <c r="GD56" s="64">
        <f t="shared" si="66"/>
        <v>0</v>
      </c>
      <c r="GE56" s="64">
        <f t="shared" si="67"/>
        <v>0</v>
      </c>
    </row>
    <row r="57" spans="1:187" s="33" customFormat="1" ht="25.5" hidden="1" outlineLevel="1">
      <c r="A57" s="373" t="s">
        <v>516</v>
      </c>
      <c r="B57" s="60" t="s">
        <v>569</v>
      </c>
      <c r="C57" s="60"/>
      <c r="D57" s="60"/>
      <c r="E57" s="245"/>
      <c r="F57" s="245"/>
      <c r="G57" s="245"/>
      <c r="H57" s="245"/>
      <c r="I57" s="245"/>
      <c r="J57" s="245">
        <v>2019</v>
      </c>
      <c r="K57" s="245">
        <v>2019</v>
      </c>
      <c r="L57" s="245"/>
      <c r="M57" s="34">
        <f t="shared" ref="M57:M59" si="145">+P57+R57+T57+AG57+AS57+AV57</f>
        <v>0</v>
      </c>
      <c r="N57" s="34"/>
      <c r="O57" s="34">
        <f t="shared" si="136"/>
        <v>16453.579000000002</v>
      </c>
      <c r="P57" s="34">
        <f t="shared" si="137"/>
        <v>0</v>
      </c>
      <c r="Q57" s="34">
        <f t="shared" si="137"/>
        <v>0</v>
      </c>
      <c r="R57" s="34">
        <f t="shared" si="137"/>
        <v>0</v>
      </c>
      <c r="S57" s="34">
        <f t="shared" si="137"/>
        <v>0</v>
      </c>
      <c r="T57" s="34">
        <f t="shared" si="137"/>
        <v>0</v>
      </c>
      <c r="U57" s="34">
        <f t="shared" si="137"/>
        <v>16453.579000000002</v>
      </c>
      <c r="V57" s="66">
        <f t="shared" si="85"/>
        <v>0</v>
      </c>
      <c r="W57" s="34"/>
      <c r="X57" s="34"/>
      <c r="Y57" s="34"/>
      <c r="Z57" s="34"/>
      <c r="AA57" s="34"/>
      <c r="AB57" s="34"/>
      <c r="AC57" s="34"/>
      <c r="AD57" s="34"/>
      <c r="AE57" s="34"/>
      <c r="AF57" s="34"/>
      <c r="AG57" s="34">
        <f t="shared" ref="AG57:AH59" si="146">BG57+BU57+CI57+CW57</f>
        <v>0</v>
      </c>
      <c r="AH57" s="34">
        <f t="shared" si="146"/>
        <v>0</v>
      </c>
      <c r="AI57" s="34">
        <f t="shared" si="84"/>
        <v>397.99200000000002</v>
      </c>
      <c r="AJ57" s="342">
        <v>397.99200000000002</v>
      </c>
      <c r="AK57" s="34"/>
      <c r="AL57" s="34"/>
      <c r="AM57" s="34"/>
      <c r="AN57" s="34"/>
      <c r="AO57" s="34"/>
      <c r="AP57" s="34"/>
      <c r="AQ57" s="34"/>
      <c r="AR57" s="34"/>
      <c r="AS57" s="34">
        <f t="shared" ref="AS57:AT59" si="147">BI57+BW57+CK57+CY57</f>
        <v>0</v>
      </c>
      <c r="AT57" s="34">
        <f t="shared" si="147"/>
        <v>0</v>
      </c>
      <c r="AU57" s="34"/>
      <c r="AV57" s="34">
        <f t="shared" si="138"/>
        <v>0</v>
      </c>
      <c r="AW57" s="34">
        <f t="shared" si="138"/>
        <v>0</v>
      </c>
      <c r="AX57" s="68"/>
      <c r="AY57" s="68">
        <f t="shared" si="128"/>
        <v>0</v>
      </c>
      <c r="AZ57" s="34">
        <f t="shared" si="128"/>
        <v>12595.912</v>
      </c>
      <c r="BA57" s="185"/>
      <c r="BB57" s="185"/>
      <c r="BC57" s="184"/>
      <c r="BD57" s="184"/>
      <c r="BE57" s="184"/>
      <c r="BF57" s="184">
        <f>12292.552+303.36</f>
        <v>12595.912</v>
      </c>
      <c r="BG57" s="184"/>
      <c r="BH57" s="184"/>
      <c r="BI57" s="184"/>
      <c r="BJ57" s="184"/>
      <c r="BK57" s="192"/>
      <c r="BL57" s="192"/>
      <c r="BM57" s="34">
        <f t="shared" si="143"/>
        <v>0</v>
      </c>
      <c r="BN57" s="34">
        <f t="shared" si="143"/>
        <v>3857.6669999999999</v>
      </c>
      <c r="BO57" s="245"/>
      <c r="BP57" s="245"/>
      <c r="BQ57" s="245"/>
      <c r="BR57" s="245"/>
      <c r="BS57" s="245"/>
      <c r="BT57" s="34">
        <f>3763.037+94.63</f>
        <v>3857.6669999999999</v>
      </c>
      <c r="BU57" s="245"/>
      <c r="BV57" s="245"/>
      <c r="BW57" s="245"/>
      <c r="BX57" s="245"/>
      <c r="BY57" s="245"/>
      <c r="BZ57" s="245"/>
      <c r="CA57" s="68">
        <f t="shared" si="129"/>
        <v>0</v>
      </c>
      <c r="CB57" s="68">
        <f t="shared" si="129"/>
        <v>0</v>
      </c>
      <c r="CC57" s="34"/>
      <c r="CD57" s="34"/>
      <c r="CE57" s="184"/>
      <c r="CF57" s="184"/>
      <c r="CG57" s="184"/>
      <c r="CH57" s="184"/>
      <c r="CI57" s="34"/>
      <c r="CJ57" s="34"/>
      <c r="CK57" s="34"/>
      <c r="CL57" s="34"/>
      <c r="CM57" s="34"/>
      <c r="CN57" s="34"/>
      <c r="CO57" s="34">
        <f t="shared" si="130"/>
        <v>0</v>
      </c>
      <c r="CP57" s="34">
        <f t="shared" si="130"/>
        <v>0</v>
      </c>
      <c r="CQ57" s="245"/>
      <c r="CR57" s="245"/>
      <c r="CS57" s="245"/>
      <c r="CT57" s="245"/>
      <c r="CU57" s="245"/>
      <c r="CV57" s="245"/>
      <c r="CW57" s="245"/>
      <c r="CX57" s="245"/>
      <c r="CY57" s="245"/>
      <c r="CZ57" s="245"/>
      <c r="DA57" s="245"/>
      <c r="DB57" s="245"/>
      <c r="DC57" s="245"/>
      <c r="DD57" s="245"/>
      <c r="DE57" s="245"/>
      <c r="DF57" s="245"/>
      <c r="DG57" s="245"/>
      <c r="DH57" s="245"/>
      <c r="DI57" s="245"/>
      <c r="DJ57" s="245"/>
      <c r="DK57" s="34"/>
      <c r="DL57" s="34"/>
      <c r="DM57" s="34"/>
      <c r="DN57" s="64">
        <f t="shared" si="75"/>
        <v>0</v>
      </c>
      <c r="DO57" s="64">
        <f t="shared" si="76"/>
        <v>12595.912</v>
      </c>
      <c r="DP57" s="64">
        <f t="shared" si="77"/>
        <v>0</v>
      </c>
      <c r="DQ57" s="64">
        <f t="shared" si="78"/>
        <v>0</v>
      </c>
      <c r="DR57" s="64">
        <f t="shared" si="7"/>
        <v>0</v>
      </c>
      <c r="DS57" s="64">
        <f t="shared" si="8"/>
        <v>0</v>
      </c>
      <c r="DT57" s="64">
        <f t="shared" si="9"/>
        <v>0</v>
      </c>
      <c r="DU57" s="64">
        <f t="shared" si="10"/>
        <v>12595.912</v>
      </c>
      <c r="DV57" s="64">
        <f t="shared" si="11"/>
        <v>0</v>
      </c>
      <c r="DW57" s="64">
        <f t="shared" si="12"/>
        <v>0</v>
      </c>
      <c r="DX57" s="64">
        <f t="shared" si="13"/>
        <v>0</v>
      </c>
      <c r="DY57" s="64">
        <f t="shared" si="14"/>
        <v>0</v>
      </c>
      <c r="DZ57" s="64">
        <f t="shared" si="15"/>
        <v>0</v>
      </c>
      <c r="EA57" s="64">
        <f t="shared" si="16"/>
        <v>0</v>
      </c>
      <c r="EB57" s="64">
        <f t="shared" si="79"/>
        <v>0</v>
      </c>
      <c r="EC57" s="64">
        <f t="shared" si="80"/>
        <v>3857.6669999999999</v>
      </c>
      <c r="ED57" s="64">
        <f t="shared" si="17"/>
        <v>0</v>
      </c>
      <c r="EE57" s="64">
        <f t="shared" si="18"/>
        <v>0</v>
      </c>
      <c r="EF57" s="64">
        <f t="shared" si="19"/>
        <v>0</v>
      </c>
      <c r="EG57" s="64">
        <f t="shared" si="20"/>
        <v>0</v>
      </c>
      <c r="EH57" s="64">
        <f t="shared" si="21"/>
        <v>0</v>
      </c>
      <c r="EI57" s="64">
        <f t="shared" si="22"/>
        <v>3857.6669999999999</v>
      </c>
      <c r="EJ57" s="64">
        <f t="shared" si="23"/>
        <v>0</v>
      </c>
      <c r="EK57" s="64">
        <f t="shared" si="24"/>
        <v>0</v>
      </c>
      <c r="EL57" s="64">
        <f t="shared" si="25"/>
        <v>0</v>
      </c>
      <c r="EM57" s="64">
        <f t="shared" si="26"/>
        <v>0</v>
      </c>
      <c r="EN57" s="64">
        <f t="shared" si="27"/>
        <v>0</v>
      </c>
      <c r="EO57" s="64">
        <f t="shared" si="28"/>
        <v>0</v>
      </c>
      <c r="EP57" s="64">
        <f t="shared" si="81"/>
        <v>0</v>
      </c>
      <c r="EQ57" s="64">
        <f t="shared" si="29"/>
        <v>0</v>
      </c>
      <c r="ER57" s="64">
        <f t="shared" si="30"/>
        <v>0</v>
      </c>
      <c r="ES57" s="64">
        <f t="shared" si="31"/>
        <v>0</v>
      </c>
      <c r="ET57" s="64">
        <f t="shared" si="32"/>
        <v>0</v>
      </c>
      <c r="EU57" s="64">
        <f t="shared" si="33"/>
        <v>0</v>
      </c>
      <c r="EV57" s="64">
        <f t="shared" si="34"/>
        <v>0</v>
      </c>
      <c r="EW57" s="64">
        <f t="shared" si="35"/>
        <v>0</v>
      </c>
      <c r="EX57" s="64">
        <f t="shared" si="36"/>
        <v>0</v>
      </c>
      <c r="EY57" s="64">
        <f t="shared" si="37"/>
        <v>0</v>
      </c>
      <c r="EZ57" s="64">
        <f t="shared" si="38"/>
        <v>0</v>
      </c>
      <c r="FA57" s="64">
        <f t="shared" si="39"/>
        <v>0</v>
      </c>
      <c r="FB57" s="64">
        <f t="shared" si="40"/>
        <v>0</v>
      </c>
      <c r="FC57" s="64">
        <f t="shared" si="41"/>
        <v>0</v>
      </c>
      <c r="FD57" s="64">
        <f t="shared" si="82"/>
        <v>0</v>
      </c>
      <c r="FE57" s="64">
        <f t="shared" si="42"/>
        <v>0</v>
      </c>
      <c r="FF57" s="64">
        <f t="shared" si="43"/>
        <v>0</v>
      </c>
      <c r="FG57" s="64">
        <f t="shared" si="44"/>
        <v>0</v>
      </c>
      <c r="FH57" s="64">
        <f t="shared" si="45"/>
        <v>0</v>
      </c>
      <c r="FI57" s="64">
        <f t="shared" si="46"/>
        <v>0</v>
      </c>
      <c r="FJ57" s="64">
        <f t="shared" si="47"/>
        <v>0</v>
      </c>
      <c r="FK57" s="64">
        <f t="shared" si="48"/>
        <v>0</v>
      </c>
      <c r="FL57" s="64">
        <f t="shared" si="49"/>
        <v>0</v>
      </c>
      <c r="FM57" s="64">
        <f t="shared" si="50"/>
        <v>0</v>
      </c>
      <c r="FN57" s="64">
        <f t="shared" si="51"/>
        <v>0</v>
      </c>
      <c r="FO57" s="64">
        <f t="shared" si="52"/>
        <v>0</v>
      </c>
      <c r="FP57" s="64">
        <f t="shared" si="53"/>
        <v>0</v>
      </c>
      <c r="FQ57" s="64">
        <f t="shared" si="54"/>
        <v>0</v>
      </c>
      <c r="FR57" s="380">
        <f t="shared" si="55"/>
        <v>0</v>
      </c>
      <c r="FS57" s="380">
        <f t="shared" si="56"/>
        <v>16453.579000000002</v>
      </c>
      <c r="FT57" s="64">
        <f t="shared" si="83"/>
        <v>0</v>
      </c>
      <c r="FU57" s="64">
        <f t="shared" si="57"/>
        <v>0</v>
      </c>
      <c r="FV57" s="64">
        <f t="shared" si="58"/>
        <v>0</v>
      </c>
      <c r="FW57" s="64">
        <f t="shared" si="59"/>
        <v>0</v>
      </c>
      <c r="FX57" s="64">
        <f t="shared" si="60"/>
        <v>0</v>
      </c>
      <c r="FY57" s="64">
        <f t="shared" si="61"/>
        <v>16453.579000000002</v>
      </c>
      <c r="FZ57" s="64">
        <f t="shared" si="62"/>
        <v>0</v>
      </c>
      <c r="GA57" s="64">
        <f t="shared" si="63"/>
        <v>0</v>
      </c>
      <c r="GB57" s="64">
        <f t="shared" si="64"/>
        <v>0</v>
      </c>
      <c r="GC57" s="64">
        <f t="shared" si="65"/>
        <v>0</v>
      </c>
      <c r="GD57" s="64">
        <f t="shared" si="66"/>
        <v>0</v>
      </c>
      <c r="GE57" s="64">
        <f t="shared" si="67"/>
        <v>0</v>
      </c>
    </row>
    <row r="58" spans="1:187" s="35" customFormat="1" hidden="1" outlineLevel="1">
      <c r="A58" s="373"/>
      <c r="B58" s="60" t="s">
        <v>624</v>
      </c>
      <c r="C58" s="60"/>
      <c r="D58" s="60"/>
      <c r="E58" s="245"/>
      <c r="F58" s="245"/>
      <c r="G58" s="245"/>
      <c r="H58" s="245"/>
      <c r="I58" s="245"/>
      <c r="J58" s="245">
        <v>2018</v>
      </c>
      <c r="K58" s="245">
        <v>2018</v>
      </c>
      <c r="L58" s="245"/>
      <c r="M58" s="34">
        <f t="shared" si="145"/>
        <v>0</v>
      </c>
      <c r="N58" s="34"/>
      <c r="O58" s="34">
        <f t="shared" si="136"/>
        <v>0</v>
      </c>
      <c r="P58" s="34"/>
      <c r="Q58" s="34"/>
      <c r="R58" s="34"/>
      <c r="S58" s="34"/>
      <c r="T58" s="34"/>
      <c r="U58" s="34"/>
      <c r="V58" s="66">
        <f t="shared" si="85"/>
        <v>0</v>
      </c>
      <c r="W58" s="342">
        <v>834.55419999999992</v>
      </c>
      <c r="X58" s="34"/>
      <c r="Y58" s="34"/>
      <c r="Z58" s="34"/>
      <c r="AA58" s="34"/>
      <c r="AB58" s="34"/>
      <c r="AC58" s="34"/>
      <c r="AD58" s="34"/>
      <c r="AE58" s="34"/>
      <c r="AF58" s="34"/>
      <c r="AG58" s="34"/>
      <c r="AH58" s="34"/>
      <c r="AI58" s="34">
        <f t="shared" si="84"/>
        <v>0</v>
      </c>
      <c r="AJ58" s="34"/>
      <c r="AK58" s="34"/>
      <c r="AL58" s="34"/>
      <c r="AM58" s="34"/>
      <c r="AN58" s="34"/>
      <c r="AO58" s="34"/>
      <c r="AP58" s="34"/>
      <c r="AQ58" s="34"/>
      <c r="AR58" s="34"/>
      <c r="AS58" s="34"/>
      <c r="AT58" s="34"/>
      <c r="AU58" s="34"/>
      <c r="AV58" s="34"/>
      <c r="AW58" s="34"/>
      <c r="AX58" s="68"/>
      <c r="AY58" s="68"/>
      <c r="AZ58" s="34"/>
      <c r="BA58" s="185"/>
      <c r="BB58" s="185"/>
      <c r="BC58" s="184"/>
      <c r="BD58" s="184"/>
      <c r="BE58" s="184"/>
      <c r="BF58" s="184"/>
      <c r="BG58" s="184"/>
      <c r="BH58" s="184"/>
      <c r="BI58" s="184"/>
      <c r="BJ58" s="184"/>
      <c r="BK58" s="192"/>
      <c r="BL58" s="192"/>
      <c r="BM58" s="34"/>
      <c r="BN58" s="34"/>
      <c r="BO58" s="245"/>
      <c r="BP58" s="245"/>
      <c r="BQ58" s="245"/>
      <c r="BR58" s="245"/>
      <c r="BS58" s="245"/>
      <c r="BT58" s="34"/>
      <c r="BU58" s="245"/>
      <c r="BV58" s="245"/>
      <c r="BW58" s="245"/>
      <c r="BX58" s="245"/>
      <c r="BY58" s="245"/>
      <c r="BZ58" s="245"/>
      <c r="CA58" s="68"/>
      <c r="CB58" s="68"/>
      <c r="CC58" s="34"/>
      <c r="CD58" s="34"/>
      <c r="CE58" s="184"/>
      <c r="CF58" s="184"/>
      <c r="CG58" s="184"/>
      <c r="CH58" s="184"/>
      <c r="CI58" s="34"/>
      <c r="CJ58" s="34"/>
      <c r="CK58" s="34"/>
      <c r="CL58" s="34"/>
      <c r="CM58" s="34"/>
      <c r="CN58" s="34"/>
      <c r="CO58" s="34"/>
      <c r="CP58" s="34"/>
      <c r="CQ58" s="245"/>
      <c r="CR58" s="245"/>
      <c r="CS58" s="245"/>
      <c r="CT58" s="245"/>
      <c r="CU58" s="245"/>
      <c r="CV58" s="245"/>
      <c r="CW58" s="245"/>
      <c r="CX58" s="245"/>
      <c r="CY58" s="245"/>
      <c r="CZ58" s="245"/>
      <c r="DA58" s="245"/>
      <c r="DB58" s="245"/>
      <c r="DC58" s="245"/>
      <c r="DD58" s="245"/>
      <c r="DE58" s="245"/>
      <c r="DF58" s="245"/>
      <c r="DG58" s="245"/>
      <c r="DH58" s="245"/>
      <c r="DI58" s="245"/>
      <c r="DJ58" s="245"/>
      <c r="DK58" s="34"/>
      <c r="DL58" s="34"/>
      <c r="DM58" s="34"/>
      <c r="DN58" s="64">
        <f t="shared" si="75"/>
        <v>0</v>
      </c>
      <c r="DO58" s="64">
        <f t="shared" si="76"/>
        <v>0</v>
      </c>
      <c r="DP58" s="64">
        <f t="shared" si="77"/>
        <v>0</v>
      </c>
      <c r="DQ58" s="64">
        <f t="shared" si="78"/>
        <v>0</v>
      </c>
      <c r="DR58" s="64">
        <f t="shared" si="7"/>
        <v>0</v>
      </c>
      <c r="DS58" s="64">
        <f t="shared" si="8"/>
        <v>0</v>
      </c>
      <c r="DT58" s="64">
        <f t="shared" si="9"/>
        <v>0</v>
      </c>
      <c r="DU58" s="64">
        <f t="shared" si="10"/>
        <v>0</v>
      </c>
      <c r="DV58" s="64">
        <f t="shared" si="11"/>
        <v>0</v>
      </c>
      <c r="DW58" s="64">
        <f t="shared" si="12"/>
        <v>0</v>
      </c>
      <c r="DX58" s="64">
        <f t="shared" si="13"/>
        <v>0</v>
      </c>
      <c r="DY58" s="64">
        <f t="shared" si="14"/>
        <v>0</v>
      </c>
      <c r="DZ58" s="64">
        <f t="shared" si="15"/>
        <v>0</v>
      </c>
      <c r="EA58" s="64">
        <f t="shared" si="16"/>
        <v>0</v>
      </c>
      <c r="EB58" s="64">
        <f t="shared" si="79"/>
        <v>0</v>
      </c>
      <c r="EC58" s="64">
        <f t="shared" si="80"/>
        <v>0</v>
      </c>
      <c r="ED58" s="64">
        <f t="shared" si="17"/>
        <v>0</v>
      </c>
      <c r="EE58" s="64">
        <f t="shared" si="18"/>
        <v>0</v>
      </c>
      <c r="EF58" s="64">
        <f t="shared" si="19"/>
        <v>0</v>
      </c>
      <c r="EG58" s="64">
        <f t="shared" si="20"/>
        <v>0</v>
      </c>
      <c r="EH58" s="64">
        <f t="shared" si="21"/>
        <v>0</v>
      </c>
      <c r="EI58" s="64">
        <f t="shared" si="22"/>
        <v>0</v>
      </c>
      <c r="EJ58" s="64">
        <f t="shared" si="23"/>
        <v>0</v>
      </c>
      <c r="EK58" s="64">
        <f t="shared" si="24"/>
        <v>0</v>
      </c>
      <c r="EL58" s="64">
        <f t="shared" si="25"/>
        <v>0</v>
      </c>
      <c r="EM58" s="64">
        <f t="shared" si="26"/>
        <v>0</v>
      </c>
      <c r="EN58" s="64">
        <f t="shared" si="27"/>
        <v>0</v>
      </c>
      <c r="EO58" s="64">
        <f t="shared" si="28"/>
        <v>0</v>
      </c>
      <c r="EP58" s="64">
        <f t="shared" si="81"/>
        <v>0</v>
      </c>
      <c r="EQ58" s="64">
        <f t="shared" si="29"/>
        <v>0</v>
      </c>
      <c r="ER58" s="64">
        <f t="shared" si="30"/>
        <v>0</v>
      </c>
      <c r="ES58" s="64">
        <f t="shared" si="31"/>
        <v>0</v>
      </c>
      <c r="ET58" s="64">
        <f t="shared" si="32"/>
        <v>0</v>
      </c>
      <c r="EU58" s="64">
        <f t="shared" si="33"/>
        <v>0</v>
      </c>
      <c r="EV58" s="64">
        <f t="shared" si="34"/>
        <v>0</v>
      </c>
      <c r="EW58" s="64">
        <f t="shared" si="35"/>
        <v>0</v>
      </c>
      <c r="EX58" s="64">
        <f t="shared" si="36"/>
        <v>0</v>
      </c>
      <c r="EY58" s="64">
        <f t="shared" si="37"/>
        <v>0</v>
      </c>
      <c r="EZ58" s="64">
        <f t="shared" si="38"/>
        <v>0</v>
      </c>
      <c r="FA58" s="64">
        <f t="shared" si="39"/>
        <v>0</v>
      </c>
      <c r="FB58" s="64">
        <f t="shared" si="40"/>
        <v>0</v>
      </c>
      <c r="FC58" s="64">
        <f t="shared" si="41"/>
        <v>0</v>
      </c>
      <c r="FD58" s="64">
        <f t="shared" si="82"/>
        <v>0</v>
      </c>
      <c r="FE58" s="64">
        <f t="shared" si="42"/>
        <v>0</v>
      </c>
      <c r="FF58" s="64">
        <f t="shared" si="43"/>
        <v>0</v>
      </c>
      <c r="FG58" s="64">
        <f t="shared" si="44"/>
        <v>0</v>
      </c>
      <c r="FH58" s="64">
        <f t="shared" si="45"/>
        <v>0</v>
      </c>
      <c r="FI58" s="64">
        <f t="shared" si="46"/>
        <v>0</v>
      </c>
      <c r="FJ58" s="64">
        <f t="shared" si="47"/>
        <v>0</v>
      </c>
      <c r="FK58" s="64">
        <f t="shared" si="48"/>
        <v>0</v>
      </c>
      <c r="FL58" s="64">
        <f t="shared" si="49"/>
        <v>0</v>
      </c>
      <c r="FM58" s="64">
        <f t="shared" si="50"/>
        <v>0</v>
      </c>
      <c r="FN58" s="64">
        <f t="shared" si="51"/>
        <v>0</v>
      </c>
      <c r="FO58" s="64">
        <f t="shared" si="52"/>
        <v>0</v>
      </c>
      <c r="FP58" s="64">
        <f t="shared" si="53"/>
        <v>0</v>
      </c>
      <c r="FQ58" s="64">
        <f t="shared" si="54"/>
        <v>0</v>
      </c>
      <c r="FR58" s="380">
        <f t="shared" si="55"/>
        <v>0</v>
      </c>
      <c r="FS58" s="380">
        <f t="shared" si="56"/>
        <v>0</v>
      </c>
      <c r="FT58" s="64">
        <f t="shared" si="83"/>
        <v>0</v>
      </c>
      <c r="FU58" s="64">
        <f t="shared" si="57"/>
        <v>0</v>
      </c>
      <c r="FV58" s="64">
        <f t="shared" si="58"/>
        <v>0</v>
      </c>
      <c r="FW58" s="64">
        <f t="shared" si="59"/>
        <v>0</v>
      </c>
      <c r="FX58" s="64">
        <f t="shared" si="60"/>
        <v>0</v>
      </c>
      <c r="FY58" s="64">
        <f t="shared" si="61"/>
        <v>0</v>
      </c>
      <c r="FZ58" s="64">
        <f t="shared" si="62"/>
        <v>0</v>
      </c>
      <c r="GA58" s="64">
        <f t="shared" si="63"/>
        <v>0</v>
      </c>
      <c r="GB58" s="64">
        <f t="shared" si="64"/>
        <v>0</v>
      </c>
      <c r="GC58" s="64">
        <f t="shared" si="65"/>
        <v>0</v>
      </c>
      <c r="GD58" s="64">
        <f t="shared" si="66"/>
        <v>0</v>
      </c>
      <c r="GE58" s="64">
        <f t="shared" si="67"/>
        <v>0</v>
      </c>
    </row>
    <row r="59" spans="1:187" s="35" customFormat="1" ht="25.5" hidden="1" outlineLevel="1">
      <c r="A59" s="245" t="s">
        <v>525</v>
      </c>
      <c r="B59" s="60" t="s">
        <v>568</v>
      </c>
      <c r="C59" s="60"/>
      <c r="D59" s="60"/>
      <c r="E59" s="245"/>
      <c r="F59" s="245"/>
      <c r="G59" s="245"/>
      <c r="H59" s="245"/>
      <c r="I59" s="245"/>
      <c r="J59" s="245">
        <v>2019</v>
      </c>
      <c r="K59" s="245">
        <v>2020</v>
      </c>
      <c r="L59" s="245"/>
      <c r="M59" s="34">
        <f t="shared" si="145"/>
        <v>0</v>
      </c>
      <c r="N59" s="34"/>
      <c r="O59" s="34">
        <f t="shared" si="136"/>
        <v>12484.331</v>
      </c>
      <c r="P59" s="34">
        <f t="shared" si="137"/>
        <v>0</v>
      </c>
      <c r="Q59" s="34">
        <f t="shared" si="137"/>
        <v>0</v>
      </c>
      <c r="R59" s="34">
        <f t="shared" si="137"/>
        <v>0</v>
      </c>
      <c r="S59" s="34">
        <f t="shared" si="137"/>
        <v>0</v>
      </c>
      <c r="T59" s="34">
        <f t="shared" si="137"/>
        <v>0</v>
      </c>
      <c r="U59" s="34">
        <f t="shared" si="137"/>
        <v>9603.4009999999998</v>
      </c>
      <c r="V59" s="66">
        <f t="shared" si="85"/>
        <v>0</v>
      </c>
      <c r="W59" s="34"/>
      <c r="X59" s="34"/>
      <c r="Y59" s="34"/>
      <c r="Z59" s="34"/>
      <c r="AA59" s="34"/>
      <c r="AB59" s="34"/>
      <c r="AC59" s="34"/>
      <c r="AD59" s="34"/>
      <c r="AE59" s="34"/>
      <c r="AF59" s="34"/>
      <c r="AG59" s="34">
        <f t="shared" si="146"/>
        <v>0</v>
      </c>
      <c r="AH59" s="34">
        <f t="shared" si="146"/>
        <v>2880.93</v>
      </c>
      <c r="AI59" s="34">
        <f t="shared" si="84"/>
        <v>2598.3825900000002</v>
      </c>
      <c r="AJ59" s="342">
        <v>1117.97759</v>
      </c>
      <c r="AK59" s="342">
        <f>830.405+650</f>
        <v>1480.405</v>
      </c>
      <c r="AL59" s="34"/>
      <c r="AM59" s="34"/>
      <c r="AN59" s="34"/>
      <c r="AO59" s="34"/>
      <c r="AP59" s="34"/>
      <c r="AQ59" s="34"/>
      <c r="AR59" s="34"/>
      <c r="AS59" s="34">
        <f t="shared" si="147"/>
        <v>0</v>
      </c>
      <c r="AT59" s="34">
        <f t="shared" si="147"/>
        <v>0</v>
      </c>
      <c r="AU59" s="34"/>
      <c r="AV59" s="34">
        <f t="shared" si="138"/>
        <v>0</v>
      </c>
      <c r="AW59" s="34">
        <f t="shared" si="138"/>
        <v>0</v>
      </c>
      <c r="AX59" s="68"/>
      <c r="AY59" s="68">
        <f t="shared" si="128"/>
        <v>0</v>
      </c>
      <c r="AZ59" s="34">
        <f t="shared" si="128"/>
        <v>0</v>
      </c>
      <c r="BA59" s="185"/>
      <c r="BB59" s="185"/>
      <c r="BC59" s="184"/>
      <c r="BD59" s="184"/>
      <c r="BE59" s="184"/>
      <c r="BF59" s="184"/>
      <c r="BG59" s="184"/>
      <c r="BH59" s="184"/>
      <c r="BI59" s="184"/>
      <c r="BJ59" s="184"/>
      <c r="BK59" s="192"/>
      <c r="BL59" s="192"/>
      <c r="BM59" s="34">
        <f t="shared" si="143"/>
        <v>0</v>
      </c>
      <c r="BN59" s="34">
        <f t="shared" si="143"/>
        <v>12484.331</v>
      </c>
      <c r="BO59" s="245"/>
      <c r="BP59" s="245"/>
      <c r="BQ59" s="245"/>
      <c r="BR59" s="245"/>
      <c r="BS59" s="245"/>
      <c r="BT59" s="34">
        <f>5900.15+983.519+830.4+1889.332</f>
        <v>9603.4009999999998</v>
      </c>
      <c r="BU59" s="245"/>
      <c r="BV59" s="34">
        <f>2880.93</f>
        <v>2880.93</v>
      </c>
      <c r="BW59" s="245"/>
      <c r="BX59" s="245"/>
      <c r="BY59" s="245"/>
      <c r="BZ59" s="245"/>
      <c r="CA59" s="68">
        <f t="shared" si="129"/>
        <v>0</v>
      </c>
      <c r="CB59" s="68">
        <f t="shared" si="129"/>
        <v>0</v>
      </c>
      <c r="CC59" s="34"/>
      <c r="CD59" s="34"/>
      <c r="CE59" s="184"/>
      <c r="CF59" s="184"/>
      <c r="CG59" s="184"/>
      <c r="CH59" s="184"/>
      <c r="CI59" s="34"/>
      <c r="CJ59" s="34"/>
      <c r="CK59" s="34"/>
      <c r="CL59" s="34"/>
      <c r="CM59" s="34"/>
      <c r="CN59" s="34"/>
      <c r="CO59" s="34">
        <f t="shared" si="130"/>
        <v>0</v>
      </c>
      <c r="CP59" s="34">
        <f t="shared" si="130"/>
        <v>0</v>
      </c>
      <c r="CQ59" s="245"/>
      <c r="CR59" s="245"/>
      <c r="CS59" s="245"/>
      <c r="CT59" s="245"/>
      <c r="CU59" s="245"/>
      <c r="CV59" s="245"/>
      <c r="CW59" s="245"/>
      <c r="CX59" s="245"/>
      <c r="CY59" s="245"/>
      <c r="CZ59" s="245"/>
      <c r="DA59" s="245"/>
      <c r="DB59" s="245"/>
      <c r="DC59" s="245"/>
      <c r="DD59" s="245"/>
      <c r="DE59" s="245"/>
      <c r="DF59" s="245"/>
      <c r="DG59" s="245"/>
      <c r="DH59" s="245"/>
      <c r="DI59" s="245"/>
      <c r="DJ59" s="245"/>
      <c r="DK59" s="34"/>
      <c r="DL59" s="34"/>
      <c r="DM59" s="34"/>
      <c r="DN59" s="64">
        <f t="shared" si="75"/>
        <v>0</v>
      </c>
      <c r="DO59" s="64">
        <f t="shared" si="76"/>
        <v>0</v>
      </c>
      <c r="DP59" s="64">
        <f t="shared" si="77"/>
        <v>0</v>
      </c>
      <c r="DQ59" s="64">
        <f t="shared" si="78"/>
        <v>0</v>
      </c>
      <c r="DR59" s="64">
        <f t="shared" si="7"/>
        <v>0</v>
      </c>
      <c r="DS59" s="64">
        <f t="shared" si="8"/>
        <v>0</v>
      </c>
      <c r="DT59" s="64">
        <f t="shared" si="9"/>
        <v>0</v>
      </c>
      <c r="DU59" s="64">
        <f t="shared" si="10"/>
        <v>0</v>
      </c>
      <c r="DV59" s="64">
        <f t="shared" si="11"/>
        <v>0</v>
      </c>
      <c r="DW59" s="64">
        <f t="shared" si="12"/>
        <v>0</v>
      </c>
      <c r="DX59" s="64">
        <f t="shared" si="13"/>
        <v>0</v>
      </c>
      <c r="DY59" s="64">
        <f t="shared" si="14"/>
        <v>0</v>
      </c>
      <c r="DZ59" s="64">
        <f t="shared" si="15"/>
        <v>0</v>
      </c>
      <c r="EA59" s="64">
        <f t="shared" si="16"/>
        <v>0</v>
      </c>
      <c r="EB59" s="64">
        <f t="shared" si="79"/>
        <v>0</v>
      </c>
      <c r="EC59" s="64">
        <f t="shared" si="80"/>
        <v>12484.331</v>
      </c>
      <c r="ED59" s="64">
        <f t="shared" si="17"/>
        <v>0</v>
      </c>
      <c r="EE59" s="64">
        <f t="shared" si="18"/>
        <v>0</v>
      </c>
      <c r="EF59" s="64">
        <f t="shared" si="19"/>
        <v>0</v>
      </c>
      <c r="EG59" s="64">
        <f t="shared" si="20"/>
        <v>0</v>
      </c>
      <c r="EH59" s="64">
        <f t="shared" si="21"/>
        <v>0</v>
      </c>
      <c r="EI59" s="64">
        <f t="shared" si="22"/>
        <v>9603.4009999999998</v>
      </c>
      <c r="EJ59" s="64">
        <f t="shared" si="23"/>
        <v>0</v>
      </c>
      <c r="EK59" s="64">
        <f t="shared" si="24"/>
        <v>2880.93</v>
      </c>
      <c r="EL59" s="64">
        <f t="shared" si="25"/>
        <v>0</v>
      </c>
      <c r="EM59" s="64">
        <f t="shared" si="26"/>
        <v>0</v>
      </c>
      <c r="EN59" s="64">
        <f t="shared" si="27"/>
        <v>0</v>
      </c>
      <c r="EO59" s="64">
        <f t="shared" si="28"/>
        <v>0</v>
      </c>
      <c r="EP59" s="64">
        <f t="shared" si="81"/>
        <v>0</v>
      </c>
      <c r="EQ59" s="64">
        <f t="shared" si="29"/>
        <v>0</v>
      </c>
      <c r="ER59" s="64">
        <f t="shared" si="30"/>
        <v>0</v>
      </c>
      <c r="ES59" s="64">
        <f t="shared" si="31"/>
        <v>0</v>
      </c>
      <c r="ET59" s="64">
        <f t="shared" si="32"/>
        <v>0</v>
      </c>
      <c r="EU59" s="64">
        <f t="shared" si="33"/>
        <v>0</v>
      </c>
      <c r="EV59" s="64">
        <f t="shared" si="34"/>
        <v>0</v>
      </c>
      <c r="EW59" s="64">
        <f t="shared" si="35"/>
        <v>0</v>
      </c>
      <c r="EX59" s="64">
        <f t="shared" si="36"/>
        <v>0</v>
      </c>
      <c r="EY59" s="64">
        <f t="shared" si="37"/>
        <v>0</v>
      </c>
      <c r="EZ59" s="64">
        <f t="shared" si="38"/>
        <v>0</v>
      </c>
      <c r="FA59" s="64">
        <f t="shared" si="39"/>
        <v>0</v>
      </c>
      <c r="FB59" s="64">
        <f t="shared" si="40"/>
        <v>0</v>
      </c>
      <c r="FC59" s="64">
        <f t="shared" si="41"/>
        <v>0</v>
      </c>
      <c r="FD59" s="64">
        <f t="shared" si="82"/>
        <v>0</v>
      </c>
      <c r="FE59" s="64">
        <f t="shared" si="42"/>
        <v>0</v>
      </c>
      <c r="FF59" s="64">
        <f t="shared" si="43"/>
        <v>0</v>
      </c>
      <c r="FG59" s="64">
        <f t="shared" si="44"/>
        <v>0</v>
      </c>
      <c r="FH59" s="64">
        <f t="shared" si="45"/>
        <v>0</v>
      </c>
      <c r="FI59" s="64">
        <f t="shared" si="46"/>
        <v>0</v>
      </c>
      <c r="FJ59" s="64">
        <f t="shared" si="47"/>
        <v>0</v>
      </c>
      <c r="FK59" s="64">
        <f t="shared" si="48"/>
        <v>0</v>
      </c>
      <c r="FL59" s="64">
        <f t="shared" si="49"/>
        <v>0</v>
      </c>
      <c r="FM59" s="64">
        <f t="shared" si="50"/>
        <v>0</v>
      </c>
      <c r="FN59" s="64">
        <f t="shared" si="51"/>
        <v>0</v>
      </c>
      <c r="FO59" s="64">
        <f t="shared" si="52"/>
        <v>0</v>
      </c>
      <c r="FP59" s="64">
        <f t="shared" si="53"/>
        <v>0</v>
      </c>
      <c r="FQ59" s="64">
        <f t="shared" si="54"/>
        <v>0</v>
      </c>
      <c r="FR59" s="380">
        <f t="shared" si="55"/>
        <v>0</v>
      </c>
      <c r="FS59" s="380">
        <f t="shared" si="56"/>
        <v>12484.331</v>
      </c>
      <c r="FT59" s="64">
        <f t="shared" si="83"/>
        <v>0</v>
      </c>
      <c r="FU59" s="64">
        <f t="shared" si="57"/>
        <v>0</v>
      </c>
      <c r="FV59" s="64">
        <f t="shared" si="58"/>
        <v>0</v>
      </c>
      <c r="FW59" s="64">
        <f t="shared" si="59"/>
        <v>0</v>
      </c>
      <c r="FX59" s="64">
        <f t="shared" si="60"/>
        <v>0</v>
      </c>
      <c r="FY59" s="64">
        <f t="shared" si="61"/>
        <v>9603.4009999999998</v>
      </c>
      <c r="FZ59" s="64">
        <f t="shared" si="62"/>
        <v>0</v>
      </c>
      <c r="GA59" s="64">
        <f t="shared" si="63"/>
        <v>2880.93</v>
      </c>
      <c r="GB59" s="64">
        <f t="shared" si="64"/>
        <v>0</v>
      </c>
      <c r="GC59" s="64">
        <f t="shared" si="65"/>
        <v>0</v>
      </c>
      <c r="GD59" s="64">
        <f t="shared" si="66"/>
        <v>0</v>
      </c>
      <c r="GE59" s="64">
        <f t="shared" si="67"/>
        <v>0</v>
      </c>
    </row>
    <row r="60" spans="1:187" s="35" customFormat="1" ht="21.95" hidden="1" customHeight="1" collapsed="1">
      <c r="A60" s="535" t="s">
        <v>12</v>
      </c>
      <c r="B60" s="536"/>
      <c r="C60" s="536"/>
      <c r="D60" s="536"/>
      <c r="E60" s="536"/>
      <c r="F60" s="536"/>
      <c r="G60" s="536"/>
      <c r="H60" s="536"/>
      <c r="I60" s="536"/>
      <c r="J60" s="536"/>
      <c r="K60" s="537"/>
      <c r="L60" s="337"/>
      <c r="M60" s="253">
        <f t="shared" ref="M60:BX60" si="148">M31+M37</f>
        <v>980782.72846960009</v>
      </c>
      <c r="N60" s="253"/>
      <c r="O60" s="253">
        <f t="shared" si="148"/>
        <v>1277332.5433633332</v>
      </c>
      <c r="P60" s="253">
        <f t="shared" si="148"/>
        <v>89929.670859999998</v>
      </c>
      <c r="Q60" s="253">
        <f t="shared" si="148"/>
        <v>89929.670859999998</v>
      </c>
      <c r="R60" s="253">
        <f t="shared" si="148"/>
        <v>645712.84760960005</v>
      </c>
      <c r="S60" s="253">
        <f t="shared" si="148"/>
        <v>508491.92281000008</v>
      </c>
      <c r="T60" s="253">
        <f t="shared" si="148"/>
        <v>135976.62</v>
      </c>
      <c r="U60" s="253">
        <f t="shared" si="148"/>
        <v>185361.28</v>
      </c>
      <c r="V60" s="253">
        <f t="shared" si="148"/>
        <v>17122.51194</v>
      </c>
      <c r="W60" s="253">
        <f>W31+W37</f>
        <v>44289.62827999999</v>
      </c>
      <c r="X60" s="253">
        <f t="shared" si="148"/>
        <v>0</v>
      </c>
      <c r="Y60" s="253">
        <f t="shared" si="148"/>
        <v>0</v>
      </c>
      <c r="Z60" s="253">
        <f t="shared" si="148"/>
        <v>0</v>
      </c>
      <c r="AA60" s="253">
        <f t="shared" si="148"/>
        <v>0</v>
      </c>
      <c r="AB60" s="253">
        <f t="shared" si="148"/>
        <v>0</v>
      </c>
      <c r="AC60" s="253">
        <f t="shared" si="148"/>
        <v>4062.1958599999994</v>
      </c>
      <c r="AD60" s="253">
        <f t="shared" si="148"/>
        <v>0</v>
      </c>
      <c r="AE60" s="253">
        <f>AE31+AE37</f>
        <v>5758.7360600000002</v>
      </c>
      <c r="AF60" s="253"/>
      <c r="AG60" s="253">
        <f t="shared" si="148"/>
        <v>21000</v>
      </c>
      <c r="AH60" s="253">
        <f>AH31+AH37</f>
        <v>368086.38969333336</v>
      </c>
      <c r="AI60" s="253">
        <f>SUM(AJ60:AR60)</f>
        <v>55649.401239999999</v>
      </c>
      <c r="AJ60" s="253">
        <f>AJ31+AJ37</f>
        <v>54168.99624</v>
      </c>
      <c r="AK60" s="253">
        <f>AK31+AK37</f>
        <v>1480.405</v>
      </c>
      <c r="AL60" s="253">
        <f t="shared" ref="AL60:AR60" si="149">AL31+AL37</f>
        <v>0</v>
      </c>
      <c r="AM60" s="253">
        <f t="shared" si="149"/>
        <v>0</v>
      </c>
      <c r="AN60" s="253">
        <f t="shared" si="149"/>
        <v>0</v>
      </c>
      <c r="AO60" s="253">
        <f t="shared" si="149"/>
        <v>0</v>
      </c>
      <c r="AP60" s="253">
        <f t="shared" si="149"/>
        <v>0</v>
      </c>
      <c r="AQ60" s="253">
        <f t="shared" si="149"/>
        <v>0</v>
      </c>
      <c r="AR60" s="253">
        <f t="shared" si="149"/>
        <v>0</v>
      </c>
      <c r="AS60" s="253">
        <f t="shared" si="148"/>
        <v>21980</v>
      </c>
      <c r="AT60" s="253">
        <f t="shared" si="148"/>
        <v>36143.07</v>
      </c>
      <c r="AU60" s="253"/>
      <c r="AV60" s="253">
        <f t="shared" si="148"/>
        <v>66183.59</v>
      </c>
      <c r="AW60" s="253">
        <f t="shared" si="148"/>
        <v>89320.209999999992</v>
      </c>
      <c r="AX60" s="253"/>
      <c r="AY60" s="27">
        <f t="shared" si="148"/>
        <v>141934.85385000001</v>
      </c>
      <c r="AZ60" s="253">
        <f t="shared" si="148"/>
        <v>143021.37985999999</v>
      </c>
      <c r="BA60" s="253">
        <f t="shared" si="148"/>
        <v>30862.220859999998</v>
      </c>
      <c r="BB60" s="253">
        <f t="shared" si="148"/>
        <v>30862.220859999998</v>
      </c>
      <c r="BC60" s="253">
        <f t="shared" si="148"/>
        <v>62967.082990000003</v>
      </c>
      <c r="BD60" s="253">
        <f t="shared" si="148"/>
        <v>58986.338000000003</v>
      </c>
      <c r="BE60" s="253">
        <f t="shared" si="148"/>
        <v>31605.550000000003</v>
      </c>
      <c r="BF60" s="253">
        <f t="shared" si="148"/>
        <v>36420.322</v>
      </c>
      <c r="BG60" s="253">
        <f t="shared" si="148"/>
        <v>1000</v>
      </c>
      <c r="BH60" s="253">
        <f t="shared" si="148"/>
        <v>1252.499</v>
      </c>
      <c r="BI60" s="253">
        <f t="shared" si="148"/>
        <v>0</v>
      </c>
      <c r="BJ60" s="253">
        <f t="shared" si="148"/>
        <v>0</v>
      </c>
      <c r="BK60" s="253">
        <f t="shared" si="148"/>
        <v>15500</v>
      </c>
      <c r="BL60" s="253">
        <f t="shared" si="148"/>
        <v>15500</v>
      </c>
      <c r="BM60" s="253">
        <f t="shared" si="148"/>
        <v>0</v>
      </c>
      <c r="BN60" s="253">
        <f t="shared" si="148"/>
        <v>16341.998</v>
      </c>
      <c r="BO60" s="253">
        <f t="shared" si="148"/>
        <v>0</v>
      </c>
      <c r="BP60" s="253">
        <f t="shared" si="148"/>
        <v>0</v>
      </c>
      <c r="BQ60" s="253">
        <f t="shared" si="148"/>
        <v>0</v>
      </c>
      <c r="BR60" s="253">
        <f t="shared" si="148"/>
        <v>0</v>
      </c>
      <c r="BS60" s="253">
        <f t="shared" si="148"/>
        <v>0</v>
      </c>
      <c r="BT60" s="253">
        <f t="shared" si="148"/>
        <v>13461.067999999999</v>
      </c>
      <c r="BU60" s="253">
        <f t="shared" si="148"/>
        <v>0</v>
      </c>
      <c r="BV60" s="253">
        <f t="shared" si="148"/>
        <v>2880.93</v>
      </c>
      <c r="BW60" s="253">
        <f t="shared" si="148"/>
        <v>0</v>
      </c>
      <c r="BX60" s="253">
        <f t="shared" si="148"/>
        <v>0</v>
      </c>
      <c r="BY60" s="253">
        <f t="shared" ref="BY60:DB60" si="150">BY31+BY37</f>
        <v>0</v>
      </c>
      <c r="BZ60" s="253">
        <f t="shared" si="150"/>
        <v>0</v>
      </c>
      <c r="CA60" s="253">
        <f t="shared" si="150"/>
        <v>597908.09</v>
      </c>
      <c r="CB60" s="253">
        <f t="shared" si="150"/>
        <v>763735.68550333334</v>
      </c>
      <c r="CC60" s="253">
        <f t="shared" si="150"/>
        <v>59067.45</v>
      </c>
      <c r="CD60" s="253">
        <f t="shared" si="150"/>
        <v>59067.45</v>
      </c>
      <c r="CE60" s="253">
        <f t="shared" si="150"/>
        <v>341805.98</v>
      </c>
      <c r="CF60" s="253">
        <f t="shared" si="150"/>
        <v>359325.02481000003</v>
      </c>
      <c r="CG60" s="253">
        <f t="shared" si="150"/>
        <v>104371.07</v>
      </c>
      <c r="CH60" s="253">
        <f t="shared" si="150"/>
        <v>0</v>
      </c>
      <c r="CI60" s="253">
        <f t="shared" si="150"/>
        <v>20000</v>
      </c>
      <c r="CJ60" s="253">
        <f t="shared" si="150"/>
        <v>235379.93069333333</v>
      </c>
      <c r="CK60" s="253">
        <f t="shared" si="150"/>
        <v>21980</v>
      </c>
      <c r="CL60" s="253">
        <f t="shared" si="150"/>
        <v>36143.07</v>
      </c>
      <c r="CM60" s="253">
        <f t="shared" si="150"/>
        <v>50683.59</v>
      </c>
      <c r="CN60" s="253">
        <f t="shared" si="150"/>
        <v>73820.209999999992</v>
      </c>
      <c r="CO60" s="253">
        <f t="shared" si="150"/>
        <v>240939.78461959999</v>
      </c>
      <c r="CP60" s="253">
        <f t="shared" si="150"/>
        <v>354233.48</v>
      </c>
      <c r="CQ60" s="253">
        <f t="shared" si="150"/>
        <v>0</v>
      </c>
      <c r="CR60" s="253">
        <f t="shared" si="150"/>
        <v>0</v>
      </c>
      <c r="CS60" s="253">
        <f t="shared" si="150"/>
        <v>240939.78461959999</v>
      </c>
      <c r="CT60" s="253">
        <f t="shared" si="150"/>
        <v>90180.56</v>
      </c>
      <c r="CU60" s="253">
        <f t="shared" si="150"/>
        <v>0</v>
      </c>
      <c r="CV60" s="253">
        <f t="shared" si="150"/>
        <v>135479.88999999998</v>
      </c>
      <c r="CW60" s="253">
        <f t="shared" si="150"/>
        <v>0</v>
      </c>
      <c r="CX60" s="253">
        <f t="shared" si="150"/>
        <v>128573.03</v>
      </c>
      <c r="CY60" s="253">
        <f t="shared" si="150"/>
        <v>0</v>
      </c>
      <c r="CZ60" s="253">
        <f t="shared" si="150"/>
        <v>0</v>
      </c>
      <c r="DA60" s="253">
        <f t="shared" si="150"/>
        <v>0</v>
      </c>
      <c r="DB60" s="253">
        <f t="shared" si="150"/>
        <v>0</v>
      </c>
      <c r="DC60" s="254"/>
      <c r="DD60" s="254"/>
      <c r="DE60" s="254"/>
      <c r="DF60" s="254"/>
      <c r="DG60" s="254"/>
      <c r="DH60" s="254"/>
      <c r="DI60" s="255" t="e">
        <f>+DI31+DI37</f>
        <v>#REF!</v>
      </c>
      <c r="DJ60" s="255" t="e">
        <f>+DJ31+DJ37</f>
        <v>#REF!</v>
      </c>
      <c r="DK60" s="255" t="e">
        <f>+DK31+DK37</f>
        <v>#REF!</v>
      </c>
      <c r="DL60" s="255" t="e">
        <f>+DL31+DL37</f>
        <v>#REF!</v>
      </c>
      <c r="DM60" s="254"/>
      <c r="DN60" s="64">
        <f t="shared" si="75"/>
        <v>141934.85385000001</v>
      </c>
      <c r="DO60" s="64">
        <f t="shared" si="76"/>
        <v>143021.37985999999</v>
      </c>
      <c r="DP60" s="64">
        <f t="shared" si="77"/>
        <v>30862.220859999998</v>
      </c>
      <c r="DQ60" s="64">
        <f t="shared" si="78"/>
        <v>30862.220859999998</v>
      </c>
      <c r="DR60" s="64">
        <f t="shared" si="7"/>
        <v>62967.082990000003</v>
      </c>
      <c r="DS60" s="64">
        <f t="shared" si="8"/>
        <v>58986.338000000003</v>
      </c>
      <c r="DT60" s="64">
        <f t="shared" si="9"/>
        <v>31605.550000000003</v>
      </c>
      <c r="DU60" s="64">
        <f t="shared" si="10"/>
        <v>36420.322</v>
      </c>
      <c r="DV60" s="64">
        <f t="shared" si="11"/>
        <v>1000</v>
      </c>
      <c r="DW60" s="64">
        <f t="shared" si="12"/>
        <v>1252.499</v>
      </c>
      <c r="DX60" s="64">
        <f t="shared" si="13"/>
        <v>0</v>
      </c>
      <c r="DY60" s="64">
        <f t="shared" si="14"/>
        <v>0</v>
      </c>
      <c r="DZ60" s="64">
        <f t="shared" si="15"/>
        <v>15500</v>
      </c>
      <c r="EA60" s="64">
        <f t="shared" si="16"/>
        <v>15500</v>
      </c>
      <c r="EB60" s="64">
        <f t="shared" si="79"/>
        <v>0</v>
      </c>
      <c r="EC60" s="64">
        <f t="shared" si="80"/>
        <v>16341.998</v>
      </c>
      <c r="ED60" s="64">
        <f t="shared" si="17"/>
        <v>0</v>
      </c>
      <c r="EE60" s="64">
        <f t="shared" si="18"/>
        <v>0</v>
      </c>
      <c r="EF60" s="64">
        <f t="shared" si="19"/>
        <v>0</v>
      </c>
      <c r="EG60" s="64">
        <f t="shared" si="20"/>
        <v>0</v>
      </c>
      <c r="EH60" s="64">
        <f t="shared" si="21"/>
        <v>0</v>
      </c>
      <c r="EI60" s="64">
        <f t="shared" si="22"/>
        <v>13461.067999999999</v>
      </c>
      <c r="EJ60" s="64">
        <f t="shared" si="23"/>
        <v>0</v>
      </c>
      <c r="EK60" s="64">
        <f t="shared" si="24"/>
        <v>2880.93</v>
      </c>
      <c r="EL60" s="64">
        <f t="shared" si="25"/>
        <v>0</v>
      </c>
      <c r="EM60" s="64">
        <f t="shared" si="26"/>
        <v>0</v>
      </c>
      <c r="EN60" s="64">
        <f t="shared" si="27"/>
        <v>0</v>
      </c>
      <c r="EO60" s="64">
        <f t="shared" si="28"/>
        <v>0</v>
      </c>
      <c r="EP60" s="64">
        <f t="shared" si="81"/>
        <v>597908.09</v>
      </c>
      <c r="EQ60" s="64">
        <f t="shared" si="29"/>
        <v>763735.68550333322</v>
      </c>
      <c r="ER60" s="64">
        <f t="shared" si="30"/>
        <v>59067.45</v>
      </c>
      <c r="ES60" s="64">
        <f t="shared" si="31"/>
        <v>59067.45</v>
      </c>
      <c r="ET60" s="64">
        <f t="shared" si="32"/>
        <v>341805.98</v>
      </c>
      <c r="EU60" s="64">
        <f t="shared" si="33"/>
        <v>359325.02481000003</v>
      </c>
      <c r="EV60" s="64">
        <f t="shared" si="34"/>
        <v>104371.07</v>
      </c>
      <c r="EW60" s="64">
        <f t="shared" si="35"/>
        <v>0</v>
      </c>
      <c r="EX60" s="64">
        <f t="shared" si="36"/>
        <v>20000</v>
      </c>
      <c r="EY60" s="64">
        <f t="shared" si="37"/>
        <v>235379.93069333333</v>
      </c>
      <c r="EZ60" s="64">
        <f t="shared" si="38"/>
        <v>21980</v>
      </c>
      <c r="FA60" s="64">
        <f t="shared" si="39"/>
        <v>36143.07</v>
      </c>
      <c r="FB60" s="64">
        <f t="shared" si="40"/>
        <v>50683.59</v>
      </c>
      <c r="FC60" s="64">
        <f t="shared" si="41"/>
        <v>73820.209999999992</v>
      </c>
      <c r="FD60" s="64">
        <f t="shared" si="82"/>
        <v>240939.78461959999</v>
      </c>
      <c r="FE60" s="64">
        <f t="shared" si="42"/>
        <v>354233.48</v>
      </c>
      <c r="FF60" s="64">
        <f t="shared" si="43"/>
        <v>0</v>
      </c>
      <c r="FG60" s="64">
        <f t="shared" si="44"/>
        <v>0</v>
      </c>
      <c r="FH60" s="64">
        <f t="shared" si="45"/>
        <v>240939.78461959999</v>
      </c>
      <c r="FI60" s="64">
        <f t="shared" si="46"/>
        <v>90180.56</v>
      </c>
      <c r="FJ60" s="64">
        <f t="shared" si="47"/>
        <v>0</v>
      </c>
      <c r="FK60" s="64">
        <f t="shared" si="48"/>
        <v>135479.88999999998</v>
      </c>
      <c r="FL60" s="64">
        <f t="shared" si="49"/>
        <v>0</v>
      </c>
      <c r="FM60" s="64">
        <f t="shared" si="50"/>
        <v>128573.03</v>
      </c>
      <c r="FN60" s="64">
        <f t="shared" si="51"/>
        <v>0</v>
      </c>
      <c r="FO60" s="64">
        <f t="shared" si="52"/>
        <v>0</v>
      </c>
      <c r="FP60" s="64">
        <f t="shared" si="53"/>
        <v>0</v>
      </c>
      <c r="FQ60" s="64">
        <f t="shared" si="54"/>
        <v>0</v>
      </c>
      <c r="FR60" s="380">
        <f t="shared" si="55"/>
        <v>980782.72846959997</v>
      </c>
      <c r="FS60" s="380">
        <f t="shared" si="56"/>
        <v>1277332.5433633332</v>
      </c>
      <c r="FT60" s="64">
        <f t="shared" si="83"/>
        <v>89929.670859999998</v>
      </c>
      <c r="FU60" s="64">
        <f t="shared" si="57"/>
        <v>89929.670859999998</v>
      </c>
      <c r="FV60" s="64">
        <f t="shared" si="58"/>
        <v>645712.84760960005</v>
      </c>
      <c r="FW60" s="64">
        <f t="shared" si="59"/>
        <v>508491.92281000002</v>
      </c>
      <c r="FX60" s="64">
        <f t="shared" si="60"/>
        <v>135976.62</v>
      </c>
      <c r="FY60" s="64">
        <f t="shared" si="61"/>
        <v>185361.27999999997</v>
      </c>
      <c r="FZ60" s="64">
        <f t="shared" si="62"/>
        <v>21000</v>
      </c>
      <c r="GA60" s="64">
        <f t="shared" si="63"/>
        <v>368086.3896933333</v>
      </c>
      <c r="GB60" s="64">
        <f t="shared" si="64"/>
        <v>21980</v>
      </c>
      <c r="GC60" s="64">
        <f t="shared" si="65"/>
        <v>36143.07</v>
      </c>
      <c r="GD60" s="64">
        <f t="shared" si="66"/>
        <v>66183.59</v>
      </c>
      <c r="GE60" s="64">
        <f t="shared" si="67"/>
        <v>89320.209999999992</v>
      </c>
    </row>
    <row r="61" spans="1:187" s="35" customFormat="1" ht="21.95" hidden="1" customHeight="1">
      <c r="A61" s="11" t="s">
        <v>51</v>
      </c>
      <c r="B61" s="12"/>
      <c r="C61" s="12"/>
      <c r="D61" s="12"/>
      <c r="E61" s="36"/>
      <c r="F61" s="36"/>
      <c r="G61" s="36"/>
      <c r="H61" s="364"/>
      <c r="I61" s="372"/>
      <c r="J61" s="36"/>
      <c r="K61" s="36"/>
      <c r="L61" s="36"/>
      <c r="M61" s="37"/>
      <c r="N61" s="37"/>
      <c r="O61" s="37"/>
      <c r="P61" s="37"/>
      <c r="Q61" s="37"/>
      <c r="R61" s="37"/>
      <c r="S61" s="37"/>
      <c r="T61" s="37"/>
      <c r="U61" s="37"/>
      <c r="V61" s="66">
        <f t="shared" si="85"/>
        <v>0</v>
      </c>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58"/>
      <c r="DB61" s="358"/>
      <c r="DC61" s="33"/>
      <c r="DD61" s="33"/>
      <c r="DE61" s="33"/>
      <c r="DF61" s="33"/>
      <c r="DG61" s="33"/>
      <c r="DH61" s="33"/>
      <c r="DI61" s="33"/>
      <c r="DJ61" s="33"/>
      <c r="DK61" s="33"/>
      <c r="DL61" s="33"/>
      <c r="DM61" s="33"/>
      <c r="DN61" s="64">
        <f t="shared" si="75"/>
        <v>0</v>
      </c>
      <c r="DO61" s="64">
        <f t="shared" si="76"/>
        <v>0</v>
      </c>
      <c r="DP61" s="64">
        <f t="shared" si="77"/>
        <v>0</v>
      </c>
      <c r="DQ61" s="64">
        <f t="shared" si="78"/>
        <v>0</v>
      </c>
      <c r="DR61" s="64">
        <f t="shared" si="7"/>
        <v>0</v>
      </c>
      <c r="DS61" s="64">
        <f t="shared" si="8"/>
        <v>0</v>
      </c>
      <c r="DT61" s="64">
        <f t="shared" si="9"/>
        <v>0</v>
      </c>
      <c r="DU61" s="64">
        <f t="shared" si="10"/>
        <v>0</v>
      </c>
      <c r="DV61" s="64">
        <f t="shared" si="11"/>
        <v>0</v>
      </c>
      <c r="DW61" s="64">
        <f t="shared" si="12"/>
        <v>0</v>
      </c>
      <c r="DX61" s="64">
        <f t="shared" si="13"/>
        <v>0</v>
      </c>
      <c r="DY61" s="64">
        <f t="shared" si="14"/>
        <v>0</v>
      </c>
      <c r="DZ61" s="64">
        <f t="shared" si="15"/>
        <v>0</v>
      </c>
      <c r="EA61" s="64">
        <f t="shared" si="16"/>
        <v>0</v>
      </c>
      <c r="EB61" s="64">
        <f t="shared" si="79"/>
        <v>0</v>
      </c>
      <c r="EC61" s="64">
        <f t="shared" si="80"/>
        <v>0</v>
      </c>
      <c r="ED61" s="64">
        <f t="shared" si="17"/>
        <v>0</v>
      </c>
      <c r="EE61" s="64">
        <f t="shared" si="18"/>
        <v>0</v>
      </c>
      <c r="EF61" s="64">
        <f t="shared" si="19"/>
        <v>0</v>
      </c>
      <c r="EG61" s="64">
        <f t="shared" si="20"/>
        <v>0</v>
      </c>
      <c r="EH61" s="64">
        <f t="shared" si="21"/>
        <v>0</v>
      </c>
      <c r="EI61" s="64">
        <f t="shared" si="22"/>
        <v>0</v>
      </c>
      <c r="EJ61" s="64">
        <f t="shared" si="23"/>
        <v>0</v>
      </c>
      <c r="EK61" s="64">
        <f t="shared" si="24"/>
        <v>0</v>
      </c>
      <c r="EL61" s="64">
        <f t="shared" si="25"/>
        <v>0</v>
      </c>
      <c r="EM61" s="64">
        <f t="shared" si="26"/>
        <v>0</v>
      </c>
      <c r="EN61" s="64">
        <f t="shared" si="27"/>
        <v>0</v>
      </c>
      <c r="EO61" s="64">
        <f t="shared" si="28"/>
        <v>0</v>
      </c>
      <c r="EP61" s="64">
        <f t="shared" si="81"/>
        <v>0</v>
      </c>
      <c r="EQ61" s="64">
        <f t="shared" si="29"/>
        <v>0</v>
      </c>
      <c r="ER61" s="64">
        <f t="shared" si="30"/>
        <v>0</v>
      </c>
      <c r="ES61" s="64">
        <f t="shared" si="31"/>
        <v>0</v>
      </c>
      <c r="ET61" s="64">
        <f t="shared" si="32"/>
        <v>0</v>
      </c>
      <c r="EU61" s="64">
        <f t="shared" si="33"/>
        <v>0</v>
      </c>
      <c r="EV61" s="64">
        <f t="shared" si="34"/>
        <v>0</v>
      </c>
      <c r="EW61" s="64">
        <f t="shared" si="35"/>
        <v>0</v>
      </c>
      <c r="EX61" s="64">
        <f t="shared" si="36"/>
        <v>0</v>
      </c>
      <c r="EY61" s="64">
        <f t="shared" si="37"/>
        <v>0</v>
      </c>
      <c r="EZ61" s="64">
        <f t="shared" si="38"/>
        <v>0</v>
      </c>
      <c r="FA61" s="64">
        <f t="shared" si="39"/>
        <v>0</v>
      </c>
      <c r="FB61" s="64">
        <f t="shared" si="40"/>
        <v>0</v>
      </c>
      <c r="FC61" s="64">
        <f t="shared" si="41"/>
        <v>0</v>
      </c>
      <c r="FD61" s="64">
        <f t="shared" si="82"/>
        <v>0</v>
      </c>
      <c r="FE61" s="64">
        <f t="shared" si="42"/>
        <v>0</v>
      </c>
      <c r="FF61" s="64">
        <f t="shared" si="43"/>
        <v>0</v>
      </c>
      <c r="FG61" s="64">
        <f t="shared" si="44"/>
        <v>0</v>
      </c>
      <c r="FH61" s="64">
        <f t="shared" si="45"/>
        <v>0</v>
      </c>
      <c r="FI61" s="64">
        <f t="shared" si="46"/>
        <v>0</v>
      </c>
      <c r="FJ61" s="64">
        <f t="shared" si="47"/>
        <v>0</v>
      </c>
      <c r="FK61" s="64">
        <f t="shared" si="48"/>
        <v>0</v>
      </c>
      <c r="FL61" s="64">
        <f t="shared" si="49"/>
        <v>0</v>
      </c>
      <c r="FM61" s="64">
        <f t="shared" si="50"/>
        <v>0</v>
      </c>
      <c r="FN61" s="64">
        <f t="shared" si="51"/>
        <v>0</v>
      </c>
      <c r="FO61" s="64">
        <f t="shared" si="52"/>
        <v>0</v>
      </c>
      <c r="FP61" s="64">
        <f t="shared" si="53"/>
        <v>0</v>
      </c>
      <c r="FQ61" s="64">
        <f t="shared" si="54"/>
        <v>0</v>
      </c>
      <c r="FR61" s="380">
        <f t="shared" si="55"/>
        <v>0</v>
      </c>
      <c r="FS61" s="380">
        <f t="shared" si="56"/>
        <v>0</v>
      </c>
      <c r="FT61" s="64">
        <f t="shared" si="83"/>
        <v>0</v>
      </c>
      <c r="FU61" s="64">
        <f t="shared" si="57"/>
        <v>0</v>
      </c>
      <c r="FV61" s="64">
        <f t="shared" si="58"/>
        <v>0</v>
      </c>
      <c r="FW61" s="64">
        <f t="shared" si="59"/>
        <v>0</v>
      </c>
      <c r="FX61" s="64">
        <f t="shared" si="60"/>
        <v>0</v>
      </c>
      <c r="FY61" s="64">
        <f t="shared" si="61"/>
        <v>0</v>
      </c>
      <c r="FZ61" s="64">
        <f t="shared" si="62"/>
        <v>0</v>
      </c>
      <c r="GA61" s="64">
        <f t="shared" si="63"/>
        <v>0</v>
      </c>
      <c r="GB61" s="64">
        <f t="shared" si="64"/>
        <v>0</v>
      </c>
      <c r="GC61" s="64">
        <f t="shared" si="65"/>
        <v>0</v>
      </c>
      <c r="GD61" s="64">
        <f t="shared" si="66"/>
        <v>0</v>
      </c>
      <c r="GE61" s="64">
        <f t="shared" si="67"/>
        <v>0</v>
      </c>
    </row>
    <row r="62" spans="1:187" s="52" customFormat="1" ht="25.5" hidden="1">
      <c r="A62" s="49" t="s">
        <v>161</v>
      </c>
      <c r="B62" s="69" t="s">
        <v>289</v>
      </c>
      <c r="C62" s="530" t="s">
        <v>357</v>
      </c>
      <c r="D62" s="531"/>
      <c r="E62" s="49" t="s">
        <v>43</v>
      </c>
      <c r="F62" s="49"/>
      <c r="G62" s="50" t="s">
        <v>13</v>
      </c>
      <c r="H62" s="77">
        <f>SUM(H64:H71)</f>
        <v>0</v>
      </c>
      <c r="I62" s="77">
        <f>SUM(I64:I71)</f>
        <v>32</v>
      </c>
      <c r="J62" s="50">
        <v>2017</v>
      </c>
      <c r="K62" s="50">
        <v>2021</v>
      </c>
      <c r="L62" s="50"/>
      <c r="M62" s="27">
        <f t="shared" ref="M62:BP62" si="151">SUM(M63:M78)</f>
        <v>38158.895629999999</v>
      </c>
      <c r="N62" s="27"/>
      <c r="O62" s="27">
        <f t="shared" si="151"/>
        <v>35617.425219999997</v>
      </c>
      <c r="P62" s="27">
        <f t="shared" si="151"/>
        <v>9240.23</v>
      </c>
      <c r="Q62" s="27">
        <f>SUM(Q63:Q78)</f>
        <v>9240.23</v>
      </c>
      <c r="R62" s="27">
        <f>SUM(R63:R78)</f>
        <v>8588.64041</v>
      </c>
      <c r="S62" s="27">
        <f t="shared" si="151"/>
        <v>6602.2</v>
      </c>
      <c r="T62" s="27">
        <f t="shared" si="151"/>
        <v>3180.0299999999997</v>
      </c>
      <c r="U62" s="27">
        <f t="shared" si="151"/>
        <v>1925</v>
      </c>
      <c r="V62" s="27">
        <f t="shared" si="151"/>
        <v>0</v>
      </c>
      <c r="W62" s="27">
        <f>SUM(W63:W78)</f>
        <v>1925</v>
      </c>
      <c r="X62" s="27">
        <f t="shared" si="151"/>
        <v>0</v>
      </c>
      <c r="Y62" s="27">
        <f t="shared" si="151"/>
        <v>0</v>
      </c>
      <c r="Z62" s="27">
        <f t="shared" si="151"/>
        <v>0</v>
      </c>
      <c r="AA62" s="27">
        <f t="shared" si="151"/>
        <v>0</v>
      </c>
      <c r="AB62" s="27">
        <f t="shared" si="151"/>
        <v>0</v>
      </c>
      <c r="AC62" s="27">
        <f t="shared" si="151"/>
        <v>0</v>
      </c>
      <c r="AD62" s="27">
        <f t="shared" si="151"/>
        <v>0</v>
      </c>
      <c r="AE62" s="27">
        <f>SUM(AE63:AE78)</f>
        <v>0</v>
      </c>
      <c r="AF62" s="27"/>
      <c r="AG62" s="27">
        <f t="shared" si="151"/>
        <v>7149.9952199999998</v>
      </c>
      <c r="AH62" s="27">
        <f>SUM(AH63:AH78)</f>
        <v>7849.9952199999998</v>
      </c>
      <c r="AI62" s="27">
        <f t="shared" si="84"/>
        <v>0</v>
      </c>
      <c r="AJ62" s="27">
        <f t="shared" ref="AJ62:AR62" si="152">SUM(AJ63:AJ78)</f>
        <v>0</v>
      </c>
      <c r="AK62" s="27">
        <f t="shared" si="152"/>
        <v>0</v>
      </c>
      <c r="AL62" s="27">
        <f t="shared" si="152"/>
        <v>0</v>
      </c>
      <c r="AM62" s="27">
        <f t="shared" si="152"/>
        <v>0</v>
      </c>
      <c r="AN62" s="27">
        <f t="shared" si="152"/>
        <v>0</v>
      </c>
      <c r="AO62" s="27">
        <f t="shared" si="152"/>
        <v>0</v>
      </c>
      <c r="AP62" s="27">
        <f t="shared" si="152"/>
        <v>0</v>
      </c>
      <c r="AQ62" s="27">
        <f t="shared" si="152"/>
        <v>0</v>
      </c>
      <c r="AR62" s="27">
        <f t="shared" si="152"/>
        <v>0</v>
      </c>
      <c r="AS62" s="27">
        <f t="shared" si="151"/>
        <v>5000</v>
      </c>
      <c r="AT62" s="27">
        <f t="shared" si="151"/>
        <v>5000</v>
      </c>
      <c r="AU62" s="27"/>
      <c r="AV62" s="27">
        <f t="shared" si="151"/>
        <v>5000</v>
      </c>
      <c r="AW62" s="27">
        <f t="shared" si="151"/>
        <v>5000</v>
      </c>
      <c r="AX62" s="27"/>
      <c r="AY62" s="27">
        <f t="shared" si="151"/>
        <v>38158.895629999999</v>
      </c>
      <c r="AZ62" s="27">
        <f t="shared" si="151"/>
        <v>35617.425219999997</v>
      </c>
      <c r="BA62" s="27">
        <f t="shared" si="151"/>
        <v>9240.23</v>
      </c>
      <c r="BB62" s="27">
        <f t="shared" si="151"/>
        <v>9240.23</v>
      </c>
      <c r="BC62" s="27">
        <f t="shared" si="151"/>
        <v>8588.64041</v>
      </c>
      <c r="BD62" s="27">
        <f t="shared" si="151"/>
        <v>6602.2</v>
      </c>
      <c r="BE62" s="27">
        <f t="shared" si="151"/>
        <v>3180.0299999999997</v>
      </c>
      <c r="BF62" s="27">
        <f t="shared" si="151"/>
        <v>1925</v>
      </c>
      <c r="BG62" s="27">
        <f t="shared" si="151"/>
        <v>7149.9952199999998</v>
      </c>
      <c r="BH62" s="27">
        <f t="shared" si="151"/>
        <v>7849.9952199999998</v>
      </c>
      <c r="BI62" s="27">
        <f t="shared" si="151"/>
        <v>5000</v>
      </c>
      <c r="BJ62" s="27">
        <f t="shared" si="151"/>
        <v>5000</v>
      </c>
      <c r="BK62" s="27">
        <f t="shared" si="151"/>
        <v>5000</v>
      </c>
      <c r="BL62" s="27">
        <f t="shared" si="151"/>
        <v>5000</v>
      </c>
      <c r="BM62" s="27">
        <f t="shared" si="151"/>
        <v>0</v>
      </c>
      <c r="BN62" s="27">
        <f t="shared" si="151"/>
        <v>0</v>
      </c>
      <c r="BO62" s="27">
        <f t="shared" si="151"/>
        <v>0</v>
      </c>
      <c r="BP62" s="27">
        <f t="shared" si="151"/>
        <v>0</v>
      </c>
      <c r="BQ62" s="27">
        <f t="shared" ref="BQ62:DB62" si="153">SUM(BQ63:BQ78)</f>
        <v>0</v>
      </c>
      <c r="BR62" s="27">
        <f t="shared" si="153"/>
        <v>0</v>
      </c>
      <c r="BS62" s="27">
        <f t="shared" si="153"/>
        <v>0</v>
      </c>
      <c r="BT62" s="27">
        <f t="shared" si="153"/>
        <v>0</v>
      </c>
      <c r="BU62" s="27">
        <f t="shared" si="153"/>
        <v>0</v>
      </c>
      <c r="BV62" s="27">
        <f t="shared" si="153"/>
        <v>0</v>
      </c>
      <c r="BW62" s="27">
        <f t="shared" si="153"/>
        <v>0</v>
      </c>
      <c r="BX62" s="27">
        <f t="shared" si="153"/>
        <v>0</v>
      </c>
      <c r="BY62" s="27">
        <f t="shared" si="153"/>
        <v>0</v>
      </c>
      <c r="BZ62" s="27">
        <f t="shared" si="153"/>
        <v>0</v>
      </c>
      <c r="CA62" s="27">
        <f t="shared" si="153"/>
        <v>0</v>
      </c>
      <c r="CB62" s="27">
        <f t="shared" si="153"/>
        <v>0</v>
      </c>
      <c r="CC62" s="27">
        <f t="shared" si="153"/>
        <v>0</v>
      </c>
      <c r="CD62" s="27">
        <f t="shared" si="153"/>
        <v>0</v>
      </c>
      <c r="CE62" s="27">
        <f t="shared" si="153"/>
        <v>0</v>
      </c>
      <c r="CF62" s="27">
        <f t="shared" si="153"/>
        <v>0</v>
      </c>
      <c r="CG62" s="27">
        <f t="shared" si="153"/>
        <v>0</v>
      </c>
      <c r="CH62" s="27">
        <f t="shared" si="153"/>
        <v>0</v>
      </c>
      <c r="CI62" s="27">
        <f t="shared" si="153"/>
        <v>0</v>
      </c>
      <c r="CJ62" s="27">
        <f t="shared" si="153"/>
        <v>0</v>
      </c>
      <c r="CK62" s="27">
        <f t="shared" si="153"/>
        <v>0</v>
      </c>
      <c r="CL62" s="27">
        <f t="shared" si="153"/>
        <v>0</v>
      </c>
      <c r="CM62" s="27">
        <f t="shared" si="153"/>
        <v>0</v>
      </c>
      <c r="CN62" s="27">
        <f t="shared" si="153"/>
        <v>0</v>
      </c>
      <c r="CO62" s="27">
        <f t="shared" si="153"/>
        <v>0</v>
      </c>
      <c r="CP62" s="27">
        <f t="shared" si="153"/>
        <v>0</v>
      </c>
      <c r="CQ62" s="27">
        <f t="shared" si="153"/>
        <v>0</v>
      </c>
      <c r="CR62" s="27">
        <f t="shared" si="153"/>
        <v>0</v>
      </c>
      <c r="CS62" s="27">
        <f t="shared" si="153"/>
        <v>0</v>
      </c>
      <c r="CT62" s="27">
        <f t="shared" si="153"/>
        <v>0</v>
      </c>
      <c r="CU62" s="27">
        <f t="shared" si="153"/>
        <v>0</v>
      </c>
      <c r="CV62" s="27">
        <f t="shared" si="153"/>
        <v>0</v>
      </c>
      <c r="CW62" s="27">
        <f t="shared" si="153"/>
        <v>0</v>
      </c>
      <c r="CX62" s="27">
        <f t="shared" si="153"/>
        <v>0</v>
      </c>
      <c r="CY62" s="27">
        <f t="shared" si="153"/>
        <v>0</v>
      </c>
      <c r="CZ62" s="27">
        <f t="shared" si="153"/>
        <v>0</v>
      </c>
      <c r="DA62" s="27">
        <f t="shared" si="153"/>
        <v>0</v>
      </c>
      <c r="DB62" s="27">
        <f t="shared" si="153"/>
        <v>0</v>
      </c>
      <c r="DC62" s="51"/>
      <c r="DD62" s="51"/>
      <c r="DE62" s="51"/>
      <c r="DF62" s="51"/>
      <c r="DG62" s="51"/>
      <c r="DH62" s="51"/>
      <c r="DI62" s="27"/>
      <c r="DJ62" s="27"/>
      <c r="DK62" s="27"/>
      <c r="DL62" s="27"/>
      <c r="DM62" s="27"/>
      <c r="DN62" s="64">
        <f t="shared" si="75"/>
        <v>38158.895629999999</v>
      </c>
      <c r="DO62" s="64">
        <f t="shared" si="76"/>
        <v>35617.425220000005</v>
      </c>
      <c r="DP62" s="64">
        <f t="shared" si="77"/>
        <v>9240.23</v>
      </c>
      <c r="DQ62" s="64">
        <f t="shared" si="78"/>
        <v>9240.23</v>
      </c>
      <c r="DR62" s="64">
        <f t="shared" si="7"/>
        <v>8588.64041</v>
      </c>
      <c r="DS62" s="64">
        <f t="shared" si="8"/>
        <v>6602.2</v>
      </c>
      <c r="DT62" s="64">
        <f t="shared" si="9"/>
        <v>3180.0299999999997</v>
      </c>
      <c r="DU62" s="64">
        <f t="shared" si="10"/>
        <v>1925</v>
      </c>
      <c r="DV62" s="64">
        <f t="shared" si="11"/>
        <v>7149.9952199999998</v>
      </c>
      <c r="DW62" s="64">
        <f t="shared" si="12"/>
        <v>7849.9952199999998</v>
      </c>
      <c r="DX62" s="64">
        <f t="shared" si="13"/>
        <v>5000</v>
      </c>
      <c r="DY62" s="64">
        <f t="shared" si="14"/>
        <v>5000</v>
      </c>
      <c r="DZ62" s="64">
        <f t="shared" si="15"/>
        <v>5000</v>
      </c>
      <c r="EA62" s="64">
        <f t="shared" si="16"/>
        <v>5000</v>
      </c>
      <c r="EB62" s="64">
        <f t="shared" si="79"/>
        <v>0</v>
      </c>
      <c r="EC62" s="64">
        <f t="shared" si="80"/>
        <v>0</v>
      </c>
      <c r="ED62" s="64">
        <f t="shared" si="17"/>
        <v>0</v>
      </c>
      <c r="EE62" s="64">
        <f t="shared" si="18"/>
        <v>0</v>
      </c>
      <c r="EF62" s="64">
        <f t="shared" si="19"/>
        <v>0</v>
      </c>
      <c r="EG62" s="64">
        <f t="shared" si="20"/>
        <v>0</v>
      </c>
      <c r="EH62" s="64">
        <f t="shared" si="21"/>
        <v>0</v>
      </c>
      <c r="EI62" s="64">
        <f t="shared" si="22"/>
        <v>0</v>
      </c>
      <c r="EJ62" s="64">
        <f t="shared" si="23"/>
        <v>0</v>
      </c>
      <c r="EK62" s="64">
        <f t="shared" si="24"/>
        <v>0</v>
      </c>
      <c r="EL62" s="64">
        <f t="shared" si="25"/>
        <v>0</v>
      </c>
      <c r="EM62" s="64">
        <f t="shared" si="26"/>
        <v>0</v>
      </c>
      <c r="EN62" s="64">
        <f t="shared" si="27"/>
        <v>0</v>
      </c>
      <c r="EO62" s="64">
        <f t="shared" si="28"/>
        <v>0</v>
      </c>
      <c r="EP62" s="64">
        <f t="shared" si="81"/>
        <v>0</v>
      </c>
      <c r="EQ62" s="64">
        <f t="shared" si="29"/>
        <v>0</v>
      </c>
      <c r="ER62" s="64">
        <f t="shared" si="30"/>
        <v>0</v>
      </c>
      <c r="ES62" s="64">
        <f t="shared" si="31"/>
        <v>0</v>
      </c>
      <c r="ET62" s="64">
        <f t="shared" si="32"/>
        <v>0</v>
      </c>
      <c r="EU62" s="64">
        <f t="shared" si="33"/>
        <v>0</v>
      </c>
      <c r="EV62" s="64">
        <f t="shared" si="34"/>
        <v>0</v>
      </c>
      <c r="EW62" s="64">
        <f t="shared" si="35"/>
        <v>0</v>
      </c>
      <c r="EX62" s="64">
        <f t="shared" si="36"/>
        <v>0</v>
      </c>
      <c r="EY62" s="64">
        <f t="shared" si="37"/>
        <v>0</v>
      </c>
      <c r="EZ62" s="64">
        <f t="shared" si="38"/>
        <v>0</v>
      </c>
      <c r="FA62" s="64">
        <f t="shared" si="39"/>
        <v>0</v>
      </c>
      <c r="FB62" s="64">
        <f t="shared" si="40"/>
        <v>0</v>
      </c>
      <c r="FC62" s="64">
        <f t="shared" si="41"/>
        <v>0</v>
      </c>
      <c r="FD62" s="64">
        <f t="shared" si="82"/>
        <v>0</v>
      </c>
      <c r="FE62" s="64">
        <f t="shared" si="42"/>
        <v>0</v>
      </c>
      <c r="FF62" s="64">
        <f t="shared" si="43"/>
        <v>0</v>
      </c>
      <c r="FG62" s="64">
        <f t="shared" si="44"/>
        <v>0</v>
      </c>
      <c r="FH62" s="64">
        <f t="shared" si="45"/>
        <v>0</v>
      </c>
      <c r="FI62" s="64">
        <f t="shared" si="46"/>
        <v>0</v>
      </c>
      <c r="FJ62" s="64">
        <f t="shared" si="47"/>
        <v>0</v>
      </c>
      <c r="FK62" s="64">
        <f t="shared" si="48"/>
        <v>0</v>
      </c>
      <c r="FL62" s="64">
        <f t="shared" si="49"/>
        <v>0</v>
      </c>
      <c r="FM62" s="64">
        <f t="shared" si="50"/>
        <v>0</v>
      </c>
      <c r="FN62" s="64">
        <f t="shared" si="51"/>
        <v>0</v>
      </c>
      <c r="FO62" s="64">
        <f t="shared" si="52"/>
        <v>0</v>
      </c>
      <c r="FP62" s="64">
        <f t="shared" si="53"/>
        <v>0</v>
      </c>
      <c r="FQ62" s="64">
        <f t="shared" si="54"/>
        <v>0</v>
      </c>
      <c r="FR62" s="380">
        <f t="shared" si="55"/>
        <v>38158.895629999999</v>
      </c>
      <c r="FS62" s="380">
        <f t="shared" si="56"/>
        <v>35617.425220000005</v>
      </c>
      <c r="FT62" s="64">
        <f t="shared" si="83"/>
        <v>9240.23</v>
      </c>
      <c r="FU62" s="64">
        <f t="shared" si="57"/>
        <v>9240.23</v>
      </c>
      <c r="FV62" s="64">
        <f t="shared" si="58"/>
        <v>8588.64041</v>
      </c>
      <c r="FW62" s="64">
        <f t="shared" si="59"/>
        <v>6602.2</v>
      </c>
      <c r="FX62" s="64">
        <f t="shared" si="60"/>
        <v>3180.0299999999997</v>
      </c>
      <c r="FY62" s="64">
        <f t="shared" si="61"/>
        <v>1925</v>
      </c>
      <c r="FZ62" s="64">
        <f t="shared" si="62"/>
        <v>7149.9952199999998</v>
      </c>
      <c r="GA62" s="64">
        <f t="shared" si="63"/>
        <v>7849.9952199999998</v>
      </c>
      <c r="GB62" s="64">
        <f t="shared" si="64"/>
        <v>5000</v>
      </c>
      <c r="GC62" s="64">
        <f t="shared" si="65"/>
        <v>5000</v>
      </c>
      <c r="GD62" s="64">
        <f t="shared" si="66"/>
        <v>5000</v>
      </c>
      <c r="GE62" s="64">
        <f t="shared" si="67"/>
        <v>5000</v>
      </c>
    </row>
    <row r="63" spans="1:187" s="52" customFormat="1" ht="22.5" hidden="1" customHeight="1" outlineLevel="1">
      <c r="A63" s="57" t="s">
        <v>127</v>
      </c>
      <c r="B63" s="60" t="s">
        <v>290</v>
      </c>
      <c r="C63" s="282" t="s">
        <v>357</v>
      </c>
      <c r="D63" s="282" t="s">
        <v>351</v>
      </c>
      <c r="E63" s="359" t="s">
        <v>21</v>
      </c>
      <c r="F63" s="91"/>
      <c r="G63" s="245" t="s">
        <v>13</v>
      </c>
      <c r="H63" s="321"/>
      <c r="I63" s="321"/>
      <c r="J63" s="55">
        <v>2020</v>
      </c>
      <c r="K63" s="55">
        <v>2020</v>
      </c>
      <c r="L63" s="55"/>
      <c r="M63" s="34">
        <f t="shared" ref="M63:M78" si="154">+P63+R63+T63+AG63+AS63+AV63</f>
        <v>999.56521999999995</v>
      </c>
      <c r="N63" s="34"/>
      <c r="O63" s="34">
        <f t="shared" ref="O63:O78" si="155">+Q63+S63+U63+AH63+AT63+AW63</f>
        <v>999.56521999999995</v>
      </c>
      <c r="P63" s="34">
        <f t="shared" ref="P63:U78" si="156">BA63+BO63+CC63+CQ63</f>
        <v>0</v>
      </c>
      <c r="Q63" s="34">
        <f t="shared" si="156"/>
        <v>0</v>
      </c>
      <c r="R63" s="34">
        <f t="shared" si="156"/>
        <v>0</v>
      </c>
      <c r="S63" s="34">
        <f t="shared" si="156"/>
        <v>0</v>
      </c>
      <c r="T63" s="34">
        <f t="shared" si="156"/>
        <v>0</v>
      </c>
      <c r="U63" s="34">
        <f t="shared" si="156"/>
        <v>0</v>
      </c>
      <c r="V63" s="66">
        <f t="shared" si="85"/>
        <v>0</v>
      </c>
      <c r="W63" s="34"/>
      <c r="X63" s="34"/>
      <c r="Y63" s="34"/>
      <c r="Z63" s="34"/>
      <c r="AA63" s="34"/>
      <c r="AB63" s="34"/>
      <c r="AC63" s="34"/>
      <c r="AD63" s="34"/>
      <c r="AE63" s="34"/>
      <c r="AF63" s="34"/>
      <c r="AG63" s="34">
        <f>BG63+BU63+CI63+CW63</f>
        <v>999.56521999999995</v>
      </c>
      <c r="AH63" s="34">
        <f>BH63+BV63+CJ63+CX63</f>
        <v>999.56521999999995</v>
      </c>
      <c r="AI63" s="34">
        <f t="shared" si="84"/>
        <v>0</v>
      </c>
      <c r="AJ63" s="34"/>
      <c r="AK63" s="34"/>
      <c r="AL63" s="34"/>
      <c r="AM63" s="34"/>
      <c r="AN63" s="34"/>
      <c r="AO63" s="34"/>
      <c r="AP63" s="34"/>
      <c r="AQ63" s="34"/>
      <c r="AR63" s="34"/>
      <c r="AS63" s="34">
        <f>BI63+BW63+CK63+CY63</f>
        <v>0</v>
      </c>
      <c r="AT63" s="34">
        <f>BJ63+BX63+CL63+CZ63</f>
        <v>0</v>
      </c>
      <c r="AU63" s="34"/>
      <c r="AV63" s="34">
        <f t="shared" ref="AV63:AW78" si="157">BK63+BY63+CM63+DA63</f>
        <v>0</v>
      </c>
      <c r="AW63" s="34">
        <f t="shared" si="157"/>
        <v>0</v>
      </c>
      <c r="AX63" s="34"/>
      <c r="AY63" s="34">
        <f>+BA63+BC63+BE63+BG63+BI63+BK63</f>
        <v>999.56521999999995</v>
      </c>
      <c r="AZ63" s="34">
        <f>+BB63+BD63+BF63+BH63+BJ63+BL63</f>
        <v>999.56521999999995</v>
      </c>
      <c r="BA63" s="193"/>
      <c r="BB63" s="193"/>
      <c r="BC63" s="193"/>
      <c r="BD63" s="193"/>
      <c r="BE63" s="193"/>
      <c r="BF63" s="193"/>
      <c r="BG63" s="184">
        <v>999.56521999999995</v>
      </c>
      <c r="BH63" s="184">
        <v>999.56521999999995</v>
      </c>
      <c r="BI63" s="193"/>
      <c r="BJ63" s="193"/>
      <c r="BK63" s="193"/>
      <c r="BL63" s="193"/>
      <c r="BM63" s="34">
        <f>+BO63+BQ63+BS63+BU63+BW63+BY63</f>
        <v>0</v>
      </c>
      <c r="BN63" s="34">
        <f>+BP63+BR63+BT63+BV63+BX63+BZ63</f>
        <v>0</v>
      </c>
      <c r="BO63" s="27"/>
      <c r="BP63" s="27"/>
      <c r="BQ63" s="27"/>
      <c r="BR63" s="27"/>
      <c r="BS63" s="27"/>
      <c r="BT63" s="27"/>
      <c r="BU63" s="27"/>
      <c r="BV63" s="27"/>
      <c r="BW63" s="27"/>
      <c r="BX63" s="27"/>
      <c r="BY63" s="27"/>
      <c r="BZ63" s="27"/>
      <c r="CA63" s="34">
        <f>+CC63+CE63+CG63+CI63+CK63+CM63</f>
        <v>0</v>
      </c>
      <c r="CB63" s="34">
        <f>+CD63+CF63+CH63+CJ63+CL63+CN63</f>
        <v>0</v>
      </c>
      <c r="CC63" s="27"/>
      <c r="CD63" s="27"/>
      <c r="CE63" s="27"/>
      <c r="CF63" s="27"/>
      <c r="CG63" s="27"/>
      <c r="CH63" s="27"/>
      <c r="CI63" s="27"/>
      <c r="CJ63" s="27"/>
      <c r="CK63" s="27"/>
      <c r="CL63" s="27"/>
      <c r="CM63" s="27"/>
      <c r="CN63" s="27"/>
      <c r="CO63" s="34">
        <f>+CQ63+CS63+CU63+CW63+CY63+DA63</f>
        <v>0</v>
      </c>
      <c r="CP63" s="34">
        <f>+CR63+CT63+CV63+CX63+CZ63+DB63</f>
        <v>0</v>
      </c>
      <c r="CQ63" s="27"/>
      <c r="CR63" s="27"/>
      <c r="CS63" s="34"/>
      <c r="CT63" s="34"/>
      <c r="CU63" s="27"/>
      <c r="CV63" s="27"/>
      <c r="CW63" s="27"/>
      <c r="CX63" s="27"/>
      <c r="CY63" s="27"/>
      <c r="CZ63" s="29"/>
      <c r="DA63" s="29"/>
      <c r="DB63" s="29"/>
      <c r="DC63" s="51"/>
      <c r="DD63" s="51"/>
      <c r="DE63" s="51"/>
      <c r="DF63" s="51"/>
      <c r="DG63" s="51"/>
      <c r="DH63" s="51"/>
      <c r="DI63" s="27"/>
      <c r="DJ63" s="27"/>
      <c r="DK63" s="27"/>
      <c r="DL63" s="27"/>
      <c r="DM63" s="27"/>
      <c r="DN63" s="64">
        <f t="shared" si="75"/>
        <v>999.56521999999995</v>
      </c>
      <c r="DO63" s="64">
        <f t="shared" si="76"/>
        <v>999.56521999999995</v>
      </c>
      <c r="DP63" s="64">
        <f t="shared" si="77"/>
        <v>0</v>
      </c>
      <c r="DQ63" s="64">
        <f t="shared" si="78"/>
        <v>0</v>
      </c>
      <c r="DR63" s="64">
        <f t="shared" si="7"/>
        <v>0</v>
      </c>
      <c r="DS63" s="64">
        <f t="shared" si="8"/>
        <v>0</v>
      </c>
      <c r="DT63" s="64">
        <f t="shared" si="9"/>
        <v>0</v>
      </c>
      <c r="DU63" s="64">
        <f t="shared" si="10"/>
        <v>0</v>
      </c>
      <c r="DV63" s="64">
        <f t="shared" si="11"/>
        <v>999.56521999999995</v>
      </c>
      <c r="DW63" s="64">
        <f t="shared" si="12"/>
        <v>999.56521999999995</v>
      </c>
      <c r="DX63" s="64">
        <f t="shared" si="13"/>
        <v>0</v>
      </c>
      <c r="DY63" s="64">
        <f t="shared" si="14"/>
        <v>0</v>
      </c>
      <c r="DZ63" s="64">
        <f t="shared" si="15"/>
        <v>0</v>
      </c>
      <c r="EA63" s="64">
        <f t="shared" si="16"/>
        <v>0</v>
      </c>
      <c r="EB63" s="64">
        <f t="shared" si="79"/>
        <v>0</v>
      </c>
      <c r="EC63" s="64">
        <f t="shared" si="80"/>
        <v>0</v>
      </c>
      <c r="ED63" s="64">
        <f t="shared" si="17"/>
        <v>0</v>
      </c>
      <c r="EE63" s="64">
        <f t="shared" si="18"/>
        <v>0</v>
      </c>
      <c r="EF63" s="64">
        <f t="shared" si="19"/>
        <v>0</v>
      </c>
      <c r="EG63" s="64">
        <f t="shared" si="20"/>
        <v>0</v>
      </c>
      <c r="EH63" s="64">
        <f t="shared" si="21"/>
        <v>0</v>
      </c>
      <c r="EI63" s="64">
        <f t="shared" si="22"/>
        <v>0</v>
      </c>
      <c r="EJ63" s="64">
        <f t="shared" si="23"/>
        <v>0</v>
      </c>
      <c r="EK63" s="64">
        <f t="shared" si="24"/>
        <v>0</v>
      </c>
      <c r="EL63" s="64">
        <f t="shared" si="25"/>
        <v>0</v>
      </c>
      <c r="EM63" s="64">
        <f t="shared" si="26"/>
        <v>0</v>
      </c>
      <c r="EN63" s="64">
        <f t="shared" si="27"/>
        <v>0</v>
      </c>
      <c r="EO63" s="64">
        <f t="shared" si="28"/>
        <v>0</v>
      </c>
      <c r="EP63" s="64">
        <f t="shared" si="81"/>
        <v>0</v>
      </c>
      <c r="EQ63" s="64">
        <f t="shared" si="29"/>
        <v>0</v>
      </c>
      <c r="ER63" s="64">
        <f t="shared" si="30"/>
        <v>0</v>
      </c>
      <c r="ES63" s="64">
        <f t="shared" si="31"/>
        <v>0</v>
      </c>
      <c r="ET63" s="64">
        <f t="shared" si="32"/>
        <v>0</v>
      </c>
      <c r="EU63" s="64">
        <f t="shared" si="33"/>
        <v>0</v>
      </c>
      <c r="EV63" s="64">
        <f t="shared" si="34"/>
        <v>0</v>
      </c>
      <c r="EW63" s="64">
        <f t="shared" si="35"/>
        <v>0</v>
      </c>
      <c r="EX63" s="64">
        <f t="shared" si="36"/>
        <v>0</v>
      </c>
      <c r="EY63" s="64">
        <f t="shared" si="37"/>
        <v>0</v>
      </c>
      <c r="EZ63" s="64">
        <f t="shared" si="38"/>
        <v>0</v>
      </c>
      <c r="FA63" s="64">
        <f t="shared" si="39"/>
        <v>0</v>
      </c>
      <c r="FB63" s="64">
        <f t="shared" si="40"/>
        <v>0</v>
      </c>
      <c r="FC63" s="64">
        <f t="shared" si="41"/>
        <v>0</v>
      </c>
      <c r="FD63" s="64">
        <f t="shared" si="82"/>
        <v>0</v>
      </c>
      <c r="FE63" s="64">
        <f t="shared" si="42"/>
        <v>0</v>
      </c>
      <c r="FF63" s="64">
        <f t="shared" si="43"/>
        <v>0</v>
      </c>
      <c r="FG63" s="64">
        <f t="shared" si="44"/>
        <v>0</v>
      </c>
      <c r="FH63" s="64">
        <f t="shared" si="45"/>
        <v>0</v>
      </c>
      <c r="FI63" s="64">
        <f t="shared" si="46"/>
        <v>0</v>
      </c>
      <c r="FJ63" s="64">
        <f t="shared" si="47"/>
        <v>0</v>
      </c>
      <c r="FK63" s="64">
        <f t="shared" si="48"/>
        <v>0</v>
      </c>
      <c r="FL63" s="64">
        <f t="shared" si="49"/>
        <v>0</v>
      </c>
      <c r="FM63" s="64">
        <f t="shared" si="50"/>
        <v>0</v>
      </c>
      <c r="FN63" s="64">
        <f t="shared" si="51"/>
        <v>0</v>
      </c>
      <c r="FO63" s="64">
        <f t="shared" si="52"/>
        <v>0</v>
      </c>
      <c r="FP63" s="64">
        <f t="shared" si="53"/>
        <v>0</v>
      </c>
      <c r="FQ63" s="64">
        <f t="shared" si="54"/>
        <v>0</v>
      </c>
      <c r="FR63" s="380">
        <f t="shared" si="55"/>
        <v>999.56521999999995</v>
      </c>
      <c r="FS63" s="380">
        <f t="shared" si="56"/>
        <v>999.56521999999995</v>
      </c>
      <c r="FT63" s="64">
        <f t="shared" si="83"/>
        <v>0</v>
      </c>
      <c r="FU63" s="64">
        <f t="shared" si="57"/>
        <v>0</v>
      </c>
      <c r="FV63" s="64">
        <f t="shared" si="58"/>
        <v>0</v>
      </c>
      <c r="FW63" s="64">
        <f t="shared" si="59"/>
        <v>0</v>
      </c>
      <c r="FX63" s="64">
        <f t="shared" si="60"/>
        <v>0</v>
      </c>
      <c r="FY63" s="64">
        <f t="shared" si="61"/>
        <v>0</v>
      </c>
      <c r="FZ63" s="64">
        <f t="shared" si="62"/>
        <v>999.56521999999995</v>
      </c>
      <c r="GA63" s="64">
        <f t="shared" si="63"/>
        <v>999.56521999999995</v>
      </c>
      <c r="GB63" s="64">
        <f t="shared" si="64"/>
        <v>0</v>
      </c>
      <c r="GC63" s="64">
        <f t="shared" si="65"/>
        <v>0</v>
      </c>
      <c r="GD63" s="64">
        <f t="shared" si="66"/>
        <v>0</v>
      </c>
      <c r="GE63" s="64">
        <f t="shared" si="67"/>
        <v>0</v>
      </c>
    </row>
    <row r="64" spans="1:187" s="35" customFormat="1" ht="22.5" hidden="1" customHeight="1" outlineLevel="1">
      <c r="A64" s="57" t="s">
        <v>83</v>
      </c>
      <c r="B64" s="60" t="s">
        <v>211</v>
      </c>
      <c r="C64" s="282" t="s">
        <v>357</v>
      </c>
      <c r="D64" s="282" t="s">
        <v>190</v>
      </c>
      <c r="E64" s="359" t="s">
        <v>21</v>
      </c>
      <c r="F64" s="359"/>
      <c r="G64" s="245" t="s">
        <v>13</v>
      </c>
      <c r="H64" s="55">
        <v>0</v>
      </c>
      <c r="I64" s="55">
        <v>4</v>
      </c>
      <c r="J64" s="55">
        <v>2017</v>
      </c>
      <c r="K64" s="55">
        <v>2017</v>
      </c>
      <c r="L64" s="55"/>
      <c r="M64" s="34">
        <f t="shared" si="154"/>
        <v>636.19574999999998</v>
      </c>
      <c r="N64" s="34"/>
      <c r="O64" s="34">
        <f t="shared" si="155"/>
        <v>636.19574999999998</v>
      </c>
      <c r="P64" s="34">
        <f t="shared" si="156"/>
        <v>636.19574999999998</v>
      </c>
      <c r="Q64" s="34">
        <f t="shared" si="156"/>
        <v>636.19574999999998</v>
      </c>
      <c r="R64" s="34">
        <f t="shared" si="156"/>
        <v>0</v>
      </c>
      <c r="S64" s="34">
        <f t="shared" si="156"/>
        <v>0</v>
      </c>
      <c r="T64" s="34">
        <f t="shared" si="156"/>
        <v>0</v>
      </c>
      <c r="U64" s="34">
        <f t="shared" si="156"/>
        <v>0</v>
      </c>
      <c r="V64" s="66">
        <f t="shared" si="85"/>
        <v>0</v>
      </c>
      <c r="W64" s="34"/>
      <c r="X64" s="34"/>
      <c r="Y64" s="34"/>
      <c r="Z64" s="34"/>
      <c r="AA64" s="34"/>
      <c r="AB64" s="34"/>
      <c r="AC64" s="34"/>
      <c r="AD64" s="34"/>
      <c r="AE64" s="34"/>
      <c r="AF64" s="34"/>
      <c r="AG64" s="34">
        <f t="shared" ref="AG64:AH78" si="158">BG64+BU64+CI64+CW64</f>
        <v>0</v>
      </c>
      <c r="AH64" s="34">
        <f t="shared" si="158"/>
        <v>0</v>
      </c>
      <c r="AI64" s="34">
        <f t="shared" si="84"/>
        <v>0</v>
      </c>
      <c r="AJ64" s="34"/>
      <c r="AK64" s="34"/>
      <c r="AL64" s="34"/>
      <c r="AM64" s="34"/>
      <c r="AN64" s="34"/>
      <c r="AO64" s="34"/>
      <c r="AP64" s="34"/>
      <c r="AQ64" s="34"/>
      <c r="AR64" s="34"/>
      <c r="AS64" s="34">
        <f t="shared" ref="AS64:AT78" si="159">BI64+BW64+CK64+CY64</f>
        <v>0</v>
      </c>
      <c r="AT64" s="34">
        <f t="shared" si="159"/>
        <v>0</v>
      </c>
      <c r="AU64" s="34"/>
      <c r="AV64" s="34">
        <f t="shared" si="157"/>
        <v>0</v>
      </c>
      <c r="AW64" s="34">
        <f t="shared" si="157"/>
        <v>0</v>
      </c>
      <c r="AX64" s="34"/>
      <c r="AY64" s="34">
        <f t="shared" ref="AY64:AZ78" si="160">+BA64+BC64+BE64+BG64+BI64+BK64</f>
        <v>636.19574999999998</v>
      </c>
      <c r="AZ64" s="34">
        <f t="shared" si="160"/>
        <v>636.19574999999998</v>
      </c>
      <c r="BA64" s="184">
        <v>636.19574999999998</v>
      </c>
      <c r="BB64" s="184">
        <v>636.19574999999998</v>
      </c>
      <c r="BC64" s="184"/>
      <c r="BD64" s="184"/>
      <c r="BE64" s="184"/>
      <c r="BF64" s="184"/>
      <c r="BG64" s="184"/>
      <c r="BH64" s="184"/>
      <c r="BI64" s="184">
        <v>0</v>
      </c>
      <c r="BJ64" s="184"/>
      <c r="BK64" s="192"/>
      <c r="BL64" s="192"/>
      <c r="BM64" s="34">
        <f t="shared" ref="BM64:BN78" si="161">+BO64+BQ64+BS64+BU64+BW64+BY64</f>
        <v>0</v>
      </c>
      <c r="BN64" s="34">
        <f t="shared" si="161"/>
        <v>0</v>
      </c>
      <c r="BO64" s="47"/>
      <c r="BP64" s="47"/>
      <c r="BQ64" s="47"/>
      <c r="BR64" s="47"/>
      <c r="BS64" s="47"/>
      <c r="BT64" s="47"/>
      <c r="BU64" s="47"/>
      <c r="BV64" s="47"/>
      <c r="BW64" s="47"/>
      <c r="BX64" s="47"/>
      <c r="BY64" s="47"/>
      <c r="BZ64" s="47"/>
      <c r="CA64" s="34">
        <f t="shared" ref="CA64:CB91" si="162">+CC64+CE64+CG64+CI64+CK64+CM64</f>
        <v>0</v>
      </c>
      <c r="CB64" s="34">
        <f t="shared" si="162"/>
        <v>0</v>
      </c>
      <c r="CC64" s="245"/>
      <c r="CD64" s="245"/>
      <c r="CE64" s="245"/>
      <c r="CF64" s="245"/>
      <c r="CG64" s="245"/>
      <c r="CH64" s="245"/>
      <c r="CI64" s="245"/>
      <c r="CJ64" s="245"/>
      <c r="CK64" s="245"/>
      <c r="CL64" s="245"/>
      <c r="CM64" s="245"/>
      <c r="CN64" s="245"/>
      <c r="CO64" s="34">
        <f t="shared" ref="CO64:CP78" si="163">+CQ64+CS64+CU64+CW64+CY64+DA64</f>
        <v>0</v>
      </c>
      <c r="CP64" s="34">
        <f t="shared" si="163"/>
        <v>0</v>
      </c>
      <c r="CQ64" s="245"/>
      <c r="CR64" s="245"/>
      <c r="CS64" s="245"/>
      <c r="CT64" s="245"/>
      <c r="CU64" s="245"/>
      <c r="CV64" s="245"/>
      <c r="CW64" s="245"/>
      <c r="CX64" s="245"/>
      <c r="CY64" s="245"/>
      <c r="CZ64" s="358"/>
      <c r="DA64" s="358"/>
      <c r="DB64" s="358"/>
      <c r="DC64" s="245">
        <v>0</v>
      </c>
      <c r="DD64" s="245">
        <v>0</v>
      </c>
      <c r="DE64" s="245">
        <v>0</v>
      </c>
      <c r="DF64" s="245">
        <v>0</v>
      </c>
      <c r="DG64" s="245">
        <v>0</v>
      </c>
      <c r="DH64" s="245">
        <f>SUM(DC64:DG64)</f>
        <v>0</v>
      </c>
      <c r="DI64" s="245"/>
      <c r="DJ64" s="245"/>
      <c r="DK64" s="33"/>
      <c r="DL64" s="33"/>
      <c r="DM64" s="245" t="s">
        <v>156</v>
      </c>
      <c r="DN64" s="64">
        <f t="shared" si="75"/>
        <v>636.19574999999998</v>
      </c>
      <c r="DO64" s="64">
        <f t="shared" si="76"/>
        <v>636.19574999999998</v>
      </c>
      <c r="DP64" s="64">
        <f t="shared" si="77"/>
        <v>636.19574999999998</v>
      </c>
      <c r="DQ64" s="64">
        <f t="shared" si="78"/>
        <v>636.19574999999998</v>
      </c>
      <c r="DR64" s="64">
        <f t="shared" si="7"/>
        <v>0</v>
      </c>
      <c r="DS64" s="64">
        <f t="shared" si="8"/>
        <v>0</v>
      </c>
      <c r="DT64" s="64">
        <f t="shared" si="9"/>
        <v>0</v>
      </c>
      <c r="DU64" s="64">
        <f t="shared" si="10"/>
        <v>0</v>
      </c>
      <c r="DV64" s="64">
        <f t="shared" si="11"/>
        <v>0</v>
      </c>
      <c r="DW64" s="64">
        <f t="shared" si="12"/>
        <v>0</v>
      </c>
      <c r="DX64" s="64">
        <f t="shared" si="13"/>
        <v>0</v>
      </c>
      <c r="DY64" s="64">
        <f t="shared" si="14"/>
        <v>0</v>
      </c>
      <c r="DZ64" s="64">
        <f t="shared" si="15"/>
        <v>0</v>
      </c>
      <c r="EA64" s="64">
        <f t="shared" si="16"/>
        <v>0</v>
      </c>
      <c r="EB64" s="64">
        <f t="shared" si="79"/>
        <v>0</v>
      </c>
      <c r="EC64" s="64">
        <f t="shared" si="80"/>
        <v>0</v>
      </c>
      <c r="ED64" s="64">
        <f t="shared" si="17"/>
        <v>0</v>
      </c>
      <c r="EE64" s="64">
        <f t="shared" si="18"/>
        <v>0</v>
      </c>
      <c r="EF64" s="64">
        <f t="shared" si="19"/>
        <v>0</v>
      </c>
      <c r="EG64" s="64">
        <f t="shared" si="20"/>
        <v>0</v>
      </c>
      <c r="EH64" s="64">
        <f t="shared" si="21"/>
        <v>0</v>
      </c>
      <c r="EI64" s="64">
        <f t="shared" si="22"/>
        <v>0</v>
      </c>
      <c r="EJ64" s="64">
        <f t="shared" si="23"/>
        <v>0</v>
      </c>
      <c r="EK64" s="64">
        <f t="shared" si="24"/>
        <v>0</v>
      </c>
      <c r="EL64" s="64">
        <f t="shared" si="25"/>
        <v>0</v>
      </c>
      <c r="EM64" s="64">
        <f t="shared" si="26"/>
        <v>0</v>
      </c>
      <c r="EN64" s="64">
        <f t="shared" si="27"/>
        <v>0</v>
      </c>
      <c r="EO64" s="64">
        <f t="shared" si="28"/>
        <v>0</v>
      </c>
      <c r="EP64" s="64">
        <f t="shared" si="81"/>
        <v>0</v>
      </c>
      <c r="EQ64" s="64">
        <f t="shared" si="29"/>
        <v>0</v>
      </c>
      <c r="ER64" s="64">
        <f t="shared" si="30"/>
        <v>0</v>
      </c>
      <c r="ES64" s="64">
        <f t="shared" si="31"/>
        <v>0</v>
      </c>
      <c r="ET64" s="64">
        <f t="shared" si="32"/>
        <v>0</v>
      </c>
      <c r="EU64" s="64">
        <f t="shared" si="33"/>
        <v>0</v>
      </c>
      <c r="EV64" s="64">
        <f t="shared" si="34"/>
        <v>0</v>
      </c>
      <c r="EW64" s="64">
        <f t="shared" si="35"/>
        <v>0</v>
      </c>
      <c r="EX64" s="64">
        <f t="shared" si="36"/>
        <v>0</v>
      </c>
      <c r="EY64" s="64">
        <f t="shared" si="37"/>
        <v>0</v>
      </c>
      <c r="EZ64" s="64">
        <f t="shared" si="38"/>
        <v>0</v>
      </c>
      <c r="FA64" s="64">
        <f t="shared" si="39"/>
        <v>0</v>
      </c>
      <c r="FB64" s="64">
        <f t="shared" si="40"/>
        <v>0</v>
      </c>
      <c r="FC64" s="64">
        <f t="shared" si="41"/>
        <v>0</v>
      </c>
      <c r="FD64" s="64">
        <f t="shared" si="82"/>
        <v>0</v>
      </c>
      <c r="FE64" s="64">
        <f t="shared" si="42"/>
        <v>0</v>
      </c>
      <c r="FF64" s="64">
        <f t="shared" si="43"/>
        <v>0</v>
      </c>
      <c r="FG64" s="64">
        <f t="shared" si="44"/>
        <v>0</v>
      </c>
      <c r="FH64" s="64">
        <f t="shared" si="45"/>
        <v>0</v>
      </c>
      <c r="FI64" s="64">
        <f t="shared" si="46"/>
        <v>0</v>
      </c>
      <c r="FJ64" s="64">
        <f t="shared" si="47"/>
        <v>0</v>
      </c>
      <c r="FK64" s="64">
        <f t="shared" si="48"/>
        <v>0</v>
      </c>
      <c r="FL64" s="64">
        <f t="shared" si="49"/>
        <v>0</v>
      </c>
      <c r="FM64" s="64">
        <f t="shared" si="50"/>
        <v>0</v>
      </c>
      <c r="FN64" s="64">
        <f t="shared" si="51"/>
        <v>0</v>
      </c>
      <c r="FO64" s="64">
        <f t="shared" si="52"/>
        <v>0</v>
      </c>
      <c r="FP64" s="64">
        <f t="shared" si="53"/>
        <v>0</v>
      </c>
      <c r="FQ64" s="64">
        <f t="shared" si="54"/>
        <v>0</v>
      </c>
      <c r="FR64" s="380">
        <f t="shared" si="55"/>
        <v>636.19574999999998</v>
      </c>
      <c r="FS64" s="380">
        <f t="shared" si="56"/>
        <v>636.19574999999998</v>
      </c>
      <c r="FT64" s="64">
        <f t="shared" si="83"/>
        <v>636.19574999999998</v>
      </c>
      <c r="FU64" s="64">
        <f t="shared" si="57"/>
        <v>636.19574999999998</v>
      </c>
      <c r="FV64" s="64">
        <f t="shared" si="58"/>
        <v>0</v>
      </c>
      <c r="FW64" s="64">
        <f t="shared" si="59"/>
        <v>0</v>
      </c>
      <c r="FX64" s="64">
        <f t="shared" si="60"/>
        <v>0</v>
      </c>
      <c r="FY64" s="64">
        <f t="shared" si="61"/>
        <v>0</v>
      </c>
      <c r="FZ64" s="64">
        <f t="shared" si="62"/>
        <v>0</v>
      </c>
      <c r="GA64" s="64">
        <f t="shared" si="63"/>
        <v>0</v>
      </c>
      <c r="GB64" s="64">
        <f t="shared" si="64"/>
        <v>0</v>
      </c>
      <c r="GC64" s="64">
        <f t="shared" si="65"/>
        <v>0</v>
      </c>
      <c r="GD64" s="64">
        <f t="shared" si="66"/>
        <v>0</v>
      </c>
      <c r="GE64" s="64">
        <f t="shared" si="67"/>
        <v>0</v>
      </c>
    </row>
    <row r="65" spans="1:187" s="35" customFormat="1" ht="22.5" hidden="1" customHeight="1" outlineLevel="1">
      <c r="A65" s="57" t="s">
        <v>84</v>
      </c>
      <c r="B65" s="60" t="s">
        <v>212</v>
      </c>
      <c r="C65" s="282" t="s">
        <v>357</v>
      </c>
      <c r="D65" s="60" t="s">
        <v>192</v>
      </c>
      <c r="E65" s="359" t="s">
        <v>21</v>
      </c>
      <c r="F65" s="359"/>
      <c r="G65" s="245" t="s">
        <v>13</v>
      </c>
      <c r="H65" s="55">
        <v>0</v>
      </c>
      <c r="I65" s="55">
        <v>4</v>
      </c>
      <c r="J65" s="55">
        <v>2017</v>
      </c>
      <c r="K65" s="55">
        <v>2018</v>
      </c>
      <c r="L65" s="55"/>
      <c r="M65" s="34">
        <f t="shared" si="154"/>
        <v>2486.06333</v>
      </c>
      <c r="N65" s="34"/>
      <c r="O65" s="34">
        <f t="shared" si="155"/>
        <v>1856.77333</v>
      </c>
      <c r="P65" s="34">
        <f t="shared" si="156"/>
        <v>1486.49333</v>
      </c>
      <c r="Q65" s="34">
        <f t="shared" si="156"/>
        <v>1486.49333</v>
      </c>
      <c r="R65" s="34">
        <f t="shared" si="156"/>
        <v>999.57</v>
      </c>
      <c r="S65" s="34">
        <f t="shared" si="156"/>
        <v>370.28</v>
      </c>
      <c r="T65" s="34">
        <f t="shared" si="156"/>
        <v>0</v>
      </c>
      <c r="U65" s="34">
        <f t="shared" si="156"/>
        <v>0</v>
      </c>
      <c r="V65" s="66">
        <f t="shared" si="85"/>
        <v>0</v>
      </c>
      <c r="W65" s="34"/>
      <c r="X65" s="34"/>
      <c r="Y65" s="34"/>
      <c r="Z65" s="34"/>
      <c r="AA65" s="34"/>
      <c r="AB65" s="34"/>
      <c r="AC65" s="34"/>
      <c r="AD65" s="34"/>
      <c r="AE65" s="34"/>
      <c r="AF65" s="34"/>
      <c r="AG65" s="34">
        <f t="shared" si="158"/>
        <v>0</v>
      </c>
      <c r="AH65" s="34">
        <f t="shared" si="158"/>
        <v>0</v>
      </c>
      <c r="AI65" s="34">
        <f t="shared" si="84"/>
        <v>0</v>
      </c>
      <c r="AJ65" s="34"/>
      <c r="AK65" s="34"/>
      <c r="AL65" s="34"/>
      <c r="AM65" s="34"/>
      <c r="AN65" s="34"/>
      <c r="AO65" s="34"/>
      <c r="AP65" s="34"/>
      <c r="AQ65" s="34"/>
      <c r="AR65" s="34"/>
      <c r="AS65" s="34">
        <f t="shared" si="159"/>
        <v>0</v>
      </c>
      <c r="AT65" s="34">
        <f t="shared" si="159"/>
        <v>0</v>
      </c>
      <c r="AU65" s="34"/>
      <c r="AV65" s="34">
        <f t="shared" si="157"/>
        <v>0</v>
      </c>
      <c r="AW65" s="34">
        <f t="shared" si="157"/>
        <v>0</v>
      </c>
      <c r="AX65" s="34"/>
      <c r="AY65" s="34">
        <f t="shared" si="160"/>
        <v>2486.06333</v>
      </c>
      <c r="AZ65" s="34">
        <f t="shared" si="160"/>
        <v>1856.77333</v>
      </c>
      <c r="BA65" s="184">
        <v>1486.49333</v>
      </c>
      <c r="BB65" s="184">
        <f>810.2765+676.21683</f>
        <v>1486.49333</v>
      </c>
      <c r="BC65" s="184">
        <v>999.57</v>
      </c>
      <c r="BD65" s="184">
        <v>370.28</v>
      </c>
      <c r="BE65" s="184"/>
      <c r="BF65" s="184"/>
      <c r="BG65" s="184"/>
      <c r="BH65" s="184"/>
      <c r="BI65" s="184"/>
      <c r="BJ65" s="184"/>
      <c r="BK65" s="184">
        <v>0</v>
      </c>
      <c r="BL65" s="184"/>
      <c r="BM65" s="34">
        <f t="shared" si="161"/>
        <v>0</v>
      </c>
      <c r="BN65" s="34">
        <f t="shared" si="161"/>
        <v>0</v>
      </c>
      <c r="BO65" s="47"/>
      <c r="BP65" s="47"/>
      <c r="BQ65" s="47"/>
      <c r="BR65" s="47"/>
      <c r="BS65" s="47"/>
      <c r="BT65" s="47"/>
      <c r="BU65" s="47"/>
      <c r="BV65" s="47"/>
      <c r="BW65" s="47"/>
      <c r="BX65" s="47"/>
      <c r="BY65" s="47"/>
      <c r="BZ65" s="47"/>
      <c r="CA65" s="34">
        <f t="shared" si="162"/>
        <v>0</v>
      </c>
      <c r="CB65" s="34">
        <f t="shared" si="162"/>
        <v>0</v>
      </c>
      <c r="CC65" s="245"/>
      <c r="CD65" s="245"/>
      <c r="CE65" s="245"/>
      <c r="CF65" s="245"/>
      <c r="CG65" s="245"/>
      <c r="CH65" s="245"/>
      <c r="CI65" s="245"/>
      <c r="CJ65" s="245"/>
      <c r="CK65" s="245"/>
      <c r="CL65" s="245"/>
      <c r="CM65" s="245"/>
      <c r="CN65" s="245"/>
      <c r="CO65" s="34">
        <f t="shared" si="163"/>
        <v>0</v>
      </c>
      <c r="CP65" s="34">
        <f t="shared" si="163"/>
        <v>0</v>
      </c>
      <c r="CQ65" s="245"/>
      <c r="CR65" s="245"/>
      <c r="CS65" s="245"/>
      <c r="CT65" s="245"/>
      <c r="CU65" s="245"/>
      <c r="CV65" s="245"/>
      <c r="CW65" s="245"/>
      <c r="CX65" s="245"/>
      <c r="CY65" s="245"/>
      <c r="CZ65" s="358"/>
      <c r="DA65" s="358"/>
      <c r="DB65" s="358"/>
      <c r="DC65" s="245">
        <v>0</v>
      </c>
      <c r="DD65" s="245">
        <v>0</v>
      </c>
      <c r="DE65" s="245">
        <v>0</v>
      </c>
      <c r="DF65" s="245">
        <v>0</v>
      </c>
      <c r="DG65" s="245">
        <v>0</v>
      </c>
      <c r="DH65" s="245">
        <f t="shared" ref="DH65:DH92" si="164">SUM(DC65:DG65)</f>
        <v>0</v>
      </c>
      <c r="DI65" s="245"/>
      <c r="DJ65" s="245"/>
      <c r="DK65" s="33"/>
      <c r="DL65" s="33"/>
      <c r="DM65" s="245" t="s">
        <v>156</v>
      </c>
      <c r="DN65" s="64">
        <f t="shared" si="75"/>
        <v>2486.06333</v>
      </c>
      <c r="DO65" s="64">
        <f t="shared" si="76"/>
        <v>1856.77333</v>
      </c>
      <c r="DP65" s="64">
        <f t="shared" si="77"/>
        <v>1486.49333</v>
      </c>
      <c r="DQ65" s="64">
        <f t="shared" si="78"/>
        <v>1486.49333</v>
      </c>
      <c r="DR65" s="64">
        <f t="shared" si="7"/>
        <v>999.57</v>
      </c>
      <c r="DS65" s="64">
        <f t="shared" si="8"/>
        <v>370.28</v>
      </c>
      <c r="DT65" s="64">
        <f t="shared" si="9"/>
        <v>0</v>
      </c>
      <c r="DU65" s="64">
        <f t="shared" si="10"/>
        <v>0</v>
      </c>
      <c r="DV65" s="64">
        <f t="shared" si="11"/>
        <v>0</v>
      </c>
      <c r="DW65" s="64">
        <f t="shared" si="12"/>
        <v>0</v>
      </c>
      <c r="DX65" s="64">
        <f t="shared" si="13"/>
        <v>0</v>
      </c>
      <c r="DY65" s="64">
        <f t="shared" si="14"/>
        <v>0</v>
      </c>
      <c r="DZ65" s="64">
        <f t="shared" si="15"/>
        <v>0</v>
      </c>
      <c r="EA65" s="64">
        <f t="shared" si="16"/>
        <v>0</v>
      </c>
      <c r="EB65" s="64">
        <f t="shared" si="79"/>
        <v>0</v>
      </c>
      <c r="EC65" s="64">
        <f t="shared" si="80"/>
        <v>0</v>
      </c>
      <c r="ED65" s="64">
        <f t="shared" si="17"/>
        <v>0</v>
      </c>
      <c r="EE65" s="64">
        <f t="shared" si="18"/>
        <v>0</v>
      </c>
      <c r="EF65" s="64">
        <f t="shared" si="19"/>
        <v>0</v>
      </c>
      <c r="EG65" s="64">
        <f t="shared" si="20"/>
        <v>0</v>
      </c>
      <c r="EH65" s="64">
        <f t="shared" si="21"/>
        <v>0</v>
      </c>
      <c r="EI65" s="64">
        <f t="shared" si="22"/>
        <v>0</v>
      </c>
      <c r="EJ65" s="64">
        <f t="shared" si="23"/>
        <v>0</v>
      </c>
      <c r="EK65" s="64">
        <f t="shared" si="24"/>
        <v>0</v>
      </c>
      <c r="EL65" s="64">
        <f t="shared" si="25"/>
        <v>0</v>
      </c>
      <c r="EM65" s="64">
        <f t="shared" si="26"/>
        <v>0</v>
      </c>
      <c r="EN65" s="64">
        <f t="shared" si="27"/>
        <v>0</v>
      </c>
      <c r="EO65" s="64">
        <f t="shared" si="28"/>
        <v>0</v>
      </c>
      <c r="EP65" s="64">
        <f t="shared" si="81"/>
        <v>0</v>
      </c>
      <c r="EQ65" s="64">
        <f t="shared" si="29"/>
        <v>0</v>
      </c>
      <c r="ER65" s="64">
        <f t="shared" si="30"/>
        <v>0</v>
      </c>
      <c r="ES65" s="64">
        <f t="shared" si="31"/>
        <v>0</v>
      </c>
      <c r="ET65" s="64">
        <f t="shared" si="32"/>
        <v>0</v>
      </c>
      <c r="EU65" s="64">
        <f t="shared" si="33"/>
        <v>0</v>
      </c>
      <c r="EV65" s="64">
        <f t="shared" si="34"/>
        <v>0</v>
      </c>
      <c r="EW65" s="64">
        <f t="shared" si="35"/>
        <v>0</v>
      </c>
      <c r="EX65" s="64">
        <f t="shared" si="36"/>
        <v>0</v>
      </c>
      <c r="EY65" s="64">
        <f t="shared" si="37"/>
        <v>0</v>
      </c>
      <c r="EZ65" s="64">
        <f t="shared" si="38"/>
        <v>0</v>
      </c>
      <c r="FA65" s="64">
        <f t="shared" si="39"/>
        <v>0</v>
      </c>
      <c r="FB65" s="64">
        <f t="shared" si="40"/>
        <v>0</v>
      </c>
      <c r="FC65" s="64">
        <f t="shared" si="41"/>
        <v>0</v>
      </c>
      <c r="FD65" s="64">
        <f t="shared" si="82"/>
        <v>0</v>
      </c>
      <c r="FE65" s="64">
        <f t="shared" si="42"/>
        <v>0</v>
      </c>
      <c r="FF65" s="64">
        <f t="shared" si="43"/>
        <v>0</v>
      </c>
      <c r="FG65" s="64">
        <f t="shared" si="44"/>
        <v>0</v>
      </c>
      <c r="FH65" s="64">
        <f t="shared" si="45"/>
        <v>0</v>
      </c>
      <c r="FI65" s="64">
        <f t="shared" si="46"/>
        <v>0</v>
      </c>
      <c r="FJ65" s="64">
        <f t="shared" si="47"/>
        <v>0</v>
      </c>
      <c r="FK65" s="64">
        <f t="shared" si="48"/>
        <v>0</v>
      </c>
      <c r="FL65" s="64">
        <f t="shared" si="49"/>
        <v>0</v>
      </c>
      <c r="FM65" s="64">
        <f t="shared" si="50"/>
        <v>0</v>
      </c>
      <c r="FN65" s="64">
        <f t="shared" si="51"/>
        <v>0</v>
      </c>
      <c r="FO65" s="64">
        <f t="shared" si="52"/>
        <v>0</v>
      </c>
      <c r="FP65" s="64">
        <f t="shared" si="53"/>
        <v>0</v>
      </c>
      <c r="FQ65" s="64">
        <f t="shared" si="54"/>
        <v>0</v>
      </c>
      <c r="FR65" s="380">
        <f t="shared" si="55"/>
        <v>2486.06333</v>
      </c>
      <c r="FS65" s="380">
        <f t="shared" si="56"/>
        <v>1856.77333</v>
      </c>
      <c r="FT65" s="64">
        <f t="shared" si="83"/>
        <v>1486.49333</v>
      </c>
      <c r="FU65" s="64">
        <f t="shared" si="57"/>
        <v>1486.49333</v>
      </c>
      <c r="FV65" s="64">
        <f t="shared" si="58"/>
        <v>999.57</v>
      </c>
      <c r="FW65" s="64">
        <f t="shared" si="59"/>
        <v>370.28</v>
      </c>
      <c r="FX65" s="64">
        <f t="shared" si="60"/>
        <v>0</v>
      </c>
      <c r="FY65" s="64">
        <f t="shared" si="61"/>
        <v>0</v>
      </c>
      <c r="FZ65" s="64">
        <f t="shared" si="62"/>
        <v>0</v>
      </c>
      <c r="GA65" s="64">
        <f t="shared" si="63"/>
        <v>0</v>
      </c>
      <c r="GB65" s="64">
        <f t="shared" si="64"/>
        <v>0</v>
      </c>
      <c r="GC65" s="64">
        <f t="shared" si="65"/>
        <v>0</v>
      </c>
      <c r="GD65" s="64">
        <f t="shared" si="66"/>
        <v>0</v>
      </c>
      <c r="GE65" s="64">
        <f t="shared" si="67"/>
        <v>0</v>
      </c>
    </row>
    <row r="66" spans="1:187" s="35" customFormat="1" ht="22.5" hidden="1" customHeight="1" outlineLevel="1">
      <c r="A66" s="57" t="s">
        <v>85</v>
      </c>
      <c r="B66" s="60" t="s">
        <v>213</v>
      </c>
      <c r="C66" s="282" t="s">
        <v>357</v>
      </c>
      <c r="D66" s="60" t="s">
        <v>193</v>
      </c>
      <c r="E66" s="359" t="s">
        <v>21</v>
      </c>
      <c r="F66" s="359"/>
      <c r="G66" s="245" t="s">
        <v>13</v>
      </c>
      <c r="H66" s="55">
        <v>0</v>
      </c>
      <c r="I66" s="55">
        <v>4</v>
      </c>
      <c r="J66" s="55">
        <v>2017</v>
      </c>
      <c r="K66" s="55">
        <v>2018</v>
      </c>
      <c r="L66" s="55"/>
      <c r="M66" s="34">
        <f t="shared" si="154"/>
        <v>1935.2801199999999</v>
      </c>
      <c r="N66" s="34"/>
      <c r="O66" s="34">
        <f t="shared" si="155"/>
        <v>1629.43012</v>
      </c>
      <c r="P66" s="34">
        <f t="shared" si="156"/>
        <v>1160.62012</v>
      </c>
      <c r="Q66" s="34">
        <f t="shared" si="156"/>
        <v>1160.62012</v>
      </c>
      <c r="R66" s="34">
        <f t="shared" si="156"/>
        <v>774.66</v>
      </c>
      <c r="S66" s="34">
        <f t="shared" si="156"/>
        <v>468.81</v>
      </c>
      <c r="T66" s="34">
        <f t="shared" si="156"/>
        <v>0</v>
      </c>
      <c r="U66" s="34">
        <f t="shared" si="156"/>
        <v>0</v>
      </c>
      <c r="V66" s="66">
        <f t="shared" si="85"/>
        <v>0</v>
      </c>
      <c r="W66" s="34"/>
      <c r="X66" s="34"/>
      <c r="Y66" s="34"/>
      <c r="Z66" s="34"/>
      <c r="AA66" s="34"/>
      <c r="AB66" s="34"/>
      <c r="AC66" s="34"/>
      <c r="AD66" s="34"/>
      <c r="AE66" s="34"/>
      <c r="AF66" s="34"/>
      <c r="AG66" s="34">
        <f t="shared" si="158"/>
        <v>0</v>
      </c>
      <c r="AH66" s="34">
        <f t="shared" si="158"/>
        <v>0</v>
      </c>
      <c r="AI66" s="34">
        <f t="shared" si="84"/>
        <v>0</v>
      </c>
      <c r="AJ66" s="34"/>
      <c r="AK66" s="34"/>
      <c r="AL66" s="34"/>
      <c r="AM66" s="34"/>
      <c r="AN66" s="34"/>
      <c r="AO66" s="34"/>
      <c r="AP66" s="34"/>
      <c r="AQ66" s="34"/>
      <c r="AR66" s="34"/>
      <c r="AS66" s="34">
        <f t="shared" si="159"/>
        <v>0</v>
      </c>
      <c r="AT66" s="34">
        <f t="shared" si="159"/>
        <v>0</v>
      </c>
      <c r="AU66" s="34"/>
      <c r="AV66" s="34">
        <f t="shared" si="157"/>
        <v>0</v>
      </c>
      <c r="AW66" s="34">
        <f t="shared" si="157"/>
        <v>0</v>
      </c>
      <c r="AX66" s="34"/>
      <c r="AY66" s="34">
        <f t="shared" si="160"/>
        <v>1935.2801199999999</v>
      </c>
      <c r="AZ66" s="34">
        <f t="shared" si="160"/>
        <v>1629.43012</v>
      </c>
      <c r="BA66" s="184">
        <v>1160.62012</v>
      </c>
      <c r="BB66" s="184">
        <v>1160.62012</v>
      </c>
      <c r="BC66" s="184">
        <v>774.66</v>
      </c>
      <c r="BD66" s="184">
        <v>468.81</v>
      </c>
      <c r="BE66" s="184"/>
      <c r="BF66" s="184"/>
      <c r="BG66" s="184"/>
      <c r="BH66" s="184"/>
      <c r="BI66" s="184"/>
      <c r="BJ66" s="184"/>
      <c r="BK66" s="184">
        <v>0</v>
      </c>
      <c r="BL66" s="184"/>
      <c r="BM66" s="34">
        <f t="shared" si="161"/>
        <v>0</v>
      </c>
      <c r="BN66" s="34">
        <f t="shared" si="161"/>
        <v>0</v>
      </c>
      <c r="BO66" s="47"/>
      <c r="BP66" s="47"/>
      <c r="BQ66" s="47"/>
      <c r="BR66" s="47"/>
      <c r="BS66" s="47"/>
      <c r="BT66" s="47"/>
      <c r="BU66" s="47"/>
      <c r="BV66" s="47"/>
      <c r="BW66" s="47"/>
      <c r="BX66" s="47"/>
      <c r="BY66" s="47"/>
      <c r="BZ66" s="47"/>
      <c r="CA66" s="34">
        <f t="shared" si="162"/>
        <v>0</v>
      </c>
      <c r="CB66" s="34">
        <f t="shared" si="162"/>
        <v>0</v>
      </c>
      <c r="CC66" s="245"/>
      <c r="CD66" s="245"/>
      <c r="CE66" s="245"/>
      <c r="CF66" s="245"/>
      <c r="CG66" s="245"/>
      <c r="CH66" s="245"/>
      <c r="CI66" s="245"/>
      <c r="CJ66" s="245"/>
      <c r="CK66" s="245"/>
      <c r="CL66" s="245"/>
      <c r="CM66" s="245"/>
      <c r="CN66" s="245"/>
      <c r="CO66" s="34">
        <f t="shared" si="163"/>
        <v>0</v>
      </c>
      <c r="CP66" s="34">
        <f t="shared" si="163"/>
        <v>0</v>
      </c>
      <c r="CQ66" s="245"/>
      <c r="CR66" s="245"/>
      <c r="CS66" s="245"/>
      <c r="CT66" s="245"/>
      <c r="CU66" s="245"/>
      <c r="CV66" s="245"/>
      <c r="CW66" s="245"/>
      <c r="CX66" s="245"/>
      <c r="CY66" s="245"/>
      <c r="CZ66" s="358"/>
      <c r="DA66" s="358"/>
      <c r="DB66" s="358"/>
      <c r="DC66" s="245">
        <v>0</v>
      </c>
      <c r="DD66" s="245">
        <v>0</v>
      </c>
      <c r="DE66" s="245">
        <v>0</v>
      </c>
      <c r="DF66" s="245">
        <v>0</v>
      </c>
      <c r="DG66" s="245">
        <v>0</v>
      </c>
      <c r="DH66" s="245">
        <f t="shared" si="164"/>
        <v>0</v>
      </c>
      <c r="DI66" s="245"/>
      <c r="DJ66" s="245"/>
      <c r="DK66" s="33"/>
      <c r="DL66" s="33"/>
      <c r="DM66" s="245" t="s">
        <v>156</v>
      </c>
      <c r="DN66" s="64">
        <f t="shared" si="75"/>
        <v>1935.2801199999999</v>
      </c>
      <c r="DO66" s="64">
        <f t="shared" si="76"/>
        <v>1629.43012</v>
      </c>
      <c r="DP66" s="64">
        <f t="shared" si="77"/>
        <v>1160.62012</v>
      </c>
      <c r="DQ66" s="64">
        <f t="shared" si="78"/>
        <v>1160.62012</v>
      </c>
      <c r="DR66" s="64">
        <f t="shared" si="7"/>
        <v>774.66</v>
      </c>
      <c r="DS66" s="64">
        <f t="shared" si="8"/>
        <v>468.81</v>
      </c>
      <c r="DT66" s="64">
        <f t="shared" si="9"/>
        <v>0</v>
      </c>
      <c r="DU66" s="64">
        <f t="shared" si="10"/>
        <v>0</v>
      </c>
      <c r="DV66" s="64">
        <f t="shared" si="11"/>
        <v>0</v>
      </c>
      <c r="DW66" s="64">
        <f t="shared" si="12"/>
        <v>0</v>
      </c>
      <c r="DX66" s="64">
        <f t="shared" si="13"/>
        <v>0</v>
      </c>
      <c r="DY66" s="64">
        <f t="shared" si="14"/>
        <v>0</v>
      </c>
      <c r="DZ66" s="64">
        <f t="shared" si="15"/>
        <v>0</v>
      </c>
      <c r="EA66" s="64">
        <f t="shared" si="16"/>
        <v>0</v>
      </c>
      <c r="EB66" s="64">
        <f t="shared" si="79"/>
        <v>0</v>
      </c>
      <c r="EC66" s="64">
        <f t="shared" si="80"/>
        <v>0</v>
      </c>
      <c r="ED66" s="64">
        <f t="shared" si="17"/>
        <v>0</v>
      </c>
      <c r="EE66" s="64">
        <f t="shared" si="18"/>
        <v>0</v>
      </c>
      <c r="EF66" s="64">
        <f t="shared" si="19"/>
        <v>0</v>
      </c>
      <c r="EG66" s="64">
        <f t="shared" si="20"/>
        <v>0</v>
      </c>
      <c r="EH66" s="64">
        <f t="shared" si="21"/>
        <v>0</v>
      </c>
      <c r="EI66" s="64">
        <f t="shared" si="22"/>
        <v>0</v>
      </c>
      <c r="EJ66" s="64">
        <f t="shared" si="23"/>
        <v>0</v>
      </c>
      <c r="EK66" s="64">
        <f t="shared" si="24"/>
        <v>0</v>
      </c>
      <c r="EL66" s="64">
        <f t="shared" si="25"/>
        <v>0</v>
      </c>
      <c r="EM66" s="64">
        <f t="shared" si="26"/>
        <v>0</v>
      </c>
      <c r="EN66" s="64">
        <f t="shared" si="27"/>
        <v>0</v>
      </c>
      <c r="EO66" s="64">
        <f t="shared" si="28"/>
        <v>0</v>
      </c>
      <c r="EP66" s="64">
        <f t="shared" si="81"/>
        <v>0</v>
      </c>
      <c r="EQ66" s="64">
        <f t="shared" si="29"/>
        <v>0</v>
      </c>
      <c r="ER66" s="64">
        <f t="shared" si="30"/>
        <v>0</v>
      </c>
      <c r="ES66" s="64">
        <f t="shared" si="31"/>
        <v>0</v>
      </c>
      <c r="ET66" s="64">
        <f t="shared" si="32"/>
        <v>0</v>
      </c>
      <c r="EU66" s="64">
        <f t="shared" si="33"/>
        <v>0</v>
      </c>
      <c r="EV66" s="64">
        <f t="shared" si="34"/>
        <v>0</v>
      </c>
      <c r="EW66" s="64">
        <f t="shared" si="35"/>
        <v>0</v>
      </c>
      <c r="EX66" s="64">
        <f t="shared" si="36"/>
        <v>0</v>
      </c>
      <c r="EY66" s="64">
        <f t="shared" si="37"/>
        <v>0</v>
      </c>
      <c r="EZ66" s="64">
        <f t="shared" si="38"/>
        <v>0</v>
      </c>
      <c r="FA66" s="64">
        <f t="shared" si="39"/>
        <v>0</v>
      </c>
      <c r="FB66" s="64">
        <f t="shared" si="40"/>
        <v>0</v>
      </c>
      <c r="FC66" s="64">
        <f t="shared" si="41"/>
        <v>0</v>
      </c>
      <c r="FD66" s="64">
        <f t="shared" si="82"/>
        <v>0</v>
      </c>
      <c r="FE66" s="64">
        <f t="shared" si="42"/>
        <v>0</v>
      </c>
      <c r="FF66" s="64">
        <f t="shared" si="43"/>
        <v>0</v>
      </c>
      <c r="FG66" s="64">
        <f t="shared" si="44"/>
        <v>0</v>
      </c>
      <c r="FH66" s="64">
        <f t="shared" si="45"/>
        <v>0</v>
      </c>
      <c r="FI66" s="64">
        <f t="shared" si="46"/>
        <v>0</v>
      </c>
      <c r="FJ66" s="64">
        <f t="shared" si="47"/>
        <v>0</v>
      </c>
      <c r="FK66" s="64">
        <f t="shared" si="48"/>
        <v>0</v>
      </c>
      <c r="FL66" s="64">
        <f t="shared" si="49"/>
        <v>0</v>
      </c>
      <c r="FM66" s="64">
        <f t="shared" si="50"/>
        <v>0</v>
      </c>
      <c r="FN66" s="64">
        <f t="shared" si="51"/>
        <v>0</v>
      </c>
      <c r="FO66" s="64">
        <f t="shared" si="52"/>
        <v>0</v>
      </c>
      <c r="FP66" s="64">
        <f t="shared" si="53"/>
        <v>0</v>
      </c>
      <c r="FQ66" s="64">
        <f t="shared" si="54"/>
        <v>0</v>
      </c>
      <c r="FR66" s="380">
        <f t="shared" si="55"/>
        <v>1935.2801199999999</v>
      </c>
      <c r="FS66" s="380">
        <f t="shared" si="56"/>
        <v>1629.43012</v>
      </c>
      <c r="FT66" s="64">
        <f t="shared" si="83"/>
        <v>1160.62012</v>
      </c>
      <c r="FU66" s="64">
        <f t="shared" si="57"/>
        <v>1160.62012</v>
      </c>
      <c r="FV66" s="64">
        <f t="shared" si="58"/>
        <v>774.66</v>
      </c>
      <c r="FW66" s="64">
        <f t="shared" si="59"/>
        <v>468.81</v>
      </c>
      <c r="FX66" s="64">
        <f t="shared" si="60"/>
        <v>0</v>
      </c>
      <c r="FY66" s="64">
        <f t="shared" si="61"/>
        <v>0</v>
      </c>
      <c r="FZ66" s="64">
        <f t="shared" si="62"/>
        <v>0</v>
      </c>
      <c r="GA66" s="64">
        <f t="shared" si="63"/>
        <v>0</v>
      </c>
      <c r="GB66" s="64">
        <f t="shared" si="64"/>
        <v>0</v>
      </c>
      <c r="GC66" s="64">
        <f t="shared" si="65"/>
        <v>0</v>
      </c>
      <c r="GD66" s="64">
        <f t="shared" si="66"/>
        <v>0</v>
      </c>
      <c r="GE66" s="64">
        <f t="shared" si="67"/>
        <v>0</v>
      </c>
    </row>
    <row r="67" spans="1:187" s="35" customFormat="1" ht="22.5" hidden="1" customHeight="1" outlineLevel="1">
      <c r="A67" s="57" t="s">
        <v>86</v>
      </c>
      <c r="B67" s="60" t="s">
        <v>210</v>
      </c>
      <c r="C67" s="282" t="s">
        <v>357</v>
      </c>
      <c r="D67" s="60" t="s">
        <v>194</v>
      </c>
      <c r="E67" s="359" t="s">
        <v>21</v>
      </c>
      <c r="F67" s="359"/>
      <c r="G67" s="245" t="s">
        <v>13</v>
      </c>
      <c r="H67" s="55">
        <v>0</v>
      </c>
      <c r="I67" s="55">
        <v>4</v>
      </c>
      <c r="J67" s="55">
        <v>2020</v>
      </c>
      <c r="K67" s="55">
        <v>2020</v>
      </c>
      <c r="L67" s="55"/>
      <c r="M67" s="34">
        <f t="shared" si="154"/>
        <v>2150</v>
      </c>
      <c r="N67" s="34"/>
      <c r="O67" s="34">
        <f t="shared" si="155"/>
        <v>2150</v>
      </c>
      <c r="P67" s="34">
        <f t="shared" si="156"/>
        <v>0</v>
      </c>
      <c r="Q67" s="34">
        <f t="shared" si="156"/>
        <v>0</v>
      </c>
      <c r="R67" s="34">
        <f t="shared" si="156"/>
        <v>0</v>
      </c>
      <c r="S67" s="34">
        <f t="shared" si="156"/>
        <v>0</v>
      </c>
      <c r="T67" s="34">
        <f t="shared" si="156"/>
        <v>0</v>
      </c>
      <c r="U67" s="34">
        <f t="shared" si="156"/>
        <v>0</v>
      </c>
      <c r="V67" s="66">
        <f t="shared" si="85"/>
        <v>0</v>
      </c>
      <c r="W67" s="34"/>
      <c r="X67" s="34"/>
      <c r="Y67" s="34"/>
      <c r="Z67" s="34"/>
      <c r="AA67" s="34"/>
      <c r="AB67" s="34"/>
      <c r="AC67" s="34"/>
      <c r="AD67" s="34"/>
      <c r="AE67" s="34"/>
      <c r="AF67" s="34"/>
      <c r="AG67" s="34">
        <f t="shared" si="158"/>
        <v>2150</v>
      </c>
      <c r="AH67" s="34">
        <f t="shared" si="158"/>
        <v>2150</v>
      </c>
      <c r="AI67" s="34">
        <f t="shared" si="84"/>
        <v>0</v>
      </c>
      <c r="AJ67" s="34"/>
      <c r="AK67" s="34"/>
      <c r="AL67" s="34"/>
      <c r="AM67" s="34"/>
      <c r="AN67" s="34"/>
      <c r="AO67" s="34"/>
      <c r="AP67" s="34"/>
      <c r="AQ67" s="34"/>
      <c r="AR67" s="34"/>
      <c r="AS67" s="34">
        <f t="shared" si="159"/>
        <v>0</v>
      </c>
      <c r="AT67" s="34">
        <f t="shared" si="159"/>
        <v>0</v>
      </c>
      <c r="AU67" s="34"/>
      <c r="AV67" s="34">
        <f t="shared" si="157"/>
        <v>0</v>
      </c>
      <c r="AW67" s="34">
        <f t="shared" si="157"/>
        <v>0</v>
      </c>
      <c r="AX67" s="34"/>
      <c r="AY67" s="34">
        <f t="shared" si="160"/>
        <v>2150</v>
      </c>
      <c r="AZ67" s="34">
        <f t="shared" si="160"/>
        <v>2150</v>
      </c>
      <c r="BA67" s="184"/>
      <c r="BB67" s="184"/>
      <c r="BC67" s="184"/>
      <c r="BD67" s="184"/>
      <c r="BE67" s="184">
        <v>0</v>
      </c>
      <c r="BF67" s="184"/>
      <c r="BG67" s="184">
        <v>2150</v>
      </c>
      <c r="BH67" s="184">
        <v>2150</v>
      </c>
      <c r="BI67" s="184"/>
      <c r="BJ67" s="184"/>
      <c r="BK67" s="192"/>
      <c r="BL67" s="192"/>
      <c r="BM67" s="34">
        <f t="shared" si="161"/>
        <v>0</v>
      </c>
      <c r="BN67" s="34">
        <f t="shared" si="161"/>
        <v>0</v>
      </c>
      <c r="BO67" s="47"/>
      <c r="BP67" s="47"/>
      <c r="BQ67" s="47"/>
      <c r="BR67" s="47"/>
      <c r="BS67" s="47"/>
      <c r="BT67" s="47"/>
      <c r="BU67" s="47"/>
      <c r="BV67" s="47"/>
      <c r="BW67" s="47"/>
      <c r="BX67" s="47"/>
      <c r="BY67" s="47"/>
      <c r="BZ67" s="47"/>
      <c r="CA67" s="34">
        <f t="shared" si="162"/>
        <v>0</v>
      </c>
      <c r="CB67" s="34">
        <f t="shared" si="162"/>
        <v>0</v>
      </c>
      <c r="CC67" s="245"/>
      <c r="CD67" s="245"/>
      <c r="CE67" s="245"/>
      <c r="CF67" s="245"/>
      <c r="CG67" s="245"/>
      <c r="CH67" s="245"/>
      <c r="CI67" s="245"/>
      <c r="CJ67" s="245"/>
      <c r="CK67" s="245"/>
      <c r="CL67" s="245"/>
      <c r="CM67" s="245"/>
      <c r="CN67" s="245"/>
      <c r="CO67" s="34">
        <f t="shared" si="163"/>
        <v>0</v>
      </c>
      <c r="CP67" s="34">
        <f t="shared" si="163"/>
        <v>0</v>
      </c>
      <c r="CQ67" s="245"/>
      <c r="CR67" s="245"/>
      <c r="CS67" s="245"/>
      <c r="CT67" s="245"/>
      <c r="CU67" s="245"/>
      <c r="CV67" s="245"/>
      <c r="CW67" s="245"/>
      <c r="CX67" s="245"/>
      <c r="CY67" s="245"/>
      <c r="CZ67" s="358"/>
      <c r="DA67" s="358"/>
      <c r="DB67" s="358"/>
      <c r="DC67" s="245">
        <v>0</v>
      </c>
      <c r="DD67" s="245">
        <v>0</v>
      </c>
      <c r="DE67" s="245">
        <v>0</v>
      </c>
      <c r="DF67" s="245">
        <v>0</v>
      </c>
      <c r="DG67" s="245">
        <v>0</v>
      </c>
      <c r="DH67" s="245">
        <f t="shared" si="164"/>
        <v>0</v>
      </c>
      <c r="DI67" s="245"/>
      <c r="DJ67" s="245"/>
      <c r="DK67" s="33"/>
      <c r="DL67" s="33"/>
      <c r="DM67" s="245" t="s">
        <v>156</v>
      </c>
      <c r="DN67" s="64">
        <f t="shared" si="75"/>
        <v>2150</v>
      </c>
      <c r="DO67" s="64">
        <f t="shared" si="76"/>
        <v>2150</v>
      </c>
      <c r="DP67" s="64">
        <f t="shared" si="77"/>
        <v>0</v>
      </c>
      <c r="DQ67" s="64">
        <f t="shared" si="78"/>
        <v>0</v>
      </c>
      <c r="DR67" s="64">
        <f t="shared" si="7"/>
        <v>0</v>
      </c>
      <c r="DS67" s="64">
        <f t="shared" si="8"/>
        <v>0</v>
      </c>
      <c r="DT67" s="64">
        <f t="shared" si="9"/>
        <v>0</v>
      </c>
      <c r="DU67" s="64">
        <f t="shared" si="10"/>
        <v>0</v>
      </c>
      <c r="DV67" s="64">
        <f t="shared" si="11"/>
        <v>2150</v>
      </c>
      <c r="DW67" s="64">
        <f t="shared" si="12"/>
        <v>2150</v>
      </c>
      <c r="DX67" s="64">
        <f t="shared" si="13"/>
        <v>0</v>
      </c>
      <c r="DY67" s="64">
        <f t="shared" si="14"/>
        <v>0</v>
      </c>
      <c r="DZ67" s="64">
        <f t="shared" si="15"/>
        <v>0</v>
      </c>
      <c r="EA67" s="64">
        <f t="shared" si="16"/>
        <v>0</v>
      </c>
      <c r="EB67" s="64">
        <f t="shared" si="79"/>
        <v>0</v>
      </c>
      <c r="EC67" s="64">
        <f t="shared" si="80"/>
        <v>0</v>
      </c>
      <c r="ED67" s="64">
        <f t="shared" si="17"/>
        <v>0</v>
      </c>
      <c r="EE67" s="64">
        <f t="shared" si="18"/>
        <v>0</v>
      </c>
      <c r="EF67" s="64">
        <f t="shared" si="19"/>
        <v>0</v>
      </c>
      <c r="EG67" s="64">
        <f t="shared" si="20"/>
        <v>0</v>
      </c>
      <c r="EH67" s="64">
        <f t="shared" si="21"/>
        <v>0</v>
      </c>
      <c r="EI67" s="64">
        <f t="shared" si="22"/>
        <v>0</v>
      </c>
      <c r="EJ67" s="64">
        <f t="shared" si="23"/>
        <v>0</v>
      </c>
      <c r="EK67" s="64">
        <f t="shared" si="24"/>
        <v>0</v>
      </c>
      <c r="EL67" s="64">
        <f t="shared" si="25"/>
        <v>0</v>
      </c>
      <c r="EM67" s="64">
        <f t="shared" si="26"/>
        <v>0</v>
      </c>
      <c r="EN67" s="64">
        <f t="shared" si="27"/>
        <v>0</v>
      </c>
      <c r="EO67" s="64">
        <f t="shared" si="28"/>
        <v>0</v>
      </c>
      <c r="EP67" s="64">
        <f t="shared" si="81"/>
        <v>0</v>
      </c>
      <c r="EQ67" s="64">
        <f t="shared" si="29"/>
        <v>0</v>
      </c>
      <c r="ER67" s="64">
        <f t="shared" si="30"/>
        <v>0</v>
      </c>
      <c r="ES67" s="64">
        <f t="shared" si="31"/>
        <v>0</v>
      </c>
      <c r="ET67" s="64">
        <f t="shared" si="32"/>
        <v>0</v>
      </c>
      <c r="EU67" s="64">
        <f t="shared" si="33"/>
        <v>0</v>
      </c>
      <c r="EV67" s="64">
        <f t="shared" si="34"/>
        <v>0</v>
      </c>
      <c r="EW67" s="64">
        <f t="shared" si="35"/>
        <v>0</v>
      </c>
      <c r="EX67" s="64">
        <f t="shared" si="36"/>
        <v>0</v>
      </c>
      <c r="EY67" s="64">
        <f t="shared" si="37"/>
        <v>0</v>
      </c>
      <c r="EZ67" s="64">
        <f t="shared" si="38"/>
        <v>0</v>
      </c>
      <c r="FA67" s="64">
        <f t="shared" si="39"/>
        <v>0</v>
      </c>
      <c r="FB67" s="64">
        <f t="shared" si="40"/>
        <v>0</v>
      </c>
      <c r="FC67" s="64">
        <f t="shared" si="41"/>
        <v>0</v>
      </c>
      <c r="FD67" s="64">
        <f t="shared" si="82"/>
        <v>0</v>
      </c>
      <c r="FE67" s="64">
        <f t="shared" si="42"/>
        <v>0</v>
      </c>
      <c r="FF67" s="64">
        <f t="shared" si="43"/>
        <v>0</v>
      </c>
      <c r="FG67" s="64">
        <f t="shared" si="44"/>
        <v>0</v>
      </c>
      <c r="FH67" s="64">
        <f t="shared" si="45"/>
        <v>0</v>
      </c>
      <c r="FI67" s="64">
        <f t="shared" si="46"/>
        <v>0</v>
      </c>
      <c r="FJ67" s="64">
        <f t="shared" si="47"/>
        <v>0</v>
      </c>
      <c r="FK67" s="64">
        <f t="shared" si="48"/>
        <v>0</v>
      </c>
      <c r="FL67" s="64">
        <f t="shared" si="49"/>
        <v>0</v>
      </c>
      <c r="FM67" s="64">
        <f t="shared" si="50"/>
        <v>0</v>
      </c>
      <c r="FN67" s="64">
        <f t="shared" si="51"/>
        <v>0</v>
      </c>
      <c r="FO67" s="64">
        <f t="shared" si="52"/>
        <v>0</v>
      </c>
      <c r="FP67" s="64">
        <f t="shared" si="53"/>
        <v>0</v>
      </c>
      <c r="FQ67" s="64">
        <f t="shared" si="54"/>
        <v>0</v>
      </c>
      <c r="FR67" s="380">
        <f t="shared" si="55"/>
        <v>2150</v>
      </c>
      <c r="FS67" s="380">
        <f t="shared" si="56"/>
        <v>2150</v>
      </c>
      <c r="FT67" s="64">
        <f t="shared" si="83"/>
        <v>0</v>
      </c>
      <c r="FU67" s="64">
        <f t="shared" si="57"/>
        <v>0</v>
      </c>
      <c r="FV67" s="64">
        <f t="shared" si="58"/>
        <v>0</v>
      </c>
      <c r="FW67" s="64">
        <f t="shared" si="59"/>
        <v>0</v>
      </c>
      <c r="FX67" s="64">
        <f t="shared" si="60"/>
        <v>0</v>
      </c>
      <c r="FY67" s="64">
        <f t="shared" si="61"/>
        <v>0</v>
      </c>
      <c r="FZ67" s="64">
        <f t="shared" si="62"/>
        <v>2150</v>
      </c>
      <c r="GA67" s="64">
        <f t="shared" si="63"/>
        <v>2150</v>
      </c>
      <c r="GB67" s="64">
        <f t="shared" si="64"/>
        <v>0</v>
      </c>
      <c r="GC67" s="64">
        <f t="shared" si="65"/>
        <v>0</v>
      </c>
      <c r="GD67" s="64">
        <f t="shared" si="66"/>
        <v>0</v>
      </c>
      <c r="GE67" s="64">
        <f t="shared" si="67"/>
        <v>0</v>
      </c>
    </row>
    <row r="68" spans="1:187" s="35" customFormat="1" ht="22.5" hidden="1" customHeight="1" outlineLevel="1">
      <c r="A68" s="57" t="s">
        <v>87</v>
      </c>
      <c r="B68" s="60" t="s">
        <v>214</v>
      </c>
      <c r="C68" s="282" t="s">
        <v>357</v>
      </c>
      <c r="D68" s="60" t="s">
        <v>177</v>
      </c>
      <c r="E68" s="359" t="s">
        <v>21</v>
      </c>
      <c r="F68" s="359"/>
      <c r="G68" s="245" t="s">
        <v>13</v>
      </c>
      <c r="H68" s="55">
        <v>0</v>
      </c>
      <c r="I68" s="55">
        <v>4</v>
      </c>
      <c r="J68" s="55">
        <v>2017</v>
      </c>
      <c r="K68" s="55">
        <v>2017</v>
      </c>
      <c r="L68" s="55"/>
      <c r="M68" s="34">
        <f t="shared" si="154"/>
        <v>1108.38022</v>
      </c>
      <c r="N68" s="34"/>
      <c r="O68" s="34">
        <f t="shared" si="155"/>
        <v>1108.38022</v>
      </c>
      <c r="P68" s="34">
        <f t="shared" si="156"/>
        <v>1108.38022</v>
      </c>
      <c r="Q68" s="34">
        <f t="shared" si="156"/>
        <v>1108.38022</v>
      </c>
      <c r="R68" s="34">
        <f t="shared" si="156"/>
        <v>0</v>
      </c>
      <c r="S68" s="34">
        <f t="shared" si="156"/>
        <v>0</v>
      </c>
      <c r="T68" s="34">
        <f t="shared" si="156"/>
        <v>0</v>
      </c>
      <c r="U68" s="34">
        <f t="shared" si="156"/>
        <v>0</v>
      </c>
      <c r="V68" s="66">
        <f t="shared" si="85"/>
        <v>0</v>
      </c>
      <c r="W68" s="34"/>
      <c r="X68" s="34"/>
      <c r="Y68" s="34"/>
      <c r="Z68" s="34"/>
      <c r="AA68" s="34"/>
      <c r="AB68" s="34"/>
      <c r="AC68" s="34"/>
      <c r="AD68" s="34"/>
      <c r="AE68" s="34"/>
      <c r="AF68" s="34"/>
      <c r="AG68" s="34">
        <f t="shared" si="158"/>
        <v>0</v>
      </c>
      <c r="AH68" s="34">
        <f t="shared" si="158"/>
        <v>0</v>
      </c>
      <c r="AI68" s="34">
        <f t="shared" si="84"/>
        <v>0</v>
      </c>
      <c r="AJ68" s="34"/>
      <c r="AK68" s="34"/>
      <c r="AL68" s="34"/>
      <c r="AM68" s="34"/>
      <c r="AN68" s="34"/>
      <c r="AO68" s="34"/>
      <c r="AP68" s="34"/>
      <c r="AQ68" s="34"/>
      <c r="AR68" s="34"/>
      <c r="AS68" s="34">
        <f t="shared" si="159"/>
        <v>0</v>
      </c>
      <c r="AT68" s="34">
        <f t="shared" si="159"/>
        <v>0</v>
      </c>
      <c r="AU68" s="34"/>
      <c r="AV68" s="34">
        <f t="shared" si="157"/>
        <v>0</v>
      </c>
      <c r="AW68" s="34">
        <f t="shared" si="157"/>
        <v>0</v>
      </c>
      <c r="AX68" s="34"/>
      <c r="AY68" s="34">
        <f t="shared" si="160"/>
        <v>1108.38022</v>
      </c>
      <c r="AZ68" s="34">
        <f t="shared" si="160"/>
        <v>1108.38022</v>
      </c>
      <c r="BA68" s="184">
        <v>1108.38022</v>
      </c>
      <c r="BB68" s="184">
        <v>1108.38022</v>
      </c>
      <c r="BC68" s="184"/>
      <c r="BD68" s="184"/>
      <c r="BE68" s="184"/>
      <c r="BF68" s="184"/>
      <c r="BG68" s="184"/>
      <c r="BH68" s="184"/>
      <c r="BI68" s="184"/>
      <c r="BJ68" s="184"/>
      <c r="BK68" s="192"/>
      <c r="BL68" s="192"/>
      <c r="BM68" s="34">
        <f t="shared" si="161"/>
        <v>0</v>
      </c>
      <c r="BN68" s="34">
        <f t="shared" si="161"/>
        <v>0</v>
      </c>
      <c r="BO68" s="47"/>
      <c r="BP68" s="47"/>
      <c r="BQ68" s="47"/>
      <c r="BR68" s="47"/>
      <c r="BS68" s="47"/>
      <c r="BT68" s="47"/>
      <c r="BU68" s="47"/>
      <c r="BV68" s="47"/>
      <c r="BW68" s="47"/>
      <c r="BX68" s="47"/>
      <c r="BY68" s="47"/>
      <c r="BZ68" s="47"/>
      <c r="CA68" s="34">
        <f t="shared" si="162"/>
        <v>0</v>
      </c>
      <c r="CB68" s="34">
        <f t="shared" si="162"/>
        <v>0</v>
      </c>
      <c r="CC68" s="245"/>
      <c r="CD68" s="245"/>
      <c r="CE68" s="245"/>
      <c r="CF68" s="245"/>
      <c r="CG68" s="245"/>
      <c r="CH68" s="245"/>
      <c r="CI68" s="245"/>
      <c r="CJ68" s="245"/>
      <c r="CK68" s="245"/>
      <c r="CL68" s="245"/>
      <c r="CM68" s="245"/>
      <c r="CN68" s="245"/>
      <c r="CO68" s="34">
        <f t="shared" si="163"/>
        <v>0</v>
      </c>
      <c r="CP68" s="34">
        <f t="shared" si="163"/>
        <v>0</v>
      </c>
      <c r="CQ68" s="245"/>
      <c r="CR68" s="245"/>
      <c r="CS68" s="245"/>
      <c r="CT68" s="245"/>
      <c r="CU68" s="245"/>
      <c r="CV68" s="245"/>
      <c r="CW68" s="245"/>
      <c r="CX68" s="245"/>
      <c r="CY68" s="245"/>
      <c r="CZ68" s="358"/>
      <c r="DA68" s="358"/>
      <c r="DB68" s="358"/>
      <c r="DC68" s="245">
        <v>0</v>
      </c>
      <c r="DD68" s="245">
        <v>0</v>
      </c>
      <c r="DE68" s="245">
        <v>0</v>
      </c>
      <c r="DF68" s="245">
        <v>0</v>
      </c>
      <c r="DG68" s="245">
        <v>0</v>
      </c>
      <c r="DH68" s="245">
        <f t="shared" si="164"/>
        <v>0</v>
      </c>
      <c r="DI68" s="245"/>
      <c r="DJ68" s="245"/>
      <c r="DK68" s="33"/>
      <c r="DL68" s="33"/>
      <c r="DM68" s="245" t="s">
        <v>156</v>
      </c>
      <c r="DN68" s="64">
        <f t="shared" si="75"/>
        <v>1108.38022</v>
      </c>
      <c r="DO68" s="64">
        <f t="shared" si="76"/>
        <v>1108.38022</v>
      </c>
      <c r="DP68" s="64">
        <f t="shared" si="77"/>
        <v>1108.38022</v>
      </c>
      <c r="DQ68" s="64">
        <f t="shared" si="78"/>
        <v>1108.38022</v>
      </c>
      <c r="DR68" s="64">
        <f t="shared" si="7"/>
        <v>0</v>
      </c>
      <c r="DS68" s="64">
        <f t="shared" si="8"/>
        <v>0</v>
      </c>
      <c r="DT68" s="64">
        <f t="shared" si="9"/>
        <v>0</v>
      </c>
      <c r="DU68" s="64">
        <f t="shared" si="10"/>
        <v>0</v>
      </c>
      <c r="DV68" s="64">
        <f t="shared" si="11"/>
        <v>0</v>
      </c>
      <c r="DW68" s="64">
        <f t="shared" si="12"/>
        <v>0</v>
      </c>
      <c r="DX68" s="64">
        <f t="shared" si="13"/>
        <v>0</v>
      </c>
      <c r="DY68" s="64">
        <f t="shared" si="14"/>
        <v>0</v>
      </c>
      <c r="DZ68" s="64">
        <f t="shared" si="15"/>
        <v>0</v>
      </c>
      <c r="EA68" s="64">
        <f t="shared" si="16"/>
        <v>0</v>
      </c>
      <c r="EB68" s="64">
        <f t="shared" si="79"/>
        <v>0</v>
      </c>
      <c r="EC68" s="64">
        <f t="shared" si="80"/>
        <v>0</v>
      </c>
      <c r="ED68" s="64">
        <f t="shared" si="17"/>
        <v>0</v>
      </c>
      <c r="EE68" s="64">
        <f t="shared" si="18"/>
        <v>0</v>
      </c>
      <c r="EF68" s="64">
        <f t="shared" si="19"/>
        <v>0</v>
      </c>
      <c r="EG68" s="64">
        <f t="shared" si="20"/>
        <v>0</v>
      </c>
      <c r="EH68" s="64">
        <f t="shared" si="21"/>
        <v>0</v>
      </c>
      <c r="EI68" s="64">
        <f t="shared" si="22"/>
        <v>0</v>
      </c>
      <c r="EJ68" s="64">
        <f t="shared" si="23"/>
        <v>0</v>
      </c>
      <c r="EK68" s="64">
        <f t="shared" si="24"/>
        <v>0</v>
      </c>
      <c r="EL68" s="64">
        <f t="shared" si="25"/>
        <v>0</v>
      </c>
      <c r="EM68" s="64">
        <f t="shared" si="26"/>
        <v>0</v>
      </c>
      <c r="EN68" s="64">
        <f t="shared" si="27"/>
        <v>0</v>
      </c>
      <c r="EO68" s="64">
        <f t="shared" si="28"/>
        <v>0</v>
      </c>
      <c r="EP68" s="64">
        <f t="shared" si="81"/>
        <v>0</v>
      </c>
      <c r="EQ68" s="64">
        <f t="shared" si="29"/>
        <v>0</v>
      </c>
      <c r="ER68" s="64">
        <f t="shared" si="30"/>
        <v>0</v>
      </c>
      <c r="ES68" s="64">
        <f t="shared" si="31"/>
        <v>0</v>
      </c>
      <c r="ET68" s="64">
        <f t="shared" si="32"/>
        <v>0</v>
      </c>
      <c r="EU68" s="64">
        <f t="shared" si="33"/>
        <v>0</v>
      </c>
      <c r="EV68" s="64">
        <f t="shared" si="34"/>
        <v>0</v>
      </c>
      <c r="EW68" s="64">
        <f t="shared" si="35"/>
        <v>0</v>
      </c>
      <c r="EX68" s="64">
        <f t="shared" si="36"/>
        <v>0</v>
      </c>
      <c r="EY68" s="64">
        <f t="shared" si="37"/>
        <v>0</v>
      </c>
      <c r="EZ68" s="64">
        <f t="shared" si="38"/>
        <v>0</v>
      </c>
      <c r="FA68" s="64">
        <f t="shared" si="39"/>
        <v>0</v>
      </c>
      <c r="FB68" s="64">
        <f t="shared" si="40"/>
        <v>0</v>
      </c>
      <c r="FC68" s="64">
        <f t="shared" si="41"/>
        <v>0</v>
      </c>
      <c r="FD68" s="64">
        <f t="shared" si="82"/>
        <v>0</v>
      </c>
      <c r="FE68" s="64">
        <f t="shared" si="42"/>
        <v>0</v>
      </c>
      <c r="FF68" s="64">
        <f t="shared" si="43"/>
        <v>0</v>
      </c>
      <c r="FG68" s="64">
        <f t="shared" si="44"/>
        <v>0</v>
      </c>
      <c r="FH68" s="64">
        <f t="shared" si="45"/>
        <v>0</v>
      </c>
      <c r="FI68" s="64">
        <f t="shared" si="46"/>
        <v>0</v>
      </c>
      <c r="FJ68" s="64">
        <f t="shared" si="47"/>
        <v>0</v>
      </c>
      <c r="FK68" s="64">
        <f t="shared" si="48"/>
        <v>0</v>
      </c>
      <c r="FL68" s="64">
        <f t="shared" si="49"/>
        <v>0</v>
      </c>
      <c r="FM68" s="64">
        <f t="shared" si="50"/>
        <v>0</v>
      </c>
      <c r="FN68" s="64">
        <f t="shared" si="51"/>
        <v>0</v>
      </c>
      <c r="FO68" s="64">
        <f t="shared" si="52"/>
        <v>0</v>
      </c>
      <c r="FP68" s="64">
        <f t="shared" si="53"/>
        <v>0</v>
      </c>
      <c r="FQ68" s="64">
        <f t="shared" si="54"/>
        <v>0</v>
      </c>
      <c r="FR68" s="380">
        <f t="shared" si="55"/>
        <v>1108.38022</v>
      </c>
      <c r="FS68" s="380">
        <f t="shared" si="56"/>
        <v>1108.38022</v>
      </c>
      <c r="FT68" s="64">
        <f t="shared" si="83"/>
        <v>1108.38022</v>
      </c>
      <c r="FU68" s="64">
        <f t="shared" si="57"/>
        <v>1108.38022</v>
      </c>
      <c r="FV68" s="64">
        <f t="shared" si="58"/>
        <v>0</v>
      </c>
      <c r="FW68" s="64">
        <f t="shared" si="59"/>
        <v>0</v>
      </c>
      <c r="FX68" s="64">
        <f t="shared" si="60"/>
        <v>0</v>
      </c>
      <c r="FY68" s="64">
        <f t="shared" si="61"/>
        <v>0</v>
      </c>
      <c r="FZ68" s="64">
        <f t="shared" si="62"/>
        <v>0</v>
      </c>
      <c r="GA68" s="64">
        <f t="shared" si="63"/>
        <v>0</v>
      </c>
      <c r="GB68" s="64">
        <f t="shared" si="64"/>
        <v>0</v>
      </c>
      <c r="GC68" s="64">
        <f t="shared" si="65"/>
        <v>0</v>
      </c>
      <c r="GD68" s="64">
        <f t="shared" si="66"/>
        <v>0</v>
      </c>
      <c r="GE68" s="64">
        <f t="shared" si="67"/>
        <v>0</v>
      </c>
    </row>
    <row r="69" spans="1:187" s="35" customFormat="1" ht="22.5" hidden="1" customHeight="1" outlineLevel="1">
      <c r="A69" s="57" t="s">
        <v>88</v>
      </c>
      <c r="B69" s="60" t="s">
        <v>215</v>
      </c>
      <c r="C69" s="282" t="s">
        <v>357</v>
      </c>
      <c r="D69" s="60" t="s">
        <v>195</v>
      </c>
      <c r="E69" s="359" t="s">
        <v>21</v>
      </c>
      <c r="F69" s="359"/>
      <c r="G69" s="245" t="s">
        <v>13</v>
      </c>
      <c r="H69" s="55">
        <v>0</v>
      </c>
      <c r="I69" s="55">
        <v>4</v>
      </c>
      <c r="J69" s="55">
        <v>2017</v>
      </c>
      <c r="K69" s="55">
        <v>2017</v>
      </c>
      <c r="L69" s="55"/>
      <c r="M69" s="34">
        <f t="shared" si="154"/>
        <v>845.91939000000002</v>
      </c>
      <c r="N69" s="34"/>
      <c r="O69" s="34">
        <f t="shared" si="155"/>
        <v>845.91939000000002</v>
      </c>
      <c r="P69" s="34">
        <f t="shared" si="156"/>
        <v>845.91939000000002</v>
      </c>
      <c r="Q69" s="34">
        <f t="shared" si="156"/>
        <v>845.91939000000002</v>
      </c>
      <c r="R69" s="34">
        <f t="shared" si="156"/>
        <v>0</v>
      </c>
      <c r="S69" s="34">
        <f t="shared" si="156"/>
        <v>0</v>
      </c>
      <c r="T69" s="34">
        <f t="shared" si="156"/>
        <v>0</v>
      </c>
      <c r="U69" s="34">
        <f t="shared" si="156"/>
        <v>0</v>
      </c>
      <c r="V69" s="66">
        <f t="shared" si="85"/>
        <v>0</v>
      </c>
      <c r="W69" s="34"/>
      <c r="X69" s="34"/>
      <c r="Y69" s="34"/>
      <c r="Z69" s="34"/>
      <c r="AA69" s="34"/>
      <c r="AB69" s="34"/>
      <c r="AC69" s="34"/>
      <c r="AD69" s="34"/>
      <c r="AE69" s="34"/>
      <c r="AF69" s="34"/>
      <c r="AG69" s="34">
        <f t="shared" si="158"/>
        <v>0</v>
      </c>
      <c r="AH69" s="34">
        <f t="shared" si="158"/>
        <v>0</v>
      </c>
      <c r="AI69" s="34">
        <f t="shared" si="84"/>
        <v>0</v>
      </c>
      <c r="AJ69" s="34"/>
      <c r="AK69" s="34"/>
      <c r="AL69" s="34"/>
      <c r="AM69" s="34"/>
      <c r="AN69" s="34"/>
      <c r="AO69" s="34"/>
      <c r="AP69" s="34"/>
      <c r="AQ69" s="34"/>
      <c r="AR69" s="34"/>
      <c r="AS69" s="34">
        <f t="shared" si="159"/>
        <v>0</v>
      </c>
      <c r="AT69" s="34">
        <f t="shared" si="159"/>
        <v>0</v>
      </c>
      <c r="AU69" s="34"/>
      <c r="AV69" s="34">
        <f t="shared" si="157"/>
        <v>0</v>
      </c>
      <c r="AW69" s="34">
        <f t="shared" si="157"/>
        <v>0</v>
      </c>
      <c r="AX69" s="34"/>
      <c r="AY69" s="34">
        <f t="shared" si="160"/>
        <v>845.91939000000002</v>
      </c>
      <c r="AZ69" s="34">
        <f t="shared" si="160"/>
        <v>845.91939000000002</v>
      </c>
      <c r="BA69" s="184">
        <v>845.91939000000002</v>
      </c>
      <c r="BB69" s="184">
        <v>845.91939000000002</v>
      </c>
      <c r="BC69" s="184"/>
      <c r="BD69" s="184"/>
      <c r="BE69" s="184"/>
      <c r="BF69" s="184"/>
      <c r="BG69" s="184"/>
      <c r="BH69" s="184"/>
      <c r="BI69" s="184"/>
      <c r="BJ69" s="184"/>
      <c r="BK69" s="192"/>
      <c r="BL69" s="192"/>
      <c r="BM69" s="34">
        <f t="shared" si="161"/>
        <v>0</v>
      </c>
      <c r="BN69" s="34">
        <f t="shared" si="161"/>
        <v>0</v>
      </c>
      <c r="BO69" s="47"/>
      <c r="BP69" s="47"/>
      <c r="BQ69" s="47"/>
      <c r="BR69" s="47"/>
      <c r="BS69" s="47"/>
      <c r="BT69" s="47"/>
      <c r="BU69" s="47"/>
      <c r="BV69" s="47"/>
      <c r="BW69" s="47"/>
      <c r="BX69" s="47"/>
      <c r="BY69" s="47"/>
      <c r="BZ69" s="47"/>
      <c r="CA69" s="34">
        <f t="shared" si="162"/>
        <v>0</v>
      </c>
      <c r="CB69" s="34">
        <f t="shared" si="162"/>
        <v>0</v>
      </c>
      <c r="CC69" s="245"/>
      <c r="CD69" s="245"/>
      <c r="CE69" s="245"/>
      <c r="CF69" s="245"/>
      <c r="CG69" s="245"/>
      <c r="CH69" s="245"/>
      <c r="CI69" s="245"/>
      <c r="CJ69" s="245"/>
      <c r="CK69" s="245"/>
      <c r="CL69" s="245"/>
      <c r="CM69" s="245"/>
      <c r="CN69" s="245"/>
      <c r="CO69" s="34">
        <f t="shared" si="163"/>
        <v>0</v>
      </c>
      <c r="CP69" s="34">
        <f t="shared" si="163"/>
        <v>0</v>
      </c>
      <c r="CQ69" s="245"/>
      <c r="CR69" s="245"/>
      <c r="CS69" s="245"/>
      <c r="CT69" s="245"/>
      <c r="CU69" s="245"/>
      <c r="CV69" s="245"/>
      <c r="CW69" s="245"/>
      <c r="CX69" s="245"/>
      <c r="CY69" s="245"/>
      <c r="CZ69" s="358"/>
      <c r="DA69" s="358"/>
      <c r="DB69" s="358"/>
      <c r="DC69" s="245">
        <v>0</v>
      </c>
      <c r="DD69" s="245">
        <v>0</v>
      </c>
      <c r="DE69" s="245">
        <v>0</v>
      </c>
      <c r="DF69" s="245">
        <v>0</v>
      </c>
      <c r="DG69" s="245">
        <v>0</v>
      </c>
      <c r="DH69" s="245">
        <f t="shared" si="164"/>
        <v>0</v>
      </c>
      <c r="DI69" s="245"/>
      <c r="DJ69" s="245"/>
      <c r="DK69" s="33"/>
      <c r="DL69" s="33"/>
      <c r="DM69" s="245" t="s">
        <v>156</v>
      </c>
      <c r="DN69" s="64">
        <f t="shared" si="75"/>
        <v>845.91939000000002</v>
      </c>
      <c r="DO69" s="64">
        <f t="shared" si="76"/>
        <v>845.91939000000002</v>
      </c>
      <c r="DP69" s="64">
        <f t="shared" si="77"/>
        <v>845.91939000000002</v>
      </c>
      <c r="DQ69" s="64">
        <f t="shared" si="78"/>
        <v>845.91939000000002</v>
      </c>
      <c r="DR69" s="64">
        <f t="shared" si="7"/>
        <v>0</v>
      </c>
      <c r="DS69" s="64">
        <f t="shared" si="8"/>
        <v>0</v>
      </c>
      <c r="DT69" s="64">
        <f t="shared" si="9"/>
        <v>0</v>
      </c>
      <c r="DU69" s="64">
        <f t="shared" si="10"/>
        <v>0</v>
      </c>
      <c r="DV69" s="64">
        <f t="shared" si="11"/>
        <v>0</v>
      </c>
      <c r="DW69" s="64">
        <f t="shared" si="12"/>
        <v>0</v>
      </c>
      <c r="DX69" s="64">
        <f t="shared" si="13"/>
        <v>0</v>
      </c>
      <c r="DY69" s="64">
        <f t="shared" si="14"/>
        <v>0</v>
      </c>
      <c r="DZ69" s="64">
        <f t="shared" si="15"/>
        <v>0</v>
      </c>
      <c r="EA69" s="64">
        <f t="shared" si="16"/>
        <v>0</v>
      </c>
      <c r="EB69" s="64">
        <f t="shared" si="79"/>
        <v>0</v>
      </c>
      <c r="EC69" s="64">
        <f t="shared" si="80"/>
        <v>0</v>
      </c>
      <c r="ED69" s="64">
        <f t="shared" si="17"/>
        <v>0</v>
      </c>
      <c r="EE69" s="64">
        <f t="shared" si="18"/>
        <v>0</v>
      </c>
      <c r="EF69" s="64">
        <f t="shared" si="19"/>
        <v>0</v>
      </c>
      <c r="EG69" s="64">
        <f t="shared" si="20"/>
        <v>0</v>
      </c>
      <c r="EH69" s="64">
        <f t="shared" si="21"/>
        <v>0</v>
      </c>
      <c r="EI69" s="64">
        <f t="shared" si="22"/>
        <v>0</v>
      </c>
      <c r="EJ69" s="64">
        <f t="shared" si="23"/>
        <v>0</v>
      </c>
      <c r="EK69" s="64">
        <f t="shared" si="24"/>
        <v>0</v>
      </c>
      <c r="EL69" s="64">
        <f t="shared" si="25"/>
        <v>0</v>
      </c>
      <c r="EM69" s="64">
        <f t="shared" si="26"/>
        <v>0</v>
      </c>
      <c r="EN69" s="64">
        <f t="shared" si="27"/>
        <v>0</v>
      </c>
      <c r="EO69" s="64">
        <f t="shared" si="28"/>
        <v>0</v>
      </c>
      <c r="EP69" s="64">
        <f t="shared" si="81"/>
        <v>0</v>
      </c>
      <c r="EQ69" s="64">
        <f t="shared" si="29"/>
        <v>0</v>
      </c>
      <c r="ER69" s="64">
        <f t="shared" si="30"/>
        <v>0</v>
      </c>
      <c r="ES69" s="64">
        <f t="shared" si="31"/>
        <v>0</v>
      </c>
      <c r="ET69" s="64">
        <f t="shared" si="32"/>
        <v>0</v>
      </c>
      <c r="EU69" s="64">
        <f t="shared" si="33"/>
        <v>0</v>
      </c>
      <c r="EV69" s="64">
        <f t="shared" si="34"/>
        <v>0</v>
      </c>
      <c r="EW69" s="64">
        <f t="shared" si="35"/>
        <v>0</v>
      </c>
      <c r="EX69" s="64">
        <f t="shared" si="36"/>
        <v>0</v>
      </c>
      <c r="EY69" s="64">
        <f t="shared" si="37"/>
        <v>0</v>
      </c>
      <c r="EZ69" s="64">
        <f t="shared" si="38"/>
        <v>0</v>
      </c>
      <c r="FA69" s="64">
        <f t="shared" si="39"/>
        <v>0</v>
      </c>
      <c r="FB69" s="64">
        <f t="shared" si="40"/>
        <v>0</v>
      </c>
      <c r="FC69" s="64">
        <f t="shared" si="41"/>
        <v>0</v>
      </c>
      <c r="FD69" s="64">
        <f t="shared" si="82"/>
        <v>0</v>
      </c>
      <c r="FE69" s="64">
        <f t="shared" si="42"/>
        <v>0</v>
      </c>
      <c r="FF69" s="64">
        <f t="shared" si="43"/>
        <v>0</v>
      </c>
      <c r="FG69" s="64">
        <f t="shared" si="44"/>
        <v>0</v>
      </c>
      <c r="FH69" s="64">
        <f t="shared" si="45"/>
        <v>0</v>
      </c>
      <c r="FI69" s="64">
        <f t="shared" si="46"/>
        <v>0</v>
      </c>
      <c r="FJ69" s="64">
        <f t="shared" si="47"/>
        <v>0</v>
      </c>
      <c r="FK69" s="64">
        <f t="shared" si="48"/>
        <v>0</v>
      </c>
      <c r="FL69" s="64">
        <f t="shared" si="49"/>
        <v>0</v>
      </c>
      <c r="FM69" s="64">
        <f t="shared" si="50"/>
        <v>0</v>
      </c>
      <c r="FN69" s="64">
        <f t="shared" si="51"/>
        <v>0</v>
      </c>
      <c r="FO69" s="64">
        <f t="shared" si="52"/>
        <v>0</v>
      </c>
      <c r="FP69" s="64">
        <f t="shared" si="53"/>
        <v>0</v>
      </c>
      <c r="FQ69" s="64">
        <f t="shared" si="54"/>
        <v>0</v>
      </c>
      <c r="FR69" s="380">
        <f t="shared" si="55"/>
        <v>845.91939000000002</v>
      </c>
      <c r="FS69" s="380">
        <f t="shared" si="56"/>
        <v>845.91939000000002</v>
      </c>
      <c r="FT69" s="64">
        <f t="shared" si="83"/>
        <v>845.91939000000002</v>
      </c>
      <c r="FU69" s="64">
        <f t="shared" si="57"/>
        <v>845.91939000000002</v>
      </c>
      <c r="FV69" s="64">
        <f t="shared" si="58"/>
        <v>0</v>
      </c>
      <c r="FW69" s="64">
        <f t="shared" si="59"/>
        <v>0</v>
      </c>
      <c r="FX69" s="64">
        <f t="shared" si="60"/>
        <v>0</v>
      </c>
      <c r="FY69" s="64">
        <f t="shared" si="61"/>
        <v>0</v>
      </c>
      <c r="FZ69" s="64">
        <f t="shared" si="62"/>
        <v>0</v>
      </c>
      <c r="GA69" s="64">
        <f t="shared" si="63"/>
        <v>0</v>
      </c>
      <c r="GB69" s="64">
        <f t="shared" si="64"/>
        <v>0</v>
      </c>
      <c r="GC69" s="64">
        <f t="shared" si="65"/>
        <v>0</v>
      </c>
      <c r="GD69" s="64">
        <f t="shared" si="66"/>
        <v>0</v>
      </c>
      <c r="GE69" s="64">
        <f t="shared" si="67"/>
        <v>0</v>
      </c>
    </row>
    <row r="70" spans="1:187" s="35" customFormat="1" ht="22.5" hidden="1" customHeight="1" outlineLevel="1">
      <c r="A70" s="57" t="s">
        <v>89</v>
      </c>
      <c r="B70" s="60" t="s">
        <v>216</v>
      </c>
      <c r="C70" s="282" t="s">
        <v>357</v>
      </c>
      <c r="D70" s="60" t="s">
        <v>196</v>
      </c>
      <c r="E70" s="359" t="s">
        <v>21</v>
      </c>
      <c r="F70" s="359"/>
      <c r="G70" s="245" t="s">
        <v>13</v>
      </c>
      <c r="H70" s="55">
        <v>0</v>
      </c>
      <c r="I70" s="55">
        <v>4</v>
      </c>
      <c r="J70" s="55">
        <v>2017</v>
      </c>
      <c r="K70" s="55">
        <v>2017</v>
      </c>
      <c r="L70" s="55"/>
      <c r="M70" s="34">
        <f t="shared" si="154"/>
        <v>639.60856000000001</v>
      </c>
      <c r="N70" s="34"/>
      <c r="O70" s="34">
        <f t="shared" si="155"/>
        <v>639.60856000000001</v>
      </c>
      <c r="P70" s="34">
        <f t="shared" si="156"/>
        <v>639.60856000000001</v>
      </c>
      <c r="Q70" s="34">
        <f t="shared" si="156"/>
        <v>639.60856000000001</v>
      </c>
      <c r="R70" s="34">
        <f t="shared" si="156"/>
        <v>0</v>
      </c>
      <c r="S70" s="34">
        <f t="shared" si="156"/>
        <v>0</v>
      </c>
      <c r="T70" s="34">
        <f t="shared" si="156"/>
        <v>0</v>
      </c>
      <c r="U70" s="34">
        <f t="shared" si="156"/>
        <v>0</v>
      </c>
      <c r="V70" s="66">
        <f t="shared" si="85"/>
        <v>0</v>
      </c>
      <c r="W70" s="34"/>
      <c r="X70" s="34"/>
      <c r="Y70" s="34"/>
      <c r="Z70" s="34"/>
      <c r="AA70" s="34"/>
      <c r="AB70" s="34"/>
      <c r="AC70" s="34"/>
      <c r="AD70" s="34"/>
      <c r="AE70" s="34"/>
      <c r="AF70" s="34"/>
      <c r="AG70" s="34">
        <f t="shared" si="158"/>
        <v>0</v>
      </c>
      <c r="AH70" s="34">
        <f t="shared" si="158"/>
        <v>0</v>
      </c>
      <c r="AI70" s="34">
        <f t="shared" si="84"/>
        <v>0</v>
      </c>
      <c r="AJ70" s="34"/>
      <c r="AK70" s="34"/>
      <c r="AL70" s="34"/>
      <c r="AM70" s="34"/>
      <c r="AN70" s="34"/>
      <c r="AO70" s="34"/>
      <c r="AP70" s="34"/>
      <c r="AQ70" s="34"/>
      <c r="AR70" s="34"/>
      <c r="AS70" s="34">
        <f t="shared" si="159"/>
        <v>0</v>
      </c>
      <c r="AT70" s="34">
        <f t="shared" si="159"/>
        <v>0</v>
      </c>
      <c r="AU70" s="34"/>
      <c r="AV70" s="34">
        <f t="shared" si="157"/>
        <v>0</v>
      </c>
      <c r="AW70" s="34">
        <f t="shared" si="157"/>
        <v>0</v>
      </c>
      <c r="AX70" s="34"/>
      <c r="AY70" s="34">
        <f t="shared" si="160"/>
        <v>639.60856000000001</v>
      </c>
      <c r="AZ70" s="34">
        <f t="shared" si="160"/>
        <v>639.60856000000001</v>
      </c>
      <c r="BA70" s="184">
        <v>639.60856000000001</v>
      </c>
      <c r="BB70" s="184">
        <v>639.60856000000001</v>
      </c>
      <c r="BC70" s="185"/>
      <c r="BD70" s="185"/>
      <c r="BE70" s="185"/>
      <c r="BF70" s="185"/>
      <c r="BG70" s="185"/>
      <c r="BH70" s="185"/>
      <c r="BI70" s="185"/>
      <c r="BJ70" s="185"/>
      <c r="BK70" s="194"/>
      <c r="BL70" s="194"/>
      <c r="BM70" s="34">
        <f t="shared" si="161"/>
        <v>0</v>
      </c>
      <c r="BN70" s="34">
        <f t="shared" si="161"/>
        <v>0</v>
      </c>
      <c r="BO70" s="47"/>
      <c r="BP70" s="47"/>
      <c r="BQ70" s="47"/>
      <c r="BR70" s="47"/>
      <c r="BS70" s="47"/>
      <c r="BT70" s="47"/>
      <c r="BU70" s="47"/>
      <c r="BV70" s="47"/>
      <c r="BW70" s="47"/>
      <c r="BX70" s="47"/>
      <c r="BY70" s="47"/>
      <c r="BZ70" s="47"/>
      <c r="CA70" s="34">
        <f t="shared" si="162"/>
        <v>0</v>
      </c>
      <c r="CB70" s="34">
        <f t="shared" si="162"/>
        <v>0</v>
      </c>
      <c r="CC70" s="245"/>
      <c r="CD70" s="245"/>
      <c r="CE70" s="245"/>
      <c r="CF70" s="245"/>
      <c r="CG70" s="245"/>
      <c r="CH70" s="245"/>
      <c r="CI70" s="245"/>
      <c r="CJ70" s="245"/>
      <c r="CK70" s="245"/>
      <c r="CL70" s="245"/>
      <c r="CM70" s="245"/>
      <c r="CN70" s="245"/>
      <c r="CO70" s="34">
        <f t="shared" si="163"/>
        <v>0</v>
      </c>
      <c r="CP70" s="34">
        <f t="shared" si="163"/>
        <v>0</v>
      </c>
      <c r="CQ70" s="245"/>
      <c r="CR70" s="245"/>
      <c r="CS70" s="245"/>
      <c r="CT70" s="245"/>
      <c r="CU70" s="245"/>
      <c r="CV70" s="245"/>
      <c r="CW70" s="245"/>
      <c r="CX70" s="245"/>
      <c r="CY70" s="245"/>
      <c r="CZ70" s="358"/>
      <c r="DA70" s="358"/>
      <c r="DB70" s="358"/>
      <c r="DC70" s="245">
        <v>0</v>
      </c>
      <c r="DD70" s="245">
        <v>0</v>
      </c>
      <c r="DE70" s="245">
        <v>0</v>
      </c>
      <c r="DF70" s="245">
        <v>0</v>
      </c>
      <c r="DG70" s="245">
        <v>0</v>
      </c>
      <c r="DH70" s="245">
        <f t="shared" si="164"/>
        <v>0</v>
      </c>
      <c r="DI70" s="245"/>
      <c r="DJ70" s="245"/>
      <c r="DK70" s="33"/>
      <c r="DL70" s="33"/>
      <c r="DM70" s="245" t="s">
        <v>156</v>
      </c>
      <c r="DN70" s="64">
        <f t="shared" si="75"/>
        <v>639.60856000000001</v>
      </c>
      <c r="DO70" s="64">
        <f t="shared" si="76"/>
        <v>639.60856000000001</v>
      </c>
      <c r="DP70" s="64">
        <f t="shared" si="77"/>
        <v>639.60856000000001</v>
      </c>
      <c r="DQ70" s="64">
        <f t="shared" si="78"/>
        <v>639.60856000000001</v>
      </c>
      <c r="DR70" s="64">
        <f t="shared" si="7"/>
        <v>0</v>
      </c>
      <c r="DS70" s="64">
        <f t="shared" si="8"/>
        <v>0</v>
      </c>
      <c r="DT70" s="64">
        <f t="shared" si="9"/>
        <v>0</v>
      </c>
      <c r="DU70" s="64">
        <f t="shared" si="10"/>
        <v>0</v>
      </c>
      <c r="DV70" s="64">
        <f t="shared" si="11"/>
        <v>0</v>
      </c>
      <c r="DW70" s="64">
        <f t="shared" si="12"/>
        <v>0</v>
      </c>
      <c r="DX70" s="64">
        <f t="shared" si="13"/>
        <v>0</v>
      </c>
      <c r="DY70" s="64">
        <f t="shared" si="14"/>
        <v>0</v>
      </c>
      <c r="DZ70" s="64">
        <f t="shared" si="15"/>
        <v>0</v>
      </c>
      <c r="EA70" s="64">
        <f t="shared" si="16"/>
        <v>0</v>
      </c>
      <c r="EB70" s="64">
        <f t="shared" si="79"/>
        <v>0</v>
      </c>
      <c r="EC70" s="64">
        <f t="shared" si="80"/>
        <v>0</v>
      </c>
      <c r="ED70" s="64">
        <f t="shared" si="17"/>
        <v>0</v>
      </c>
      <c r="EE70" s="64">
        <f t="shared" si="18"/>
        <v>0</v>
      </c>
      <c r="EF70" s="64">
        <f t="shared" si="19"/>
        <v>0</v>
      </c>
      <c r="EG70" s="64">
        <f t="shared" si="20"/>
        <v>0</v>
      </c>
      <c r="EH70" s="64">
        <f t="shared" si="21"/>
        <v>0</v>
      </c>
      <c r="EI70" s="64">
        <f t="shared" si="22"/>
        <v>0</v>
      </c>
      <c r="EJ70" s="64">
        <f t="shared" si="23"/>
        <v>0</v>
      </c>
      <c r="EK70" s="64">
        <f t="shared" si="24"/>
        <v>0</v>
      </c>
      <c r="EL70" s="64">
        <f t="shared" si="25"/>
        <v>0</v>
      </c>
      <c r="EM70" s="64">
        <f t="shared" si="26"/>
        <v>0</v>
      </c>
      <c r="EN70" s="64">
        <f t="shared" si="27"/>
        <v>0</v>
      </c>
      <c r="EO70" s="64">
        <f t="shared" si="28"/>
        <v>0</v>
      </c>
      <c r="EP70" s="64">
        <f t="shared" si="81"/>
        <v>0</v>
      </c>
      <c r="EQ70" s="64">
        <f t="shared" si="29"/>
        <v>0</v>
      </c>
      <c r="ER70" s="64">
        <f t="shared" si="30"/>
        <v>0</v>
      </c>
      <c r="ES70" s="64">
        <f t="shared" si="31"/>
        <v>0</v>
      </c>
      <c r="ET70" s="64">
        <f t="shared" si="32"/>
        <v>0</v>
      </c>
      <c r="EU70" s="64">
        <f t="shared" si="33"/>
        <v>0</v>
      </c>
      <c r="EV70" s="64">
        <f t="shared" si="34"/>
        <v>0</v>
      </c>
      <c r="EW70" s="64">
        <f t="shared" si="35"/>
        <v>0</v>
      </c>
      <c r="EX70" s="64">
        <f t="shared" si="36"/>
        <v>0</v>
      </c>
      <c r="EY70" s="64">
        <f t="shared" si="37"/>
        <v>0</v>
      </c>
      <c r="EZ70" s="64">
        <f t="shared" si="38"/>
        <v>0</v>
      </c>
      <c r="FA70" s="64">
        <f t="shared" si="39"/>
        <v>0</v>
      </c>
      <c r="FB70" s="64">
        <f t="shared" si="40"/>
        <v>0</v>
      </c>
      <c r="FC70" s="64">
        <f t="shared" si="41"/>
        <v>0</v>
      </c>
      <c r="FD70" s="64">
        <f t="shared" si="82"/>
        <v>0</v>
      </c>
      <c r="FE70" s="64">
        <f t="shared" si="42"/>
        <v>0</v>
      </c>
      <c r="FF70" s="64">
        <f t="shared" si="43"/>
        <v>0</v>
      </c>
      <c r="FG70" s="64">
        <f t="shared" si="44"/>
        <v>0</v>
      </c>
      <c r="FH70" s="64">
        <f t="shared" si="45"/>
        <v>0</v>
      </c>
      <c r="FI70" s="64">
        <f t="shared" si="46"/>
        <v>0</v>
      </c>
      <c r="FJ70" s="64">
        <f t="shared" si="47"/>
        <v>0</v>
      </c>
      <c r="FK70" s="64">
        <f t="shared" si="48"/>
        <v>0</v>
      </c>
      <c r="FL70" s="64">
        <f t="shared" si="49"/>
        <v>0</v>
      </c>
      <c r="FM70" s="64">
        <f t="shared" si="50"/>
        <v>0</v>
      </c>
      <c r="FN70" s="64">
        <f t="shared" si="51"/>
        <v>0</v>
      </c>
      <c r="FO70" s="64">
        <f t="shared" si="52"/>
        <v>0</v>
      </c>
      <c r="FP70" s="64">
        <f t="shared" si="53"/>
        <v>0</v>
      </c>
      <c r="FQ70" s="64">
        <f t="shared" si="54"/>
        <v>0</v>
      </c>
      <c r="FR70" s="380">
        <f t="shared" si="55"/>
        <v>639.60856000000001</v>
      </c>
      <c r="FS70" s="380">
        <f t="shared" si="56"/>
        <v>639.60856000000001</v>
      </c>
      <c r="FT70" s="64">
        <f t="shared" si="83"/>
        <v>639.60856000000001</v>
      </c>
      <c r="FU70" s="64">
        <f t="shared" si="57"/>
        <v>639.60856000000001</v>
      </c>
      <c r="FV70" s="64">
        <f t="shared" si="58"/>
        <v>0</v>
      </c>
      <c r="FW70" s="64">
        <f t="shared" si="59"/>
        <v>0</v>
      </c>
      <c r="FX70" s="64">
        <f t="shared" si="60"/>
        <v>0</v>
      </c>
      <c r="FY70" s="64">
        <f t="shared" si="61"/>
        <v>0</v>
      </c>
      <c r="FZ70" s="64">
        <f t="shared" si="62"/>
        <v>0</v>
      </c>
      <c r="GA70" s="64">
        <f t="shared" si="63"/>
        <v>0</v>
      </c>
      <c r="GB70" s="64">
        <f t="shared" si="64"/>
        <v>0</v>
      </c>
      <c r="GC70" s="64">
        <f t="shared" si="65"/>
        <v>0</v>
      </c>
      <c r="GD70" s="64">
        <f t="shared" si="66"/>
        <v>0</v>
      </c>
      <c r="GE70" s="64">
        <f t="shared" si="67"/>
        <v>0</v>
      </c>
    </row>
    <row r="71" spans="1:187" s="35" customFormat="1" ht="22.5" hidden="1" customHeight="1" outlineLevel="1">
      <c r="A71" s="57" t="s">
        <v>90</v>
      </c>
      <c r="B71" s="60" t="s">
        <v>218</v>
      </c>
      <c r="C71" s="282" t="s">
        <v>357</v>
      </c>
      <c r="D71" s="60" t="s">
        <v>197</v>
      </c>
      <c r="E71" s="245" t="s">
        <v>21</v>
      </c>
      <c r="F71" s="245"/>
      <c r="G71" s="245" t="s">
        <v>13</v>
      </c>
      <c r="H71" s="245">
        <v>0</v>
      </c>
      <c r="I71" s="245">
        <v>4</v>
      </c>
      <c r="J71" s="55">
        <v>2017</v>
      </c>
      <c r="K71" s="55">
        <v>2017</v>
      </c>
      <c r="L71" s="55"/>
      <c r="M71" s="34">
        <f t="shared" si="154"/>
        <v>670.08657000000005</v>
      </c>
      <c r="N71" s="34"/>
      <c r="O71" s="34">
        <f t="shared" si="155"/>
        <v>670.08657000000005</v>
      </c>
      <c r="P71" s="34">
        <f t="shared" si="156"/>
        <v>670.08657000000005</v>
      </c>
      <c r="Q71" s="34">
        <f t="shared" si="156"/>
        <v>670.08657000000005</v>
      </c>
      <c r="R71" s="34">
        <f t="shared" si="156"/>
        <v>0</v>
      </c>
      <c r="S71" s="34">
        <f t="shared" si="156"/>
        <v>0</v>
      </c>
      <c r="T71" s="34">
        <f t="shared" si="156"/>
        <v>0</v>
      </c>
      <c r="U71" s="34">
        <f t="shared" si="156"/>
        <v>0</v>
      </c>
      <c r="V71" s="66">
        <f t="shared" si="85"/>
        <v>0</v>
      </c>
      <c r="W71" s="34"/>
      <c r="X71" s="34"/>
      <c r="Y71" s="34"/>
      <c r="Z71" s="34"/>
      <c r="AA71" s="34"/>
      <c r="AB71" s="34"/>
      <c r="AC71" s="34"/>
      <c r="AD71" s="34"/>
      <c r="AE71" s="34"/>
      <c r="AF71" s="34"/>
      <c r="AG71" s="34">
        <f t="shared" si="158"/>
        <v>0</v>
      </c>
      <c r="AH71" s="34">
        <f t="shared" si="158"/>
        <v>0</v>
      </c>
      <c r="AI71" s="34">
        <f t="shared" si="84"/>
        <v>0</v>
      </c>
      <c r="AJ71" s="34"/>
      <c r="AK71" s="34"/>
      <c r="AL71" s="34"/>
      <c r="AM71" s="34"/>
      <c r="AN71" s="34"/>
      <c r="AO71" s="34"/>
      <c r="AP71" s="34"/>
      <c r="AQ71" s="34"/>
      <c r="AR71" s="34"/>
      <c r="AS71" s="34">
        <f t="shared" si="159"/>
        <v>0</v>
      </c>
      <c r="AT71" s="34">
        <f t="shared" si="159"/>
        <v>0</v>
      </c>
      <c r="AU71" s="34"/>
      <c r="AV71" s="34">
        <f t="shared" si="157"/>
        <v>0</v>
      </c>
      <c r="AW71" s="34">
        <f t="shared" si="157"/>
        <v>0</v>
      </c>
      <c r="AX71" s="34"/>
      <c r="AY71" s="34">
        <f t="shared" si="160"/>
        <v>670.08657000000005</v>
      </c>
      <c r="AZ71" s="34">
        <f t="shared" si="160"/>
        <v>670.08657000000005</v>
      </c>
      <c r="BA71" s="184">
        <v>670.08657000000005</v>
      </c>
      <c r="BB71" s="184">
        <v>670.08657000000005</v>
      </c>
      <c r="BC71" s="185"/>
      <c r="BD71" s="185"/>
      <c r="BE71" s="184">
        <v>0</v>
      </c>
      <c r="BF71" s="184"/>
      <c r="BG71" s="185"/>
      <c r="BH71" s="185"/>
      <c r="BI71" s="185"/>
      <c r="BJ71" s="185"/>
      <c r="BK71" s="194"/>
      <c r="BL71" s="194"/>
      <c r="BM71" s="34">
        <f t="shared" si="161"/>
        <v>0</v>
      </c>
      <c r="BN71" s="34">
        <f t="shared" si="161"/>
        <v>0</v>
      </c>
      <c r="BO71" s="47"/>
      <c r="BP71" s="47"/>
      <c r="BQ71" s="47"/>
      <c r="BR71" s="47"/>
      <c r="BS71" s="47"/>
      <c r="BT71" s="47"/>
      <c r="BU71" s="47"/>
      <c r="BV71" s="47"/>
      <c r="BW71" s="47"/>
      <c r="BX71" s="47"/>
      <c r="BY71" s="47"/>
      <c r="BZ71" s="47"/>
      <c r="CA71" s="34">
        <f t="shared" si="162"/>
        <v>0</v>
      </c>
      <c r="CB71" s="34">
        <f t="shared" si="162"/>
        <v>0</v>
      </c>
      <c r="CC71" s="245"/>
      <c r="CD71" s="245"/>
      <c r="CE71" s="245"/>
      <c r="CF71" s="245"/>
      <c r="CG71" s="245"/>
      <c r="CH71" s="245"/>
      <c r="CI71" s="245"/>
      <c r="CJ71" s="245"/>
      <c r="CK71" s="245"/>
      <c r="CL71" s="245"/>
      <c r="CM71" s="245"/>
      <c r="CN71" s="245"/>
      <c r="CO71" s="34">
        <f t="shared" si="163"/>
        <v>0</v>
      </c>
      <c r="CP71" s="34">
        <f t="shared" si="163"/>
        <v>0</v>
      </c>
      <c r="CQ71" s="245"/>
      <c r="CR71" s="245"/>
      <c r="CS71" s="245"/>
      <c r="CT71" s="245"/>
      <c r="CU71" s="245"/>
      <c r="CV71" s="245"/>
      <c r="CW71" s="245"/>
      <c r="CX71" s="245"/>
      <c r="CY71" s="245"/>
      <c r="CZ71" s="358"/>
      <c r="DA71" s="358"/>
      <c r="DB71" s="358"/>
      <c r="DC71" s="245">
        <v>0</v>
      </c>
      <c r="DD71" s="245">
        <v>0</v>
      </c>
      <c r="DE71" s="245">
        <v>0</v>
      </c>
      <c r="DF71" s="245">
        <v>0</v>
      </c>
      <c r="DG71" s="245">
        <v>0</v>
      </c>
      <c r="DH71" s="245">
        <f t="shared" si="164"/>
        <v>0</v>
      </c>
      <c r="DI71" s="245"/>
      <c r="DJ71" s="245"/>
      <c r="DK71" s="33"/>
      <c r="DL71" s="33"/>
      <c r="DM71" s="245" t="s">
        <v>156</v>
      </c>
      <c r="DN71" s="64">
        <f t="shared" si="75"/>
        <v>670.08657000000005</v>
      </c>
      <c r="DO71" s="64">
        <f t="shared" si="76"/>
        <v>670.08657000000005</v>
      </c>
      <c r="DP71" s="64">
        <f t="shared" si="77"/>
        <v>670.08657000000005</v>
      </c>
      <c r="DQ71" s="64">
        <f t="shared" si="78"/>
        <v>670.08657000000005</v>
      </c>
      <c r="DR71" s="64">
        <f t="shared" si="7"/>
        <v>0</v>
      </c>
      <c r="DS71" s="64">
        <f t="shared" si="8"/>
        <v>0</v>
      </c>
      <c r="DT71" s="64">
        <f t="shared" si="9"/>
        <v>0</v>
      </c>
      <c r="DU71" s="64">
        <f t="shared" si="10"/>
        <v>0</v>
      </c>
      <c r="DV71" s="64">
        <f t="shared" si="11"/>
        <v>0</v>
      </c>
      <c r="DW71" s="64">
        <f t="shared" si="12"/>
        <v>0</v>
      </c>
      <c r="DX71" s="64">
        <f t="shared" si="13"/>
        <v>0</v>
      </c>
      <c r="DY71" s="64">
        <f t="shared" si="14"/>
        <v>0</v>
      </c>
      <c r="DZ71" s="64">
        <f t="shared" si="15"/>
        <v>0</v>
      </c>
      <c r="EA71" s="64">
        <f t="shared" si="16"/>
        <v>0</v>
      </c>
      <c r="EB71" s="64">
        <f t="shared" si="79"/>
        <v>0</v>
      </c>
      <c r="EC71" s="64">
        <f t="shared" si="80"/>
        <v>0</v>
      </c>
      <c r="ED71" s="64">
        <f t="shared" si="17"/>
        <v>0</v>
      </c>
      <c r="EE71" s="64">
        <f t="shared" si="18"/>
        <v>0</v>
      </c>
      <c r="EF71" s="64">
        <f t="shared" si="19"/>
        <v>0</v>
      </c>
      <c r="EG71" s="64">
        <f t="shared" si="20"/>
        <v>0</v>
      </c>
      <c r="EH71" s="64">
        <f t="shared" si="21"/>
        <v>0</v>
      </c>
      <c r="EI71" s="64">
        <f t="shared" si="22"/>
        <v>0</v>
      </c>
      <c r="EJ71" s="64">
        <f t="shared" si="23"/>
        <v>0</v>
      </c>
      <c r="EK71" s="64">
        <f t="shared" si="24"/>
        <v>0</v>
      </c>
      <c r="EL71" s="64">
        <f t="shared" si="25"/>
        <v>0</v>
      </c>
      <c r="EM71" s="64">
        <f t="shared" si="26"/>
        <v>0</v>
      </c>
      <c r="EN71" s="64">
        <f t="shared" si="27"/>
        <v>0</v>
      </c>
      <c r="EO71" s="64">
        <f t="shared" si="28"/>
        <v>0</v>
      </c>
      <c r="EP71" s="64">
        <f t="shared" si="81"/>
        <v>0</v>
      </c>
      <c r="EQ71" s="64">
        <f t="shared" si="29"/>
        <v>0</v>
      </c>
      <c r="ER71" s="64">
        <f t="shared" si="30"/>
        <v>0</v>
      </c>
      <c r="ES71" s="64">
        <f t="shared" si="31"/>
        <v>0</v>
      </c>
      <c r="ET71" s="64">
        <f t="shared" si="32"/>
        <v>0</v>
      </c>
      <c r="EU71" s="64">
        <f t="shared" si="33"/>
        <v>0</v>
      </c>
      <c r="EV71" s="64">
        <f t="shared" si="34"/>
        <v>0</v>
      </c>
      <c r="EW71" s="64">
        <f t="shared" si="35"/>
        <v>0</v>
      </c>
      <c r="EX71" s="64">
        <f t="shared" si="36"/>
        <v>0</v>
      </c>
      <c r="EY71" s="64">
        <f t="shared" si="37"/>
        <v>0</v>
      </c>
      <c r="EZ71" s="64">
        <f t="shared" si="38"/>
        <v>0</v>
      </c>
      <c r="FA71" s="64">
        <f t="shared" si="39"/>
        <v>0</v>
      </c>
      <c r="FB71" s="64">
        <f t="shared" si="40"/>
        <v>0</v>
      </c>
      <c r="FC71" s="64">
        <f t="shared" si="41"/>
        <v>0</v>
      </c>
      <c r="FD71" s="64">
        <f t="shared" si="82"/>
        <v>0</v>
      </c>
      <c r="FE71" s="64">
        <f t="shared" si="42"/>
        <v>0</v>
      </c>
      <c r="FF71" s="64">
        <f t="shared" si="43"/>
        <v>0</v>
      </c>
      <c r="FG71" s="64">
        <f t="shared" si="44"/>
        <v>0</v>
      </c>
      <c r="FH71" s="64">
        <f t="shared" si="45"/>
        <v>0</v>
      </c>
      <c r="FI71" s="64">
        <f t="shared" si="46"/>
        <v>0</v>
      </c>
      <c r="FJ71" s="64">
        <f t="shared" si="47"/>
        <v>0</v>
      </c>
      <c r="FK71" s="64">
        <f t="shared" si="48"/>
        <v>0</v>
      </c>
      <c r="FL71" s="64">
        <f t="shared" si="49"/>
        <v>0</v>
      </c>
      <c r="FM71" s="64">
        <f t="shared" si="50"/>
        <v>0</v>
      </c>
      <c r="FN71" s="64">
        <f t="shared" si="51"/>
        <v>0</v>
      </c>
      <c r="FO71" s="64">
        <f t="shared" si="52"/>
        <v>0</v>
      </c>
      <c r="FP71" s="64">
        <f t="shared" si="53"/>
        <v>0</v>
      </c>
      <c r="FQ71" s="64">
        <f t="shared" si="54"/>
        <v>0</v>
      </c>
      <c r="FR71" s="380">
        <f t="shared" si="55"/>
        <v>670.08657000000005</v>
      </c>
      <c r="FS71" s="380">
        <f t="shared" si="56"/>
        <v>670.08657000000005</v>
      </c>
      <c r="FT71" s="64">
        <f t="shared" si="83"/>
        <v>670.08657000000005</v>
      </c>
      <c r="FU71" s="64">
        <f t="shared" si="57"/>
        <v>670.08657000000005</v>
      </c>
      <c r="FV71" s="64">
        <f t="shared" si="58"/>
        <v>0</v>
      </c>
      <c r="FW71" s="64">
        <f t="shared" si="59"/>
        <v>0</v>
      </c>
      <c r="FX71" s="64">
        <f t="shared" si="60"/>
        <v>0</v>
      </c>
      <c r="FY71" s="64">
        <f t="shared" si="61"/>
        <v>0</v>
      </c>
      <c r="FZ71" s="64">
        <f t="shared" si="62"/>
        <v>0</v>
      </c>
      <c r="GA71" s="64">
        <f t="shared" si="63"/>
        <v>0</v>
      </c>
      <c r="GB71" s="64">
        <f t="shared" si="64"/>
        <v>0</v>
      </c>
      <c r="GC71" s="64">
        <f t="shared" si="65"/>
        <v>0</v>
      </c>
      <c r="GD71" s="64">
        <f t="shared" si="66"/>
        <v>0</v>
      </c>
      <c r="GE71" s="64">
        <f t="shared" si="67"/>
        <v>0</v>
      </c>
    </row>
    <row r="72" spans="1:187" s="35" customFormat="1" ht="22.5" hidden="1" customHeight="1" outlineLevel="1">
      <c r="A72" s="57" t="s">
        <v>189</v>
      </c>
      <c r="B72" s="208" t="s">
        <v>509</v>
      </c>
      <c r="C72" s="282" t="s">
        <v>357</v>
      </c>
      <c r="D72" s="60" t="s">
        <v>354</v>
      </c>
      <c r="E72" s="245" t="s">
        <v>21</v>
      </c>
      <c r="F72" s="245"/>
      <c r="G72" s="245" t="s">
        <v>13</v>
      </c>
      <c r="H72" s="245">
        <v>0</v>
      </c>
      <c r="I72" s="245">
        <v>4</v>
      </c>
      <c r="J72" s="55">
        <v>2017</v>
      </c>
      <c r="K72" s="55">
        <v>2017</v>
      </c>
      <c r="L72" s="55"/>
      <c r="M72" s="34">
        <f t="shared" si="154"/>
        <v>1634.67606</v>
      </c>
      <c r="N72" s="34"/>
      <c r="O72" s="34">
        <f t="shared" si="155"/>
        <v>1634.67606</v>
      </c>
      <c r="P72" s="34">
        <f t="shared" si="156"/>
        <v>1634.67606</v>
      </c>
      <c r="Q72" s="34">
        <f t="shared" si="156"/>
        <v>1634.67606</v>
      </c>
      <c r="R72" s="34">
        <f t="shared" si="156"/>
        <v>0</v>
      </c>
      <c r="S72" s="34">
        <f t="shared" si="156"/>
        <v>0</v>
      </c>
      <c r="T72" s="34">
        <f t="shared" si="156"/>
        <v>0</v>
      </c>
      <c r="U72" s="34">
        <f t="shared" si="156"/>
        <v>0</v>
      </c>
      <c r="V72" s="66">
        <f t="shared" si="85"/>
        <v>0</v>
      </c>
      <c r="W72" s="34"/>
      <c r="X72" s="34"/>
      <c r="Y72" s="34"/>
      <c r="Z72" s="34"/>
      <c r="AA72" s="34"/>
      <c r="AB72" s="34"/>
      <c r="AC72" s="34"/>
      <c r="AD72" s="34"/>
      <c r="AE72" s="34"/>
      <c r="AF72" s="34"/>
      <c r="AG72" s="34">
        <f t="shared" si="158"/>
        <v>0</v>
      </c>
      <c r="AH72" s="34">
        <f t="shared" si="158"/>
        <v>0</v>
      </c>
      <c r="AI72" s="34">
        <f t="shared" si="84"/>
        <v>0</v>
      </c>
      <c r="AJ72" s="34"/>
      <c r="AK72" s="34"/>
      <c r="AL72" s="34"/>
      <c r="AM72" s="34"/>
      <c r="AN72" s="34"/>
      <c r="AO72" s="34"/>
      <c r="AP72" s="34"/>
      <c r="AQ72" s="34"/>
      <c r="AR72" s="34"/>
      <c r="AS72" s="34">
        <f t="shared" si="159"/>
        <v>0</v>
      </c>
      <c r="AT72" s="34">
        <f t="shared" si="159"/>
        <v>0</v>
      </c>
      <c r="AU72" s="34"/>
      <c r="AV72" s="34">
        <f t="shared" si="157"/>
        <v>0</v>
      </c>
      <c r="AW72" s="34">
        <f t="shared" si="157"/>
        <v>0</v>
      </c>
      <c r="AX72" s="34"/>
      <c r="AY72" s="34">
        <f t="shared" si="160"/>
        <v>1634.67606</v>
      </c>
      <c r="AZ72" s="34">
        <f t="shared" si="160"/>
        <v>1634.67606</v>
      </c>
      <c r="BA72" s="184">
        <v>1634.67606</v>
      </c>
      <c r="BB72" s="184">
        <v>1634.67606</v>
      </c>
      <c r="BC72" s="185"/>
      <c r="BD72" s="185"/>
      <c r="BE72" s="184"/>
      <c r="BF72" s="184"/>
      <c r="BG72" s="185"/>
      <c r="BH72" s="185"/>
      <c r="BI72" s="185"/>
      <c r="BJ72" s="185"/>
      <c r="BK72" s="194"/>
      <c r="BL72" s="194"/>
      <c r="BM72" s="34">
        <f t="shared" si="161"/>
        <v>0</v>
      </c>
      <c r="BN72" s="34">
        <f t="shared" si="161"/>
        <v>0</v>
      </c>
      <c r="BO72" s="47"/>
      <c r="BP72" s="47"/>
      <c r="BQ72" s="47"/>
      <c r="BR72" s="47"/>
      <c r="BS72" s="47"/>
      <c r="BT72" s="47"/>
      <c r="BU72" s="47"/>
      <c r="BV72" s="47"/>
      <c r="BW72" s="47"/>
      <c r="BX72" s="47"/>
      <c r="BY72" s="47"/>
      <c r="BZ72" s="47"/>
      <c r="CA72" s="34">
        <f t="shared" si="162"/>
        <v>0</v>
      </c>
      <c r="CB72" s="34">
        <f t="shared" si="162"/>
        <v>0</v>
      </c>
      <c r="CC72" s="245"/>
      <c r="CD72" s="245"/>
      <c r="CE72" s="245"/>
      <c r="CF72" s="245"/>
      <c r="CG72" s="245"/>
      <c r="CH72" s="245"/>
      <c r="CI72" s="245"/>
      <c r="CJ72" s="245"/>
      <c r="CK72" s="245"/>
      <c r="CL72" s="245"/>
      <c r="CM72" s="245"/>
      <c r="CN72" s="245"/>
      <c r="CO72" s="34">
        <f t="shared" si="163"/>
        <v>0</v>
      </c>
      <c r="CP72" s="34">
        <f t="shared" si="163"/>
        <v>0</v>
      </c>
      <c r="CQ72" s="245"/>
      <c r="CR72" s="245"/>
      <c r="CS72" s="245"/>
      <c r="CT72" s="245"/>
      <c r="CU72" s="245"/>
      <c r="CV72" s="245"/>
      <c r="CW72" s="245"/>
      <c r="CX72" s="245"/>
      <c r="CY72" s="245"/>
      <c r="CZ72" s="358"/>
      <c r="DA72" s="358"/>
      <c r="DB72" s="358"/>
      <c r="DC72" s="245"/>
      <c r="DD72" s="245"/>
      <c r="DE72" s="245"/>
      <c r="DF72" s="245"/>
      <c r="DG72" s="245"/>
      <c r="DH72" s="245"/>
      <c r="DI72" s="245"/>
      <c r="DJ72" s="245"/>
      <c r="DK72" s="33"/>
      <c r="DL72" s="33"/>
      <c r="DM72" s="245"/>
      <c r="DN72" s="64">
        <f t="shared" si="75"/>
        <v>1634.67606</v>
      </c>
      <c r="DO72" s="64">
        <f t="shared" si="76"/>
        <v>1634.67606</v>
      </c>
      <c r="DP72" s="64">
        <f t="shared" si="77"/>
        <v>1634.67606</v>
      </c>
      <c r="DQ72" s="64">
        <f t="shared" si="78"/>
        <v>1634.67606</v>
      </c>
      <c r="DR72" s="64">
        <f t="shared" si="7"/>
        <v>0</v>
      </c>
      <c r="DS72" s="64">
        <f t="shared" si="8"/>
        <v>0</v>
      </c>
      <c r="DT72" s="64">
        <f t="shared" si="9"/>
        <v>0</v>
      </c>
      <c r="DU72" s="64">
        <f t="shared" si="10"/>
        <v>0</v>
      </c>
      <c r="DV72" s="64">
        <f t="shared" si="11"/>
        <v>0</v>
      </c>
      <c r="DW72" s="64">
        <f t="shared" si="12"/>
        <v>0</v>
      </c>
      <c r="DX72" s="64">
        <f t="shared" si="13"/>
        <v>0</v>
      </c>
      <c r="DY72" s="64">
        <f t="shared" si="14"/>
        <v>0</v>
      </c>
      <c r="DZ72" s="64">
        <f t="shared" si="15"/>
        <v>0</v>
      </c>
      <c r="EA72" s="64">
        <f t="shared" si="16"/>
        <v>0</v>
      </c>
      <c r="EB72" s="64">
        <f t="shared" si="79"/>
        <v>0</v>
      </c>
      <c r="EC72" s="64">
        <f t="shared" si="80"/>
        <v>0</v>
      </c>
      <c r="ED72" s="64">
        <f t="shared" si="17"/>
        <v>0</v>
      </c>
      <c r="EE72" s="64">
        <f t="shared" si="18"/>
        <v>0</v>
      </c>
      <c r="EF72" s="64">
        <f t="shared" si="19"/>
        <v>0</v>
      </c>
      <c r="EG72" s="64">
        <f t="shared" si="20"/>
        <v>0</v>
      </c>
      <c r="EH72" s="64">
        <f t="shared" si="21"/>
        <v>0</v>
      </c>
      <c r="EI72" s="64">
        <f t="shared" si="22"/>
        <v>0</v>
      </c>
      <c r="EJ72" s="64">
        <f t="shared" si="23"/>
        <v>0</v>
      </c>
      <c r="EK72" s="64">
        <f t="shared" si="24"/>
        <v>0</v>
      </c>
      <c r="EL72" s="64">
        <f t="shared" si="25"/>
        <v>0</v>
      </c>
      <c r="EM72" s="64">
        <f t="shared" si="26"/>
        <v>0</v>
      </c>
      <c r="EN72" s="64">
        <f t="shared" si="27"/>
        <v>0</v>
      </c>
      <c r="EO72" s="64">
        <f t="shared" si="28"/>
        <v>0</v>
      </c>
      <c r="EP72" s="64">
        <f t="shared" si="81"/>
        <v>0</v>
      </c>
      <c r="EQ72" s="64">
        <f t="shared" si="29"/>
        <v>0</v>
      </c>
      <c r="ER72" s="64">
        <f t="shared" si="30"/>
        <v>0</v>
      </c>
      <c r="ES72" s="64">
        <f t="shared" si="31"/>
        <v>0</v>
      </c>
      <c r="ET72" s="64">
        <f t="shared" si="32"/>
        <v>0</v>
      </c>
      <c r="EU72" s="64">
        <f t="shared" si="33"/>
        <v>0</v>
      </c>
      <c r="EV72" s="64">
        <f t="shared" si="34"/>
        <v>0</v>
      </c>
      <c r="EW72" s="64">
        <f t="shared" si="35"/>
        <v>0</v>
      </c>
      <c r="EX72" s="64">
        <f t="shared" si="36"/>
        <v>0</v>
      </c>
      <c r="EY72" s="64">
        <f t="shared" si="37"/>
        <v>0</v>
      </c>
      <c r="EZ72" s="64">
        <f t="shared" si="38"/>
        <v>0</v>
      </c>
      <c r="FA72" s="64">
        <f t="shared" si="39"/>
        <v>0</v>
      </c>
      <c r="FB72" s="64">
        <f t="shared" si="40"/>
        <v>0</v>
      </c>
      <c r="FC72" s="64">
        <f t="shared" si="41"/>
        <v>0</v>
      </c>
      <c r="FD72" s="64">
        <f t="shared" si="82"/>
        <v>0</v>
      </c>
      <c r="FE72" s="64">
        <f t="shared" si="42"/>
        <v>0</v>
      </c>
      <c r="FF72" s="64">
        <f t="shared" si="43"/>
        <v>0</v>
      </c>
      <c r="FG72" s="64">
        <f t="shared" si="44"/>
        <v>0</v>
      </c>
      <c r="FH72" s="64">
        <f t="shared" si="45"/>
        <v>0</v>
      </c>
      <c r="FI72" s="64">
        <f t="shared" si="46"/>
        <v>0</v>
      </c>
      <c r="FJ72" s="64">
        <f t="shared" si="47"/>
        <v>0</v>
      </c>
      <c r="FK72" s="64">
        <f t="shared" si="48"/>
        <v>0</v>
      </c>
      <c r="FL72" s="64">
        <f t="shared" si="49"/>
        <v>0</v>
      </c>
      <c r="FM72" s="64">
        <f t="shared" si="50"/>
        <v>0</v>
      </c>
      <c r="FN72" s="64">
        <f t="shared" si="51"/>
        <v>0</v>
      </c>
      <c r="FO72" s="64">
        <f t="shared" si="52"/>
        <v>0</v>
      </c>
      <c r="FP72" s="64">
        <f t="shared" si="53"/>
        <v>0</v>
      </c>
      <c r="FQ72" s="64">
        <f t="shared" si="54"/>
        <v>0</v>
      </c>
      <c r="FR72" s="380">
        <f t="shared" si="55"/>
        <v>1634.67606</v>
      </c>
      <c r="FS72" s="380">
        <f t="shared" si="56"/>
        <v>1634.67606</v>
      </c>
      <c r="FT72" s="64">
        <f t="shared" si="83"/>
        <v>1634.67606</v>
      </c>
      <c r="FU72" s="64">
        <f t="shared" si="57"/>
        <v>1634.67606</v>
      </c>
      <c r="FV72" s="64">
        <f t="shared" si="58"/>
        <v>0</v>
      </c>
      <c r="FW72" s="64">
        <f t="shared" si="59"/>
        <v>0</v>
      </c>
      <c r="FX72" s="64">
        <f t="shared" si="60"/>
        <v>0</v>
      </c>
      <c r="FY72" s="64">
        <f t="shared" si="61"/>
        <v>0</v>
      </c>
      <c r="FZ72" s="64">
        <f t="shared" si="62"/>
        <v>0</v>
      </c>
      <c r="GA72" s="64">
        <f t="shared" si="63"/>
        <v>0</v>
      </c>
      <c r="GB72" s="64">
        <f t="shared" si="64"/>
        <v>0</v>
      </c>
      <c r="GC72" s="64">
        <f t="shared" si="65"/>
        <v>0</v>
      </c>
      <c r="GD72" s="64">
        <f t="shared" si="66"/>
        <v>0</v>
      </c>
      <c r="GE72" s="64">
        <f t="shared" si="67"/>
        <v>0</v>
      </c>
    </row>
    <row r="73" spans="1:187" s="35" customFormat="1" ht="22.5" hidden="1" customHeight="1" outlineLevel="1">
      <c r="A73" s="57" t="s">
        <v>207</v>
      </c>
      <c r="B73" s="60" t="s">
        <v>219</v>
      </c>
      <c r="C73" s="282" t="s">
        <v>357</v>
      </c>
      <c r="D73" s="60" t="s">
        <v>217</v>
      </c>
      <c r="E73" s="366" t="s">
        <v>21</v>
      </c>
      <c r="F73" s="366"/>
      <c r="G73" s="245" t="s">
        <v>13</v>
      </c>
      <c r="H73" s="245">
        <v>0</v>
      </c>
      <c r="I73" s="245">
        <v>1</v>
      </c>
      <c r="J73" s="245">
        <v>2017</v>
      </c>
      <c r="K73" s="245">
        <v>2019</v>
      </c>
      <c r="L73" s="245"/>
      <c r="M73" s="34">
        <f t="shared" si="154"/>
        <v>700</v>
      </c>
      <c r="N73" s="34"/>
      <c r="O73" s="34">
        <f t="shared" si="155"/>
        <v>275</v>
      </c>
      <c r="P73" s="34">
        <f t="shared" si="156"/>
        <v>0</v>
      </c>
      <c r="Q73" s="34">
        <f t="shared" si="156"/>
        <v>0</v>
      </c>
      <c r="R73" s="34">
        <f t="shared" si="156"/>
        <v>0</v>
      </c>
      <c r="S73" s="34">
        <f t="shared" si="156"/>
        <v>0</v>
      </c>
      <c r="T73" s="34">
        <f t="shared" si="156"/>
        <v>700</v>
      </c>
      <c r="U73" s="34">
        <f t="shared" si="156"/>
        <v>275</v>
      </c>
      <c r="V73" s="66">
        <f t="shared" si="85"/>
        <v>0</v>
      </c>
      <c r="W73" s="34">
        <f>137.5+137.5</f>
        <v>275</v>
      </c>
      <c r="X73" s="34"/>
      <c r="Y73" s="34"/>
      <c r="Z73" s="34"/>
      <c r="AA73" s="34"/>
      <c r="AB73" s="34"/>
      <c r="AC73" s="34"/>
      <c r="AD73" s="34"/>
      <c r="AE73" s="34"/>
      <c r="AF73" s="34"/>
      <c r="AG73" s="34">
        <f t="shared" si="158"/>
        <v>0</v>
      </c>
      <c r="AH73" s="34">
        <f t="shared" si="158"/>
        <v>0</v>
      </c>
      <c r="AI73" s="34">
        <f t="shared" si="84"/>
        <v>0</v>
      </c>
      <c r="AJ73" s="34"/>
      <c r="AK73" s="34"/>
      <c r="AL73" s="34"/>
      <c r="AM73" s="34"/>
      <c r="AN73" s="34"/>
      <c r="AO73" s="34"/>
      <c r="AP73" s="34"/>
      <c r="AQ73" s="34"/>
      <c r="AR73" s="34"/>
      <c r="AS73" s="34">
        <f t="shared" si="159"/>
        <v>0</v>
      </c>
      <c r="AT73" s="34">
        <f t="shared" si="159"/>
        <v>0</v>
      </c>
      <c r="AU73" s="34"/>
      <c r="AV73" s="34">
        <f t="shared" si="157"/>
        <v>0</v>
      </c>
      <c r="AW73" s="34">
        <f t="shared" si="157"/>
        <v>0</v>
      </c>
      <c r="AX73" s="34"/>
      <c r="AY73" s="34">
        <f t="shared" si="160"/>
        <v>700</v>
      </c>
      <c r="AZ73" s="34">
        <f t="shared" si="160"/>
        <v>275</v>
      </c>
      <c r="BA73" s="185"/>
      <c r="BB73" s="185"/>
      <c r="BC73" s="185"/>
      <c r="BD73" s="185"/>
      <c r="BE73" s="185">
        <v>700</v>
      </c>
      <c r="BF73" s="185">
        <v>275</v>
      </c>
      <c r="BG73" s="185"/>
      <c r="BH73" s="185"/>
      <c r="BI73" s="185"/>
      <c r="BJ73" s="185"/>
      <c r="BK73" s="194"/>
      <c r="BL73" s="194"/>
      <c r="BM73" s="34">
        <f t="shared" si="161"/>
        <v>0</v>
      </c>
      <c r="BN73" s="34">
        <f t="shared" si="161"/>
        <v>0</v>
      </c>
      <c r="BO73" s="47"/>
      <c r="BP73" s="47"/>
      <c r="BQ73" s="47"/>
      <c r="BR73" s="47"/>
      <c r="BS73" s="47"/>
      <c r="BT73" s="47"/>
      <c r="BU73" s="47"/>
      <c r="BV73" s="47"/>
      <c r="BW73" s="47"/>
      <c r="BX73" s="47"/>
      <c r="BY73" s="47"/>
      <c r="BZ73" s="47"/>
      <c r="CA73" s="34">
        <f t="shared" si="162"/>
        <v>0</v>
      </c>
      <c r="CB73" s="34">
        <f t="shared" si="162"/>
        <v>0</v>
      </c>
      <c r="CC73" s="245"/>
      <c r="CD73" s="245"/>
      <c r="CE73" s="245"/>
      <c r="CF73" s="245"/>
      <c r="CG73" s="245"/>
      <c r="CH73" s="245"/>
      <c r="CI73" s="245"/>
      <c r="CJ73" s="245"/>
      <c r="CK73" s="245"/>
      <c r="CL73" s="245"/>
      <c r="CM73" s="245"/>
      <c r="CN73" s="245"/>
      <c r="CO73" s="34">
        <f t="shared" si="163"/>
        <v>0</v>
      </c>
      <c r="CP73" s="34">
        <f t="shared" si="163"/>
        <v>0</v>
      </c>
      <c r="CQ73" s="245"/>
      <c r="CR73" s="245"/>
      <c r="CS73" s="245"/>
      <c r="CT73" s="245"/>
      <c r="CU73" s="245"/>
      <c r="CV73" s="245"/>
      <c r="CW73" s="245"/>
      <c r="CX73" s="245"/>
      <c r="CY73" s="245"/>
      <c r="CZ73" s="358"/>
      <c r="DA73" s="358"/>
      <c r="DB73" s="358"/>
      <c r="DC73" s="245"/>
      <c r="DD73" s="245"/>
      <c r="DE73" s="245"/>
      <c r="DF73" s="245"/>
      <c r="DG73" s="245"/>
      <c r="DH73" s="245"/>
      <c r="DI73" s="245"/>
      <c r="DJ73" s="245"/>
      <c r="DK73" s="33"/>
      <c r="DL73" s="33"/>
      <c r="DM73" s="245"/>
      <c r="DN73" s="64">
        <f t="shared" si="75"/>
        <v>700</v>
      </c>
      <c r="DO73" s="64">
        <f t="shared" si="76"/>
        <v>275</v>
      </c>
      <c r="DP73" s="64">
        <f t="shared" si="77"/>
        <v>0</v>
      </c>
      <c r="DQ73" s="64">
        <f t="shared" si="78"/>
        <v>0</v>
      </c>
      <c r="DR73" s="64">
        <f t="shared" si="7"/>
        <v>0</v>
      </c>
      <c r="DS73" s="64">
        <f t="shared" si="8"/>
        <v>0</v>
      </c>
      <c r="DT73" s="64">
        <f t="shared" si="9"/>
        <v>700</v>
      </c>
      <c r="DU73" s="64">
        <f t="shared" si="10"/>
        <v>275</v>
      </c>
      <c r="DV73" s="64">
        <f t="shared" si="11"/>
        <v>0</v>
      </c>
      <c r="DW73" s="64">
        <f t="shared" si="12"/>
        <v>0</v>
      </c>
      <c r="DX73" s="64">
        <f t="shared" si="13"/>
        <v>0</v>
      </c>
      <c r="DY73" s="64">
        <f t="shared" si="14"/>
        <v>0</v>
      </c>
      <c r="DZ73" s="64">
        <f t="shared" si="15"/>
        <v>0</v>
      </c>
      <c r="EA73" s="64">
        <f t="shared" si="16"/>
        <v>0</v>
      </c>
      <c r="EB73" s="64">
        <f t="shared" si="79"/>
        <v>0</v>
      </c>
      <c r="EC73" s="64">
        <f t="shared" si="80"/>
        <v>0</v>
      </c>
      <c r="ED73" s="64">
        <f t="shared" si="17"/>
        <v>0</v>
      </c>
      <c r="EE73" s="64">
        <f t="shared" si="18"/>
        <v>0</v>
      </c>
      <c r="EF73" s="64">
        <f t="shared" si="19"/>
        <v>0</v>
      </c>
      <c r="EG73" s="64">
        <f t="shared" si="20"/>
        <v>0</v>
      </c>
      <c r="EH73" s="64">
        <f t="shared" si="21"/>
        <v>0</v>
      </c>
      <c r="EI73" s="64">
        <f t="shared" si="22"/>
        <v>0</v>
      </c>
      <c r="EJ73" s="64">
        <f t="shared" si="23"/>
        <v>0</v>
      </c>
      <c r="EK73" s="64">
        <f t="shared" si="24"/>
        <v>0</v>
      </c>
      <c r="EL73" s="64">
        <f t="shared" si="25"/>
        <v>0</v>
      </c>
      <c r="EM73" s="64">
        <f t="shared" si="26"/>
        <v>0</v>
      </c>
      <c r="EN73" s="64">
        <f t="shared" si="27"/>
        <v>0</v>
      </c>
      <c r="EO73" s="64">
        <f t="shared" si="28"/>
        <v>0</v>
      </c>
      <c r="EP73" s="64">
        <f t="shared" si="81"/>
        <v>0</v>
      </c>
      <c r="EQ73" s="64">
        <f t="shared" si="29"/>
        <v>0</v>
      </c>
      <c r="ER73" s="64">
        <f t="shared" si="30"/>
        <v>0</v>
      </c>
      <c r="ES73" s="64">
        <f t="shared" si="31"/>
        <v>0</v>
      </c>
      <c r="ET73" s="64">
        <f t="shared" si="32"/>
        <v>0</v>
      </c>
      <c r="EU73" s="64">
        <f t="shared" si="33"/>
        <v>0</v>
      </c>
      <c r="EV73" s="64">
        <f t="shared" si="34"/>
        <v>0</v>
      </c>
      <c r="EW73" s="64">
        <f t="shared" si="35"/>
        <v>0</v>
      </c>
      <c r="EX73" s="64">
        <f t="shared" si="36"/>
        <v>0</v>
      </c>
      <c r="EY73" s="64">
        <f t="shared" si="37"/>
        <v>0</v>
      </c>
      <c r="EZ73" s="64">
        <f t="shared" si="38"/>
        <v>0</v>
      </c>
      <c r="FA73" s="64">
        <f t="shared" si="39"/>
        <v>0</v>
      </c>
      <c r="FB73" s="64">
        <f t="shared" si="40"/>
        <v>0</v>
      </c>
      <c r="FC73" s="64">
        <f t="shared" si="41"/>
        <v>0</v>
      </c>
      <c r="FD73" s="64">
        <f t="shared" si="82"/>
        <v>0</v>
      </c>
      <c r="FE73" s="64">
        <f t="shared" si="42"/>
        <v>0</v>
      </c>
      <c r="FF73" s="64">
        <f t="shared" si="43"/>
        <v>0</v>
      </c>
      <c r="FG73" s="64">
        <f t="shared" si="44"/>
        <v>0</v>
      </c>
      <c r="FH73" s="64">
        <f t="shared" si="45"/>
        <v>0</v>
      </c>
      <c r="FI73" s="64">
        <f t="shared" si="46"/>
        <v>0</v>
      </c>
      <c r="FJ73" s="64">
        <f t="shared" si="47"/>
        <v>0</v>
      </c>
      <c r="FK73" s="64">
        <f t="shared" si="48"/>
        <v>0</v>
      </c>
      <c r="FL73" s="64">
        <f t="shared" si="49"/>
        <v>0</v>
      </c>
      <c r="FM73" s="64">
        <f t="shared" si="50"/>
        <v>0</v>
      </c>
      <c r="FN73" s="64">
        <f t="shared" si="51"/>
        <v>0</v>
      </c>
      <c r="FO73" s="64">
        <f t="shared" si="52"/>
        <v>0</v>
      </c>
      <c r="FP73" s="64">
        <f t="shared" si="53"/>
        <v>0</v>
      </c>
      <c r="FQ73" s="64">
        <f t="shared" si="54"/>
        <v>0</v>
      </c>
      <c r="FR73" s="380">
        <f t="shared" si="55"/>
        <v>700</v>
      </c>
      <c r="FS73" s="380">
        <f t="shared" si="56"/>
        <v>275</v>
      </c>
      <c r="FT73" s="64">
        <f t="shared" si="83"/>
        <v>0</v>
      </c>
      <c r="FU73" s="64">
        <f t="shared" si="57"/>
        <v>0</v>
      </c>
      <c r="FV73" s="64">
        <f t="shared" si="58"/>
        <v>0</v>
      </c>
      <c r="FW73" s="64">
        <f t="shared" si="59"/>
        <v>0</v>
      </c>
      <c r="FX73" s="64">
        <f t="shared" si="60"/>
        <v>700</v>
      </c>
      <c r="FY73" s="64">
        <f t="shared" si="61"/>
        <v>275</v>
      </c>
      <c r="FZ73" s="64">
        <f t="shared" si="62"/>
        <v>0</v>
      </c>
      <c r="GA73" s="64">
        <f t="shared" si="63"/>
        <v>0</v>
      </c>
      <c r="GB73" s="64">
        <f t="shared" si="64"/>
        <v>0</v>
      </c>
      <c r="GC73" s="64">
        <f t="shared" si="65"/>
        <v>0</v>
      </c>
      <c r="GD73" s="64">
        <f t="shared" si="66"/>
        <v>0</v>
      </c>
      <c r="GE73" s="64">
        <f t="shared" si="67"/>
        <v>0</v>
      </c>
    </row>
    <row r="74" spans="1:187" s="35" customFormat="1" ht="22.5" hidden="1" customHeight="1" outlineLevel="1">
      <c r="A74" s="57" t="s">
        <v>208</v>
      </c>
      <c r="B74" s="60" t="s">
        <v>220</v>
      </c>
      <c r="C74" s="282" t="s">
        <v>357</v>
      </c>
      <c r="D74" s="60" t="s">
        <v>359</v>
      </c>
      <c r="E74" s="245" t="s">
        <v>21</v>
      </c>
      <c r="F74" s="245"/>
      <c r="G74" s="245" t="s">
        <v>13</v>
      </c>
      <c r="H74" s="245">
        <v>0</v>
      </c>
      <c r="I74" s="245">
        <v>1</v>
      </c>
      <c r="J74" s="245">
        <v>2017</v>
      </c>
      <c r="K74" s="245">
        <v>2019</v>
      </c>
      <c r="L74" s="245"/>
      <c r="M74" s="34">
        <f t="shared" si="154"/>
        <v>700</v>
      </c>
      <c r="N74" s="34"/>
      <c r="O74" s="34">
        <f t="shared" si="155"/>
        <v>275</v>
      </c>
      <c r="P74" s="34">
        <f t="shared" si="156"/>
        <v>0</v>
      </c>
      <c r="Q74" s="34">
        <f t="shared" si="156"/>
        <v>0</v>
      </c>
      <c r="R74" s="34">
        <f t="shared" si="156"/>
        <v>0</v>
      </c>
      <c r="S74" s="34">
        <f t="shared" si="156"/>
        <v>0</v>
      </c>
      <c r="T74" s="34">
        <f t="shared" si="156"/>
        <v>700</v>
      </c>
      <c r="U74" s="34">
        <f t="shared" si="156"/>
        <v>275</v>
      </c>
      <c r="V74" s="66">
        <f t="shared" si="85"/>
        <v>0</v>
      </c>
      <c r="W74" s="34">
        <v>275</v>
      </c>
      <c r="X74" s="34"/>
      <c r="Y74" s="34"/>
      <c r="Z74" s="34"/>
      <c r="AA74" s="34"/>
      <c r="AB74" s="34"/>
      <c r="AC74" s="34"/>
      <c r="AD74" s="34"/>
      <c r="AE74" s="34"/>
      <c r="AF74" s="34"/>
      <c r="AG74" s="34">
        <f t="shared" si="158"/>
        <v>0</v>
      </c>
      <c r="AH74" s="34">
        <f t="shared" si="158"/>
        <v>0</v>
      </c>
      <c r="AI74" s="34">
        <f t="shared" si="84"/>
        <v>0</v>
      </c>
      <c r="AJ74" s="34"/>
      <c r="AK74" s="34"/>
      <c r="AL74" s="34"/>
      <c r="AM74" s="34"/>
      <c r="AN74" s="34"/>
      <c r="AO74" s="34"/>
      <c r="AP74" s="34"/>
      <c r="AQ74" s="34"/>
      <c r="AR74" s="34"/>
      <c r="AS74" s="34">
        <f t="shared" si="159"/>
        <v>0</v>
      </c>
      <c r="AT74" s="34">
        <f t="shared" si="159"/>
        <v>0</v>
      </c>
      <c r="AU74" s="34"/>
      <c r="AV74" s="34">
        <f t="shared" si="157"/>
        <v>0</v>
      </c>
      <c r="AW74" s="34">
        <f t="shared" si="157"/>
        <v>0</v>
      </c>
      <c r="AX74" s="34"/>
      <c r="AY74" s="34">
        <f t="shared" si="160"/>
        <v>700</v>
      </c>
      <c r="AZ74" s="34">
        <f t="shared" si="160"/>
        <v>275</v>
      </c>
      <c r="BA74" s="185"/>
      <c r="BB74" s="185"/>
      <c r="BC74" s="185"/>
      <c r="BD74" s="185"/>
      <c r="BE74" s="185">
        <v>700</v>
      </c>
      <c r="BF74" s="261">
        <v>275</v>
      </c>
      <c r="BG74" s="185"/>
      <c r="BH74" s="185"/>
      <c r="BI74" s="185"/>
      <c r="BJ74" s="185"/>
      <c r="BK74" s="194"/>
      <c r="BL74" s="194"/>
      <c r="BM74" s="34">
        <f t="shared" si="161"/>
        <v>0</v>
      </c>
      <c r="BN74" s="34">
        <f t="shared" si="161"/>
        <v>0</v>
      </c>
      <c r="BO74" s="47"/>
      <c r="BP74" s="47"/>
      <c r="BQ74" s="47"/>
      <c r="BR74" s="47"/>
      <c r="BS74" s="47"/>
      <c r="BT74" s="47"/>
      <c r="BU74" s="47"/>
      <c r="BV74" s="47"/>
      <c r="BW74" s="47"/>
      <c r="BX74" s="47"/>
      <c r="BY74" s="47"/>
      <c r="BZ74" s="47"/>
      <c r="CA74" s="34">
        <f t="shared" si="162"/>
        <v>0</v>
      </c>
      <c r="CB74" s="34">
        <f t="shared" si="162"/>
        <v>0</v>
      </c>
      <c r="CC74" s="245"/>
      <c r="CD74" s="245"/>
      <c r="CE74" s="245"/>
      <c r="CF74" s="245"/>
      <c r="CG74" s="245"/>
      <c r="CH74" s="245"/>
      <c r="CI74" s="245"/>
      <c r="CJ74" s="245"/>
      <c r="CK74" s="245"/>
      <c r="CL74" s="245"/>
      <c r="CM74" s="245"/>
      <c r="CN74" s="245"/>
      <c r="CO74" s="34">
        <f t="shared" si="163"/>
        <v>0</v>
      </c>
      <c r="CP74" s="34">
        <f t="shared" si="163"/>
        <v>0</v>
      </c>
      <c r="CQ74" s="245"/>
      <c r="CR74" s="245"/>
      <c r="CS74" s="245"/>
      <c r="CT74" s="245"/>
      <c r="CU74" s="245"/>
      <c r="CV74" s="245"/>
      <c r="CW74" s="245"/>
      <c r="CX74" s="245"/>
      <c r="CY74" s="245"/>
      <c r="CZ74" s="358"/>
      <c r="DA74" s="358"/>
      <c r="DB74" s="358"/>
      <c r="DC74" s="245"/>
      <c r="DD74" s="245"/>
      <c r="DE74" s="245"/>
      <c r="DF74" s="245"/>
      <c r="DG74" s="245"/>
      <c r="DH74" s="245"/>
      <c r="DI74" s="245"/>
      <c r="DJ74" s="245"/>
      <c r="DK74" s="33"/>
      <c r="DL74" s="33"/>
      <c r="DM74" s="245"/>
      <c r="DN74" s="64">
        <f t="shared" si="75"/>
        <v>700</v>
      </c>
      <c r="DO74" s="64">
        <f t="shared" si="76"/>
        <v>275</v>
      </c>
      <c r="DP74" s="64">
        <f t="shared" si="77"/>
        <v>0</v>
      </c>
      <c r="DQ74" s="64">
        <f t="shared" si="78"/>
        <v>0</v>
      </c>
      <c r="DR74" s="64">
        <f t="shared" si="7"/>
        <v>0</v>
      </c>
      <c r="DS74" s="64">
        <f t="shared" si="8"/>
        <v>0</v>
      </c>
      <c r="DT74" s="64">
        <f t="shared" si="9"/>
        <v>700</v>
      </c>
      <c r="DU74" s="64">
        <f t="shared" si="10"/>
        <v>275</v>
      </c>
      <c r="DV74" s="64">
        <f t="shared" si="11"/>
        <v>0</v>
      </c>
      <c r="DW74" s="64">
        <f t="shared" si="12"/>
        <v>0</v>
      </c>
      <c r="DX74" s="64">
        <f t="shared" si="13"/>
        <v>0</v>
      </c>
      <c r="DY74" s="64">
        <f t="shared" si="14"/>
        <v>0</v>
      </c>
      <c r="DZ74" s="64">
        <f t="shared" si="15"/>
        <v>0</v>
      </c>
      <c r="EA74" s="64">
        <f t="shared" si="16"/>
        <v>0</v>
      </c>
      <c r="EB74" s="64">
        <f t="shared" si="79"/>
        <v>0</v>
      </c>
      <c r="EC74" s="64">
        <f t="shared" si="80"/>
        <v>0</v>
      </c>
      <c r="ED74" s="64">
        <f t="shared" si="17"/>
        <v>0</v>
      </c>
      <c r="EE74" s="64">
        <f t="shared" si="18"/>
        <v>0</v>
      </c>
      <c r="EF74" s="64">
        <f t="shared" si="19"/>
        <v>0</v>
      </c>
      <c r="EG74" s="64">
        <f t="shared" si="20"/>
        <v>0</v>
      </c>
      <c r="EH74" s="64">
        <f t="shared" si="21"/>
        <v>0</v>
      </c>
      <c r="EI74" s="64">
        <f t="shared" si="22"/>
        <v>0</v>
      </c>
      <c r="EJ74" s="64">
        <f t="shared" si="23"/>
        <v>0</v>
      </c>
      <c r="EK74" s="64">
        <f t="shared" si="24"/>
        <v>0</v>
      </c>
      <c r="EL74" s="64">
        <f t="shared" si="25"/>
        <v>0</v>
      </c>
      <c r="EM74" s="64">
        <f t="shared" si="26"/>
        <v>0</v>
      </c>
      <c r="EN74" s="64">
        <f t="shared" si="27"/>
        <v>0</v>
      </c>
      <c r="EO74" s="64">
        <f t="shared" si="28"/>
        <v>0</v>
      </c>
      <c r="EP74" s="64">
        <f t="shared" si="81"/>
        <v>0</v>
      </c>
      <c r="EQ74" s="64">
        <f t="shared" si="29"/>
        <v>0</v>
      </c>
      <c r="ER74" s="64">
        <f t="shared" si="30"/>
        <v>0</v>
      </c>
      <c r="ES74" s="64">
        <f t="shared" si="31"/>
        <v>0</v>
      </c>
      <c r="ET74" s="64">
        <f t="shared" si="32"/>
        <v>0</v>
      </c>
      <c r="EU74" s="64">
        <f t="shared" si="33"/>
        <v>0</v>
      </c>
      <c r="EV74" s="64">
        <f t="shared" si="34"/>
        <v>0</v>
      </c>
      <c r="EW74" s="64">
        <f t="shared" si="35"/>
        <v>0</v>
      </c>
      <c r="EX74" s="64">
        <f t="shared" si="36"/>
        <v>0</v>
      </c>
      <c r="EY74" s="64">
        <f t="shared" si="37"/>
        <v>0</v>
      </c>
      <c r="EZ74" s="64">
        <f t="shared" si="38"/>
        <v>0</v>
      </c>
      <c r="FA74" s="64">
        <f t="shared" si="39"/>
        <v>0</v>
      </c>
      <c r="FB74" s="64">
        <f t="shared" si="40"/>
        <v>0</v>
      </c>
      <c r="FC74" s="64">
        <f t="shared" si="41"/>
        <v>0</v>
      </c>
      <c r="FD74" s="64">
        <f t="shared" si="82"/>
        <v>0</v>
      </c>
      <c r="FE74" s="64">
        <f t="shared" si="42"/>
        <v>0</v>
      </c>
      <c r="FF74" s="64">
        <f t="shared" si="43"/>
        <v>0</v>
      </c>
      <c r="FG74" s="64">
        <f t="shared" si="44"/>
        <v>0</v>
      </c>
      <c r="FH74" s="64">
        <f t="shared" si="45"/>
        <v>0</v>
      </c>
      <c r="FI74" s="64">
        <f t="shared" si="46"/>
        <v>0</v>
      </c>
      <c r="FJ74" s="64">
        <f t="shared" si="47"/>
        <v>0</v>
      </c>
      <c r="FK74" s="64">
        <f t="shared" si="48"/>
        <v>0</v>
      </c>
      <c r="FL74" s="64">
        <f t="shared" si="49"/>
        <v>0</v>
      </c>
      <c r="FM74" s="64">
        <f t="shared" si="50"/>
        <v>0</v>
      </c>
      <c r="FN74" s="64">
        <f t="shared" si="51"/>
        <v>0</v>
      </c>
      <c r="FO74" s="64">
        <f t="shared" si="52"/>
        <v>0</v>
      </c>
      <c r="FP74" s="64">
        <f t="shared" si="53"/>
        <v>0</v>
      </c>
      <c r="FQ74" s="64">
        <f t="shared" si="54"/>
        <v>0</v>
      </c>
      <c r="FR74" s="380">
        <f t="shared" si="55"/>
        <v>700</v>
      </c>
      <c r="FS74" s="380">
        <f t="shared" si="56"/>
        <v>275</v>
      </c>
      <c r="FT74" s="64">
        <f t="shared" si="83"/>
        <v>0</v>
      </c>
      <c r="FU74" s="64">
        <f t="shared" si="57"/>
        <v>0</v>
      </c>
      <c r="FV74" s="64">
        <f t="shared" si="58"/>
        <v>0</v>
      </c>
      <c r="FW74" s="64">
        <f t="shared" si="59"/>
        <v>0</v>
      </c>
      <c r="FX74" s="64">
        <f t="shared" si="60"/>
        <v>700</v>
      </c>
      <c r="FY74" s="64">
        <f t="shared" si="61"/>
        <v>275</v>
      </c>
      <c r="FZ74" s="64">
        <f t="shared" si="62"/>
        <v>0</v>
      </c>
      <c r="GA74" s="64">
        <f t="shared" si="63"/>
        <v>0</v>
      </c>
      <c r="GB74" s="64">
        <f t="shared" si="64"/>
        <v>0</v>
      </c>
      <c r="GC74" s="64">
        <f t="shared" si="65"/>
        <v>0</v>
      </c>
      <c r="GD74" s="64">
        <f t="shared" si="66"/>
        <v>0</v>
      </c>
      <c r="GE74" s="64">
        <f t="shared" si="67"/>
        <v>0</v>
      </c>
    </row>
    <row r="75" spans="1:187" s="35" customFormat="1" ht="22.5" hidden="1" customHeight="1" outlineLevel="1">
      <c r="A75" s="57" t="s">
        <v>209</v>
      </c>
      <c r="B75" s="60" t="s">
        <v>577</v>
      </c>
      <c r="C75" s="282" t="s">
        <v>357</v>
      </c>
      <c r="D75" s="282" t="s">
        <v>198</v>
      </c>
      <c r="E75" s="245" t="s">
        <v>21</v>
      </c>
      <c r="F75" s="245"/>
      <c r="G75" s="245" t="s">
        <v>13</v>
      </c>
      <c r="H75" s="245"/>
      <c r="I75" s="245"/>
      <c r="J75" s="245">
        <v>2018</v>
      </c>
      <c r="K75" s="245">
        <v>2018</v>
      </c>
      <c r="L75" s="245"/>
      <c r="M75" s="34">
        <f t="shared" si="154"/>
        <v>1319.9747400000001</v>
      </c>
      <c r="N75" s="34"/>
      <c r="O75" s="34">
        <f t="shared" si="155"/>
        <v>1660.91</v>
      </c>
      <c r="P75" s="34">
        <f t="shared" si="156"/>
        <v>0</v>
      </c>
      <c r="Q75" s="34">
        <f t="shared" si="156"/>
        <v>0</v>
      </c>
      <c r="R75" s="34">
        <f t="shared" si="156"/>
        <v>1319.9747400000001</v>
      </c>
      <c r="S75" s="34">
        <f t="shared" si="156"/>
        <v>1660.91</v>
      </c>
      <c r="T75" s="34">
        <f t="shared" si="156"/>
        <v>0</v>
      </c>
      <c r="U75" s="34">
        <f t="shared" si="156"/>
        <v>0</v>
      </c>
      <c r="V75" s="66">
        <f t="shared" si="85"/>
        <v>0</v>
      </c>
      <c r="W75" s="34"/>
      <c r="X75" s="34"/>
      <c r="Y75" s="34"/>
      <c r="Z75" s="34"/>
      <c r="AA75" s="34"/>
      <c r="AB75" s="34"/>
      <c r="AC75" s="34"/>
      <c r="AD75" s="34"/>
      <c r="AE75" s="34"/>
      <c r="AF75" s="34"/>
      <c r="AG75" s="34">
        <f t="shared" si="158"/>
        <v>0</v>
      </c>
      <c r="AH75" s="34">
        <f t="shared" si="158"/>
        <v>0</v>
      </c>
      <c r="AI75" s="34">
        <f t="shared" si="84"/>
        <v>0</v>
      </c>
      <c r="AJ75" s="34"/>
      <c r="AK75" s="34"/>
      <c r="AL75" s="34"/>
      <c r="AM75" s="34"/>
      <c r="AN75" s="34"/>
      <c r="AO75" s="34"/>
      <c r="AP75" s="34"/>
      <c r="AQ75" s="34"/>
      <c r="AR75" s="34"/>
      <c r="AS75" s="34">
        <f t="shared" si="159"/>
        <v>0</v>
      </c>
      <c r="AT75" s="34">
        <f t="shared" si="159"/>
        <v>0</v>
      </c>
      <c r="AU75" s="34"/>
      <c r="AV75" s="34">
        <f t="shared" si="157"/>
        <v>0</v>
      </c>
      <c r="AW75" s="34">
        <f t="shared" si="157"/>
        <v>0</v>
      </c>
      <c r="AX75" s="34"/>
      <c r="AY75" s="34">
        <f t="shared" si="160"/>
        <v>1319.9747400000001</v>
      </c>
      <c r="AZ75" s="34">
        <f t="shared" si="160"/>
        <v>1660.91</v>
      </c>
      <c r="BA75" s="185"/>
      <c r="BB75" s="185"/>
      <c r="BC75" s="184">
        <v>1319.9747400000001</v>
      </c>
      <c r="BD75" s="184">
        <v>1660.91</v>
      </c>
      <c r="BE75" s="185"/>
      <c r="BF75" s="185"/>
      <c r="BG75" s="185"/>
      <c r="BH75" s="185"/>
      <c r="BI75" s="185"/>
      <c r="BJ75" s="185"/>
      <c r="BK75" s="194"/>
      <c r="BL75" s="194"/>
      <c r="BM75" s="34">
        <f t="shared" si="161"/>
        <v>0</v>
      </c>
      <c r="BN75" s="34">
        <f t="shared" si="161"/>
        <v>0</v>
      </c>
      <c r="BO75" s="47"/>
      <c r="BP75" s="47"/>
      <c r="BQ75" s="47"/>
      <c r="BR75" s="47"/>
      <c r="BS75" s="47"/>
      <c r="BT75" s="47"/>
      <c r="BU75" s="47"/>
      <c r="BV75" s="47"/>
      <c r="BW75" s="47"/>
      <c r="BX75" s="47"/>
      <c r="BY75" s="47"/>
      <c r="BZ75" s="47"/>
      <c r="CA75" s="34">
        <f t="shared" si="162"/>
        <v>0</v>
      </c>
      <c r="CB75" s="34">
        <f t="shared" si="162"/>
        <v>0</v>
      </c>
      <c r="CC75" s="245"/>
      <c r="CD75" s="245"/>
      <c r="CE75" s="245"/>
      <c r="CF75" s="245"/>
      <c r="CG75" s="245"/>
      <c r="CH75" s="245"/>
      <c r="CI75" s="245"/>
      <c r="CJ75" s="245"/>
      <c r="CK75" s="245"/>
      <c r="CL75" s="245"/>
      <c r="CM75" s="245"/>
      <c r="CN75" s="245"/>
      <c r="CO75" s="34">
        <f t="shared" si="163"/>
        <v>0</v>
      </c>
      <c r="CP75" s="34">
        <f t="shared" si="163"/>
        <v>0</v>
      </c>
      <c r="CQ75" s="245"/>
      <c r="CR75" s="245"/>
      <c r="CS75" s="245"/>
      <c r="CT75" s="245"/>
      <c r="CU75" s="245"/>
      <c r="CV75" s="245"/>
      <c r="CW75" s="245"/>
      <c r="CX75" s="245"/>
      <c r="CY75" s="245"/>
      <c r="CZ75" s="358"/>
      <c r="DA75" s="358"/>
      <c r="DB75" s="358"/>
      <c r="DC75" s="245"/>
      <c r="DD75" s="245"/>
      <c r="DE75" s="245"/>
      <c r="DF75" s="245"/>
      <c r="DG75" s="245"/>
      <c r="DH75" s="245"/>
      <c r="DI75" s="245"/>
      <c r="DJ75" s="245"/>
      <c r="DK75" s="33"/>
      <c r="DL75" s="33"/>
      <c r="DM75" s="245"/>
      <c r="DN75" s="64">
        <f t="shared" si="75"/>
        <v>1319.9747400000001</v>
      </c>
      <c r="DO75" s="64">
        <f t="shared" si="76"/>
        <v>1660.91</v>
      </c>
      <c r="DP75" s="64">
        <f t="shared" si="77"/>
        <v>0</v>
      </c>
      <c r="DQ75" s="64">
        <f t="shared" si="78"/>
        <v>0</v>
      </c>
      <c r="DR75" s="64">
        <f t="shared" si="7"/>
        <v>1319.9747400000001</v>
      </c>
      <c r="DS75" s="64">
        <f t="shared" si="8"/>
        <v>1660.91</v>
      </c>
      <c r="DT75" s="64">
        <f t="shared" si="9"/>
        <v>0</v>
      </c>
      <c r="DU75" s="64">
        <f t="shared" si="10"/>
        <v>0</v>
      </c>
      <c r="DV75" s="64">
        <f t="shared" si="11"/>
        <v>0</v>
      </c>
      <c r="DW75" s="64">
        <f t="shared" si="12"/>
        <v>0</v>
      </c>
      <c r="DX75" s="64">
        <f t="shared" si="13"/>
        <v>0</v>
      </c>
      <c r="DY75" s="64">
        <f t="shared" si="14"/>
        <v>0</v>
      </c>
      <c r="DZ75" s="64">
        <f t="shared" si="15"/>
        <v>0</v>
      </c>
      <c r="EA75" s="64">
        <f t="shared" si="16"/>
        <v>0</v>
      </c>
      <c r="EB75" s="64">
        <f t="shared" si="79"/>
        <v>0</v>
      </c>
      <c r="EC75" s="64">
        <f t="shared" si="80"/>
        <v>0</v>
      </c>
      <c r="ED75" s="64">
        <f t="shared" si="17"/>
        <v>0</v>
      </c>
      <c r="EE75" s="64">
        <f t="shared" si="18"/>
        <v>0</v>
      </c>
      <c r="EF75" s="64">
        <f t="shared" si="19"/>
        <v>0</v>
      </c>
      <c r="EG75" s="64">
        <f t="shared" si="20"/>
        <v>0</v>
      </c>
      <c r="EH75" s="64">
        <f t="shared" si="21"/>
        <v>0</v>
      </c>
      <c r="EI75" s="64">
        <f t="shared" si="22"/>
        <v>0</v>
      </c>
      <c r="EJ75" s="64">
        <f t="shared" si="23"/>
        <v>0</v>
      </c>
      <c r="EK75" s="64">
        <f t="shared" si="24"/>
        <v>0</v>
      </c>
      <c r="EL75" s="64">
        <f t="shared" si="25"/>
        <v>0</v>
      </c>
      <c r="EM75" s="64">
        <f t="shared" si="26"/>
        <v>0</v>
      </c>
      <c r="EN75" s="64">
        <f t="shared" si="27"/>
        <v>0</v>
      </c>
      <c r="EO75" s="64">
        <f t="shared" si="28"/>
        <v>0</v>
      </c>
      <c r="EP75" s="64">
        <f t="shared" si="81"/>
        <v>0</v>
      </c>
      <c r="EQ75" s="64">
        <f t="shared" si="29"/>
        <v>0</v>
      </c>
      <c r="ER75" s="64">
        <f t="shared" si="30"/>
        <v>0</v>
      </c>
      <c r="ES75" s="64">
        <f t="shared" si="31"/>
        <v>0</v>
      </c>
      <c r="ET75" s="64">
        <f t="shared" si="32"/>
        <v>0</v>
      </c>
      <c r="EU75" s="64">
        <f t="shared" si="33"/>
        <v>0</v>
      </c>
      <c r="EV75" s="64">
        <f t="shared" si="34"/>
        <v>0</v>
      </c>
      <c r="EW75" s="64">
        <f t="shared" si="35"/>
        <v>0</v>
      </c>
      <c r="EX75" s="64">
        <f t="shared" si="36"/>
        <v>0</v>
      </c>
      <c r="EY75" s="64">
        <f t="shared" si="37"/>
        <v>0</v>
      </c>
      <c r="EZ75" s="64">
        <f t="shared" si="38"/>
        <v>0</v>
      </c>
      <c r="FA75" s="64">
        <f t="shared" si="39"/>
        <v>0</v>
      </c>
      <c r="FB75" s="64">
        <f t="shared" si="40"/>
        <v>0</v>
      </c>
      <c r="FC75" s="64">
        <f t="shared" si="41"/>
        <v>0</v>
      </c>
      <c r="FD75" s="64">
        <f t="shared" si="82"/>
        <v>0</v>
      </c>
      <c r="FE75" s="64">
        <f t="shared" si="42"/>
        <v>0</v>
      </c>
      <c r="FF75" s="64">
        <f t="shared" si="43"/>
        <v>0</v>
      </c>
      <c r="FG75" s="64">
        <f t="shared" si="44"/>
        <v>0</v>
      </c>
      <c r="FH75" s="64">
        <f t="shared" si="45"/>
        <v>0</v>
      </c>
      <c r="FI75" s="64">
        <f t="shared" si="46"/>
        <v>0</v>
      </c>
      <c r="FJ75" s="64">
        <f t="shared" si="47"/>
        <v>0</v>
      </c>
      <c r="FK75" s="64">
        <f t="shared" si="48"/>
        <v>0</v>
      </c>
      <c r="FL75" s="64">
        <f t="shared" si="49"/>
        <v>0</v>
      </c>
      <c r="FM75" s="64">
        <f t="shared" si="50"/>
        <v>0</v>
      </c>
      <c r="FN75" s="64">
        <f t="shared" si="51"/>
        <v>0</v>
      </c>
      <c r="FO75" s="64">
        <f t="shared" si="52"/>
        <v>0</v>
      </c>
      <c r="FP75" s="64">
        <f t="shared" si="53"/>
        <v>0</v>
      </c>
      <c r="FQ75" s="64">
        <f t="shared" si="54"/>
        <v>0</v>
      </c>
      <c r="FR75" s="380">
        <f t="shared" si="55"/>
        <v>1319.9747400000001</v>
      </c>
      <c r="FS75" s="380">
        <f t="shared" si="56"/>
        <v>1660.91</v>
      </c>
      <c r="FT75" s="64">
        <f t="shared" si="83"/>
        <v>0</v>
      </c>
      <c r="FU75" s="64">
        <f t="shared" si="57"/>
        <v>0</v>
      </c>
      <c r="FV75" s="64">
        <f t="shared" si="58"/>
        <v>1319.9747400000001</v>
      </c>
      <c r="FW75" s="64">
        <f t="shared" si="59"/>
        <v>1660.91</v>
      </c>
      <c r="FX75" s="64">
        <f t="shared" si="60"/>
        <v>0</v>
      </c>
      <c r="FY75" s="64">
        <f t="shared" si="61"/>
        <v>0</v>
      </c>
      <c r="FZ75" s="64">
        <f t="shared" si="62"/>
        <v>0</v>
      </c>
      <c r="GA75" s="64">
        <f t="shared" si="63"/>
        <v>0</v>
      </c>
      <c r="GB75" s="64">
        <f t="shared" si="64"/>
        <v>0</v>
      </c>
      <c r="GC75" s="64">
        <f t="shared" si="65"/>
        <v>0</v>
      </c>
      <c r="GD75" s="64">
        <f t="shared" si="66"/>
        <v>0</v>
      </c>
      <c r="GE75" s="64">
        <f t="shared" si="67"/>
        <v>0</v>
      </c>
    </row>
    <row r="76" spans="1:187" s="35" customFormat="1" ht="22.5" hidden="1" customHeight="1" outlineLevel="1">
      <c r="A76" s="57" t="s">
        <v>221</v>
      </c>
      <c r="B76" s="60" t="s">
        <v>222</v>
      </c>
      <c r="C76" s="282" t="s">
        <v>357</v>
      </c>
      <c r="D76" s="60" t="s">
        <v>360</v>
      </c>
      <c r="E76" s="245" t="s">
        <v>21</v>
      </c>
      <c r="F76" s="245"/>
      <c r="G76" s="245" t="s">
        <v>13</v>
      </c>
      <c r="H76" s="245"/>
      <c r="I76" s="245"/>
      <c r="J76" s="245">
        <v>2017</v>
      </c>
      <c r="K76" s="245">
        <v>2020</v>
      </c>
      <c r="L76" s="245"/>
      <c r="M76" s="34">
        <f t="shared" si="154"/>
        <v>700</v>
      </c>
      <c r="N76" s="34"/>
      <c r="O76" s="34">
        <f t="shared" si="155"/>
        <v>700</v>
      </c>
      <c r="P76" s="34">
        <f t="shared" si="156"/>
        <v>0</v>
      </c>
      <c r="Q76" s="34">
        <f t="shared" si="156"/>
        <v>0</v>
      </c>
      <c r="R76" s="34">
        <f t="shared" si="156"/>
        <v>0</v>
      </c>
      <c r="S76" s="34">
        <f t="shared" si="156"/>
        <v>0</v>
      </c>
      <c r="T76" s="34">
        <f t="shared" si="156"/>
        <v>700</v>
      </c>
      <c r="U76" s="34">
        <f t="shared" si="156"/>
        <v>0</v>
      </c>
      <c r="V76" s="66">
        <f t="shared" si="85"/>
        <v>0</v>
      </c>
      <c r="W76" s="34"/>
      <c r="X76" s="34"/>
      <c r="Y76" s="34"/>
      <c r="Z76" s="34"/>
      <c r="AA76" s="34"/>
      <c r="AB76" s="34"/>
      <c r="AC76" s="34"/>
      <c r="AD76" s="34"/>
      <c r="AE76" s="34"/>
      <c r="AF76" s="34"/>
      <c r="AG76" s="34">
        <f t="shared" si="158"/>
        <v>0</v>
      </c>
      <c r="AH76" s="34">
        <f t="shared" si="158"/>
        <v>700</v>
      </c>
      <c r="AI76" s="34">
        <f t="shared" si="84"/>
        <v>0</v>
      </c>
      <c r="AJ76" s="34"/>
      <c r="AK76" s="34"/>
      <c r="AL76" s="34"/>
      <c r="AM76" s="34"/>
      <c r="AN76" s="34"/>
      <c r="AO76" s="34"/>
      <c r="AP76" s="34"/>
      <c r="AQ76" s="34"/>
      <c r="AR76" s="34"/>
      <c r="AS76" s="34">
        <f t="shared" si="159"/>
        <v>0</v>
      </c>
      <c r="AT76" s="34">
        <f t="shared" si="159"/>
        <v>0</v>
      </c>
      <c r="AU76" s="34"/>
      <c r="AV76" s="34">
        <f t="shared" si="157"/>
        <v>0</v>
      </c>
      <c r="AW76" s="34">
        <f t="shared" si="157"/>
        <v>0</v>
      </c>
      <c r="AX76" s="34"/>
      <c r="AY76" s="34">
        <f t="shared" si="160"/>
        <v>700</v>
      </c>
      <c r="AZ76" s="34">
        <f t="shared" si="160"/>
        <v>700</v>
      </c>
      <c r="BA76" s="185"/>
      <c r="BB76" s="185"/>
      <c r="BC76" s="185"/>
      <c r="BD76" s="185"/>
      <c r="BE76" s="185">
        <v>700</v>
      </c>
      <c r="BF76" s="185">
        <v>0</v>
      </c>
      <c r="BG76" s="185"/>
      <c r="BH76" s="185">
        <v>700</v>
      </c>
      <c r="BI76" s="185"/>
      <c r="BJ76" s="185"/>
      <c r="BK76" s="194"/>
      <c r="BL76" s="194"/>
      <c r="BM76" s="34">
        <f t="shared" si="161"/>
        <v>0</v>
      </c>
      <c r="BN76" s="34">
        <f t="shared" si="161"/>
        <v>0</v>
      </c>
      <c r="BO76" s="47"/>
      <c r="BP76" s="47"/>
      <c r="BQ76" s="47"/>
      <c r="BR76" s="47"/>
      <c r="BS76" s="47"/>
      <c r="BT76" s="47"/>
      <c r="BU76" s="47"/>
      <c r="BV76" s="47"/>
      <c r="BW76" s="47"/>
      <c r="BX76" s="47"/>
      <c r="BY76" s="47"/>
      <c r="BZ76" s="47"/>
      <c r="CA76" s="34">
        <f t="shared" si="162"/>
        <v>0</v>
      </c>
      <c r="CB76" s="34">
        <f t="shared" si="162"/>
        <v>0</v>
      </c>
      <c r="CC76" s="245"/>
      <c r="CD76" s="245"/>
      <c r="CE76" s="245"/>
      <c r="CF76" s="245"/>
      <c r="CG76" s="245"/>
      <c r="CH76" s="245"/>
      <c r="CI76" s="245"/>
      <c r="CJ76" s="245"/>
      <c r="CK76" s="245"/>
      <c r="CL76" s="245"/>
      <c r="CM76" s="245"/>
      <c r="CN76" s="245"/>
      <c r="CO76" s="34">
        <f t="shared" si="163"/>
        <v>0</v>
      </c>
      <c r="CP76" s="34">
        <f t="shared" si="163"/>
        <v>0</v>
      </c>
      <c r="CQ76" s="245"/>
      <c r="CR76" s="245"/>
      <c r="CS76" s="245"/>
      <c r="CT76" s="245"/>
      <c r="CU76" s="245"/>
      <c r="CV76" s="245"/>
      <c r="CW76" s="245"/>
      <c r="CX76" s="245"/>
      <c r="CY76" s="245"/>
      <c r="CZ76" s="358"/>
      <c r="DA76" s="358"/>
      <c r="DB76" s="358"/>
      <c r="DC76" s="245"/>
      <c r="DD76" s="245"/>
      <c r="DE76" s="245"/>
      <c r="DF76" s="245"/>
      <c r="DG76" s="245"/>
      <c r="DH76" s="245"/>
      <c r="DI76" s="245"/>
      <c r="DJ76" s="245"/>
      <c r="DK76" s="33"/>
      <c r="DL76" s="33"/>
      <c r="DM76" s="245"/>
      <c r="DN76" s="64">
        <f t="shared" si="75"/>
        <v>700</v>
      </c>
      <c r="DO76" s="64">
        <f t="shared" si="76"/>
        <v>700</v>
      </c>
      <c r="DP76" s="64">
        <f t="shared" si="77"/>
        <v>0</v>
      </c>
      <c r="DQ76" s="64">
        <f t="shared" si="78"/>
        <v>0</v>
      </c>
      <c r="DR76" s="64">
        <f t="shared" si="7"/>
        <v>0</v>
      </c>
      <c r="DS76" s="64">
        <f t="shared" si="8"/>
        <v>0</v>
      </c>
      <c r="DT76" s="64">
        <f t="shared" si="9"/>
        <v>700</v>
      </c>
      <c r="DU76" s="64">
        <f t="shared" si="10"/>
        <v>0</v>
      </c>
      <c r="DV76" s="64">
        <f t="shared" si="11"/>
        <v>0</v>
      </c>
      <c r="DW76" s="64">
        <f t="shared" si="12"/>
        <v>700</v>
      </c>
      <c r="DX76" s="64">
        <f t="shared" si="13"/>
        <v>0</v>
      </c>
      <c r="DY76" s="64">
        <f t="shared" si="14"/>
        <v>0</v>
      </c>
      <c r="DZ76" s="64">
        <f t="shared" si="15"/>
        <v>0</v>
      </c>
      <c r="EA76" s="64">
        <f t="shared" si="16"/>
        <v>0</v>
      </c>
      <c r="EB76" s="64">
        <f t="shared" si="79"/>
        <v>0</v>
      </c>
      <c r="EC76" s="64">
        <f t="shared" si="80"/>
        <v>0</v>
      </c>
      <c r="ED76" s="64">
        <f t="shared" si="17"/>
        <v>0</v>
      </c>
      <c r="EE76" s="64">
        <f t="shared" si="18"/>
        <v>0</v>
      </c>
      <c r="EF76" s="64">
        <f t="shared" si="19"/>
        <v>0</v>
      </c>
      <c r="EG76" s="64">
        <f t="shared" si="20"/>
        <v>0</v>
      </c>
      <c r="EH76" s="64">
        <f t="shared" si="21"/>
        <v>0</v>
      </c>
      <c r="EI76" s="64">
        <f t="shared" si="22"/>
        <v>0</v>
      </c>
      <c r="EJ76" s="64">
        <f t="shared" si="23"/>
        <v>0</v>
      </c>
      <c r="EK76" s="64">
        <f t="shared" si="24"/>
        <v>0</v>
      </c>
      <c r="EL76" s="64">
        <f t="shared" si="25"/>
        <v>0</v>
      </c>
      <c r="EM76" s="64">
        <f t="shared" si="26"/>
        <v>0</v>
      </c>
      <c r="EN76" s="64">
        <f t="shared" si="27"/>
        <v>0</v>
      </c>
      <c r="EO76" s="64">
        <f t="shared" si="28"/>
        <v>0</v>
      </c>
      <c r="EP76" s="64">
        <f t="shared" si="81"/>
        <v>0</v>
      </c>
      <c r="EQ76" s="64">
        <f t="shared" si="29"/>
        <v>0</v>
      </c>
      <c r="ER76" s="64">
        <f t="shared" si="30"/>
        <v>0</v>
      </c>
      <c r="ES76" s="64">
        <f t="shared" si="31"/>
        <v>0</v>
      </c>
      <c r="ET76" s="64">
        <f t="shared" si="32"/>
        <v>0</v>
      </c>
      <c r="EU76" s="64">
        <f t="shared" si="33"/>
        <v>0</v>
      </c>
      <c r="EV76" s="64">
        <f t="shared" si="34"/>
        <v>0</v>
      </c>
      <c r="EW76" s="64">
        <f t="shared" si="35"/>
        <v>0</v>
      </c>
      <c r="EX76" s="64">
        <f t="shared" si="36"/>
        <v>0</v>
      </c>
      <c r="EY76" s="64">
        <f t="shared" si="37"/>
        <v>0</v>
      </c>
      <c r="EZ76" s="64">
        <f t="shared" si="38"/>
        <v>0</v>
      </c>
      <c r="FA76" s="64">
        <f t="shared" si="39"/>
        <v>0</v>
      </c>
      <c r="FB76" s="64">
        <f t="shared" si="40"/>
        <v>0</v>
      </c>
      <c r="FC76" s="64">
        <f t="shared" si="41"/>
        <v>0</v>
      </c>
      <c r="FD76" s="64">
        <f t="shared" si="82"/>
        <v>0</v>
      </c>
      <c r="FE76" s="64">
        <f t="shared" si="42"/>
        <v>0</v>
      </c>
      <c r="FF76" s="64">
        <f t="shared" si="43"/>
        <v>0</v>
      </c>
      <c r="FG76" s="64">
        <f t="shared" si="44"/>
        <v>0</v>
      </c>
      <c r="FH76" s="64">
        <f t="shared" si="45"/>
        <v>0</v>
      </c>
      <c r="FI76" s="64">
        <f t="shared" si="46"/>
        <v>0</v>
      </c>
      <c r="FJ76" s="64">
        <f t="shared" si="47"/>
        <v>0</v>
      </c>
      <c r="FK76" s="64">
        <f t="shared" si="48"/>
        <v>0</v>
      </c>
      <c r="FL76" s="64">
        <f t="shared" si="49"/>
        <v>0</v>
      </c>
      <c r="FM76" s="64">
        <f t="shared" si="50"/>
        <v>0</v>
      </c>
      <c r="FN76" s="64">
        <f t="shared" si="51"/>
        <v>0</v>
      </c>
      <c r="FO76" s="64">
        <f t="shared" si="52"/>
        <v>0</v>
      </c>
      <c r="FP76" s="64">
        <f t="shared" si="53"/>
        <v>0</v>
      </c>
      <c r="FQ76" s="64">
        <f t="shared" si="54"/>
        <v>0</v>
      </c>
      <c r="FR76" s="380">
        <f t="shared" ref="FR76:FR139" si="165">FT76+FV76+FX76+FZ76+GB76+GD76</f>
        <v>700</v>
      </c>
      <c r="FS76" s="380">
        <f t="shared" ref="FS76:FS139" si="166">FU76+FW76+FY76+GA76+GC76+GE76</f>
        <v>700</v>
      </c>
      <c r="FT76" s="64">
        <f t="shared" si="83"/>
        <v>0</v>
      </c>
      <c r="FU76" s="64">
        <f t="shared" si="57"/>
        <v>0</v>
      </c>
      <c r="FV76" s="64">
        <f t="shared" si="58"/>
        <v>0</v>
      </c>
      <c r="FW76" s="64">
        <f t="shared" si="59"/>
        <v>0</v>
      </c>
      <c r="FX76" s="64">
        <f t="shared" si="60"/>
        <v>700</v>
      </c>
      <c r="FY76" s="64">
        <f t="shared" si="61"/>
        <v>0</v>
      </c>
      <c r="FZ76" s="64">
        <f t="shared" si="62"/>
        <v>0</v>
      </c>
      <c r="GA76" s="64">
        <f t="shared" si="63"/>
        <v>700</v>
      </c>
      <c r="GB76" s="64">
        <f t="shared" si="64"/>
        <v>0</v>
      </c>
      <c r="GC76" s="64">
        <f t="shared" si="65"/>
        <v>0</v>
      </c>
      <c r="GD76" s="64">
        <f t="shared" si="66"/>
        <v>0</v>
      </c>
      <c r="GE76" s="64">
        <f t="shared" si="67"/>
        <v>0</v>
      </c>
    </row>
    <row r="77" spans="1:187" s="52" customFormat="1" ht="22.5" hidden="1" customHeight="1" outlineLevel="1">
      <c r="A77" s="57" t="s">
        <v>349</v>
      </c>
      <c r="B77" s="60" t="s">
        <v>283</v>
      </c>
      <c r="C77" s="282" t="s">
        <v>358</v>
      </c>
      <c r="D77" s="352"/>
      <c r="E77" s="245" t="s">
        <v>21</v>
      </c>
      <c r="F77" s="50"/>
      <c r="G77" s="245" t="s">
        <v>13</v>
      </c>
      <c r="H77" s="50"/>
      <c r="I77" s="50"/>
      <c r="J77" s="245">
        <v>2017</v>
      </c>
      <c r="K77" s="245">
        <v>2022</v>
      </c>
      <c r="L77" s="245"/>
      <c r="M77" s="34">
        <f t="shared" si="154"/>
        <v>21633.145669999998</v>
      </c>
      <c r="N77" s="34"/>
      <c r="O77" s="34">
        <f t="shared" si="155"/>
        <v>19910.879999999997</v>
      </c>
      <c r="P77" s="34">
        <f t="shared" si="156"/>
        <v>1058.25</v>
      </c>
      <c r="Q77" s="34">
        <f t="shared" si="156"/>
        <v>1058.25</v>
      </c>
      <c r="R77" s="34">
        <f t="shared" si="156"/>
        <v>5494.4356699999998</v>
      </c>
      <c r="S77" s="34">
        <f t="shared" si="156"/>
        <v>4102.2</v>
      </c>
      <c r="T77" s="34">
        <f t="shared" si="156"/>
        <v>1080.0299999999997</v>
      </c>
      <c r="U77" s="34">
        <f t="shared" si="156"/>
        <v>750</v>
      </c>
      <c r="V77" s="66">
        <f t="shared" si="85"/>
        <v>0</v>
      </c>
      <c r="W77" s="34">
        <v>750</v>
      </c>
      <c r="X77" s="34"/>
      <c r="Y77" s="34"/>
      <c r="Z77" s="34"/>
      <c r="AA77" s="34"/>
      <c r="AB77" s="34"/>
      <c r="AC77" s="34"/>
      <c r="AD77" s="34"/>
      <c r="AE77" s="34"/>
      <c r="AF77" s="34"/>
      <c r="AG77" s="34">
        <f t="shared" si="158"/>
        <v>4000.43</v>
      </c>
      <c r="AH77" s="34">
        <f>BH77+BV77+CJ77+CX77</f>
        <v>4000.43</v>
      </c>
      <c r="AI77" s="34">
        <f t="shared" si="84"/>
        <v>0</v>
      </c>
      <c r="AJ77" s="34"/>
      <c r="AK77" s="34"/>
      <c r="AL77" s="34"/>
      <c r="AM77" s="34"/>
      <c r="AN77" s="34"/>
      <c r="AO77" s="34"/>
      <c r="AP77" s="34"/>
      <c r="AQ77" s="34"/>
      <c r="AR77" s="34"/>
      <c r="AS77" s="34">
        <f t="shared" si="159"/>
        <v>5000</v>
      </c>
      <c r="AT77" s="34">
        <f t="shared" si="159"/>
        <v>5000</v>
      </c>
      <c r="AU77" s="34"/>
      <c r="AV77" s="34">
        <f t="shared" si="157"/>
        <v>5000</v>
      </c>
      <c r="AW77" s="34">
        <f t="shared" si="157"/>
        <v>5000</v>
      </c>
      <c r="AX77" s="34"/>
      <c r="AY77" s="34">
        <f t="shared" si="160"/>
        <v>21633.145669999998</v>
      </c>
      <c r="AZ77" s="34">
        <f t="shared" si="160"/>
        <v>19910.879999999997</v>
      </c>
      <c r="BA77" s="184">
        <v>1058.25</v>
      </c>
      <c r="BB77" s="184">
        <v>1058.25</v>
      </c>
      <c r="BC77" s="184">
        <v>5494.4356699999998</v>
      </c>
      <c r="BD77" s="184">
        <v>4102.2</v>
      </c>
      <c r="BE77" s="184">
        <v>1080.0299999999997</v>
      </c>
      <c r="BF77" s="184">
        <v>750</v>
      </c>
      <c r="BG77" s="184">
        <v>4000.43</v>
      </c>
      <c r="BH77" s="184">
        <f>5000-999.57</f>
        <v>4000.43</v>
      </c>
      <c r="BI77" s="184">
        <v>5000</v>
      </c>
      <c r="BJ77" s="184">
        <v>5000</v>
      </c>
      <c r="BK77" s="184">
        <v>5000</v>
      </c>
      <c r="BL77" s="184">
        <v>5000</v>
      </c>
      <c r="BM77" s="34">
        <f t="shared" si="161"/>
        <v>0</v>
      </c>
      <c r="BN77" s="34">
        <f t="shared" si="161"/>
        <v>0</v>
      </c>
      <c r="BO77" s="74"/>
      <c r="BP77" s="74"/>
      <c r="BQ77" s="74"/>
      <c r="BR77" s="74"/>
      <c r="BS77" s="74"/>
      <c r="BT77" s="74"/>
      <c r="BU77" s="74"/>
      <c r="BV77" s="74"/>
      <c r="BW77" s="74"/>
      <c r="BX77" s="74"/>
      <c r="BY77" s="74"/>
      <c r="BZ77" s="74"/>
      <c r="CA77" s="34">
        <f t="shared" si="162"/>
        <v>0</v>
      </c>
      <c r="CB77" s="34">
        <f t="shared" si="162"/>
        <v>0</v>
      </c>
      <c r="CC77" s="34"/>
      <c r="CD77" s="34"/>
      <c r="CE77" s="34"/>
      <c r="CF77" s="34"/>
      <c r="CG77" s="34"/>
      <c r="CH77" s="34"/>
      <c r="CI77" s="34"/>
      <c r="CJ77" s="34"/>
      <c r="CK77" s="34"/>
      <c r="CL77" s="34"/>
      <c r="CM77" s="34"/>
      <c r="CN77" s="34"/>
      <c r="CO77" s="34">
        <f t="shared" si="163"/>
        <v>0</v>
      </c>
      <c r="CP77" s="34">
        <f t="shared" si="163"/>
        <v>0</v>
      </c>
      <c r="CQ77" s="34"/>
      <c r="CR77" s="34"/>
      <c r="CS77" s="34"/>
      <c r="CT77" s="34"/>
      <c r="CU77" s="34">
        <v>0</v>
      </c>
      <c r="CV77" s="34"/>
      <c r="CW77" s="34">
        <v>0</v>
      </c>
      <c r="CX77" s="34"/>
      <c r="CY77" s="34">
        <v>0</v>
      </c>
      <c r="CZ77" s="34"/>
      <c r="DA77" s="34">
        <v>0</v>
      </c>
      <c r="DB77" s="34"/>
      <c r="DC77" s="50"/>
      <c r="DD77" s="50"/>
      <c r="DE77" s="50"/>
      <c r="DF77" s="50"/>
      <c r="DG77" s="50"/>
      <c r="DH77" s="50"/>
      <c r="DI77" s="50"/>
      <c r="DJ77" s="50"/>
      <c r="DK77" s="51"/>
      <c r="DL77" s="51"/>
      <c r="DM77" s="50"/>
      <c r="DN77" s="64">
        <f t="shared" si="75"/>
        <v>21633.145669999998</v>
      </c>
      <c r="DO77" s="64">
        <f t="shared" ref="DO77:DO140" si="167">DQ77+DS77+DU77+DW77+DY77+EA77</f>
        <v>19910.879999999997</v>
      </c>
      <c r="DP77" s="64">
        <f t="shared" si="77"/>
        <v>1058.25</v>
      </c>
      <c r="DQ77" s="64">
        <f t="shared" ref="DQ77:DQ140" si="168">BB77</f>
        <v>1058.25</v>
      </c>
      <c r="DR77" s="64">
        <f t="shared" ref="DR77:DR140" si="169">BC77</f>
        <v>5494.4356699999998</v>
      </c>
      <c r="DS77" s="64">
        <f t="shared" ref="DS77:DS140" si="170">BD77</f>
        <v>4102.2</v>
      </c>
      <c r="DT77" s="64">
        <f t="shared" ref="DT77:DT140" si="171">BE77</f>
        <v>1080.0299999999997</v>
      </c>
      <c r="DU77" s="64">
        <f t="shared" ref="DU77:DU140" si="172">BF77</f>
        <v>750</v>
      </c>
      <c r="DV77" s="64">
        <f t="shared" ref="DV77:DV140" si="173">BG77</f>
        <v>4000.43</v>
      </c>
      <c r="DW77" s="64">
        <f t="shared" ref="DW77:DW140" si="174">BH77</f>
        <v>4000.43</v>
      </c>
      <c r="DX77" s="64">
        <f t="shared" ref="DX77:DX140" si="175">BI77</f>
        <v>5000</v>
      </c>
      <c r="DY77" s="64">
        <f t="shared" ref="DY77:DY140" si="176">BJ77</f>
        <v>5000</v>
      </c>
      <c r="DZ77" s="64">
        <f t="shared" ref="DZ77:DZ140" si="177">BK77</f>
        <v>5000</v>
      </c>
      <c r="EA77" s="64">
        <f t="shared" ref="EA77:EA140" si="178">BL77</f>
        <v>5000</v>
      </c>
      <c r="EB77" s="64">
        <f t="shared" si="79"/>
        <v>0</v>
      </c>
      <c r="EC77" s="64">
        <f t="shared" ref="EC77:EC140" si="179">EE77+EG77+EI77+EK77+EM77+EO77</f>
        <v>0</v>
      </c>
      <c r="ED77" s="64">
        <f t="shared" ref="ED77:ED140" si="180">BO77</f>
        <v>0</v>
      </c>
      <c r="EE77" s="64">
        <f t="shared" ref="EE77:EE140" si="181">BP77</f>
        <v>0</v>
      </c>
      <c r="EF77" s="64">
        <f t="shared" ref="EF77:EF140" si="182">BQ77</f>
        <v>0</v>
      </c>
      <c r="EG77" s="64">
        <f t="shared" ref="EG77:EG140" si="183">BR77</f>
        <v>0</v>
      </c>
      <c r="EH77" s="64">
        <f t="shared" ref="EH77:EH140" si="184">BS77</f>
        <v>0</v>
      </c>
      <c r="EI77" s="64">
        <f t="shared" ref="EI77:EI140" si="185">BT77</f>
        <v>0</v>
      </c>
      <c r="EJ77" s="64">
        <f t="shared" ref="EJ77:EJ140" si="186">BU77</f>
        <v>0</v>
      </c>
      <c r="EK77" s="64">
        <f t="shared" ref="EK77:EK140" si="187">BV77</f>
        <v>0</v>
      </c>
      <c r="EL77" s="64">
        <f t="shared" ref="EL77:EL140" si="188">BW77</f>
        <v>0</v>
      </c>
      <c r="EM77" s="64">
        <f t="shared" ref="EM77:EM140" si="189">BX77</f>
        <v>0</v>
      </c>
      <c r="EN77" s="64">
        <f t="shared" ref="EN77:EN140" si="190">BY77</f>
        <v>0</v>
      </c>
      <c r="EO77" s="64">
        <f t="shared" ref="EO77:EO140" si="191">BZ77</f>
        <v>0</v>
      </c>
      <c r="EP77" s="64">
        <f t="shared" si="81"/>
        <v>0</v>
      </c>
      <c r="EQ77" s="64">
        <f t="shared" ref="EQ77:EQ140" si="192">ES77+EU77+EW77+EY77+FA77+FC77</f>
        <v>0</v>
      </c>
      <c r="ER77" s="64">
        <f t="shared" ref="ER77:ER140" si="193">CC77</f>
        <v>0</v>
      </c>
      <c r="ES77" s="64">
        <f t="shared" ref="ES77:ES140" si="194">CD77</f>
        <v>0</v>
      </c>
      <c r="ET77" s="64">
        <f t="shared" ref="ET77:ET140" si="195">CE77</f>
        <v>0</v>
      </c>
      <c r="EU77" s="64">
        <f t="shared" ref="EU77:EU140" si="196">CF77</f>
        <v>0</v>
      </c>
      <c r="EV77" s="64">
        <f t="shared" ref="EV77:EV140" si="197">CG77</f>
        <v>0</v>
      </c>
      <c r="EW77" s="64">
        <f t="shared" ref="EW77:EW140" si="198">CH77</f>
        <v>0</v>
      </c>
      <c r="EX77" s="64">
        <f t="shared" ref="EX77:EX140" si="199">CI77</f>
        <v>0</v>
      </c>
      <c r="EY77" s="64">
        <f t="shared" ref="EY77:EY140" si="200">CJ77</f>
        <v>0</v>
      </c>
      <c r="EZ77" s="64">
        <f t="shared" ref="EZ77:EZ140" si="201">CK77</f>
        <v>0</v>
      </c>
      <c r="FA77" s="64">
        <f t="shared" ref="FA77:FA140" si="202">CL77</f>
        <v>0</v>
      </c>
      <c r="FB77" s="64">
        <f t="shared" ref="FB77:FB140" si="203">CM77</f>
        <v>0</v>
      </c>
      <c r="FC77" s="64">
        <f t="shared" ref="FC77:FC140" si="204">CN77</f>
        <v>0</v>
      </c>
      <c r="FD77" s="64">
        <f t="shared" si="82"/>
        <v>0</v>
      </c>
      <c r="FE77" s="64">
        <f t="shared" ref="FE77:FE140" si="205">FG77+FI77+FK77+FM77+FO77+FQ77</f>
        <v>0</v>
      </c>
      <c r="FF77" s="64">
        <f t="shared" ref="FF77:FF140" si="206">CQ77</f>
        <v>0</v>
      </c>
      <c r="FG77" s="64">
        <f t="shared" ref="FG77:FG140" si="207">CR77</f>
        <v>0</v>
      </c>
      <c r="FH77" s="64">
        <f t="shared" ref="FH77:FH140" si="208">CS77</f>
        <v>0</v>
      </c>
      <c r="FI77" s="64">
        <f t="shared" ref="FI77:FI140" si="209">CT77</f>
        <v>0</v>
      </c>
      <c r="FJ77" s="64">
        <f t="shared" ref="FJ77:FJ140" si="210">CU77</f>
        <v>0</v>
      </c>
      <c r="FK77" s="64">
        <f t="shared" ref="FK77:FK140" si="211">CV77</f>
        <v>0</v>
      </c>
      <c r="FL77" s="64">
        <f t="shared" ref="FL77:FL140" si="212">CW77</f>
        <v>0</v>
      </c>
      <c r="FM77" s="64">
        <f t="shared" ref="FM77:FM140" si="213">CX77</f>
        <v>0</v>
      </c>
      <c r="FN77" s="64">
        <f t="shared" ref="FN77:FN140" si="214">CY77</f>
        <v>0</v>
      </c>
      <c r="FO77" s="64">
        <f t="shared" ref="FO77:FO140" si="215">CZ77</f>
        <v>0</v>
      </c>
      <c r="FP77" s="64">
        <f t="shared" ref="FP77:FP140" si="216">DA77</f>
        <v>0</v>
      </c>
      <c r="FQ77" s="64">
        <f t="shared" ref="FQ77:FQ140" si="217">DB77</f>
        <v>0</v>
      </c>
      <c r="FR77" s="380">
        <f t="shared" si="165"/>
        <v>21633.145669999998</v>
      </c>
      <c r="FS77" s="380">
        <f t="shared" si="166"/>
        <v>19910.879999999997</v>
      </c>
      <c r="FT77" s="64">
        <f t="shared" si="83"/>
        <v>1058.25</v>
      </c>
      <c r="FU77" s="64">
        <f t="shared" ref="FU77:FU140" si="218">BB77+BP77+CD77+CR77</f>
        <v>1058.25</v>
      </c>
      <c r="FV77" s="64">
        <f t="shared" ref="FV77:FV140" si="219">BC77+BQ77+CE77+CS77</f>
        <v>5494.4356699999998</v>
      </c>
      <c r="FW77" s="64">
        <f t="shared" ref="FW77:FW140" si="220">BD77+BR77+CF77+CT77</f>
        <v>4102.2</v>
      </c>
      <c r="FX77" s="64">
        <f t="shared" ref="FX77:FX140" si="221">BE77+BS77+CG77+CU77</f>
        <v>1080.0299999999997</v>
      </c>
      <c r="FY77" s="64">
        <f t="shared" ref="FY77:FY140" si="222">BF77+BT77+CH77+CV77</f>
        <v>750</v>
      </c>
      <c r="FZ77" s="64">
        <f t="shared" ref="FZ77:FZ140" si="223">BG77+BU77+CI77+CW77</f>
        <v>4000.43</v>
      </c>
      <c r="GA77" s="64">
        <f t="shared" ref="GA77:GA140" si="224">BH77+BV77+CJ77+CX77</f>
        <v>4000.43</v>
      </c>
      <c r="GB77" s="64">
        <f t="shared" ref="GB77:GB140" si="225">BI77+BW77+CK77+CY77</f>
        <v>5000</v>
      </c>
      <c r="GC77" s="64">
        <f t="shared" ref="GC77:GC140" si="226">BJ77+BX77+CL77+CZ77</f>
        <v>5000</v>
      </c>
      <c r="GD77" s="64">
        <f t="shared" ref="GD77:GD140" si="227">BK77+BY77+CM77+DA77</f>
        <v>5000</v>
      </c>
      <c r="GE77" s="64">
        <f t="shared" ref="GE77:GE140" si="228">BL77+BZ77+CN77+DB77</f>
        <v>5000</v>
      </c>
    </row>
    <row r="78" spans="1:187" s="52" customFormat="1" ht="30" hidden="1" customHeight="1" outlineLevel="1">
      <c r="A78" s="57" t="s">
        <v>350</v>
      </c>
      <c r="B78" s="60" t="s">
        <v>563</v>
      </c>
      <c r="C78" s="262"/>
      <c r="D78" s="356"/>
      <c r="E78" s="245"/>
      <c r="F78" s="50"/>
      <c r="G78" s="245"/>
      <c r="H78" s="50"/>
      <c r="I78" s="50"/>
      <c r="J78" s="245">
        <v>2019</v>
      </c>
      <c r="K78" s="245">
        <v>2019</v>
      </c>
      <c r="L78" s="245"/>
      <c r="M78" s="34">
        <f t="shared" si="154"/>
        <v>0</v>
      </c>
      <c r="N78" s="34"/>
      <c r="O78" s="34">
        <f t="shared" si="155"/>
        <v>625</v>
      </c>
      <c r="P78" s="34">
        <f t="shared" si="156"/>
        <v>0</v>
      </c>
      <c r="Q78" s="34">
        <f t="shared" si="156"/>
        <v>0</v>
      </c>
      <c r="R78" s="34">
        <f t="shared" si="156"/>
        <v>0</v>
      </c>
      <c r="S78" s="34">
        <f t="shared" si="156"/>
        <v>0</v>
      </c>
      <c r="T78" s="34">
        <f t="shared" si="156"/>
        <v>0</v>
      </c>
      <c r="U78" s="34">
        <f t="shared" si="156"/>
        <v>625</v>
      </c>
      <c r="V78" s="66">
        <f t="shared" si="85"/>
        <v>0</v>
      </c>
      <c r="W78" s="34">
        <v>625</v>
      </c>
      <c r="X78" s="34"/>
      <c r="Y78" s="34"/>
      <c r="Z78" s="34"/>
      <c r="AA78" s="34"/>
      <c r="AB78" s="34"/>
      <c r="AC78" s="34"/>
      <c r="AD78" s="34"/>
      <c r="AE78" s="34"/>
      <c r="AF78" s="34"/>
      <c r="AG78" s="34">
        <f t="shared" si="158"/>
        <v>0</v>
      </c>
      <c r="AH78" s="34">
        <f t="shared" si="158"/>
        <v>0</v>
      </c>
      <c r="AI78" s="34">
        <f t="shared" si="84"/>
        <v>0</v>
      </c>
      <c r="AJ78" s="34"/>
      <c r="AK78" s="34"/>
      <c r="AL78" s="34"/>
      <c r="AM78" s="34"/>
      <c r="AN78" s="34"/>
      <c r="AO78" s="34"/>
      <c r="AP78" s="34"/>
      <c r="AQ78" s="34"/>
      <c r="AR78" s="34"/>
      <c r="AS78" s="34">
        <f t="shared" si="159"/>
        <v>0</v>
      </c>
      <c r="AT78" s="34">
        <f t="shared" si="159"/>
        <v>0</v>
      </c>
      <c r="AU78" s="34"/>
      <c r="AV78" s="34">
        <f t="shared" si="157"/>
        <v>0</v>
      </c>
      <c r="AW78" s="34">
        <f t="shared" si="157"/>
        <v>0</v>
      </c>
      <c r="AX78" s="34"/>
      <c r="AY78" s="34">
        <f t="shared" si="160"/>
        <v>0</v>
      </c>
      <c r="AZ78" s="34">
        <f t="shared" si="160"/>
        <v>625</v>
      </c>
      <c r="BA78" s="184"/>
      <c r="BB78" s="184"/>
      <c r="BC78" s="184"/>
      <c r="BD78" s="184"/>
      <c r="BE78" s="184"/>
      <c r="BF78" s="184">
        <v>625</v>
      </c>
      <c r="BG78" s="184"/>
      <c r="BH78" s="184"/>
      <c r="BI78" s="184"/>
      <c r="BJ78" s="184"/>
      <c r="BK78" s="184"/>
      <c r="BL78" s="184"/>
      <c r="BM78" s="34">
        <f t="shared" si="161"/>
        <v>0</v>
      </c>
      <c r="BN78" s="34">
        <f t="shared" si="161"/>
        <v>0</v>
      </c>
      <c r="BO78" s="74"/>
      <c r="BP78" s="74"/>
      <c r="BQ78" s="74"/>
      <c r="BR78" s="74"/>
      <c r="BS78" s="74"/>
      <c r="BT78" s="74"/>
      <c r="BU78" s="74"/>
      <c r="BV78" s="74"/>
      <c r="BW78" s="74"/>
      <c r="BX78" s="74"/>
      <c r="BY78" s="74"/>
      <c r="BZ78" s="74"/>
      <c r="CA78" s="34">
        <f t="shared" si="162"/>
        <v>0</v>
      </c>
      <c r="CB78" s="34">
        <f t="shared" si="162"/>
        <v>0</v>
      </c>
      <c r="CC78" s="34"/>
      <c r="CD78" s="34"/>
      <c r="CE78" s="34"/>
      <c r="CF78" s="34"/>
      <c r="CG78" s="34"/>
      <c r="CH78" s="34"/>
      <c r="CI78" s="34"/>
      <c r="CJ78" s="34"/>
      <c r="CK78" s="34"/>
      <c r="CL78" s="34"/>
      <c r="CM78" s="34"/>
      <c r="CN78" s="34"/>
      <c r="CO78" s="34">
        <f t="shared" si="163"/>
        <v>0</v>
      </c>
      <c r="CP78" s="34">
        <f t="shared" si="163"/>
        <v>0</v>
      </c>
      <c r="CQ78" s="34"/>
      <c r="CR78" s="34"/>
      <c r="CS78" s="34"/>
      <c r="CT78" s="34"/>
      <c r="CU78" s="34"/>
      <c r="CV78" s="34"/>
      <c r="CW78" s="34"/>
      <c r="CX78" s="34"/>
      <c r="CY78" s="34"/>
      <c r="CZ78" s="34"/>
      <c r="DA78" s="34"/>
      <c r="DB78" s="34"/>
      <c r="DC78" s="50"/>
      <c r="DD78" s="50"/>
      <c r="DE78" s="50"/>
      <c r="DF78" s="50"/>
      <c r="DG78" s="50"/>
      <c r="DH78" s="50"/>
      <c r="DI78" s="50"/>
      <c r="DJ78" s="50"/>
      <c r="DK78" s="51"/>
      <c r="DL78" s="51"/>
      <c r="DM78" s="50"/>
      <c r="DN78" s="64">
        <f t="shared" ref="DN78:DN141" si="229">DP78+DR78+DT78+DV78+DX78+DZ78</f>
        <v>0</v>
      </c>
      <c r="DO78" s="64">
        <f t="shared" si="167"/>
        <v>625</v>
      </c>
      <c r="DP78" s="64">
        <f t="shared" ref="DP78:DP141" si="230">BA78</f>
        <v>0</v>
      </c>
      <c r="DQ78" s="64">
        <f t="shared" si="168"/>
        <v>0</v>
      </c>
      <c r="DR78" s="64">
        <f t="shared" si="169"/>
        <v>0</v>
      </c>
      <c r="DS78" s="64">
        <f t="shared" si="170"/>
        <v>0</v>
      </c>
      <c r="DT78" s="64">
        <f t="shared" si="171"/>
        <v>0</v>
      </c>
      <c r="DU78" s="64">
        <f t="shared" si="172"/>
        <v>625</v>
      </c>
      <c r="DV78" s="64">
        <f t="shared" si="173"/>
        <v>0</v>
      </c>
      <c r="DW78" s="64">
        <f t="shared" si="174"/>
        <v>0</v>
      </c>
      <c r="DX78" s="64">
        <f t="shared" si="175"/>
        <v>0</v>
      </c>
      <c r="DY78" s="64">
        <f t="shared" si="176"/>
        <v>0</v>
      </c>
      <c r="DZ78" s="64">
        <f t="shared" si="177"/>
        <v>0</v>
      </c>
      <c r="EA78" s="64">
        <f t="shared" si="178"/>
        <v>0</v>
      </c>
      <c r="EB78" s="64">
        <f t="shared" ref="EB78:EB141" si="231">ED78+EF78+EH78+EJ78+EL78+EN78</f>
        <v>0</v>
      </c>
      <c r="EC78" s="64">
        <f t="shared" si="179"/>
        <v>0</v>
      </c>
      <c r="ED78" s="64">
        <f t="shared" si="180"/>
        <v>0</v>
      </c>
      <c r="EE78" s="64">
        <f t="shared" si="181"/>
        <v>0</v>
      </c>
      <c r="EF78" s="64">
        <f t="shared" si="182"/>
        <v>0</v>
      </c>
      <c r="EG78" s="64">
        <f t="shared" si="183"/>
        <v>0</v>
      </c>
      <c r="EH78" s="64">
        <f t="shared" si="184"/>
        <v>0</v>
      </c>
      <c r="EI78" s="64">
        <f t="shared" si="185"/>
        <v>0</v>
      </c>
      <c r="EJ78" s="64">
        <f t="shared" si="186"/>
        <v>0</v>
      </c>
      <c r="EK78" s="64">
        <f t="shared" si="187"/>
        <v>0</v>
      </c>
      <c r="EL78" s="64">
        <f t="shared" si="188"/>
        <v>0</v>
      </c>
      <c r="EM78" s="64">
        <f t="shared" si="189"/>
        <v>0</v>
      </c>
      <c r="EN78" s="64">
        <f t="shared" si="190"/>
        <v>0</v>
      </c>
      <c r="EO78" s="64">
        <f t="shared" si="191"/>
        <v>0</v>
      </c>
      <c r="EP78" s="64">
        <f t="shared" ref="EP78:EP141" si="232">ER78+ET78+EV78+EX78+EZ78+FB78</f>
        <v>0</v>
      </c>
      <c r="EQ78" s="64">
        <f t="shared" si="192"/>
        <v>0</v>
      </c>
      <c r="ER78" s="64">
        <f t="shared" si="193"/>
        <v>0</v>
      </c>
      <c r="ES78" s="64">
        <f t="shared" si="194"/>
        <v>0</v>
      </c>
      <c r="ET78" s="64">
        <f t="shared" si="195"/>
        <v>0</v>
      </c>
      <c r="EU78" s="64">
        <f t="shared" si="196"/>
        <v>0</v>
      </c>
      <c r="EV78" s="64">
        <f t="shared" si="197"/>
        <v>0</v>
      </c>
      <c r="EW78" s="64">
        <f t="shared" si="198"/>
        <v>0</v>
      </c>
      <c r="EX78" s="64">
        <f t="shared" si="199"/>
        <v>0</v>
      </c>
      <c r="EY78" s="64">
        <f t="shared" si="200"/>
        <v>0</v>
      </c>
      <c r="EZ78" s="64">
        <f t="shared" si="201"/>
        <v>0</v>
      </c>
      <c r="FA78" s="64">
        <f t="shared" si="202"/>
        <v>0</v>
      </c>
      <c r="FB78" s="64">
        <f t="shared" si="203"/>
        <v>0</v>
      </c>
      <c r="FC78" s="64">
        <f t="shared" si="204"/>
        <v>0</v>
      </c>
      <c r="FD78" s="64">
        <f t="shared" ref="FD78:FD141" si="233">FF78+FH78+FJ78+FL78+FN78+FP78</f>
        <v>0</v>
      </c>
      <c r="FE78" s="64">
        <f t="shared" si="205"/>
        <v>0</v>
      </c>
      <c r="FF78" s="64">
        <f t="shared" si="206"/>
        <v>0</v>
      </c>
      <c r="FG78" s="64">
        <f t="shared" si="207"/>
        <v>0</v>
      </c>
      <c r="FH78" s="64">
        <f t="shared" si="208"/>
        <v>0</v>
      </c>
      <c r="FI78" s="64">
        <f t="shared" si="209"/>
        <v>0</v>
      </c>
      <c r="FJ78" s="64">
        <f t="shared" si="210"/>
        <v>0</v>
      </c>
      <c r="FK78" s="64">
        <f t="shared" si="211"/>
        <v>0</v>
      </c>
      <c r="FL78" s="64">
        <f t="shared" si="212"/>
        <v>0</v>
      </c>
      <c r="FM78" s="64">
        <f t="shared" si="213"/>
        <v>0</v>
      </c>
      <c r="FN78" s="64">
        <f t="shared" si="214"/>
        <v>0</v>
      </c>
      <c r="FO78" s="64">
        <f t="shared" si="215"/>
        <v>0</v>
      </c>
      <c r="FP78" s="64">
        <f t="shared" si="216"/>
        <v>0</v>
      </c>
      <c r="FQ78" s="64">
        <f t="shared" si="217"/>
        <v>0</v>
      </c>
      <c r="FR78" s="380">
        <f t="shared" si="165"/>
        <v>0</v>
      </c>
      <c r="FS78" s="380">
        <f t="shared" si="166"/>
        <v>625</v>
      </c>
      <c r="FT78" s="64">
        <f t="shared" ref="FT78:FT141" si="234">BA78+BO78+CC78+CQ78</f>
        <v>0</v>
      </c>
      <c r="FU78" s="64">
        <f t="shared" si="218"/>
        <v>0</v>
      </c>
      <c r="FV78" s="64">
        <f t="shared" si="219"/>
        <v>0</v>
      </c>
      <c r="FW78" s="64">
        <f t="shared" si="220"/>
        <v>0</v>
      </c>
      <c r="FX78" s="64">
        <f t="shared" si="221"/>
        <v>0</v>
      </c>
      <c r="FY78" s="64">
        <f t="shared" si="222"/>
        <v>625</v>
      </c>
      <c r="FZ78" s="64">
        <f t="shared" si="223"/>
        <v>0</v>
      </c>
      <c r="GA78" s="64">
        <f t="shared" si="224"/>
        <v>0</v>
      </c>
      <c r="GB78" s="64">
        <f t="shared" si="225"/>
        <v>0</v>
      </c>
      <c r="GC78" s="64">
        <f t="shared" si="226"/>
        <v>0</v>
      </c>
      <c r="GD78" s="64">
        <f t="shared" si="227"/>
        <v>0</v>
      </c>
      <c r="GE78" s="64">
        <f t="shared" si="228"/>
        <v>0</v>
      </c>
    </row>
    <row r="79" spans="1:187" s="52" customFormat="1" ht="22.5" hidden="1" customHeight="1">
      <c r="A79" s="49" t="s">
        <v>52</v>
      </c>
      <c r="B79" s="69" t="s">
        <v>56</v>
      </c>
      <c r="C79" s="530" t="s">
        <v>131</v>
      </c>
      <c r="D79" s="531"/>
      <c r="E79" s="49" t="s">
        <v>43</v>
      </c>
      <c r="F79" s="49"/>
      <c r="G79" s="50"/>
      <c r="H79" s="27"/>
      <c r="I79" s="27"/>
      <c r="J79" s="50">
        <v>2020</v>
      </c>
      <c r="K79" s="50">
        <v>2022</v>
      </c>
      <c r="L79" s="50"/>
      <c r="M79" s="27">
        <f t="shared" ref="M79:BP79" si="235">SUM(M80:M81)</f>
        <v>27037.7067058303</v>
      </c>
      <c r="N79" s="27"/>
      <c r="O79" s="27">
        <f t="shared" si="235"/>
        <v>27037.704899990298</v>
      </c>
      <c r="P79" s="27">
        <f t="shared" si="235"/>
        <v>0</v>
      </c>
      <c r="Q79" s="27">
        <f t="shared" si="235"/>
        <v>0</v>
      </c>
      <c r="R79" s="27">
        <f t="shared" si="235"/>
        <v>0</v>
      </c>
      <c r="S79" s="27">
        <f t="shared" si="235"/>
        <v>0</v>
      </c>
      <c r="T79" s="27">
        <f t="shared" si="235"/>
        <v>0</v>
      </c>
      <c r="U79" s="27">
        <f t="shared" si="235"/>
        <v>0</v>
      </c>
      <c r="V79" s="27">
        <f t="shared" si="235"/>
        <v>0</v>
      </c>
      <c r="W79" s="27">
        <f t="shared" si="235"/>
        <v>0</v>
      </c>
      <c r="X79" s="27">
        <f t="shared" si="235"/>
        <v>0</v>
      </c>
      <c r="Y79" s="27">
        <f t="shared" si="235"/>
        <v>0</v>
      </c>
      <c r="Z79" s="27">
        <f t="shared" si="235"/>
        <v>0</v>
      </c>
      <c r="AA79" s="27">
        <f t="shared" si="235"/>
        <v>0</v>
      </c>
      <c r="AB79" s="27">
        <f t="shared" si="235"/>
        <v>0</v>
      </c>
      <c r="AC79" s="27">
        <f t="shared" si="235"/>
        <v>0</v>
      </c>
      <c r="AD79" s="27">
        <f t="shared" si="235"/>
        <v>0</v>
      </c>
      <c r="AE79" s="27">
        <f t="shared" si="235"/>
        <v>0</v>
      </c>
      <c r="AF79" s="27"/>
      <c r="AG79" s="27">
        <f t="shared" si="235"/>
        <v>0</v>
      </c>
      <c r="AH79" s="27">
        <f>SUM(AH80:AH81)</f>
        <v>20831.316705830301</v>
      </c>
      <c r="AI79" s="27">
        <f t="shared" si="84"/>
        <v>0</v>
      </c>
      <c r="AJ79" s="27">
        <f t="shared" si="235"/>
        <v>0</v>
      </c>
      <c r="AK79" s="27">
        <f t="shared" si="235"/>
        <v>0</v>
      </c>
      <c r="AL79" s="27">
        <f t="shared" si="235"/>
        <v>0</v>
      </c>
      <c r="AM79" s="27">
        <f t="shared" si="235"/>
        <v>0</v>
      </c>
      <c r="AN79" s="27">
        <f t="shared" si="235"/>
        <v>0</v>
      </c>
      <c r="AO79" s="27">
        <f t="shared" si="235"/>
        <v>0</v>
      </c>
      <c r="AP79" s="27">
        <f t="shared" si="235"/>
        <v>0</v>
      </c>
      <c r="AQ79" s="27">
        <f t="shared" si="235"/>
        <v>0</v>
      </c>
      <c r="AR79" s="27">
        <f t="shared" si="235"/>
        <v>0</v>
      </c>
      <c r="AS79" s="27">
        <f t="shared" si="235"/>
        <v>20831.316705830301</v>
      </c>
      <c r="AT79" s="27">
        <f t="shared" si="235"/>
        <v>0</v>
      </c>
      <c r="AU79" s="27"/>
      <c r="AV79" s="27">
        <f t="shared" si="235"/>
        <v>6206.39</v>
      </c>
      <c r="AW79" s="27">
        <f t="shared" si="235"/>
        <v>6206.3881941599984</v>
      </c>
      <c r="AX79" s="27"/>
      <c r="AY79" s="27">
        <f t="shared" si="235"/>
        <v>27037.7067058303</v>
      </c>
      <c r="AZ79" s="27">
        <f t="shared" si="235"/>
        <v>27037.704899990298</v>
      </c>
      <c r="BA79" s="27">
        <f t="shared" si="235"/>
        <v>0</v>
      </c>
      <c r="BB79" s="27">
        <f t="shared" si="235"/>
        <v>0</v>
      </c>
      <c r="BC79" s="27">
        <f t="shared" si="235"/>
        <v>0</v>
      </c>
      <c r="BD79" s="27">
        <f t="shared" si="235"/>
        <v>0</v>
      </c>
      <c r="BE79" s="27">
        <f t="shared" si="235"/>
        <v>0</v>
      </c>
      <c r="BF79" s="27">
        <f t="shared" si="235"/>
        <v>0</v>
      </c>
      <c r="BG79" s="27">
        <f t="shared" si="235"/>
        <v>0</v>
      </c>
      <c r="BH79" s="27">
        <f t="shared" si="235"/>
        <v>20831.316705830301</v>
      </c>
      <c r="BI79" s="27">
        <f t="shared" si="235"/>
        <v>20831.316705830301</v>
      </c>
      <c r="BJ79" s="27">
        <f t="shared" si="235"/>
        <v>0</v>
      </c>
      <c r="BK79" s="27">
        <f t="shared" si="235"/>
        <v>6206.39</v>
      </c>
      <c r="BL79" s="27">
        <f t="shared" si="235"/>
        <v>6206.3881941599984</v>
      </c>
      <c r="BM79" s="27">
        <f t="shared" si="235"/>
        <v>0</v>
      </c>
      <c r="BN79" s="27">
        <f t="shared" si="235"/>
        <v>0</v>
      </c>
      <c r="BO79" s="27">
        <f t="shared" si="235"/>
        <v>0</v>
      </c>
      <c r="BP79" s="27">
        <f t="shared" si="235"/>
        <v>0</v>
      </c>
      <c r="BQ79" s="27">
        <f t="shared" ref="BQ79:DB79" si="236">SUM(BQ80:BQ81)</f>
        <v>0</v>
      </c>
      <c r="BR79" s="27">
        <f t="shared" si="236"/>
        <v>0</v>
      </c>
      <c r="BS79" s="27">
        <f t="shared" si="236"/>
        <v>0</v>
      </c>
      <c r="BT79" s="27">
        <f t="shared" si="236"/>
        <v>0</v>
      </c>
      <c r="BU79" s="27">
        <f t="shared" si="236"/>
        <v>0</v>
      </c>
      <c r="BV79" s="27">
        <f t="shared" si="236"/>
        <v>0</v>
      </c>
      <c r="BW79" s="27">
        <f t="shared" si="236"/>
        <v>0</v>
      </c>
      <c r="BX79" s="27">
        <f t="shared" si="236"/>
        <v>0</v>
      </c>
      <c r="BY79" s="27">
        <f t="shared" si="236"/>
        <v>0</v>
      </c>
      <c r="BZ79" s="27">
        <f t="shared" si="236"/>
        <v>0</v>
      </c>
      <c r="CA79" s="27">
        <f t="shared" si="236"/>
        <v>0</v>
      </c>
      <c r="CB79" s="27">
        <f t="shared" si="236"/>
        <v>0</v>
      </c>
      <c r="CC79" s="27">
        <f t="shared" si="236"/>
        <v>0</v>
      </c>
      <c r="CD79" s="27">
        <f t="shared" si="236"/>
        <v>0</v>
      </c>
      <c r="CE79" s="27">
        <f t="shared" si="236"/>
        <v>0</v>
      </c>
      <c r="CF79" s="27">
        <f t="shared" si="236"/>
        <v>0</v>
      </c>
      <c r="CG79" s="27">
        <f t="shared" si="236"/>
        <v>0</v>
      </c>
      <c r="CH79" s="27">
        <f t="shared" si="236"/>
        <v>0</v>
      </c>
      <c r="CI79" s="27">
        <f t="shared" si="236"/>
        <v>0</v>
      </c>
      <c r="CJ79" s="27">
        <f t="shared" si="236"/>
        <v>0</v>
      </c>
      <c r="CK79" s="27">
        <f t="shared" si="236"/>
        <v>0</v>
      </c>
      <c r="CL79" s="27">
        <f t="shared" si="236"/>
        <v>0</v>
      </c>
      <c r="CM79" s="27">
        <f t="shared" si="236"/>
        <v>0</v>
      </c>
      <c r="CN79" s="27">
        <f t="shared" si="236"/>
        <v>0</v>
      </c>
      <c r="CO79" s="27">
        <f t="shared" si="236"/>
        <v>0</v>
      </c>
      <c r="CP79" s="27">
        <f t="shared" si="236"/>
        <v>0</v>
      </c>
      <c r="CQ79" s="27">
        <f t="shared" si="236"/>
        <v>0</v>
      </c>
      <c r="CR79" s="27">
        <f t="shared" si="236"/>
        <v>0</v>
      </c>
      <c r="CS79" s="27">
        <f t="shared" si="236"/>
        <v>0</v>
      </c>
      <c r="CT79" s="27">
        <f t="shared" si="236"/>
        <v>0</v>
      </c>
      <c r="CU79" s="27">
        <f t="shared" si="236"/>
        <v>0</v>
      </c>
      <c r="CV79" s="27">
        <f t="shared" si="236"/>
        <v>0</v>
      </c>
      <c r="CW79" s="27">
        <f t="shared" si="236"/>
        <v>0</v>
      </c>
      <c r="CX79" s="27">
        <f t="shared" si="236"/>
        <v>0</v>
      </c>
      <c r="CY79" s="27">
        <f t="shared" si="236"/>
        <v>0</v>
      </c>
      <c r="CZ79" s="27">
        <f t="shared" si="236"/>
        <v>0</v>
      </c>
      <c r="DA79" s="27">
        <f t="shared" si="236"/>
        <v>0</v>
      </c>
      <c r="DB79" s="27">
        <f t="shared" si="236"/>
        <v>0</v>
      </c>
      <c r="DC79" s="51"/>
      <c r="DD79" s="51"/>
      <c r="DE79" s="51"/>
      <c r="DF79" s="51"/>
      <c r="DG79" s="51"/>
      <c r="DH79" s="51"/>
      <c r="DI79" s="27"/>
      <c r="DJ79" s="27"/>
      <c r="DK79" s="27"/>
      <c r="DL79" s="27">
        <f>SUM(DL80:DL81)</f>
        <v>4394.2515126808539</v>
      </c>
      <c r="DM79" s="27"/>
      <c r="DN79" s="64">
        <f t="shared" si="229"/>
        <v>27037.7067058303</v>
      </c>
      <c r="DO79" s="64">
        <f t="shared" si="167"/>
        <v>27037.704899990298</v>
      </c>
      <c r="DP79" s="64">
        <f t="shared" si="230"/>
        <v>0</v>
      </c>
      <c r="DQ79" s="64">
        <f t="shared" si="168"/>
        <v>0</v>
      </c>
      <c r="DR79" s="64">
        <f t="shared" si="169"/>
        <v>0</v>
      </c>
      <c r="DS79" s="64">
        <f t="shared" si="170"/>
        <v>0</v>
      </c>
      <c r="DT79" s="64">
        <f t="shared" si="171"/>
        <v>0</v>
      </c>
      <c r="DU79" s="64">
        <f t="shared" si="172"/>
        <v>0</v>
      </c>
      <c r="DV79" s="64">
        <f t="shared" si="173"/>
        <v>0</v>
      </c>
      <c r="DW79" s="64">
        <f t="shared" si="174"/>
        <v>20831.316705830301</v>
      </c>
      <c r="DX79" s="64">
        <f t="shared" si="175"/>
        <v>20831.316705830301</v>
      </c>
      <c r="DY79" s="64">
        <f t="shared" si="176"/>
        <v>0</v>
      </c>
      <c r="DZ79" s="64">
        <f t="shared" si="177"/>
        <v>6206.39</v>
      </c>
      <c r="EA79" s="64">
        <f t="shared" si="178"/>
        <v>6206.3881941599984</v>
      </c>
      <c r="EB79" s="64">
        <f t="shared" si="231"/>
        <v>0</v>
      </c>
      <c r="EC79" s="64">
        <f t="shared" si="179"/>
        <v>0</v>
      </c>
      <c r="ED79" s="64">
        <f t="shared" si="180"/>
        <v>0</v>
      </c>
      <c r="EE79" s="64">
        <f t="shared" si="181"/>
        <v>0</v>
      </c>
      <c r="EF79" s="64">
        <f t="shared" si="182"/>
        <v>0</v>
      </c>
      <c r="EG79" s="64">
        <f t="shared" si="183"/>
        <v>0</v>
      </c>
      <c r="EH79" s="64">
        <f t="shared" si="184"/>
        <v>0</v>
      </c>
      <c r="EI79" s="64">
        <f t="shared" si="185"/>
        <v>0</v>
      </c>
      <c r="EJ79" s="64">
        <f t="shared" si="186"/>
        <v>0</v>
      </c>
      <c r="EK79" s="64">
        <f t="shared" si="187"/>
        <v>0</v>
      </c>
      <c r="EL79" s="64">
        <f t="shared" si="188"/>
        <v>0</v>
      </c>
      <c r="EM79" s="64">
        <f t="shared" si="189"/>
        <v>0</v>
      </c>
      <c r="EN79" s="64">
        <f t="shared" si="190"/>
        <v>0</v>
      </c>
      <c r="EO79" s="64">
        <f t="shared" si="191"/>
        <v>0</v>
      </c>
      <c r="EP79" s="64">
        <f t="shared" si="232"/>
        <v>0</v>
      </c>
      <c r="EQ79" s="64">
        <f t="shared" si="192"/>
        <v>0</v>
      </c>
      <c r="ER79" s="64">
        <f t="shared" si="193"/>
        <v>0</v>
      </c>
      <c r="ES79" s="64">
        <f t="shared" si="194"/>
        <v>0</v>
      </c>
      <c r="ET79" s="64">
        <f t="shared" si="195"/>
        <v>0</v>
      </c>
      <c r="EU79" s="64">
        <f t="shared" si="196"/>
        <v>0</v>
      </c>
      <c r="EV79" s="64">
        <f t="shared" si="197"/>
        <v>0</v>
      </c>
      <c r="EW79" s="64">
        <f t="shared" si="198"/>
        <v>0</v>
      </c>
      <c r="EX79" s="64">
        <f t="shared" si="199"/>
        <v>0</v>
      </c>
      <c r="EY79" s="64">
        <f t="shared" si="200"/>
        <v>0</v>
      </c>
      <c r="EZ79" s="64">
        <f t="shared" si="201"/>
        <v>0</v>
      </c>
      <c r="FA79" s="64">
        <f t="shared" si="202"/>
        <v>0</v>
      </c>
      <c r="FB79" s="64">
        <f t="shared" si="203"/>
        <v>0</v>
      </c>
      <c r="FC79" s="64">
        <f t="shared" si="204"/>
        <v>0</v>
      </c>
      <c r="FD79" s="64">
        <f t="shared" si="233"/>
        <v>0</v>
      </c>
      <c r="FE79" s="64">
        <f t="shared" si="205"/>
        <v>0</v>
      </c>
      <c r="FF79" s="64">
        <f t="shared" si="206"/>
        <v>0</v>
      </c>
      <c r="FG79" s="64">
        <f t="shared" si="207"/>
        <v>0</v>
      </c>
      <c r="FH79" s="64">
        <f t="shared" si="208"/>
        <v>0</v>
      </c>
      <c r="FI79" s="64">
        <f t="shared" si="209"/>
        <v>0</v>
      </c>
      <c r="FJ79" s="64">
        <f t="shared" si="210"/>
        <v>0</v>
      </c>
      <c r="FK79" s="64">
        <f t="shared" si="211"/>
        <v>0</v>
      </c>
      <c r="FL79" s="64">
        <f t="shared" si="212"/>
        <v>0</v>
      </c>
      <c r="FM79" s="64">
        <f t="shared" si="213"/>
        <v>0</v>
      </c>
      <c r="FN79" s="64">
        <f t="shared" si="214"/>
        <v>0</v>
      </c>
      <c r="FO79" s="64">
        <f t="shared" si="215"/>
        <v>0</v>
      </c>
      <c r="FP79" s="64">
        <f t="shared" si="216"/>
        <v>0</v>
      </c>
      <c r="FQ79" s="64">
        <f t="shared" si="217"/>
        <v>0</v>
      </c>
      <c r="FR79" s="380">
        <f t="shared" si="165"/>
        <v>27037.7067058303</v>
      </c>
      <c r="FS79" s="380">
        <f t="shared" si="166"/>
        <v>27037.704899990298</v>
      </c>
      <c r="FT79" s="64">
        <f t="shared" si="234"/>
        <v>0</v>
      </c>
      <c r="FU79" s="64">
        <f t="shared" si="218"/>
        <v>0</v>
      </c>
      <c r="FV79" s="64">
        <f t="shared" si="219"/>
        <v>0</v>
      </c>
      <c r="FW79" s="64">
        <f t="shared" si="220"/>
        <v>0</v>
      </c>
      <c r="FX79" s="64">
        <f t="shared" si="221"/>
        <v>0</v>
      </c>
      <c r="FY79" s="64">
        <f t="shared" si="222"/>
        <v>0</v>
      </c>
      <c r="FZ79" s="64">
        <f t="shared" si="223"/>
        <v>0</v>
      </c>
      <c r="GA79" s="64">
        <f t="shared" si="224"/>
        <v>20831.316705830301</v>
      </c>
      <c r="GB79" s="64">
        <f t="shared" si="225"/>
        <v>20831.316705830301</v>
      </c>
      <c r="GC79" s="64">
        <f t="shared" si="226"/>
        <v>0</v>
      </c>
      <c r="GD79" s="64">
        <f t="shared" si="227"/>
        <v>6206.39</v>
      </c>
      <c r="GE79" s="64">
        <f t="shared" si="228"/>
        <v>6206.3881941599984</v>
      </c>
    </row>
    <row r="80" spans="1:187" s="35" customFormat="1" ht="22.5" hidden="1" customHeight="1" outlineLevel="2">
      <c r="A80" s="57" t="s">
        <v>94</v>
      </c>
      <c r="B80" s="60" t="s">
        <v>507</v>
      </c>
      <c r="C80" s="282" t="s">
        <v>125</v>
      </c>
      <c r="D80" s="282" t="s">
        <v>198</v>
      </c>
      <c r="E80" s="359" t="s">
        <v>21</v>
      </c>
      <c r="F80" s="359"/>
      <c r="G80" s="245" t="s">
        <v>49</v>
      </c>
      <c r="H80" s="245">
        <v>23.59</v>
      </c>
      <c r="I80" s="245">
        <v>22.18</v>
      </c>
      <c r="J80" s="245">
        <v>2020</v>
      </c>
      <c r="K80" s="245">
        <v>2020</v>
      </c>
      <c r="L80" s="245"/>
      <c r="M80" s="34">
        <f>+P80+R80+T80+AG80+AS80+AV80</f>
        <v>20831.316705830301</v>
      </c>
      <c r="N80" s="34"/>
      <c r="O80" s="34">
        <f t="shared" ref="O80:O81" si="237">+Q80+S80+U80+AH80+AT80+AW80</f>
        <v>20831.316705830301</v>
      </c>
      <c r="P80" s="34">
        <f t="shared" ref="P80:U81" si="238">BA80+BO80+CC80+CQ80</f>
        <v>0</v>
      </c>
      <c r="Q80" s="34">
        <f t="shared" si="238"/>
        <v>0</v>
      </c>
      <c r="R80" s="34">
        <f t="shared" si="238"/>
        <v>0</v>
      </c>
      <c r="S80" s="34">
        <f t="shared" si="238"/>
        <v>0</v>
      </c>
      <c r="T80" s="34">
        <f t="shared" si="238"/>
        <v>0</v>
      </c>
      <c r="U80" s="34">
        <f t="shared" si="238"/>
        <v>0</v>
      </c>
      <c r="V80" s="66">
        <f t="shared" si="85"/>
        <v>0</v>
      </c>
      <c r="W80" s="34"/>
      <c r="X80" s="34"/>
      <c r="Y80" s="34"/>
      <c r="Z80" s="34"/>
      <c r="AA80" s="34"/>
      <c r="AB80" s="34"/>
      <c r="AC80" s="34"/>
      <c r="AD80" s="34"/>
      <c r="AE80" s="34"/>
      <c r="AF80" s="34"/>
      <c r="AG80" s="34">
        <f>BG80+BU80+CI80+CW80</f>
        <v>0</v>
      </c>
      <c r="AH80" s="34">
        <f>BH80+BV80+CJ80+CX80</f>
        <v>20831.316705830301</v>
      </c>
      <c r="AI80" s="34">
        <f t="shared" si="84"/>
        <v>0</v>
      </c>
      <c r="AJ80" s="34"/>
      <c r="AK80" s="34"/>
      <c r="AL80" s="34"/>
      <c r="AM80" s="34"/>
      <c r="AN80" s="34"/>
      <c r="AO80" s="34"/>
      <c r="AP80" s="34"/>
      <c r="AQ80" s="34"/>
      <c r="AR80" s="34"/>
      <c r="AS80" s="34">
        <f>BI80+BW80+CK80+CY80</f>
        <v>20831.316705830301</v>
      </c>
      <c r="AT80" s="34">
        <f>BJ80+BX80+CL80+CZ80</f>
        <v>0</v>
      </c>
      <c r="AU80" s="34"/>
      <c r="AV80" s="34">
        <f t="shared" ref="AV80:AW81" si="239">BK80+BY80+CM80+DA80</f>
        <v>0</v>
      </c>
      <c r="AW80" s="34">
        <f t="shared" si="239"/>
        <v>0</v>
      </c>
      <c r="AX80" s="34"/>
      <c r="AY80" s="34">
        <f t="shared" ref="AY80:AZ81" si="240">+BA80+BC80+BE80+BG80+BI80+BK80</f>
        <v>20831.316705830301</v>
      </c>
      <c r="AZ80" s="34">
        <f t="shared" si="240"/>
        <v>20831.316705830301</v>
      </c>
      <c r="BA80" s="185"/>
      <c r="BB80" s="185"/>
      <c r="BC80" s="185"/>
      <c r="BD80" s="185"/>
      <c r="BE80" s="184"/>
      <c r="BF80" s="184"/>
      <c r="BG80" s="184"/>
      <c r="BH80" s="184">
        <v>20831.316705830301</v>
      </c>
      <c r="BI80" s="184">
        <v>20831.316705830301</v>
      </c>
      <c r="BJ80" s="184"/>
      <c r="BK80" s="184"/>
      <c r="BL80" s="184"/>
      <c r="BM80" s="34">
        <f t="shared" ref="BM80:BN81" si="241">+BO80+BQ80+BS80+BU80+BW80+BY80</f>
        <v>0</v>
      </c>
      <c r="BN80" s="34">
        <f t="shared" si="241"/>
        <v>0</v>
      </c>
      <c r="BO80" s="245"/>
      <c r="BP80" s="245"/>
      <c r="BQ80" s="245"/>
      <c r="BR80" s="245"/>
      <c r="BS80" s="34"/>
      <c r="BT80" s="34"/>
      <c r="BU80" s="245"/>
      <c r="BV80" s="245"/>
      <c r="BW80" s="245"/>
      <c r="BX80" s="245"/>
      <c r="BY80" s="245"/>
      <c r="BZ80" s="245"/>
      <c r="CA80" s="34">
        <f t="shared" si="162"/>
        <v>0</v>
      </c>
      <c r="CB80" s="34">
        <f t="shared" si="162"/>
        <v>0</v>
      </c>
      <c r="CC80" s="34"/>
      <c r="CD80" s="34"/>
      <c r="CE80" s="34"/>
      <c r="CF80" s="34"/>
      <c r="CG80" s="34"/>
      <c r="CH80" s="34"/>
      <c r="CI80" s="34"/>
      <c r="CJ80" s="34"/>
      <c r="CK80" s="34"/>
      <c r="CL80" s="34"/>
      <c r="CM80" s="34"/>
      <c r="CN80" s="34"/>
      <c r="CO80" s="34">
        <f t="shared" ref="CO80:CP81" si="242">+CQ80+CS80+CU80+CW80+CY80+DA80</f>
        <v>0</v>
      </c>
      <c r="CP80" s="34">
        <f t="shared" si="242"/>
        <v>0</v>
      </c>
      <c r="CQ80" s="245"/>
      <c r="CR80" s="245"/>
      <c r="CS80" s="245"/>
      <c r="CT80" s="245"/>
      <c r="CU80" s="245"/>
      <c r="CV80" s="245"/>
      <c r="CW80" s="245"/>
      <c r="CX80" s="245"/>
      <c r="CY80" s="245"/>
      <c r="CZ80" s="358"/>
      <c r="DA80" s="358"/>
      <c r="DB80" s="358"/>
      <c r="DC80" s="245">
        <v>0</v>
      </c>
      <c r="DD80" s="245">
        <v>1</v>
      </c>
      <c r="DE80" s="245">
        <v>0</v>
      </c>
      <c r="DF80" s="245">
        <v>1</v>
      </c>
      <c r="DG80" s="245">
        <v>0</v>
      </c>
      <c r="DH80" s="245">
        <f t="shared" si="164"/>
        <v>2</v>
      </c>
      <c r="DI80" s="245"/>
      <c r="DJ80" s="245"/>
      <c r="DK80" s="34">
        <v>932.71515006646678</v>
      </c>
      <c r="DL80" s="34">
        <f>3820294.58276228/1000</f>
        <v>3820.2945827622798</v>
      </c>
      <c r="DM80" s="34">
        <v>5.45</v>
      </c>
      <c r="DN80" s="64">
        <f t="shared" si="229"/>
        <v>20831.316705830301</v>
      </c>
      <c r="DO80" s="64">
        <f t="shared" si="167"/>
        <v>20831.316705830301</v>
      </c>
      <c r="DP80" s="64">
        <f t="shared" si="230"/>
        <v>0</v>
      </c>
      <c r="DQ80" s="64">
        <f t="shared" si="168"/>
        <v>0</v>
      </c>
      <c r="DR80" s="64">
        <f t="shared" si="169"/>
        <v>0</v>
      </c>
      <c r="DS80" s="64">
        <f t="shared" si="170"/>
        <v>0</v>
      </c>
      <c r="DT80" s="64">
        <f t="shared" si="171"/>
        <v>0</v>
      </c>
      <c r="DU80" s="64">
        <f t="shared" si="172"/>
        <v>0</v>
      </c>
      <c r="DV80" s="64">
        <f t="shared" si="173"/>
        <v>0</v>
      </c>
      <c r="DW80" s="64">
        <f t="shared" si="174"/>
        <v>20831.316705830301</v>
      </c>
      <c r="DX80" s="64">
        <f t="shared" si="175"/>
        <v>20831.316705830301</v>
      </c>
      <c r="DY80" s="64">
        <f t="shared" si="176"/>
        <v>0</v>
      </c>
      <c r="DZ80" s="64">
        <f t="shared" si="177"/>
        <v>0</v>
      </c>
      <c r="EA80" s="64">
        <f t="shared" si="178"/>
        <v>0</v>
      </c>
      <c r="EB80" s="64">
        <f t="shared" si="231"/>
        <v>0</v>
      </c>
      <c r="EC80" s="64">
        <f t="shared" si="179"/>
        <v>0</v>
      </c>
      <c r="ED80" s="64">
        <f t="shared" si="180"/>
        <v>0</v>
      </c>
      <c r="EE80" s="64">
        <f t="shared" si="181"/>
        <v>0</v>
      </c>
      <c r="EF80" s="64">
        <f t="shared" si="182"/>
        <v>0</v>
      </c>
      <c r="EG80" s="64">
        <f t="shared" si="183"/>
        <v>0</v>
      </c>
      <c r="EH80" s="64">
        <f t="shared" si="184"/>
        <v>0</v>
      </c>
      <c r="EI80" s="64">
        <f t="shared" si="185"/>
        <v>0</v>
      </c>
      <c r="EJ80" s="64">
        <f t="shared" si="186"/>
        <v>0</v>
      </c>
      <c r="EK80" s="64">
        <f t="shared" si="187"/>
        <v>0</v>
      </c>
      <c r="EL80" s="64">
        <f t="shared" si="188"/>
        <v>0</v>
      </c>
      <c r="EM80" s="64">
        <f t="shared" si="189"/>
        <v>0</v>
      </c>
      <c r="EN80" s="64">
        <f t="shared" si="190"/>
        <v>0</v>
      </c>
      <c r="EO80" s="64">
        <f t="shared" si="191"/>
        <v>0</v>
      </c>
      <c r="EP80" s="64">
        <f t="shared" si="232"/>
        <v>0</v>
      </c>
      <c r="EQ80" s="64">
        <f t="shared" si="192"/>
        <v>0</v>
      </c>
      <c r="ER80" s="64">
        <f t="shared" si="193"/>
        <v>0</v>
      </c>
      <c r="ES80" s="64">
        <f t="shared" si="194"/>
        <v>0</v>
      </c>
      <c r="ET80" s="64">
        <f t="shared" si="195"/>
        <v>0</v>
      </c>
      <c r="EU80" s="64">
        <f t="shared" si="196"/>
        <v>0</v>
      </c>
      <c r="EV80" s="64">
        <f t="shared" si="197"/>
        <v>0</v>
      </c>
      <c r="EW80" s="64">
        <f t="shared" si="198"/>
        <v>0</v>
      </c>
      <c r="EX80" s="64">
        <f t="shared" si="199"/>
        <v>0</v>
      </c>
      <c r="EY80" s="64">
        <f t="shared" si="200"/>
        <v>0</v>
      </c>
      <c r="EZ80" s="64">
        <f t="shared" si="201"/>
        <v>0</v>
      </c>
      <c r="FA80" s="64">
        <f t="shared" si="202"/>
        <v>0</v>
      </c>
      <c r="FB80" s="64">
        <f t="shared" si="203"/>
        <v>0</v>
      </c>
      <c r="FC80" s="64">
        <f t="shared" si="204"/>
        <v>0</v>
      </c>
      <c r="FD80" s="64">
        <f t="shared" si="233"/>
        <v>0</v>
      </c>
      <c r="FE80" s="64">
        <f t="shared" si="205"/>
        <v>0</v>
      </c>
      <c r="FF80" s="64">
        <f t="shared" si="206"/>
        <v>0</v>
      </c>
      <c r="FG80" s="64">
        <f t="shared" si="207"/>
        <v>0</v>
      </c>
      <c r="FH80" s="64">
        <f t="shared" si="208"/>
        <v>0</v>
      </c>
      <c r="FI80" s="64">
        <f t="shared" si="209"/>
        <v>0</v>
      </c>
      <c r="FJ80" s="64">
        <f t="shared" si="210"/>
        <v>0</v>
      </c>
      <c r="FK80" s="64">
        <f t="shared" si="211"/>
        <v>0</v>
      </c>
      <c r="FL80" s="64">
        <f t="shared" si="212"/>
        <v>0</v>
      </c>
      <c r="FM80" s="64">
        <f t="shared" si="213"/>
        <v>0</v>
      </c>
      <c r="FN80" s="64">
        <f t="shared" si="214"/>
        <v>0</v>
      </c>
      <c r="FO80" s="64">
        <f t="shared" si="215"/>
        <v>0</v>
      </c>
      <c r="FP80" s="64">
        <f t="shared" si="216"/>
        <v>0</v>
      </c>
      <c r="FQ80" s="64">
        <f t="shared" si="217"/>
        <v>0</v>
      </c>
      <c r="FR80" s="380">
        <f t="shared" si="165"/>
        <v>20831.316705830301</v>
      </c>
      <c r="FS80" s="380">
        <f t="shared" si="166"/>
        <v>20831.316705830301</v>
      </c>
      <c r="FT80" s="64">
        <f t="shared" si="234"/>
        <v>0</v>
      </c>
      <c r="FU80" s="64">
        <f t="shared" si="218"/>
        <v>0</v>
      </c>
      <c r="FV80" s="64">
        <f t="shared" si="219"/>
        <v>0</v>
      </c>
      <c r="FW80" s="64">
        <f t="shared" si="220"/>
        <v>0</v>
      </c>
      <c r="FX80" s="64">
        <f t="shared" si="221"/>
        <v>0</v>
      </c>
      <c r="FY80" s="64">
        <f t="shared" si="222"/>
        <v>0</v>
      </c>
      <c r="FZ80" s="64">
        <f t="shared" si="223"/>
        <v>0</v>
      </c>
      <c r="GA80" s="64">
        <f t="shared" si="224"/>
        <v>20831.316705830301</v>
      </c>
      <c r="GB80" s="64">
        <f t="shared" si="225"/>
        <v>20831.316705830301</v>
      </c>
      <c r="GC80" s="64">
        <f t="shared" si="226"/>
        <v>0</v>
      </c>
      <c r="GD80" s="64">
        <f t="shared" si="227"/>
        <v>0</v>
      </c>
      <c r="GE80" s="64">
        <f t="shared" si="228"/>
        <v>0</v>
      </c>
    </row>
    <row r="81" spans="1:187" s="35" customFormat="1" ht="22.5" hidden="1" customHeight="1" outlineLevel="2">
      <c r="A81" s="57" t="s">
        <v>95</v>
      </c>
      <c r="B81" s="60" t="s">
        <v>508</v>
      </c>
      <c r="C81" s="282" t="s">
        <v>125</v>
      </c>
      <c r="D81" s="282" t="s">
        <v>202</v>
      </c>
      <c r="E81" s="359" t="s">
        <v>59</v>
      </c>
      <c r="F81" s="359"/>
      <c r="G81" s="245" t="s">
        <v>49</v>
      </c>
      <c r="H81" s="245">
        <v>0.69</v>
      </c>
      <c r="I81" s="245">
        <v>0.86</v>
      </c>
      <c r="J81" s="245">
        <v>2022</v>
      </c>
      <c r="K81" s="245">
        <v>2022</v>
      </c>
      <c r="L81" s="245"/>
      <c r="M81" s="34">
        <f>+P81+R81+T81+AG81+AS81+AV81</f>
        <v>6206.39</v>
      </c>
      <c r="N81" s="34"/>
      <c r="O81" s="34">
        <f t="shared" si="237"/>
        <v>6206.3881941599984</v>
      </c>
      <c r="P81" s="34">
        <f t="shared" si="238"/>
        <v>0</v>
      </c>
      <c r="Q81" s="34">
        <f t="shared" si="238"/>
        <v>0</v>
      </c>
      <c r="R81" s="34">
        <f t="shared" si="238"/>
        <v>0</v>
      </c>
      <c r="S81" s="34">
        <f t="shared" si="238"/>
        <v>0</v>
      </c>
      <c r="T81" s="34">
        <f t="shared" si="238"/>
        <v>0</v>
      </c>
      <c r="U81" s="34">
        <f t="shared" si="238"/>
        <v>0</v>
      </c>
      <c r="V81" s="66">
        <f t="shared" si="85"/>
        <v>0</v>
      </c>
      <c r="W81" s="34"/>
      <c r="X81" s="34"/>
      <c r="Y81" s="34"/>
      <c r="Z81" s="34"/>
      <c r="AA81" s="34"/>
      <c r="AB81" s="34"/>
      <c r="AC81" s="34"/>
      <c r="AD81" s="34"/>
      <c r="AE81" s="34"/>
      <c r="AF81" s="34"/>
      <c r="AG81" s="34">
        <f t="shared" ref="AG81:AH81" si="243">BG81+BU81+CI81+CW81</f>
        <v>0</v>
      </c>
      <c r="AH81" s="34">
        <f t="shared" si="243"/>
        <v>0</v>
      </c>
      <c r="AI81" s="34">
        <f t="shared" ref="AI81:AI146" si="244">SUM(AJ81:AR81)</f>
        <v>0</v>
      </c>
      <c r="AJ81" s="34"/>
      <c r="AK81" s="34"/>
      <c r="AL81" s="34"/>
      <c r="AM81" s="34"/>
      <c r="AN81" s="34"/>
      <c r="AO81" s="34"/>
      <c r="AP81" s="34"/>
      <c r="AQ81" s="34"/>
      <c r="AR81" s="34"/>
      <c r="AS81" s="34">
        <f t="shared" ref="AS81:AT81" si="245">BI81+BW81+CK81+CY81</f>
        <v>0</v>
      </c>
      <c r="AT81" s="34">
        <f t="shared" si="245"/>
        <v>0</v>
      </c>
      <c r="AU81" s="34"/>
      <c r="AV81" s="34">
        <f t="shared" si="239"/>
        <v>6206.39</v>
      </c>
      <c r="AW81" s="34">
        <f t="shared" si="239"/>
        <v>6206.3881941599984</v>
      </c>
      <c r="AX81" s="34"/>
      <c r="AY81" s="34">
        <f t="shared" si="240"/>
        <v>6206.39</v>
      </c>
      <c r="AZ81" s="34">
        <f t="shared" si="240"/>
        <v>6206.3881941599984</v>
      </c>
      <c r="BA81" s="184"/>
      <c r="BB81" s="184"/>
      <c r="BC81" s="184"/>
      <c r="BD81" s="184"/>
      <c r="BE81" s="184"/>
      <c r="BF81" s="184"/>
      <c r="BG81" s="184"/>
      <c r="BH81" s="184"/>
      <c r="BI81" s="184">
        <v>0</v>
      </c>
      <c r="BJ81" s="184"/>
      <c r="BK81" s="184">
        <v>6206.39</v>
      </c>
      <c r="BL81" s="184">
        <v>6206.3881941599984</v>
      </c>
      <c r="BM81" s="34">
        <f t="shared" si="241"/>
        <v>0</v>
      </c>
      <c r="BN81" s="34">
        <f t="shared" si="241"/>
        <v>0</v>
      </c>
      <c r="BO81" s="245"/>
      <c r="BP81" s="245"/>
      <c r="BQ81" s="245"/>
      <c r="BR81" s="245"/>
      <c r="BS81" s="245"/>
      <c r="BT81" s="245"/>
      <c r="BU81" s="245"/>
      <c r="BV81" s="245"/>
      <c r="BW81" s="245"/>
      <c r="BX81" s="245"/>
      <c r="BY81" s="245"/>
      <c r="BZ81" s="245"/>
      <c r="CA81" s="34">
        <f t="shared" si="162"/>
        <v>0</v>
      </c>
      <c r="CB81" s="34">
        <f t="shared" si="162"/>
        <v>0</v>
      </c>
      <c r="CC81" s="34"/>
      <c r="CD81" s="34"/>
      <c r="CE81" s="34"/>
      <c r="CF81" s="34"/>
      <c r="CG81" s="34"/>
      <c r="CH81" s="34"/>
      <c r="CI81" s="34"/>
      <c r="CJ81" s="34"/>
      <c r="CK81" s="34"/>
      <c r="CL81" s="34"/>
      <c r="CM81" s="34"/>
      <c r="CN81" s="34"/>
      <c r="CO81" s="34">
        <f t="shared" si="242"/>
        <v>0</v>
      </c>
      <c r="CP81" s="34">
        <f t="shared" si="242"/>
        <v>0</v>
      </c>
      <c r="CQ81" s="245"/>
      <c r="CR81" s="245"/>
      <c r="CS81" s="245"/>
      <c r="CT81" s="245"/>
      <c r="CU81" s="245"/>
      <c r="CV81" s="245"/>
      <c r="CW81" s="245"/>
      <c r="CX81" s="245"/>
      <c r="CY81" s="245"/>
      <c r="CZ81" s="358"/>
      <c r="DA81" s="358"/>
      <c r="DB81" s="358"/>
      <c r="DC81" s="245">
        <v>0</v>
      </c>
      <c r="DD81" s="245">
        <v>1</v>
      </c>
      <c r="DE81" s="245">
        <v>0</v>
      </c>
      <c r="DF81" s="245">
        <v>1</v>
      </c>
      <c r="DG81" s="245">
        <v>0</v>
      </c>
      <c r="DH81" s="245">
        <f t="shared" si="164"/>
        <v>2</v>
      </c>
      <c r="DI81" s="245"/>
      <c r="DJ81" s="245"/>
      <c r="DK81" s="34">
        <v>139.24330170063286</v>
      </c>
      <c r="DL81" s="34">
        <f>573956.929918574/1000</f>
        <v>573.95692991857402</v>
      </c>
      <c r="DM81" s="34">
        <v>10.813334364723993</v>
      </c>
      <c r="DN81" s="64">
        <f t="shared" si="229"/>
        <v>6206.39</v>
      </c>
      <c r="DO81" s="64">
        <f t="shared" si="167"/>
        <v>6206.3881941599984</v>
      </c>
      <c r="DP81" s="64">
        <f t="shared" si="230"/>
        <v>0</v>
      </c>
      <c r="DQ81" s="64">
        <f t="shared" si="168"/>
        <v>0</v>
      </c>
      <c r="DR81" s="64">
        <f t="shared" si="169"/>
        <v>0</v>
      </c>
      <c r="DS81" s="64">
        <f t="shared" si="170"/>
        <v>0</v>
      </c>
      <c r="DT81" s="64">
        <f t="shared" si="171"/>
        <v>0</v>
      </c>
      <c r="DU81" s="64">
        <f t="shared" si="172"/>
        <v>0</v>
      </c>
      <c r="DV81" s="64">
        <f t="shared" si="173"/>
        <v>0</v>
      </c>
      <c r="DW81" s="64">
        <f t="shared" si="174"/>
        <v>0</v>
      </c>
      <c r="DX81" s="64">
        <f t="shared" si="175"/>
        <v>0</v>
      </c>
      <c r="DY81" s="64">
        <f t="shared" si="176"/>
        <v>0</v>
      </c>
      <c r="DZ81" s="64">
        <f t="shared" si="177"/>
        <v>6206.39</v>
      </c>
      <c r="EA81" s="64">
        <f t="shared" si="178"/>
        <v>6206.3881941599984</v>
      </c>
      <c r="EB81" s="64">
        <f t="shared" si="231"/>
        <v>0</v>
      </c>
      <c r="EC81" s="64">
        <f t="shared" si="179"/>
        <v>0</v>
      </c>
      <c r="ED81" s="64">
        <f t="shared" si="180"/>
        <v>0</v>
      </c>
      <c r="EE81" s="64">
        <f t="shared" si="181"/>
        <v>0</v>
      </c>
      <c r="EF81" s="64">
        <f t="shared" si="182"/>
        <v>0</v>
      </c>
      <c r="EG81" s="64">
        <f t="shared" si="183"/>
        <v>0</v>
      </c>
      <c r="EH81" s="64">
        <f t="shared" si="184"/>
        <v>0</v>
      </c>
      <c r="EI81" s="64">
        <f t="shared" si="185"/>
        <v>0</v>
      </c>
      <c r="EJ81" s="64">
        <f t="shared" si="186"/>
        <v>0</v>
      </c>
      <c r="EK81" s="64">
        <f t="shared" si="187"/>
        <v>0</v>
      </c>
      <c r="EL81" s="64">
        <f t="shared" si="188"/>
        <v>0</v>
      </c>
      <c r="EM81" s="64">
        <f t="shared" si="189"/>
        <v>0</v>
      </c>
      <c r="EN81" s="64">
        <f t="shared" si="190"/>
        <v>0</v>
      </c>
      <c r="EO81" s="64">
        <f t="shared" si="191"/>
        <v>0</v>
      </c>
      <c r="EP81" s="64">
        <f t="shared" si="232"/>
        <v>0</v>
      </c>
      <c r="EQ81" s="64">
        <f t="shared" si="192"/>
        <v>0</v>
      </c>
      <c r="ER81" s="64">
        <f t="shared" si="193"/>
        <v>0</v>
      </c>
      <c r="ES81" s="64">
        <f t="shared" si="194"/>
        <v>0</v>
      </c>
      <c r="ET81" s="64">
        <f t="shared" si="195"/>
        <v>0</v>
      </c>
      <c r="EU81" s="64">
        <f t="shared" si="196"/>
        <v>0</v>
      </c>
      <c r="EV81" s="64">
        <f t="shared" si="197"/>
        <v>0</v>
      </c>
      <c r="EW81" s="64">
        <f t="shared" si="198"/>
        <v>0</v>
      </c>
      <c r="EX81" s="64">
        <f t="shared" si="199"/>
        <v>0</v>
      </c>
      <c r="EY81" s="64">
        <f t="shared" si="200"/>
        <v>0</v>
      </c>
      <c r="EZ81" s="64">
        <f t="shared" si="201"/>
        <v>0</v>
      </c>
      <c r="FA81" s="64">
        <f t="shared" si="202"/>
        <v>0</v>
      </c>
      <c r="FB81" s="64">
        <f t="shared" si="203"/>
        <v>0</v>
      </c>
      <c r="FC81" s="64">
        <f t="shared" si="204"/>
        <v>0</v>
      </c>
      <c r="FD81" s="64">
        <f t="shared" si="233"/>
        <v>0</v>
      </c>
      <c r="FE81" s="64">
        <f t="shared" si="205"/>
        <v>0</v>
      </c>
      <c r="FF81" s="64">
        <f t="shared" si="206"/>
        <v>0</v>
      </c>
      <c r="FG81" s="64">
        <f t="shared" si="207"/>
        <v>0</v>
      </c>
      <c r="FH81" s="64">
        <f t="shared" si="208"/>
        <v>0</v>
      </c>
      <c r="FI81" s="64">
        <f t="shared" si="209"/>
        <v>0</v>
      </c>
      <c r="FJ81" s="64">
        <f t="shared" si="210"/>
        <v>0</v>
      </c>
      <c r="FK81" s="64">
        <f t="shared" si="211"/>
        <v>0</v>
      </c>
      <c r="FL81" s="64">
        <f t="shared" si="212"/>
        <v>0</v>
      </c>
      <c r="FM81" s="64">
        <f t="shared" si="213"/>
        <v>0</v>
      </c>
      <c r="FN81" s="64">
        <f t="shared" si="214"/>
        <v>0</v>
      </c>
      <c r="FO81" s="64">
        <f t="shared" si="215"/>
        <v>0</v>
      </c>
      <c r="FP81" s="64">
        <f t="shared" si="216"/>
        <v>0</v>
      </c>
      <c r="FQ81" s="64">
        <f t="shared" si="217"/>
        <v>0</v>
      </c>
      <c r="FR81" s="380">
        <f t="shared" si="165"/>
        <v>6206.39</v>
      </c>
      <c r="FS81" s="380">
        <f t="shared" si="166"/>
        <v>6206.3881941599984</v>
      </c>
      <c r="FT81" s="64">
        <f t="shared" si="234"/>
        <v>0</v>
      </c>
      <c r="FU81" s="64">
        <f t="shared" si="218"/>
        <v>0</v>
      </c>
      <c r="FV81" s="64">
        <f t="shared" si="219"/>
        <v>0</v>
      </c>
      <c r="FW81" s="64">
        <f t="shared" si="220"/>
        <v>0</v>
      </c>
      <c r="FX81" s="64">
        <f t="shared" si="221"/>
        <v>0</v>
      </c>
      <c r="FY81" s="64">
        <f t="shared" si="222"/>
        <v>0</v>
      </c>
      <c r="FZ81" s="64">
        <f t="shared" si="223"/>
        <v>0</v>
      </c>
      <c r="GA81" s="64">
        <f t="shared" si="224"/>
        <v>0</v>
      </c>
      <c r="GB81" s="64">
        <f t="shared" si="225"/>
        <v>0</v>
      </c>
      <c r="GC81" s="64">
        <f t="shared" si="226"/>
        <v>0</v>
      </c>
      <c r="GD81" s="64">
        <f t="shared" si="227"/>
        <v>6206.39</v>
      </c>
      <c r="GE81" s="64">
        <f t="shared" si="228"/>
        <v>6206.3881941599984</v>
      </c>
    </row>
    <row r="82" spans="1:187" s="52" customFormat="1" ht="25.5" hidden="1">
      <c r="A82" s="49" t="s">
        <v>53</v>
      </c>
      <c r="B82" s="69" t="s">
        <v>55</v>
      </c>
      <c r="C82" s="530" t="s">
        <v>364</v>
      </c>
      <c r="D82" s="531"/>
      <c r="E82" s="49" t="s">
        <v>43</v>
      </c>
      <c r="F82" s="49"/>
      <c r="G82" s="50"/>
      <c r="H82" s="27"/>
      <c r="I82" s="27"/>
      <c r="J82" s="50">
        <v>2017</v>
      </c>
      <c r="K82" s="50">
        <v>2022</v>
      </c>
      <c r="L82" s="50"/>
      <c r="M82" s="27">
        <f t="shared" ref="M82:BX82" si="246">SUM(M83:M96)</f>
        <v>35747.249659039997</v>
      </c>
      <c r="N82" s="27"/>
      <c r="O82" s="27">
        <f t="shared" si="246"/>
        <v>42304.029265040008</v>
      </c>
      <c r="P82" s="27">
        <f t="shared" si="246"/>
        <v>10406.847030000001</v>
      </c>
      <c r="Q82" s="27">
        <f t="shared" si="246"/>
        <v>10406.847030000001</v>
      </c>
      <c r="R82" s="27">
        <f t="shared" si="246"/>
        <v>0</v>
      </c>
      <c r="S82" s="27">
        <f t="shared" si="246"/>
        <v>0</v>
      </c>
      <c r="T82" s="27">
        <f t="shared" si="246"/>
        <v>0</v>
      </c>
      <c r="U82" s="27">
        <f t="shared" si="246"/>
        <v>6556.7812159999994</v>
      </c>
      <c r="V82" s="27">
        <f>SUM(V83:V96)</f>
        <v>0</v>
      </c>
      <c r="W82" s="27">
        <f>SUM(W83:W96)</f>
        <v>6669.8623900000002</v>
      </c>
      <c r="X82" s="27">
        <f t="shared" si="246"/>
        <v>0</v>
      </c>
      <c r="Y82" s="27">
        <f t="shared" si="246"/>
        <v>0</v>
      </c>
      <c r="Z82" s="27">
        <f t="shared" si="246"/>
        <v>0</v>
      </c>
      <c r="AA82" s="27">
        <f t="shared" si="246"/>
        <v>0</v>
      </c>
      <c r="AB82" s="27">
        <f t="shared" si="246"/>
        <v>0</v>
      </c>
      <c r="AC82" s="27">
        <f t="shared" si="246"/>
        <v>0</v>
      </c>
      <c r="AD82" s="27">
        <f t="shared" si="246"/>
        <v>0</v>
      </c>
      <c r="AE82" s="27">
        <f t="shared" si="246"/>
        <v>0</v>
      </c>
      <c r="AF82" s="27"/>
      <c r="AG82" s="27">
        <f t="shared" si="246"/>
        <v>0</v>
      </c>
      <c r="AH82" s="27">
        <f t="shared" si="246"/>
        <v>0</v>
      </c>
      <c r="AI82" s="27">
        <f t="shared" si="244"/>
        <v>0</v>
      </c>
      <c r="AJ82" s="27">
        <f t="shared" si="246"/>
        <v>0</v>
      </c>
      <c r="AK82" s="27">
        <f t="shared" si="246"/>
        <v>0</v>
      </c>
      <c r="AL82" s="27">
        <f t="shared" si="246"/>
        <v>0</v>
      </c>
      <c r="AM82" s="27">
        <f t="shared" si="246"/>
        <v>0</v>
      </c>
      <c r="AN82" s="27">
        <f t="shared" si="246"/>
        <v>0</v>
      </c>
      <c r="AO82" s="27">
        <f t="shared" si="246"/>
        <v>0</v>
      </c>
      <c r="AP82" s="27">
        <f t="shared" si="246"/>
        <v>0</v>
      </c>
      <c r="AQ82" s="27">
        <f t="shared" si="246"/>
        <v>0</v>
      </c>
      <c r="AR82" s="27">
        <f t="shared" si="246"/>
        <v>0</v>
      </c>
      <c r="AS82" s="27">
        <f t="shared" si="246"/>
        <v>3437.24</v>
      </c>
      <c r="AT82" s="27">
        <f t="shared" si="246"/>
        <v>3437.2383900000004</v>
      </c>
      <c r="AU82" s="27"/>
      <c r="AV82" s="27">
        <f t="shared" si="246"/>
        <v>21903.162629040002</v>
      </c>
      <c r="AW82" s="27">
        <f t="shared" si="246"/>
        <v>21903.162629040002</v>
      </c>
      <c r="AX82" s="27"/>
      <c r="AY82" s="27">
        <f t="shared" si="246"/>
        <v>35747.249659039997</v>
      </c>
      <c r="AZ82" s="27">
        <f t="shared" si="246"/>
        <v>38509.715049039994</v>
      </c>
      <c r="BA82" s="27">
        <f t="shared" si="246"/>
        <v>10406.847030000001</v>
      </c>
      <c r="BB82" s="27">
        <f t="shared" si="246"/>
        <v>10406.847030000001</v>
      </c>
      <c r="BC82" s="27">
        <f t="shared" si="246"/>
        <v>0</v>
      </c>
      <c r="BD82" s="27">
        <f t="shared" si="246"/>
        <v>0</v>
      </c>
      <c r="BE82" s="27">
        <f t="shared" si="246"/>
        <v>0</v>
      </c>
      <c r="BF82" s="27">
        <f t="shared" si="246"/>
        <v>2762.4670000000001</v>
      </c>
      <c r="BG82" s="27">
        <f t="shared" si="246"/>
        <v>0</v>
      </c>
      <c r="BH82" s="27">
        <f t="shared" si="246"/>
        <v>0</v>
      </c>
      <c r="BI82" s="27">
        <f t="shared" si="246"/>
        <v>3437.24</v>
      </c>
      <c r="BJ82" s="27">
        <f t="shared" si="246"/>
        <v>3437.2383900000004</v>
      </c>
      <c r="BK82" s="27">
        <f t="shared" si="246"/>
        <v>21903.162629040002</v>
      </c>
      <c r="BL82" s="27">
        <f t="shared" si="246"/>
        <v>21903.162629040002</v>
      </c>
      <c r="BM82" s="27">
        <f t="shared" si="246"/>
        <v>0</v>
      </c>
      <c r="BN82" s="27">
        <f t="shared" si="246"/>
        <v>0</v>
      </c>
      <c r="BO82" s="27">
        <f t="shared" si="246"/>
        <v>0</v>
      </c>
      <c r="BP82" s="27">
        <f t="shared" si="246"/>
        <v>0</v>
      </c>
      <c r="BQ82" s="27">
        <f t="shared" si="246"/>
        <v>0</v>
      </c>
      <c r="BR82" s="27">
        <f t="shared" si="246"/>
        <v>0</v>
      </c>
      <c r="BS82" s="27">
        <f t="shared" si="246"/>
        <v>0</v>
      </c>
      <c r="BT82" s="27">
        <f t="shared" si="246"/>
        <v>0</v>
      </c>
      <c r="BU82" s="27">
        <f t="shared" si="246"/>
        <v>0</v>
      </c>
      <c r="BV82" s="27">
        <f t="shared" si="246"/>
        <v>0</v>
      </c>
      <c r="BW82" s="27">
        <f t="shared" si="246"/>
        <v>0</v>
      </c>
      <c r="BX82" s="27">
        <f t="shared" si="246"/>
        <v>0</v>
      </c>
      <c r="BY82" s="27">
        <f t="shared" ref="BY82:DB82" si="247">SUM(BY83:BY96)</f>
        <v>0</v>
      </c>
      <c r="BZ82" s="27">
        <f t="shared" si="247"/>
        <v>0</v>
      </c>
      <c r="CA82" s="27">
        <f t="shared" si="247"/>
        <v>0</v>
      </c>
      <c r="CB82" s="27">
        <f t="shared" si="247"/>
        <v>3794.3142160000002</v>
      </c>
      <c r="CC82" s="27">
        <f t="shared" si="247"/>
        <v>0</v>
      </c>
      <c r="CD82" s="27">
        <f t="shared" si="247"/>
        <v>0</v>
      </c>
      <c r="CE82" s="27">
        <f t="shared" si="247"/>
        <v>0</v>
      </c>
      <c r="CF82" s="27">
        <f t="shared" si="247"/>
        <v>0</v>
      </c>
      <c r="CG82" s="27">
        <f t="shared" si="247"/>
        <v>0</v>
      </c>
      <c r="CH82" s="27">
        <f t="shared" si="247"/>
        <v>3794.3142160000002</v>
      </c>
      <c r="CI82" s="27">
        <f t="shared" si="247"/>
        <v>0</v>
      </c>
      <c r="CJ82" s="27">
        <f t="shared" si="247"/>
        <v>0</v>
      </c>
      <c r="CK82" s="27">
        <f t="shared" si="247"/>
        <v>0</v>
      </c>
      <c r="CL82" s="27">
        <f t="shared" si="247"/>
        <v>0</v>
      </c>
      <c r="CM82" s="27">
        <f t="shared" si="247"/>
        <v>0</v>
      </c>
      <c r="CN82" s="27">
        <f t="shared" si="247"/>
        <v>0</v>
      </c>
      <c r="CO82" s="27">
        <f t="shared" si="247"/>
        <v>0</v>
      </c>
      <c r="CP82" s="27">
        <f t="shared" si="247"/>
        <v>0</v>
      </c>
      <c r="CQ82" s="27">
        <f t="shared" si="247"/>
        <v>0</v>
      </c>
      <c r="CR82" s="27">
        <f t="shared" si="247"/>
        <v>0</v>
      </c>
      <c r="CS82" s="27">
        <f t="shared" si="247"/>
        <v>0</v>
      </c>
      <c r="CT82" s="27">
        <f t="shared" si="247"/>
        <v>0</v>
      </c>
      <c r="CU82" s="27">
        <f t="shared" si="247"/>
        <v>0</v>
      </c>
      <c r="CV82" s="27">
        <f t="shared" si="247"/>
        <v>0</v>
      </c>
      <c r="CW82" s="27">
        <f t="shared" si="247"/>
        <v>0</v>
      </c>
      <c r="CX82" s="27">
        <f t="shared" si="247"/>
        <v>0</v>
      </c>
      <c r="CY82" s="27">
        <f t="shared" si="247"/>
        <v>0</v>
      </c>
      <c r="CZ82" s="27">
        <f t="shared" si="247"/>
        <v>0</v>
      </c>
      <c r="DA82" s="27">
        <f t="shared" si="247"/>
        <v>0</v>
      </c>
      <c r="DB82" s="27">
        <f t="shared" si="247"/>
        <v>0</v>
      </c>
      <c r="DC82" s="51"/>
      <c r="DD82" s="51"/>
      <c r="DE82" s="51"/>
      <c r="DF82" s="51"/>
      <c r="DG82" s="51"/>
      <c r="DH82" s="51"/>
      <c r="DI82" s="27"/>
      <c r="DJ82" s="27"/>
      <c r="DK82" s="27"/>
      <c r="DL82" s="27"/>
      <c r="DM82" s="27"/>
      <c r="DN82" s="64">
        <f t="shared" si="229"/>
        <v>35747.249659040004</v>
      </c>
      <c r="DO82" s="64">
        <f t="shared" si="167"/>
        <v>38509.715049040002</v>
      </c>
      <c r="DP82" s="64">
        <f t="shared" si="230"/>
        <v>10406.847030000001</v>
      </c>
      <c r="DQ82" s="64">
        <f t="shared" si="168"/>
        <v>10406.847030000001</v>
      </c>
      <c r="DR82" s="64">
        <f t="shared" si="169"/>
        <v>0</v>
      </c>
      <c r="DS82" s="64">
        <f t="shared" si="170"/>
        <v>0</v>
      </c>
      <c r="DT82" s="64">
        <f t="shared" si="171"/>
        <v>0</v>
      </c>
      <c r="DU82" s="64">
        <f t="shared" si="172"/>
        <v>2762.4670000000001</v>
      </c>
      <c r="DV82" s="64">
        <f t="shared" si="173"/>
        <v>0</v>
      </c>
      <c r="DW82" s="64">
        <f t="shared" si="174"/>
        <v>0</v>
      </c>
      <c r="DX82" s="64">
        <f t="shared" si="175"/>
        <v>3437.24</v>
      </c>
      <c r="DY82" s="64">
        <f t="shared" si="176"/>
        <v>3437.2383900000004</v>
      </c>
      <c r="DZ82" s="64">
        <f t="shared" si="177"/>
        <v>21903.162629040002</v>
      </c>
      <c r="EA82" s="64">
        <f t="shared" si="178"/>
        <v>21903.162629040002</v>
      </c>
      <c r="EB82" s="64">
        <f t="shared" si="231"/>
        <v>0</v>
      </c>
      <c r="EC82" s="64">
        <f t="shared" si="179"/>
        <v>0</v>
      </c>
      <c r="ED82" s="64">
        <f t="shared" si="180"/>
        <v>0</v>
      </c>
      <c r="EE82" s="64">
        <f t="shared" si="181"/>
        <v>0</v>
      </c>
      <c r="EF82" s="64">
        <f t="shared" si="182"/>
        <v>0</v>
      </c>
      <c r="EG82" s="64">
        <f t="shared" si="183"/>
        <v>0</v>
      </c>
      <c r="EH82" s="64">
        <f t="shared" si="184"/>
        <v>0</v>
      </c>
      <c r="EI82" s="64">
        <f t="shared" si="185"/>
        <v>0</v>
      </c>
      <c r="EJ82" s="64">
        <f t="shared" si="186"/>
        <v>0</v>
      </c>
      <c r="EK82" s="64">
        <f t="shared" si="187"/>
        <v>0</v>
      </c>
      <c r="EL82" s="64">
        <f t="shared" si="188"/>
        <v>0</v>
      </c>
      <c r="EM82" s="64">
        <f t="shared" si="189"/>
        <v>0</v>
      </c>
      <c r="EN82" s="64">
        <f t="shared" si="190"/>
        <v>0</v>
      </c>
      <c r="EO82" s="64">
        <f t="shared" si="191"/>
        <v>0</v>
      </c>
      <c r="EP82" s="64">
        <f t="shared" si="232"/>
        <v>0</v>
      </c>
      <c r="EQ82" s="64">
        <f t="shared" si="192"/>
        <v>3794.3142160000002</v>
      </c>
      <c r="ER82" s="64">
        <f t="shared" si="193"/>
        <v>0</v>
      </c>
      <c r="ES82" s="64">
        <f t="shared" si="194"/>
        <v>0</v>
      </c>
      <c r="ET82" s="64">
        <f t="shared" si="195"/>
        <v>0</v>
      </c>
      <c r="EU82" s="64">
        <f t="shared" si="196"/>
        <v>0</v>
      </c>
      <c r="EV82" s="64">
        <f t="shared" si="197"/>
        <v>0</v>
      </c>
      <c r="EW82" s="64">
        <f t="shared" si="198"/>
        <v>3794.3142160000002</v>
      </c>
      <c r="EX82" s="64">
        <f t="shared" si="199"/>
        <v>0</v>
      </c>
      <c r="EY82" s="64">
        <f t="shared" si="200"/>
        <v>0</v>
      </c>
      <c r="EZ82" s="64">
        <f t="shared" si="201"/>
        <v>0</v>
      </c>
      <c r="FA82" s="64">
        <f t="shared" si="202"/>
        <v>0</v>
      </c>
      <c r="FB82" s="64">
        <f t="shared" si="203"/>
        <v>0</v>
      </c>
      <c r="FC82" s="64">
        <f t="shared" si="204"/>
        <v>0</v>
      </c>
      <c r="FD82" s="64">
        <f t="shared" si="233"/>
        <v>0</v>
      </c>
      <c r="FE82" s="64">
        <f t="shared" si="205"/>
        <v>0</v>
      </c>
      <c r="FF82" s="64">
        <f t="shared" si="206"/>
        <v>0</v>
      </c>
      <c r="FG82" s="64">
        <f t="shared" si="207"/>
        <v>0</v>
      </c>
      <c r="FH82" s="64">
        <f t="shared" si="208"/>
        <v>0</v>
      </c>
      <c r="FI82" s="64">
        <f t="shared" si="209"/>
        <v>0</v>
      </c>
      <c r="FJ82" s="64">
        <f t="shared" si="210"/>
        <v>0</v>
      </c>
      <c r="FK82" s="64">
        <f t="shared" si="211"/>
        <v>0</v>
      </c>
      <c r="FL82" s="64">
        <f t="shared" si="212"/>
        <v>0</v>
      </c>
      <c r="FM82" s="64">
        <f t="shared" si="213"/>
        <v>0</v>
      </c>
      <c r="FN82" s="64">
        <f t="shared" si="214"/>
        <v>0</v>
      </c>
      <c r="FO82" s="64">
        <f t="shared" si="215"/>
        <v>0</v>
      </c>
      <c r="FP82" s="64">
        <f t="shared" si="216"/>
        <v>0</v>
      </c>
      <c r="FQ82" s="64">
        <f t="shared" si="217"/>
        <v>0</v>
      </c>
      <c r="FR82" s="380">
        <f t="shared" si="165"/>
        <v>35747.249659040004</v>
      </c>
      <c r="FS82" s="380">
        <f t="shared" si="166"/>
        <v>42304.029265040001</v>
      </c>
      <c r="FT82" s="64">
        <f t="shared" si="234"/>
        <v>10406.847030000001</v>
      </c>
      <c r="FU82" s="64">
        <f t="shared" si="218"/>
        <v>10406.847030000001</v>
      </c>
      <c r="FV82" s="64">
        <f t="shared" si="219"/>
        <v>0</v>
      </c>
      <c r="FW82" s="64">
        <f t="shared" si="220"/>
        <v>0</v>
      </c>
      <c r="FX82" s="64">
        <f t="shared" si="221"/>
        <v>0</v>
      </c>
      <c r="FY82" s="64">
        <f t="shared" si="222"/>
        <v>6556.7812160000003</v>
      </c>
      <c r="FZ82" s="64">
        <f t="shared" si="223"/>
        <v>0</v>
      </c>
      <c r="GA82" s="64">
        <f t="shared" si="224"/>
        <v>0</v>
      </c>
      <c r="GB82" s="64">
        <f t="shared" si="225"/>
        <v>3437.24</v>
      </c>
      <c r="GC82" s="64">
        <f t="shared" si="226"/>
        <v>3437.2383900000004</v>
      </c>
      <c r="GD82" s="64">
        <f t="shared" si="227"/>
        <v>21903.162629040002</v>
      </c>
      <c r="GE82" s="64">
        <f t="shared" si="228"/>
        <v>21903.162629040002</v>
      </c>
    </row>
    <row r="83" spans="1:187" s="59" customFormat="1" ht="25.5" hidden="1" outlineLevel="2">
      <c r="A83" s="57" t="s">
        <v>107</v>
      </c>
      <c r="B83" s="60" t="s">
        <v>499</v>
      </c>
      <c r="C83" s="282" t="s">
        <v>130</v>
      </c>
      <c r="D83" s="282" t="s">
        <v>198</v>
      </c>
      <c r="E83" s="359" t="s">
        <v>21</v>
      </c>
      <c r="F83" s="359"/>
      <c r="G83" s="245" t="s">
        <v>102</v>
      </c>
      <c r="H83" s="245">
        <v>23.59</v>
      </c>
      <c r="I83" s="245">
        <v>22.18</v>
      </c>
      <c r="J83" s="245">
        <v>2019</v>
      </c>
      <c r="K83" s="245">
        <v>2019</v>
      </c>
      <c r="L83" s="245"/>
      <c r="M83" s="34">
        <f t="shared" ref="M83:M96" si="248">+P83+R83+T83+AG83+AS83+AV83</f>
        <v>0</v>
      </c>
      <c r="N83" s="34"/>
      <c r="O83" s="34">
        <f t="shared" ref="O83:O96" si="249">+Q83+S83+U83+AH83+AT83+AW83</f>
        <v>652.08100000000002</v>
      </c>
      <c r="P83" s="34">
        <f t="shared" ref="P83:U96" si="250">BA83+BO83+CC83+CQ83</f>
        <v>0</v>
      </c>
      <c r="Q83" s="34">
        <f t="shared" si="250"/>
        <v>0</v>
      </c>
      <c r="R83" s="34">
        <f t="shared" si="250"/>
        <v>0</v>
      </c>
      <c r="S83" s="34">
        <f t="shared" si="250"/>
        <v>0</v>
      </c>
      <c r="T83" s="34">
        <f t="shared" si="250"/>
        <v>0</v>
      </c>
      <c r="U83" s="34">
        <f t="shared" si="250"/>
        <v>652.08100000000002</v>
      </c>
      <c r="V83" s="66">
        <f t="shared" si="85"/>
        <v>0</v>
      </c>
      <c r="W83" s="34">
        <v>652.08169999999996</v>
      </c>
      <c r="X83" s="34"/>
      <c r="Y83" s="34"/>
      <c r="Z83" s="34"/>
      <c r="AA83" s="34"/>
      <c r="AB83" s="34"/>
      <c r="AC83" s="34"/>
      <c r="AD83" s="34"/>
      <c r="AE83" s="34"/>
      <c r="AF83" s="34"/>
      <c r="AG83" s="34">
        <f>BG83+BU83+CI83+CW83</f>
        <v>0</v>
      </c>
      <c r="AH83" s="34">
        <f>BH83+BV83+CJ83+CX83</f>
        <v>0</v>
      </c>
      <c r="AI83" s="34">
        <f t="shared" si="244"/>
        <v>0</v>
      </c>
      <c r="AJ83" s="34"/>
      <c r="AK83" s="34"/>
      <c r="AL83" s="34"/>
      <c r="AM83" s="34"/>
      <c r="AN83" s="34"/>
      <c r="AO83" s="34"/>
      <c r="AP83" s="34"/>
      <c r="AQ83" s="34"/>
      <c r="AR83" s="34"/>
      <c r="AS83" s="34">
        <f>BI83+BW83+CK83+CY83</f>
        <v>0</v>
      </c>
      <c r="AT83" s="34">
        <f>BJ83+BX83+CL83+CZ83</f>
        <v>0</v>
      </c>
      <c r="AU83" s="34"/>
      <c r="AV83" s="34">
        <f t="shared" ref="AV83:AW96" si="251">BK83+BY83+CM83+DA83</f>
        <v>0</v>
      </c>
      <c r="AW83" s="34">
        <f t="shared" si="251"/>
        <v>0</v>
      </c>
      <c r="AX83" s="34"/>
      <c r="AY83" s="34">
        <f t="shared" ref="AY83:AZ96" si="252">+BA83+BC83+BE83+BG83+BI83+BK83</f>
        <v>0</v>
      </c>
      <c r="AZ83" s="34">
        <f t="shared" si="252"/>
        <v>0</v>
      </c>
      <c r="BA83" s="245"/>
      <c r="BB83" s="245"/>
      <c r="BC83" s="245"/>
      <c r="BD83" s="245"/>
      <c r="BE83" s="245"/>
      <c r="BF83" s="245"/>
      <c r="BG83" s="245"/>
      <c r="BH83" s="245"/>
      <c r="BI83" s="245"/>
      <c r="BJ83" s="245"/>
      <c r="BK83" s="34"/>
      <c r="BL83" s="34"/>
      <c r="BM83" s="34">
        <f>+BO83+BQ83+BS83+BU83+BW83+BY83</f>
        <v>0</v>
      </c>
      <c r="BN83" s="34">
        <f>+BP83+BR83+BT83+BV83+BX83+BZ83</f>
        <v>0</v>
      </c>
      <c r="BO83" s="245"/>
      <c r="BP83" s="245"/>
      <c r="BQ83" s="245"/>
      <c r="BR83" s="245"/>
      <c r="BS83" s="245"/>
      <c r="BT83" s="245"/>
      <c r="BU83" s="245"/>
      <c r="BV83" s="245"/>
      <c r="BW83" s="245"/>
      <c r="BX83" s="245"/>
      <c r="BY83" s="245"/>
      <c r="BZ83" s="245"/>
      <c r="CA83" s="34">
        <f>+CC83+CE83+CG83+CI83+CK83+CM83</f>
        <v>0</v>
      </c>
      <c r="CB83" s="34">
        <f>+CD83+CF83+CH83+CJ83+CL83+CN83</f>
        <v>652.08100000000002</v>
      </c>
      <c r="CC83" s="245"/>
      <c r="CD83" s="245"/>
      <c r="CE83" s="245"/>
      <c r="CF83" s="245"/>
      <c r="CG83" s="34"/>
      <c r="CH83" s="34">
        <v>652.08100000000002</v>
      </c>
      <c r="CI83" s="245"/>
      <c r="CJ83" s="245"/>
      <c r="CK83" s="245"/>
      <c r="CL83" s="245"/>
      <c r="CM83" s="245"/>
      <c r="CN83" s="245"/>
      <c r="CO83" s="34">
        <f>+CQ83+CS83+CU83+CW83+CY83+DA83</f>
        <v>0</v>
      </c>
      <c r="CP83" s="34">
        <f>+CR83+CT83+CV83+CX83+CZ83+DB83</f>
        <v>0</v>
      </c>
      <c r="CQ83" s="34"/>
      <c r="CR83" s="34"/>
      <c r="CS83" s="34"/>
      <c r="CT83" s="34"/>
      <c r="CU83" s="34"/>
      <c r="CV83" s="34"/>
      <c r="CW83" s="34"/>
      <c r="CX83" s="34"/>
      <c r="CY83" s="34"/>
      <c r="CZ83" s="58"/>
      <c r="DA83" s="58"/>
      <c r="DB83" s="58"/>
      <c r="DC83" s="245">
        <v>0</v>
      </c>
      <c r="DD83" s="245">
        <v>0</v>
      </c>
      <c r="DE83" s="245">
        <v>0</v>
      </c>
      <c r="DF83" s="245">
        <v>1</v>
      </c>
      <c r="DG83" s="245">
        <v>0</v>
      </c>
      <c r="DH83" s="245">
        <f t="shared" si="164"/>
        <v>1</v>
      </c>
      <c r="DI83" s="245"/>
      <c r="DJ83" s="245"/>
      <c r="DK83" s="34">
        <v>1009.8332999999997</v>
      </c>
      <c r="DL83" s="34">
        <f>7304344.90747605/1000</f>
        <v>7304.3449074760501</v>
      </c>
      <c r="DM83" s="34">
        <v>2.27</v>
      </c>
      <c r="DN83" s="64">
        <f t="shared" si="229"/>
        <v>0</v>
      </c>
      <c r="DO83" s="64">
        <f t="shared" si="167"/>
        <v>0</v>
      </c>
      <c r="DP83" s="64">
        <f t="shared" si="230"/>
        <v>0</v>
      </c>
      <c r="DQ83" s="64">
        <f t="shared" si="168"/>
        <v>0</v>
      </c>
      <c r="DR83" s="64">
        <f t="shared" si="169"/>
        <v>0</v>
      </c>
      <c r="DS83" s="64">
        <f t="shared" si="170"/>
        <v>0</v>
      </c>
      <c r="DT83" s="64">
        <f t="shared" si="171"/>
        <v>0</v>
      </c>
      <c r="DU83" s="64">
        <f t="shared" si="172"/>
        <v>0</v>
      </c>
      <c r="DV83" s="64">
        <f t="shared" si="173"/>
        <v>0</v>
      </c>
      <c r="DW83" s="64">
        <f t="shared" si="174"/>
        <v>0</v>
      </c>
      <c r="DX83" s="64">
        <f t="shared" si="175"/>
        <v>0</v>
      </c>
      <c r="DY83" s="64">
        <f t="shared" si="176"/>
        <v>0</v>
      </c>
      <c r="DZ83" s="64">
        <f t="shared" si="177"/>
        <v>0</v>
      </c>
      <c r="EA83" s="64">
        <f t="shared" si="178"/>
        <v>0</v>
      </c>
      <c r="EB83" s="64">
        <f t="shared" si="231"/>
        <v>0</v>
      </c>
      <c r="EC83" s="64">
        <f t="shared" si="179"/>
        <v>0</v>
      </c>
      <c r="ED83" s="64">
        <f t="shared" si="180"/>
        <v>0</v>
      </c>
      <c r="EE83" s="64">
        <f t="shared" si="181"/>
        <v>0</v>
      </c>
      <c r="EF83" s="64">
        <f t="shared" si="182"/>
        <v>0</v>
      </c>
      <c r="EG83" s="64">
        <f t="shared" si="183"/>
        <v>0</v>
      </c>
      <c r="EH83" s="64">
        <f t="shared" si="184"/>
        <v>0</v>
      </c>
      <c r="EI83" s="64">
        <f t="shared" si="185"/>
        <v>0</v>
      </c>
      <c r="EJ83" s="64">
        <f t="shared" si="186"/>
        <v>0</v>
      </c>
      <c r="EK83" s="64">
        <f t="shared" si="187"/>
        <v>0</v>
      </c>
      <c r="EL83" s="64">
        <f t="shared" si="188"/>
        <v>0</v>
      </c>
      <c r="EM83" s="64">
        <f t="shared" si="189"/>
        <v>0</v>
      </c>
      <c r="EN83" s="64">
        <f t="shared" si="190"/>
        <v>0</v>
      </c>
      <c r="EO83" s="64">
        <f t="shared" si="191"/>
        <v>0</v>
      </c>
      <c r="EP83" s="64">
        <f t="shared" si="232"/>
        <v>0</v>
      </c>
      <c r="EQ83" s="64">
        <f t="shared" si="192"/>
        <v>652.08100000000002</v>
      </c>
      <c r="ER83" s="64">
        <f t="shared" si="193"/>
        <v>0</v>
      </c>
      <c r="ES83" s="64">
        <f t="shared" si="194"/>
        <v>0</v>
      </c>
      <c r="ET83" s="64">
        <f t="shared" si="195"/>
        <v>0</v>
      </c>
      <c r="EU83" s="64">
        <f t="shared" si="196"/>
        <v>0</v>
      </c>
      <c r="EV83" s="64">
        <f t="shared" si="197"/>
        <v>0</v>
      </c>
      <c r="EW83" s="64">
        <f t="shared" si="198"/>
        <v>652.08100000000002</v>
      </c>
      <c r="EX83" s="64">
        <f t="shared" si="199"/>
        <v>0</v>
      </c>
      <c r="EY83" s="64">
        <f t="shared" si="200"/>
        <v>0</v>
      </c>
      <c r="EZ83" s="64">
        <f t="shared" si="201"/>
        <v>0</v>
      </c>
      <c r="FA83" s="64">
        <f t="shared" si="202"/>
        <v>0</v>
      </c>
      <c r="FB83" s="64">
        <f t="shared" si="203"/>
        <v>0</v>
      </c>
      <c r="FC83" s="64">
        <f t="shared" si="204"/>
        <v>0</v>
      </c>
      <c r="FD83" s="64">
        <f t="shared" si="233"/>
        <v>0</v>
      </c>
      <c r="FE83" s="64">
        <f t="shared" si="205"/>
        <v>0</v>
      </c>
      <c r="FF83" s="64">
        <f t="shared" si="206"/>
        <v>0</v>
      </c>
      <c r="FG83" s="64">
        <f t="shared" si="207"/>
        <v>0</v>
      </c>
      <c r="FH83" s="64">
        <f t="shared" si="208"/>
        <v>0</v>
      </c>
      <c r="FI83" s="64">
        <f t="shared" si="209"/>
        <v>0</v>
      </c>
      <c r="FJ83" s="64">
        <f t="shared" si="210"/>
        <v>0</v>
      </c>
      <c r="FK83" s="64">
        <f t="shared" si="211"/>
        <v>0</v>
      </c>
      <c r="FL83" s="64">
        <f t="shared" si="212"/>
        <v>0</v>
      </c>
      <c r="FM83" s="64">
        <f t="shared" si="213"/>
        <v>0</v>
      </c>
      <c r="FN83" s="64">
        <f t="shared" si="214"/>
        <v>0</v>
      </c>
      <c r="FO83" s="64">
        <f t="shared" si="215"/>
        <v>0</v>
      </c>
      <c r="FP83" s="64">
        <f t="shared" si="216"/>
        <v>0</v>
      </c>
      <c r="FQ83" s="64">
        <f t="shared" si="217"/>
        <v>0</v>
      </c>
      <c r="FR83" s="380">
        <f t="shared" si="165"/>
        <v>0</v>
      </c>
      <c r="FS83" s="380">
        <f t="shared" si="166"/>
        <v>652.08100000000002</v>
      </c>
      <c r="FT83" s="64">
        <f t="shared" si="234"/>
        <v>0</v>
      </c>
      <c r="FU83" s="64">
        <f t="shared" si="218"/>
        <v>0</v>
      </c>
      <c r="FV83" s="64">
        <f t="shared" si="219"/>
        <v>0</v>
      </c>
      <c r="FW83" s="64">
        <f t="shared" si="220"/>
        <v>0</v>
      </c>
      <c r="FX83" s="64">
        <f t="shared" si="221"/>
        <v>0</v>
      </c>
      <c r="FY83" s="64">
        <f t="shared" si="222"/>
        <v>652.08100000000002</v>
      </c>
      <c r="FZ83" s="64">
        <f t="shared" si="223"/>
        <v>0</v>
      </c>
      <c r="GA83" s="64">
        <f t="shared" si="224"/>
        <v>0</v>
      </c>
      <c r="GB83" s="64">
        <f t="shared" si="225"/>
        <v>0</v>
      </c>
      <c r="GC83" s="64">
        <f t="shared" si="226"/>
        <v>0</v>
      </c>
      <c r="GD83" s="64">
        <f t="shared" si="227"/>
        <v>0</v>
      </c>
      <c r="GE83" s="64">
        <f t="shared" si="228"/>
        <v>0</v>
      </c>
    </row>
    <row r="84" spans="1:187" s="59" customFormat="1" ht="25.5" hidden="1" outlineLevel="2">
      <c r="A84" s="57" t="s">
        <v>108</v>
      </c>
      <c r="B84" s="60" t="s">
        <v>500</v>
      </c>
      <c r="C84" s="282" t="s">
        <v>130</v>
      </c>
      <c r="D84" s="282" t="s">
        <v>195</v>
      </c>
      <c r="E84" s="359" t="s">
        <v>21</v>
      </c>
      <c r="F84" s="359"/>
      <c r="G84" s="245" t="s">
        <v>102</v>
      </c>
      <c r="H84" s="245"/>
      <c r="I84" s="245"/>
      <c r="J84" s="245">
        <v>2017</v>
      </c>
      <c r="K84" s="245">
        <v>2017</v>
      </c>
      <c r="L84" s="245"/>
      <c r="M84" s="34">
        <f t="shared" si="248"/>
        <v>873.08618000000001</v>
      </c>
      <c r="N84" s="34"/>
      <c r="O84" s="34">
        <f t="shared" si="249"/>
        <v>873.08618000000001</v>
      </c>
      <c r="P84" s="34">
        <f t="shared" si="250"/>
        <v>873.08618000000001</v>
      </c>
      <c r="Q84" s="34">
        <f t="shared" si="250"/>
        <v>873.08618000000001</v>
      </c>
      <c r="R84" s="34">
        <f t="shared" si="250"/>
        <v>0</v>
      </c>
      <c r="S84" s="34">
        <f t="shared" si="250"/>
        <v>0</v>
      </c>
      <c r="T84" s="34">
        <f t="shared" si="250"/>
        <v>0</v>
      </c>
      <c r="U84" s="34">
        <f t="shared" si="250"/>
        <v>0</v>
      </c>
      <c r="V84" s="66">
        <f t="shared" si="85"/>
        <v>0</v>
      </c>
      <c r="W84" s="34"/>
      <c r="X84" s="34"/>
      <c r="Y84" s="34"/>
      <c r="Z84" s="34"/>
      <c r="AA84" s="34"/>
      <c r="AB84" s="34"/>
      <c r="AC84" s="34"/>
      <c r="AD84" s="34"/>
      <c r="AE84" s="34"/>
      <c r="AF84" s="34"/>
      <c r="AG84" s="34">
        <f t="shared" ref="AG84:AH96" si="253">BG84+BU84+CI84+CW84</f>
        <v>0</v>
      </c>
      <c r="AH84" s="34">
        <f t="shared" si="253"/>
        <v>0</v>
      </c>
      <c r="AI84" s="34">
        <f t="shared" si="244"/>
        <v>0</v>
      </c>
      <c r="AJ84" s="34"/>
      <c r="AK84" s="34"/>
      <c r="AL84" s="34"/>
      <c r="AM84" s="34"/>
      <c r="AN84" s="34"/>
      <c r="AO84" s="34"/>
      <c r="AP84" s="34"/>
      <c r="AQ84" s="34"/>
      <c r="AR84" s="34"/>
      <c r="AS84" s="34">
        <f t="shared" ref="AS84:AT96" si="254">BI84+BW84+CK84+CY84</f>
        <v>0</v>
      </c>
      <c r="AT84" s="34">
        <f t="shared" si="254"/>
        <v>0</v>
      </c>
      <c r="AU84" s="34"/>
      <c r="AV84" s="34">
        <f t="shared" si="251"/>
        <v>0</v>
      </c>
      <c r="AW84" s="34">
        <f t="shared" si="251"/>
        <v>0</v>
      </c>
      <c r="AX84" s="34"/>
      <c r="AY84" s="34">
        <f t="shared" si="252"/>
        <v>873.08618000000001</v>
      </c>
      <c r="AZ84" s="34">
        <f t="shared" si="252"/>
        <v>873.08618000000001</v>
      </c>
      <c r="BA84" s="184">
        <v>873.08618000000001</v>
      </c>
      <c r="BB84" s="184">
        <f>353.84756+519.23862</f>
        <v>873.08618000000001</v>
      </c>
      <c r="BC84" s="184"/>
      <c r="BD84" s="184"/>
      <c r="BE84" s="245"/>
      <c r="BF84" s="245"/>
      <c r="BG84" s="245"/>
      <c r="BH84" s="245"/>
      <c r="BI84" s="245"/>
      <c r="BJ84" s="245"/>
      <c r="BK84" s="34"/>
      <c r="BL84" s="34"/>
      <c r="BM84" s="34">
        <f t="shared" ref="BM84:BN96" si="255">+BO84+BQ84+BS84+BU84+BW84+BY84</f>
        <v>0</v>
      </c>
      <c r="BN84" s="34">
        <f t="shared" si="255"/>
        <v>0</v>
      </c>
      <c r="BO84" s="245"/>
      <c r="BP84" s="245"/>
      <c r="BQ84" s="245"/>
      <c r="BR84" s="245"/>
      <c r="BS84" s="245"/>
      <c r="BT84" s="245"/>
      <c r="BU84" s="245"/>
      <c r="BV84" s="245"/>
      <c r="BW84" s="245"/>
      <c r="BX84" s="245"/>
      <c r="BY84" s="245"/>
      <c r="BZ84" s="245"/>
      <c r="CA84" s="34">
        <f t="shared" si="162"/>
        <v>0</v>
      </c>
      <c r="CB84" s="34">
        <f t="shared" si="162"/>
        <v>0</v>
      </c>
      <c r="CC84" s="245"/>
      <c r="CD84" s="245"/>
      <c r="CE84" s="245"/>
      <c r="CF84" s="245"/>
      <c r="CG84" s="245"/>
      <c r="CH84" s="245"/>
      <c r="CI84" s="245"/>
      <c r="CJ84" s="245"/>
      <c r="CK84" s="245"/>
      <c r="CL84" s="245"/>
      <c r="CM84" s="245"/>
      <c r="CN84" s="245"/>
      <c r="CO84" s="34">
        <f t="shared" ref="CO84:CP96" si="256">+CQ84+CS84+CU84+CW84+CY84+DA84</f>
        <v>0</v>
      </c>
      <c r="CP84" s="34">
        <f t="shared" si="256"/>
        <v>0</v>
      </c>
      <c r="CQ84" s="34">
        <v>0</v>
      </c>
      <c r="CR84" s="34"/>
      <c r="CS84" s="34"/>
      <c r="CT84" s="34"/>
      <c r="CU84" s="34"/>
      <c r="CV84" s="34"/>
      <c r="CW84" s="34"/>
      <c r="CX84" s="34"/>
      <c r="CY84" s="34"/>
      <c r="CZ84" s="58"/>
      <c r="DA84" s="58"/>
      <c r="DB84" s="58"/>
      <c r="DC84" s="245">
        <v>0</v>
      </c>
      <c r="DD84" s="245">
        <v>0</v>
      </c>
      <c r="DE84" s="245">
        <v>0</v>
      </c>
      <c r="DF84" s="245">
        <v>1</v>
      </c>
      <c r="DG84" s="245">
        <v>0</v>
      </c>
      <c r="DH84" s="245">
        <f t="shared" si="164"/>
        <v>1</v>
      </c>
      <c r="DI84" s="245"/>
      <c r="DJ84" s="245"/>
      <c r="DK84" s="34">
        <v>723.1327</v>
      </c>
      <c r="DL84" s="34">
        <f>5230576.82359495/1000</f>
        <v>5230.5768235949499</v>
      </c>
      <c r="DM84" s="34">
        <v>1.33</v>
      </c>
      <c r="DN84" s="64">
        <f t="shared" si="229"/>
        <v>873.08618000000001</v>
      </c>
      <c r="DO84" s="64">
        <f t="shared" si="167"/>
        <v>873.08618000000001</v>
      </c>
      <c r="DP84" s="64">
        <f t="shared" si="230"/>
        <v>873.08618000000001</v>
      </c>
      <c r="DQ84" s="64">
        <f t="shared" si="168"/>
        <v>873.08618000000001</v>
      </c>
      <c r="DR84" s="64">
        <f t="shared" si="169"/>
        <v>0</v>
      </c>
      <c r="DS84" s="64">
        <f t="shared" si="170"/>
        <v>0</v>
      </c>
      <c r="DT84" s="64">
        <f t="shared" si="171"/>
        <v>0</v>
      </c>
      <c r="DU84" s="64">
        <f t="shared" si="172"/>
        <v>0</v>
      </c>
      <c r="DV84" s="64">
        <f t="shared" si="173"/>
        <v>0</v>
      </c>
      <c r="DW84" s="64">
        <f t="shared" si="174"/>
        <v>0</v>
      </c>
      <c r="DX84" s="64">
        <f t="shared" si="175"/>
        <v>0</v>
      </c>
      <c r="DY84" s="64">
        <f t="shared" si="176"/>
        <v>0</v>
      </c>
      <c r="DZ84" s="64">
        <f t="shared" si="177"/>
        <v>0</v>
      </c>
      <c r="EA84" s="64">
        <f t="shared" si="178"/>
        <v>0</v>
      </c>
      <c r="EB84" s="64">
        <f t="shared" si="231"/>
        <v>0</v>
      </c>
      <c r="EC84" s="64">
        <f t="shared" si="179"/>
        <v>0</v>
      </c>
      <c r="ED84" s="64">
        <f t="shared" si="180"/>
        <v>0</v>
      </c>
      <c r="EE84" s="64">
        <f t="shared" si="181"/>
        <v>0</v>
      </c>
      <c r="EF84" s="64">
        <f t="shared" si="182"/>
        <v>0</v>
      </c>
      <c r="EG84" s="64">
        <f t="shared" si="183"/>
        <v>0</v>
      </c>
      <c r="EH84" s="64">
        <f t="shared" si="184"/>
        <v>0</v>
      </c>
      <c r="EI84" s="64">
        <f t="shared" si="185"/>
        <v>0</v>
      </c>
      <c r="EJ84" s="64">
        <f t="shared" si="186"/>
        <v>0</v>
      </c>
      <c r="EK84" s="64">
        <f t="shared" si="187"/>
        <v>0</v>
      </c>
      <c r="EL84" s="64">
        <f t="shared" si="188"/>
        <v>0</v>
      </c>
      <c r="EM84" s="64">
        <f t="shared" si="189"/>
        <v>0</v>
      </c>
      <c r="EN84" s="64">
        <f t="shared" si="190"/>
        <v>0</v>
      </c>
      <c r="EO84" s="64">
        <f t="shared" si="191"/>
        <v>0</v>
      </c>
      <c r="EP84" s="64">
        <f t="shared" si="232"/>
        <v>0</v>
      </c>
      <c r="EQ84" s="64">
        <f t="shared" si="192"/>
        <v>0</v>
      </c>
      <c r="ER84" s="64">
        <f t="shared" si="193"/>
        <v>0</v>
      </c>
      <c r="ES84" s="64">
        <f t="shared" si="194"/>
        <v>0</v>
      </c>
      <c r="ET84" s="64">
        <f t="shared" si="195"/>
        <v>0</v>
      </c>
      <c r="EU84" s="64">
        <f t="shared" si="196"/>
        <v>0</v>
      </c>
      <c r="EV84" s="64">
        <f t="shared" si="197"/>
        <v>0</v>
      </c>
      <c r="EW84" s="64">
        <f t="shared" si="198"/>
        <v>0</v>
      </c>
      <c r="EX84" s="64">
        <f t="shared" si="199"/>
        <v>0</v>
      </c>
      <c r="EY84" s="64">
        <f t="shared" si="200"/>
        <v>0</v>
      </c>
      <c r="EZ84" s="64">
        <f t="shared" si="201"/>
        <v>0</v>
      </c>
      <c r="FA84" s="64">
        <f t="shared" si="202"/>
        <v>0</v>
      </c>
      <c r="FB84" s="64">
        <f t="shared" si="203"/>
        <v>0</v>
      </c>
      <c r="FC84" s="64">
        <f t="shared" si="204"/>
        <v>0</v>
      </c>
      <c r="FD84" s="64">
        <f t="shared" si="233"/>
        <v>0</v>
      </c>
      <c r="FE84" s="64">
        <f t="shared" si="205"/>
        <v>0</v>
      </c>
      <c r="FF84" s="64">
        <f t="shared" si="206"/>
        <v>0</v>
      </c>
      <c r="FG84" s="64">
        <f t="shared" si="207"/>
        <v>0</v>
      </c>
      <c r="FH84" s="64">
        <f t="shared" si="208"/>
        <v>0</v>
      </c>
      <c r="FI84" s="64">
        <f t="shared" si="209"/>
        <v>0</v>
      </c>
      <c r="FJ84" s="64">
        <f t="shared" si="210"/>
        <v>0</v>
      </c>
      <c r="FK84" s="64">
        <f t="shared" si="211"/>
        <v>0</v>
      </c>
      <c r="FL84" s="64">
        <f t="shared" si="212"/>
        <v>0</v>
      </c>
      <c r="FM84" s="64">
        <f t="shared" si="213"/>
        <v>0</v>
      </c>
      <c r="FN84" s="64">
        <f t="shared" si="214"/>
        <v>0</v>
      </c>
      <c r="FO84" s="64">
        <f t="shared" si="215"/>
        <v>0</v>
      </c>
      <c r="FP84" s="64">
        <f t="shared" si="216"/>
        <v>0</v>
      </c>
      <c r="FQ84" s="64">
        <f t="shared" si="217"/>
        <v>0</v>
      </c>
      <c r="FR84" s="380">
        <f t="shared" si="165"/>
        <v>873.08618000000001</v>
      </c>
      <c r="FS84" s="380">
        <f t="shared" si="166"/>
        <v>873.08618000000001</v>
      </c>
      <c r="FT84" s="64">
        <f t="shared" si="234"/>
        <v>873.08618000000001</v>
      </c>
      <c r="FU84" s="64">
        <f t="shared" si="218"/>
        <v>873.08618000000001</v>
      </c>
      <c r="FV84" s="64">
        <f t="shared" si="219"/>
        <v>0</v>
      </c>
      <c r="FW84" s="64">
        <f t="shared" si="220"/>
        <v>0</v>
      </c>
      <c r="FX84" s="64">
        <f t="shared" si="221"/>
        <v>0</v>
      </c>
      <c r="FY84" s="64">
        <f t="shared" si="222"/>
        <v>0</v>
      </c>
      <c r="FZ84" s="64">
        <f t="shared" si="223"/>
        <v>0</v>
      </c>
      <c r="GA84" s="64">
        <f t="shared" si="224"/>
        <v>0</v>
      </c>
      <c r="GB84" s="64">
        <f t="shared" si="225"/>
        <v>0</v>
      </c>
      <c r="GC84" s="64">
        <f t="shared" si="226"/>
        <v>0</v>
      </c>
      <c r="GD84" s="64">
        <f t="shared" si="227"/>
        <v>0</v>
      </c>
      <c r="GE84" s="64">
        <f t="shared" si="228"/>
        <v>0</v>
      </c>
    </row>
    <row r="85" spans="1:187" s="59" customFormat="1" ht="25.5" hidden="1" outlineLevel="2">
      <c r="A85" s="57" t="s">
        <v>109</v>
      </c>
      <c r="B85" s="60" t="s">
        <v>501</v>
      </c>
      <c r="C85" s="282" t="s">
        <v>130</v>
      </c>
      <c r="D85" s="282" t="s">
        <v>197</v>
      </c>
      <c r="E85" s="359" t="s">
        <v>21</v>
      </c>
      <c r="F85" s="359"/>
      <c r="G85" s="245" t="s">
        <v>102</v>
      </c>
      <c r="H85" s="245"/>
      <c r="I85" s="245"/>
      <c r="J85" s="245">
        <v>2021</v>
      </c>
      <c r="K85" s="245">
        <v>2021</v>
      </c>
      <c r="L85" s="245"/>
      <c r="M85" s="34">
        <f t="shared" si="248"/>
        <v>3437.24</v>
      </c>
      <c r="N85" s="34"/>
      <c r="O85" s="34">
        <f t="shared" si="249"/>
        <v>3437.2383900000004</v>
      </c>
      <c r="P85" s="34">
        <f t="shared" si="250"/>
        <v>0</v>
      </c>
      <c r="Q85" s="34">
        <f t="shared" si="250"/>
        <v>0</v>
      </c>
      <c r="R85" s="34">
        <f t="shared" si="250"/>
        <v>0</v>
      </c>
      <c r="S85" s="34">
        <f t="shared" si="250"/>
        <v>0</v>
      </c>
      <c r="T85" s="34">
        <f t="shared" si="250"/>
        <v>0</v>
      </c>
      <c r="U85" s="34">
        <f t="shared" si="250"/>
        <v>0</v>
      </c>
      <c r="V85" s="66">
        <f t="shared" si="85"/>
        <v>0</v>
      </c>
      <c r="W85" s="34"/>
      <c r="X85" s="34"/>
      <c r="Y85" s="34"/>
      <c r="Z85" s="34"/>
      <c r="AA85" s="34"/>
      <c r="AB85" s="34"/>
      <c r="AC85" s="34"/>
      <c r="AD85" s="34"/>
      <c r="AE85" s="34"/>
      <c r="AF85" s="34"/>
      <c r="AG85" s="34">
        <f t="shared" si="253"/>
        <v>0</v>
      </c>
      <c r="AH85" s="34">
        <f t="shared" si="253"/>
        <v>0</v>
      </c>
      <c r="AI85" s="34">
        <f t="shared" si="244"/>
        <v>0</v>
      </c>
      <c r="AJ85" s="34"/>
      <c r="AK85" s="34"/>
      <c r="AL85" s="34"/>
      <c r="AM85" s="34"/>
      <c r="AN85" s="34"/>
      <c r="AO85" s="34"/>
      <c r="AP85" s="34"/>
      <c r="AQ85" s="34"/>
      <c r="AR85" s="34"/>
      <c r="AS85" s="34">
        <f t="shared" si="254"/>
        <v>3437.24</v>
      </c>
      <c r="AT85" s="34">
        <f t="shared" si="254"/>
        <v>3437.2383900000004</v>
      </c>
      <c r="AU85" s="34"/>
      <c r="AV85" s="34">
        <f t="shared" si="251"/>
        <v>0</v>
      </c>
      <c r="AW85" s="34">
        <f t="shared" si="251"/>
        <v>0</v>
      </c>
      <c r="AX85" s="34"/>
      <c r="AY85" s="34">
        <f t="shared" si="252"/>
        <v>3437.24</v>
      </c>
      <c r="AZ85" s="34">
        <f t="shared" si="252"/>
        <v>3437.2383900000004</v>
      </c>
      <c r="BA85" s="245"/>
      <c r="BB85" s="245"/>
      <c r="BC85" s="245"/>
      <c r="BD85" s="245"/>
      <c r="BE85" s="184"/>
      <c r="BF85" s="184"/>
      <c r="BG85" s="184"/>
      <c r="BH85" s="184"/>
      <c r="BI85" s="184">
        <v>3437.24</v>
      </c>
      <c r="BJ85" s="184">
        <f>2223.02766+1214.21073</f>
        <v>3437.2383900000004</v>
      </c>
      <c r="BK85" s="34"/>
      <c r="BL85" s="34"/>
      <c r="BM85" s="34">
        <f t="shared" si="255"/>
        <v>0</v>
      </c>
      <c r="BN85" s="34">
        <f t="shared" si="255"/>
        <v>0</v>
      </c>
      <c r="BO85" s="245"/>
      <c r="BP85" s="245"/>
      <c r="BQ85" s="245"/>
      <c r="BR85" s="245"/>
      <c r="BS85" s="245"/>
      <c r="BT85" s="245"/>
      <c r="BU85" s="245"/>
      <c r="BV85" s="245"/>
      <c r="BW85" s="245"/>
      <c r="BX85" s="245"/>
      <c r="BY85" s="245"/>
      <c r="BZ85" s="245"/>
      <c r="CA85" s="34">
        <f t="shared" si="162"/>
        <v>0</v>
      </c>
      <c r="CB85" s="34">
        <f t="shared" si="162"/>
        <v>0</v>
      </c>
      <c r="CC85" s="245"/>
      <c r="CD85" s="245"/>
      <c r="CE85" s="245"/>
      <c r="CF85" s="245"/>
      <c r="CG85" s="245"/>
      <c r="CH85" s="245"/>
      <c r="CI85" s="245"/>
      <c r="CJ85" s="245"/>
      <c r="CK85" s="245"/>
      <c r="CL85" s="245"/>
      <c r="CM85" s="245"/>
      <c r="CN85" s="245"/>
      <c r="CO85" s="34">
        <f t="shared" si="256"/>
        <v>0</v>
      </c>
      <c r="CP85" s="34">
        <f t="shared" si="256"/>
        <v>0</v>
      </c>
      <c r="CQ85" s="245"/>
      <c r="CR85" s="245"/>
      <c r="CS85" s="245"/>
      <c r="CT85" s="245"/>
      <c r="CU85" s="245"/>
      <c r="CV85" s="245"/>
      <c r="CW85" s="245"/>
      <c r="CX85" s="245"/>
      <c r="CY85" s="34">
        <v>0</v>
      </c>
      <c r="CZ85" s="34"/>
      <c r="DA85" s="34"/>
      <c r="DB85" s="34"/>
      <c r="DC85" s="245">
        <v>0</v>
      </c>
      <c r="DD85" s="245">
        <v>0</v>
      </c>
      <c r="DE85" s="245">
        <v>0</v>
      </c>
      <c r="DF85" s="245">
        <v>1</v>
      </c>
      <c r="DG85" s="245">
        <v>0</v>
      </c>
      <c r="DH85" s="245">
        <f t="shared" si="164"/>
        <v>1</v>
      </c>
      <c r="DI85" s="245"/>
      <c r="DJ85" s="245"/>
      <c r="DK85" s="34">
        <v>711.53439999999966</v>
      </c>
      <c r="DL85" s="34">
        <f>5146683.7854664/1000</f>
        <v>5146.6837854664</v>
      </c>
      <c r="DM85" s="34">
        <v>3.5008671844810468</v>
      </c>
      <c r="DN85" s="64">
        <f t="shared" si="229"/>
        <v>3437.24</v>
      </c>
      <c r="DO85" s="64">
        <f t="shared" si="167"/>
        <v>3437.2383900000004</v>
      </c>
      <c r="DP85" s="64">
        <f t="shared" si="230"/>
        <v>0</v>
      </c>
      <c r="DQ85" s="64">
        <f t="shared" si="168"/>
        <v>0</v>
      </c>
      <c r="DR85" s="64">
        <f t="shared" si="169"/>
        <v>0</v>
      </c>
      <c r="DS85" s="64">
        <f t="shared" si="170"/>
        <v>0</v>
      </c>
      <c r="DT85" s="64">
        <f t="shared" si="171"/>
        <v>0</v>
      </c>
      <c r="DU85" s="64">
        <f t="shared" si="172"/>
        <v>0</v>
      </c>
      <c r="DV85" s="64">
        <f t="shared" si="173"/>
        <v>0</v>
      </c>
      <c r="DW85" s="64">
        <f t="shared" si="174"/>
        <v>0</v>
      </c>
      <c r="DX85" s="64">
        <f t="shared" si="175"/>
        <v>3437.24</v>
      </c>
      <c r="DY85" s="64">
        <f t="shared" si="176"/>
        <v>3437.2383900000004</v>
      </c>
      <c r="DZ85" s="64">
        <f t="shared" si="177"/>
        <v>0</v>
      </c>
      <c r="EA85" s="64">
        <f t="shared" si="178"/>
        <v>0</v>
      </c>
      <c r="EB85" s="64">
        <f t="shared" si="231"/>
        <v>0</v>
      </c>
      <c r="EC85" s="64">
        <f t="shared" si="179"/>
        <v>0</v>
      </c>
      <c r="ED85" s="64">
        <f t="shared" si="180"/>
        <v>0</v>
      </c>
      <c r="EE85" s="64">
        <f t="shared" si="181"/>
        <v>0</v>
      </c>
      <c r="EF85" s="64">
        <f t="shared" si="182"/>
        <v>0</v>
      </c>
      <c r="EG85" s="64">
        <f t="shared" si="183"/>
        <v>0</v>
      </c>
      <c r="EH85" s="64">
        <f t="shared" si="184"/>
        <v>0</v>
      </c>
      <c r="EI85" s="64">
        <f t="shared" si="185"/>
        <v>0</v>
      </c>
      <c r="EJ85" s="64">
        <f t="shared" si="186"/>
        <v>0</v>
      </c>
      <c r="EK85" s="64">
        <f t="shared" si="187"/>
        <v>0</v>
      </c>
      <c r="EL85" s="64">
        <f t="shared" si="188"/>
        <v>0</v>
      </c>
      <c r="EM85" s="64">
        <f t="shared" si="189"/>
        <v>0</v>
      </c>
      <c r="EN85" s="64">
        <f t="shared" si="190"/>
        <v>0</v>
      </c>
      <c r="EO85" s="64">
        <f t="shared" si="191"/>
        <v>0</v>
      </c>
      <c r="EP85" s="64">
        <f t="shared" si="232"/>
        <v>0</v>
      </c>
      <c r="EQ85" s="64">
        <f t="shared" si="192"/>
        <v>0</v>
      </c>
      <c r="ER85" s="64">
        <f t="shared" si="193"/>
        <v>0</v>
      </c>
      <c r="ES85" s="64">
        <f t="shared" si="194"/>
        <v>0</v>
      </c>
      <c r="ET85" s="64">
        <f t="shared" si="195"/>
        <v>0</v>
      </c>
      <c r="EU85" s="64">
        <f t="shared" si="196"/>
        <v>0</v>
      </c>
      <c r="EV85" s="64">
        <f t="shared" si="197"/>
        <v>0</v>
      </c>
      <c r="EW85" s="64">
        <f t="shared" si="198"/>
        <v>0</v>
      </c>
      <c r="EX85" s="64">
        <f t="shared" si="199"/>
        <v>0</v>
      </c>
      <c r="EY85" s="64">
        <f t="shared" si="200"/>
        <v>0</v>
      </c>
      <c r="EZ85" s="64">
        <f t="shared" si="201"/>
        <v>0</v>
      </c>
      <c r="FA85" s="64">
        <f t="shared" si="202"/>
        <v>0</v>
      </c>
      <c r="FB85" s="64">
        <f t="shared" si="203"/>
        <v>0</v>
      </c>
      <c r="FC85" s="64">
        <f t="shared" si="204"/>
        <v>0</v>
      </c>
      <c r="FD85" s="64">
        <f t="shared" si="233"/>
        <v>0</v>
      </c>
      <c r="FE85" s="64">
        <f t="shared" si="205"/>
        <v>0</v>
      </c>
      <c r="FF85" s="64">
        <f t="shared" si="206"/>
        <v>0</v>
      </c>
      <c r="FG85" s="64">
        <f t="shared" si="207"/>
        <v>0</v>
      </c>
      <c r="FH85" s="64">
        <f t="shared" si="208"/>
        <v>0</v>
      </c>
      <c r="FI85" s="64">
        <f t="shared" si="209"/>
        <v>0</v>
      </c>
      <c r="FJ85" s="64">
        <f t="shared" si="210"/>
        <v>0</v>
      </c>
      <c r="FK85" s="64">
        <f t="shared" si="211"/>
        <v>0</v>
      </c>
      <c r="FL85" s="64">
        <f t="shared" si="212"/>
        <v>0</v>
      </c>
      <c r="FM85" s="64">
        <f t="shared" si="213"/>
        <v>0</v>
      </c>
      <c r="FN85" s="64">
        <f t="shared" si="214"/>
        <v>0</v>
      </c>
      <c r="FO85" s="64">
        <f t="shared" si="215"/>
        <v>0</v>
      </c>
      <c r="FP85" s="64">
        <f t="shared" si="216"/>
        <v>0</v>
      </c>
      <c r="FQ85" s="64">
        <f t="shared" si="217"/>
        <v>0</v>
      </c>
      <c r="FR85" s="380">
        <f t="shared" si="165"/>
        <v>3437.24</v>
      </c>
      <c r="FS85" s="380">
        <f t="shared" si="166"/>
        <v>3437.2383900000004</v>
      </c>
      <c r="FT85" s="64">
        <f t="shared" si="234"/>
        <v>0</v>
      </c>
      <c r="FU85" s="64">
        <f t="shared" si="218"/>
        <v>0</v>
      </c>
      <c r="FV85" s="64">
        <f t="shared" si="219"/>
        <v>0</v>
      </c>
      <c r="FW85" s="64">
        <f t="shared" si="220"/>
        <v>0</v>
      </c>
      <c r="FX85" s="64">
        <f t="shared" si="221"/>
        <v>0</v>
      </c>
      <c r="FY85" s="64">
        <f t="shared" si="222"/>
        <v>0</v>
      </c>
      <c r="FZ85" s="64">
        <f t="shared" si="223"/>
        <v>0</v>
      </c>
      <c r="GA85" s="64">
        <f t="shared" si="224"/>
        <v>0</v>
      </c>
      <c r="GB85" s="64">
        <f t="shared" si="225"/>
        <v>3437.24</v>
      </c>
      <c r="GC85" s="64">
        <f t="shared" si="226"/>
        <v>3437.2383900000004</v>
      </c>
      <c r="GD85" s="64">
        <f t="shared" si="227"/>
        <v>0</v>
      </c>
      <c r="GE85" s="64">
        <f t="shared" si="228"/>
        <v>0</v>
      </c>
    </row>
    <row r="86" spans="1:187" s="59" customFormat="1" ht="19.5" hidden="1" customHeight="1" outlineLevel="2">
      <c r="A86" s="57" t="s">
        <v>110</v>
      </c>
      <c r="B86" s="60" t="s">
        <v>502</v>
      </c>
      <c r="C86" s="282" t="s">
        <v>131</v>
      </c>
      <c r="D86" s="282" t="s">
        <v>193</v>
      </c>
      <c r="E86" s="359" t="s">
        <v>21</v>
      </c>
      <c r="F86" s="359"/>
      <c r="G86" s="245" t="s">
        <v>102</v>
      </c>
      <c r="H86" s="245"/>
      <c r="I86" s="245"/>
      <c r="J86" s="245">
        <v>2017</v>
      </c>
      <c r="K86" s="245">
        <v>2017</v>
      </c>
      <c r="L86" s="245"/>
      <c r="M86" s="34">
        <f t="shared" si="248"/>
        <v>2336.7013500000003</v>
      </c>
      <c r="N86" s="34"/>
      <c r="O86" s="34">
        <f t="shared" si="249"/>
        <v>2336.7013500000003</v>
      </c>
      <c r="P86" s="34">
        <f t="shared" si="250"/>
        <v>2336.7013500000003</v>
      </c>
      <c r="Q86" s="34">
        <f t="shared" si="250"/>
        <v>2336.7013500000003</v>
      </c>
      <c r="R86" s="34">
        <f t="shared" si="250"/>
        <v>0</v>
      </c>
      <c r="S86" s="34">
        <f t="shared" si="250"/>
        <v>0</v>
      </c>
      <c r="T86" s="34">
        <f t="shared" si="250"/>
        <v>0</v>
      </c>
      <c r="U86" s="34">
        <f t="shared" si="250"/>
        <v>0</v>
      </c>
      <c r="V86" s="66">
        <f t="shared" si="85"/>
        <v>0</v>
      </c>
      <c r="W86" s="34"/>
      <c r="X86" s="34"/>
      <c r="Y86" s="34"/>
      <c r="Z86" s="34"/>
      <c r="AA86" s="34"/>
      <c r="AB86" s="34"/>
      <c r="AC86" s="34"/>
      <c r="AD86" s="34"/>
      <c r="AE86" s="34"/>
      <c r="AF86" s="34"/>
      <c r="AG86" s="34">
        <f t="shared" si="253"/>
        <v>0</v>
      </c>
      <c r="AH86" s="34">
        <f t="shared" si="253"/>
        <v>0</v>
      </c>
      <c r="AI86" s="34">
        <f t="shared" si="244"/>
        <v>0</v>
      </c>
      <c r="AJ86" s="34"/>
      <c r="AK86" s="34"/>
      <c r="AL86" s="34"/>
      <c r="AM86" s="34"/>
      <c r="AN86" s="34"/>
      <c r="AO86" s="34"/>
      <c r="AP86" s="34"/>
      <c r="AQ86" s="34"/>
      <c r="AR86" s="34"/>
      <c r="AS86" s="34">
        <f t="shared" si="254"/>
        <v>0</v>
      </c>
      <c r="AT86" s="34">
        <f t="shared" si="254"/>
        <v>0</v>
      </c>
      <c r="AU86" s="34"/>
      <c r="AV86" s="34">
        <f t="shared" si="251"/>
        <v>0</v>
      </c>
      <c r="AW86" s="34">
        <f t="shared" si="251"/>
        <v>0</v>
      </c>
      <c r="AX86" s="34"/>
      <c r="AY86" s="34">
        <f t="shared" si="252"/>
        <v>2336.7013500000003</v>
      </c>
      <c r="AZ86" s="34">
        <f t="shared" si="252"/>
        <v>2336.7013500000003</v>
      </c>
      <c r="BA86" s="184">
        <v>2336.7013500000003</v>
      </c>
      <c r="BB86" s="184">
        <f>1281.95768+1054.74367</f>
        <v>2336.7013500000003</v>
      </c>
      <c r="BC86" s="184"/>
      <c r="BD86" s="184"/>
      <c r="BE86" s="245"/>
      <c r="BF86" s="245"/>
      <c r="BG86" s="245"/>
      <c r="BH86" s="245"/>
      <c r="BI86" s="245"/>
      <c r="BJ86" s="245"/>
      <c r="BK86" s="34"/>
      <c r="BL86" s="34"/>
      <c r="BM86" s="34">
        <f t="shared" si="255"/>
        <v>0</v>
      </c>
      <c r="BN86" s="34">
        <f t="shared" si="255"/>
        <v>0</v>
      </c>
      <c r="BO86" s="245"/>
      <c r="BP86" s="245"/>
      <c r="BQ86" s="245"/>
      <c r="BR86" s="245"/>
      <c r="BS86" s="245"/>
      <c r="BT86" s="245"/>
      <c r="BU86" s="245"/>
      <c r="BV86" s="245"/>
      <c r="BW86" s="245"/>
      <c r="BX86" s="245"/>
      <c r="BY86" s="245"/>
      <c r="BZ86" s="245"/>
      <c r="CA86" s="34">
        <f t="shared" si="162"/>
        <v>0</v>
      </c>
      <c r="CB86" s="34">
        <f t="shared" si="162"/>
        <v>0</v>
      </c>
      <c r="CC86" s="245"/>
      <c r="CD86" s="245"/>
      <c r="CE86" s="245"/>
      <c r="CF86" s="245"/>
      <c r="CG86" s="245"/>
      <c r="CH86" s="245"/>
      <c r="CI86" s="245"/>
      <c r="CJ86" s="245"/>
      <c r="CK86" s="245"/>
      <c r="CL86" s="245"/>
      <c r="CM86" s="245"/>
      <c r="CN86" s="245"/>
      <c r="CO86" s="34">
        <f t="shared" si="256"/>
        <v>0</v>
      </c>
      <c r="CP86" s="34">
        <f t="shared" si="256"/>
        <v>0</v>
      </c>
      <c r="CQ86" s="245"/>
      <c r="CR86" s="245"/>
      <c r="CS86" s="34"/>
      <c r="CT86" s="34"/>
      <c r="CU86" s="245"/>
      <c r="CV86" s="245"/>
      <c r="CW86" s="245"/>
      <c r="CX86" s="245"/>
      <c r="CY86" s="245"/>
      <c r="CZ86" s="245"/>
      <c r="DA86" s="34"/>
      <c r="DB86" s="34"/>
      <c r="DC86" s="245">
        <v>0</v>
      </c>
      <c r="DD86" s="245">
        <v>0</v>
      </c>
      <c r="DE86" s="245">
        <v>0</v>
      </c>
      <c r="DF86" s="245">
        <v>1</v>
      </c>
      <c r="DG86" s="245">
        <v>0</v>
      </c>
      <c r="DH86" s="245">
        <f t="shared" si="164"/>
        <v>1</v>
      </c>
      <c r="DI86" s="245"/>
      <c r="DJ86" s="245"/>
      <c r="DK86" s="34">
        <v>406.58460000000002</v>
      </c>
      <c r="DL86" s="34">
        <f>2981329.3531905/1000</f>
        <v>2981.3293531904997</v>
      </c>
      <c r="DM86" s="34">
        <v>2.173921537794576</v>
      </c>
      <c r="DN86" s="64">
        <f t="shared" si="229"/>
        <v>2336.7013500000003</v>
      </c>
      <c r="DO86" s="64">
        <f t="shared" si="167"/>
        <v>2336.7013500000003</v>
      </c>
      <c r="DP86" s="64">
        <f t="shared" si="230"/>
        <v>2336.7013500000003</v>
      </c>
      <c r="DQ86" s="64">
        <f t="shared" si="168"/>
        <v>2336.7013500000003</v>
      </c>
      <c r="DR86" s="64">
        <f t="shared" si="169"/>
        <v>0</v>
      </c>
      <c r="DS86" s="64">
        <f t="shared" si="170"/>
        <v>0</v>
      </c>
      <c r="DT86" s="64">
        <f t="shared" si="171"/>
        <v>0</v>
      </c>
      <c r="DU86" s="64">
        <f t="shared" si="172"/>
        <v>0</v>
      </c>
      <c r="DV86" s="64">
        <f t="shared" si="173"/>
        <v>0</v>
      </c>
      <c r="DW86" s="64">
        <f t="shared" si="174"/>
        <v>0</v>
      </c>
      <c r="DX86" s="64">
        <f t="shared" si="175"/>
        <v>0</v>
      </c>
      <c r="DY86" s="64">
        <f t="shared" si="176"/>
        <v>0</v>
      </c>
      <c r="DZ86" s="64">
        <f t="shared" si="177"/>
        <v>0</v>
      </c>
      <c r="EA86" s="64">
        <f t="shared" si="178"/>
        <v>0</v>
      </c>
      <c r="EB86" s="64">
        <f t="shared" si="231"/>
        <v>0</v>
      </c>
      <c r="EC86" s="64">
        <f t="shared" si="179"/>
        <v>0</v>
      </c>
      <c r="ED86" s="64">
        <f t="shared" si="180"/>
        <v>0</v>
      </c>
      <c r="EE86" s="64">
        <f t="shared" si="181"/>
        <v>0</v>
      </c>
      <c r="EF86" s="64">
        <f t="shared" si="182"/>
        <v>0</v>
      </c>
      <c r="EG86" s="64">
        <f t="shared" si="183"/>
        <v>0</v>
      </c>
      <c r="EH86" s="64">
        <f t="shared" si="184"/>
        <v>0</v>
      </c>
      <c r="EI86" s="64">
        <f t="shared" si="185"/>
        <v>0</v>
      </c>
      <c r="EJ86" s="64">
        <f t="shared" si="186"/>
        <v>0</v>
      </c>
      <c r="EK86" s="64">
        <f t="shared" si="187"/>
        <v>0</v>
      </c>
      <c r="EL86" s="64">
        <f t="shared" si="188"/>
        <v>0</v>
      </c>
      <c r="EM86" s="64">
        <f t="shared" si="189"/>
        <v>0</v>
      </c>
      <c r="EN86" s="64">
        <f t="shared" si="190"/>
        <v>0</v>
      </c>
      <c r="EO86" s="64">
        <f t="shared" si="191"/>
        <v>0</v>
      </c>
      <c r="EP86" s="64">
        <f t="shared" si="232"/>
        <v>0</v>
      </c>
      <c r="EQ86" s="64">
        <f t="shared" si="192"/>
        <v>0</v>
      </c>
      <c r="ER86" s="64">
        <f t="shared" si="193"/>
        <v>0</v>
      </c>
      <c r="ES86" s="64">
        <f t="shared" si="194"/>
        <v>0</v>
      </c>
      <c r="ET86" s="64">
        <f t="shared" si="195"/>
        <v>0</v>
      </c>
      <c r="EU86" s="64">
        <f t="shared" si="196"/>
        <v>0</v>
      </c>
      <c r="EV86" s="64">
        <f t="shared" si="197"/>
        <v>0</v>
      </c>
      <c r="EW86" s="64">
        <f t="shared" si="198"/>
        <v>0</v>
      </c>
      <c r="EX86" s="64">
        <f t="shared" si="199"/>
        <v>0</v>
      </c>
      <c r="EY86" s="64">
        <f t="shared" si="200"/>
        <v>0</v>
      </c>
      <c r="EZ86" s="64">
        <f t="shared" si="201"/>
        <v>0</v>
      </c>
      <c r="FA86" s="64">
        <f t="shared" si="202"/>
        <v>0</v>
      </c>
      <c r="FB86" s="64">
        <f t="shared" si="203"/>
        <v>0</v>
      </c>
      <c r="FC86" s="64">
        <f t="shared" si="204"/>
        <v>0</v>
      </c>
      <c r="FD86" s="64">
        <f t="shared" si="233"/>
        <v>0</v>
      </c>
      <c r="FE86" s="64">
        <f t="shared" si="205"/>
        <v>0</v>
      </c>
      <c r="FF86" s="64">
        <f t="shared" si="206"/>
        <v>0</v>
      </c>
      <c r="FG86" s="64">
        <f t="shared" si="207"/>
        <v>0</v>
      </c>
      <c r="FH86" s="64">
        <f t="shared" si="208"/>
        <v>0</v>
      </c>
      <c r="FI86" s="64">
        <f t="shared" si="209"/>
        <v>0</v>
      </c>
      <c r="FJ86" s="64">
        <f t="shared" si="210"/>
        <v>0</v>
      </c>
      <c r="FK86" s="64">
        <f t="shared" si="211"/>
        <v>0</v>
      </c>
      <c r="FL86" s="64">
        <f t="shared" si="212"/>
        <v>0</v>
      </c>
      <c r="FM86" s="64">
        <f t="shared" si="213"/>
        <v>0</v>
      </c>
      <c r="FN86" s="64">
        <f t="shared" si="214"/>
        <v>0</v>
      </c>
      <c r="FO86" s="64">
        <f t="shared" si="215"/>
        <v>0</v>
      </c>
      <c r="FP86" s="64">
        <f t="shared" si="216"/>
        <v>0</v>
      </c>
      <c r="FQ86" s="64">
        <f t="shared" si="217"/>
        <v>0</v>
      </c>
      <c r="FR86" s="380">
        <f t="shared" si="165"/>
        <v>2336.7013500000003</v>
      </c>
      <c r="FS86" s="380">
        <f t="shared" si="166"/>
        <v>2336.7013500000003</v>
      </c>
      <c r="FT86" s="64">
        <f t="shared" si="234"/>
        <v>2336.7013500000003</v>
      </c>
      <c r="FU86" s="64">
        <f t="shared" si="218"/>
        <v>2336.7013500000003</v>
      </c>
      <c r="FV86" s="64">
        <f t="shared" si="219"/>
        <v>0</v>
      </c>
      <c r="FW86" s="64">
        <f t="shared" si="220"/>
        <v>0</v>
      </c>
      <c r="FX86" s="64">
        <f t="shared" si="221"/>
        <v>0</v>
      </c>
      <c r="FY86" s="64">
        <f t="shared" si="222"/>
        <v>0</v>
      </c>
      <c r="FZ86" s="64">
        <f t="shared" si="223"/>
        <v>0</v>
      </c>
      <c r="GA86" s="64">
        <f t="shared" si="224"/>
        <v>0</v>
      </c>
      <c r="GB86" s="64">
        <f t="shared" si="225"/>
        <v>0</v>
      </c>
      <c r="GC86" s="64">
        <f t="shared" si="226"/>
        <v>0</v>
      </c>
      <c r="GD86" s="64">
        <f t="shared" si="227"/>
        <v>0</v>
      </c>
      <c r="GE86" s="64">
        <f t="shared" si="228"/>
        <v>0</v>
      </c>
    </row>
    <row r="87" spans="1:187" s="59" customFormat="1" ht="25.5" hidden="1" outlineLevel="2">
      <c r="A87" s="57" t="s">
        <v>111</v>
      </c>
      <c r="B87" s="60" t="s">
        <v>503</v>
      </c>
      <c r="C87" s="282" t="s">
        <v>130</v>
      </c>
      <c r="D87" s="282" t="s">
        <v>192</v>
      </c>
      <c r="E87" s="359" t="s">
        <v>21</v>
      </c>
      <c r="F87" s="359"/>
      <c r="G87" s="245" t="s">
        <v>102</v>
      </c>
      <c r="H87" s="245"/>
      <c r="I87" s="245"/>
      <c r="J87" s="245">
        <v>2017</v>
      </c>
      <c r="K87" s="245">
        <v>2017</v>
      </c>
      <c r="L87" s="245"/>
      <c r="M87" s="34">
        <f t="shared" si="248"/>
        <v>3054.9339500000001</v>
      </c>
      <c r="N87" s="34"/>
      <c r="O87" s="34">
        <f t="shared" si="249"/>
        <v>3054.9339500000001</v>
      </c>
      <c r="P87" s="34">
        <f t="shared" si="250"/>
        <v>3054.9339500000001</v>
      </c>
      <c r="Q87" s="34">
        <f t="shared" si="250"/>
        <v>3054.9339500000001</v>
      </c>
      <c r="R87" s="34">
        <f t="shared" si="250"/>
        <v>0</v>
      </c>
      <c r="S87" s="34">
        <f t="shared" si="250"/>
        <v>0</v>
      </c>
      <c r="T87" s="34">
        <f t="shared" si="250"/>
        <v>0</v>
      </c>
      <c r="U87" s="34">
        <f t="shared" si="250"/>
        <v>0</v>
      </c>
      <c r="V87" s="66">
        <f t="shared" si="85"/>
        <v>0</v>
      </c>
      <c r="W87" s="34"/>
      <c r="X87" s="34"/>
      <c r="Y87" s="34"/>
      <c r="Z87" s="34"/>
      <c r="AA87" s="34"/>
      <c r="AB87" s="34"/>
      <c r="AC87" s="34"/>
      <c r="AD87" s="34"/>
      <c r="AE87" s="34"/>
      <c r="AF87" s="34"/>
      <c r="AG87" s="34">
        <f t="shared" si="253"/>
        <v>0</v>
      </c>
      <c r="AH87" s="34">
        <f t="shared" si="253"/>
        <v>0</v>
      </c>
      <c r="AI87" s="34">
        <f t="shared" si="244"/>
        <v>0</v>
      </c>
      <c r="AJ87" s="34"/>
      <c r="AK87" s="34"/>
      <c r="AL87" s="34"/>
      <c r="AM87" s="34"/>
      <c r="AN87" s="34"/>
      <c r="AO87" s="34"/>
      <c r="AP87" s="34"/>
      <c r="AQ87" s="34"/>
      <c r="AR87" s="34"/>
      <c r="AS87" s="34">
        <f t="shared" si="254"/>
        <v>0</v>
      </c>
      <c r="AT87" s="34">
        <f t="shared" si="254"/>
        <v>0</v>
      </c>
      <c r="AU87" s="34"/>
      <c r="AV87" s="34">
        <f t="shared" si="251"/>
        <v>0</v>
      </c>
      <c r="AW87" s="34">
        <f t="shared" si="251"/>
        <v>0</v>
      </c>
      <c r="AX87" s="34"/>
      <c r="AY87" s="34">
        <f t="shared" si="252"/>
        <v>3054.9339500000001</v>
      </c>
      <c r="AZ87" s="34">
        <f t="shared" si="252"/>
        <v>3054.9339500000001</v>
      </c>
      <c r="BA87" s="184">
        <v>3054.9339500000001</v>
      </c>
      <c r="BB87" s="184">
        <f>1840.72322+1214.21073</f>
        <v>3054.9339500000001</v>
      </c>
      <c r="BC87" s="185"/>
      <c r="BD87" s="185"/>
      <c r="BE87" s="245"/>
      <c r="BF87" s="245"/>
      <c r="BG87" s="34"/>
      <c r="BH87" s="34"/>
      <c r="BI87" s="245"/>
      <c r="BJ87" s="245"/>
      <c r="BK87" s="34"/>
      <c r="BL87" s="34"/>
      <c r="BM87" s="34">
        <f t="shared" si="255"/>
        <v>0</v>
      </c>
      <c r="BN87" s="34">
        <f t="shared" si="255"/>
        <v>0</v>
      </c>
      <c r="BO87" s="245"/>
      <c r="BP87" s="245"/>
      <c r="BQ87" s="245"/>
      <c r="BR87" s="245"/>
      <c r="BS87" s="245"/>
      <c r="BT87" s="245"/>
      <c r="BU87" s="245"/>
      <c r="BV87" s="245"/>
      <c r="BW87" s="245"/>
      <c r="BX87" s="245"/>
      <c r="BY87" s="245"/>
      <c r="BZ87" s="245"/>
      <c r="CA87" s="34">
        <f t="shared" si="162"/>
        <v>0</v>
      </c>
      <c r="CB87" s="34">
        <f t="shared" si="162"/>
        <v>0</v>
      </c>
      <c r="CC87" s="245"/>
      <c r="CD87" s="245"/>
      <c r="CE87" s="245"/>
      <c r="CF87" s="245"/>
      <c r="CG87" s="245"/>
      <c r="CH87" s="245"/>
      <c r="CI87" s="245"/>
      <c r="CJ87" s="245"/>
      <c r="CK87" s="245"/>
      <c r="CL87" s="245"/>
      <c r="CM87" s="245"/>
      <c r="CN87" s="245"/>
      <c r="CO87" s="34">
        <f t="shared" si="256"/>
        <v>0</v>
      </c>
      <c r="CP87" s="34">
        <f t="shared" si="256"/>
        <v>0</v>
      </c>
      <c r="CQ87" s="245"/>
      <c r="CR87" s="245"/>
      <c r="CS87" s="245"/>
      <c r="CT87" s="245"/>
      <c r="CU87" s="245"/>
      <c r="CV87" s="245"/>
      <c r="CW87" s="34">
        <v>0</v>
      </c>
      <c r="CX87" s="34"/>
      <c r="CY87" s="245"/>
      <c r="CZ87" s="245"/>
      <c r="DA87" s="34"/>
      <c r="DB87" s="34"/>
      <c r="DC87" s="245">
        <v>0</v>
      </c>
      <c r="DD87" s="245">
        <v>0</v>
      </c>
      <c r="DE87" s="245">
        <v>0</v>
      </c>
      <c r="DF87" s="245">
        <v>1</v>
      </c>
      <c r="DG87" s="245">
        <v>0</v>
      </c>
      <c r="DH87" s="245">
        <f t="shared" si="164"/>
        <v>1</v>
      </c>
      <c r="DI87" s="245"/>
      <c r="DJ87" s="245"/>
      <c r="DK87" s="34">
        <v>585.54560000000004</v>
      </c>
      <c r="DL87" s="34">
        <f>4293581.913608/1000</f>
        <v>4293.5819136079999</v>
      </c>
      <c r="DM87" s="34">
        <v>2.3199999999999998</v>
      </c>
      <c r="DN87" s="64">
        <f t="shared" si="229"/>
        <v>3054.9339500000001</v>
      </c>
      <c r="DO87" s="64">
        <f t="shared" si="167"/>
        <v>3054.9339500000001</v>
      </c>
      <c r="DP87" s="64">
        <f t="shared" si="230"/>
        <v>3054.9339500000001</v>
      </c>
      <c r="DQ87" s="64">
        <f t="shared" si="168"/>
        <v>3054.9339500000001</v>
      </c>
      <c r="DR87" s="64">
        <f t="shared" si="169"/>
        <v>0</v>
      </c>
      <c r="DS87" s="64">
        <f t="shared" si="170"/>
        <v>0</v>
      </c>
      <c r="DT87" s="64">
        <f t="shared" si="171"/>
        <v>0</v>
      </c>
      <c r="DU87" s="64">
        <f t="shared" si="172"/>
        <v>0</v>
      </c>
      <c r="DV87" s="64">
        <f t="shared" si="173"/>
        <v>0</v>
      </c>
      <c r="DW87" s="64">
        <f t="shared" si="174"/>
        <v>0</v>
      </c>
      <c r="DX87" s="64">
        <f t="shared" si="175"/>
        <v>0</v>
      </c>
      <c r="DY87" s="64">
        <f t="shared" si="176"/>
        <v>0</v>
      </c>
      <c r="DZ87" s="64">
        <f t="shared" si="177"/>
        <v>0</v>
      </c>
      <c r="EA87" s="64">
        <f t="shared" si="178"/>
        <v>0</v>
      </c>
      <c r="EB87" s="64">
        <f t="shared" si="231"/>
        <v>0</v>
      </c>
      <c r="EC87" s="64">
        <f t="shared" si="179"/>
        <v>0</v>
      </c>
      <c r="ED87" s="64">
        <f t="shared" si="180"/>
        <v>0</v>
      </c>
      <c r="EE87" s="64">
        <f t="shared" si="181"/>
        <v>0</v>
      </c>
      <c r="EF87" s="64">
        <f t="shared" si="182"/>
        <v>0</v>
      </c>
      <c r="EG87" s="64">
        <f t="shared" si="183"/>
        <v>0</v>
      </c>
      <c r="EH87" s="64">
        <f t="shared" si="184"/>
        <v>0</v>
      </c>
      <c r="EI87" s="64">
        <f t="shared" si="185"/>
        <v>0</v>
      </c>
      <c r="EJ87" s="64">
        <f t="shared" si="186"/>
        <v>0</v>
      </c>
      <c r="EK87" s="64">
        <f t="shared" si="187"/>
        <v>0</v>
      </c>
      <c r="EL87" s="64">
        <f t="shared" si="188"/>
        <v>0</v>
      </c>
      <c r="EM87" s="64">
        <f t="shared" si="189"/>
        <v>0</v>
      </c>
      <c r="EN87" s="64">
        <f t="shared" si="190"/>
        <v>0</v>
      </c>
      <c r="EO87" s="64">
        <f t="shared" si="191"/>
        <v>0</v>
      </c>
      <c r="EP87" s="64">
        <f t="shared" si="232"/>
        <v>0</v>
      </c>
      <c r="EQ87" s="64">
        <f t="shared" si="192"/>
        <v>0</v>
      </c>
      <c r="ER87" s="64">
        <f t="shared" si="193"/>
        <v>0</v>
      </c>
      <c r="ES87" s="64">
        <f t="shared" si="194"/>
        <v>0</v>
      </c>
      <c r="ET87" s="64">
        <f t="shared" si="195"/>
        <v>0</v>
      </c>
      <c r="EU87" s="64">
        <f t="shared" si="196"/>
        <v>0</v>
      </c>
      <c r="EV87" s="64">
        <f t="shared" si="197"/>
        <v>0</v>
      </c>
      <c r="EW87" s="64">
        <f t="shared" si="198"/>
        <v>0</v>
      </c>
      <c r="EX87" s="64">
        <f t="shared" si="199"/>
        <v>0</v>
      </c>
      <c r="EY87" s="64">
        <f t="shared" si="200"/>
        <v>0</v>
      </c>
      <c r="EZ87" s="64">
        <f t="shared" si="201"/>
        <v>0</v>
      </c>
      <c r="FA87" s="64">
        <f t="shared" si="202"/>
        <v>0</v>
      </c>
      <c r="FB87" s="64">
        <f t="shared" si="203"/>
        <v>0</v>
      </c>
      <c r="FC87" s="64">
        <f t="shared" si="204"/>
        <v>0</v>
      </c>
      <c r="FD87" s="64">
        <f t="shared" si="233"/>
        <v>0</v>
      </c>
      <c r="FE87" s="64">
        <f t="shared" si="205"/>
        <v>0</v>
      </c>
      <c r="FF87" s="64">
        <f t="shared" si="206"/>
        <v>0</v>
      </c>
      <c r="FG87" s="64">
        <f t="shared" si="207"/>
        <v>0</v>
      </c>
      <c r="FH87" s="64">
        <f t="shared" si="208"/>
        <v>0</v>
      </c>
      <c r="FI87" s="64">
        <f t="shared" si="209"/>
        <v>0</v>
      </c>
      <c r="FJ87" s="64">
        <f t="shared" si="210"/>
        <v>0</v>
      </c>
      <c r="FK87" s="64">
        <f t="shared" si="211"/>
        <v>0</v>
      </c>
      <c r="FL87" s="64">
        <f t="shared" si="212"/>
        <v>0</v>
      </c>
      <c r="FM87" s="64">
        <f t="shared" si="213"/>
        <v>0</v>
      </c>
      <c r="FN87" s="64">
        <f t="shared" si="214"/>
        <v>0</v>
      </c>
      <c r="FO87" s="64">
        <f t="shared" si="215"/>
        <v>0</v>
      </c>
      <c r="FP87" s="64">
        <f t="shared" si="216"/>
        <v>0</v>
      </c>
      <c r="FQ87" s="64">
        <f t="shared" si="217"/>
        <v>0</v>
      </c>
      <c r="FR87" s="380">
        <f t="shared" si="165"/>
        <v>3054.9339500000001</v>
      </c>
      <c r="FS87" s="380">
        <f t="shared" si="166"/>
        <v>3054.9339500000001</v>
      </c>
      <c r="FT87" s="64">
        <f t="shared" si="234"/>
        <v>3054.9339500000001</v>
      </c>
      <c r="FU87" s="64">
        <f t="shared" si="218"/>
        <v>3054.9339500000001</v>
      </c>
      <c r="FV87" s="64">
        <f t="shared" si="219"/>
        <v>0</v>
      </c>
      <c r="FW87" s="64">
        <f t="shared" si="220"/>
        <v>0</v>
      </c>
      <c r="FX87" s="64">
        <f t="shared" si="221"/>
        <v>0</v>
      </c>
      <c r="FY87" s="64">
        <f t="shared" si="222"/>
        <v>0</v>
      </c>
      <c r="FZ87" s="64">
        <f t="shared" si="223"/>
        <v>0</v>
      </c>
      <c r="GA87" s="64">
        <f t="shared" si="224"/>
        <v>0</v>
      </c>
      <c r="GB87" s="64">
        <f t="shared" si="225"/>
        <v>0</v>
      </c>
      <c r="GC87" s="64">
        <f t="shared" si="226"/>
        <v>0</v>
      </c>
      <c r="GD87" s="64">
        <f t="shared" si="227"/>
        <v>0</v>
      </c>
      <c r="GE87" s="64">
        <f t="shared" si="228"/>
        <v>0</v>
      </c>
    </row>
    <row r="88" spans="1:187" s="59" customFormat="1" ht="25.5" hidden="1" outlineLevel="2">
      <c r="A88" s="57" t="s">
        <v>112</v>
      </c>
      <c r="B88" s="60" t="s">
        <v>504</v>
      </c>
      <c r="C88" s="282" t="s">
        <v>130</v>
      </c>
      <c r="D88" s="282" t="s">
        <v>177</v>
      </c>
      <c r="E88" s="359" t="s">
        <v>21</v>
      </c>
      <c r="F88" s="359"/>
      <c r="G88" s="245" t="s">
        <v>102</v>
      </c>
      <c r="H88" s="245"/>
      <c r="I88" s="245"/>
      <c r="J88" s="245">
        <v>2017</v>
      </c>
      <c r="K88" s="245">
        <v>2017</v>
      </c>
      <c r="L88" s="245"/>
      <c r="M88" s="34">
        <f t="shared" si="248"/>
        <v>4142.1255499999997</v>
      </c>
      <c r="N88" s="34"/>
      <c r="O88" s="34">
        <f t="shared" si="249"/>
        <v>4142.1255499999997</v>
      </c>
      <c r="P88" s="34">
        <f t="shared" si="250"/>
        <v>4142.1255499999997</v>
      </c>
      <c r="Q88" s="34">
        <f t="shared" si="250"/>
        <v>4142.1255499999997</v>
      </c>
      <c r="R88" s="34">
        <f t="shared" si="250"/>
        <v>0</v>
      </c>
      <c r="S88" s="34">
        <f t="shared" si="250"/>
        <v>0</v>
      </c>
      <c r="T88" s="34">
        <f t="shared" si="250"/>
        <v>0</v>
      </c>
      <c r="U88" s="34">
        <f t="shared" si="250"/>
        <v>0</v>
      </c>
      <c r="V88" s="66">
        <f t="shared" si="85"/>
        <v>0</v>
      </c>
      <c r="W88" s="34"/>
      <c r="X88" s="34"/>
      <c r="Y88" s="34"/>
      <c r="Z88" s="34"/>
      <c r="AA88" s="34"/>
      <c r="AB88" s="34"/>
      <c r="AC88" s="34"/>
      <c r="AD88" s="34"/>
      <c r="AE88" s="34"/>
      <c r="AF88" s="34"/>
      <c r="AG88" s="34">
        <f t="shared" si="253"/>
        <v>0</v>
      </c>
      <c r="AH88" s="34">
        <f t="shared" si="253"/>
        <v>0</v>
      </c>
      <c r="AI88" s="34">
        <f t="shared" si="244"/>
        <v>0</v>
      </c>
      <c r="AJ88" s="34"/>
      <c r="AK88" s="34"/>
      <c r="AL88" s="34"/>
      <c r="AM88" s="34"/>
      <c r="AN88" s="34"/>
      <c r="AO88" s="34"/>
      <c r="AP88" s="34"/>
      <c r="AQ88" s="34"/>
      <c r="AR88" s="34"/>
      <c r="AS88" s="34">
        <f t="shared" si="254"/>
        <v>0</v>
      </c>
      <c r="AT88" s="34">
        <f t="shared" si="254"/>
        <v>0</v>
      </c>
      <c r="AU88" s="34"/>
      <c r="AV88" s="34">
        <f t="shared" si="251"/>
        <v>0</v>
      </c>
      <c r="AW88" s="34">
        <f t="shared" si="251"/>
        <v>0</v>
      </c>
      <c r="AX88" s="34"/>
      <c r="AY88" s="34">
        <f t="shared" si="252"/>
        <v>4142.1255499999997</v>
      </c>
      <c r="AZ88" s="34">
        <f t="shared" si="252"/>
        <v>4142.1255499999997</v>
      </c>
      <c r="BA88" s="184">
        <v>4142.1255499999997</v>
      </c>
      <c r="BB88" s="184">
        <f>2677.91482+1464.21073</f>
        <v>4142.1255499999997</v>
      </c>
      <c r="BC88" s="184"/>
      <c r="BD88" s="184"/>
      <c r="BE88" s="245"/>
      <c r="BF88" s="245"/>
      <c r="BG88" s="34"/>
      <c r="BH88" s="34"/>
      <c r="BI88" s="245"/>
      <c r="BJ88" s="245"/>
      <c r="BK88" s="34"/>
      <c r="BL88" s="34"/>
      <c r="BM88" s="34">
        <f t="shared" si="255"/>
        <v>0</v>
      </c>
      <c r="BN88" s="34">
        <f t="shared" si="255"/>
        <v>0</v>
      </c>
      <c r="BO88" s="245"/>
      <c r="BP88" s="245"/>
      <c r="BQ88" s="245"/>
      <c r="BR88" s="245"/>
      <c r="BS88" s="245"/>
      <c r="BT88" s="245"/>
      <c r="BU88" s="245"/>
      <c r="BV88" s="245"/>
      <c r="BW88" s="245"/>
      <c r="BX88" s="245"/>
      <c r="BY88" s="245"/>
      <c r="BZ88" s="245"/>
      <c r="CA88" s="34">
        <f t="shared" si="162"/>
        <v>0</v>
      </c>
      <c r="CB88" s="34">
        <f t="shared" si="162"/>
        <v>0</v>
      </c>
      <c r="CC88" s="245"/>
      <c r="CD88" s="245"/>
      <c r="CE88" s="245"/>
      <c r="CF88" s="245"/>
      <c r="CG88" s="245"/>
      <c r="CH88" s="245"/>
      <c r="CI88" s="245"/>
      <c r="CJ88" s="245"/>
      <c r="CK88" s="245"/>
      <c r="CL88" s="245"/>
      <c r="CM88" s="245"/>
      <c r="CN88" s="245"/>
      <c r="CO88" s="34">
        <f t="shared" si="256"/>
        <v>0</v>
      </c>
      <c r="CP88" s="34">
        <f t="shared" si="256"/>
        <v>0</v>
      </c>
      <c r="CQ88" s="34"/>
      <c r="CR88" s="34"/>
      <c r="CS88" s="34"/>
      <c r="CT88" s="34"/>
      <c r="CU88" s="34"/>
      <c r="CV88" s="34"/>
      <c r="CW88" s="34"/>
      <c r="CX88" s="34"/>
      <c r="CY88" s="34"/>
      <c r="CZ88" s="58"/>
      <c r="DA88" s="58"/>
      <c r="DB88" s="58"/>
      <c r="DC88" s="245">
        <v>0</v>
      </c>
      <c r="DD88" s="245">
        <v>0</v>
      </c>
      <c r="DE88" s="245">
        <v>0</v>
      </c>
      <c r="DF88" s="245">
        <v>1</v>
      </c>
      <c r="DG88" s="245">
        <v>0</v>
      </c>
      <c r="DH88" s="245">
        <f t="shared" si="164"/>
        <v>1</v>
      </c>
      <c r="DI88" s="245"/>
      <c r="DJ88" s="245"/>
      <c r="DK88" s="34">
        <v>1120.8872999999999</v>
      </c>
      <c r="DL88" s="34">
        <f>8107622.75477505/1000</f>
        <v>8107.6227547750505</v>
      </c>
      <c r="DM88" s="34">
        <v>2.36</v>
      </c>
      <c r="DN88" s="64">
        <f t="shared" si="229"/>
        <v>4142.1255499999997</v>
      </c>
      <c r="DO88" s="64">
        <f t="shared" si="167"/>
        <v>4142.1255499999997</v>
      </c>
      <c r="DP88" s="64">
        <f t="shared" si="230"/>
        <v>4142.1255499999997</v>
      </c>
      <c r="DQ88" s="64">
        <f t="shared" si="168"/>
        <v>4142.1255499999997</v>
      </c>
      <c r="DR88" s="64">
        <f t="shared" si="169"/>
        <v>0</v>
      </c>
      <c r="DS88" s="64">
        <f t="shared" si="170"/>
        <v>0</v>
      </c>
      <c r="DT88" s="64">
        <f t="shared" si="171"/>
        <v>0</v>
      </c>
      <c r="DU88" s="64">
        <f t="shared" si="172"/>
        <v>0</v>
      </c>
      <c r="DV88" s="64">
        <f t="shared" si="173"/>
        <v>0</v>
      </c>
      <c r="DW88" s="64">
        <f t="shared" si="174"/>
        <v>0</v>
      </c>
      <c r="DX88" s="64">
        <f t="shared" si="175"/>
        <v>0</v>
      </c>
      <c r="DY88" s="64">
        <f t="shared" si="176"/>
        <v>0</v>
      </c>
      <c r="DZ88" s="64">
        <f t="shared" si="177"/>
        <v>0</v>
      </c>
      <c r="EA88" s="64">
        <f t="shared" si="178"/>
        <v>0</v>
      </c>
      <c r="EB88" s="64">
        <f t="shared" si="231"/>
        <v>0</v>
      </c>
      <c r="EC88" s="64">
        <f t="shared" si="179"/>
        <v>0</v>
      </c>
      <c r="ED88" s="64">
        <f t="shared" si="180"/>
        <v>0</v>
      </c>
      <c r="EE88" s="64">
        <f t="shared" si="181"/>
        <v>0</v>
      </c>
      <c r="EF88" s="64">
        <f t="shared" si="182"/>
        <v>0</v>
      </c>
      <c r="EG88" s="64">
        <f t="shared" si="183"/>
        <v>0</v>
      </c>
      <c r="EH88" s="64">
        <f t="shared" si="184"/>
        <v>0</v>
      </c>
      <c r="EI88" s="64">
        <f t="shared" si="185"/>
        <v>0</v>
      </c>
      <c r="EJ88" s="64">
        <f t="shared" si="186"/>
        <v>0</v>
      </c>
      <c r="EK88" s="64">
        <f t="shared" si="187"/>
        <v>0</v>
      </c>
      <c r="EL88" s="64">
        <f t="shared" si="188"/>
        <v>0</v>
      </c>
      <c r="EM88" s="64">
        <f t="shared" si="189"/>
        <v>0</v>
      </c>
      <c r="EN88" s="64">
        <f t="shared" si="190"/>
        <v>0</v>
      </c>
      <c r="EO88" s="64">
        <f t="shared" si="191"/>
        <v>0</v>
      </c>
      <c r="EP88" s="64">
        <f t="shared" si="232"/>
        <v>0</v>
      </c>
      <c r="EQ88" s="64">
        <f t="shared" si="192"/>
        <v>0</v>
      </c>
      <c r="ER88" s="64">
        <f t="shared" si="193"/>
        <v>0</v>
      </c>
      <c r="ES88" s="64">
        <f t="shared" si="194"/>
        <v>0</v>
      </c>
      <c r="ET88" s="64">
        <f t="shared" si="195"/>
        <v>0</v>
      </c>
      <c r="EU88" s="64">
        <f t="shared" si="196"/>
        <v>0</v>
      </c>
      <c r="EV88" s="64">
        <f t="shared" si="197"/>
        <v>0</v>
      </c>
      <c r="EW88" s="64">
        <f t="shared" si="198"/>
        <v>0</v>
      </c>
      <c r="EX88" s="64">
        <f t="shared" si="199"/>
        <v>0</v>
      </c>
      <c r="EY88" s="64">
        <f t="shared" si="200"/>
        <v>0</v>
      </c>
      <c r="EZ88" s="64">
        <f t="shared" si="201"/>
        <v>0</v>
      </c>
      <c r="FA88" s="64">
        <f t="shared" si="202"/>
        <v>0</v>
      </c>
      <c r="FB88" s="64">
        <f t="shared" si="203"/>
        <v>0</v>
      </c>
      <c r="FC88" s="64">
        <f t="shared" si="204"/>
        <v>0</v>
      </c>
      <c r="FD88" s="64">
        <f t="shared" si="233"/>
        <v>0</v>
      </c>
      <c r="FE88" s="64">
        <f t="shared" si="205"/>
        <v>0</v>
      </c>
      <c r="FF88" s="64">
        <f t="shared" si="206"/>
        <v>0</v>
      </c>
      <c r="FG88" s="64">
        <f t="shared" si="207"/>
        <v>0</v>
      </c>
      <c r="FH88" s="64">
        <f t="shared" si="208"/>
        <v>0</v>
      </c>
      <c r="FI88" s="64">
        <f t="shared" si="209"/>
        <v>0</v>
      </c>
      <c r="FJ88" s="64">
        <f t="shared" si="210"/>
        <v>0</v>
      </c>
      <c r="FK88" s="64">
        <f t="shared" si="211"/>
        <v>0</v>
      </c>
      <c r="FL88" s="64">
        <f t="shared" si="212"/>
        <v>0</v>
      </c>
      <c r="FM88" s="64">
        <f t="shared" si="213"/>
        <v>0</v>
      </c>
      <c r="FN88" s="64">
        <f t="shared" si="214"/>
        <v>0</v>
      </c>
      <c r="FO88" s="64">
        <f t="shared" si="215"/>
        <v>0</v>
      </c>
      <c r="FP88" s="64">
        <f t="shared" si="216"/>
        <v>0</v>
      </c>
      <c r="FQ88" s="64">
        <f t="shared" si="217"/>
        <v>0</v>
      </c>
      <c r="FR88" s="380">
        <f t="shared" si="165"/>
        <v>4142.1255499999997</v>
      </c>
      <c r="FS88" s="380">
        <f t="shared" si="166"/>
        <v>4142.1255499999997</v>
      </c>
      <c r="FT88" s="64">
        <f t="shared" si="234"/>
        <v>4142.1255499999997</v>
      </c>
      <c r="FU88" s="64">
        <f t="shared" si="218"/>
        <v>4142.1255499999997</v>
      </c>
      <c r="FV88" s="64">
        <f t="shared" si="219"/>
        <v>0</v>
      </c>
      <c r="FW88" s="64">
        <f t="shared" si="220"/>
        <v>0</v>
      </c>
      <c r="FX88" s="64">
        <f t="shared" si="221"/>
        <v>0</v>
      </c>
      <c r="FY88" s="64">
        <f t="shared" si="222"/>
        <v>0</v>
      </c>
      <c r="FZ88" s="64">
        <f t="shared" si="223"/>
        <v>0</v>
      </c>
      <c r="GA88" s="64">
        <f t="shared" si="224"/>
        <v>0</v>
      </c>
      <c r="GB88" s="64">
        <f t="shared" si="225"/>
        <v>0</v>
      </c>
      <c r="GC88" s="64">
        <f t="shared" si="226"/>
        <v>0</v>
      </c>
      <c r="GD88" s="64">
        <f t="shared" si="227"/>
        <v>0</v>
      </c>
      <c r="GE88" s="64">
        <f t="shared" si="228"/>
        <v>0</v>
      </c>
    </row>
    <row r="89" spans="1:187" s="35" customFormat="1" ht="34.5" hidden="1" customHeight="1" outlineLevel="2">
      <c r="A89" s="57" t="s">
        <v>113</v>
      </c>
      <c r="B89" s="60" t="s">
        <v>505</v>
      </c>
      <c r="C89" s="282" t="s">
        <v>131</v>
      </c>
      <c r="D89" s="282" t="s">
        <v>198</v>
      </c>
      <c r="E89" s="359" t="s">
        <v>21</v>
      </c>
      <c r="F89" s="359"/>
      <c r="G89" s="245" t="s">
        <v>102</v>
      </c>
      <c r="H89" s="245"/>
      <c r="I89" s="245"/>
      <c r="J89" s="245">
        <v>2022</v>
      </c>
      <c r="K89" s="245">
        <v>2022</v>
      </c>
      <c r="L89" s="245"/>
      <c r="M89" s="34">
        <f t="shared" si="248"/>
        <v>11237.740704960001</v>
      </c>
      <c r="N89" s="34"/>
      <c r="O89" s="34">
        <f t="shared" si="249"/>
        <v>11237.740704960001</v>
      </c>
      <c r="P89" s="34">
        <f t="shared" si="250"/>
        <v>0</v>
      </c>
      <c r="Q89" s="34">
        <f t="shared" si="250"/>
        <v>0</v>
      </c>
      <c r="R89" s="34">
        <f t="shared" si="250"/>
        <v>0</v>
      </c>
      <c r="S89" s="34">
        <f t="shared" si="250"/>
        <v>0</v>
      </c>
      <c r="T89" s="34">
        <f t="shared" si="250"/>
        <v>0</v>
      </c>
      <c r="U89" s="34">
        <f t="shared" si="250"/>
        <v>0</v>
      </c>
      <c r="V89" s="66">
        <f t="shared" si="85"/>
        <v>0</v>
      </c>
      <c r="W89" s="34"/>
      <c r="X89" s="34"/>
      <c r="Y89" s="34"/>
      <c r="Z89" s="34"/>
      <c r="AA89" s="34"/>
      <c r="AB89" s="34"/>
      <c r="AC89" s="34"/>
      <c r="AD89" s="34"/>
      <c r="AE89" s="34"/>
      <c r="AF89" s="34"/>
      <c r="AG89" s="34">
        <f t="shared" si="253"/>
        <v>0</v>
      </c>
      <c r="AH89" s="34">
        <f t="shared" si="253"/>
        <v>0</v>
      </c>
      <c r="AI89" s="34">
        <f t="shared" si="244"/>
        <v>0</v>
      </c>
      <c r="AJ89" s="34"/>
      <c r="AK89" s="34"/>
      <c r="AL89" s="34"/>
      <c r="AM89" s="34"/>
      <c r="AN89" s="34"/>
      <c r="AO89" s="34"/>
      <c r="AP89" s="34"/>
      <c r="AQ89" s="34"/>
      <c r="AR89" s="34"/>
      <c r="AS89" s="34">
        <f t="shared" si="254"/>
        <v>0</v>
      </c>
      <c r="AT89" s="34">
        <f t="shared" si="254"/>
        <v>0</v>
      </c>
      <c r="AU89" s="34"/>
      <c r="AV89" s="34">
        <f t="shared" si="251"/>
        <v>11237.740704960001</v>
      </c>
      <c r="AW89" s="34">
        <f t="shared" si="251"/>
        <v>11237.740704960001</v>
      </c>
      <c r="AX89" s="34"/>
      <c r="AY89" s="34">
        <f t="shared" si="252"/>
        <v>11237.740704960001</v>
      </c>
      <c r="AZ89" s="34">
        <f t="shared" si="252"/>
        <v>11237.740704960001</v>
      </c>
      <c r="BA89" s="245"/>
      <c r="BB89" s="245"/>
      <c r="BC89" s="245"/>
      <c r="BD89" s="245"/>
      <c r="BE89" s="245"/>
      <c r="BF89" s="245"/>
      <c r="BG89" s="245"/>
      <c r="BH89" s="245"/>
      <c r="BI89" s="245"/>
      <c r="BJ89" s="245"/>
      <c r="BK89" s="184">
        <v>11237.740704960001</v>
      </c>
      <c r="BL89" s="184">
        <v>11237.740704960001</v>
      </c>
      <c r="BM89" s="34">
        <f t="shared" si="255"/>
        <v>0</v>
      </c>
      <c r="BN89" s="34">
        <f t="shared" si="255"/>
        <v>0</v>
      </c>
      <c r="BO89" s="245"/>
      <c r="BP89" s="245"/>
      <c r="BQ89" s="245"/>
      <c r="BR89" s="245"/>
      <c r="BS89" s="245"/>
      <c r="BT89" s="245"/>
      <c r="BU89" s="245"/>
      <c r="BV89" s="245"/>
      <c r="BW89" s="245"/>
      <c r="BX89" s="245"/>
      <c r="BY89" s="245"/>
      <c r="BZ89" s="245"/>
      <c r="CA89" s="34">
        <f t="shared" si="162"/>
        <v>0</v>
      </c>
      <c r="CB89" s="34">
        <f t="shared" si="162"/>
        <v>0</v>
      </c>
      <c r="CC89" s="245"/>
      <c r="CD89" s="245"/>
      <c r="CE89" s="245"/>
      <c r="CF89" s="245"/>
      <c r="CG89" s="245"/>
      <c r="CH89" s="245"/>
      <c r="CI89" s="245"/>
      <c r="CJ89" s="245"/>
      <c r="CK89" s="245"/>
      <c r="CL89" s="245"/>
      <c r="CM89" s="245"/>
      <c r="CN89" s="245"/>
      <c r="CO89" s="34">
        <f t="shared" si="256"/>
        <v>0</v>
      </c>
      <c r="CP89" s="34">
        <f t="shared" si="256"/>
        <v>0</v>
      </c>
      <c r="CQ89" s="34"/>
      <c r="CR89" s="34"/>
      <c r="CS89" s="34"/>
      <c r="CT89" s="34"/>
      <c r="CU89" s="34"/>
      <c r="CV89" s="34"/>
      <c r="CW89" s="34"/>
      <c r="CX89" s="34"/>
      <c r="CY89" s="34"/>
      <c r="CZ89" s="58"/>
      <c r="DA89" s="58"/>
      <c r="DB89" s="58"/>
      <c r="DC89" s="245">
        <v>0</v>
      </c>
      <c r="DD89" s="245">
        <v>1</v>
      </c>
      <c r="DE89" s="245">
        <v>1</v>
      </c>
      <c r="DF89" s="245"/>
      <c r="DG89" s="245">
        <v>0</v>
      </c>
      <c r="DH89" s="245">
        <f t="shared" si="164"/>
        <v>2</v>
      </c>
      <c r="DI89" s="245"/>
      <c r="DJ89" s="245"/>
      <c r="DK89" s="34">
        <v>-271.87309999999997</v>
      </c>
      <c r="DL89" s="34">
        <f>+-1966517.53657235/1000</f>
        <v>-1966.5175365723499</v>
      </c>
      <c r="DM89" s="34"/>
      <c r="DN89" s="64">
        <f t="shared" si="229"/>
        <v>11237.740704960001</v>
      </c>
      <c r="DO89" s="64">
        <f t="shared" si="167"/>
        <v>11237.740704960001</v>
      </c>
      <c r="DP89" s="64">
        <f t="shared" si="230"/>
        <v>0</v>
      </c>
      <c r="DQ89" s="64">
        <f t="shared" si="168"/>
        <v>0</v>
      </c>
      <c r="DR89" s="64">
        <f t="shared" si="169"/>
        <v>0</v>
      </c>
      <c r="DS89" s="64">
        <f t="shared" si="170"/>
        <v>0</v>
      </c>
      <c r="DT89" s="64">
        <f t="shared" si="171"/>
        <v>0</v>
      </c>
      <c r="DU89" s="64">
        <f t="shared" si="172"/>
        <v>0</v>
      </c>
      <c r="DV89" s="64">
        <f t="shared" si="173"/>
        <v>0</v>
      </c>
      <c r="DW89" s="64">
        <f t="shared" si="174"/>
        <v>0</v>
      </c>
      <c r="DX89" s="64">
        <f t="shared" si="175"/>
        <v>0</v>
      </c>
      <c r="DY89" s="64">
        <f t="shared" si="176"/>
        <v>0</v>
      </c>
      <c r="DZ89" s="64">
        <f t="shared" si="177"/>
        <v>11237.740704960001</v>
      </c>
      <c r="EA89" s="64">
        <f t="shared" si="178"/>
        <v>11237.740704960001</v>
      </c>
      <c r="EB89" s="64">
        <f t="shared" si="231"/>
        <v>0</v>
      </c>
      <c r="EC89" s="64">
        <f t="shared" si="179"/>
        <v>0</v>
      </c>
      <c r="ED89" s="64">
        <f t="shared" si="180"/>
        <v>0</v>
      </c>
      <c r="EE89" s="64">
        <f t="shared" si="181"/>
        <v>0</v>
      </c>
      <c r="EF89" s="64">
        <f t="shared" si="182"/>
        <v>0</v>
      </c>
      <c r="EG89" s="64">
        <f t="shared" si="183"/>
        <v>0</v>
      </c>
      <c r="EH89" s="64">
        <f t="shared" si="184"/>
        <v>0</v>
      </c>
      <c r="EI89" s="64">
        <f t="shared" si="185"/>
        <v>0</v>
      </c>
      <c r="EJ89" s="64">
        <f t="shared" si="186"/>
        <v>0</v>
      </c>
      <c r="EK89" s="64">
        <f t="shared" si="187"/>
        <v>0</v>
      </c>
      <c r="EL89" s="64">
        <f t="shared" si="188"/>
        <v>0</v>
      </c>
      <c r="EM89" s="64">
        <f t="shared" si="189"/>
        <v>0</v>
      </c>
      <c r="EN89" s="64">
        <f t="shared" si="190"/>
        <v>0</v>
      </c>
      <c r="EO89" s="64">
        <f t="shared" si="191"/>
        <v>0</v>
      </c>
      <c r="EP89" s="64">
        <f t="shared" si="232"/>
        <v>0</v>
      </c>
      <c r="EQ89" s="64">
        <f t="shared" si="192"/>
        <v>0</v>
      </c>
      <c r="ER89" s="64">
        <f t="shared" si="193"/>
        <v>0</v>
      </c>
      <c r="ES89" s="64">
        <f t="shared" si="194"/>
        <v>0</v>
      </c>
      <c r="ET89" s="64">
        <f t="shared" si="195"/>
        <v>0</v>
      </c>
      <c r="EU89" s="64">
        <f t="shared" si="196"/>
        <v>0</v>
      </c>
      <c r="EV89" s="64">
        <f t="shared" si="197"/>
        <v>0</v>
      </c>
      <c r="EW89" s="64">
        <f t="shared" si="198"/>
        <v>0</v>
      </c>
      <c r="EX89" s="64">
        <f t="shared" si="199"/>
        <v>0</v>
      </c>
      <c r="EY89" s="64">
        <f t="shared" si="200"/>
        <v>0</v>
      </c>
      <c r="EZ89" s="64">
        <f t="shared" si="201"/>
        <v>0</v>
      </c>
      <c r="FA89" s="64">
        <f t="shared" si="202"/>
        <v>0</v>
      </c>
      <c r="FB89" s="64">
        <f t="shared" si="203"/>
        <v>0</v>
      </c>
      <c r="FC89" s="64">
        <f t="shared" si="204"/>
        <v>0</v>
      </c>
      <c r="FD89" s="64">
        <f t="shared" si="233"/>
        <v>0</v>
      </c>
      <c r="FE89" s="64">
        <f t="shared" si="205"/>
        <v>0</v>
      </c>
      <c r="FF89" s="64">
        <f t="shared" si="206"/>
        <v>0</v>
      </c>
      <c r="FG89" s="64">
        <f t="shared" si="207"/>
        <v>0</v>
      </c>
      <c r="FH89" s="64">
        <f t="shared" si="208"/>
        <v>0</v>
      </c>
      <c r="FI89" s="64">
        <f t="shared" si="209"/>
        <v>0</v>
      </c>
      <c r="FJ89" s="64">
        <f t="shared" si="210"/>
        <v>0</v>
      </c>
      <c r="FK89" s="64">
        <f t="shared" si="211"/>
        <v>0</v>
      </c>
      <c r="FL89" s="64">
        <f t="shared" si="212"/>
        <v>0</v>
      </c>
      <c r="FM89" s="64">
        <f t="shared" si="213"/>
        <v>0</v>
      </c>
      <c r="FN89" s="64">
        <f t="shared" si="214"/>
        <v>0</v>
      </c>
      <c r="FO89" s="64">
        <f t="shared" si="215"/>
        <v>0</v>
      </c>
      <c r="FP89" s="64">
        <f t="shared" si="216"/>
        <v>0</v>
      </c>
      <c r="FQ89" s="64">
        <f t="shared" si="217"/>
        <v>0</v>
      </c>
      <c r="FR89" s="380">
        <f t="shared" si="165"/>
        <v>11237.740704960001</v>
      </c>
      <c r="FS89" s="380">
        <f t="shared" si="166"/>
        <v>11237.740704960001</v>
      </c>
      <c r="FT89" s="64">
        <f t="shared" si="234"/>
        <v>0</v>
      </c>
      <c r="FU89" s="64">
        <f t="shared" si="218"/>
        <v>0</v>
      </c>
      <c r="FV89" s="64">
        <f t="shared" si="219"/>
        <v>0</v>
      </c>
      <c r="FW89" s="64">
        <f t="shared" si="220"/>
        <v>0</v>
      </c>
      <c r="FX89" s="64">
        <f t="shared" si="221"/>
        <v>0</v>
      </c>
      <c r="FY89" s="64">
        <f t="shared" si="222"/>
        <v>0</v>
      </c>
      <c r="FZ89" s="64">
        <f t="shared" si="223"/>
        <v>0</v>
      </c>
      <c r="GA89" s="64">
        <f t="shared" si="224"/>
        <v>0</v>
      </c>
      <c r="GB89" s="64">
        <f t="shared" si="225"/>
        <v>0</v>
      </c>
      <c r="GC89" s="64">
        <f t="shared" si="226"/>
        <v>0</v>
      </c>
      <c r="GD89" s="64">
        <f t="shared" si="227"/>
        <v>11237.740704960001</v>
      </c>
      <c r="GE89" s="64">
        <f t="shared" si="228"/>
        <v>11237.740704960001</v>
      </c>
    </row>
    <row r="90" spans="1:187" s="35" customFormat="1" ht="25.5" hidden="1" outlineLevel="2">
      <c r="A90" s="57" t="s">
        <v>114</v>
      </c>
      <c r="B90" s="60" t="s">
        <v>506</v>
      </c>
      <c r="C90" s="282"/>
      <c r="D90" s="282" t="s">
        <v>203</v>
      </c>
      <c r="E90" s="359" t="s">
        <v>21</v>
      </c>
      <c r="F90" s="359"/>
      <c r="G90" s="245" t="s">
        <v>102</v>
      </c>
      <c r="H90" s="245"/>
      <c r="I90" s="245"/>
      <c r="J90" s="245">
        <v>2022</v>
      </c>
      <c r="K90" s="245">
        <v>2022</v>
      </c>
      <c r="L90" s="245"/>
      <c r="M90" s="34">
        <f t="shared" si="248"/>
        <v>4891.3728679199994</v>
      </c>
      <c r="N90" s="34"/>
      <c r="O90" s="34">
        <f t="shared" si="249"/>
        <v>4891.3728679199994</v>
      </c>
      <c r="P90" s="34">
        <f t="shared" si="250"/>
        <v>0</v>
      </c>
      <c r="Q90" s="34">
        <f t="shared" si="250"/>
        <v>0</v>
      </c>
      <c r="R90" s="34">
        <f t="shared" si="250"/>
        <v>0</v>
      </c>
      <c r="S90" s="34">
        <f t="shared" si="250"/>
        <v>0</v>
      </c>
      <c r="T90" s="34">
        <f t="shared" si="250"/>
        <v>0</v>
      </c>
      <c r="U90" s="34">
        <f t="shared" si="250"/>
        <v>0</v>
      </c>
      <c r="V90" s="66">
        <f t="shared" si="85"/>
        <v>0</v>
      </c>
      <c r="W90" s="34"/>
      <c r="X90" s="34"/>
      <c r="Y90" s="34"/>
      <c r="Z90" s="34"/>
      <c r="AA90" s="34"/>
      <c r="AB90" s="34"/>
      <c r="AC90" s="34"/>
      <c r="AD90" s="34"/>
      <c r="AE90" s="34"/>
      <c r="AF90" s="34"/>
      <c r="AG90" s="34">
        <f t="shared" si="253"/>
        <v>0</v>
      </c>
      <c r="AH90" s="34">
        <f t="shared" si="253"/>
        <v>0</v>
      </c>
      <c r="AI90" s="34">
        <f t="shared" si="244"/>
        <v>0</v>
      </c>
      <c r="AJ90" s="34"/>
      <c r="AK90" s="34"/>
      <c r="AL90" s="34"/>
      <c r="AM90" s="34"/>
      <c r="AN90" s="34"/>
      <c r="AO90" s="34"/>
      <c r="AP90" s="34"/>
      <c r="AQ90" s="34"/>
      <c r="AR90" s="34"/>
      <c r="AS90" s="34">
        <f t="shared" si="254"/>
        <v>0</v>
      </c>
      <c r="AT90" s="34">
        <f t="shared" si="254"/>
        <v>0</v>
      </c>
      <c r="AU90" s="34"/>
      <c r="AV90" s="34">
        <f t="shared" si="251"/>
        <v>4891.3728679199994</v>
      </c>
      <c r="AW90" s="34">
        <f t="shared" si="251"/>
        <v>4891.3728679199994</v>
      </c>
      <c r="AX90" s="34"/>
      <c r="AY90" s="34">
        <f t="shared" si="252"/>
        <v>4891.3728679199994</v>
      </c>
      <c r="AZ90" s="34">
        <f t="shared" si="252"/>
        <v>4891.3728679199994</v>
      </c>
      <c r="BA90" s="245"/>
      <c r="BB90" s="245"/>
      <c r="BC90" s="245"/>
      <c r="BD90" s="245"/>
      <c r="BE90" s="245"/>
      <c r="BF90" s="245"/>
      <c r="BG90" s="245"/>
      <c r="BH90" s="245"/>
      <c r="BI90" s="245"/>
      <c r="BJ90" s="245"/>
      <c r="BK90" s="184">
        <v>4891.3728679199994</v>
      </c>
      <c r="BL90" s="184">
        <v>4891.3728679199994</v>
      </c>
      <c r="BM90" s="34">
        <f t="shared" si="255"/>
        <v>0</v>
      </c>
      <c r="BN90" s="34">
        <f t="shared" si="255"/>
        <v>0</v>
      </c>
      <c r="BO90" s="245"/>
      <c r="BP90" s="245"/>
      <c r="BQ90" s="245"/>
      <c r="BR90" s="245"/>
      <c r="BS90" s="245"/>
      <c r="BT90" s="245"/>
      <c r="BU90" s="245"/>
      <c r="BV90" s="245"/>
      <c r="BW90" s="245"/>
      <c r="BX90" s="245"/>
      <c r="BY90" s="245"/>
      <c r="BZ90" s="245"/>
      <c r="CA90" s="34">
        <f t="shared" si="162"/>
        <v>0</v>
      </c>
      <c r="CB90" s="34">
        <f t="shared" si="162"/>
        <v>0</v>
      </c>
      <c r="CC90" s="245"/>
      <c r="CD90" s="245"/>
      <c r="CE90" s="245"/>
      <c r="CF90" s="245"/>
      <c r="CG90" s="245"/>
      <c r="CH90" s="245"/>
      <c r="CI90" s="245"/>
      <c r="CJ90" s="245"/>
      <c r="CK90" s="245"/>
      <c r="CL90" s="245"/>
      <c r="CM90" s="245"/>
      <c r="CN90" s="245"/>
      <c r="CO90" s="34">
        <f t="shared" si="256"/>
        <v>0</v>
      </c>
      <c r="CP90" s="34">
        <f t="shared" si="256"/>
        <v>0</v>
      </c>
      <c r="CQ90" s="34"/>
      <c r="CR90" s="34"/>
      <c r="CS90" s="34"/>
      <c r="CT90" s="34"/>
      <c r="CU90" s="34"/>
      <c r="CV90" s="34"/>
      <c r="CW90" s="34"/>
      <c r="CX90" s="34"/>
      <c r="CY90" s="34"/>
      <c r="CZ90" s="58"/>
      <c r="DA90" s="58"/>
      <c r="DB90" s="58"/>
      <c r="DC90" s="245">
        <v>0</v>
      </c>
      <c r="DD90" s="245">
        <v>0</v>
      </c>
      <c r="DE90" s="245">
        <v>0</v>
      </c>
      <c r="DF90" s="245">
        <v>1</v>
      </c>
      <c r="DG90" s="245">
        <v>0</v>
      </c>
      <c r="DH90" s="245">
        <f t="shared" si="164"/>
        <v>1</v>
      </c>
      <c r="DI90" s="245"/>
      <c r="DJ90" s="245"/>
      <c r="DK90" s="34">
        <v>20.870899999999978</v>
      </c>
      <c r="DL90" s="34">
        <f>162801.36836/1000</f>
        <v>162.80136836</v>
      </c>
      <c r="DM90" s="34">
        <v>30.045035353166018</v>
      </c>
      <c r="DN90" s="64">
        <f t="shared" si="229"/>
        <v>4891.3728679199994</v>
      </c>
      <c r="DO90" s="64">
        <f t="shared" si="167"/>
        <v>4891.3728679199994</v>
      </c>
      <c r="DP90" s="64">
        <f t="shared" si="230"/>
        <v>0</v>
      </c>
      <c r="DQ90" s="64">
        <f t="shared" si="168"/>
        <v>0</v>
      </c>
      <c r="DR90" s="64">
        <f t="shared" si="169"/>
        <v>0</v>
      </c>
      <c r="DS90" s="64">
        <f t="shared" si="170"/>
        <v>0</v>
      </c>
      <c r="DT90" s="64">
        <f t="shared" si="171"/>
        <v>0</v>
      </c>
      <c r="DU90" s="64">
        <f t="shared" si="172"/>
        <v>0</v>
      </c>
      <c r="DV90" s="64">
        <f t="shared" si="173"/>
        <v>0</v>
      </c>
      <c r="DW90" s="64">
        <f t="shared" si="174"/>
        <v>0</v>
      </c>
      <c r="DX90" s="64">
        <f t="shared" si="175"/>
        <v>0</v>
      </c>
      <c r="DY90" s="64">
        <f t="shared" si="176"/>
        <v>0</v>
      </c>
      <c r="DZ90" s="64">
        <f t="shared" si="177"/>
        <v>4891.3728679199994</v>
      </c>
      <c r="EA90" s="64">
        <f t="shared" si="178"/>
        <v>4891.3728679199994</v>
      </c>
      <c r="EB90" s="64">
        <f t="shared" si="231"/>
        <v>0</v>
      </c>
      <c r="EC90" s="64">
        <f t="shared" si="179"/>
        <v>0</v>
      </c>
      <c r="ED90" s="64">
        <f t="shared" si="180"/>
        <v>0</v>
      </c>
      <c r="EE90" s="64">
        <f t="shared" si="181"/>
        <v>0</v>
      </c>
      <c r="EF90" s="64">
        <f t="shared" si="182"/>
        <v>0</v>
      </c>
      <c r="EG90" s="64">
        <f t="shared" si="183"/>
        <v>0</v>
      </c>
      <c r="EH90" s="64">
        <f t="shared" si="184"/>
        <v>0</v>
      </c>
      <c r="EI90" s="64">
        <f t="shared" si="185"/>
        <v>0</v>
      </c>
      <c r="EJ90" s="64">
        <f t="shared" si="186"/>
        <v>0</v>
      </c>
      <c r="EK90" s="64">
        <f t="shared" si="187"/>
        <v>0</v>
      </c>
      <c r="EL90" s="64">
        <f t="shared" si="188"/>
        <v>0</v>
      </c>
      <c r="EM90" s="64">
        <f t="shared" si="189"/>
        <v>0</v>
      </c>
      <c r="EN90" s="64">
        <f t="shared" si="190"/>
        <v>0</v>
      </c>
      <c r="EO90" s="64">
        <f t="shared" si="191"/>
        <v>0</v>
      </c>
      <c r="EP90" s="64">
        <f t="shared" si="232"/>
        <v>0</v>
      </c>
      <c r="EQ90" s="64">
        <f t="shared" si="192"/>
        <v>0</v>
      </c>
      <c r="ER90" s="64">
        <f t="shared" si="193"/>
        <v>0</v>
      </c>
      <c r="ES90" s="64">
        <f t="shared" si="194"/>
        <v>0</v>
      </c>
      <c r="ET90" s="64">
        <f t="shared" si="195"/>
        <v>0</v>
      </c>
      <c r="EU90" s="64">
        <f t="shared" si="196"/>
        <v>0</v>
      </c>
      <c r="EV90" s="64">
        <f t="shared" si="197"/>
        <v>0</v>
      </c>
      <c r="EW90" s="64">
        <f t="shared" si="198"/>
        <v>0</v>
      </c>
      <c r="EX90" s="64">
        <f t="shared" si="199"/>
        <v>0</v>
      </c>
      <c r="EY90" s="64">
        <f t="shared" si="200"/>
        <v>0</v>
      </c>
      <c r="EZ90" s="64">
        <f t="shared" si="201"/>
        <v>0</v>
      </c>
      <c r="FA90" s="64">
        <f t="shared" si="202"/>
        <v>0</v>
      </c>
      <c r="FB90" s="64">
        <f t="shared" si="203"/>
        <v>0</v>
      </c>
      <c r="FC90" s="64">
        <f t="shared" si="204"/>
        <v>0</v>
      </c>
      <c r="FD90" s="64">
        <f t="shared" si="233"/>
        <v>0</v>
      </c>
      <c r="FE90" s="64">
        <f t="shared" si="205"/>
        <v>0</v>
      </c>
      <c r="FF90" s="64">
        <f t="shared" si="206"/>
        <v>0</v>
      </c>
      <c r="FG90" s="64">
        <f t="shared" si="207"/>
        <v>0</v>
      </c>
      <c r="FH90" s="64">
        <f t="shared" si="208"/>
        <v>0</v>
      </c>
      <c r="FI90" s="64">
        <f t="shared" si="209"/>
        <v>0</v>
      </c>
      <c r="FJ90" s="64">
        <f t="shared" si="210"/>
        <v>0</v>
      </c>
      <c r="FK90" s="64">
        <f t="shared" si="211"/>
        <v>0</v>
      </c>
      <c r="FL90" s="64">
        <f t="shared" si="212"/>
        <v>0</v>
      </c>
      <c r="FM90" s="64">
        <f t="shared" si="213"/>
        <v>0</v>
      </c>
      <c r="FN90" s="64">
        <f t="shared" si="214"/>
        <v>0</v>
      </c>
      <c r="FO90" s="64">
        <f t="shared" si="215"/>
        <v>0</v>
      </c>
      <c r="FP90" s="64">
        <f t="shared" si="216"/>
        <v>0</v>
      </c>
      <c r="FQ90" s="64">
        <f t="shared" si="217"/>
        <v>0</v>
      </c>
      <c r="FR90" s="380">
        <f t="shared" si="165"/>
        <v>4891.3728679199994</v>
      </c>
      <c r="FS90" s="380">
        <f t="shared" si="166"/>
        <v>4891.3728679199994</v>
      </c>
      <c r="FT90" s="64">
        <f t="shared" si="234"/>
        <v>0</v>
      </c>
      <c r="FU90" s="64">
        <f t="shared" si="218"/>
        <v>0</v>
      </c>
      <c r="FV90" s="64">
        <f t="shared" si="219"/>
        <v>0</v>
      </c>
      <c r="FW90" s="64">
        <f t="shared" si="220"/>
        <v>0</v>
      </c>
      <c r="FX90" s="64">
        <f t="shared" si="221"/>
        <v>0</v>
      </c>
      <c r="FY90" s="64">
        <f t="shared" si="222"/>
        <v>0</v>
      </c>
      <c r="FZ90" s="64">
        <f t="shared" si="223"/>
        <v>0</v>
      </c>
      <c r="GA90" s="64">
        <f t="shared" si="224"/>
        <v>0</v>
      </c>
      <c r="GB90" s="64">
        <f t="shared" si="225"/>
        <v>0</v>
      </c>
      <c r="GC90" s="64">
        <f t="shared" si="226"/>
        <v>0</v>
      </c>
      <c r="GD90" s="64">
        <f t="shared" si="227"/>
        <v>4891.3728679199994</v>
      </c>
      <c r="GE90" s="64">
        <f t="shared" si="228"/>
        <v>4891.3728679199994</v>
      </c>
    </row>
    <row r="91" spans="1:187" s="79" customFormat="1" ht="24.75" hidden="1" customHeight="1" outlineLevel="2">
      <c r="A91" s="57" t="s">
        <v>115</v>
      </c>
      <c r="B91" s="60" t="s">
        <v>284</v>
      </c>
      <c r="C91" s="374"/>
      <c r="D91" s="374" t="s">
        <v>287</v>
      </c>
      <c r="E91" s="359" t="s">
        <v>21</v>
      </c>
      <c r="F91" s="359"/>
      <c r="G91" s="245" t="s">
        <v>102</v>
      </c>
      <c r="H91" s="245"/>
      <c r="I91" s="245"/>
      <c r="J91" s="245">
        <v>2022</v>
      </c>
      <c r="K91" s="245">
        <v>2022</v>
      </c>
      <c r="L91" s="245"/>
      <c r="M91" s="34">
        <f t="shared" si="248"/>
        <v>1897.4359219199998</v>
      </c>
      <c r="N91" s="34"/>
      <c r="O91" s="34">
        <f t="shared" si="249"/>
        <v>1897.4359219199998</v>
      </c>
      <c r="P91" s="34">
        <f t="shared" si="250"/>
        <v>0</v>
      </c>
      <c r="Q91" s="34">
        <f t="shared" si="250"/>
        <v>0</v>
      </c>
      <c r="R91" s="34">
        <f t="shared" si="250"/>
        <v>0</v>
      </c>
      <c r="S91" s="34">
        <f t="shared" si="250"/>
        <v>0</v>
      </c>
      <c r="T91" s="34">
        <f t="shared" si="250"/>
        <v>0</v>
      </c>
      <c r="U91" s="34">
        <f t="shared" si="250"/>
        <v>0</v>
      </c>
      <c r="V91" s="66">
        <f t="shared" si="85"/>
        <v>0</v>
      </c>
      <c r="W91" s="34"/>
      <c r="X91" s="34"/>
      <c r="Y91" s="34"/>
      <c r="Z91" s="34"/>
      <c r="AA91" s="34"/>
      <c r="AB91" s="34"/>
      <c r="AC91" s="34"/>
      <c r="AD91" s="34"/>
      <c r="AE91" s="34"/>
      <c r="AF91" s="34"/>
      <c r="AG91" s="34">
        <f t="shared" si="253"/>
        <v>0</v>
      </c>
      <c r="AH91" s="34">
        <f t="shared" si="253"/>
        <v>0</v>
      </c>
      <c r="AI91" s="34">
        <f t="shared" si="244"/>
        <v>0</v>
      </c>
      <c r="AJ91" s="34"/>
      <c r="AK91" s="34"/>
      <c r="AL91" s="34"/>
      <c r="AM91" s="34"/>
      <c r="AN91" s="34"/>
      <c r="AO91" s="34"/>
      <c r="AP91" s="34"/>
      <c r="AQ91" s="34"/>
      <c r="AR91" s="34"/>
      <c r="AS91" s="34">
        <f t="shared" si="254"/>
        <v>0</v>
      </c>
      <c r="AT91" s="34">
        <f t="shared" si="254"/>
        <v>0</v>
      </c>
      <c r="AU91" s="34"/>
      <c r="AV91" s="34">
        <f t="shared" si="251"/>
        <v>1897.4359219199998</v>
      </c>
      <c r="AW91" s="34">
        <f t="shared" si="251"/>
        <v>1897.4359219199998</v>
      </c>
      <c r="AX91" s="34"/>
      <c r="AY91" s="34">
        <f t="shared" si="252"/>
        <v>1897.4359219199998</v>
      </c>
      <c r="AZ91" s="34">
        <f t="shared" si="252"/>
        <v>1897.4359219199998</v>
      </c>
      <c r="BA91" s="245"/>
      <c r="BB91" s="245"/>
      <c r="BC91" s="245"/>
      <c r="BD91" s="245"/>
      <c r="BE91" s="245"/>
      <c r="BF91" s="245"/>
      <c r="BG91" s="245"/>
      <c r="BH91" s="245"/>
      <c r="BI91" s="245"/>
      <c r="BJ91" s="245"/>
      <c r="BK91" s="184">
        <v>1897.4359219199998</v>
      </c>
      <c r="BL91" s="184">
        <v>1897.4359219199998</v>
      </c>
      <c r="BM91" s="34">
        <f t="shared" si="255"/>
        <v>0</v>
      </c>
      <c r="BN91" s="34">
        <f t="shared" si="255"/>
        <v>0</v>
      </c>
      <c r="BO91" s="245"/>
      <c r="BP91" s="245"/>
      <c r="BQ91" s="245"/>
      <c r="BR91" s="245"/>
      <c r="BS91" s="245"/>
      <c r="BT91" s="245"/>
      <c r="BU91" s="245"/>
      <c r="BV91" s="245"/>
      <c r="BW91" s="245"/>
      <c r="BX91" s="245"/>
      <c r="BY91" s="245"/>
      <c r="BZ91" s="245"/>
      <c r="CA91" s="34">
        <f t="shared" si="162"/>
        <v>0</v>
      </c>
      <c r="CB91" s="34">
        <f t="shared" si="162"/>
        <v>0</v>
      </c>
      <c r="CC91" s="245"/>
      <c r="CD91" s="245"/>
      <c r="CE91" s="245"/>
      <c r="CF91" s="245"/>
      <c r="CG91" s="245"/>
      <c r="CH91" s="245"/>
      <c r="CI91" s="245"/>
      <c r="CJ91" s="245"/>
      <c r="CK91" s="245"/>
      <c r="CL91" s="245"/>
      <c r="CM91" s="245"/>
      <c r="CN91" s="245"/>
      <c r="CO91" s="34">
        <f t="shared" si="256"/>
        <v>0</v>
      </c>
      <c r="CP91" s="34">
        <f t="shared" si="256"/>
        <v>0</v>
      </c>
      <c r="CQ91" s="34"/>
      <c r="CR91" s="34"/>
      <c r="CS91" s="34"/>
      <c r="CT91" s="34"/>
      <c r="CU91" s="34"/>
      <c r="CV91" s="34"/>
      <c r="CW91" s="34"/>
      <c r="CX91" s="34"/>
      <c r="CY91" s="34"/>
      <c r="CZ91" s="58"/>
      <c r="DA91" s="58"/>
      <c r="DB91" s="58"/>
      <c r="DC91" s="245">
        <v>0</v>
      </c>
      <c r="DD91" s="245">
        <v>0</v>
      </c>
      <c r="DE91" s="245">
        <v>0</v>
      </c>
      <c r="DF91" s="245">
        <v>1</v>
      </c>
      <c r="DG91" s="245">
        <v>0</v>
      </c>
      <c r="DH91" s="245">
        <f t="shared" si="164"/>
        <v>1</v>
      </c>
      <c r="DI91" s="245"/>
      <c r="DJ91" s="245"/>
      <c r="DK91" s="34">
        <v>18.95770000000001</v>
      </c>
      <c r="DL91" s="34">
        <f>147877.64308/1000</f>
        <v>147.87764308000001</v>
      </c>
      <c r="DM91" s="34">
        <v>12.831120934849556</v>
      </c>
      <c r="DN91" s="64">
        <f t="shared" si="229"/>
        <v>1897.4359219199998</v>
      </c>
      <c r="DO91" s="64">
        <f t="shared" si="167"/>
        <v>1897.4359219199998</v>
      </c>
      <c r="DP91" s="64">
        <f t="shared" si="230"/>
        <v>0</v>
      </c>
      <c r="DQ91" s="64">
        <f t="shared" si="168"/>
        <v>0</v>
      </c>
      <c r="DR91" s="64">
        <f t="shared" si="169"/>
        <v>0</v>
      </c>
      <c r="DS91" s="64">
        <f t="shared" si="170"/>
        <v>0</v>
      </c>
      <c r="DT91" s="64">
        <f t="shared" si="171"/>
        <v>0</v>
      </c>
      <c r="DU91" s="64">
        <f t="shared" si="172"/>
        <v>0</v>
      </c>
      <c r="DV91" s="64">
        <f t="shared" si="173"/>
        <v>0</v>
      </c>
      <c r="DW91" s="64">
        <f t="shared" si="174"/>
        <v>0</v>
      </c>
      <c r="DX91" s="64">
        <f t="shared" si="175"/>
        <v>0</v>
      </c>
      <c r="DY91" s="64">
        <f t="shared" si="176"/>
        <v>0</v>
      </c>
      <c r="DZ91" s="64">
        <f t="shared" si="177"/>
        <v>1897.4359219199998</v>
      </c>
      <c r="EA91" s="64">
        <f t="shared" si="178"/>
        <v>1897.4359219199998</v>
      </c>
      <c r="EB91" s="64">
        <f t="shared" si="231"/>
        <v>0</v>
      </c>
      <c r="EC91" s="64">
        <f t="shared" si="179"/>
        <v>0</v>
      </c>
      <c r="ED91" s="64">
        <f t="shared" si="180"/>
        <v>0</v>
      </c>
      <c r="EE91" s="64">
        <f t="shared" si="181"/>
        <v>0</v>
      </c>
      <c r="EF91" s="64">
        <f t="shared" si="182"/>
        <v>0</v>
      </c>
      <c r="EG91" s="64">
        <f t="shared" si="183"/>
        <v>0</v>
      </c>
      <c r="EH91" s="64">
        <f t="shared" si="184"/>
        <v>0</v>
      </c>
      <c r="EI91" s="64">
        <f t="shared" si="185"/>
        <v>0</v>
      </c>
      <c r="EJ91" s="64">
        <f t="shared" si="186"/>
        <v>0</v>
      </c>
      <c r="EK91" s="64">
        <f t="shared" si="187"/>
        <v>0</v>
      </c>
      <c r="EL91" s="64">
        <f t="shared" si="188"/>
        <v>0</v>
      </c>
      <c r="EM91" s="64">
        <f t="shared" si="189"/>
        <v>0</v>
      </c>
      <c r="EN91" s="64">
        <f t="shared" si="190"/>
        <v>0</v>
      </c>
      <c r="EO91" s="64">
        <f t="shared" si="191"/>
        <v>0</v>
      </c>
      <c r="EP91" s="64">
        <f t="shared" si="232"/>
        <v>0</v>
      </c>
      <c r="EQ91" s="64">
        <f t="shared" si="192"/>
        <v>0</v>
      </c>
      <c r="ER91" s="64">
        <f t="shared" si="193"/>
        <v>0</v>
      </c>
      <c r="ES91" s="64">
        <f t="shared" si="194"/>
        <v>0</v>
      </c>
      <c r="ET91" s="64">
        <f t="shared" si="195"/>
        <v>0</v>
      </c>
      <c r="EU91" s="64">
        <f t="shared" si="196"/>
        <v>0</v>
      </c>
      <c r="EV91" s="64">
        <f t="shared" si="197"/>
        <v>0</v>
      </c>
      <c r="EW91" s="64">
        <f t="shared" si="198"/>
        <v>0</v>
      </c>
      <c r="EX91" s="64">
        <f t="shared" si="199"/>
        <v>0</v>
      </c>
      <c r="EY91" s="64">
        <f t="shared" si="200"/>
        <v>0</v>
      </c>
      <c r="EZ91" s="64">
        <f t="shared" si="201"/>
        <v>0</v>
      </c>
      <c r="FA91" s="64">
        <f t="shared" si="202"/>
        <v>0</v>
      </c>
      <c r="FB91" s="64">
        <f t="shared" si="203"/>
        <v>0</v>
      </c>
      <c r="FC91" s="64">
        <f t="shared" si="204"/>
        <v>0</v>
      </c>
      <c r="FD91" s="64">
        <f t="shared" si="233"/>
        <v>0</v>
      </c>
      <c r="FE91" s="64">
        <f t="shared" si="205"/>
        <v>0</v>
      </c>
      <c r="FF91" s="64">
        <f t="shared" si="206"/>
        <v>0</v>
      </c>
      <c r="FG91" s="64">
        <f t="shared" si="207"/>
        <v>0</v>
      </c>
      <c r="FH91" s="64">
        <f t="shared" si="208"/>
        <v>0</v>
      </c>
      <c r="FI91" s="64">
        <f t="shared" si="209"/>
        <v>0</v>
      </c>
      <c r="FJ91" s="64">
        <f t="shared" si="210"/>
        <v>0</v>
      </c>
      <c r="FK91" s="64">
        <f t="shared" si="211"/>
        <v>0</v>
      </c>
      <c r="FL91" s="64">
        <f t="shared" si="212"/>
        <v>0</v>
      </c>
      <c r="FM91" s="64">
        <f t="shared" si="213"/>
        <v>0</v>
      </c>
      <c r="FN91" s="64">
        <f t="shared" si="214"/>
        <v>0</v>
      </c>
      <c r="FO91" s="64">
        <f t="shared" si="215"/>
        <v>0</v>
      </c>
      <c r="FP91" s="64">
        <f t="shared" si="216"/>
        <v>0</v>
      </c>
      <c r="FQ91" s="64">
        <f t="shared" si="217"/>
        <v>0</v>
      </c>
      <c r="FR91" s="380">
        <f t="shared" si="165"/>
        <v>1897.4359219199998</v>
      </c>
      <c r="FS91" s="380">
        <f t="shared" si="166"/>
        <v>1897.4359219199998</v>
      </c>
      <c r="FT91" s="64">
        <f t="shared" si="234"/>
        <v>0</v>
      </c>
      <c r="FU91" s="64">
        <f t="shared" si="218"/>
        <v>0</v>
      </c>
      <c r="FV91" s="64">
        <f t="shared" si="219"/>
        <v>0</v>
      </c>
      <c r="FW91" s="64">
        <f t="shared" si="220"/>
        <v>0</v>
      </c>
      <c r="FX91" s="64">
        <f t="shared" si="221"/>
        <v>0</v>
      </c>
      <c r="FY91" s="64">
        <f t="shared" si="222"/>
        <v>0</v>
      </c>
      <c r="FZ91" s="64">
        <f t="shared" si="223"/>
        <v>0</v>
      </c>
      <c r="GA91" s="64">
        <f t="shared" si="224"/>
        <v>0</v>
      </c>
      <c r="GB91" s="64">
        <f t="shared" si="225"/>
        <v>0</v>
      </c>
      <c r="GC91" s="64">
        <f t="shared" si="226"/>
        <v>0</v>
      </c>
      <c r="GD91" s="64">
        <f t="shared" si="227"/>
        <v>1897.4359219199998</v>
      </c>
      <c r="GE91" s="64">
        <f t="shared" si="228"/>
        <v>1897.4359219199998</v>
      </c>
    </row>
    <row r="92" spans="1:187" s="79" customFormat="1" ht="24.75" hidden="1" customHeight="1" outlineLevel="2">
      <c r="A92" s="57" t="s">
        <v>116</v>
      </c>
      <c r="B92" s="72" t="s">
        <v>286</v>
      </c>
      <c r="C92" s="374"/>
      <c r="D92" s="374" t="s">
        <v>288</v>
      </c>
      <c r="E92" s="359" t="s">
        <v>21</v>
      </c>
      <c r="F92" s="359"/>
      <c r="G92" s="245" t="s">
        <v>102</v>
      </c>
      <c r="H92" s="245"/>
      <c r="I92" s="245"/>
      <c r="J92" s="245">
        <v>2022</v>
      </c>
      <c r="K92" s="245">
        <v>2022</v>
      </c>
      <c r="L92" s="245"/>
      <c r="M92" s="34">
        <f t="shared" si="248"/>
        <v>3876.6131342399999</v>
      </c>
      <c r="N92" s="34"/>
      <c r="O92" s="34">
        <f t="shared" si="249"/>
        <v>3876.6131342399999</v>
      </c>
      <c r="P92" s="34">
        <f t="shared" si="250"/>
        <v>0</v>
      </c>
      <c r="Q92" s="34">
        <f t="shared" si="250"/>
        <v>0</v>
      </c>
      <c r="R92" s="34">
        <f t="shared" si="250"/>
        <v>0</v>
      </c>
      <c r="S92" s="34">
        <f t="shared" si="250"/>
        <v>0</v>
      </c>
      <c r="T92" s="34">
        <f t="shared" si="250"/>
        <v>0</v>
      </c>
      <c r="U92" s="34">
        <f t="shared" si="250"/>
        <v>0</v>
      </c>
      <c r="V92" s="66">
        <f t="shared" si="85"/>
        <v>0</v>
      </c>
      <c r="W92" s="34"/>
      <c r="X92" s="34"/>
      <c r="Y92" s="34"/>
      <c r="Z92" s="34"/>
      <c r="AA92" s="34"/>
      <c r="AB92" s="34"/>
      <c r="AC92" s="34"/>
      <c r="AD92" s="34"/>
      <c r="AE92" s="34"/>
      <c r="AF92" s="34"/>
      <c r="AG92" s="34">
        <f t="shared" si="253"/>
        <v>0</v>
      </c>
      <c r="AH92" s="34">
        <f t="shared" si="253"/>
        <v>0</v>
      </c>
      <c r="AI92" s="34">
        <f t="shared" si="244"/>
        <v>0</v>
      </c>
      <c r="AJ92" s="34"/>
      <c r="AK92" s="34"/>
      <c r="AL92" s="34"/>
      <c r="AM92" s="34"/>
      <c r="AN92" s="34"/>
      <c r="AO92" s="34"/>
      <c r="AP92" s="34"/>
      <c r="AQ92" s="34"/>
      <c r="AR92" s="34"/>
      <c r="AS92" s="34">
        <f t="shared" si="254"/>
        <v>0</v>
      </c>
      <c r="AT92" s="34">
        <f t="shared" si="254"/>
        <v>0</v>
      </c>
      <c r="AU92" s="34"/>
      <c r="AV92" s="34">
        <f t="shared" si="251"/>
        <v>3876.6131342399999</v>
      </c>
      <c r="AW92" s="34">
        <f t="shared" si="251"/>
        <v>3876.6131342399999</v>
      </c>
      <c r="AX92" s="34"/>
      <c r="AY92" s="34">
        <f t="shared" si="252"/>
        <v>3876.6131342399999</v>
      </c>
      <c r="AZ92" s="34">
        <f t="shared" si="252"/>
        <v>3876.6131342399999</v>
      </c>
      <c r="BA92" s="245"/>
      <c r="BB92" s="245"/>
      <c r="BC92" s="245"/>
      <c r="BD92" s="245"/>
      <c r="BE92" s="245"/>
      <c r="BF92" s="245"/>
      <c r="BG92" s="245"/>
      <c r="BH92" s="245"/>
      <c r="BI92" s="245"/>
      <c r="BJ92" s="245"/>
      <c r="BK92" s="184">
        <v>3876.6131342399999</v>
      </c>
      <c r="BL92" s="184">
        <v>3876.6131342399999</v>
      </c>
      <c r="BM92" s="34">
        <f t="shared" si="255"/>
        <v>0</v>
      </c>
      <c r="BN92" s="34">
        <f t="shared" si="255"/>
        <v>0</v>
      </c>
      <c r="BO92" s="245"/>
      <c r="BP92" s="245"/>
      <c r="BQ92" s="245"/>
      <c r="BR92" s="245"/>
      <c r="BS92" s="245"/>
      <c r="BT92" s="245"/>
      <c r="BU92" s="245"/>
      <c r="BV92" s="245"/>
      <c r="BW92" s="245"/>
      <c r="BX92" s="245"/>
      <c r="BY92" s="245"/>
      <c r="BZ92" s="245"/>
      <c r="CA92" s="34">
        <f>+CC92+CE92+CG92+CI92+CK92+CM92</f>
        <v>0</v>
      </c>
      <c r="CB92" s="34">
        <f>+CD92+CF92+CH92+CJ92+CL92+CN92</f>
        <v>0</v>
      </c>
      <c r="CC92" s="245"/>
      <c r="CD92" s="245"/>
      <c r="CE92" s="245"/>
      <c r="CF92" s="245"/>
      <c r="CG92" s="245"/>
      <c r="CH92" s="245"/>
      <c r="CI92" s="245"/>
      <c r="CJ92" s="245"/>
      <c r="CK92" s="245"/>
      <c r="CL92" s="245"/>
      <c r="CM92" s="245"/>
      <c r="CN92" s="245"/>
      <c r="CO92" s="34">
        <f t="shared" si="256"/>
        <v>0</v>
      </c>
      <c r="CP92" s="34">
        <f t="shared" si="256"/>
        <v>0</v>
      </c>
      <c r="CQ92" s="34"/>
      <c r="CR92" s="34"/>
      <c r="CS92" s="34"/>
      <c r="CT92" s="34"/>
      <c r="CU92" s="34"/>
      <c r="CV92" s="34"/>
      <c r="CW92" s="34"/>
      <c r="CX92" s="34"/>
      <c r="CY92" s="34"/>
      <c r="CZ92" s="58"/>
      <c r="DA92" s="58"/>
      <c r="DB92" s="58"/>
      <c r="DC92" s="245">
        <v>0</v>
      </c>
      <c r="DD92" s="245">
        <v>0</v>
      </c>
      <c r="DE92" s="245">
        <v>0</v>
      </c>
      <c r="DF92" s="245">
        <v>1</v>
      </c>
      <c r="DG92" s="245">
        <v>0</v>
      </c>
      <c r="DH92" s="245">
        <f t="shared" si="164"/>
        <v>1</v>
      </c>
      <c r="DI92" s="245"/>
      <c r="DJ92" s="245"/>
      <c r="DK92" s="34">
        <v>19.391100000000002</v>
      </c>
      <c r="DL92" s="34">
        <f>142187.51920425/1000</f>
        <v>142.18751920425001</v>
      </c>
      <c r="DM92" s="34">
        <v>27.264088690311205</v>
      </c>
      <c r="DN92" s="64">
        <f t="shared" si="229"/>
        <v>3876.6131342399999</v>
      </c>
      <c r="DO92" s="64">
        <f t="shared" si="167"/>
        <v>3876.6131342399999</v>
      </c>
      <c r="DP92" s="64">
        <f t="shared" si="230"/>
        <v>0</v>
      </c>
      <c r="DQ92" s="64">
        <f t="shared" si="168"/>
        <v>0</v>
      </c>
      <c r="DR92" s="64">
        <f t="shared" si="169"/>
        <v>0</v>
      </c>
      <c r="DS92" s="64">
        <f t="shared" si="170"/>
        <v>0</v>
      </c>
      <c r="DT92" s="64">
        <f t="shared" si="171"/>
        <v>0</v>
      </c>
      <c r="DU92" s="64">
        <f t="shared" si="172"/>
        <v>0</v>
      </c>
      <c r="DV92" s="64">
        <f t="shared" si="173"/>
        <v>0</v>
      </c>
      <c r="DW92" s="64">
        <f t="shared" si="174"/>
        <v>0</v>
      </c>
      <c r="DX92" s="64">
        <f t="shared" si="175"/>
        <v>0</v>
      </c>
      <c r="DY92" s="64">
        <f t="shared" si="176"/>
        <v>0</v>
      </c>
      <c r="DZ92" s="64">
        <f t="shared" si="177"/>
        <v>3876.6131342399999</v>
      </c>
      <c r="EA92" s="64">
        <f t="shared" si="178"/>
        <v>3876.6131342399999</v>
      </c>
      <c r="EB92" s="64">
        <f t="shared" si="231"/>
        <v>0</v>
      </c>
      <c r="EC92" s="64">
        <f t="shared" si="179"/>
        <v>0</v>
      </c>
      <c r="ED92" s="64">
        <f t="shared" si="180"/>
        <v>0</v>
      </c>
      <c r="EE92" s="64">
        <f t="shared" si="181"/>
        <v>0</v>
      </c>
      <c r="EF92" s="64">
        <f t="shared" si="182"/>
        <v>0</v>
      </c>
      <c r="EG92" s="64">
        <f t="shared" si="183"/>
        <v>0</v>
      </c>
      <c r="EH92" s="64">
        <f t="shared" si="184"/>
        <v>0</v>
      </c>
      <c r="EI92" s="64">
        <f t="shared" si="185"/>
        <v>0</v>
      </c>
      <c r="EJ92" s="64">
        <f t="shared" si="186"/>
        <v>0</v>
      </c>
      <c r="EK92" s="64">
        <f t="shared" si="187"/>
        <v>0</v>
      </c>
      <c r="EL92" s="64">
        <f t="shared" si="188"/>
        <v>0</v>
      </c>
      <c r="EM92" s="64">
        <f t="shared" si="189"/>
        <v>0</v>
      </c>
      <c r="EN92" s="64">
        <f t="shared" si="190"/>
        <v>0</v>
      </c>
      <c r="EO92" s="64">
        <f t="shared" si="191"/>
        <v>0</v>
      </c>
      <c r="EP92" s="64">
        <f t="shared" si="232"/>
        <v>0</v>
      </c>
      <c r="EQ92" s="64">
        <f t="shared" si="192"/>
        <v>0</v>
      </c>
      <c r="ER92" s="64">
        <f t="shared" si="193"/>
        <v>0</v>
      </c>
      <c r="ES92" s="64">
        <f t="shared" si="194"/>
        <v>0</v>
      </c>
      <c r="ET92" s="64">
        <f t="shared" si="195"/>
        <v>0</v>
      </c>
      <c r="EU92" s="64">
        <f t="shared" si="196"/>
        <v>0</v>
      </c>
      <c r="EV92" s="64">
        <f t="shared" si="197"/>
        <v>0</v>
      </c>
      <c r="EW92" s="64">
        <f t="shared" si="198"/>
        <v>0</v>
      </c>
      <c r="EX92" s="64">
        <f t="shared" si="199"/>
        <v>0</v>
      </c>
      <c r="EY92" s="64">
        <f t="shared" si="200"/>
        <v>0</v>
      </c>
      <c r="EZ92" s="64">
        <f t="shared" si="201"/>
        <v>0</v>
      </c>
      <c r="FA92" s="64">
        <f t="shared" si="202"/>
        <v>0</v>
      </c>
      <c r="FB92" s="64">
        <f t="shared" si="203"/>
        <v>0</v>
      </c>
      <c r="FC92" s="64">
        <f t="shared" si="204"/>
        <v>0</v>
      </c>
      <c r="FD92" s="64">
        <f t="shared" si="233"/>
        <v>0</v>
      </c>
      <c r="FE92" s="64">
        <f t="shared" si="205"/>
        <v>0</v>
      </c>
      <c r="FF92" s="64">
        <f t="shared" si="206"/>
        <v>0</v>
      </c>
      <c r="FG92" s="64">
        <f t="shared" si="207"/>
        <v>0</v>
      </c>
      <c r="FH92" s="64">
        <f t="shared" si="208"/>
        <v>0</v>
      </c>
      <c r="FI92" s="64">
        <f t="shared" si="209"/>
        <v>0</v>
      </c>
      <c r="FJ92" s="64">
        <f t="shared" si="210"/>
        <v>0</v>
      </c>
      <c r="FK92" s="64">
        <f t="shared" si="211"/>
        <v>0</v>
      </c>
      <c r="FL92" s="64">
        <f t="shared" si="212"/>
        <v>0</v>
      </c>
      <c r="FM92" s="64">
        <f t="shared" si="213"/>
        <v>0</v>
      </c>
      <c r="FN92" s="64">
        <f t="shared" si="214"/>
        <v>0</v>
      </c>
      <c r="FO92" s="64">
        <f t="shared" si="215"/>
        <v>0</v>
      </c>
      <c r="FP92" s="64">
        <f t="shared" si="216"/>
        <v>0</v>
      </c>
      <c r="FQ92" s="64">
        <f t="shared" si="217"/>
        <v>0</v>
      </c>
      <c r="FR92" s="380">
        <f t="shared" si="165"/>
        <v>3876.6131342399999</v>
      </c>
      <c r="FS92" s="380">
        <f t="shared" si="166"/>
        <v>3876.6131342399999</v>
      </c>
      <c r="FT92" s="64">
        <f t="shared" si="234"/>
        <v>0</v>
      </c>
      <c r="FU92" s="64">
        <f t="shared" si="218"/>
        <v>0</v>
      </c>
      <c r="FV92" s="64">
        <f t="shared" si="219"/>
        <v>0</v>
      </c>
      <c r="FW92" s="64">
        <f t="shared" si="220"/>
        <v>0</v>
      </c>
      <c r="FX92" s="64">
        <f t="shared" si="221"/>
        <v>0</v>
      </c>
      <c r="FY92" s="64">
        <f t="shared" si="222"/>
        <v>0</v>
      </c>
      <c r="FZ92" s="64">
        <f t="shared" si="223"/>
        <v>0</v>
      </c>
      <c r="GA92" s="64">
        <f t="shared" si="224"/>
        <v>0</v>
      </c>
      <c r="GB92" s="64">
        <f t="shared" si="225"/>
        <v>0</v>
      </c>
      <c r="GC92" s="64">
        <f t="shared" si="226"/>
        <v>0</v>
      </c>
      <c r="GD92" s="64">
        <f t="shared" si="227"/>
        <v>3876.6131342399999</v>
      </c>
      <c r="GE92" s="64">
        <f t="shared" si="228"/>
        <v>3876.6131342399999</v>
      </c>
    </row>
    <row r="93" spans="1:187" s="79" customFormat="1" ht="24.75" hidden="1" customHeight="1" outlineLevel="2">
      <c r="A93" s="57" t="s">
        <v>117</v>
      </c>
      <c r="B93" s="60" t="s">
        <v>565</v>
      </c>
      <c r="C93" s="282" t="s">
        <v>130</v>
      </c>
      <c r="D93" s="282" t="s">
        <v>198</v>
      </c>
      <c r="E93" s="359" t="s">
        <v>21</v>
      </c>
      <c r="F93" s="359"/>
      <c r="G93" s="245" t="s">
        <v>102</v>
      </c>
      <c r="H93" s="245">
        <v>23.59</v>
      </c>
      <c r="I93" s="245">
        <v>22.18</v>
      </c>
      <c r="J93" s="245">
        <v>2019</v>
      </c>
      <c r="K93" s="245">
        <v>2019</v>
      </c>
      <c r="L93" s="245"/>
      <c r="M93" s="34">
        <f t="shared" si="248"/>
        <v>0</v>
      </c>
      <c r="N93" s="34"/>
      <c r="O93" s="34">
        <f t="shared" si="249"/>
        <v>2575.5219120000002</v>
      </c>
      <c r="P93" s="34">
        <f t="shared" si="250"/>
        <v>0</v>
      </c>
      <c r="Q93" s="34">
        <f t="shared" si="250"/>
        <v>0</v>
      </c>
      <c r="R93" s="34">
        <f t="shared" si="250"/>
        <v>0</v>
      </c>
      <c r="S93" s="34">
        <f t="shared" si="250"/>
        <v>0</v>
      </c>
      <c r="T93" s="34">
        <f t="shared" si="250"/>
        <v>0</v>
      </c>
      <c r="U93" s="34">
        <f t="shared" si="250"/>
        <v>2575.5219120000002</v>
      </c>
      <c r="V93" s="66">
        <f t="shared" si="85"/>
        <v>0</v>
      </c>
      <c r="W93" s="34">
        <v>2364.0127600000001</v>
      </c>
      <c r="X93" s="34"/>
      <c r="Y93" s="34"/>
      <c r="Z93" s="34"/>
      <c r="AA93" s="34"/>
      <c r="AB93" s="34"/>
      <c r="AC93" s="34"/>
      <c r="AD93" s="34"/>
      <c r="AE93" s="34"/>
      <c r="AF93" s="34"/>
      <c r="AG93" s="34">
        <f t="shared" si="253"/>
        <v>0</v>
      </c>
      <c r="AH93" s="34">
        <f t="shared" si="253"/>
        <v>0</v>
      </c>
      <c r="AI93" s="34">
        <f t="shared" si="244"/>
        <v>0</v>
      </c>
      <c r="AJ93" s="34"/>
      <c r="AK93" s="34"/>
      <c r="AL93" s="34"/>
      <c r="AM93" s="34"/>
      <c r="AN93" s="34"/>
      <c r="AO93" s="34"/>
      <c r="AP93" s="34"/>
      <c r="AQ93" s="34"/>
      <c r="AR93" s="34"/>
      <c r="AS93" s="34">
        <f t="shared" si="254"/>
        <v>0</v>
      </c>
      <c r="AT93" s="34">
        <f t="shared" si="254"/>
        <v>0</v>
      </c>
      <c r="AU93" s="34"/>
      <c r="AV93" s="34">
        <f t="shared" si="251"/>
        <v>0</v>
      </c>
      <c r="AW93" s="34">
        <f t="shared" si="251"/>
        <v>0</v>
      </c>
      <c r="AX93" s="34"/>
      <c r="AY93" s="34">
        <f t="shared" si="252"/>
        <v>0</v>
      </c>
      <c r="AZ93" s="34">
        <f t="shared" si="252"/>
        <v>1306.4670000000001</v>
      </c>
      <c r="BA93" s="245"/>
      <c r="BB93" s="245"/>
      <c r="BC93" s="245"/>
      <c r="BD93" s="245"/>
      <c r="BE93" s="245"/>
      <c r="BF93" s="34">
        <v>1306.4670000000001</v>
      </c>
      <c r="BG93" s="245"/>
      <c r="BH93" s="245"/>
      <c r="BI93" s="245"/>
      <c r="BJ93" s="245"/>
      <c r="BK93" s="34"/>
      <c r="BL93" s="34"/>
      <c r="BM93" s="34">
        <f t="shared" si="255"/>
        <v>0</v>
      </c>
      <c r="BN93" s="34">
        <f t="shared" si="255"/>
        <v>0</v>
      </c>
      <c r="BO93" s="245"/>
      <c r="BP93" s="245"/>
      <c r="BQ93" s="245"/>
      <c r="BR93" s="245"/>
      <c r="BS93" s="245"/>
      <c r="BT93" s="245"/>
      <c r="BU93" s="245"/>
      <c r="BV93" s="245"/>
      <c r="BW93" s="245"/>
      <c r="BX93" s="245"/>
      <c r="BY93" s="245"/>
      <c r="BZ93" s="245"/>
      <c r="CA93" s="34">
        <f t="shared" ref="CA93:CB96" si="257">+CC93+CE93+CG93+CI93+CK93+CM93</f>
        <v>0</v>
      </c>
      <c r="CB93" s="34">
        <f t="shared" si="257"/>
        <v>1269.0549120000001</v>
      </c>
      <c r="CC93" s="245"/>
      <c r="CD93" s="245"/>
      <c r="CE93" s="245"/>
      <c r="CF93" s="245"/>
      <c r="CG93" s="34"/>
      <c r="CH93" s="34">
        <v>1269.0549120000001</v>
      </c>
      <c r="CI93" s="245"/>
      <c r="CJ93" s="245"/>
      <c r="CK93" s="245"/>
      <c r="CL93" s="245"/>
      <c r="CM93" s="245"/>
      <c r="CN93" s="245"/>
      <c r="CO93" s="34">
        <f t="shared" si="256"/>
        <v>0</v>
      </c>
      <c r="CP93" s="34">
        <f t="shared" si="256"/>
        <v>0</v>
      </c>
      <c r="CQ93" s="34"/>
      <c r="CR93" s="34"/>
      <c r="CS93" s="34"/>
      <c r="CT93" s="34"/>
      <c r="CU93" s="34"/>
      <c r="CV93" s="34"/>
      <c r="CW93" s="34"/>
      <c r="CX93" s="34"/>
      <c r="CY93" s="34"/>
      <c r="CZ93" s="58"/>
      <c r="DA93" s="58"/>
      <c r="DB93" s="58"/>
      <c r="DC93" s="245">
        <v>0</v>
      </c>
      <c r="DD93" s="245">
        <v>0</v>
      </c>
      <c r="DE93" s="245">
        <v>0</v>
      </c>
      <c r="DF93" s="245">
        <v>1</v>
      </c>
      <c r="DG93" s="245">
        <v>0</v>
      </c>
      <c r="DH93" s="245">
        <f t="shared" ref="DH93:DH96" si="258">SUM(DC93:DG93)</f>
        <v>1</v>
      </c>
      <c r="DI93" s="245"/>
      <c r="DJ93" s="245"/>
      <c r="DK93" s="34">
        <v>1009.8332999999997</v>
      </c>
      <c r="DL93" s="34">
        <f t="shared" ref="DL93:DL96" si="259">7304344.90747605/1000</f>
        <v>7304.3449074760501</v>
      </c>
      <c r="DM93" s="34">
        <v>2.27</v>
      </c>
      <c r="DN93" s="64">
        <f t="shared" si="229"/>
        <v>0</v>
      </c>
      <c r="DO93" s="64">
        <f t="shared" si="167"/>
        <v>1306.4670000000001</v>
      </c>
      <c r="DP93" s="64">
        <f t="shared" si="230"/>
        <v>0</v>
      </c>
      <c r="DQ93" s="64">
        <f t="shared" si="168"/>
        <v>0</v>
      </c>
      <c r="DR93" s="64">
        <f t="shared" si="169"/>
        <v>0</v>
      </c>
      <c r="DS93" s="64">
        <f t="shared" si="170"/>
        <v>0</v>
      </c>
      <c r="DT93" s="64">
        <f t="shared" si="171"/>
        <v>0</v>
      </c>
      <c r="DU93" s="64">
        <f t="shared" si="172"/>
        <v>1306.4670000000001</v>
      </c>
      <c r="DV93" s="64">
        <f t="shared" si="173"/>
        <v>0</v>
      </c>
      <c r="DW93" s="64">
        <f t="shared" si="174"/>
        <v>0</v>
      </c>
      <c r="DX93" s="64">
        <f t="shared" si="175"/>
        <v>0</v>
      </c>
      <c r="DY93" s="64">
        <f t="shared" si="176"/>
        <v>0</v>
      </c>
      <c r="DZ93" s="64">
        <f t="shared" si="177"/>
        <v>0</v>
      </c>
      <c r="EA93" s="64">
        <f t="shared" si="178"/>
        <v>0</v>
      </c>
      <c r="EB93" s="64">
        <f t="shared" si="231"/>
        <v>0</v>
      </c>
      <c r="EC93" s="64">
        <f t="shared" si="179"/>
        <v>0</v>
      </c>
      <c r="ED93" s="64">
        <f t="shared" si="180"/>
        <v>0</v>
      </c>
      <c r="EE93" s="64">
        <f t="shared" si="181"/>
        <v>0</v>
      </c>
      <c r="EF93" s="64">
        <f t="shared" si="182"/>
        <v>0</v>
      </c>
      <c r="EG93" s="64">
        <f t="shared" si="183"/>
        <v>0</v>
      </c>
      <c r="EH93" s="64">
        <f t="shared" si="184"/>
        <v>0</v>
      </c>
      <c r="EI93" s="64">
        <f t="shared" si="185"/>
        <v>0</v>
      </c>
      <c r="EJ93" s="64">
        <f t="shared" si="186"/>
        <v>0</v>
      </c>
      <c r="EK93" s="64">
        <f t="shared" si="187"/>
        <v>0</v>
      </c>
      <c r="EL93" s="64">
        <f t="shared" si="188"/>
        <v>0</v>
      </c>
      <c r="EM93" s="64">
        <f t="shared" si="189"/>
        <v>0</v>
      </c>
      <c r="EN93" s="64">
        <f t="shared" si="190"/>
        <v>0</v>
      </c>
      <c r="EO93" s="64">
        <f t="shared" si="191"/>
        <v>0</v>
      </c>
      <c r="EP93" s="64">
        <f t="shared" si="232"/>
        <v>0</v>
      </c>
      <c r="EQ93" s="64">
        <f t="shared" si="192"/>
        <v>1269.0549120000001</v>
      </c>
      <c r="ER93" s="64">
        <f t="shared" si="193"/>
        <v>0</v>
      </c>
      <c r="ES93" s="64">
        <f t="shared" si="194"/>
        <v>0</v>
      </c>
      <c r="ET93" s="64">
        <f t="shared" si="195"/>
        <v>0</v>
      </c>
      <c r="EU93" s="64">
        <f t="shared" si="196"/>
        <v>0</v>
      </c>
      <c r="EV93" s="64">
        <f t="shared" si="197"/>
        <v>0</v>
      </c>
      <c r="EW93" s="64">
        <f t="shared" si="198"/>
        <v>1269.0549120000001</v>
      </c>
      <c r="EX93" s="64">
        <f t="shared" si="199"/>
        <v>0</v>
      </c>
      <c r="EY93" s="64">
        <f t="shared" si="200"/>
        <v>0</v>
      </c>
      <c r="EZ93" s="64">
        <f t="shared" si="201"/>
        <v>0</v>
      </c>
      <c r="FA93" s="64">
        <f t="shared" si="202"/>
        <v>0</v>
      </c>
      <c r="FB93" s="64">
        <f t="shared" si="203"/>
        <v>0</v>
      </c>
      <c r="FC93" s="64">
        <f t="shared" si="204"/>
        <v>0</v>
      </c>
      <c r="FD93" s="64">
        <f t="shared" si="233"/>
        <v>0</v>
      </c>
      <c r="FE93" s="64">
        <f t="shared" si="205"/>
        <v>0</v>
      </c>
      <c r="FF93" s="64">
        <f t="shared" si="206"/>
        <v>0</v>
      </c>
      <c r="FG93" s="64">
        <f t="shared" si="207"/>
        <v>0</v>
      </c>
      <c r="FH93" s="64">
        <f t="shared" si="208"/>
        <v>0</v>
      </c>
      <c r="FI93" s="64">
        <f t="shared" si="209"/>
        <v>0</v>
      </c>
      <c r="FJ93" s="64">
        <f t="shared" si="210"/>
        <v>0</v>
      </c>
      <c r="FK93" s="64">
        <f t="shared" si="211"/>
        <v>0</v>
      </c>
      <c r="FL93" s="64">
        <f t="shared" si="212"/>
        <v>0</v>
      </c>
      <c r="FM93" s="64">
        <f t="shared" si="213"/>
        <v>0</v>
      </c>
      <c r="FN93" s="64">
        <f t="shared" si="214"/>
        <v>0</v>
      </c>
      <c r="FO93" s="64">
        <f t="shared" si="215"/>
        <v>0</v>
      </c>
      <c r="FP93" s="64">
        <f t="shared" si="216"/>
        <v>0</v>
      </c>
      <c r="FQ93" s="64">
        <f t="shared" si="217"/>
        <v>0</v>
      </c>
      <c r="FR93" s="380">
        <f t="shared" si="165"/>
        <v>0</v>
      </c>
      <c r="FS93" s="380">
        <f t="shared" si="166"/>
        <v>2575.5219120000002</v>
      </c>
      <c r="FT93" s="64">
        <f t="shared" si="234"/>
        <v>0</v>
      </c>
      <c r="FU93" s="64">
        <f t="shared" si="218"/>
        <v>0</v>
      </c>
      <c r="FV93" s="64">
        <f t="shared" si="219"/>
        <v>0</v>
      </c>
      <c r="FW93" s="64">
        <f t="shared" si="220"/>
        <v>0</v>
      </c>
      <c r="FX93" s="64">
        <f t="shared" si="221"/>
        <v>0</v>
      </c>
      <c r="FY93" s="64">
        <f t="shared" si="222"/>
        <v>2575.5219120000002</v>
      </c>
      <c r="FZ93" s="64">
        <f t="shared" si="223"/>
        <v>0</v>
      </c>
      <c r="GA93" s="64">
        <f t="shared" si="224"/>
        <v>0</v>
      </c>
      <c r="GB93" s="64">
        <f t="shared" si="225"/>
        <v>0</v>
      </c>
      <c r="GC93" s="64">
        <f t="shared" si="226"/>
        <v>0</v>
      </c>
      <c r="GD93" s="64">
        <f t="shared" si="227"/>
        <v>0</v>
      </c>
      <c r="GE93" s="64">
        <f t="shared" si="228"/>
        <v>0</v>
      </c>
    </row>
    <row r="94" spans="1:187" s="79" customFormat="1" ht="24.75" hidden="1" customHeight="1" outlineLevel="2">
      <c r="A94" s="57" t="s">
        <v>118</v>
      </c>
      <c r="B94" s="60" t="s">
        <v>566</v>
      </c>
      <c r="C94" s="282" t="s">
        <v>130</v>
      </c>
      <c r="D94" s="282" t="s">
        <v>198</v>
      </c>
      <c r="E94" s="359" t="s">
        <v>21</v>
      </c>
      <c r="F94" s="359"/>
      <c r="G94" s="245" t="s">
        <v>102</v>
      </c>
      <c r="H94" s="245">
        <v>23.59</v>
      </c>
      <c r="I94" s="245">
        <v>22.18</v>
      </c>
      <c r="J94" s="245">
        <v>2019</v>
      </c>
      <c r="K94" s="245">
        <v>2019</v>
      </c>
      <c r="L94" s="245"/>
      <c r="M94" s="34">
        <f t="shared" si="248"/>
        <v>0</v>
      </c>
      <c r="N94" s="34"/>
      <c r="O94" s="34">
        <f t="shared" si="249"/>
        <v>1811.6853119999998</v>
      </c>
      <c r="P94" s="34">
        <f t="shared" si="250"/>
        <v>0</v>
      </c>
      <c r="Q94" s="34">
        <f t="shared" si="250"/>
        <v>0</v>
      </c>
      <c r="R94" s="34">
        <f t="shared" si="250"/>
        <v>0</v>
      </c>
      <c r="S94" s="34">
        <f t="shared" si="250"/>
        <v>0</v>
      </c>
      <c r="T94" s="34">
        <f t="shared" si="250"/>
        <v>0</v>
      </c>
      <c r="U94" s="34">
        <f t="shared" si="250"/>
        <v>1811.6853119999998</v>
      </c>
      <c r="V94" s="66">
        <f t="shared" si="85"/>
        <v>0</v>
      </c>
      <c r="W94" s="34">
        <v>1552.23776</v>
      </c>
      <c r="X94" s="34"/>
      <c r="Y94" s="34"/>
      <c r="Z94" s="34"/>
      <c r="AA94" s="34"/>
      <c r="AB94" s="34"/>
      <c r="AC94" s="34"/>
      <c r="AD94" s="34"/>
      <c r="AE94" s="34"/>
      <c r="AF94" s="34"/>
      <c r="AG94" s="34">
        <f t="shared" si="253"/>
        <v>0</v>
      </c>
      <c r="AH94" s="34">
        <f t="shared" si="253"/>
        <v>0</v>
      </c>
      <c r="AI94" s="34">
        <f t="shared" si="244"/>
        <v>0</v>
      </c>
      <c r="AJ94" s="34"/>
      <c r="AK94" s="34"/>
      <c r="AL94" s="34"/>
      <c r="AM94" s="34"/>
      <c r="AN94" s="34"/>
      <c r="AO94" s="34"/>
      <c r="AP94" s="34"/>
      <c r="AQ94" s="34"/>
      <c r="AR94" s="34"/>
      <c r="AS94" s="34">
        <f t="shared" si="254"/>
        <v>0</v>
      </c>
      <c r="AT94" s="34">
        <f t="shared" si="254"/>
        <v>0</v>
      </c>
      <c r="AU94" s="34"/>
      <c r="AV94" s="34">
        <f t="shared" si="251"/>
        <v>0</v>
      </c>
      <c r="AW94" s="34">
        <f t="shared" si="251"/>
        <v>0</v>
      </c>
      <c r="AX94" s="34"/>
      <c r="AY94" s="34">
        <f t="shared" si="252"/>
        <v>0</v>
      </c>
      <c r="AZ94" s="34">
        <f t="shared" si="252"/>
        <v>771</v>
      </c>
      <c r="BA94" s="245"/>
      <c r="BB94" s="245"/>
      <c r="BC94" s="245"/>
      <c r="BD94" s="245"/>
      <c r="BE94" s="245"/>
      <c r="BF94" s="34">
        <v>771</v>
      </c>
      <c r="BG94" s="245"/>
      <c r="BH94" s="245"/>
      <c r="BI94" s="245"/>
      <c r="BJ94" s="245"/>
      <c r="BK94" s="34"/>
      <c r="BL94" s="34"/>
      <c r="BM94" s="34">
        <f t="shared" si="255"/>
        <v>0</v>
      </c>
      <c r="BN94" s="34">
        <f t="shared" si="255"/>
        <v>0</v>
      </c>
      <c r="BO94" s="245"/>
      <c r="BP94" s="245"/>
      <c r="BQ94" s="245"/>
      <c r="BR94" s="245"/>
      <c r="BS94" s="245"/>
      <c r="BT94" s="245"/>
      <c r="BU94" s="245"/>
      <c r="BV94" s="245"/>
      <c r="BW94" s="245"/>
      <c r="BX94" s="245"/>
      <c r="BY94" s="245"/>
      <c r="BZ94" s="245"/>
      <c r="CA94" s="34">
        <f t="shared" si="257"/>
        <v>0</v>
      </c>
      <c r="CB94" s="34">
        <f t="shared" si="257"/>
        <v>1040.6853119999998</v>
      </c>
      <c r="CC94" s="245"/>
      <c r="CD94" s="245"/>
      <c r="CE94" s="245"/>
      <c r="CF94" s="245"/>
      <c r="CG94" s="34"/>
      <c r="CH94" s="34">
        <v>1040.6853119999998</v>
      </c>
      <c r="CI94" s="245"/>
      <c r="CJ94" s="245"/>
      <c r="CK94" s="245"/>
      <c r="CL94" s="245"/>
      <c r="CM94" s="245"/>
      <c r="CN94" s="245"/>
      <c r="CO94" s="34">
        <f t="shared" si="256"/>
        <v>0</v>
      </c>
      <c r="CP94" s="34">
        <f t="shared" si="256"/>
        <v>0</v>
      </c>
      <c r="CQ94" s="34"/>
      <c r="CR94" s="34"/>
      <c r="CS94" s="34"/>
      <c r="CT94" s="34"/>
      <c r="CU94" s="34"/>
      <c r="CV94" s="34"/>
      <c r="CW94" s="34"/>
      <c r="CX94" s="34"/>
      <c r="CY94" s="34"/>
      <c r="CZ94" s="58"/>
      <c r="DA94" s="58"/>
      <c r="DB94" s="58"/>
      <c r="DC94" s="245">
        <v>0</v>
      </c>
      <c r="DD94" s="245">
        <v>0</v>
      </c>
      <c r="DE94" s="245">
        <v>0</v>
      </c>
      <c r="DF94" s="245">
        <v>1</v>
      </c>
      <c r="DG94" s="245">
        <v>0</v>
      </c>
      <c r="DH94" s="245">
        <f t="shared" si="258"/>
        <v>1</v>
      </c>
      <c r="DI94" s="245"/>
      <c r="DJ94" s="245"/>
      <c r="DK94" s="34">
        <v>1009.8332999999997</v>
      </c>
      <c r="DL94" s="34">
        <f t="shared" si="259"/>
        <v>7304.3449074760501</v>
      </c>
      <c r="DM94" s="34">
        <v>2.27</v>
      </c>
      <c r="DN94" s="64">
        <f t="shared" si="229"/>
        <v>0</v>
      </c>
      <c r="DO94" s="64">
        <f t="shared" si="167"/>
        <v>771</v>
      </c>
      <c r="DP94" s="64">
        <f t="shared" si="230"/>
        <v>0</v>
      </c>
      <c r="DQ94" s="64">
        <f t="shared" si="168"/>
        <v>0</v>
      </c>
      <c r="DR94" s="64">
        <f t="shared" si="169"/>
        <v>0</v>
      </c>
      <c r="DS94" s="64">
        <f t="shared" si="170"/>
        <v>0</v>
      </c>
      <c r="DT94" s="64">
        <f t="shared" si="171"/>
        <v>0</v>
      </c>
      <c r="DU94" s="64">
        <f t="shared" si="172"/>
        <v>771</v>
      </c>
      <c r="DV94" s="64">
        <f t="shared" si="173"/>
        <v>0</v>
      </c>
      <c r="DW94" s="64">
        <f t="shared" si="174"/>
        <v>0</v>
      </c>
      <c r="DX94" s="64">
        <f t="shared" si="175"/>
        <v>0</v>
      </c>
      <c r="DY94" s="64">
        <f t="shared" si="176"/>
        <v>0</v>
      </c>
      <c r="DZ94" s="64">
        <f t="shared" si="177"/>
        <v>0</v>
      </c>
      <c r="EA94" s="64">
        <f t="shared" si="178"/>
        <v>0</v>
      </c>
      <c r="EB94" s="64">
        <f t="shared" si="231"/>
        <v>0</v>
      </c>
      <c r="EC94" s="64">
        <f t="shared" si="179"/>
        <v>0</v>
      </c>
      <c r="ED94" s="64">
        <f t="shared" si="180"/>
        <v>0</v>
      </c>
      <c r="EE94" s="64">
        <f t="shared" si="181"/>
        <v>0</v>
      </c>
      <c r="EF94" s="64">
        <f t="shared" si="182"/>
        <v>0</v>
      </c>
      <c r="EG94" s="64">
        <f t="shared" si="183"/>
        <v>0</v>
      </c>
      <c r="EH94" s="64">
        <f t="shared" si="184"/>
        <v>0</v>
      </c>
      <c r="EI94" s="64">
        <f t="shared" si="185"/>
        <v>0</v>
      </c>
      <c r="EJ94" s="64">
        <f t="shared" si="186"/>
        <v>0</v>
      </c>
      <c r="EK94" s="64">
        <f t="shared" si="187"/>
        <v>0</v>
      </c>
      <c r="EL94" s="64">
        <f t="shared" si="188"/>
        <v>0</v>
      </c>
      <c r="EM94" s="64">
        <f t="shared" si="189"/>
        <v>0</v>
      </c>
      <c r="EN94" s="64">
        <f t="shared" si="190"/>
        <v>0</v>
      </c>
      <c r="EO94" s="64">
        <f t="shared" si="191"/>
        <v>0</v>
      </c>
      <c r="EP94" s="64">
        <f t="shared" si="232"/>
        <v>0</v>
      </c>
      <c r="EQ94" s="64">
        <f t="shared" si="192"/>
        <v>1040.6853119999998</v>
      </c>
      <c r="ER94" s="64">
        <f t="shared" si="193"/>
        <v>0</v>
      </c>
      <c r="ES94" s="64">
        <f t="shared" si="194"/>
        <v>0</v>
      </c>
      <c r="ET94" s="64">
        <f t="shared" si="195"/>
        <v>0</v>
      </c>
      <c r="EU94" s="64">
        <f t="shared" si="196"/>
        <v>0</v>
      </c>
      <c r="EV94" s="64">
        <f t="shared" si="197"/>
        <v>0</v>
      </c>
      <c r="EW94" s="64">
        <f t="shared" si="198"/>
        <v>1040.6853119999998</v>
      </c>
      <c r="EX94" s="64">
        <f t="shared" si="199"/>
        <v>0</v>
      </c>
      <c r="EY94" s="64">
        <f t="shared" si="200"/>
        <v>0</v>
      </c>
      <c r="EZ94" s="64">
        <f t="shared" si="201"/>
        <v>0</v>
      </c>
      <c r="FA94" s="64">
        <f t="shared" si="202"/>
        <v>0</v>
      </c>
      <c r="FB94" s="64">
        <f t="shared" si="203"/>
        <v>0</v>
      </c>
      <c r="FC94" s="64">
        <f t="shared" si="204"/>
        <v>0</v>
      </c>
      <c r="FD94" s="64">
        <f t="shared" si="233"/>
        <v>0</v>
      </c>
      <c r="FE94" s="64">
        <f t="shared" si="205"/>
        <v>0</v>
      </c>
      <c r="FF94" s="64">
        <f t="shared" si="206"/>
        <v>0</v>
      </c>
      <c r="FG94" s="64">
        <f t="shared" si="207"/>
        <v>0</v>
      </c>
      <c r="FH94" s="64">
        <f t="shared" si="208"/>
        <v>0</v>
      </c>
      <c r="FI94" s="64">
        <f t="shared" si="209"/>
        <v>0</v>
      </c>
      <c r="FJ94" s="64">
        <f t="shared" si="210"/>
        <v>0</v>
      </c>
      <c r="FK94" s="64">
        <f t="shared" si="211"/>
        <v>0</v>
      </c>
      <c r="FL94" s="64">
        <f t="shared" si="212"/>
        <v>0</v>
      </c>
      <c r="FM94" s="64">
        <f t="shared" si="213"/>
        <v>0</v>
      </c>
      <c r="FN94" s="64">
        <f t="shared" si="214"/>
        <v>0</v>
      </c>
      <c r="FO94" s="64">
        <f t="shared" si="215"/>
        <v>0</v>
      </c>
      <c r="FP94" s="64">
        <f t="shared" si="216"/>
        <v>0</v>
      </c>
      <c r="FQ94" s="64">
        <f t="shared" si="217"/>
        <v>0</v>
      </c>
      <c r="FR94" s="380">
        <f t="shared" si="165"/>
        <v>0</v>
      </c>
      <c r="FS94" s="380">
        <f t="shared" si="166"/>
        <v>1811.6853119999998</v>
      </c>
      <c r="FT94" s="64">
        <f t="shared" si="234"/>
        <v>0</v>
      </c>
      <c r="FU94" s="64">
        <f t="shared" si="218"/>
        <v>0</v>
      </c>
      <c r="FV94" s="64">
        <f t="shared" si="219"/>
        <v>0</v>
      </c>
      <c r="FW94" s="64">
        <f t="shared" si="220"/>
        <v>0</v>
      </c>
      <c r="FX94" s="64">
        <f t="shared" si="221"/>
        <v>0</v>
      </c>
      <c r="FY94" s="64">
        <f t="shared" si="222"/>
        <v>1811.6853119999998</v>
      </c>
      <c r="FZ94" s="64">
        <f t="shared" si="223"/>
        <v>0</v>
      </c>
      <c r="GA94" s="64">
        <f t="shared" si="224"/>
        <v>0</v>
      </c>
      <c r="GB94" s="64">
        <f t="shared" si="225"/>
        <v>0</v>
      </c>
      <c r="GC94" s="64">
        <f t="shared" si="226"/>
        <v>0</v>
      </c>
      <c r="GD94" s="64">
        <f t="shared" si="227"/>
        <v>0</v>
      </c>
      <c r="GE94" s="64">
        <f t="shared" si="228"/>
        <v>0</v>
      </c>
    </row>
    <row r="95" spans="1:187" s="79" customFormat="1" ht="24.75" hidden="1" customHeight="1" outlineLevel="2">
      <c r="A95" s="57"/>
      <c r="B95" s="60" t="s">
        <v>626</v>
      </c>
      <c r="C95" s="282"/>
      <c r="D95" s="282"/>
      <c r="E95" s="359"/>
      <c r="F95" s="359"/>
      <c r="G95" s="245"/>
      <c r="H95" s="245"/>
      <c r="I95" s="245"/>
      <c r="J95" s="245"/>
      <c r="K95" s="245"/>
      <c r="L95" s="245"/>
      <c r="M95" s="34"/>
      <c r="N95" s="34"/>
      <c r="O95" s="34"/>
      <c r="P95" s="34"/>
      <c r="Q95" s="34"/>
      <c r="R95" s="34"/>
      <c r="S95" s="34"/>
      <c r="T95" s="34"/>
      <c r="U95" s="34"/>
      <c r="V95" s="66">
        <f t="shared" si="85"/>
        <v>0</v>
      </c>
      <c r="W95" s="34">
        <v>636.78601000000003</v>
      </c>
      <c r="X95" s="34"/>
      <c r="Y95" s="34"/>
      <c r="Z95" s="34"/>
      <c r="AA95" s="34"/>
      <c r="AB95" s="34"/>
      <c r="AC95" s="34"/>
      <c r="AD95" s="34"/>
      <c r="AE95" s="34"/>
      <c r="AF95" s="34"/>
      <c r="AG95" s="34"/>
      <c r="AH95" s="34"/>
      <c r="AI95" s="34">
        <f t="shared" si="244"/>
        <v>0</v>
      </c>
      <c r="AJ95" s="34"/>
      <c r="AK95" s="34"/>
      <c r="AL95" s="34"/>
      <c r="AM95" s="34"/>
      <c r="AN95" s="34"/>
      <c r="AO95" s="34"/>
      <c r="AP95" s="34"/>
      <c r="AQ95" s="34"/>
      <c r="AR95" s="34"/>
      <c r="AS95" s="34"/>
      <c r="AT95" s="34"/>
      <c r="AU95" s="34"/>
      <c r="AV95" s="34"/>
      <c r="AW95" s="34"/>
      <c r="AX95" s="34"/>
      <c r="AY95" s="34"/>
      <c r="AZ95" s="34"/>
      <c r="BA95" s="245"/>
      <c r="BB95" s="245"/>
      <c r="BC95" s="245"/>
      <c r="BD95" s="245"/>
      <c r="BE95" s="245"/>
      <c r="BF95" s="34"/>
      <c r="BG95" s="245"/>
      <c r="BH95" s="245"/>
      <c r="BI95" s="245"/>
      <c r="BJ95" s="245"/>
      <c r="BK95" s="34"/>
      <c r="BL95" s="34"/>
      <c r="BM95" s="34"/>
      <c r="BN95" s="34"/>
      <c r="BO95" s="245"/>
      <c r="BP95" s="245"/>
      <c r="BQ95" s="245"/>
      <c r="BR95" s="245"/>
      <c r="BS95" s="245"/>
      <c r="BT95" s="245"/>
      <c r="BU95" s="245"/>
      <c r="BV95" s="245"/>
      <c r="BW95" s="245"/>
      <c r="BX95" s="245"/>
      <c r="BY95" s="245"/>
      <c r="BZ95" s="245"/>
      <c r="CA95" s="34"/>
      <c r="CB95" s="34"/>
      <c r="CC95" s="245"/>
      <c r="CD95" s="245"/>
      <c r="CE95" s="245"/>
      <c r="CF95" s="245"/>
      <c r="CG95" s="34"/>
      <c r="CH95" s="34"/>
      <c r="CI95" s="245"/>
      <c r="CJ95" s="245"/>
      <c r="CK95" s="245"/>
      <c r="CL95" s="245"/>
      <c r="CM95" s="245"/>
      <c r="CN95" s="245"/>
      <c r="CO95" s="34"/>
      <c r="CP95" s="34"/>
      <c r="CQ95" s="34"/>
      <c r="CR95" s="34"/>
      <c r="CS95" s="34"/>
      <c r="CT95" s="34"/>
      <c r="CU95" s="34"/>
      <c r="CV95" s="34"/>
      <c r="CW95" s="34"/>
      <c r="CX95" s="34"/>
      <c r="CY95" s="34"/>
      <c r="CZ95" s="58"/>
      <c r="DA95" s="58"/>
      <c r="DB95" s="58"/>
      <c r="DC95" s="245"/>
      <c r="DD95" s="245"/>
      <c r="DE95" s="245"/>
      <c r="DF95" s="245"/>
      <c r="DG95" s="245"/>
      <c r="DH95" s="245"/>
      <c r="DI95" s="245"/>
      <c r="DJ95" s="245"/>
      <c r="DK95" s="34"/>
      <c r="DL95" s="34"/>
      <c r="DM95" s="34"/>
      <c r="DN95" s="64">
        <f t="shared" si="229"/>
        <v>0</v>
      </c>
      <c r="DO95" s="64">
        <f t="shared" si="167"/>
        <v>0</v>
      </c>
      <c r="DP95" s="64">
        <f t="shared" si="230"/>
        <v>0</v>
      </c>
      <c r="DQ95" s="64">
        <f t="shared" si="168"/>
        <v>0</v>
      </c>
      <c r="DR95" s="64">
        <f t="shared" si="169"/>
        <v>0</v>
      </c>
      <c r="DS95" s="64">
        <f t="shared" si="170"/>
        <v>0</v>
      </c>
      <c r="DT95" s="64">
        <f t="shared" si="171"/>
        <v>0</v>
      </c>
      <c r="DU95" s="64">
        <f t="shared" si="172"/>
        <v>0</v>
      </c>
      <c r="DV95" s="64">
        <f t="shared" si="173"/>
        <v>0</v>
      </c>
      <c r="DW95" s="64">
        <f t="shared" si="174"/>
        <v>0</v>
      </c>
      <c r="DX95" s="64">
        <f t="shared" si="175"/>
        <v>0</v>
      </c>
      <c r="DY95" s="64">
        <f t="shared" si="176"/>
        <v>0</v>
      </c>
      <c r="DZ95" s="64">
        <f t="shared" si="177"/>
        <v>0</v>
      </c>
      <c r="EA95" s="64">
        <f t="shared" si="178"/>
        <v>0</v>
      </c>
      <c r="EB95" s="64">
        <f t="shared" si="231"/>
        <v>0</v>
      </c>
      <c r="EC95" s="64">
        <f t="shared" si="179"/>
        <v>0</v>
      </c>
      <c r="ED95" s="64">
        <f t="shared" si="180"/>
        <v>0</v>
      </c>
      <c r="EE95" s="64">
        <f t="shared" si="181"/>
        <v>0</v>
      </c>
      <c r="EF95" s="64">
        <f t="shared" si="182"/>
        <v>0</v>
      </c>
      <c r="EG95" s="64">
        <f t="shared" si="183"/>
        <v>0</v>
      </c>
      <c r="EH95" s="64">
        <f t="shared" si="184"/>
        <v>0</v>
      </c>
      <c r="EI95" s="64">
        <f t="shared" si="185"/>
        <v>0</v>
      </c>
      <c r="EJ95" s="64">
        <f t="shared" si="186"/>
        <v>0</v>
      </c>
      <c r="EK95" s="64">
        <f t="shared" si="187"/>
        <v>0</v>
      </c>
      <c r="EL95" s="64">
        <f t="shared" si="188"/>
        <v>0</v>
      </c>
      <c r="EM95" s="64">
        <f t="shared" si="189"/>
        <v>0</v>
      </c>
      <c r="EN95" s="64">
        <f t="shared" si="190"/>
        <v>0</v>
      </c>
      <c r="EO95" s="64">
        <f t="shared" si="191"/>
        <v>0</v>
      </c>
      <c r="EP95" s="64">
        <f t="shared" si="232"/>
        <v>0</v>
      </c>
      <c r="EQ95" s="64">
        <f t="shared" si="192"/>
        <v>0</v>
      </c>
      <c r="ER95" s="64">
        <f t="shared" si="193"/>
        <v>0</v>
      </c>
      <c r="ES95" s="64">
        <f t="shared" si="194"/>
        <v>0</v>
      </c>
      <c r="ET95" s="64">
        <f t="shared" si="195"/>
        <v>0</v>
      </c>
      <c r="EU95" s="64">
        <f t="shared" si="196"/>
        <v>0</v>
      </c>
      <c r="EV95" s="64">
        <f t="shared" si="197"/>
        <v>0</v>
      </c>
      <c r="EW95" s="64">
        <f t="shared" si="198"/>
        <v>0</v>
      </c>
      <c r="EX95" s="64">
        <f t="shared" si="199"/>
        <v>0</v>
      </c>
      <c r="EY95" s="64">
        <f t="shared" si="200"/>
        <v>0</v>
      </c>
      <c r="EZ95" s="64">
        <f t="shared" si="201"/>
        <v>0</v>
      </c>
      <c r="FA95" s="64">
        <f t="shared" si="202"/>
        <v>0</v>
      </c>
      <c r="FB95" s="64">
        <f t="shared" si="203"/>
        <v>0</v>
      </c>
      <c r="FC95" s="64">
        <f t="shared" si="204"/>
        <v>0</v>
      </c>
      <c r="FD95" s="64">
        <f t="shared" si="233"/>
        <v>0</v>
      </c>
      <c r="FE95" s="64">
        <f t="shared" si="205"/>
        <v>0</v>
      </c>
      <c r="FF95" s="64">
        <f t="shared" si="206"/>
        <v>0</v>
      </c>
      <c r="FG95" s="64">
        <f t="shared" si="207"/>
        <v>0</v>
      </c>
      <c r="FH95" s="64">
        <f t="shared" si="208"/>
        <v>0</v>
      </c>
      <c r="FI95" s="64">
        <f t="shared" si="209"/>
        <v>0</v>
      </c>
      <c r="FJ95" s="64">
        <f t="shared" si="210"/>
        <v>0</v>
      </c>
      <c r="FK95" s="64">
        <f t="shared" si="211"/>
        <v>0</v>
      </c>
      <c r="FL95" s="64">
        <f t="shared" si="212"/>
        <v>0</v>
      </c>
      <c r="FM95" s="64">
        <f t="shared" si="213"/>
        <v>0</v>
      </c>
      <c r="FN95" s="64">
        <f t="shared" si="214"/>
        <v>0</v>
      </c>
      <c r="FO95" s="64">
        <f t="shared" si="215"/>
        <v>0</v>
      </c>
      <c r="FP95" s="64">
        <f t="shared" si="216"/>
        <v>0</v>
      </c>
      <c r="FQ95" s="64">
        <f t="shared" si="217"/>
        <v>0</v>
      </c>
      <c r="FR95" s="380">
        <f t="shared" si="165"/>
        <v>0</v>
      </c>
      <c r="FS95" s="380">
        <f t="shared" si="166"/>
        <v>0</v>
      </c>
      <c r="FT95" s="64">
        <f t="shared" si="234"/>
        <v>0</v>
      </c>
      <c r="FU95" s="64">
        <f t="shared" si="218"/>
        <v>0</v>
      </c>
      <c r="FV95" s="64">
        <f t="shared" si="219"/>
        <v>0</v>
      </c>
      <c r="FW95" s="64">
        <f t="shared" si="220"/>
        <v>0</v>
      </c>
      <c r="FX95" s="64">
        <f t="shared" si="221"/>
        <v>0</v>
      </c>
      <c r="FY95" s="64">
        <f t="shared" si="222"/>
        <v>0</v>
      </c>
      <c r="FZ95" s="64">
        <f t="shared" si="223"/>
        <v>0</v>
      </c>
      <c r="GA95" s="64">
        <f t="shared" si="224"/>
        <v>0</v>
      </c>
      <c r="GB95" s="64">
        <f t="shared" si="225"/>
        <v>0</v>
      </c>
      <c r="GC95" s="64">
        <f t="shared" si="226"/>
        <v>0</v>
      </c>
      <c r="GD95" s="64">
        <f t="shared" si="227"/>
        <v>0</v>
      </c>
      <c r="GE95" s="64">
        <f t="shared" si="228"/>
        <v>0</v>
      </c>
    </row>
    <row r="96" spans="1:187" s="79" customFormat="1" ht="24.75" hidden="1" customHeight="1" outlineLevel="2">
      <c r="A96" s="57" t="s">
        <v>119</v>
      </c>
      <c r="B96" s="60" t="s">
        <v>567</v>
      </c>
      <c r="C96" s="282" t="s">
        <v>130</v>
      </c>
      <c r="D96" s="282" t="s">
        <v>198</v>
      </c>
      <c r="E96" s="359" t="s">
        <v>21</v>
      </c>
      <c r="F96" s="359"/>
      <c r="G96" s="245" t="s">
        <v>102</v>
      </c>
      <c r="H96" s="245">
        <v>23.59</v>
      </c>
      <c r="I96" s="245">
        <v>22.18</v>
      </c>
      <c r="J96" s="245">
        <v>2019</v>
      </c>
      <c r="K96" s="245">
        <v>2019</v>
      </c>
      <c r="L96" s="245"/>
      <c r="M96" s="34">
        <f t="shared" si="248"/>
        <v>0</v>
      </c>
      <c r="N96" s="34"/>
      <c r="O96" s="34">
        <f t="shared" si="249"/>
        <v>1517.492992</v>
      </c>
      <c r="P96" s="34">
        <f t="shared" si="250"/>
        <v>0</v>
      </c>
      <c r="Q96" s="34">
        <f t="shared" si="250"/>
        <v>0</v>
      </c>
      <c r="R96" s="34">
        <f t="shared" si="250"/>
        <v>0</v>
      </c>
      <c r="S96" s="34">
        <f t="shared" si="250"/>
        <v>0</v>
      </c>
      <c r="T96" s="34">
        <f t="shared" si="250"/>
        <v>0</v>
      </c>
      <c r="U96" s="34">
        <f t="shared" si="250"/>
        <v>1517.492992</v>
      </c>
      <c r="V96" s="66">
        <f t="shared" ref="V96:V147" si="260">SUBTOTAL(9,W96:AE96)</f>
        <v>0</v>
      </c>
      <c r="W96" s="34">
        <v>1464.7441600000002</v>
      </c>
      <c r="X96" s="34"/>
      <c r="Y96" s="34"/>
      <c r="Z96" s="34"/>
      <c r="AA96" s="34"/>
      <c r="AB96" s="34"/>
      <c r="AC96" s="34"/>
      <c r="AD96" s="34"/>
      <c r="AE96" s="34"/>
      <c r="AF96" s="34"/>
      <c r="AG96" s="34">
        <f t="shared" si="253"/>
        <v>0</v>
      </c>
      <c r="AH96" s="34">
        <f t="shared" si="253"/>
        <v>0</v>
      </c>
      <c r="AI96" s="34">
        <f t="shared" si="244"/>
        <v>0</v>
      </c>
      <c r="AJ96" s="34"/>
      <c r="AK96" s="34"/>
      <c r="AL96" s="34"/>
      <c r="AM96" s="34"/>
      <c r="AN96" s="34"/>
      <c r="AO96" s="34"/>
      <c r="AP96" s="34"/>
      <c r="AQ96" s="34"/>
      <c r="AR96" s="34"/>
      <c r="AS96" s="34">
        <f t="shared" si="254"/>
        <v>0</v>
      </c>
      <c r="AT96" s="34">
        <f t="shared" si="254"/>
        <v>0</v>
      </c>
      <c r="AU96" s="34"/>
      <c r="AV96" s="34">
        <f t="shared" si="251"/>
        <v>0</v>
      </c>
      <c r="AW96" s="34">
        <f t="shared" si="251"/>
        <v>0</v>
      </c>
      <c r="AX96" s="34"/>
      <c r="AY96" s="34">
        <f t="shared" si="252"/>
        <v>0</v>
      </c>
      <c r="AZ96" s="34">
        <f t="shared" si="252"/>
        <v>685</v>
      </c>
      <c r="BA96" s="245"/>
      <c r="BB96" s="245"/>
      <c r="BC96" s="245"/>
      <c r="BD96" s="245"/>
      <c r="BE96" s="245"/>
      <c r="BF96" s="34">
        <v>685</v>
      </c>
      <c r="BG96" s="245"/>
      <c r="BH96" s="245"/>
      <c r="BI96" s="245"/>
      <c r="BJ96" s="245"/>
      <c r="BK96" s="34"/>
      <c r="BL96" s="34"/>
      <c r="BM96" s="34">
        <f t="shared" si="255"/>
        <v>0</v>
      </c>
      <c r="BN96" s="34">
        <f t="shared" si="255"/>
        <v>0</v>
      </c>
      <c r="BO96" s="245"/>
      <c r="BP96" s="245"/>
      <c r="BQ96" s="245"/>
      <c r="BR96" s="245"/>
      <c r="BS96" s="245"/>
      <c r="BT96" s="245"/>
      <c r="BU96" s="245"/>
      <c r="BV96" s="245"/>
      <c r="BW96" s="245"/>
      <c r="BX96" s="245"/>
      <c r="BY96" s="245"/>
      <c r="BZ96" s="245"/>
      <c r="CA96" s="34">
        <f t="shared" si="257"/>
        <v>0</v>
      </c>
      <c r="CB96" s="34">
        <f t="shared" si="257"/>
        <v>832.49299199999996</v>
      </c>
      <c r="CC96" s="245"/>
      <c r="CD96" s="245"/>
      <c r="CE96" s="245"/>
      <c r="CF96" s="245"/>
      <c r="CG96" s="34"/>
      <c r="CH96" s="34">
        <v>832.49299199999996</v>
      </c>
      <c r="CI96" s="245"/>
      <c r="CJ96" s="245"/>
      <c r="CK96" s="245"/>
      <c r="CL96" s="245"/>
      <c r="CM96" s="245"/>
      <c r="CN96" s="245"/>
      <c r="CO96" s="34">
        <f t="shared" si="256"/>
        <v>0</v>
      </c>
      <c r="CP96" s="34">
        <f t="shared" si="256"/>
        <v>0</v>
      </c>
      <c r="CQ96" s="34"/>
      <c r="CR96" s="34"/>
      <c r="CS96" s="34"/>
      <c r="CT96" s="34"/>
      <c r="CU96" s="34"/>
      <c r="CV96" s="34"/>
      <c r="CW96" s="34"/>
      <c r="CX96" s="34"/>
      <c r="CY96" s="34"/>
      <c r="CZ96" s="58"/>
      <c r="DA96" s="58"/>
      <c r="DB96" s="58"/>
      <c r="DC96" s="245">
        <v>0</v>
      </c>
      <c r="DD96" s="245">
        <v>0</v>
      </c>
      <c r="DE96" s="245">
        <v>0</v>
      </c>
      <c r="DF96" s="245">
        <v>1</v>
      </c>
      <c r="DG96" s="245">
        <v>0</v>
      </c>
      <c r="DH96" s="245">
        <f t="shared" si="258"/>
        <v>1</v>
      </c>
      <c r="DI96" s="245"/>
      <c r="DJ96" s="245"/>
      <c r="DK96" s="34">
        <v>1009.8332999999997</v>
      </c>
      <c r="DL96" s="34">
        <f t="shared" si="259"/>
        <v>7304.3449074760501</v>
      </c>
      <c r="DM96" s="34">
        <v>2.27</v>
      </c>
      <c r="DN96" s="64">
        <f t="shared" si="229"/>
        <v>0</v>
      </c>
      <c r="DO96" s="64">
        <f t="shared" si="167"/>
        <v>685</v>
      </c>
      <c r="DP96" s="64">
        <f t="shared" si="230"/>
        <v>0</v>
      </c>
      <c r="DQ96" s="64">
        <f t="shared" si="168"/>
        <v>0</v>
      </c>
      <c r="DR96" s="64">
        <f t="shared" si="169"/>
        <v>0</v>
      </c>
      <c r="DS96" s="64">
        <f t="shared" si="170"/>
        <v>0</v>
      </c>
      <c r="DT96" s="64">
        <f t="shared" si="171"/>
        <v>0</v>
      </c>
      <c r="DU96" s="64">
        <f t="shared" si="172"/>
        <v>685</v>
      </c>
      <c r="DV96" s="64">
        <f t="shared" si="173"/>
        <v>0</v>
      </c>
      <c r="DW96" s="64">
        <f t="shared" si="174"/>
        <v>0</v>
      </c>
      <c r="DX96" s="64">
        <f t="shared" si="175"/>
        <v>0</v>
      </c>
      <c r="DY96" s="64">
        <f t="shared" si="176"/>
        <v>0</v>
      </c>
      <c r="DZ96" s="64">
        <f t="shared" si="177"/>
        <v>0</v>
      </c>
      <c r="EA96" s="64">
        <f t="shared" si="178"/>
        <v>0</v>
      </c>
      <c r="EB96" s="64">
        <f t="shared" si="231"/>
        <v>0</v>
      </c>
      <c r="EC96" s="64">
        <f t="shared" si="179"/>
        <v>0</v>
      </c>
      <c r="ED96" s="64">
        <f t="shared" si="180"/>
        <v>0</v>
      </c>
      <c r="EE96" s="64">
        <f t="shared" si="181"/>
        <v>0</v>
      </c>
      <c r="EF96" s="64">
        <f t="shared" si="182"/>
        <v>0</v>
      </c>
      <c r="EG96" s="64">
        <f t="shared" si="183"/>
        <v>0</v>
      </c>
      <c r="EH96" s="64">
        <f t="shared" si="184"/>
        <v>0</v>
      </c>
      <c r="EI96" s="64">
        <f t="shared" si="185"/>
        <v>0</v>
      </c>
      <c r="EJ96" s="64">
        <f t="shared" si="186"/>
        <v>0</v>
      </c>
      <c r="EK96" s="64">
        <f t="shared" si="187"/>
        <v>0</v>
      </c>
      <c r="EL96" s="64">
        <f t="shared" si="188"/>
        <v>0</v>
      </c>
      <c r="EM96" s="64">
        <f t="shared" si="189"/>
        <v>0</v>
      </c>
      <c r="EN96" s="64">
        <f t="shared" si="190"/>
        <v>0</v>
      </c>
      <c r="EO96" s="64">
        <f t="shared" si="191"/>
        <v>0</v>
      </c>
      <c r="EP96" s="64">
        <f t="shared" si="232"/>
        <v>0</v>
      </c>
      <c r="EQ96" s="64">
        <f t="shared" si="192"/>
        <v>832.49299199999996</v>
      </c>
      <c r="ER96" s="64">
        <f t="shared" si="193"/>
        <v>0</v>
      </c>
      <c r="ES96" s="64">
        <f t="shared" si="194"/>
        <v>0</v>
      </c>
      <c r="ET96" s="64">
        <f t="shared" si="195"/>
        <v>0</v>
      </c>
      <c r="EU96" s="64">
        <f t="shared" si="196"/>
        <v>0</v>
      </c>
      <c r="EV96" s="64">
        <f t="shared" si="197"/>
        <v>0</v>
      </c>
      <c r="EW96" s="64">
        <f t="shared" si="198"/>
        <v>832.49299199999996</v>
      </c>
      <c r="EX96" s="64">
        <f t="shared" si="199"/>
        <v>0</v>
      </c>
      <c r="EY96" s="64">
        <f t="shared" si="200"/>
        <v>0</v>
      </c>
      <c r="EZ96" s="64">
        <f t="shared" si="201"/>
        <v>0</v>
      </c>
      <c r="FA96" s="64">
        <f t="shared" si="202"/>
        <v>0</v>
      </c>
      <c r="FB96" s="64">
        <f t="shared" si="203"/>
        <v>0</v>
      </c>
      <c r="FC96" s="64">
        <f t="shared" si="204"/>
        <v>0</v>
      </c>
      <c r="FD96" s="64">
        <f t="shared" si="233"/>
        <v>0</v>
      </c>
      <c r="FE96" s="64">
        <f t="shared" si="205"/>
        <v>0</v>
      </c>
      <c r="FF96" s="64">
        <f t="shared" si="206"/>
        <v>0</v>
      </c>
      <c r="FG96" s="64">
        <f t="shared" si="207"/>
        <v>0</v>
      </c>
      <c r="FH96" s="64">
        <f t="shared" si="208"/>
        <v>0</v>
      </c>
      <c r="FI96" s="64">
        <f t="shared" si="209"/>
        <v>0</v>
      </c>
      <c r="FJ96" s="64">
        <f t="shared" si="210"/>
        <v>0</v>
      </c>
      <c r="FK96" s="64">
        <f t="shared" si="211"/>
        <v>0</v>
      </c>
      <c r="FL96" s="64">
        <f t="shared" si="212"/>
        <v>0</v>
      </c>
      <c r="FM96" s="64">
        <f t="shared" si="213"/>
        <v>0</v>
      </c>
      <c r="FN96" s="64">
        <f t="shared" si="214"/>
        <v>0</v>
      </c>
      <c r="FO96" s="64">
        <f t="shared" si="215"/>
        <v>0</v>
      </c>
      <c r="FP96" s="64">
        <f t="shared" si="216"/>
        <v>0</v>
      </c>
      <c r="FQ96" s="64">
        <f t="shared" si="217"/>
        <v>0</v>
      </c>
      <c r="FR96" s="380">
        <f t="shared" si="165"/>
        <v>0</v>
      </c>
      <c r="FS96" s="380">
        <f t="shared" si="166"/>
        <v>1517.492992</v>
      </c>
      <c r="FT96" s="64">
        <f t="shared" si="234"/>
        <v>0</v>
      </c>
      <c r="FU96" s="64">
        <f t="shared" si="218"/>
        <v>0</v>
      </c>
      <c r="FV96" s="64">
        <f t="shared" si="219"/>
        <v>0</v>
      </c>
      <c r="FW96" s="64">
        <f t="shared" si="220"/>
        <v>0</v>
      </c>
      <c r="FX96" s="64">
        <f t="shared" si="221"/>
        <v>0</v>
      </c>
      <c r="FY96" s="64">
        <f t="shared" si="222"/>
        <v>1517.492992</v>
      </c>
      <c r="FZ96" s="64">
        <f t="shared" si="223"/>
        <v>0</v>
      </c>
      <c r="GA96" s="64">
        <f t="shared" si="224"/>
        <v>0</v>
      </c>
      <c r="GB96" s="64">
        <f t="shared" si="225"/>
        <v>0</v>
      </c>
      <c r="GC96" s="64">
        <f t="shared" si="226"/>
        <v>0</v>
      </c>
      <c r="GD96" s="64">
        <f t="shared" si="227"/>
        <v>0</v>
      </c>
      <c r="GE96" s="64">
        <f t="shared" si="228"/>
        <v>0</v>
      </c>
    </row>
    <row r="97" spans="1:187" s="52" customFormat="1" ht="27" hidden="1" customHeight="1">
      <c r="A97" s="49" t="s">
        <v>132</v>
      </c>
      <c r="B97" s="69" t="s">
        <v>58</v>
      </c>
      <c r="C97" s="530" t="s">
        <v>365</v>
      </c>
      <c r="D97" s="531"/>
      <c r="E97" s="49" t="s">
        <v>43</v>
      </c>
      <c r="F97" s="49"/>
      <c r="G97" s="50"/>
      <c r="H97" s="27"/>
      <c r="I97" s="27"/>
      <c r="J97" s="50">
        <v>2017</v>
      </c>
      <c r="K97" s="50">
        <v>2018</v>
      </c>
      <c r="L97" s="50"/>
      <c r="M97" s="27">
        <f t="shared" ref="M97:BP97" si="261">SUM(M98:M112)</f>
        <v>2955.3719999999998</v>
      </c>
      <c r="N97" s="27"/>
      <c r="O97" s="27">
        <f t="shared" si="261"/>
        <v>2558.0879999999997</v>
      </c>
      <c r="P97" s="27">
        <f t="shared" si="261"/>
        <v>272.41200000000003</v>
      </c>
      <c r="Q97" s="27">
        <f t="shared" si="261"/>
        <v>272.41200000000003</v>
      </c>
      <c r="R97" s="27">
        <f t="shared" si="261"/>
        <v>680</v>
      </c>
      <c r="S97" s="27">
        <f t="shared" si="261"/>
        <v>680</v>
      </c>
      <c r="T97" s="27">
        <f t="shared" si="261"/>
        <v>751.11</v>
      </c>
      <c r="U97" s="27">
        <f t="shared" si="261"/>
        <v>353.82599999999996</v>
      </c>
      <c r="V97" s="27">
        <f t="shared" si="261"/>
        <v>0</v>
      </c>
      <c r="W97" s="27">
        <f>SUM(W98:W112)</f>
        <v>353.82600000000002</v>
      </c>
      <c r="X97" s="27">
        <f t="shared" si="261"/>
        <v>0</v>
      </c>
      <c r="Y97" s="27">
        <f t="shared" si="261"/>
        <v>0</v>
      </c>
      <c r="Z97" s="27">
        <f t="shared" si="261"/>
        <v>0</v>
      </c>
      <c r="AA97" s="27">
        <f t="shared" si="261"/>
        <v>0</v>
      </c>
      <c r="AB97" s="27">
        <f t="shared" si="261"/>
        <v>0</v>
      </c>
      <c r="AC97" s="27">
        <f t="shared" si="261"/>
        <v>0</v>
      </c>
      <c r="AD97" s="27">
        <f t="shared" si="261"/>
        <v>0</v>
      </c>
      <c r="AE97" s="27">
        <f t="shared" si="261"/>
        <v>0</v>
      </c>
      <c r="AF97" s="27"/>
      <c r="AG97" s="27">
        <f t="shared" si="261"/>
        <v>751.11</v>
      </c>
      <c r="AH97" s="27">
        <f>SUM(AH98:AH112)</f>
        <v>751.11</v>
      </c>
      <c r="AI97" s="27">
        <f t="shared" si="244"/>
        <v>0</v>
      </c>
      <c r="AJ97" s="27">
        <f t="shared" si="261"/>
        <v>0</v>
      </c>
      <c r="AK97" s="27">
        <f t="shared" si="261"/>
        <v>0</v>
      </c>
      <c r="AL97" s="27">
        <f t="shared" si="261"/>
        <v>0</v>
      </c>
      <c r="AM97" s="27">
        <f t="shared" si="261"/>
        <v>0</v>
      </c>
      <c r="AN97" s="27">
        <f t="shared" si="261"/>
        <v>0</v>
      </c>
      <c r="AO97" s="27">
        <f t="shared" si="261"/>
        <v>0</v>
      </c>
      <c r="AP97" s="27">
        <f t="shared" si="261"/>
        <v>0</v>
      </c>
      <c r="AQ97" s="27">
        <f t="shared" si="261"/>
        <v>0</v>
      </c>
      <c r="AR97" s="27">
        <f t="shared" si="261"/>
        <v>0</v>
      </c>
      <c r="AS97" s="27">
        <f t="shared" si="261"/>
        <v>500.74</v>
      </c>
      <c r="AT97" s="27">
        <f t="shared" si="261"/>
        <v>500.74</v>
      </c>
      <c r="AU97" s="27"/>
      <c r="AV97" s="27">
        <f t="shared" si="261"/>
        <v>0</v>
      </c>
      <c r="AW97" s="27">
        <f t="shared" si="261"/>
        <v>0</v>
      </c>
      <c r="AX97" s="27"/>
      <c r="AY97" s="27">
        <f t="shared" si="261"/>
        <v>2955.3719999999998</v>
      </c>
      <c r="AZ97" s="27">
        <f t="shared" si="261"/>
        <v>2558.0879999999997</v>
      </c>
      <c r="BA97" s="27">
        <f t="shared" si="261"/>
        <v>272.41200000000003</v>
      </c>
      <c r="BB97" s="27">
        <f t="shared" si="261"/>
        <v>272.41200000000003</v>
      </c>
      <c r="BC97" s="27">
        <f t="shared" si="261"/>
        <v>680</v>
      </c>
      <c r="BD97" s="27">
        <f t="shared" si="261"/>
        <v>680</v>
      </c>
      <c r="BE97" s="27">
        <f t="shared" si="261"/>
        <v>751.11</v>
      </c>
      <c r="BF97" s="27">
        <f t="shared" si="261"/>
        <v>353.82599999999996</v>
      </c>
      <c r="BG97" s="27">
        <f t="shared" si="261"/>
        <v>751.11</v>
      </c>
      <c r="BH97" s="27">
        <f t="shared" si="261"/>
        <v>751.11</v>
      </c>
      <c r="BI97" s="27">
        <f t="shared" si="261"/>
        <v>500.74</v>
      </c>
      <c r="BJ97" s="27">
        <f t="shared" si="261"/>
        <v>500.74</v>
      </c>
      <c r="BK97" s="27">
        <f t="shared" si="261"/>
        <v>0</v>
      </c>
      <c r="BL97" s="27">
        <f t="shared" si="261"/>
        <v>0</v>
      </c>
      <c r="BM97" s="27">
        <f t="shared" si="261"/>
        <v>0</v>
      </c>
      <c r="BN97" s="27">
        <f t="shared" si="261"/>
        <v>0</v>
      </c>
      <c r="BO97" s="27">
        <f t="shared" si="261"/>
        <v>0</v>
      </c>
      <c r="BP97" s="27">
        <f t="shared" si="261"/>
        <v>0</v>
      </c>
      <c r="BQ97" s="27">
        <f t="shared" ref="BQ97:DB97" si="262">SUM(BQ98:BQ112)</f>
        <v>0</v>
      </c>
      <c r="BR97" s="27">
        <f t="shared" si="262"/>
        <v>0</v>
      </c>
      <c r="BS97" s="27">
        <f t="shared" si="262"/>
        <v>0</v>
      </c>
      <c r="BT97" s="27">
        <f t="shared" si="262"/>
        <v>0</v>
      </c>
      <c r="BU97" s="27">
        <f t="shared" si="262"/>
        <v>0</v>
      </c>
      <c r="BV97" s="27">
        <f t="shared" si="262"/>
        <v>0</v>
      </c>
      <c r="BW97" s="27">
        <f t="shared" si="262"/>
        <v>0</v>
      </c>
      <c r="BX97" s="27">
        <f t="shared" si="262"/>
        <v>0</v>
      </c>
      <c r="BY97" s="27">
        <f t="shared" si="262"/>
        <v>0</v>
      </c>
      <c r="BZ97" s="27">
        <f t="shared" si="262"/>
        <v>0</v>
      </c>
      <c r="CA97" s="27">
        <f t="shared" si="262"/>
        <v>0</v>
      </c>
      <c r="CB97" s="27">
        <f t="shared" si="262"/>
        <v>0</v>
      </c>
      <c r="CC97" s="27">
        <f t="shared" si="262"/>
        <v>0</v>
      </c>
      <c r="CD97" s="27">
        <f t="shared" si="262"/>
        <v>0</v>
      </c>
      <c r="CE97" s="27">
        <f t="shared" si="262"/>
        <v>0</v>
      </c>
      <c r="CF97" s="27">
        <f t="shared" si="262"/>
        <v>0</v>
      </c>
      <c r="CG97" s="27">
        <f t="shared" si="262"/>
        <v>0</v>
      </c>
      <c r="CH97" s="27">
        <f t="shared" si="262"/>
        <v>0</v>
      </c>
      <c r="CI97" s="27">
        <f t="shared" si="262"/>
        <v>0</v>
      </c>
      <c r="CJ97" s="27">
        <f t="shared" si="262"/>
        <v>0</v>
      </c>
      <c r="CK97" s="27">
        <f t="shared" si="262"/>
        <v>0</v>
      </c>
      <c r="CL97" s="27">
        <f t="shared" si="262"/>
        <v>0</v>
      </c>
      <c r="CM97" s="27">
        <f t="shared" si="262"/>
        <v>0</v>
      </c>
      <c r="CN97" s="27">
        <f t="shared" si="262"/>
        <v>0</v>
      </c>
      <c r="CO97" s="27">
        <f t="shared" si="262"/>
        <v>0</v>
      </c>
      <c r="CP97" s="27">
        <f t="shared" si="262"/>
        <v>0</v>
      </c>
      <c r="CQ97" s="27">
        <f t="shared" si="262"/>
        <v>0</v>
      </c>
      <c r="CR97" s="27">
        <f t="shared" si="262"/>
        <v>0</v>
      </c>
      <c r="CS97" s="27">
        <f t="shared" si="262"/>
        <v>0</v>
      </c>
      <c r="CT97" s="27">
        <f t="shared" si="262"/>
        <v>0</v>
      </c>
      <c r="CU97" s="27">
        <f t="shared" si="262"/>
        <v>0</v>
      </c>
      <c r="CV97" s="27">
        <f t="shared" si="262"/>
        <v>0</v>
      </c>
      <c r="CW97" s="27">
        <f t="shared" si="262"/>
        <v>0</v>
      </c>
      <c r="CX97" s="27">
        <f t="shared" si="262"/>
        <v>0</v>
      </c>
      <c r="CY97" s="27">
        <f t="shared" si="262"/>
        <v>0</v>
      </c>
      <c r="CZ97" s="27">
        <f t="shared" si="262"/>
        <v>0</v>
      </c>
      <c r="DA97" s="27">
        <f t="shared" si="262"/>
        <v>0</v>
      </c>
      <c r="DB97" s="27">
        <f t="shared" si="262"/>
        <v>0</v>
      </c>
      <c r="DC97" s="51"/>
      <c r="DD97" s="51"/>
      <c r="DE97" s="51"/>
      <c r="DF97" s="51"/>
      <c r="DG97" s="51"/>
      <c r="DH97" s="51"/>
      <c r="DI97" s="27"/>
      <c r="DJ97" s="27"/>
      <c r="DK97" s="27"/>
      <c r="DL97" s="27">
        <f>+DL98+DL99</f>
        <v>892.75086809999993</v>
      </c>
      <c r="DM97" s="27"/>
      <c r="DN97" s="64">
        <f t="shared" si="229"/>
        <v>2955.3720000000003</v>
      </c>
      <c r="DO97" s="64">
        <f t="shared" si="167"/>
        <v>2558.0879999999997</v>
      </c>
      <c r="DP97" s="64">
        <f t="shared" si="230"/>
        <v>272.41200000000003</v>
      </c>
      <c r="DQ97" s="64">
        <f t="shared" si="168"/>
        <v>272.41200000000003</v>
      </c>
      <c r="DR97" s="64">
        <f t="shared" si="169"/>
        <v>680</v>
      </c>
      <c r="DS97" s="64">
        <f t="shared" si="170"/>
        <v>680</v>
      </c>
      <c r="DT97" s="64">
        <f t="shared" si="171"/>
        <v>751.11</v>
      </c>
      <c r="DU97" s="64">
        <f t="shared" si="172"/>
        <v>353.82599999999996</v>
      </c>
      <c r="DV97" s="64">
        <f t="shared" si="173"/>
        <v>751.11</v>
      </c>
      <c r="DW97" s="64">
        <f t="shared" si="174"/>
        <v>751.11</v>
      </c>
      <c r="DX97" s="64">
        <f t="shared" si="175"/>
        <v>500.74</v>
      </c>
      <c r="DY97" s="64">
        <f t="shared" si="176"/>
        <v>500.74</v>
      </c>
      <c r="DZ97" s="64">
        <f t="shared" si="177"/>
        <v>0</v>
      </c>
      <c r="EA97" s="64">
        <f t="shared" si="178"/>
        <v>0</v>
      </c>
      <c r="EB97" s="64">
        <f t="shared" si="231"/>
        <v>0</v>
      </c>
      <c r="EC97" s="64">
        <f t="shared" si="179"/>
        <v>0</v>
      </c>
      <c r="ED97" s="64">
        <f t="shared" si="180"/>
        <v>0</v>
      </c>
      <c r="EE97" s="64">
        <f t="shared" si="181"/>
        <v>0</v>
      </c>
      <c r="EF97" s="64">
        <f t="shared" si="182"/>
        <v>0</v>
      </c>
      <c r="EG97" s="64">
        <f t="shared" si="183"/>
        <v>0</v>
      </c>
      <c r="EH97" s="64">
        <f t="shared" si="184"/>
        <v>0</v>
      </c>
      <c r="EI97" s="64">
        <f t="shared" si="185"/>
        <v>0</v>
      </c>
      <c r="EJ97" s="64">
        <f t="shared" si="186"/>
        <v>0</v>
      </c>
      <c r="EK97" s="64">
        <f t="shared" si="187"/>
        <v>0</v>
      </c>
      <c r="EL97" s="64">
        <f t="shared" si="188"/>
        <v>0</v>
      </c>
      <c r="EM97" s="64">
        <f t="shared" si="189"/>
        <v>0</v>
      </c>
      <c r="EN97" s="64">
        <f t="shared" si="190"/>
        <v>0</v>
      </c>
      <c r="EO97" s="64">
        <f t="shared" si="191"/>
        <v>0</v>
      </c>
      <c r="EP97" s="64">
        <f t="shared" si="232"/>
        <v>0</v>
      </c>
      <c r="EQ97" s="64">
        <f t="shared" si="192"/>
        <v>0</v>
      </c>
      <c r="ER97" s="64">
        <f t="shared" si="193"/>
        <v>0</v>
      </c>
      <c r="ES97" s="64">
        <f t="shared" si="194"/>
        <v>0</v>
      </c>
      <c r="ET97" s="64">
        <f t="shared" si="195"/>
        <v>0</v>
      </c>
      <c r="EU97" s="64">
        <f t="shared" si="196"/>
        <v>0</v>
      </c>
      <c r="EV97" s="64">
        <f t="shared" si="197"/>
        <v>0</v>
      </c>
      <c r="EW97" s="64">
        <f t="shared" si="198"/>
        <v>0</v>
      </c>
      <c r="EX97" s="64">
        <f t="shared" si="199"/>
        <v>0</v>
      </c>
      <c r="EY97" s="64">
        <f t="shared" si="200"/>
        <v>0</v>
      </c>
      <c r="EZ97" s="64">
        <f t="shared" si="201"/>
        <v>0</v>
      </c>
      <c r="FA97" s="64">
        <f t="shared" si="202"/>
        <v>0</v>
      </c>
      <c r="FB97" s="64">
        <f t="shared" si="203"/>
        <v>0</v>
      </c>
      <c r="FC97" s="64">
        <f t="shared" si="204"/>
        <v>0</v>
      </c>
      <c r="FD97" s="64">
        <f t="shared" si="233"/>
        <v>0</v>
      </c>
      <c r="FE97" s="64">
        <f t="shared" si="205"/>
        <v>0</v>
      </c>
      <c r="FF97" s="64">
        <f t="shared" si="206"/>
        <v>0</v>
      </c>
      <c r="FG97" s="64">
        <f t="shared" si="207"/>
        <v>0</v>
      </c>
      <c r="FH97" s="64">
        <f t="shared" si="208"/>
        <v>0</v>
      </c>
      <c r="FI97" s="64">
        <f t="shared" si="209"/>
        <v>0</v>
      </c>
      <c r="FJ97" s="64">
        <f t="shared" si="210"/>
        <v>0</v>
      </c>
      <c r="FK97" s="64">
        <f t="shared" si="211"/>
        <v>0</v>
      </c>
      <c r="FL97" s="64">
        <f t="shared" si="212"/>
        <v>0</v>
      </c>
      <c r="FM97" s="64">
        <f t="shared" si="213"/>
        <v>0</v>
      </c>
      <c r="FN97" s="64">
        <f t="shared" si="214"/>
        <v>0</v>
      </c>
      <c r="FO97" s="64">
        <f t="shared" si="215"/>
        <v>0</v>
      </c>
      <c r="FP97" s="64">
        <f t="shared" si="216"/>
        <v>0</v>
      </c>
      <c r="FQ97" s="64">
        <f t="shared" si="217"/>
        <v>0</v>
      </c>
      <c r="FR97" s="380">
        <f t="shared" si="165"/>
        <v>2955.3720000000003</v>
      </c>
      <c r="FS97" s="380">
        <f t="shared" si="166"/>
        <v>2558.0879999999997</v>
      </c>
      <c r="FT97" s="64">
        <f t="shared" si="234"/>
        <v>272.41200000000003</v>
      </c>
      <c r="FU97" s="64">
        <f t="shared" si="218"/>
        <v>272.41200000000003</v>
      </c>
      <c r="FV97" s="64">
        <f t="shared" si="219"/>
        <v>680</v>
      </c>
      <c r="FW97" s="64">
        <f t="shared" si="220"/>
        <v>680</v>
      </c>
      <c r="FX97" s="64">
        <f t="shared" si="221"/>
        <v>751.11</v>
      </c>
      <c r="FY97" s="64">
        <f t="shared" si="222"/>
        <v>353.82599999999996</v>
      </c>
      <c r="FZ97" s="64">
        <f t="shared" si="223"/>
        <v>751.11</v>
      </c>
      <c r="GA97" s="64">
        <f t="shared" si="224"/>
        <v>751.11</v>
      </c>
      <c r="GB97" s="64">
        <f t="shared" si="225"/>
        <v>500.74</v>
      </c>
      <c r="GC97" s="64">
        <f t="shared" si="226"/>
        <v>500.74</v>
      </c>
      <c r="GD97" s="64">
        <f t="shared" si="227"/>
        <v>0</v>
      </c>
      <c r="GE97" s="64">
        <f t="shared" si="228"/>
        <v>0</v>
      </c>
    </row>
    <row r="98" spans="1:187" s="59" customFormat="1" ht="27" hidden="1" customHeight="1" outlineLevel="2">
      <c r="A98" s="57" t="s">
        <v>128</v>
      </c>
      <c r="B98" s="60" t="s">
        <v>223</v>
      </c>
      <c r="C98" s="528" t="s">
        <v>129</v>
      </c>
      <c r="D98" s="60" t="s">
        <v>182</v>
      </c>
      <c r="E98" s="359" t="s">
        <v>21</v>
      </c>
      <c r="F98" s="367"/>
      <c r="G98" s="55"/>
      <c r="H98" s="55"/>
      <c r="I98" s="55"/>
      <c r="J98" s="55">
        <v>2017</v>
      </c>
      <c r="K98" s="55">
        <v>2017</v>
      </c>
      <c r="L98" s="55"/>
      <c r="M98" s="34">
        <f t="shared" ref="M98:M110" si="263">+P98+R98+T98+AG98+AS98+AV98</f>
        <v>136.20600000000002</v>
      </c>
      <c r="N98" s="34"/>
      <c r="O98" s="34">
        <f t="shared" ref="O98:O112" si="264">+Q98+S98+U98+AH98+AT98+AW98</f>
        <v>136.20600000000002</v>
      </c>
      <c r="P98" s="34">
        <f t="shared" ref="P98:U112" si="265">BA98+BO98+CC98+CQ98</f>
        <v>136.20600000000002</v>
      </c>
      <c r="Q98" s="34">
        <f t="shared" si="265"/>
        <v>136.20600000000002</v>
      </c>
      <c r="R98" s="34">
        <f t="shared" si="265"/>
        <v>0</v>
      </c>
      <c r="S98" s="34">
        <f t="shared" si="265"/>
        <v>0</v>
      </c>
      <c r="T98" s="34">
        <f t="shared" si="265"/>
        <v>0</v>
      </c>
      <c r="U98" s="34">
        <f t="shared" si="265"/>
        <v>0</v>
      </c>
      <c r="V98" s="66">
        <f t="shared" si="260"/>
        <v>0</v>
      </c>
      <c r="W98" s="34"/>
      <c r="X98" s="34"/>
      <c r="Y98" s="34"/>
      <c r="Z98" s="34"/>
      <c r="AA98" s="34"/>
      <c r="AB98" s="34"/>
      <c r="AC98" s="34"/>
      <c r="AD98" s="34"/>
      <c r="AE98" s="34"/>
      <c r="AF98" s="34"/>
      <c r="AG98" s="34">
        <f>BG98+BU98+CI98+CW98</f>
        <v>0</v>
      </c>
      <c r="AH98" s="34">
        <f>BH98+BV98+CJ98+CX98</f>
        <v>0</v>
      </c>
      <c r="AI98" s="34">
        <f t="shared" si="244"/>
        <v>0</v>
      </c>
      <c r="AJ98" s="34"/>
      <c r="AK98" s="34"/>
      <c r="AL98" s="34"/>
      <c r="AM98" s="34"/>
      <c r="AN98" s="34"/>
      <c r="AO98" s="34"/>
      <c r="AP98" s="34"/>
      <c r="AQ98" s="34"/>
      <c r="AR98" s="34"/>
      <c r="AS98" s="34">
        <f>BI98+BW98+CK98+CY98</f>
        <v>0</v>
      </c>
      <c r="AT98" s="34">
        <f>BJ98+BX98+CL98+CZ98</f>
        <v>0</v>
      </c>
      <c r="AU98" s="34"/>
      <c r="AV98" s="34">
        <f t="shared" ref="AV98:AW112" si="266">BK98+BY98+CM98+DA98</f>
        <v>0</v>
      </c>
      <c r="AW98" s="34">
        <f t="shared" si="266"/>
        <v>0</v>
      </c>
      <c r="AX98" s="34"/>
      <c r="AY98" s="34">
        <f t="shared" ref="AY98:AZ112" si="267">+BA98+BC98+BE98+BG98+BI98+BK98</f>
        <v>136.20600000000002</v>
      </c>
      <c r="AZ98" s="34">
        <f t="shared" si="267"/>
        <v>136.20600000000002</v>
      </c>
      <c r="BA98" s="184">
        <v>136.20600000000002</v>
      </c>
      <c r="BB98" s="184">
        <f>96.406+39.8</f>
        <v>136.20600000000002</v>
      </c>
      <c r="BC98" s="34"/>
      <c r="BD98" s="34"/>
      <c r="BE98" s="34"/>
      <c r="BF98" s="34"/>
      <c r="BG98" s="34"/>
      <c r="BH98" s="34"/>
      <c r="BI98" s="34"/>
      <c r="BJ98" s="34"/>
      <c r="BK98" s="34"/>
      <c r="BL98" s="34"/>
      <c r="BM98" s="34">
        <f t="shared" ref="BM98:BN112" si="268">+BO98+BQ98+BS98+BU98+BW98+BY98</f>
        <v>0</v>
      </c>
      <c r="BN98" s="34">
        <f t="shared" si="268"/>
        <v>0</v>
      </c>
      <c r="BO98" s="245"/>
      <c r="BP98" s="245"/>
      <c r="BQ98" s="245"/>
      <c r="BR98" s="245"/>
      <c r="BS98" s="245"/>
      <c r="BT98" s="245"/>
      <c r="BU98" s="245"/>
      <c r="BV98" s="245"/>
      <c r="BW98" s="245"/>
      <c r="BX98" s="245"/>
      <c r="BY98" s="245"/>
      <c r="BZ98" s="245"/>
      <c r="CA98" s="34">
        <f t="shared" ref="CA98:CB128" si="269">+CC98+CE98+CG98+CI98+CK98+CM98</f>
        <v>0</v>
      </c>
      <c r="CB98" s="34">
        <f t="shared" si="269"/>
        <v>0</v>
      </c>
      <c r="CC98" s="245"/>
      <c r="CD98" s="245"/>
      <c r="CE98" s="245"/>
      <c r="CF98" s="245"/>
      <c r="CG98" s="245"/>
      <c r="CH98" s="245"/>
      <c r="CI98" s="245"/>
      <c r="CJ98" s="245"/>
      <c r="CK98" s="245"/>
      <c r="CL98" s="245"/>
      <c r="CM98" s="245"/>
      <c r="CN98" s="245"/>
      <c r="CO98" s="34">
        <f t="shared" ref="CO98:CP112" si="270">+CQ98+CS98+CU98+CW98+CY98+DA98</f>
        <v>0</v>
      </c>
      <c r="CP98" s="34">
        <f t="shared" si="270"/>
        <v>0</v>
      </c>
      <c r="CQ98" s="34"/>
      <c r="CR98" s="34"/>
      <c r="CS98" s="34"/>
      <c r="CT98" s="34"/>
      <c r="CU98" s="34"/>
      <c r="CV98" s="34"/>
      <c r="CW98" s="34"/>
      <c r="CX98" s="34"/>
      <c r="CY98" s="34"/>
      <c r="CZ98" s="58"/>
      <c r="DA98" s="58"/>
      <c r="DB98" s="58"/>
      <c r="DC98" s="245">
        <v>0</v>
      </c>
      <c r="DD98" s="245">
        <v>1</v>
      </c>
      <c r="DE98" s="245">
        <v>0</v>
      </c>
      <c r="DF98" s="245">
        <v>1</v>
      </c>
      <c r="DG98" s="245">
        <v>0</v>
      </c>
      <c r="DH98" s="245">
        <f>SUM(DC98:DG98)</f>
        <v>2</v>
      </c>
      <c r="DI98" s="245"/>
      <c r="DJ98" s="245"/>
      <c r="DK98" s="34">
        <v>1</v>
      </c>
      <c r="DL98" s="34">
        <f>446375.43405/1000</f>
        <v>446.37543404999997</v>
      </c>
      <c r="DM98" s="34">
        <v>2.5992093459830472</v>
      </c>
      <c r="DN98" s="64">
        <f t="shared" si="229"/>
        <v>136.20600000000002</v>
      </c>
      <c r="DO98" s="64">
        <f t="shared" si="167"/>
        <v>136.20600000000002</v>
      </c>
      <c r="DP98" s="64">
        <f t="shared" si="230"/>
        <v>136.20600000000002</v>
      </c>
      <c r="DQ98" s="64">
        <f t="shared" si="168"/>
        <v>136.20600000000002</v>
      </c>
      <c r="DR98" s="64">
        <f t="shared" si="169"/>
        <v>0</v>
      </c>
      <c r="DS98" s="64">
        <f t="shared" si="170"/>
        <v>0</v>
      </c>
      <c r="DT98" s="64">
        <f t="shared" si="171"/>
        <v>0</v>
      </c>
      <c r="DU98" s="64">
        <f t="shared" si="172"/>
        <v>0</v>
      </c>
      <c r="DV98" s="64">
        <f t="shared" si="173"/>
        <v>0</v>
      </c>
      <c r="DW98" s="64">
        <f t="shared" si="174"/>
        <v>0</v>
      </c>
      <c r="DX98" s="64">
        <f t="shared" si="175"/>
        <v>0</v>
      </c>
      <c r="DY98" s="64">
        <f t="shared" si="176"/>
        <v>0</v>
      </c>
      <c r="DZ98" s="64">
        <f t="shared" si="177"/>
        <v>0</v>
      </c>
      <c r="EA98" s="64">
        <f t="shared" si="178"/>
        <v>0</v>
      </c>
      <c r="EB98" s="64">
        <f t="shared" si="231"/>
        <v>0</v>
      </c>
      <c r="EC98" s="64">
        <f t="shared" si="179"/>
        <v>0</v>
      </c>
      <c r="ED98" s="64">
        <f t="shared" si="180"/>
        <v>0</v>
      </c>
      <c r="EE98" s="64">
        <f t="shared" si="181"/>
        <v>0</v>
      </c>
      <c r="EF98" s="64">
        <f t="shared" si="182"/>
        <v>0</v>
      </c>
      <c r="EG98" s="64">
        <f t="shared" si="183"/>
        <v>0</v>
      </c>
      <c r="EH98" s="64">
        <f t="shared" si="184"/>
        <v>0</v>
      </c>
      <c r="EI98" s="64">
        <f t="shared" si="185"/>
        <v>0</v>
      </c>
      <c r="EJ98" s="64">
        <f t="shared" si="186"/>
        <v>0</v>
      </c>
      <c r="EK98" s="64">
        <f t="shared" si="187"/>
        <v>0</v>
      </c>
      <c r="EL98" s="64">
        <f t="shared" si="188"/>
        <v>0</v>
      </c>
      <c r="EM98" s="64">
        <f t="shared" si="189"/>
        <v>0</v>
      </c>
      <c r="EN98" s="64">
        <f t="shared" si="190"/>
        <v>0</v>
      </c>
      <c r="EO98" s="64">
        <f t="shared" si="191"/>
        <v>0</v>
      </c>
      <c r="EP98" s="64">
        <f t="shared" si="232"/>
        <v>0</v>
      </c>
      <c r="EQ98" s="64">
        <f t="shared" si="192"/>
        <v>0</v>
      </c>
      <c r="ER98" s="64">
        <f t="shared" si="193"/>
        <v>0</v>
      </c>
      <c r="ES98" s="64">
        <f t="shared" si="194"/>
        <v>0</v>
      </c>
      <c r="ET98" s="64">
        <f t="shared" si="195"/>
        <v>0</v>
      </c>
      <c r="EU98" s="64">
        <f t="shared" si="196"/>
        <v>0</v>
      </c>
      <c r="EV98" s="64">
        <f t="shared" si="197"/>
        <v>0</v>
      </c>
      <c r="EW98" s="64">
        <f t="shared" si="198"/>
        <v>0</v>
      </c>
      <c r="EX98" s="64">
        <f t="shared" si="199"/>
        <v>0</v>
      </c>
      <c r="EY98" s="64">
        <f t="shared" si="200"/>
        <v>0</v>
      </c>
      <c r="EZ98" s="64">
        <f t="shared" si="201"/>
        <v>0</v>
      </c>
      <c r="FA98" s="64">
        <f t="shared" si="202"/>
        <v>0</v>
      </c>
      <c r="FB98" s="64">
        <f t="shared" si="203"/>
        <v>0</v>
      </c>
      <c r="FC98" s="64">
        <f t="shared" si="204"/>
        <v>0</v>
      </c>
      <c r="FD98" s="64">
        <f t="shared" si="233"/>
        <v>0</v>
      </c>
      <c r="FE98" s="64">
        <f t="shared" si="205"/>
        <v>0</v>
      </c>
      <c r="FF98" s="64">
        <f t="shared" si="206"/>
        <v>0</v>
      </c>
      <c r="FG98" s="64">
        <f t="shared" si="207"/>
        <v>0</v>
      </c>
      <c r="FH98" s="64">
        <f t="shared" si="208"/>
        <v>0</v>
      </c>
      <c r="FI98" s="64">
        <f t="shared" si="209"/>
        <v>0</v>
      </c>
      <c r="FJ98" s="64">
        <f t="shared" si="210"/>
        <v>0</v>
      </c>
      <c r="FK98" s="64">
        <f t="shared" si="211"/>
        <v>0</v>
      </c>
      <c r="FL98" s="64">
        <f t="shared" si="212"/>
        <v>0</v>
      </c>
      <c r="FM98" s="64">
        <f t="shared" si="213"/>
        <v>0</v>
      </c>
      <c r="FN98" s="64">
        <f t="shared" si="214"/>
        <v>0</v>
      </c>
      <c r="FO98" s="64">
        <f t="shared" si="215"/>
        <v>0</v>
      </c>
      <c r="FP98" s="64">
        <f t="shared" si="216"/>
        <v>0</v>
      </c>
      <c r="FQ98" s="64">
        <f t="shared" si="217"/>
        <v>0</v>
      </c>
      <c r="FR98" s="380">
        <f t="shared" si="165"/>
        <v>136.20600000000002</v>
      </c>
      <c r="FS98" s="380">
        <f t="shared" si="166"/>
        <v>136.20600000000002</v>
      </c>
      <c r="FT98" s="64">
        <f t="shared" si="234"/>
        <v>136.20600000000002</v>
      </c>
      <c r="FU98" s="64">
        <f t="shared" si="218"/>
        <v>136.20600000000002</v>
      </c>
      <c r="FV98" s="64">
        <f t="shared" si="219"/>
        <v>0</v>
      </c>
      <c r="FW98" s="64">
        <f t="shared" si="220"/>
        <v>0</v>
      </c>
      <c r="FX98" s="64">
        <f t="shared" si="221"/>
        <v>0</v>
      </c>
      <c r="FY98" s="64">
        <f t="shared" si="222"/>
        <v>0</v>
      </c>
      <c r="FZ98" s="64">
        <f t="shared" si="223"/>
        <v>0</v>
      </c>
      <c r="GA98" s="64">
        <f t="shared" si="224"/>
        <v>0</v>
      </c>
      <c r="GB98" s="64">
        <f t="shared" si="225"/>
        <v>0</v>
      </c>
      <c r="GC98" s="64">
        <f t="shared" si="226"/>
        <v>0</v>
      </c>
      <c r="GD98" s="64">
        <f t="shared" si="227"/>
        <v>0</v>
      </c>
      <c r="GE98" s="64">
        <f t="shared" si="228"/>
        <v>0</v>
      </c>
    </row>
    <row r="99" spans="1:187" s="59" customFormat="1" ht="27" hidden="1" customHeight="1" outlineLevel="2">
      <c r="A99" s="57" t="s">
        <v>225</v>
      </c>
      <c r="B99" s="60" t="s">
        <v>224</v>
      </c>
      <c r="C99" s="529"/>
      <c r="D99" s="60" t="s">
        <v>191</v>
      </c>
      <c r="E99" s="359" t="s">
        <v>59</v>
      </c>
      <c r="F99" s="367"/>
      <c r="G99" s="55"/>
      <c r="H99" s="55"/>
      <c r="I99" s="55"/>
      <c r="J99" s="55">
        <v>2017</v>
      </c>
      <c r="K99" s="55">
        <v>2017</v>
      </c>
      <c r="L99" s="55"/>
      <c r="M99" s="34">
        <f t="shared" si="263"/>
        <v>136.20600000000002</v>
      </c>
      <c r="N99" s="34"/>
      <c r="O99" s="34">
        <f t="shared" si="264"/>
        <v>136.20600000000002</v>
      </c>
      <c r="P99" s="34">
        <f t="shared" si="265"/>
        <v>136.20600000000002</v>
      </c>
      <c r="Q99" s="34">
        <f t="shared" si="265"/>
        <v>136.20600000000002</v>
      </c>
      <c r="R99" s="34">
        <f t="shared" si="265"/>
        <v>0</v>
      </c>
      <c r="S99" s="34">
        <f t="shared" si="265"/>
        <v>0</v>
      </c>
      <c r="T99" s="34">
        <f t="shared" si="265"/>
        <v>0</v>
      </c>
      <c r="U99" s="34">
        <f t="shared" si="265"/>
        <v>0</v>
      </c>
      <c r="V99" s="66">
        <f t="shared" si="260"/>
        <v>0</v>
      </c>
      <c r="W99" s="34"/>
      <c r="X99" s="34"/>
      <c r="Y99" s="34"/>
      <c r="Z99" s="34"/>
      <c r="AA99" s="34"/>
      <c r="AB99" s="34"/>
      <c r="AC99" s="34"/>
      <c r="AD99" s="34"/>
      <c r="AE99" s="34"/>
      <c r="AF99" s="34"/>
      <c r="AG99" s="34">
        <f t="shared" ref="AG99:AH112" si="271">BG99+BU99+CI99+CW99</f>
        <v>0</v>
      </c>
      <c r="AH99" s="34">
        <f t="shared" si="271"/>
        <v>0</v>
      </c>
      <c r="AI99" s="34">
        <f t="shared" si="244"/>
        <v>0</v>
      </c>
      <c r="AJ99" s="34"/>
      <c r="AK99" s="34"/>
      <c r="AL99" s="34"/>
      <c r="AM99" s="34"/>
      <c r="AN99" s="34"/>
      <c r="AO99" s="34"/>
      <c r="AP99" s="34"/>
      <c r="AQ99" s="34"/>
      <c r="AR99" s="34"/>
      <c r="AS99" s="34">
        <f t="shared" ref="AS99:AT112" si="272">BI99+BW99+CK99+CY99</f>
        <v>0</v>
      </c>
      <c r="AT99" s="34">
        <f t="shared" si="272"/>
        <v>0</v>
      </c>
      <c r="AU99" s="34"/>
      <c r="AV99" s="34">
        <f t="shared" si="266"/>
        <v>0</v>
      </c>
      <c r="AW99" s="34">
        <f t="shared" si="266"/>
        <v>0</v>
      </c>
      <c r="AX99" s="34"/>
      <c r="AY99" s="34">
        <f t="shared" si="267"/>
        <v>136.20600000000002</v>
      </c>
      <c r="AZ99" s="34">
        <f t="shared" si="267"/>
        <v>136.20600000000002</v>
      </c>
      <c r="BA99" s="184">
        <v>136.20600000000002</v>
      </c>
      <c r="BB99" s="184">
        <f>96.406+39.8</f>
        <v>136.20600000000002</v>
      </c>
      <c r="BC99" s="34"/>
      <c r="BD99" s="34"/>
      <c r="BE99" s="34"/>
      <c r="BF99" s="34"/>
      <c r="BG99" s="34"/>
      <c r="BH99" s="34"/>
      <c r="BI99" s="34"/>
      <c r="BJ99" s="34"/>
      <c r="BK99" s="34"/>
      <c r="BL99" s="34"/>
      <c r="BM99" s="34">
        <f t="shared" si="268"/>
        <v>0</v>
      </c>
      <c r="BN99" s="34">
        <f t="shared" si="268"/>
        <v>0</v>
      </c>
      <c r="BO99" s="245"/>
      <c r="BP99" s="245"/>
      <c r="BQ99" s="245"/>
      <c r="BR99" s="245"/>
      <c r="BS99" s="245"/>
      <c r="BT99" s="245"/>
      <c r="BU99" s="245"/>
      <c r="BV99" s="245"/>
      <c r="BW99" s="245"/>
      <c r="BX99" s="245"/>
      <c r="BY99" s="245"/>
      <c r="BZ99" s="245"/>
      <c r="CA99" s="34">
        <f t="shared" si="269"/>
        <v>0</v>
      </c>
      <c r="CB99" s="34">
        <f t="shared" si="269"/>
        <v>0</v>
      </c>
      <c r="CC99" s="245"/>
      <c r="CD99" s="245"/>
      <c r="CE99" s="245"/>
      <c r="CF99" s="245"/>
      <c r="CG99" s="245"/>
      <c r="CH99" s="245"/>
      <c r="CI99" s="245"/>
      <c r="CJ99" s="245"/>
      <c r="CK99" s="245"/>
      <c r="CL99" s="245"/>
      <c r="CM99" s="245"/>
      <c r="CN99" s="245"/>
      <c r="CO99" s="34">
        <f t="shared" si="270"/>
        <v>0</v>
      </c>
      <c r="CP99" s="34">
        <f t="shared" si="270"/>
        <v>0</v>
      </c>
      <c r="CQ99" s="34"/>
      <c r="CR99" s="34"/>
      <c r="CS99" s="34"/>
      <c r="CT99" s="34"/>
      <c r="CU99" s="34"/>
      <c r="CV99" s="34"/>
      <c r="CW99" s="34"/>
      <c r="CX99" s="34"/>
      <c r="CY99" s="34"/>
      <c r="CZ99" s="58"/>
      <c r="DA99" s="58"/>
      <c r="DB99" s="58"/>
      <c r="DC99" s="245">
        <v>0</v>
      </c>
      <c r="DD99" s="245">
        <v>1</v>
      </c>
      <c r="DE99" s="245">
        <v>0</v>
      </c>
      <c r="DF99" s="245">
        <v>1</v>
      </c>
      <c r="DG99" s="245">
        <v>0</v>
      </c>
      <c r="DH99" s="245">
        <f>SUM(DC99:DG99)</f>
        <v>2</v>
      </c>
      <c r="DI99" s="245"/>
      <c r="DJ99" s="245"/>
      <c r="DK99" s="34">
        <v>1</v>
      </c>
      <c r="DL99" s="34">
        <f>446375.43405/1000</f>
        <v>446.37543404999997</v>
      </c>
      <c r="DM99" s="34">
        <v>2.5992093459830472</v>
      </c>
      <c r="DN99" s="64">
        <f t="shared" si="229"/>
        <v>136.20600000000002</v>
      </c>
      <c r="DO99" s="64">
        <f t="shared" si="167"/>
        <v>136.20600000000002</v>
      </c>
      <c r="DP99" s="64">
        <f t="shared" si="230"/>
        <v>136.20600000000002</v>
      </c>
      <c r="DQ99" s="64">
        <f t="shared" si="168"/>
        <v>136.20600000000002</v>
      </c>
      <c r="DR99" s="64">
        <f t="shared" si="169"/>
        <v>0</v>
      </c>
      <c r="DS99" s="64">
        <f t="shared" si="170"/>
        <v>0</v>
      </c>
      <c r="DT99" s="64">
        <f t="shared" si="171"/>
        <v>0</v>
      </c>
      <c r="DU99" s="64">
        <f t="shared" si="172"/>
        <v>0</v>
      </c>
      <c r="DV99" s="64">
        <f t="shared" si="173"/>
        <v>0</v>
      </c>
      <c r="DW99" s="64">
        <f t="shared" si="174"/>
        <v>0</v>
      </c>
      <c r="DX99" s="64">
        <f t="shared" si="175"/>
        <v>0</v>
      </c>
      <c r="DY99" s="64">
        <f t="shared" si="176"/>
        <v>0</v>
      </c>
      <c r="DZ99" s="64">
        <f t="shared" si="177"/>
        <v>0</v>
      </c>
      <c r="EA99" s="64">
        <f t="shared" si="178"/>
        <v>0</v>
      </c>
      <c r="EB99" s="64">
        <f t="shared" si="231"/>
        <v>0</v>
      </c>
      <c r="EC99" s="64">
        <f t="shared" si="179"/>
        <v>0</v>
      </c>
      <c r="ED99" s="64">
        <f t="shared" si="180"/>
        <v>0</v>
      </c>
      <c r="EE99" s="64">
        <f t="shared" si="181"/>
        <v>0</v>
      </c>
      <c r="EF99" s="64">
        <f t="shared" si="182"/>
        <v>0</v>
      </c>
      <c r="EG99" s="64">
        <f t="shared" si="183"/>
        <v>0</v>
      </c>
      <c r="EH99" s="64">
        <f t="shared" si="184"/>
        <v>0</v>
      </c>
      <c r="EI99" s="64">
        <f t="shared" si="185"/>
        <v>0</v>
      </c>
      <c r="EJ99" s="64">
        <f t="shared" si="186"/>
        <v>0</v>
      </c>
      <c r="EK99" s="64">
        <f t="shared" si="187"/>
        <v>0</v>
      </c>
      <c r="EL99" s="64">
        <f t="shared" si="188"/>
        <v>0</v>
      </c>
      <c r="EM99" s="64">
        <f t="shared" si="189"/>
        <v>0</v>
      </c>
      <c r="EN99" s="64">
        <f t="shared" si="190"/>
        <v>0</v>
      </c>
      <c r="EO99" s="64">
        <f t="shared" si="191"/>
        <v>0</v>
      </c>
      <c r="EP99" s="64">
        <f t="shared" si="232"/>
        <v>0</v>
      </c>
      <c r="EQ99" s="64">
        <f t="shared" si="192"/>
        <v>0</v>
      </c>
      <c r="ER99" s="64">
        <f t="shared" si="193"/>
        <v>0</v>
      </c>
      <c r="ES99" s="64">
        <f t="shared" si="194"/>
        <v>0</v>
      </c>
      <c r="ET99" s="64">
        <f t="shared" si="195"/>
        <v>0</v>
      </c>
      <c r="EU99" s="64">
        <f t="shared" si="196"/>
        <v>0</v>
      </c>
      <c r="EV99" s="64">
        <f t="shared" si="197"/>
        <v>0</v>
      </c>
      <c r="EW99" s="64">
        <f t="shared" si="198"/>
        <v>0</v>
      </c>
      <c r="EX99" s="64">
        <f t="shared" si="199"/>
        <v>0</v>
      </c>
      <c r="EY99" s="64">
        <f t="shared" si="200"/>
        <v>0</v>
      </c>
      <c r="EZ99" s="64">
        <f t="shared" si="201"/>
        <v>0</v>
      </c>
      <c r="FA99" s="64">
        <f t="shared" si="202"/>
        <v>0</v>
      </c>
      <c r="FB99" s="64">
        <f t="shared" si="203"/>
        <v>0</v>
      </c>
      <c r="FC99" s="64">
        <f t="shared" si="204"/>
        <v>0</v>
      </c>
      <c r="FD99" s="64">
        <f t="shared" si="233"/>
        <v>0</v>
      </c>
      <c r="FE99" s="64">
        <f t="shared" si="205"/>
        <v>0</v>
      </c>
      <c r="FF99" s="64">
        <f t="shared" si="206"/>
        <v>0</v>
      </c>
      <c r="FG99" s="64">
        <f t="shared" si="207"/>
        <v>0</v>
      </c>
      <c r="FH99" s="64">
        <f t="shared" si="208"/>
        <v>0</v>
      </c>
      <c r="FI99" s="64">
        <f t="shared" si="209"/>
        <v>0</v>
      </c>
      <c r="FJ99" s="64">
        <f t="shared" si="210"/>
        <v>0</v>
      </c>
      <c r="FK99" s="64">
        <f t="shared" si="211"/>
        <v>0</v>
      </c>
      <c r="FL99" s="64">
        <f t="shared" si="212"/>
        <v>0</v>
      </c>
      <c r="FM99" s="64">
        <f t="shared" si="213"/>
        <v>0</v>
      </c>
      <c r="FN99" s="64">
        <f t="shared" si="214"/>
        <v>0</v>
      </c>
      <c r="FO99" s="64">
        <f t="shared" si="215"/>
        <v>0</v>
      </c>
      <c r="FP99" s="64">
        <f t="shared" si="216"/>
        <v>0</v>
      </c>
      <c r="FQ99" s="64">
        <f t="shared" si="217"/>
        <v>0</v>
      </c>
      <c r="FR99" s="380">
        <f t="shared" si="165"/>
        <v>136.20600000000002</v>
      </c>
      <c r="FS99" s="380">
        <f t="shared" si="166"/>
        <v>136.20600000000002</v>
      </c>
      <c r="FT99" s="64">
        <f t="shared" si="234"/>
        <v>136.20600000000002</v>
      </c>
      <c r="FU99" s="64">
        <f t="shared" si="218"/>
        <v>136.20600000000002</v>
      </c>
      <c r="FV99" s="64">
        <f t="shared" si="219"/>
        <v>0</v>
      </c>
      <c r="FW99" s="64">
        <f t="shared" si="220"/>
        <v>0</v>
      </c>
      <c r="FX99" s="64">
        <f t="shared" si="221"/>
        <v>0</v>
      </c>
      <c r="FY99" s="64">
        <f t="shared" si="222"/>
        <v>0</v>
      </c>
      <c r="FZ99" s="64">
        <f t="shared" si="223"/>
        <v>0</v>
      </c>
      <c r="GA99" s="64">
        <f t="shared" si="224"/>
        <v>0</v>
      </c>
      <c r="GB99" s="64">
        <f t="shared" si="225"/>
        <v>0</v>
      </c>
      <c r="GC99" s="64">
        <f t="shared" si="226"/>
        <v>0</v>
      </c>
      <c r="GD99" s="64">
        <f t="shared" si="227"/>
        <v>0</v>
      </c>
      <c r="GE99" s="64">
        <f t="shared" si="228"/>
        <v>0</v>
      </c>
    </row>
    <row r="100" spans="1:187" s="59" customFormat="1" ht="27" hidden="1" customHeight="1" outlineLevel="2">
      <c r="A100" s="57" t="s">
        <v>226</v>
      </c>
      <c r="B100" s="60" t="s">
        <v>257</v>
      </c>
      <c r="C100" s="529"/>
      <c r="D100" s="60" t="s">
        <v>204</v>
      </c>
      <c r="E100" s="359" t="s">
        <v>21</v>
      </c>
      <c r="F100" s="367"/>
      <c r="G100" s="55"/>
      <c r="H100" s="55"/>
      <c r="I100" s="55"/>
      <c r="J100" s="55">
        <v>2020</v>
      </c>
      <c r="K100" s="55">
        <v>2020</v>
      </c>
      <c r="L100" s="55"/>
      <c r="M100" s="34">
        <f t="shared" si="263"/>
        <v>250.37</v>
      </c>
      <c r="N100" s="34"/>
      <c r="O100" s="34">
        <f t="shared" si="264"/>
        <v>250.37</v>
      </c>
      <c r="P100" s="34">
        <f t="shared" si="265"/>
        <v>0</v>
      </c>
      <c r="Q100" s="34">
        <f t="shared" si="265"/>
        <v>0</v>
      </c>
      <c r="R100" s="34">
        <f t="shared" si="265"/>
        <v>0</v>
      </c>
      <c r="S100" s="34">
        <f t="shared" si="265"/>
        <v>0</v>
      </c>
      <c r="T100" s="34">
        <f t="shared" si="265"/>
        <v>0</v>
      </c>
      <c r="U100" s="34">
        <f t="shared" si="265"/>
        <v>0</v>
      </c>
      <c r="V100" s="66">
        <f t="shared" si="260"/>
        <v>0</v>
      </c>
      <c r="W100" s="34"/>
      <c r="X100" s="34"/>
      <c r="Y100" s="34"/>
      <c r="Z100" s="34"/>
      <c r="AA100" s="34"/>
      <c r="AB100" s="34"/>
      <c r="AC100" s="34"/>
      <c r="AD100" s="34"/>
      <c r="AE100" s="34"/>
      <c r="AF100" s="34"/>
      <c r="AG100" s="34">
        <f t="shared" si="271"/>
        <v>250.37</v>
      </c>
      <c r="AH100" s="34">
        <f t="shared" si="271"/>
        <v>250.37</v>
      </c>
      <c r="AI100" s="34">
        <f t="shared" si="244"/>
        <v>0</v>
      </c>
      <c r="AJ100" s="34"/>
      <c r="AK100" s="34"/>
      <c r="AL100" s="34"/>
      <c r="AM100" s="34"/>
      <c r="AN100" s="34"/>
      <c r="AO100" s="34"/>
      <c r="AP100" s="34"/>
      <c r="AQ100" s="34"/>
      <c r="AR100" s="34"/>
      <c r="AS100" s="34">
        <f t="shared" si="272"/>
        <v>0</v>
      </c>
      <c r="AT100" s="34">
        <f t="shared" si="272"/>
        <v>0</v>
      </c>
      <c r="AU100" s="34"/>
      <c r="AV100" s="34">
        <f t="shared" si="266"/>
        <v>0</v>
      </c>
      <c r="AW100" s="34">
        <f t="shared" si="266"/>
        <v>0</v>
      </c>
      <c r="AX100" s="34"/>
      <c r="AY100" s="34">
        <f t="shared" si="267"/>
        <v>250.37</v>
      </c>
      <c r="AZ100" s="34">
        <f t="shared" si="267"/>
        <v>250.37</v>
      </c>
      <c r="BA100" s="34"/>
      <c r="BB100" s="34"/>
      <c r="BC100" s="245"/>
      <c r="BD100" s="245"/>
      <c r="BE100" s="245"/>
      <c r="BF100" s="245"/>
      <c r="BG100" s="185">
        <v>250.37</v>
      </c>
      <c r="BH100" s="185">
        <v>250.37</v>
      </c>
      <c r="BI100" s="245"/>
      <c r="BJ100" s="245"/>
      <c r="BK100" s="34"/>
      <c r="BL100" s="34"/>
      <c r="BM100" s="34">
        <f t="shared" si="268"/>
        <v>0</v>
      </c>
      <c r="BN100" s="34">
        <f t="shared" si="268"/>
        <v>0</v>
      </c>
      <c r="BO100" s="245"/>
      <c r="BP100" s="245"/>
      <c r="BQ100" s="245"/>
      <c r="BR100" s="245"/>
      <c r="BS100" s="245"/>
      <c r="BT100" s="245"/>
      <c r="BU100" s="245"/>
      <c r="BV100" s="245"/>
      <c r="BW100" s="245"/>
      <c r="BX100" s="245"/>
      <c r="BY100" s="245"/>
      <c r="BZ100" s="245"/>
      <c r="CA100" s="34">
        <f t="shared" si="269"/>
        <v>0</v>
      </c>
      <c r="CB100" s="34">
        <f t="shared" si="269"/>
        <v>0</v>
      </c>
      <c r="CC100" s="245"/>
      <c r="CD100" s="245"/>
      <c r="CE100" s="245"/>
      <c r="CF100" s="245"/>
      <c r="CG100" s="245"/>
      <c r="CH100" s="245"/>
      <c r="CI100" s="245"/>
      <c r="CJ100" s="245"/>
      <c r="CK100" s="245"/>
      <c r="CL100" s="245"/>
      <c r="CM100" s="245"/>
      <c r="CN100" s="245"/>
      <c r="CO100" s="34">
        <f t="shared" si="270"/>
        <v>0</v>
      </c>
      <c r="CP100" s="34">
        <f t="shared" si="270"/>
        <v>0</v>
      </c>
      <c r="CQ100" s="34"/>
      <c r="CR100" s="34"/>
      <c r="CS100" s="34"/>
      <c r="CT100" s="34"/>
      <c r="CU100" s="34"/>
      <c r="CV100" s="34"/>
      <c r="CW100" s="34"/>
      <c r="CX100" s="34"/>
      <c r="CY100" s="34"/>
      <c r="CZ100" s="58"/>
      <c r="DA100" s="58"/>
      <c r="DB100" s="58"/>
      <c r="DC100" s="245"/>
      <c r="DD100" s="245"/>
      <c r="DE100" s="245"/>
      <c r="DF100" s="245"/>
      <c r="DG100" s="245"/>
      <c r="DH100" s="245"/>
      <c r="DI100" s="245"/>
      <c r="DJ100" s="245"/>
      <c r="DK100" s="34"/>
      <c r="DL100" s="34"/>
      <c r="DM100" s="34"/>
      <c r="DN100" s="64">
        <f t="shared" si="229"/>
        <v>250.37</v>
      </c>
      <c r="DO100" s="64">
        <f t="shared" si="167"/>
        <v>250.37</v>
      </c>
      <c r="DP100" s="64">
        <f t="shared" si="230"/>
        <v>0</v>
      </c>
      <c r="DQ100" s="64">
        <f t="shared" si="168"/>
        <v>0</v>
      </c>
      <c r="DR100" s="64">
        <f t="shared" si="169"/>
        <v>0</v>
      </c>
      <c r="DS100" s="64">
        <f t="shared" si="170"/>
        <v>0</v>
      </c>
      <c r="DT100" s="64">
        <f t="shared" si="171"/>
        <v>0</v>
      </c>
      <c r="DU100" s="64">
        <f t="shared" si="172"/>
        <v>0</v>
      </c>
      <c r="DV100" s="64">
        <f t="shared" si="173"/>
        <v>250.37</v>
      </c>
      <c r="DW100" s="64">
        <f t="shared" si="174"/>
        <v>250.37</v>
      </c>
      <c r="DX100" s="64">
        <f t="shared" si="175"/>
        <v>0</v>
      </c>
      <c r="DY100" s="64">
        <f t="shared" si="176"/>
        <v>0</v>
      </c>
      <c r="DZ100" s="64">
        <f t="shared" si="177"/>
        <v>0</v>
      </c>
      <c r="EA100" s="64">
        <f t="shared" si="178"/>
        <v>0</v>
      </c>
      <c r="EB100" s="64">
        <f t="shared" si="231"/>
        <v>0</v>
      </c>
      <c r="EC100" s="64">
        <f t="shared" si="179"/>
        <v>0</v>
      </c>
      <c r="ED100" s="64">
        <f t="shared" si="180"/>
        <v>0</v>
      </c>
      <c r="EE100" s="64">
        <f t="shared" si="181"/>
        <v>0</v>
      </c>
      <c r="EF100" s="64">
        <f t="shared" si="182"/>
        <v>0</v>
      </c>
      <c r="EG100" s="64">
        <f t="shared" si="183"/>
        <v>0</v>
      </c>
      <c r="EH100" s="64">
        <f t="shared" si="184"/>
        <v>0</v>
      </c>
      <c r="EI100" s="64">
        <f t="shared" si="185"/>
        <v>0</v>
      </c>
      <c r="EJ100" s="64">
        <f t="shared" si="186"/>
        <v>0</v>
      </c>
      <c r="EK100" s="64">
        <f t="shared" si="187"/>
        <v>0</v>
      </c>
      <c r="EL100" s="64">
        <f t="shared" si="188"/>
        <v>0</v>
      </c>
      <c r="EM100" s="64">
        <f t="shared" si="189"/>
        <v>0</v>
      </c>
      <c r="EN100" s="64">
        <f t="shared" si="190"/>
        <v>0</v>
      </c>
      <c r="EO100" s="64">
        <f t="shared" si="191"/>
        <v>0</v>
      </c>
      <c r="EP100" s="64">
        <f t="shared" si="232"/>
        <v>0</v>
      </c>
      <c r="EQ100" s="64">
        <f t="shared" si="192"/>
        <v>0</v>
      </c>
      <c r="ER100" s="64">
        <f t="shared" si="193"/>
        <v>0</v>
      </c>
      <c r="ES100" s="64">
        <f t="shared" si="194"/>
        <v>0</v>
      </c>
      <c r="ET100" s="64">
        <f t="shared" si="195"/>
        <v>0</v>
      </c>
      <c r="EU100" s="64">
        <f t="shared" si="196"/>
        <v>0</v>
      </c>
      <c r="EV100" s="64">
        <f t="shared" si="197"/>
        <v>0</v>
      </c>
      <c r="EW100" s="64">
        <f t="shared" si="198"/>
        <v>0</v>
      </c>
      <c r="EX100" s="64">
        <f t="shared" si="199"/>
        <v>0</v>
      </c>
      <c r="EY100" s="64">
        <f t="shared" si="200"/>
        <v>0</v>
      </c>
      <c r="EZ100" s="64">
        <f t="shared" si="201"/>
        <v>0</v>
      </c>
      <c r="FA100" s="64">
        <f t="shared" si="202"/>
        <v>0</v>
      </c>
      <c r="FB100" s="64">
        <f t="shared" si="203"/>
        <v>0</v>
      </c>
      <c r="FC100" s="64">
        <f t="shared" si="204"/>
        <v>0</v>
      </c>
      <c r="FD100" s="64">
        <f t="shared" si="233"/>
        <v>0</v>
      </c>
      <c r="FE100" s="64">
        <f t="shared" si="205"/>
        <v>0</v>
      </c>
      <c r="FF100" s="64">
        <f t="shared" si="206"/>
        <v>0</v>
      </c>
      <c r="FG100" s="64">
        <f t="shared" si="207"/>
        <v>0</v>
      </c>
      <c r="FH100" s="64">
        <f t="shared" si="208"/>
        <v>0</v>
      </c>
      <c r="FI100" s="64">
        <f t="shared" si="209"/>
        <v>0</v>
      </c>
      <c r="FJ100" s="64">
        <f t="shared" si="210"/>
        <v>0</v>
      </c>
      <c r="FK100" s="64">
        <f t="shared" si="211"/>
        <v>0</v>
      </c>
      <c r="FL100" s="64">
        <f t="shared" si="212"/>
        <v>0</v>
      </c>
      <c r="FM100" s="64">
        <f t="shared" si="213"/>
        <v>0</v>
      </c>
      <c r="FN100" s="64">
        <f t="shared" si="214"/>
        <v>0</v>
      </c>
      <c r="FO100" s="64">
        <f t="shared" si="215"/>
        <v>0</v>
      </c>
      <c r="FP100" s="64">
        <f t="shared" si="216"/>
        <v>0</v>
      </c>
      <c r="FQ100" s="64">
        <f t="shared" si="217"/>
        <v>0</v>
      </c>
      <c r="FR100" s="380">
        <f t="shared" si="165"/>
        <v>250.37</v>
      </c>
      <c r="FS100" s="380">
        <f t="shared" si="166"/>
        <v>250.37</v>
      </c>
      <c r="FT100" s="64">
        <f t="shared" si="234"/>
        <v>0</v>
      </c>
      <c r="FU100" s="64">
        <f t="shared" si="218"/>
        <v>0</v>
      </c>
      <c r="FV100" s="64">
        <f t="shared" si="219"/>
        <v>0</v>
      </c>
      <c r="FW100" s="64">
        <f t="shared" si="220"/>
        <v>0</v>
      </c>
      <c r="FX100" s="64">
        <f t="shared" si="221"/>
        <v>0</v>
      </c>
      <c r="FY100" s="64">
        <f t="shared" si="222"/>
        <v>0</v>
      </c>
      <c r="FZ100" s="64">
        <f t="shared" si="223"/>
        <v>250.37</v>
      </c>
      <c r="GA100" s="64">
        <f t="shared" si="224"/>
        <v>250.37</v>
      </c>
      <c r="GB100" s="64">
        <f t="shared" si="225"/>
        <v>0</v>
      </c>
      <c r="GC100" s="64">
        <f t="shared" si="226"/>
        <v>0</v>
      </c>
      <c r="GD100" s="64">
        <f t="shared" si="227"/>
        <v>0</v>
      </c>
      <c r="GE100" s="64">
        <f t="shared" si="228"/>
        <v>0</v>
      </c>
    </row>
    <row r="101" spans="1:187" s="59" customFormat="1" ht="27" hidden="1" customHeight="1" outlineLevel="2">
      <c r="A101" s="57" t="s">
        <v>260</v>
      </c>
      <c r="B101" s="60" t="s">
        <v>258</v>
      </c>
      <c r="C101" s="529"/>
      <c r="D101" s="60" t="s">
        <v>193</v>
      </c>
      <c r="E101" s="359" t="s">
        <v>21</v>
      </c>
      <c r="F101" s="367"/>
      <c r="G101" s="55"/>
      <c r="H101" s="55"/>
      <c r="I101" s="55"/>
      <c r="J101" s="55">
        <v>2019</v>
      </c>
      <c r="K101" s="55">
        <v>2019</v>
      </c>
      <c r="L101" s="55"/>
      <c r="M101" s="34">
        <f t="shared" si="263"/>
        <v>250.37</v>
      </c>
      <c r="N101" s="34"/>
      <c r="O101" s="34">
        <f t="shared" si="264"/>
        <v>117.94199999999999</v>
      </c>
      <c r="P101" s="34">
        <f t="shared" si="265"/>
        <v>0</v>
      </c>
      <c r="Q101" s="34">
        <f t="shared" si="265"/>
        <v>0</v>
      </c>
      <c r="R101" s="34">
        <f t="shared" si="265"/>
        <v>0</v>
      </c>
      <c r="S101" s="34">
        <f t="shared" si="265"/>
        <v>0</v>
      </c>
      <c r="T101" s="34">
        <f t="shared" si="265"/>
        <v>0</v>
      </c>
      <c r="U101" s="34">
        <f t="shared" si="265"/>
        <v>117.94199999999999</v>
      </c>
      <c r="V101" s="66">
        <f t="shared" si="260"/>
        <v>0</v>
      </c>
      <c r="W101" s="34">
        <v>117.94200000000001</v>
      </c>
      <c r="X101" s="34"/>
      <c r="Y101" s="34"/>
      <c r="Z101" s="34"/>
      <c r="AA101" s="34"/>
      <c r="AB101" s="34"/>
      <c r="AC101" s="34"/>
      <c r="AD101" s="34"/>
      <c r="AE101" s="34"/>
      <c r="AF101" s="34"/>
      <c r="AG101" s="34">
        <f t="shared" si="271"/>
        <v>250.37</v>
      </c>
      <c r="AH101" s="34">
        <f t="shared" si="271"/>
        <v>0</v>
      </c>
      <c r="AI101" s="34">
        <f t="shared" si="244"/>
        <v>0</v>
      </c>
      <c r="AJ101" s="34"/>
      <c r="AK101" s="34"/>
      <c r="AL101" s="34"/>
      <c r="AM101" s="34"/>
      <c r="AN101" s="34"/>
      <c r="AO101" s="34"/>
      <c r="AP101" s="34"/>
      <c r="AQ101" s="34"/>
      <c r="AR101" s="34"/>
      <c r="AS101" s="34">
        <f t="shared" si="272"/>
        <v>0</v>
      </c>
      <c r="AT101" s="34">
        <f t="shared" si="272"/>
        <v>0</v>
      </c>
      <c r="AU101" s="34"/>
      <c r="AV101" s="34">
        <f t="shared" si="266"/>
        <v>0</v>
      </c>
      <c r="AW101" s="34">
        <f t="shared" si="266"/>
        <v>0</v>
      </c>
      <c r="AX101" s="34"/>
      <c r="AY101" s="34">
        <f t="shared" si="267"/>
        <v>250.37</v>
      </c>
      <c r="AZ101" s="34">
        <f t="shared" si="267"/>
        <v>117.94199999999999</v>
      </c>
      <c r="BA101" s="34"/>
      <c r="BB101" s="34"/>
      <c r="BC101" s="245"/>
      <c r="BD101" s="245"/>
      <c r="BE101" s="245"/>
      <c r="BF101" s="289">
        <v>117.94199999999999</v>
      </c>
      <c r="BG101" s="185">
        <v>250.37</v>
      </c>
      <c r="BH101" s="185">
        <v>0</v>
      </c>
      <c r="BI101" s="245"/>
      <c r="BJ101" s="245"/>
      <c r="BK101" s="34"/>
      <c r="BL101" s="34"/>
      <c r="BM101" s="34">
        <f t="shared" si="268"/>
        <v>0</v>
      </c>
      <c r="BN101" s="34">
        <f t="shared" si="268"/>
        <v>0</v>
      </c>
      <c r="BO101" s="245"/>
      <c r="BP101" s="245"/>
      <c r="BQ101" s="245"/>
      <c r="BR101" s="245"/>
      <c r="BS101" s="245"/>
      <c r="BT101" s="245"/>
      <c r="BU101" s="245"/>
      <c r="BV101" s="245"/>
      <c r="BW101" s="245"/>
      <c r="BX101" s="245"/>
      <c r="BY101" s="245"/>
      <c r="BZ101" s="245"/>
      <c r="CA101" s="34">
        <f t="shared" si="269"/>
        <v>0</v>
      </c>
      <c r="CB101" s="34">
        <f t="shared" si="269"/>
        <v>0</v>
      </c>
      <c r="CC101" s="245"/>
      <c r="CD101" s="245"/>
      <c r="CE101" s="245"/>
      <c r="CF101" s="245"/>
      <c r="CG101" s="245"/>
      <c r="CH101" s="245"/>
      <c r="CI101" s="245"/>
      <c r="CJ101" s="245"/>
      <c r="CK101" s="245"/>
      <c r="CL101" s="245"/>
      <c r="CM101" s="245"/>
      <c r="CN101" s="245"/>
      <c r="CO101" s="34">
        <f t="shared" si="270"/>
        <v>0</v>
      </c>
      <c r="CP101" s="34">
        <f t="shared" si="270"/>
        <v>0</v>
      </c>
      <c r="CQ101" s="34"/>
      <c r="CR101" s="34"/>
      <c r="CS101" s="34"/>
      <c r="CT101" s="34"/>
      <c r="CU101" s="34"/>
      <c r="CV101" s="34"/>
      <c r="CW101" s="34"/>
      <c r="CX101" s="34"/>
      <c r="CY101" s="34"/>
      <c r="CZ101" s="58"/>
      <c r="DA101" s="58"/>
      <c r="DB101" s="58"/>
      <c r="DC101" s="245"/>
      <c r="DD101" s="245"/>
      <c r="DE101" s="245"/>
      <c r="DF101" s="245"/>
      <c r="DG101" s="245"/>
      <c r="DH101" s="245"/>
      <c r="DI101" s="245"/>
      <c r="DJ101" s="245"/>
      <c r="DK101" s="34"/>
      <c r="DL101" s="34"/>
      <c r="DM101" s="34"/>
      <c r="DN101" s="64">
        <f t="shared" si="229"/>
        <v>250.37</v>
      </c>
      <c r="DO101" s="64">
        <f t="shared" si="167"/>
        <v>117.94199999999999</v>
      </c>
      <c r="DP101" s="64">
        <f t="shared" si="230"/>
        <v>0</v>
      </c>
      <c r="DQ101" s="64">
        <f t="shared" si="168"/>
        <v>0</v>
      </c>
      <c r="DR101" s="64">
        <f t="shared" si="169"/>
        <v>0</v>
      </c>
      <c r="DS101" s="64">
        <f t="shared" si="170"/>
        <v>0</v>
      </c>
      <c r="DT101" s="64">
        <f t="shared" si="171"/>
        <v>0</v>
      </c>
      <c r="DU101" s="64">
        <f t="shared" si="172"/>
        <v>117.94199999999999</v>
      </c>
      <c r="DV101" s="64">
        <f t="shared" si="173"/>
        <v>250.37</v>
      </c>
      <c r="DW101" s="64">
        <f t="shared" si="174"/>
        <v>0</v>
      </c>
      <c r="DX101" s="64">
        <f t="shared" si="175"/>
        <v>0</v>
      </c>
      <c r="DY101" s="64">
        <f t="shared" si="176"/>
        <v>0</v>
      </c>
      <c r="DZ101" s="64">
        <f t="shared" si="177"/>
        <v>0</v>
      </c>
      <c r="EA101" s="64">
        <f t="shared" si="178"/>
        <v>0</v>
      </c>
      <c r="EB101" s="64">
        <f t="shared" si="231"/>
        <v>0</v>
      </c>
      <c r="EC101" s="64">
        <f t="shared" si="179"/>
        <v>0</v>
      </c>
      <c r="ED101" s="64">
        <f t="shared" si="180"/>
        <v>0</v>
      </c>
      <c r="EE101" s="64">
        <f t="shared" si="181"/>
        <v>0</v>
      </c>
      <c r="EF101" s="64">
        <f t="shared" si="182"/>
        <v>0</v>
      </c>
      <c r="EG101" s="64">
        <f t="shared" si="183"/>
        <v>0</v>
      </c>
      <c r="EH101" s="64">
        <f t="shared" si="184"/>
        <v>0</v>
      </c>
      <c r="EI101" s="64">
        <f t="shared" si="185"/>
        <v>0</v>
      </c>
      <c r="EJ101" s="64">
        <f t="shared" si="186"/>
        <v>0</v>
      </c>
      <c r="EK101" s="64">
        <f t="shared" si="187"/>
        <v>0</v>
      </c>
      <c r="EL101" s="64">
        <f t="shared" si="188"/>
        <v>0</v>
      </c>
      <c r="EM101" s="64">
        <f t="shared" si="189"/>
        <v>0</v>
      </c>
      <c r="EN101" s="64">
        <f t="shared" si="190"/>
        <v>0</v>
      </c>
      <c r="EO101" s="64">
        <f t="shared" si="191"/>
        <v>0</v>
      </c>
      <c r="EP101" s="64">
        <f t="shared" si="232"/>
        <v>0</v>
      </c>
      <c r="EQ101" s="64">
        <f t="shared" si="192"/>
        <v>0</v>
      </c>
      <c r="ER101" s="64">
        <f t="shared" si="193"/>
        <v>0</v>
      </c>
      <c r="ES101" s="64">
        <f t="shared" si="194"/>
        <v>0</v>
      </c>
      <c r="ET101" s="64">
        <f t="shared" si="195"/>
        <v>0</v>
      </c>
      <c r="EU101" s="64">
        <f t="shared" si="196"/>
        <v>0</v>
      </c>
      <c r="EV101" s="64">
        <f t="shared" si="197"/>
        <v>0</v>
      </c>
      <c r="EW101" s="64">
        <f t="shared" si="198"/>
        <v>0</v>
      </c>
      <c r="EX101" s="64">
        <f t="shared" si="199"/>
        <v>0</v>
      </c>
      <c r="EY101" s="64">
        <f t="shared" si="200"/>
        <v>0</v>
      </c>
      <c r="EZ101" s="64">
        <f t="shared" si="201"/>
        <v>0</v>
      </c>
      <c r="FA101" s="64">
        <f t="shared" si="202"/>
        <v>0</v>
      </c>
      <c r="FB101" s="64">
        <f t="shared" si="203"/>
        <v>0</v>
      </c>
      <c r="FC101" s="64">
        <f t="shared" si="204"/>
        <v>0</v>
      </c>
      <c r="FD101" s="64">
        <f t="shared" si="233"/>
        <v>0</v>
      </c>
      <c r="FE101" s="64">
        <f t="shared" si="205"/>
        <v>0</v>
      </c>
      <c r="FF101" s="64">
        <f t="shared" si="206"/>
        <v>0</v>
      </c>
      <c r="FG101" s="64">
        <f t="shared" si="207"/>
        <v>0</v>
      </c>
      <c r="FH101" s="64">
        <f t="shared" si="208"/>
        <v>0</v>
      </c>
      <c r="FI101" s="64">
        <f t="shared" si="209"/>
        <v>0</v>
      </c>
      <c r="FJ101" s="64">
        <f t="shared" si="210"/>
        <v>0</v>
      </c>
      <c r="FK101" s="64">
        <f t="shared" si="211"/>
        <v>0</v>
      </c>
      <c r="FL101" s="64">
        <f t="shared" si="212"/>
        <v>0</v>
      </c>
      <c r="FM101" s="64">
        <f t="shared" si="213"/>
        <v>0</v>
      </c>
      <c r="FN101" s="64">
        <f t="shared" si="214"/>
        <v>0</v>
      </c>
      <c r="FO101" s="64">
        <f t="shared" si="215"/>
        <v>0</v>
      </c>
      <c r="FP101" s="64">
        <f t="shared" si="216"/>
        <v>0</v>
      </c>
      <c r="FQ101" s="64">
        <f t="shared" si="217"/>
        <v>0</v>
      </c>
      <c r="FR101" s="380">
        <f t="shared" si="165"/>
        <v>250.37</v>
      </c>
      <c r="FS101" s="380">
        <f t="shared" si="166"/>
        <v>117.94199999999999</v>
      </c>
      <c r="FT101" s="64">
        <f t="shared" si="234"/>
        <v>0</v>
      </c>
      <c r="FU101" s="64">
        <f t="shared" si="218"/>
        <v>0</v>
      </c>
      <c r="FV101" s="64">
        <f t="shared" si="219"/>
        <v>0</v>
      </c>
      <c r="FW101" s="64">
        <f t="shared" si="220"/>
        <v>0</v>
      </c>
      <c r="FX101" s="64">
        <f t="shared" si="221"/>
        <v>0</v>
      </c>
      <c r="FY101" s="64">
        <f t="shared" si="222"/>
        <v>117.94199999999999</v>
      </c>
      <c r="FZ101" s="64">
        <f t="shared" si="223"/>
        <v>250.37</v>
      </c>
      <c r="GA101" s="64">
        <f t="shared" si="224"/>
        <v>0</v>
      </c>
      <c r="GB101" s="64">
        <f t="shared" si="225"/>
        <v>0</v>
      </c>
      <c r="GC101" s="64">
        <f t="shared" si="226"/>
        <v>0</v>
      </c>
      <c r="GD101" s="64">
        <f t="shared" si="227"/>
        <v>0</v>
      </c>
      <c r="GE101" s="64">
        <f t="shared" si="228"/>
        <v>0</v>
      </c>
    </row>
    <row r="102" spans="1:187" s="59" customFormat="1" ht="27" hidden="1" customHeight="1" outlineLevel="2">
      <c r="A102" s="57" t="s">
        <v>261</v>
      </c>
      <c r="B102" s="60" t="s">
        <v>259</v>
      </c>
      <c r="C102" s="529"/>
      <c r="D102" s="60" t="s">
        <v>192</v>
      </c>
      <c r="E102" s="359" t="s">
        <v>21</v>
      </c>
      <c r="F102" s="367"/>
      <c r="G102" s="55"/>
      <c r="H102" s="55"/>
      <c r="I102" s="55"/>
      <c r="J102" s="55">
        <v>2020</v>
      </c>
      <c r="K102" s="55">
        <v>2020</v>
      </c>
      <c r="L102" s="55"/>
      <c r="M102" s="34">
        <f t="shared" si="263"/>
        <v>250.37</v>
      </c>
      <c r="N102" s="34"/>
      <c r="O102" s="34">
        <f t="shared" si="264"/>
        <v>250.37</v>
      </c>
      <c r="P102" s="34">
        <f t="shared" si="265"/>
        <v>0</v>
      </c>
      <c r="Q102" s="34">
        <f t="shared" si="265"/>
        <v>0</v>
      </c>
      <c r="R102" s="34">
        <f t="shared" si="265"/>
        <v>0</v>
      </c>
      <c r="S102" s="34">
        <f t="shared" si="265"/>
        <v>0</v>
      </c>
      <c r="T102" s="34">
        <f t="shared" si="265"/>
        <v>0</v>
      </c>
      <c r="U102" s="34">
        <f t="shared" si="265"/>
        <v>0</v>
      </c>
      <c r="V102" s="66">
        <f>SUBTOTAL(9,W102:AE102)</f>
        <v>0</v>
      </c>
      <c r="W102" s="34"/>
      <c r="X102" s="34"/>
      <c r="Y102" s="34"/>
      <c r="Z102" s="34"/>
      <c r="AA102" s="34"/>
      <c r="AB102" s="34"/>
      <c r="AC102" s="34"/>
      <c r="AD102" s="34"/>
      <c r="AE102" s="34"/>
      <c r="AF102" s="34"/>
      <c r="AG102" s="34">
        <f t="shared" si="271"/>
        <v>250.37</v>
      </c>
      <c r="AH102" s="34">
        <f t="shared" si="271"/>
        <v>250.37</v>
      </c>
      <c r="AI102" s="34">
        <f t="shared" si="244"/>
        <v>0</v>
      </c>
      <c r="AJ102" s="34"/>
      <c r="AK102" s="34"/>
      <c r="AL102" s="34"/>
      <c r="AM102" s="34"/>
      <c r="AN102" s="34"/>
      <c r="AO102" s="34"/>
      <c r="AP102" s="34"/>
      <c r="AQ102" s="34"/>
      <c r="AR102" s="34"/>
      <c r="AS102" s="34">
        <f t="shared" si="272"/>
        <v>0</v>
      </c>
      <c r="AT102" s="34">
        <f t="shared" si="272"/>
        <v>0</v>
      </c>
      <c r="AU102" s="34"/>
      <c r="AV102" s="34">
        <f t="shared" si="266"/>
        <v>0</v>
      </c>
      <c r="AW102" s="34">
        <f t="shared" si="266"/>
        <v>0</v>
      </c>
      <c r="AX102" s="34"/>
      <c r="AY102" s="34">
        <f t="shared" si="267"/>
        <v>250.37</v>
      </c>
      <c r="AZ102" s="34">
        <f t="shared" si="267"/>
        <v>250.37</v>
      </c>
      <c r="BA102" s="34"/>
      <c r="BB102" s="34"/>
      <c r="BC102" s="245"/>
      <c r="BD102" s="245"/>
      <c r="BE102" s="245"/>
      <c r="BF102" s="245"/>
      <c r="BG102" s="185">
        <v>250.37</v>
      </c>
      <c r="BH102" s="185">
        <v>250.37</v>
      </c>
      <c r="BI102" s="245"/>
      <c r="BJ102" s="245"/>
      <c r="BK102" s="34"/>
      <c r="BL102" s="34"/>
      <c r="BM102" s="34">
        <f t="shared" si="268"/>
        <v>0</v>
      </c>
      <c r="BN102" s="34">
        <f t="shared" si="268"/>
        <v>0</v>
      </c>
      <c r="BO102" s="245"/>
      <c r="BP102" s="245"/>
      <c r="BQ102" s="245"/>
      <c r="BR102" s="245"/>
      <c r="BS102" s="245"/>
      <c r="BT102" s="245"/>
      <c r="BU102" s="245"/>
      <c r="BV102" s="245"/>
      <c r="BW102" s="245"/>
      <c r="BX102" s="245"/>
      <c r="BY102" s="245"/>
      <c r="BZ102" s="245"/>
      <c r="CA102" s="34">
        <f t="shared" si="269"/>
        <v>0</v>
      </c>
      <c r="CB102" s="34">
        <f t="shared" si="269"/>
        <v>0</v>
      </c>
      <c r="CC102" s="245"/>
      <c r="CD102" s="245"/>
      <c r="CE102" s="245"/>
      <c r="CF102" s="245"/>
      <c r="CG102" s="245"/>
      <c r="CH102" s="245"/>
      <c r="CI102" s="245"/>
      <c r="CJ102" s="245"/>
      <c r="CK102" s="245"/>
      <c r="CL102" s="245"/>
      <c r="CM102" s="245"/>
      <c r="CN102" s="245"/>
      <c r="CO102" s="34">
        <f t="shared" si="270"/>
        <v>0</v>
      </c>
      <c r="CP102" s="34">
        <f t="shared" si="270"/>
        <v>0</v>
      </c>
      <c r="CQ102" s="34"/>
      <c r="CR102" s="34"/>
      <c r="CS102" s="34"/>
      <c r="CT102" s="34"/>
      <c r="CU102" s="34"/>
      <c r="CV102" s="34"/>
      <c r="CW102" s="34"/>
      <c r="CX102" s="34"/>
      <c r="CY102" s="34"/>
      <c r="CZ102" s="58"/>
      <c r="DA102" s="58"/>
      <c r="DB102" s="58"/>
      <c r="DC102" s="245"/>
      <c r="DD102" s="245"/>
      <c r="DE102" s="245"/>
      <c r="DF102" s="245"/>
      <c r="DG102" s="245"/>
      <c r="DH102" s="245"/>
      <c r="DI102" s="245"/>
      <c r="DJ102" s="245"/>
      <c r="DK102" s="34"/>
      <c r="DL102" s="34"/>
      <c r="DM102" s="34"/>
      <c r="DN102" s="64">
        <f t="shared" si="229"/>
        <v>250.37</v>
      </c>
      <c r="DO102" s="64">
        <f t="shared" si="167"/>
        <v>250.37</v>
      </c>
      <c r="DP102" s="64">
        <f t="shared" si="230"/>
        <v>0</v>
      </c>
      <c r="DQ102" s="64">
        <f t="shared" si="168"/>
        <v>0</v>
      </c>
      <c r="DR102" s="64">
        <f t="shared" si="169"/>
        <v>0</v>
      </c>
      <c r="DS102" s="64">
        <f t="shared" si="170"/>
        <v>0</v>
      </c>
      <c r="DT102" s="64">
        <f t="shared" si="171"/>
        <v>0</v>
      </c>
      <c r="DU102" s="64">
        <f t="shared" si="172"/>
        <v>0</v>
      </c>
      <c r="DV102" s="64">
        <f t="shared" si="173"/>
        <v>250.37</v>
      </c>
      <c r="DW102" s="64">
        <f t="shared" si="174"/>
        <v>250.37</v>
      </c>
      <c r="DX102" s="64">
        <f t="shared" si="175"/>
        <v>0</v>
      </c>
      <c r="DY102" s="64">
        <f t="shared" si="176"/>
        <v>0</v>
      </c>
      <c r="DZ102" s="64">
        <f t="shared" si="177"/>
        <v>0</v>
      </c>
      <c r="EA102" s="64">
        <f t="shared" si="178"/>
        <v>0</v>
      </c>
      <c r="EB102" s="64">
        <f t="shared" si="231"/>
        <v>0</v>
      </c>
      <c r="EC102" s="64">
        <f t="shared" si="179"/>
        <v>0</v>
      </c>
      <c r="ED102" s="64">
        <f t="shared" si="180"/>
        <v>0</v>
      </c>
      <c r="EE102" s="64">
        <f t="shared" si="181"/>
        <v>0</v>
      </c>
      <c r="EF102" s="64">
        <f t="shared" si="182"/>
        <v>0</v>
      </c>
      <c r="EG102" s="64">
        <f t="shared" si="183"/>
        <v>0</v>
      </c>
      <c r="EH102" s="64">
        <f t="shared" si="184"/>
        <v>0</v>
      </c>
      <c r="EI102" s="64">
        <f t="shared" si="185"/>
        <v>0</v>
      </c>
      <c r="EJ102" s="64">
        <f t="shared" si="186"/>
        <v>0</v>
      </c>
      <c r="EK102" s="64">
        <f t="shared" si="187"/>
        <v>0</v>
      </c>
      <c r="EL102" s="64">
        <f t="shared" si="188"/>
        <v>0</v>
      </c>
      <c r="EM102" s="64">
        <f t="shared" si="189"/>
        <v>0</v>
      </c>
      <c r="EN102" s="64">
        <f t="shared" si="190"/>
        <v>0</v>
      </c>
      <c r="EO102" s="64">
        <f t="shared" si="191"/>
        <v>0</v>
      </c>
      <c r="EP102" s="64">
        <f t="shared" si="232"/>
        <v>0</v>
      </c>
      <c r="EQ102" s="64">
        <f t="shared" si="192"/>
        <v>0</v>
      </c>
      <c r="ER102" s="64">
        <f t="shared" si="193"/>
        <v>0</v>
      </c>
      <c r="ES102" s="64">
        <f t="shared" si="194"/>
        <v>0</v>
      </c>
      <c r="ET102" s="64">
        <f t="shared" si="195"/>
        <v>0</v>
      </c>
      <c r="EU102" s="64">
        <f t="shared" si="196"/>
        <v>0</v>
      </c>
      <c r="EV102" s="64">
        <f t="shared" si="197"/>
        <v>0</v>
      </c>
      <c r="EW102" s="64">
        <f t="shared" si="198"/>
        <v>0</v>
      </c>
      <c r="EX102" s="64">
        <f t="shared" si="199"/>
        <v>0</v>
      </c>
      <c r="EY102" s="64">
        <f t="shared" si="200"/>
        <v>0</v>
      </c>
      <c r="EZ102" s="64">
        <f t="shared" si="201"/>
        <v>0</v>
      </c>
      <c r="FA102" s="64">
        <f t="shared" si="202"/>
        <v>0</v>
      </c>
      <c r="FB102" s="64">
        <f t="shared" si="203"/>
        <v>0</v>
      </c>
      <c r="FC102" s="64">
        <f t="shared" si="204"/>
        <v>0</v>
      </c>
      <c r="FD102" s="64">
        <f t="shared" si="233"/>
        <v>0</v>
      </c>
      <c r="FE102" s="64">
        <f t="shared" si="205"/>
        <v>0</v>
      </c>
      <c r="FF102" s="64">
        <f t="shared" si="206"/>
        <v>0</v>
      </c>
      <c r="FG102" s="64">
        <f t="shared" si="207"/>
        <v>0</v>
      </c>
      <c r="FH102" s="64">
        <f t="shared" si="208"/>
        <v>0</v>
      </c>
      <c r="FI102" s="64">
        <f t="shared" si="209"/>
        <v>0</v>
      </c>
      <c r="FJ102" s="64">
        <f t="shared" si="210"/>
        <v>0</v>
      </c>
      <c r="FK102" s="64">
        <f t="shared" si="211"/>
        <v>0</v>
      </c>
      <c r="FL102" s="64">
        <f t="shared" si="212"/>
        <v>0</v>
      </c>
      <c r="FM102" s="64">
        <f t="shared" si="213"/>
        <v>0</v>
      </c>
      <c r="FN102" s="64">
        <f t="shared" si="214"/>
        <v>0</v>
      </c>
      <c r="FO102" s="64">
        <f t="shared" si="215"/>
        <v>0</v>
      </c>
      <c r="FP102" s="64">
        <f t="shared" si="216"/>
        <v>0</v>
      </c>
      <c r="FQ102" s="64">
        <f t="shared" si="217"/>
        <v>0</v>
      </c>
      <c r="FR102" s="380">
        <f t="shared" si="165"/>
        <v>250.37</v>
      </c>
      <c r="FS102" s="380">
        <f t="shared" si="166"/>
        <v>250.37</v>
      </c>
      <c r="FT102" s="64">
        <f t="shared" si="234"/>
        <v>0</v>
      </c>
      <c r="FU102" s="64">
        <f t="shared" si="218"/>
        <v>0</v>
      </c>
      <c r="FV102" s="64">
        <f t="shared" si="219"/>
        <v>0</v>
      </c>
      <c r="FW102" s="64">
        <f t="shared" si="220"/>
        <v>0</v>
      </c>
      <c r="FX102" s="64">
        <f t="shared" si="221"/>
        <v>0</v>
      </c>
      <c r="FY102" s="64">
        <f t="shared" si="222"/>
        <v>0</v>
      </c>
      <c r="FZ102" s="64">
        <f t="shared" si="223"/>
        <v>250.37</v>
      </c>
      <c r="GA102" s="64">
        <f t="shared" si="224"/>
        <v>250.37</v>
      </c>
      <c r="GB102" s="64">
        <f t="shared" si="225"/>
        <v>0</v>
      </c>
      <c r="GC102" s="64">
        <f t="shared" si="226"/>
        <v>0</v>
      </c>
      <c r="GD102" s="64">
        <f t="shared" si="227"/>
        <v>0</v>
      </c>
      <c r="GE102" s="64">
        <f t="shared" si="228"/>
        <v>0</v>
      </c>
    </row>
    <row r="103" spans="1:187" s="59" customFormat="1" ht="27" hidden="1" customHeight="1" outlineLevel="2">
      <c r="A103" s="57" t="s">
        <v>262</v>
      </c>
      <c r="B103" s="60" t="s">
        <v>263</v>
      </c>
      <c r="C103" s="529"/>
      <c r="D103" s="60" t="s">
        <v>197</v>
      </c>
      <c r="E103" s="359" t="s">
        <v>21</v>
      </c>
      <c r="F103" s="367"/>
      <c r="G103" s="55"/>
      <c r="H103" s="55"/>
      <c r="I103" s="55"/>
      <c r="J103" s="55">
        <v>2020</v>
      </c>
      <c r="K103" s="55">
        <v>2020</v>
      </c>
      <c r="L103" s="55"/>
      <c r="M103" s="34">
        <f t="shared" si="263"/>
        <v>250.37</v>
      </c>
      <c r="N103" s="34"/>
      <c r="O103" s="34">
        <f t="shared" si="264"/>
        <v>250.37</v>
      </c>
      <c r="P103" s="34">
        <f t="shared" si="265"/>
        <v>0</v>
      </c>
      <c r="Q103" s="34">
        <f t="shared" si="265"/>
        <v>0</v>
      </c>
      <c r="R103" s="34">
        <f t="shared" si="265"/>
        <v>0</v>
      </c>
      <c r="S103" s="34">
        <f t="shared" si="265"/>
        <v>0</v>
      </c>
      <c r="T103" s="34">
        <f t="shared" si="265"/>
        <v>250.37</v>
      </c>
      <c r="U103" s="34">
        <f t="shared" si="265"/>
        <v>0</v>
      </c>
      <c r="V103" s="66">
        <f t="shared" si="260"/>
        <v>0</v>
      </c>
      <c r="W103" s="34"/>
      <c r="X103" s="34"/>
      <c r="Y103" s="34"/>
      <c r="Z103" s="34"/>
      <c r="AA103" s="34"/>
      <c r="AB103" s="34"/>
      <c r="AC103" s="34"/>
      <c r="AD103" s="34"/>
      <c r="AE103" s="34"/>
      <c r="AF103" s="34"/>
      <c r="AG103" s="34">
        <f t="shared" si="271"/>
        <v>0</v>
      </c>
      <c r="AH103" s="34">
        <f t="shared" si="271"/>
        <v>250.37</v>
      </c>
      <c r="AI103" s="34">
        <f t="shared" si="244"/>
        <v>0</v>
      </c>
      <c r="AJ103" s="34"/>
      <c r="AK103" s="34"/>
      <c r="AL103" s="34"/>
      <c r="AM103" s="34"/>
      <c r="AN103" s="34"/>
      <c r="AO103" s="34"/>
      <c r="AP103" s="34"/>
      <c r="AQ103" s="34"/>
      <c r="AR103" s="34"/>
      <c r="AS103" s="34">
        <f t="shared" si="272"/>
        <v>0</v>
      </c>
      <c r="AT103" s="34">
        <f t="shared" si="272"/>
        <v>0</v>
      </c>
      <c r="AU103" s="34"/>
      <c r="AV103" s="34">
        <f t="shared" si="266"/>
        <v>0</v>
      </c>
      <c r="AW103" s="34">
        <f t="shared" si="266"/>
        <v>0</v>
      </c>
      <c r="AX103" s="34"/>
      <c r="AY103" s="34">
        <f t="shared" si="267"/>
        <v>250.37</v>
      </c>
      <c r="AZ103" s="34">
        <f t="shared" si="267"/>
        <v>250.37</v>
      </c>
      <c r="BA103" s="34"/>
      <c r="BB103" s="34"/>
      <c r="BC103" s="185"/>
      <c r="BD103" s="185"/>
      <c r="BE103" s="185">
        <v>250.37</v>
      </c>
      <c r="BF103" s="185">
        <v>0</v>
      </c>
      <c r="BG103" s="245"/>
      <c r="BH103" s="245">
        <v>250.37</v>
      </c>
      <c r="BI103" s="245"/>
      <c r="BJ103" s="245"/>
      <c r="BK103" s="34"/>
      <c r="BL103" s="34"/>
      <c r="BM103" s="34">
        <f t="shared" si="268"/>
        <v>0</v>
      </c>
      <c r="BN103" s="34">
        <f t="shared" si="268"/>
        <v>0</v>
      </c>
      <c r="BO103" s="245"/>
      <c r="BP103" s="245"/>
      <c r="BQ103" s="245"/>
      <c r="BR103" s="245"/>
      <c r="BS103" s="245"/>
      <c r="BT103" s="245"/>
      <c r="BU103" s="245"/>
      <c r="BV103" s="245"/>
      <c r="BW103" s="245"/>
      <c r="BX103" s="245"/>
      <c r="BY103" s="245"/>
      <c r="BZ103" s="245"/>
      <c r="CA103" s="34">
        <f t="shared" si="269"/>
        <v>0</v>
      </c>
      <c r="CB103" s="34">
        <f t="shared" si="269"/>
        <v>0</v>
      </c>
      <c r="CC103" s="245"/>
      <c r="CD103" s="245"/>
      <c r="CE103" s="245"/>
      <c r="CF103" s="245"/>
      <c r="CG103" s="245"/>
      <c r="CH103" s="245"/>
      <c r="CI103" s="245"/>
      <c r="CJ103" s="245"/>
      <c r="CK103" s="245"/>
      <c r="CL103" s="245"/>
      <c r="CM103" s="245"/>
      <c r="CN103" s="245"/>
      <c r="CO103" s="34">
        <f t="shared" si="270"/>
        <v>0</v>
      </c>
      <c r="CP103" s="34">
        <f t="shared" si="270"/>
        <v>0</v>
      </c>
      <c r="CQ103" s="34"/>
      <c r="CR103" s="34"/>
      <c r="CS103" s="34"/>
      <c r="CT103" s="34"/>
      <c r="CU103" s="34"/>
      <c r="CV103" s="34"/>
      <c r="CW103" s="34"/>
      <c r="CX103" s="34"/>
      <c r="CY103" s="34"/>
      <c r="CZ103" s="58"/>
      <c r="DA103" s="58"/>
      <c r="DB103" s="58"/>
      <c r="DC103" s="245"/>
      <c r="DD103" s="245"/>
      <c r="DE103" s="245"/>
      <c r="DF103" s="245"/>
      <c r="DG103" s="245"/>
      <c r="DH103" s="245"/>
      <c r="DI103" s="245"/>
      <c r="DJ103" s="245"/>
      <c r="DK103" s="34"/>
      <c r="DL103" s="34"/>
      <c r="DM103" s="34"/>
      <c r="DN103" s="64">
        <f t="shared" si="229"/>
        <v>250.37</v>
      </c>
      <c r="DO103" s="64">
        <f t="shared" si="167"/>
        <v>250.37</v>
      </c>
      <c r="DP103" s="64">
        <f t="shared" si="230"/>
        <v>0</v>
      </c>
      <c r="DQ103" s="64">
        <f t="shared" si="168"/>
        <v>0</v>
      </c>
      <c r="DR103" s="64">
        <f t="shared" si="169"/>
        <v>0</v>
      </c>
      <c r="DS103" s="64">
        <f t="shared" si="170"/>
        <v>0</v>
      </c>
      <c r="DT103" s="64">
        <f t="shared" si="171"/>
        <v>250.37</v>
      </c>
      <c r="DU103" s="64">
        <f t="shared" si="172"/>
        <v>0</v>
      </c>
      <c r="DV103" s="64">
        <f t="shared" si="173"/>
        <v>0</v>
      </c>
      <c r="DW103" s="64">
        <f t="shared" si="174"/>
        <v>250.37</v>
      </c>
      <c r="DX103" s="64">
        <f t="shared" si="175"/>
        <v>0</v>
      </c>
      <c r="DY103" s="64">
        <f t="shared" si="176"/>
        <v>0</v>
      </c>
      <c r="DZ103" s="64">
        <f t="shared" si="177"/>
        <v>0</v>
      </c>
      <c r="EA103" s="64">
        <f t="shared" si="178"/>
        <v>0</v>
      </c>
      <c r="EB103" s="64">
        <f t="shared" si="231"/>
        <v>0</v>
      </c>
      <c r="EC103" s="64">
        <f t="shared" si="179"/>
        <v>0</v>
      </c>
      <c r="ED103" s="64">
        <f t="shared" si="180"/>
        <v>0</v>
      </c>
      <c r="EE103" s="64">
        <f t="shared" si="181"/>
        <v>0</v>
      </c>
      <c r="EF103" s="64">
        <f t="shared" si="182"/>
        <v>0</v>
      </c>
      <c r="EG103" s="64">
        <f t="shared" si="183"/>
        <v>0</v>
      </c>
      <c r="EH103" s="64">
        <f t="shared" si="184"/>
        <v>0</v>
      </c>
      <c r="EI103" s="64">
        <f t="shared" si="185"/>
        <v>0</v>
      </c>
      <c r="EJ103" s="64">
        <f t="shared" si="186"/>
        <v>0</v>
      </c>
      <c r="EK103" s="64">
        <f t="shared" si="187"/>
        <v>0</v>
      </c>
      <c r="EL103" s="64">
        <f t="shared" si="188"/>
        <v>0</v>
      </c>
      <c r="EM103" s="64">
        <f t="shared" si="189"/>
        <v>0</v>
      </c>
      <c r="EN103" s="64">
        <f t="shared" si="190"/>
        <v>0</v>
      </c>
      <c r="EO103" s="64">
        <f t="shared" si="191"/>
        <v>0</v>
      </c>
      <c r="EP103" s="64">
        <f t="shared" si="232"/>
        <v>0</v>
      </c>
      <c r="EQ103" s="64">
        <f t="shared" si="192"/>
        <v>0</v>
      </c>
      <c r="ER103" s="64">
        <f t="shared" si="193"/>
        <v>0</v>
      </c>
      <c r="ES103" s="64">
        <f t="shared" si="194"/>
        <v>0</v>
      </c>
      <c r="ET103" s="64">
        <f t="shared" si="195"/>
        <v>0</v>
      </c>
      <c r="EU103" s="64">
        <f t="shared" si="196"/>
        <v>0</v>
      </c>
      <c r="EV103" s="64">
        <f t="shared" si="197"/>
        <v>0</v>
      </c>
      <c r="EW103" s="64">
        <f t="shared" si="198"/>
        <v>0</v>
      </c>
      <c r="EX103" s="64">
        <f t="shared" si="199"/>
        <v>0</v>
      </c>
      <c r="EY103" s="64">
        <f t="shared" si="200"/>
        <v>0</v>
      </c>
      <c r="EZ103" s="64">
        <f t="shared" si="201"/>
        <v>0</v>
      </c>
      <c r="FA103" s="64">
        <f t="shared" si="202"/>
        <v>0</v>
      </c>
      <c r="FB103" s="64">
        <f t="shared" si="203"/>
        <v>0</v>
      </c>
      <c r="FC103" s="64">
        <f t="shared" si="204"/>
        <v>0</v>
      </c>
      <c r="FD103" s="64">
        <f t="shared" si="233"/>
        <v>0</v>
      </c>
      <c r="FE103" s="64">
        <f t="shared" si="205"/>
        <v>0</v>
      </c>
      <c r="FF103" s="64">
        <f t="shared" si="206"/>
        <v>0</v>
      </c>
      <c r="FG103" s="64">
        <f t="shared" si="207"/>
        <v>0</v>
      </c>
      <c r="FH103" s="64">
        <f t="shared" si="208"/>
        <v>0</v>
      </c>
      <c r="FI103" s="64">
        <f t="shared" si="209"/>
        <v>0</v>
      </c>
      <c r="FJ103" s="64">
        <f t="shared" si="210"/>
        <v>0</v>
      </c>
      <c r="FK103" s="64">
        <f t="shared" si="211"/>
        <v>0</v>
      </c>
      <c r="FL103" s="64">
        <f t="shared" si="212"/>
        <v>0</v>
      </c>
      <c r="FM103" s="64">
        <f t="shared" si="213"/>
        <v>0</v>
      </c>
      <c r="FN103" s="64">
        <f t="shared" si="214"/>
        <v>0</v>
      </c>
      <c r="FO103" s="64">
        <f t="shared" si="215"/>
        <v>0</v>
      </c>
      <c r="FP103" s="64">
        <f t="shared" si="216"/>
        <v>0</v>
      </c>
      <c r="FQ103" s="64">
        <f t="shared" si="217"/>
        <v>0</v>
      </c>
      <c r="FR103" s="380">
        <f t="shared" si="165"/>
        <v>250.37</v>
      </c>
      <c r="FS103" s="380">
        <f t="shared" si="166"/>
        <v>250.37</v>
      </c>
      <c r="FT103" s="64">
        <f t="shared" si="234"/>
        <v>0</v>
      </c>
      <c r="FU103" s="64">
        <f t="shared" si="218"/>
        <v>0</v>
      </c>
      <c r="FV103" s="64">
        <f t="shared" si="219"/>
        <v>0</v>
      </c>
      <c r="FW103" s="64">
        <f t="shared" si="220"/>
        <v>0</v>
      </c>
      <c r="FX103" s="64">
        <f t="shared" si="221"/>
        <v>250.37</v>
      </c>
      <c r="FY103" s="64">
        <f t="shared" si="222"/>
        <v>0</v>
      </c>
      <c r="FZ103" s="64">
        <f t="shared" si="223"/>
        <v>0</v>
      </c>
      <c r="GA103" s="64">
        <f t="shared" si="224"/>
        <v>250.37</v>
      </c>
      <c r="GB103" s="64">
        <f t="shared" si="225"/>
        <v>0</v>
      </c>
      <c r="GC103" s="64">
        <f t="shared" si="226"/>
        <v>0</v>
      </c>
      <c r="GD103" s="64">
        <f t="shared" si="227"/>
        <v>0</v>
      </c>
      <c r="GE103" s="64">
        <f t="shared" si="228"/>
        <v>0</v>
      </c>
    </row>
    <row r="104" spans="1:187" s="59" customFormat="1" ht="27" customHeight="1" outlineLevel="2">
      <c r="A104" s="57" t="s">
        <v>264</v>
      </c>
      <c r="B104" s="60" t="s">
        <v>589</v>
      </c>
      <c r="C104" s="529"/>
      <c r="D104" s="60" t="s">
        <v>363</v>
      </c>
      <c r="E104" s="359" t="s">
        <v>21</v>
      </c>
      <c r="F104" s="367"/>
      <c r="G104" s="55"/>
      <c r="H104" s="55"/>
      <c r="I104" s="55"/>
      <c r="J104" s="55">
        <v>2019</v>
      </c>
      <c r="K104" s="55">
        <v>2019</v>
      </c>
      <c r="L104" s="373" t="s">
        <v>605</v>
      </c>
      <c r="M104" s="34">
        <f t="shared" si="263"/>
        <v>250.37</v>
      </c>
      <c r="N104" s="66" t="s">
        <v>606</v>
      </c>
      <c r="O104" s="342">
        <f t="shared" si="264"/>
        <v>117.94199999999999</v>
      </c>
      <c r="P104" s="34">
        <f t="shared" si="265"/>
        <v>0</v>
      </c>
      <c r="Q104" s="34">
        <f t="shared" si="265"/>
        <v>0</v>
      </c>
      <c r="R104" s="34">
        <f t="shared" si="265"/>
        <v>0</v>
      </c>
      <c r="S104" s="34">
        <f t="shared" si="265"/>
        <v>0</v>
      </c>
      <c r="T104" s="34">
        <f t="shared" si="265"/>
        <v>250.37</v>
      </c>
      <c r="U104" s="34">
        <f t="shared" si="265"/>
        <v>117.94199999999999</v>
      </c>
      <c r="V104" s="66">
        <f t="shared" si="260"/>
        <v>0</v>
      </c>
      <c r="W104" s="34"/>
      <c r="X104" s="34"/>
      <c r="Y104" s="34"/>
      <c r="Z104" s="34"/>
      <c r="AA104" s="34"/>
      <c r="AB104" s="34"/>
      <c r="AC104" s="34"/>
      <c r="AD104" s="34"/>
      <c r="AE104" s="34"/>
      <c r="AF104" s="34"/>
      <c r="AG104" s="34">
        <f t="shared" si="271"/>
        <v>0</v>
      </c>
      <c r="AH104" s="34">
        <f t="shared" si="271"/>
        <v>0</v>
      </c>
      <c r="AI104" s="34">
        <f t="shared" si="244"/>
        <v>0</v>
      </c>
      <c r="AJ104" s="34"/>
      <c r="AK104" s="34"/>
      <c r="AL104" s="34"/>
      <c r="AM104" s="34"/>
      <c r="AN104" s="34"/>
      <c r="AO104" s="34"/>
      <c r="AP104" s="34"/>
      <c r="AQ104" s="34"/>
      <c r="AR104" s="34"/>
      <c r="AS104" s="34">
        <f t="shared" si="272"/>
        <v>0</v>
      </c>
      <c r="AT104" s="34">
        <f t="shared" si="272"/>
        <v>0</v>
      </c>
      <c r="AU104" s="34"/>
      <c r="AV104" s="34">
        <f t="shared" si="266"/>
        <v>0</v>
      </c>
      <c r="AW104" s="34">
        <f t="shared" si="266"/>
        <v>0</v>
      </c>
      <c r="AX104" s="34"/>
      <c r="AY104" s="34">
        <f t="shared" si="267"/>
        <v>250.37</v>
      </c>
      <c r="AZ104" s="34">
        <f t="shared" si="267"/>
        <v>117.94199999999999</v>
      </c>
      <c r="BA104" s="34"/>
      <c r="BB104" s="34"/>
      <c r="BC104" s="185"/>
      <c r="BD104" s="185"/>
      <c r="BE104" s="185">
        <v>250.37</v>
      </c>
      <c r="BF104" s="289">
        <v>117.94199999999999</v>
      </c>
      <c r="BG104" s="245"/>
      <c r="BH104" s="245"/>
      <c r="BI104" s="245"/>
      <c r="BJ104" s="245"/>
      <c r="BK104" s="34"/>
      <c r="BL104" s="34"/>
      <c r="BM104" s="34">
        <f t="shared" si="268"/>
        <v>0</v>
      </c>
      <c r="BN104" s="34">
        <f t="shared" si="268"/>
        <v>0</v>
      </c>
      <c r="BO104" s="245"/>
      <c r="BP104" s="245"/>
      <c r="BQ104" s="245"/>
      <c r="BR104" s="245"/>
      <c r="BS104" s="245"/>
      <c r="BT104" s="245"/>
      <c r="BU104" s="245"/>
      <c r="BV104" s="245"/>
      <c r="BW104" s="245"/>
      <c r="BX104" s="245"/>
      <c r="BY104" s="245"/>
      <c r="BZ104" s="245"/>
      <c r="CA104" s="34">
        <f t="shared" si="269"/>
        <v>0</v>
      </c>
      <c r="CB104" s="34">
        <f t="shared" si="269"/>
        <v>0</v>
      </c>
      <c r="CC104" s="245"/>
      <c r="CD104" s="245"/>
      <c r="CE104" s="245"/>
      <c r="CF104" s="245"/>
      <c r="CG104" s="245"/>
      <c r="CH104" s="245"/>
      <c r="CI104" s="245"/>
      <c r="CJ104" s="245"/>
      <c r="CK104" s="245"/>
      <c r="CL104" s="245"/>
      <c r="CM104" s="245"/>
      <c r="CN104" s="245"/>
      <c r="CO104" s="34">
        <f t="shared" si="270"/>
        <v>0</v>
      </c>
      <c r="CP104" s="34">
        <f t="shared" si="270"/>
        <v>0</v>
      </c>
      <c r="CQ104" s="34"/>
      <c r="CR104" s="34"/>
      <c r="CS104" s="34"/>
      <c r="CT104" s="34"/>
      <c r="CU104" s="34"/>
      <c r="CV104" s="34"/>
      <c r="CW104" s="34"/>
      <c r="CX104" s="34"/>
      <c r="CY104" s="34"/>
      <c r="CZ104" s="58"/>
      <c r="DA104" s="58"/>
      <c r="DB104" s="58"/>
      <c r="DC104" s="245"/>
      <c r="DD104" s="245"/>
      <c r="DE104" s="245"/>
      <c r="DF104" s="245"/>
      <c r="DG104" s="245"/>
      <c r="DH104" s="245"/>
      <c r="DI104" s="245"/>
      <c r="DJ104" s="245"/>
      <c r="DK104" s="34"/>
      <c r="DL104" s="34"/>
      <c r="DM104" s="34"/>
      <c r="DN104" s="64">
        <f t="shared" si="229"/>
        <v>250.37</v>
      </c>
      <c r="DO104" s="64">
        <f t="shared" si="167"/>
        <v>117.94199999999999</v>
      </c>
      <c r="DP104" s="64">
        <f t="shared" si="230"/>
        <v>0</v>
      </c>
      <c r="DQ104" s="64">
        <f t="shared" si="168"/>
        <v>0</v>
      </c>
      <c r="DR104" s="64">
        <f t="shared" si="169"/>
        <v>0</v>
      </c>
      <c r="DS104" s="64">
        <f t="shared" si="170"/>
        <v>0</v>
      </c>
      <c r="DT104" s="64">
        <f t="shared" si="171"/>
        <v>250.37</v>
      </c>
      <c r="DU104" s="64">
        <f t="shared" si="172"/>
        <v>117.94199999999999</v>
      </c>
      <c r="DV104" s="64">
        <f t="shared" si="173"/>
        <v>0</v>
      </c>
      <c r="DW104" s="64">
        <f t="shared" si="174"/>
        <v>0</v>
      </c>
      <c r="DX104" s="64">
        <f t="shared" si="175"/>
        <v>0</v>
      </c>
      <c r="DY104" s="64">
        <f t="shared" si="176"/>
        <v>0</v>
      </c>
      <c r="DZ104" s="64">
        <f t="shared" si="177"/>
        <v>0</v>
      </c>
      <c r="EA104" s="64">
        <f t="shared" si="178"/>
        <v>0</v>
      </c>
      <c r="EB104" s="64">
        <f t="shared" si="231"/>
        <v>0</v>
      </c>
      <c r="EC104" s="64">
        <f t="shared" si="179"/>
        <v>0</v>
      </c>
      <c r="ED104" s="64">
        <f t="shared" si="180"/>
        <v>0</v>
      </c>
      <c r="EE104" s="64">
        <f t="shared" si="181"/>
        <v>0</v>
      </c>
      <c r="EF104" s="64">
        <f t="shared" si="182"/>
        <v>0</v>
      </c>
      <c r="EG104" s="64">
        <f t="shared" si="183"/>
        <v>0</v>
      </c>
      <c r="EH104" s="64">
        <f t="shared" si="184"/>
        <v>0</v>
      </c>
      <c r="EI104" s="64">
        <f t="shared" si="185"/>
        <v>0</v>
      </c>
      <c r="EJ104" s="64">
        <f t="shared" si="186"/>
        <v>0</v>
      </c>
      <c r="EK104" s="64">
        <f t="shared" si="187"/>
        <v>0</v>
      </c>
      <c r="EL104" s="64">
        <f t="shared" si="188"/>
        <v>0</v>
      </c>
      <c r="EM104" s="64">
        <f t="shared" si="189"/>
        <v>0</v>
      </c>
      <c r="EN104" s="64">
        <f t="shared" si="190"/>
        <v>0</v>
      </c>
      <c r="EO104" s="64">
        <f t="shared" si="191"/>
        <v>0</v>
      </c>
      <c r="EP104" s="64">
        <f t="shared" si="232"/>
        <v>0</v>
      </c>
      <c r="EQ104" s="64">
        <f t="shared" si="192"/>
        <v>0</v>
      </c>
      <c r="ER104" s="64">
        <f t="shared" si="193"/>
        <v>0</v>
      </c>
      <c r="ES104" s="64">
        <f t="shared" si="194"/>
        <v>0</v>
      </c>
      <c r="ET104" s="64">
        <f t="shared" si="195"/>
        <v>0</v>
      </c>
      <c r="EU104" s="64">
        <f t="shared" si="196"/>
        <v>0</v>
      </c>
      <c r="EV104" s="64">
        <f t="shared" si="197"/>
        <v>0</v>
      </c>
      <c r="EW104" s="64">
        <f t="shared" si="198"/>
        <v>0</v>
      </c>
      <c r="EX104" s="64">
        <f t="shared" si="199"/>
        <v>0</v>
      </c>
      <c r="EY104" s="64">
        <f t="shared" si="200"/>
        <v>0</v>
      </c>
      <c r="EZ104" s="64">
        <f t="shared" si="201"/>
        <v>0</v>
      </c>
      <c r="FA104" s="64">
        <f t="shared" si="202"/>
        <v>0</v>
      </c>
      <c r="FB104" s="64">
        <f t="shared" si="203"/>
        <v>0</v>
      </c>
      <c r="FC104" s="64">
        <f t="shared" si="204"/>
        <v>0</v>
      </c>
      <c r="FD104" s="64">
        <f t="shared" si="233"/>
        <v>0</v>
      </c>
      <c r="FE104" s="64">
        <f t="shared" si="205"/>
        <v>0</v>
      </c>
      <c r="FF104" s="64">
        <f t="shared" si="206"/>
        <v>0</v>
      </c>
      <c r="FG104" s="64">
        <f t="shared" si="207"/>
        <v>0</v>
      </c>
      <c r="FH104" s="64">
        <f t="shared" si="208"/>
        <v>0</v>
      </c>
      <c r="FI104" s="64">
        <f t="shared" si="209"/>
        <v>0</v>
      </c>
      <c r="FJ104" s="64">
        <f t="shared" si="210"/>
        <v>0</v>
      </c>
      <c r="FK104" s="64">
        <f t="shared" si="211"/>
        <v>0</v>
      </c>
      <c r="FL104" s="64">
        <f t="shared" si="212"/>
        <v>0</v>
      </c>
      <c r="FM104" s="64">
        <f t="shared" si="213"/>
        <v>0</v>
      </c>
      <c r="FN104" s="64">
        <f t="shared" si="214"/>
        <v>0</v>
      </c>
      <c r="FO104" s="64">
        <f t="shared" si="215"/>
        <v>0</v>
      </c>
      <c r="FP104" s="64">
        <f t="shared" si="216"/>
        <v>0</v>
      </c>
      <c r="FQ104" s="64">
        <f t="shared" si="217"/>
        <v>0</v>
      </c>
      <c r="FR104" s="380">
        <f t="shared" si="165"/>
        <v>250.37</v>
      </c>
      <c r="FS104" s="380">
        <f t="shared" si="166"/>
        <v>117.94199999999999</v>
      </c>
      <c r="FT104" s="64">
        <f t="shared" si="234"/>
        <v>0</v>
      </c>
      <c r="FU104" s="64">
        <f t="shared" si="218"/>
        <v>0</v>
      </c>
      <c r="FV104" s="64">
        <f t="shared" si="219"/>
        <v>0</v>
      </c>
      <c r="FW104" s="64">
        <f t="shared" si="220"/>
        <v>0</v>
      </c>
      <c r="FX104" s="64">
        <f t="shared" si="221"/>
        <v>250.37</v>
      </c>
      <c r="FY104" s="64">
        <f t="shared" si="222"/>
        <v>117.94199999999999</v>
      </c>
      <c r="FZ104" s="64">
        <f t="shared" si="223"/>
        <v>0</v>
      </c>
      <c r="GA104" s="64">
        <f t="shared" si="224"/>
        <v>0</v>
      </c>
      <c r="GB104" s="64">
        <f t="shared" si="225"/>
        <v>0</v>
      </c>
      <c r="GC104" s="64">
        <f t="shared" si="226"/>
        <v>0</v>
      </c>
      <c r="GD104" s="64">
        <f t="shared" si="227"/>
        <v>0</v>
      </c>
      <c r="GE104" s="64">
        <f t="shared" si="228"/>
        <v>0</v>
      </c>
    </row>
    <row r="105" spans="1:187" s="59" customFormat="1" ht="27" hidden="1" customHeight="1" outlineLevel="2">
      <c r="A105" s="57" t="s">
        <v>265</v>
      </c>
      <c r="B105" s="60" t="s">
        <v>267</v>
      </c>
      <c r="C105" s="529"/>
      <c r="D105" s="60" t="s">
        <v>362</v>
      </c>
      <c r="E105" s="359" t="s">
        <v>21</v>
      </c>
      <c r="F105" s="367"/>
      <c r="G105" s="55"/>
      <c r="H105" s="55"/>
      <c r="I105" s="55"/>
      <c r="J105" s="55">
        <v>2019</v>
      </c>
      <c r="K105" s="55">
        <v>2019</v>
      </c>
      <c r="L105" s="55"/>
      <c r="M105" s="34">
        <f t="shared" si="263"/>
        <v>250.37</v>
      </c>
      <c r="N105" s="34"/>
      <c r="O105" s="34">
        <f t="shared" si="264"/>
        <v>117.94199999999999</v>
      </c>
      <c r="P105" s="34">
        <f t="shared" si="265"/>
        <v>0</v>
      </c>
      <c r="Q105" s="34">
        <f t="shared" si="265"/>
        <v>0</v>
      </c>
      <c r="R105" s="34">
        <f t="shared" si="265"/>
        <v>0</v>
      </c>
      <c r="S105" s="34">
        <f t="shared" si="265"/>
        <v>0</v>
      </c>
      <c r="T105" s="34">
        <f t="shared" si="265"/>
        <v>250.37</v>
      </c>
      <c r="U105" s="34">
        <f t="shared" si="265"/>
        <v>117.94199999999999</v>
      </c>
      <c r="V105" s="66">
        <f t="shared" si="260"/>
        <v>0</v>
      </c>
      <c r="W105" s="34">
        <v>117.94200000000001</v>
      </c>
      <c r="X105" s="34"/>
      <c r="Y105" s="34"/>
      <c r="Z105" s="34"/>
      <c r="AA105" s="34"/>
      <c r="AB105" s="34"/>
      <c r="AC105" s="34"/>
      <c r="AD105" s="34"/>
      <c r="AE105" s="34"/>
      <c r="AF105" s="34"/>
      <c r="AG105" s="34">
        <f t="shared" si="271"/>
        <v>0</v>
      </c>
      <c r="AH105" s="34">
        <f t="shared" si="271"/>
        <v>0</v>
      </c>
      <c r="AI105" s="34">
        <f t="shared" si="244"/>
        <v>0</v>
      </c>
      <c r="AJ105" s="34"/>
      <c r="AK105" s="34"/>
      <c r="AL105" s="34"/>
      <c r="AM105" s="34"/>
      <c r="AN105" s="34"/>
      <c r="AO105" s="34"/>
      <c r="AP105" s="34"/>
      <c r="AQ105" s="34"/>
      <c r="AR105" s="34"/>
      <c r="AS105" s="34">
        <f t="shared" si="272"/>
        <v>0</v>
      </c>
      <c r="AT105" s="34">
        <f t="shared" si="272"/>
        <v>0</v>
      </c>
      <c r="AU105" s="34"/>
      <c r="AV105" s="34">
        <f t="shared" si="266"/>
        <v>0</v>
      </c>
      <c r="AW105" s="34">
        <f t="shared" si="266"/>
        <v>0</v>
      </c>
      <c r="AX105" s="34"/>
      <c r="AY105" s="34">
        <f t="shared" si="267"/>
        <v>250.37</v>
      </c>
      <c r="AZ105" s="34">
        <f t="shared" si="267"/>
        <v>117.94199999999999</v>
      </c>
      <c r="BA105" s="34"/>
      <c r="BB105" s="34"/>
      <c r="BC105" s="185"/>
      <c r="BD105" s="185"/>
      <c r="BE105" s="185">
        <v>250.37</v>
      </c>
      <c r="BF105" s="289">
        <v>117.94199999999999</v>
      </c>
      <c r="BG105" s="245"/>
      <c r="BH105" s="245"/>
      <c r="BI105" s="245"/>
      <c r="BJ105" s="245"/>
      <c r="BK105" s="34"/>
      <c r="BL105" s="34"/>
      <c r="BM105" s="34">
        <f t="shared" si="268"/>
        <v>0</v>
      </c>
      <c r="BN105" s="34">
        <f t="shared" si="268"/>
        <v>0</v>
      </c>
      <c r="BO105" s="245"/>
      <c r="BP105" s="245"/>
      <c r="BQ105" s="245"/>
      <c r="BR105" s="245"/>
      <c r="BS105" s="245"/>
      <c r="BT105" s="245"/>
      <c r="BU105" s="245"/>
      <c r="BV105" s="245"/>
      <c r="BW105" s="245"/>
      <c r="BX105" s="245"/>
      <c r="BY105" s="245"/>
      <c r="BZ105" s="245"/>
      <c r="CA105" s="34">
        <f t="shared" si="269"/>
        <v>0</v>
      </c>
      <c r="CB105" s="34">
        <f t="shared" si="269"/>
        <v>0</v>
      </c>
      <c r="CC105" s="245"/>
      <c r="CD105" s="245"/>
      <c r="CE105" s="245"/>
      <c r="CF105" s="245"/>
      <c r="CG105" s="245"/>
      <c r="CH105" s="245"/>
      <c r="CI105" s="245"/>
      <c r="CJ105" s="245"/>
      <c r="CK105" s="245"/>
      <c r="CL105" s="245"/>
      <c r="CM105" s="245"/>
      <c r="CN105" s="245"/>
      <c r="CO105" s="34">
        <f t="shared" si="270"/>
        <v>0</v>
      </c>
      <c r="CP105" s="34">
        <f t="shared" si="270"/>
        <v>0</v>
      </c>
      <c r="CQ105" s="34"/>
      <c r="CR105" s="34"/>
      <c r="CS105" s="34"/>
      <c r="CT105" s="34"/>
      <c r="CU105" s="34"/>
      <c r="CV105" s="34"/>
      <c r="CW105" s="34"/>
      <c r="CX105" s="34"/>
      <c r="CY105" s="34"/>
      <c r="CZ105" s="58"/>
      <c r="DA105" s="58"/>
      <c r="DB105" s="58"/>
      <c r="DC105" s="245"/>
      <c r="DD105" s="245"/>
      <c r="DE105" s="245"/>
      <c r="DF105" s="245"/>
      <c r="DG105" s="245"/>
      <c r="DH105" s="245"/>
      <c r="DI105" s="245"/>
      <c r="DJ105" s="245"/>
      <c r="DK105" s="34"/>
      <c r="DL105" s="34"/>
      <c r="DM105" s="34"/>
      <c r="DN105" s="64">
        <f t="shared" si="229"/>
        <v>250.37</v>
      </c>
      <c r="DO105" s="64">
        <f t="shared" si="167"/>
        <v>117.94199999999999</v>
      </c>
      <c r="DP105" s="64">
        <f t="shared" si="230"/>
        <v>0</v>
      </c>
      <c r="DQ105" s="64">
        <f t="shared" si="168"/>
        <v>0</v>
      </c>
      <c r="DR105" s="64">
        <f t="shared" si="169"/>
        <v>0</v>
      </c>
      <c r="DS105" s="64">
        <f t="shared" si="170"/>
        <v>0</v>
      </c>
      <c r="DT105" s="64">
        <f t="shared" si="171"/>
        <v>250.37</v>
      </c>
      <c r="DU105" s="64">
        <f t="shared" si="172"/>
        <v>117.94199999999999</v>
      </c>
      <c r="DV105" s="64">
        <f t="shared" si="173"/>
        <v>0</v>
      </c>
      <c r="DW105" s="64">
        <f t="shared" si="174"/>
        <v>0</v>
      </c>
      <c r="DX105" s="64">
        <f t="shared" si="175"/>
        <v>0</v>
      </c>
      <c r="DY105" s="64">
        <f t="shared" si="176"/>
        <v>0</v>
      </c>
      <c r="DZ105" s="64">
        <f t="shared" si="177"/>
        <v>0</v>
      </c>
      <c r="EA105" s="64">
        <f t="shared" si="178"/>
        <v>0</v>
      </c>
      <c r="EB105" s="64">
        <f t="shared" si="231"/>
        <v>0</v>
      </c>
      <c r="EC105" s="64">
        <f t="shared" si="179"/>
        <v>0</v>
      </c>
      <c r="ED105" s="64">
        <f t="shared" si="180"/>
        <v>0</v>
      </c>
      <c r="EE105" s="64">
        <f t="shared" si="181"/>
        <v>0</v>
      </c>
      <c r="EF105" s="64">
        <f t="shared" si="182"/>
        <v>0</v>
      </c>
      <c r="EG105" s="64">
        <f t="shared" si="183"/>
        <v>0</v>
      </c>
      <c r="EH105" s="64">
        <f t="shared" si="184"/>
        <v>0</v>
      </c>
      <c r="EI105" s="64">
        <f t="shared" si="185"/>
        <v>0</v>
      </c>
      <c r="EJ105" s="64">
        <f t="shared" si="186"/>
        <v>0</v>
      </c>
      <c r="EK105" s="64">
        <f t="shared" si="187"/>
        <v>0</v>
      </c>
      <c r="EL105" s="64">
        <f t="shared" si="188"/>
        <v>0</v>
      </c>
      <c r="EM105" s="64">
        <f t="shared" si="189"/>
        <v>0</v>
      </c>
      <c r="EN105" s="64">
        <f t="shared" si="190"/>
        <v>0</v>
      </c>
      <c r="EO105" s="64">
        <f t="shared" si="191"/>
        <v>0</v>
      </c>
      <c r="EP105" s="64">
        <f t="shared" si="232"/>
        <v>0</v>
      </c>
      <c r="EQ105" s="64">
        <f t="shared" si="192"/>
        <v>0</v>
      </c>
      <c r="ER105" s="64">
        <f t="shared" si="193"/>
        <v>0</v>
      </c>
      <c r="ES105" s="64">
        <f t="shared" si="194"/>
        <v>0</v>
      </c>
      <c r="ET105" s="64">
        <f t="shared" si="195"/>
        <v>0</v>
      </c>
      <c r="EU105" s="64">
        <f t="shared" si="196"/>
        <v>0</v>
      </c>
      <c r="EV105" s="64">
        <f t="shared" si="197"/>
        <v>0</v>
      </c>
      <c r="EW105" s="64">
        <f t="shared" si="198"/>
        <v>0</v>
      </c>
      <c r="EX105" s="64">
        <f t="shared" si="199"/>
        <v>0</v>
      </c>
      <c r="EY105" s="64">
        <f t="shared" si="200"/>
        <v>0</v>
      </c>
      <c r="EZ105" s="64">
        <f t="shared" si="201"/>
        <v>0</v>
      </c>
      <c r="FA105" s="64">
        <f t="shared" si="202"/>
        <v>0</v>
      </c>
      <c r="FB105" s="64">
        <f t="shared" si="203"/>
        <v>0</v>
      </c>
      <c r="FC105" s="64">
        <f t="shared" si="204"/>
        <v>0</v>
      </c>
      <c r="FD105" s="64">
        <f t="shared" si="233"/>
        <v>0</v>
      </c>
      <c r="FE105" s="64">
        <f t="shared" si="205"/>
        <v>0</v>
      </c>
      <c r="FF105" s="64">
        <f t="shared" si="206"/>
        <v>0</v>
      </c>
      <c r="FG105" s="64">
        <f t="shared" si="207"/>
        <v>0</v>
      </c>
      <c r="FH105" s="64">
        <f t="shared" si="208"/>
        <v>0</v>
      </c>
      <c r="FI105" s="64">
        <f t="shared" si="209"/>
        <v>0</v>
      </c>
      <c r="FJ105" s="64">
        <f t="shared" si="210"/>
        <v>0</v>
      </c>
      <c r="FK105" s="64">
        <f t="shared" si="211"/>
        <v>0</v>
      </c>
      <c r="FL105" s="64">
        <f t="shared" si="212"/>
        <v>0</v>
      </c>
      <c r="FM105" s="64">
        <f t="shared" si="213"/>
        <v>0</v>
      </c>
      <c r="FN105" s="64">
        <f t="shared" si="214"/>
        <v>0</v>
      </c>
      <c r="FO105" s="64">
        <f t="shared" si="215"/>
        <v>0</v>
      </c>
      <c r="FP105" s="64">
        <f t="shared" si="216"/>
        <v>0</v>
      </c>
      <c r="FQ105" s="64">
        <f t="shared" si="217"/>
        <v>0</v>
      </c>
      <c r="FR105" s="380">
        <f t="shared" si="165"/>
        <v>250.37</v>
      </c>
      <c r="FS105" s="380">
        <f t="shared" si="166"/>
        <v>117.94199999999999</v>
      </c>
      <c r="FT105" s="64">
        <f t="shared" si="234"/>
        <v>0</v>
      </c>
      <c r="FU105" s="64">
        <f t="shared" si="218"/>
        <v>0</v>
      </c>
      <c r="FV105" s="64">
        <f t="shared" si="219"/>
        <v>0</v>
      </c>
      <c r="FW105" s="64">
        <f t="shared" si="220"/>
        <v>0</v>
      </c>
      <c r="FX105" s="64">
        <f t="shared" si="221"/>
        <v>250.37</v>
      </c>
      <c r="FY105" s="64">
        <f t="shared" si="222"/>
        <v>117.94199999999999</v>
      </c>
      <c r="FZ105" s="64">
        <f t="shared" si="223"/>
        <v>0</v>
      </c>
      <c r="GA105" s="64">
        <f t="shared" si="224"/>
        <v>0</v>
      </c>
      <c r="GB105" s="64">
        <f t="shared" si="225"/>
        <v>0</v>
      </c>
      <c r="GC105" s="64">
        <f t="shared" si="226"/>
        <v>0</v>
      </c>
      <c r="GD105" s="64">
        <f t="shared" si="227"/>
        <v>0</v>
      </c>
      <c r="GE105" s="64">
        <f t="shared" si="228"/>
        <v>0</v>
      </c>
    </row>
    <row r="106" spans="1:187" s="59" customFormat="1" ht="27" hidden="1" customHeight="1" outlineLevel="2">
      <c r="A106" s="57" t="s">
        <v>268</v>
      </c>
      <c r="B106" s="60" t="s">
        <v>269</v>
      </c>
      <c r="C106" s="529"/>
      <c r="D106" s="60" t="s">
        <v>199</v>
      </c>
      <c r="E106" s="359" t="s">
        <v>21</v>
      </c>
      <c r="F106" s="367"/>
      <c r="G106" s="55"/>
      <c r="H106" s="55"/>
      <c r="I106" s="55"/>
      <c r="J106" s="55">
        <v>2018</v>
      </c>
      <c r="K106" s="55">
        <v>2018</v>
      </c>
      <c r="L106" s="55"/>
      <c r="M106" s="34">
        <f t="shared" si="263"/>
        <v>170</v>
      </c>
      <c r="N106" s="34"/>
      <c r="O106" s="34">
        <f t="shared" si="264"/>
        <v>170</v>
      </c>
      <c r="P106" s="34">
        <f t="shared" si="265"/>
        <v>0</v>
      </c>
      <c r="Q106" s="34">
        <f t="shared" si="265"/>
        <v>0</v>
      </c>
      <c r="R106" s="34">
        <f t="shared" si="265"/>
        <v>170</v>
      </c>
      <c r="S106" s="34">
        <f t="shared" si="265"/>
        <v>170</v>
      </c>
      <c r="T106" s="34">
        <f t="shared" si="265"/>
        <v>0</v>
      </c>
      <c r="U106" s="34">
        <f t="shared" si="265"/>
        <v>0</v>
      </c>
      <c r="V106" s="66">
        <f t="shared" si="260"/>
        <v>0</v>
      </c>
      <c r="W106" s="34"/>
      <c r="X106" s="34"/>
      <c r="Y106" s="34"/>
      <c r="Z106" s="34"/>
      <c r="AA106" s="34"/>
      <c r="AB106" s="34"/>
      <c r="AC106" s="34"/>
      <c r="AD106" s="34"/>
      <c r="AE106" s="34"/>
      <c r="AF106" s="34"/>
      <c r="AG106" s="34">
        <f t="shared" si="271"/>
        <v>0</v>
      </c>
      <c r="AH106" s="34">
        <f t="shared" si="271"/>
        <v>0</v>
      </c>
      <c r="AI106" s="34">
        <f t="shared" si="244"/>
        <v>0</v>
      </c>
      <c r="AJ106" s="34"/>
      <c r="AK106" s="34"/>
      <c r="AL106" s="34"/>
      <c r="AM106" s="34"/>
      <c r="AN106" s="34"/>
      <c r="AO106" s="34"/>
      <c r="AP106" s="34"/>
      <c r="AQ106" s="34"/>
      <c r="AR106" s="34"/>
      <c r="AS106" s="34">
        <f t="shared" si="272"/>
        <v>0</v>
      </c>
      <c r="AT106" s="34">
        <f t="shared" si="272"/>
        <v>0</v>
      </c>
      <c r="AU106" s="34"/>
      <c r="AV106" s="34">
        <f t="shared" si="266"/>
        <v>0</v>
      </c>
      <c r="AW106" s="34">
        <f t="shared" si="266"/>
        <v>0</v>
      </c>
      <c r="AX106" s="34"/>
      <c r="AY106" s="34">
        <f t="shared" si="267"/>
        <v>170</v>
      </c>
      <c r="AZ106" s="34">
        <f t="shared" si="267"/>
        <v>170</v>
      </c>
      <c r="BA106" s="34"/>
      <c r="BB106" s="34"/>
      <c r="BC106" s="185">
        <v>170</v>
      </c>
      <c r="BD106" s="185">
        <v>170</v>
      </c>
      <c r="BE106" s="245"/>
      <c r="BF106" s="245"/>
      <c r="BG106" s="245"/>
      <c r="BH106" s="245"/>
      <c r="BI106" s="245">
        <v>0</v>
      </c>
      <c r="BJ106" s="245"/>
      <c r="BK106" s="34"/>
      <c r="BL106" s="34"/>
      <c r="BM106" s="34">
        <f t="shared" si="268"/>
        <v>0</v>
      </c>
      <c r="BN106" s="34">
        <f t="shared" si="268"/>
        <v>0</v>
      </c>
      <c r="BO106" s="245"/>
      <c r="BP106" s="245"/>
      <c r="BQ106" s="245"/>
      <c r="BR106" s="245"/>
      <c r="BS106" s="245"/>
      <c r="BT106" s="245"/>
      <c r="BU106" s="245"/>
      <c r="BV106" s="245"/>
      <c r="BW106" s="245"/>
      <c r="BX106" s="245"/>
      <c r="BY106" s="245"/>
      <c r="BZ106" s="245"/>
      <c r="CA106" s="34">
        <f t="shared" si="269"/>
        <v>0</v>
      </c>
      <c r="CB106" s="34">
        <f t="shared" si="269"/>
        <v>0</v>
      </c>
      <c r="CC106" s="245"/>
      <c r="CD106" s="245"/>
      <c r="CE106" s="245"/>
      <c r="CF106" s="245"/>
      <c r="CG106" s="245"/>
      <c r="CH106" s="245"/>
      <c r="CI106" s="245"/>
      <c r="CJ106" s="245"/>
      <c r="CK106" s="245"/>
      <c r="CL106" s="245"/>
      <c r="CM106" s="245"/>
      <c r="CN106" s="245"/>
      <c r="CO106" s="34">
        <f t="shared" si="270"/>
        <v>0</v>
      </c>
      <c r="CP106" s="34">
        <f t="shared" si="270"/>
        <v>0</v>
      </c>
      <c r="CQ106" s="34"/>
      <c r="CR106" s="34"/>
      <c r="CS106" s="34"/>
      <c r="CT106" s="34"/>
      <c r="CU106" s="34"/>
      <c r="CV106" s="34"/>
      <c r="CW106" s="34"/>
      <c r="CX106" s="34"/>
      <c r="CY106" s="34"/>
      <c r="CZ106" s="58"/>
      <c r="DA106" s="58"/>
      <c r="DB106" s="58"/>
      <c r="DC106" s="245"/>
      <c r="DD106" s="245"/>
      <c r="DE106" s="245"/>
      <c r="DF106" s="245"/>
      <c r="DG106" s="245"/>
      <c r="DH106" s="245"/>
      <c r="DI106" s="245"/>
      <c r="DJ106" s="245"/>
      <c r="DK106" s="34"/>
      <c r="DL106" s="34"/>
      <c r="DM106" s="34"/>
      <c r="DN106" s="64">
        <f t="shared" si="229"/>
        <v>170</v>
      </c>
      <c r="DO106" s="64">
        <f t="shared" si="167"/>
        <v>170</v>
      </c>
      <c r="DP106" s="64">
        <f t="shared" si="230"/>
        <v>0</v>
      </c>
      <c r="DQ106" s="64">
        <f t="shared" si="168"/>
        <v>0</v>
      </c>
      <c r="DR106" s="64">
        <f t="shared" si="169"/>
        <v>170</v>
      </c>
      <c r="DS106" s="64">
        <f t="shared" si="170"/>
        <v>170</v>
      </c>
      <c r="DT106" s="64">
        <f t="shared" si="171"/>
        <v>0</v>
      </c>
      <c r="DU106" s="64">
        <f t="shared" si="172"/>
        <v>0</v>
      </c>
      <c r="DV106" s="64">
        <f t="shared" si="173"/>
        <v>0</v>
      </c>
      <c r="DW106" s="64">
        <f t="shared" si="174"/>
        <v>0</v>
      </c>
      <c r="DX106" s="64">
        <f t="shared" si="175"/>
        <v>0</v>
      </c>
      <c r="DY106" s="64">
        <f t="shared" si="176"/>
        <v>0</v>
      </c>
      <c r="DZ106" s="64">
        <f t="shared" si="177"/>
        <v>0</v>
      </c>
      <c r="EA106" s="64">
        <f t="shared" si="178"/>
        <v>0</v>
      </c>
      <c r="EB106" s="64">
        <f t="shared" si="231"/>
        <v>0</v>
      </c>
      <c r="EC106" s="64">
        <f t="shared" si="179"/>
        <v>0</v>
      </c>
      <c r="ED106" s="64">
        <f t="shared" si="180"/>
        <v>0</v>
      </c>
      <c r="EE106" s="64">
        <f t="shared" si="181"/>
        <v>0</v>
      </c>
      <c r="EF106" s="64">
        <f t="shared" si="182"/>
        <v>0</v>
      </c>
      <c r="EG106" s="64">
        <f t="shared" si="183"/>
        <v>0</v>
      </c>
      <c r="EH106" s="64">
        <f t="shared" si="184"/>
        <v>0</v>
      </c>
      <c r="EI106" s="64">
        <f t="shared" si="185"/>
        <v>0</v>
      </c>
      <c r="EJ106" s="64">
        <f t="shared" si="186"/>
        <v>0</v>
      </c>
      <c r="EK106" s="64">
        <f t="shared" si="187"/>
        <v>0</v>
      </c>
      <c r="EL106" s="64">
        <f t="shared" si="188"/>
        <v>0</v>
      </c>
      <c r="EM106" s="64">
        <f t="shared" si="189"/>
        <v>0</v>
      </c>
      <c r="EN106" s="64">
        <f t="shared" si="190"/>
        <v>0</v>
      </c>
      <c r="EO106" s="64">
        <f t="shared" si="191"/>
        <v>0</v>
      </c>
      <c r="EP106" s="64">
        <f t="shared" si="232"/>
        <v>0</v>
      </c>
      <c r="EQ106" s="64">
        <f t="shared" si="192"/>
        <v>0</v>
      </c>
      <c r="ER106" s="64">
        <f t="shared" si="193"/>
        <v>0</v>
      </c>
      <c r="ES106" s="64">
        <f t="shared" si="194"/>
        <v>0</v>
      </c>
      <c r="ET106" s="64">
        <f t="shared" si="195"/>
        <v>0</v>
      </c>
      <c r="EU106" s="64">
        <f t="shared" si="196"/>
        <v>0</v>
      </c>
      <c r="EV106" s="64">
        <f t="shared" si="197"/>
        <v>0</v>
      </c>
      <c r="EW106" s="64">
        <f t="shared" si="198"/>
        <v>0</v>
      </c>
      <c r="EX106" s="64">
        <f t="shared" si="199"/>
        <v>0</v>
      </c>
      <c r="EY106" s="64">
        <f t="shared" si="200"/>
        <v>0</v>
      </c>
      <c r="EZ106" s="64">
        <f t="shared" si="201"/>
        <v>0</v>
      </c>
      <c r="FA106" s="64">
        <f t="shared" si="202"/>
        <v>0</v>
      </c>
      <c r="FB106" s="64">
        <f t="shared" si="203"/>
        <v>0</v>
      </c>
      <c r="FC106" s="64">
        <f t="shared" si="204"/>
        <v>0</v>
      </c>
      <c r="FD106" s="64">
        <f t="shared" si="233"/>
        <v>0</v>
      </c>
      <c r="FE106" s="64">
        <f t="shared" si="205"/>
        <v>0</v>
      </c>
      <c r="FF106" s="64">
        <f t="shared" si="206"/>
        <v>0</v>
      </c>
      <c r="FG106" s="64">
        <f t="shared" si="207"/>
        <v>0</v>
      </c>
      <c r="FH106" s="64">
        <f t="shared" si="208"/>
        <v>0</v>
      </c>
      <c r="FI106" s="64">
        <f t="shared" si="209"/>
        <v>0</v>
      </c>
      <c r="FJ106" s="64">
        <f t="shared" si="210"/>
        <v>0</v>
      </c>
      <c r="FK106" s="64">
        <f t="shared" si="211"/>
        <v>0</v>
      </c>
      <c r="FL106" s="64">
        <f t="shared" si="212"/>
        <v>0</v>
      </c>
      <c r="FM106" s="64">
        <f t="shared" si="213"/>
        <v>0</v>
      </c>
      <c r="FN106" s="64">
        <f t="shared" si="214"/>
        <v>0</v>
      </c>
      <c r="FO106" s="64">
        <f t="shared" si="215"/>
        <v>0</v>
      </c>
      <c r="FP106" s="64">
        <f t="shared" si="216"/>
        <v>0</v>
      </c>
      <c r="FQ106" s="64">
        <f t="shared" si="217"/>
        <v>0</v>
      </c>
      <c r="FR106" s="380">
        <f t="shared" si="165"/>
        <v>170</v>
      </c>
      <c r="FS106" s="380">
        <f t="shared" si="166"/>
        <v>170</v>
      </c>
      <c r="FT106" s="64">
        <f t="shared" si="234"/>
        <v>0</v>
      </c>
      <c r="FU106" s="64">
        <f t="shared" si="218"/>
        <v>0</v>
      </c>
      <c r="FV106" s="64">
        <f t="shared" si="219"/>
        <v>170</v>
      </c>
      <c r="FW106" s="64">
        <f t="shared" si="220"/>
        <v>170</v>
      </c>
      <c r="FX106" s="64">
        <f t="shared" si="221"/>
        <v>0</v>
      </c>
      <c r="FY106" s="64">
        <f t="shared" si="222"/>
        <v>0</v>
      </c>
      <c r="FZ106" s="64">
        <f t="shared" si="223"/>
        <v>0</v>
      </c>
      <c r="GA106" s="64">
        <f t="shared" si="224"/>
        <v>0</v>
      </c>
      <c r="GB106" s="64">
        <f t="shared" si="225"/>
        <v>0</v>
      </c>
      <c r="GC106" s="64">
        <f t="shared" si="226"/>
        <v>0</v>
      </c>
      <c r="GD106" s="64">
        <f t="shared" si="227"/>
        <v>0</v>
      </c>
      <c r="GE106" s="64">
        <f t="shared" si="228"/>
        <v>0</v>
      </c>
    </row>
    <row r="107" spans="1:187" s="59" customFormat="1" ht="27" hidden="1" customHeight="1" outlineLevel="2">
      <c r="A107" s="57" t="s">
        <v>270</v>
      </c>
      <c r="B107" s="60" t="s">
        <v>271</v>
      </c>
      <c r="C107" s="529"/>
      <c r="D107" s="60" t="s">
        <v>200</v>
      </c>
      <c r="E107" s="359" t="s">
        <v>21</v>
      </c>
      <c r="F107" s="367"/>
      <c r="G107" s="55"/>
      <c r="H107" s="55"/>
      <c r="I107" s="55"/>
      <c r="J107" s="55">
        <v>2018</v>
      </c>
      <c r="K107" s="55">
        <v>2018</v>
      </c>
      <c r="L107" s="55"/>
      <c r="M107" s="34">
        <f t="shared" si="263"/>
        <v>170</v>
      </c>
      <c r="N107" s="34"/>
      <c r="O107" s="34">
        <f t="shared" si="264"/>
        <v>170</v>
      </c>
      <c r="P107" s="34">
        <f t="shared" si="265"/>
        <v>0</v>
      </c>
      <c r="Q107" s="34">
        <f t="shared" si="265"/>
        <v>0</v>
      </c>
      <c r="R107" s="34">
        <f t="shared" si="265"/>
        <v>170</v>
      </c>
      <c r="S107" s="34">
        <f t="shared" si="265"/>
        <v>170</v>
      </c>
      <c r="T107" s="34">
        <f t="shared" si="265"/>
        <v>0</v>
      </c>
      <c r="U107" s="34">
        <f t="shared" si="265"/>
        <v>0</v>
      </c>
      <c r="V107" s="66">
        <f t="shared" si="260"/>
        <v>0</v>
      </c>
      <c r="W107" s="34"/>
      <c r="X107" s="34"/>
      <c r="Y107" s="34"/>
      <c r="Z107" s="34"/>
      <c r="AA107" s="34"/>
      <c r="AB107" s="34"/>
      <c r="AC107" s="34"/>
      <c r="AD107" s="34"/>
      <c r="AE107" s="34"/>
      <c r="AF107" s="34"/>
      <c r="AG107" s="34">
        <f t="shared" si="271"/>
        <v>0</v>
      </c>
      <c r="AH107" s="34">
        <f t="shared" si="271"/>
        <v>0</v>
      </c>
      <c r="AI107" s="34">
        <f t="shared" si="244"/>
        <v>0</v>
      </c>
      <c r="AJ107" s="34"/>
      <c r="AK107" s="34"/>
      <c r="AL107" s="34"/>
      <c r="AM107" s="34"/>
      <c r="AN107" s="34"/>
      <c r="AO107" s="34"/>
      <c r="AP107" s="34"/>
      <c r="AQ107" s="34"/>
      <c r="AR107" s="34"/>
      <c r="AS107" s="34">
        <f t="shared" si="272"/>
        <v>0</v>
      </c>
      <c r="AT107" s="34">
        <f t="shared" si="272"/>
        <v>0</v>
      </c>
      <c r="AU107" s="34"/>
      <c r="AV107" s="34">
        <f t="shared" si="266"/>
        <v>0</v>
      </c>
      <c r="AW107" s="34">
        <f t="shared" si="266"/>
        <v>0</v>
      </c>
      <c r="AX107" s="34"/>
      <c r="AY107" s="34">
        <f t="shared" si="267"/>
        <v>170</v>
      </c>
      <c r="AZ107" s="34">
        <f t="shared" si="267"/>
        <v>170</v>
      </c>
      <c r="BA107" s="34"/>
      <c r="BB107" s="34"/>
      <c r="BC107" s="185">
        <v>170</v>
      </c>
      <c r="BD107" s="185">
        <v>170</v>
      </c>
      <c r="BE107" s="245"/>
      <c r="BF107" s="245"/>
      <c r="BG107" s="245"/>
      <c r="BH107" s="245"/>
      <c r="BI107" s="245">
        <v>0</v>
      </c>
      <c r="BJ107" s="245"/>
      <c r="BK107" s="34"/>
      <c r="BL107" s="34"/>
      <c r="BM107" s="34">
        <f t="shared" si="268"/>
        <v>0</v>
      </c>
      <c r="BN107" s="34">
        <f t="shared" si="268"/>
        <v>0</v>
      </c>
      <c r="BO107" s="245"/>
      <c r="BP107" s="245"/>
      <c r="BQ107" s="245"/>
      <c r="BR107" s="245"/>
      <c r="BS107" s="245"/>
      <c r="BT107" s="245"/>
      <c r="BU107" s="245"/>
      <c r="BV107" s="245"/>
      <c r="BW107" s="245"/>
      <c r="BX107" s="245"/>
      <c r="BY107" s="245"/>
      <c r="BZ107" s="245"/>
      <c r="CA107" s="34">
        <f t="shared" si="269"/>
        <v>0</v>
      </c>
      <c r="CB107" s="34">
        <f t="shared" si="269"/>
        <v>0</v>
      </c>
      <c r="CC107" s="245"/>
      <c r="CD107" s="245"/>
      <c r="CE107" s="245"/>
      <c r="CF107" s="245"/>
      <c r="CG107" s="245"/>
      <c r="CH107" s="245"/>
      <c r="CI107" s="245"/>
      <c r="CJ107" s="245"/>
      <c r="CK107" s="245"/>
      <c r="CL107" s="245"/>
      <c r="CM107" s="245"/>
      <c r="CN107" s="245"/>
      <c r="CO107" s="34">
        <f t="shared" si="270"/>
        <v>0</v>
      </c>
      <c r="CP107" s="34">
        <f t="shared" si="270"/>
        <v>0</v>
      </c>
      <c r="CQ107" s="34"/>
      <c r="CR107" s="34"/>
      <c r="CS107" s="34"/>
      <c r="CT107" s="34"/>
      <c r="CU107" s="34"/>
      <c r="CV107" s="34"/>
      <c r="CW107" s="34"/>
      <c r="CX107" s="34"/>
      <c r="CY107" s="34"/>
      <c r="CZ107" s="58"/>
      <c r="DA107" s="58"/>
      <c r="DB107" s="58"/>
      <c r="DC107" s="245"/>
      <c r="DD107" s="245"/>
      <c r="DE107" s="245"/>
      <c r="DF107" s="245"/>
      <c r="DG107" s="245"/>
      <c r="DH107" s="245"/>
      <c r="DI107" s="245"/>
      <c r="DJ107" s="245"/>
      <c r="DK107" s="34"/>
      <c r="DL107" s="34"/>
      <c r="DM107" s="34"/>
      <c r="DN107" s="64">
        <f t="shared" si="229"/>
        <v>170</v>
      </c>
      <c r="DO107" s="64">
        <f t="shared" si="167"/>
        <v>170</v>
      </c>
      <c r="DP107" s="64">
        <f t="shared" si="230"/>
        <v>0</v>
      </c>
      <c r="DQ107" s="64">
        <f t="shared" si="168"/>
        <v>0</v>
      </c>
      <c r="DR107" s="64">
        <f t="shared" si="169"/>
        <v>170</v>
      </c>
      <c r="DS107" s="64">
        <f t="shared" si="170"/>
        <v>170</v>
      </c>
      <c r="DT107" s="64">
        <f t="shared" si="171"/>
        <v>0</v>
      </c>
      <c r="DU107" s="64">
        <f t="shared" si="172"/>
        <v>0</v>
      </c>
      <c r="DV107" s="64">
        <f t="shared" si="173"/>
        <v>0</v>
      </c>
      <c r="DW107" s="64">
        <f t="shared" si="174"/>
        <v>0</v>
      </c>
      <c r="DX107" s="64">
        <f t="shared" si="175"/>
        <v>0</v>
      </c>
      <c r="DY107" s="64">
        <f t="shared" si="176"/>
        <v>0</v>
      </c>
      <c r="DZ107" s="64">
        <f t="shared" si="177"/>
        <v>0</v>
      </c>
      <c r="EA107" s="64">
        <f t="shared" si="178"/>
        <v>0</v>
      </c>
      <c r="EB107" s="64">
        <f t="shared" si="231"/>
        <v>0</v>
      </c>
      <c r="EC107" s="64">
        <f t="shared" si="179"/>
        <v>0</v>
      </c>
      <c r="ED107" s="64">
        <f t="shared" si="180"/>
        <v>0</v>
      </c>
      <c r="EE107" s="64">
        <f t="shared" si="181"/>
        <v>0</v>
      </c>
      <c r="EF107" s="64">
        <f t="shared" si="182"/>
        <v>0</v>
      </c>
      <c r="EG107" s="64">
        <f t="shared" si="183"/>
        <v>0</v>
      </c>
      <c r="EH107" s="64">
        <f t="shared" si="184"/>
        <v>0</v>
      </c>
      <c r="EI107" s="64">
        <f t="shared" si="185"/>
        <v>0</v>
      </c>
      <c r="EJ107" s="64">
        <f t="shared" si="186"/>
        <v>0</v>
      </c>
      <c r="EK107" s="64">
        <f t="shared" si="187"/>
        <v>0</v>
      </c>
      <c r="EL107" s="64">
        <f t="shared" si="188"/>
        <v>0</v>
      </c>
      <c r="EM107" s="64">
        <f t="shared" si="189"/>
        <v>0</v>
      </c>
      <c r="EN107" s="64">
        <f t="shared" si="190"/>
        <v>0</v>
      </c>
      <c r="EO107" s="64">
        <f t="shared" si="191"/>
        <v>0</v>
      </c>
      <c r="EP107" s="64">
        <f t="shared" si="232"/>
        <v>0</v>
      </c>
      <c r="EQ107" s="64">
        <f t="shared" si="192"/>
        <v>0</v>
      </c>
      <c r="ER107" s="64">
        <f t="shared" si="193"/>
        <v>0</v>
      </c>
      <c r="ES107" s="64">
        <f t="shared" si="194"/>
        <v>0</v>
      </c>
      <c r="ET107" s="64">
        <f t="shared" si="195"/>
        <v>0</v>
      </c>
      <c r="EU107" s="64">
        <f t="shared" si="196"/>
        <v>0</v>
      </c>
      <c r="EV107" s="64">
        <f t="shared" si="197"/>
        <v>0</v>
      </c>
      <c r="EW107" s="64">
        <f t="shared" si="198"/>
        <v>0</v>
      </c>
      <c r="EX107" s="64">
        <f t="shared" si="199"/>
        <v>0</v>
      </c>
      <c r="EY107" s="64">
        <f t="shared" si="200"/>
        <v>0</v>
      </c>
      <c r="EZ107" s="64">
        <f t="shared" si="201"/>
        <v>0</v>
      </c>
      <c r="FA107" s="64">
        <f t="shared" si="202"/>
        <v>0</v>
      </c>
      <c r="FB107" s="64">
        <f t="shared" si="203"/>
        <v>0</v>
      </c>
      <c r="FC107" s="64">
        <f t="shared" si="204"/>
        <v>0</v>
      </c>
      <c r="FD107" s="64">
        <f t="shared" si="233"/>
        <v>0</v>
      </c>
      <c r="FE107" s="64">
        <f t="shared" si="205"/>
        <v>0</v>
      </c>
      <c r="FF107" s="64">
        <f t="shared" si="206"/>
        <v>0</v>
      </c>
      <c r="FG107" s="64">
        <f t="shared" si="207"/>
        <v>0</v>
      </c>
      <c r="FH107" s="64">
        <f t="shared" si="208"/>
        <v>0</v>
      </c>
      <c r="FI107" s="64">
        <f t="shared" si="209"/>
        <v>0</v>
      </c>
      <c r="FJ107" s="64">
        <f t="shared" si="210"/>
        <v>0</v>
      </c>
      <c r="FK107" s="64">
        <f t="shared" si="211"/>
        <v>0</v>
      </c>
      <c r="FL107" s="64">
        <f t="shared" si="212"/>
        <v>0</v>
      </c>
      <c r="FM107" s="64">
        <f t="shared" si="213"/>
        <v>0</v>
      </c>
      <c r="FN107" s="64">
        <f t="shared" si="214"/>
        <v>0</v>
      </c>
      <c r="FO107" s="64">
        <f t="shared" si="215"/>
        <v>0</v>
      </c>
      <c r="FP107" s="64">
        <f t="shared" si="216"/>
        <v>0</v>
      </c>
      <c r="FQ107" s="64">
        <f t="shared" si="217"/>
        <v>0</v>
      </c>
      <c r="FR107" s="380">
        <f t="shared" si="165"/>
        <v>170</v>
      </c>
      <c r="FS107" s="380">
        <f t="shared" si="166"/>
        <v>170</v>
      </c>
      <c r="FT107" s="64">
        <f t="shared" si="234"/>
        <v>0</v>
      </c>
      <c r="FU107" s="64">
        <f t="shared" si="218"/>
        <v>0</v>
      </c>
      <c r="FV107" s="64">
        <f t="shared" si="219"/>
        <v>170</v>
      </c>
      <c r="FW107" s="64">
        <f t="shared" si="220"/>
        <v>170</v>
      </c>
      <c r="FX107" s="64">
        <f t="shared" si="221"/>
        <v>0</v>
      </c>
      <c r="FY107" s="64">
        <f t="shared" si="222"/>
        <v>0</v>
      </c>
      <c r="FZ107" s="64">
        <f t="shared" si="223"/>
        <v>0</v>
      </c>
      <c r="GA107" s="64">
        <f t="shared" si="224"/>
        <v>0</v>
      </c>
      <c r="GB107" s="64">
        <f t="shared" si="225"/>
        <v>0</v>
      </c>
      <c r="GC107" s="64">
        <f t="shared" si="226"/>
        <v>0</v>
      </c>
      <c r="GD107" s="64">
        <f t="shared" si="227"/>
        <v>0</v>
      </c>
      <c r="GE107" s="64">
        <f t="shared" si="228"/>
        <v>0</v>
      </c>
    </row>
    <row r="108" spans="1:187" s="59" customFormat="1" ht="27" hidden="1" customHeight="1" outlineLevel="2">
      <c r="A108" s="57" t="s">
        <v>272</v>
      </c>
      <c r="B108" s="60" t="s">
        <v>273</v>
      </c>
      <c r="C108" s="529"/>
      <c r="D108" s="60" t="s">
        <v>201</v>
      </c>
      <c r="E108" s="359" t="s">
        <v>21</v>
      </c>
      <c r="F108" s="367"/>
      <c r="G108" s="55"/>
      <c r="H108" s="55"/>
      <c r="I108" s="55"/>
      <c r="J108" s="55">
        <v>2018</v>
      </c>
      <c r="K108" s="55">
        <v>2018</v>
      </c>
      <c r="L108" s="55"/>
      <c r="M108" s="34">
        <f t="shared" si="263"/>
        <v>170</v>
      </c>
      <c r="N108" s="34"/>
      <c r="O108" s="34">
        <f t="shared" si="264"/>
        <v>170</v>
      </c>
      <c r="P108" s="34">
        <f t="shared" si="265"/>
        <v>0</v>
      </c>
      <c r="Q108" s="34">
        <f t="shared" si="265"/>
        <v>0</v>
      </c>
      <c r="R108" s="34">
        <f t="shared" si="265"/>
        <v>170</v>
      </c>
      <c r="S108" s="34">
        <f t="shared" si="265"/>
        <v>170</v>
      </c>
      <c r="T108" s="34">
        <f t="shared" si="265"/>
        <v>0</v>
      </c>
      <c r="U108" s="34">
        <f t="shared" si="265"/>
        <v>0</v>
      </c>
      <c r="V108" s="66">
        <f t="shared" si="260"/>
        <v>0</v>
      </c>
      <c r="W108" s="34"/>
      <c r="X108" s="34"/>
      <c r="Y108" s="34"/>
      <c r="Z108" s="34"/>
      <c r="AA108" s="34"/>
      <c r="AB108" s="34"/>
      <c r="AC108" s="34"/>
      <c r="AD108" s="34"/>
      <c r="AE108" s="34"/>
      <c r="AF108" s="34"/>
      <c r="AG108" s="34">
        <f t="shared" si="271"/>
        <v>0</v>
      </c>
      <c r="AH108" s="34">
        <f t="shared" si="271"/>
        <v>0</v>
      </c>
      <c r="AI108" s="34">
        <f t="shared" si="244"/>
        <v>0</v>
      </c>
      <c r="AJ108" s="34"/>
      <c r="AK108" s="34"/>
      <c r="AL108" s="34"/>
      <c r="AM108" s="34"/>
      <c r="AN108" s="34"/>
      <c r="AO108" s="34"/>
      <c r="AP108" s="34"/>
      <c r="AQ108" s="34"/>
      <c r="AR108" s="34"/>
      <c r="AS108" s="34">
        <f t="shared" si="272"/>
        <v>0</v>
      </c>
      <c r="AT108" s="34">
        <f t="shared" si="272"/>
        <v>0</v>
      </c>
      <c r="AU108" s="34"/>
      <c r="AV108" s="34">
        <f t="shared" si="266"/>
        <v>0</v>
      </c>
      <c r="AW108" s="34">
        <f t="shared" si="266"/>
        <v>0</v>
      </c>
      <c r="AX108" s="34"/>
      <c r="AY108" s="34">
        <f t="shared" si="267"/>
        <v>170</v>
      </c>
      <c r="AZ108" s="34">
        <f t="shared" si="267"/>
        <v>170</v>
      </c>
      <c r="BA108" s="34"/>
      <c r="BB108" s="34"/>
      <c r="BC108" s="185">
        <v>170</v>
      </c>
      <c r="BD108" s="185">
        <v>170</v>
      </c>
      <c r="BE108" s="245"/>
      <c r="BF108" s="245"/>
      <c r="BG108" s="245"/>
      <c r="BH108" s="245"/>
      <c r="BI108" s="245">
        <v>0</v>
      </c>
      <c r="BJ108" s="245"/>
      <c r="BK108" s="34"/>
      <c r="BL108" s="34"/>
      <c r="BM108" s="34">
        <f t="shared" si="268"/>
        <v>0</v>
      </c>
      <c r="BN108" s="34">
        <f t="shared" si="268"/>
        <v>0</v>
      </c>
      <c r="BO108" s="245"/>
      <c r="BP108" s="245"/>
      <c r="BQ108" s="245"/>
      <c r="BR108" s="245"/>
      <c r="BS108" s="245"/>
      <c r="BT108" s="245"/>
      <c r="BU108" s="245"/>
      <c r="BV108" s="245"/>
      <c r="BW108" s="245"/>
      <c r="BX108" s="245"/>
      <c r="BY108" s="245"/>
      <c r="BZ108" s="245"/>
      <c r="CA108" s="34">
        <f>+CC108+CE108+CG108+CI108+CK108+CM108</f>
        <v>0</v>
      </c>
      <c r="CB108" s="34">
        <f>+CD108+CF108+CH108+CJ108+CL108+CN108</f>
        <v>0</v>
      </c>
      <c r="CC108" s="245"/>
      <c r="CD108" s="245"/>
      <c r="CE108" s="245"/>
      <c r="CF108" s="245"/>
      <c r="CG108" s="245"/>
      <c r="CH108" s="245"/>
      <c r="CI108" s="245"/>
      <c r="CJ108" s="245"/>
      <c r="CK108" s="245"/>
      <c r="CL108" s="245"/>
      <c r="CM108" s="245"/>
      <c r="CN108" s="245"/>
      <c r="CO108" s="34">
        <f t="shared" si="270"/>
        <v>0</v>
      </c>
      <c r="CP108" s="34">
        <f t="shared" si="270"/>
        <v>0</v>
      </c>
      <c r="CQ108" s="34"/>
      <c r="CR108" s="34"/>
      <c r="CS108" s="34"/>
      <c r="CT108" s="34"/>
      <c r="CU108" s="34"/>
      <c r="CV108" s="34"/>
      <c r="CW108" s="34"/>
      <c r="CX108" s="34"/>
      <c r="CY108" s="34"/>
      <c r="CZ108" s="58"/>
      <c r="DA108" s="58"/>
      <c r="DB108" s="58"/>
      <c r="DC108" s="245"/>
      <c r="DD108" s="245"/>
      <c r="DE108" s="245"/>
      <c r="DF108" s="245"/>
      <c r="DG108" s="245"/>
      <c r="DH108" s="245"/>
      <c r="DI108" s="245"/>
      <c r="DJ108" s="245"/>
      <c r="DK108" s="34"/>
      <c r="DL108" s="34"/>
      <c r="DM108" s="34"/>
      <c r="DN108" s="64">
        <f t="shared" si="229"/>
        <v>170</v>
      </c>
      <c r="DO108" s="64">
        <f t="shared" si="167"/>
        <v>170</v>
      </c>
      <c r="DP108" s="64">
        <f t="shared" si="230"/>
        <v>0</v>
      </c>
      <c r="DQ108" s="64">
        <f t="shared" si="168"/>
        <v>0</v>
      </c>
      <c r="DR108" s="64">
        <f t="shared" si="169"/>
        <v>170</v>
      </c>
      <c r="DS108" s="64">
        <f t="shared" si="170"/>
        <v>170</v>
      </c>
      <c r="DT108" s="64">
        <f t="shared" si="171"/>
        <v>0</v>
      </c>
      <c r="DU108" s="64">
        <f t="shared" si="172"/>
        <v>0</v>
      </c>
      <c r="DV108" s="64">
        <f t="shared" si="173"/>
        <v>0</v>
      </c>
      <c r="DW108" s="64">
        <f t="shared" si="174"/>
        <v>0</v>
      </c>
      <c r="DX108" s="64">
        <f t="shared" si="175"/>
        <v>0</v>
      </c>
      <c r="DY108" s="64">
        <f t="shared" si="176"/>
        <v>0</v>
      </c>
      <c r="DZ108" s="64">
        <f t="shared" si="177"/>
        <v>0</v>
      </c>
      <c r="EA108" s="64">
        <f t="shared" si="178"/>
        <v>0</v>
      </c>
      <c r="EB108" s="64">
        <f t="shared" si="231"/>
        <v>0</v>
      </c>
      <c r="EC108" s="64">
        <f t="shared" si="179"/>
        <v>0</v>
      </c>
      <c r="ED108" s="64">
        <f t="shared" si="180"/>
        <v>0</v>
      </c>
      <c r="EE108" s="64">
        <f t="shared" si="181"/>
        <v>0</v>
      </c>
      <c r="EF108" s="64">
        <f t="shared" si="182"/>
        <v>0</v>
      </c>
      <c r="EG108" s="64">
        <f t="shared" si="183"/>
        <v>0</v>
      </c>
      <c r="EH108" s="64">
        <f t="shared" si="184"/>
        <v>0</v>
      </c>
      <c r="EI108" s="64">
        <f t="shared" si="185"/>
        <v>0</v>
      </c>
      <c r="EJ108" s="64">
        <f t="shared" si="186"/>
        <v>0</v>
      </c>
      <c r="EK108" s="64">
        <f t="shared" si="187"/>
        <v>0</v>
      </c>
      <c r="EL108" s="64">
        <f t="shared" si="188"/>
        <v>0</v>
      </c>
      <c r="EM108" s="64">
        <f t="shared" si="189"/>
        <v>0</v>
      </c>
      <c r="EN108" s="64">
        <f t="shared" si="190"/>
        <v>0</v>
      </c>
      <c r="EO108" s="64">
        <f t="shared" si="191"/>
        <v>0</v>
      </c>
      <c r="EP108" s="64">
        <f t="shared" si="232"/>
        <v>0</v>
      </c>
      <c r="EQ108" s="64">
        <f t="shared" si="192"/>
        <v>0</v>
      </c>
      <c r="ER108" s="64">
        <f t="shared" si="193"/>
        <v>0</v>
      </c>
      <c r="ES108" s="64">
        <f t="shared" si="194"/>
        <v>0</v>
      </c>
      <c r="ET108" s="64">
        <f t="shared" si="195"/>
        <v>0</v>
      </c>
      <c r="EU108" s="64">
        <f t="shared" si="196"/>
        <v>0</v>
      </c>
      <c r="EV108" s="64">
        <f t="shared" si="197"/>
        <v>0</v>
      </c>
      <c r="EW108" s="64">
        <f t="shared" si="198"/>
        <v>0</v>
      </c>
      <c r="EX108" s="64">
        <f t="shared" si="199"/>
        <v>0</v>
      </c>
      <c r="EY108" s="64">
        <f t="shared" si="200"/>
        <v>0</v>
      </c>
      <c r="EZ108" s="64">
        <f t="shared" si="201"/>
        <v>0</v>
      </c>
      <c r="FA108" s="64">
        <f t="shared" si="202"/>
        <v>0</v>
      </c>
      <c r="FB108" s="64">
        <f t="shared" si="203"/>
        <v>0</v>
      </c>
      <c r="FC108" s="64">
        <f t="shared" si="204"/>
        <v>0</v>
      </c>
      <c r="FD108" s="64">
        <f t="shared" si="233"/>
        <v>0</v>
      </c>
      <c r="FE108" s="64">
        <f t="shared" si="205"/>
        <v>0</v>
      </c>
      <c r="FF108" s="64">
        <f t="shared" si="206"/>
        <v>0</v>
      </c>
      <c r="FG108" s="64">
        <f t="shared" si="207"/>
        <v>0</v>
      </c>
      <c r="FH108" s="64">
        <f t="shared" si="208"/>
        <v>0</v>
      </c>
      <c r="FI108" s="64">
        <f t="shared" si="209"/>
        <v>0</v>
      </c>
      <c r="FJ108" s="64">
        <f t="shared" si="210"/>
        <v>0</v>
      </c>
      <c r="FK108" s="64">
        <f t="shared" si="211"/>
        <v>0</v>
      </c>
      <c r="FL108" s="64">
        <f t="shared" si="212"/>
        <v>0</v>
      </c>
      <c r="FM108" s="64">
        <f t="shared" si="213"/>
        <v>0</v>
      </c>
      <c r="FN108" s="64">
        <f t="shared" si="214"/>
        <v>0</v>
      </c>
      <c r="FO108" s="64">
        <f t="shared" si="215"/>
        <v>0</v>
      </c>
      <c r="FP108" s="64">
        <f t="shared" si="216"/>
        <v>0</v>
      </c>
      <c r="FQ108" s="64">
        <f t="shared" si="217"/>
        <v>0</v>
      </c>
      <c r="FR108" s="380">
        <f t="shared" si="165"/>
        <v>170</v>
      </c>
      <c r="FS108" s="380">
        <f t="shared" si="166"/>
        <v>170</v>
      </c>
      <c r="FT108" s="64">
        <f t="shared" si="234"/>
        <v>0</v>
      </c>
      <c r="FU108" s="64">
        <f t="shared" si="218"/>
        <v>0</v>
      </c>
      <c r="FV108" s="64">
        <f t="shared" si="219"/>
        <v>170</v>
      </c>
      <c r="FW108" s="64">
        <f t="shared" si="220"/>
        <v>170</v>
      </c>
      <c r="FX108" s="64">
        <f t="shared" si="221"/>
        <v>0</v>
      </c>
      <c r="FY108" s="64">
        <f t="shared" si="222"/>
        <v>0</v>
      </c>
      <c r="FZ108" s="64">
        <f t="shared" si="223"/>
        <v>0</v>
      </c>
      <c r="GA108" s="64">
        <f t="shared" si="224"/>
        <v>0</v>
      </c>
      <c r="GB108" s="64">
        <f t="shared" si="225"/>
        <v>0</v>
      </c>
      <c r="GC108" s="64">
        <f t="shared" si="226"/>
        <v>0</v>
      </c>
      <c r="GD108" s="64">
        <f t="shared" si="227"/>
        <v>0</v>
      </c>
      <c r="GE108" s="64">
        <f t="shared" si="228"/>
        <v>0</v>
      </c>
    </row>
    <row r="109" spans="1:187" s="59" customFormat="1" ht="27" hidden="1" customHeight="1" outlineLevel="2">
      <c r="A109" s="57" t="s">
        <v>275</v>
      </c>
      <c r="B109" s="60" t="s">
        <v>274</v>
      </c>
      <c r="C109" s="529"/>
      <c r="D109" s="60" t="s">
        <v>187</v>
      </c>
      <c r="E109" s="359" t="s">
        <v>21</v>
      </c>
      <c r="F109" s="367"/>
      <c r="G109" s="55"/>
      <c r="H109" s="55"/>
      <c r="I109" s="55"/>
      <c r="J109" s="55">
        <v>2021</v>
      </c>
      <c r="K109" s="55">
        <v>2021</v>
      </c>
      <c r="L109" s="55"/>
      <c r="M109" s="34">
        <f t="shared" si="263"/>
        <v>250.37</v>
      </c>
      <c r="N109" s="34"/>
      <c r="O109" s="34">
        <f t="shared" si="264"/>
        <v>250.37</v>
      </c>
      <c r="P109" s="34">
        <f t="shared" si="265"/>
        <v>0</v>
      </c>
      <c r="Q109" s="34">
        <f t="shared" si="265"/>
        <v>0</v>
      </c>
      <c r="R109" s="34">
        <f t="shared" si="265"/>
        <v>0</v>
      </c>
      <c r="S109" s="34">
        <f t="shared" si="265"/>
        <v>0</v>
      </c>
      <c r="T109" s="34">
        <f t="shared" si="265"/>
        <v>0</v>
      </c>
      <c r="U109" s="34">
        <f t="shared" si="265"/>
        <v>0</v>
      </c>
      <c r="V109" s="66">
        <f t="shared" si="260"/>
        <v>0</v>
      </c>
      <c r="W109" s="34"/>
      <c r="X109" s="34"/>
      <c r="Y109" s="34"/>
      <c r="Z109" s="34"/>
      <c r="AA109" s="34"/>
      <c r="AB109" s="34"/>
      <c r="AC109" s="34"/>
      <c r="AD109" s="34"/>
      <c r="AE109" s="34"/>
      <c r="AF109" s="34"/>
      <c r="AG109" s="34">
        <f t="shared" si="271"/>
        <v>0</v>
      </c>
      <c r="AH109" s="34">
        <f t="shared" si="271"/>
        <v>0</v>
      </c>
      <c r="AI109" s="34">
        <f t="shared" si="244"/>
        <v>0</v>
      </c>
      <c r="AJ109" s="34"/>
      <c r="AK109" s="34"/>
      <c r="AL109" s="34"/>
      <c r="AM109" s="34"/>
      <c r="AN109" s="34"/>
      <c r="AO109" s="34"/>
      <c r="AP109" s="34"/>
      <c r="AQ109" s="34"/>
      <c r="AR109" s="34"/>
      <c r="AS109" s="34">
        <f t="shared" si="272"/>
        <v>250.37</v>
      </c>
      <c r="AT109" s="34">
        <f t="shared" si="272"/>
        <v>250.37</v>
      </c>
      <c r="AU109" s="34"/>
      <c r="AV109" s="34">
        <f t="shared" si="266"/>
        <v>0</v>
      </c>
      <c r="AW109" s="34">
        <f t="shared" si="266"/>
        <v>0</v>
      </c>
      <c r="AX109" s="34"/>
      <c r="AY109" s="34">
        <f t="shared" si="267"/>
        <v>250.37</v>
      </c>
      <c r="AZ109" s="34">
        <f t="shared" si="267"/>
        <v>250.37</v>
      </c>
      <c r="BA109" s="34"/>
      <c r="BB109" s="34"/>
      <c r="BC109" s="185"/>
      <c r="BD109" s="185"/>
      <c r="BE109" s="245"/>
      <c r="BF109" s="245"/>
      <c r="BG109" s="245"/>
      <c r="BH109" s="245"/>
      <c r="BI109" s="185">
        <v>250.37</v>
      </c>
      <c r="BJ109" s="185">
        <v>250.37</v>
      </c>
      <c r="BK109" s="34"/>
      <c r="BL109" s="34"/>
      <c r="BM109" s="34">
        <f t="shared" si="268"/>
        <v>0</v>
      </c>
      <c r="BN109" s="34">
        <f t="shared" si="268"/>
        <v>0</v>
      </c>
      <c r="BO109" s="245"/>
      <c r="BP109" s="245"/>
      <c r="BQ109" s="245"/>
      <c r="BR109" s="245"/>
      <c r="BS109" s="245"/>
      <c r="BT109" s="245"/>
      <c r="BU109" s="245"/>
      <c r="BV109" s="245"/>
      <c r="BW109" s="245"/>
      <c r="BX109" s="245"/>
      <c r="BY109" s="245"/>
      <c r="BZ109" s="245"/>
      <c r="CA109" s="34">
        <f t="shared" si="269"/>
        <v>0</v>
      </c>
      <c r="CB109" s="34">
        <f t="shared" si="269"/>
        <v>0</v>
      </c>
      <c r="CC109" s="245"/>
      <c r="CD109" s="245"/>
      <c r="CE109" s="245"/>
      <c r="CF109" s="245"/>
      <c r="CG109" s="245"/>
      <c r="CH109" s="245"/>
      <c r="CI109" s="245"/>
      <c r="CJ109" s="245"/>
      <c r="CK109" s="245"/>
      <c r="CL109" s="245"/>
      <c r="CM109" s="245"/>
      <c r="CN109" s="245"/>
      <c r="CO109" s="34">
        <f t="shared" si="270"/>
        <v>0</v>
      </c>
      <c r="CP109" s="34">
        <f t="shared" si="270"/>
        <v>0</v>
      </c>
      <c r="CQ109" s="34"/>
      <c r="CR109" s="34"/>
      <c r="CS109" s="34"/>
      <c r="CT109" s="34"/>
      <c r="CU109" s="34"/>
      <c r="CV109" s="34"/>
      <c r="CW109" s="34"/>
      <c r="CX109" s="34"/>
      <c r="CY109" s="34"/>
      <c r="CZ109" s="58"/>
      <c r="DA109" s="58"/>
      <c r="DB109" s="58"/>
      <c r="DC109" s="245"/>
      <c r="DD109" s="245"/>
      <c r="DE109" s="245"/>
      <c r="DF109" s="245"/>
      <c r="DG109" s="245"/>
      <c r="DH109" s="245"/>
      <c r="DI109" s="245"/>
      <c r="DJ109" s="245"/>
      <c r="DK109" s="34"/>
      <c r="DL109" s="34"/>
      <c r="DM109" s="34"/>
      <c r="DN109" s="64">
        <f t="shared" si="229"/>
        <v>250.37</v>
      </c>
      <c r="DO109" s="64">
        <f t="shared" si="167"/>
        <v>250.37</v>
      </c>
      <c r="DP109" s="64">
        <f t="shared" si="230"/>
        <v>0</v>
      </c>
      <c r="DQ109" s="64">
        <f t="shared" si="168"/>
        <v>0</v>
      </c>
      <c r="DR109" s="64">
        <f t="shared" si="169"/>
        <v>0</v>
      </c>
      <c r="DS109" s="64">
        <f t="shared" si="170"/>
        <v>0</v>
      </c>
      <c r="DT109" s="64">
        <f t="shared" si="171"/>
        <v>0</v>
      </c>
      <c r="DU109" s="64">
        <f t="shared" si="172"/>
        <v>0</v>
      </c>
      <c r="DV109" s="64">
        <f t="shared" si="173"/>
        <v>0</v>
      </c>
      <c r="DW109" s="64">
        <f t="shared" si="174"/>
        <v>0</v>
      </c>
      <c r="DX109" s="64">
        <f t="shared" si="175"/>
        <v>250.37</v>
      </c>
      <c r="DY109" s="64">
        <f t="shared" si="176"/>
        <v>250.37</v>
      </c>
      <c r="DZ109" s="64">
        <f t="shared" si="177"/>
        <v>0</v>
      </c>
      <c r="EA109" s="64">
        <f t="shared" si="178"/>
        <v>0</v>
      </c>
      <c r="EB109" s="64">
        <f t="shared" si="231"/>
        <v>0</v>
      </c>
      <c r="EC109" s="64">
        <f t="shared" si="179"/>
        <v>0</v>
      </c>
      <c r="ED109" s="64">
        <f t="shared" si="180"/>
        <v>0</v>
      </c>
      <c r="EE109" s="64">
        <f t="shared" si="181"/>
        <v>0</v>
      </c>
      <c r="EF109" s="64">
        <f t="shared" si="182"/>
        <v>0</v>
      </c>
      <c r="EG109" s="64">
        <f t="shared" si="183"/>
        <v>0</v>
      </c>
      <c r="EH109" s="64">
        <f t="shared" si="184"/>
        <v>0</v>
      </c>
      <c r="EI109" s="64">
        <f t="shared" si="185"/>
        <v>0</v>
      </c>
      <c r="EJ109" s="64">
        <f t="shared" si="186"/>
        <v>0</v>
      </c>
      <c r="EK109" s="64">
        <f t="shared" si="187"/>
        <v>0</v>
      </c>
      <c r="EL109" s="64">
        <f t="shared" si="188"/>
        <v>0</v>
      </c>
      <c r="EM109" s="64">
        <f t="shared" si="189"/>
        <v>0</v>
      </c>
      <c r="EN109" s="64">
        <f t="shared" si="190"/>
        <v>0</v>
      </c>
      <c r="EO109" s="64">
        <f t="shared" si="191"/>
        <v>0</v>
      </c>
      <c r="EP109" s="64">
        <f t="shared" si="232"/>
        <v>0</v>
      </c>
      <c r="EQ109" s="64">
        <f t="shared" si="192"/>
        <v>0</v>
      </c>
      <c r="ER109" s="64">
        <f t="shared" si="193"/>
        <v>0</v>
      </c>
      <c r="ES109" s="64">
        <f t="shared" si="194"/>
        <v>0</v>
      </c>
      <c r="ET109" s="64">
        <f t="shared" si="195"/>
        <v>0</v>
      </c>
      <c r="EU109" s="64">
        <f t="shared" si="196"/>
        <v>0</v>
      </c>
      <c r="EV109" s="64">
        <f t="shared" si="197"/>
        <v>0</v>
      </c>
      <c r="EW109" s="64">
        <f t="shared" si="198"/>
        <v>0</v>
      </c>
      <c r="EX109" s="64">
        <f t="shared" si="199"/>
        <v>0</v>
      </c>
      <c r="EY109" s="64">
        <f t="shared" si="200"/>
        <v>0</v>
      </c>
      <c r="EZ109" s="64">
        <f t="shared" si="201"/>
        <v>0</v>
      </c>
      <c r="FA109" s="64">
        <f t="shared" si="202"/>
        <v>0</v>
      </c>
      <c r="FB109" s="64">
        <f t="shared" si="203"/>
        <v>0</v>
      </c>
      <c r="FC109" s="64">
        <f t="shared" si="204"/>
        <v>0</v>
      </c>
      <c r="FD109" s="64">
        <f t="shared" si="233"/>
        <v>0</v>
      </c>
      <c r="FE109" s="64">
        <f t="shared" si="205"/>
        <v>0</v>
      </c>
      <c r="FF109" s="64">
        <f t="shared" si="206"/>
        <v>0</v>
      </c>
      <c r="FG109" s="64">
        <f t="shared" si="207"/>
        <v>0</v>
      </c>
      <c r="FH109" s="64">
        <f t="shared" si="208"/>
        <v>0</v>
      </c>
      <c r="FI109" s="64">
        <f t="shared" si="209"/>
        <v>0</v>
      </c>
      <c r="FJ109" s="64">
        <f t="shared" si="210"/>
        <v>0</v>
      </c>
      <c r="FK109" s="64">
        <f t="shared" si="211"/>
        <v>0</v>
      </c>
      <c r="FL109" s="64">
        <f t="shared" si="212"/>
        <v>0</v>
      </c>
      <c r="FM109" s="64">
        <f t="shared" si="213"/>
        <v>0</v>
      </c>
      <c r="FN109" s="64">
        <f t="shared" si="214"/>
        <v>0</v>
      </c>
      <c r="FO109" s="64">
        <f t="shared" si="215"/>
        <v>0</v>
      </c>
      <c r="FP109" s="64">
        <f t="shared" si="216"/>
        <v>0</v>
      </c>
      <c r="FQ109" s="64">
        <f t="shared" si="217"/>
        <v>0</v>
      </c>
      <c r="FR109" s="380">
        <f t="shared" si="165"/>
        <v>250.37</v>
      </c>
      <c r="FS109" s="380">
        <f t="shared" si="166"/>
        <v>250.37</v>
      </c>
      <c r="FT109" s="64">
        <f t="shared" si="234"/>
        <v>0</v>
      </c>
      <c r="FU109" s="64">
        <f t="shared" si="218"/>
        <v>0</v>
      </c>
      <c r="FV109" s="64">
        <f t="shared" si="219"/>
        <v>0</v>
      </c>
      <c r="FW109" s="64">
        <f t="shared" si="220"/>
        <v>0</v>
      </c>
      <c r="FX109" s="64">
        <f t="shared" si="221"/>
        <v>0</v>
      </c>
      <c r="FY109" s="64">
        <f t="shared" si="222"/>
        <v>0</v>
      </c>
      <c r="FZ109" s="64">
        <f t="shared" si="223"/>
        <v>0</v>
      </c>
      <c r="GA109" s="64">
        <f t="shared" si="224"/>
        <v>0</v>
      </c>
      <c r="GB109" s="64">
        <f t="shared" si="225"/>
        <v>250.37</v>
      </c>
      <c r="GC109" s="64">
        <f t="shared" si="226"/>
        <v>250.37</v>
      </c>
      <c r="GD109" s="64">
        <f t="shared" si="227"/>
        <v>0</v>
      </c>
      <c r="GE109" s="64">
        <f t="shared" si="228"/>
        <v>0</v>
      </c>
    </row>
    <row r="110" spans="1:187" s="59" customFormat="1" ht="27" hidden="1" customHeight="1" outlineLevel="2">
      <c r="A110" s="57" t="s">
        <v>278</v>
      </c>
      <c r="B110" s="60" t="s">
        <v>276</v>
      </c>
      <c r="C110" s="529"/>
      <c r="D110" s="60" t="s">
        <v>194</v>
      </c>
      <c r="E110" s="359" t="s">
        <v>21</v>
      </c>
      <c r="F110" s="367"/>
      <c r="G110" s="55"/>
      <c r="H110" s="55"/>
      <c r="I110" s="55"/>
      <c r="J110" s="55">
        <v>2018</v>
      </c>
      <c r="K110" s="55">
        <v>2018</v>
      </c>
      <c r="L110" s="55"/>
      <c r="M110" s="34">
        <f t="shared" si="263"/>
        <v>170</v>
      </c>
      <c r="N110" s="34"/>
      <c r="O110" s="34">
        <f t="shared" si="264"/>
        <v>170</v>
      </c>
      <c r="P110" s="34">
        <f t="shared" si="265"/>
        <v>0</v>
      </c>
      <c r="Q110" s="34">
        <f t="shared" si="265"/>
        <v>0</v>
      </c>
      <c r="R110" s="34">
        <f t="shared" si="265"/>
        <v>170</v>
      </c>
      <c r="S110" s="34">
        <f t="shared" si="265"/>
        <v>170</v>
      </c>
      <c r="T110" s="34">
        <f t="shared" si="265"/>
        <v>0</v>
      </c>
      <c r="U110" s="34">
        <f t="shared" si="265"/>
        <v>0</v>
      </c>
      <c r="V110" s="66">
        <f t="shared" si="260"/>
        <v>0</v>
      </c>
      <c r="W110" s="34"/>
      <c r="X110" s="34"/>
      <c r="Y110" s="34"/>
      <c r="Z110" s="34"/>
      <c r="AA110" s="34"/>
      <c r="AB110" s="34"/>
      <c r="AC110" s="34"/>
      <c r="AD110" s="34"/>
      <c r="AE110" s="34"/>
      <c r="AF110" s="34"/>
      <c r="AG110" s="34">
        <f t="shared" si="271"/>
        <v>0</v>
      </c>
      <c r="AH110" s="34">
        <f t="shared" si="271"/>
        <v>0</v>
      </c>
      <c r="AI110" s="34">
        <f t="shared" si="244"/>
        <v>0</v>
      </c>
      <c r="AJ110" s="34"/>
      <c r="AK110" s="34"/>
      <c r="AL110" s="34"/>
      <c r="AM110" s="34"/>
      <c r="AN110" s="34"/>
      <c r="AO110" s="34"/>
      <c r="AP110" s="34"/>
      <c r="AQ110" s="34"/>
      <c r="AR110" s="34"/>
      <c r="AS110" s="34">
        <f t="shared" si="272"/>
        <v>0</v>
      </c>
      <c r="AT110" s="34">
        <f t="shared" si="272"/>
        <v>0</v>
      </c>
      <c r="AU110" s="34"/>
      <c r="AV110" s="34">
        <f t="shared" si="266"/>
        <v>0</v>
      </c>
      <c r="AW110" s="34">
        <f t="shared" si="266"/>
        <v>0</v>
      </c>
      <c r="AX110" s="34"/>
      <c r="AY110" s="34">
        <f t="shared" si="267"/>
        <v>170</v>
      </c>
      <c r="AZ110" s="34">
        <f t="shared" si="267"/>
        <v>170</v>
      </c>
      <c r="BA110" s="34"/>
      <c r="BB110" s="34"/>
      <c r="BC110" s="185">
        <v>170</v>
      </c>
      <c r="BD110" s="185">
        <v>170</v>
      </c>
      <c r="BE110" s="245"/>
      <c r="BF110" s="245"/>
      <c r="BG110" s="245"/>
      <c r="BH110" s="245"/>
      <c r="BI110" s="185">
        <v>0</v>
      </c>
      <c r="BJ110" s="185"/>
      <c r="BK110" s="34"/>
      <c r="BL110" s="34"/>
      <c r="BM110" s="34">
        <f t="shared" si="268"/>
        <v>0</v>
      </c>
      <c r="BN110" s="34">
        <f t="shared" si="268"/>
        <v>0</v>
      </c>
      <c r="BO110" s="245"/>
      <c r="BP110" s="245"/>
      <c r="BQ110" s="245"/>
      <c r="BR110" s="245"/>
      <c r="BS110" s="245"/>
      <c r="BT110" s="245"/>
      <c r="BU110" s="245"/>
      <c r="BV110" s="245"/>
      <c r="BW110" s="245"/>
      <c r="BX110" s="245"/>
      <c r="BY110" s="245"/>
      <c r="BZ110" s="245"/>
      <c r="CA110" s="34">
        <f t="shared" si="269"/>
        <v>0</v>
      </c>
      <c r="CB110" s="34">
        <f t="shared" si="269"/>
        <v>0</v>
      </c>
      <c r="CC110" s="245"/>
      <c r="CD110" s="245"/>
      <c r="CE110" s="245"/>
      <c r="CF110" s="245"/>
      <c r="CG110" s="245"/>
      <c r="CH110" s="245"/>
      <c r="CI110" s="245"/>
      <c r="CJ110" s="245"/>
      <c r="CK110" s="245"/>
      <c r="CL110" s="245"/>
      <c r="CM110" s="245"/>
      <c r="CN110" s="245"/>
      <c r="CO110" s="34">
        <f t="shared" si="270"/>
        <v>0</v>
      </c>
      <c r="CP110" s="34">
        <f t="shared" si="270"/>
        <v>0</v>
      </c>
      <c r="CQ110" s="34"/>
      <c r="CR110" s="34"/>
      <c r="CS110" s="34"/>
      <c r="CT110" s="34"/>
      <c r="CU110" s="34"/>
      <c r="CV110" s="34"/>
      <c r="CW110" s="34"/>
      <c r="CX110" s="34"/>
      <c r="CY110" s="34"/>
      <c r="CZ110" s="58"/>
      <c r="DA110" s="58"/>
      <c r="DB110" s="58"/>
      <c r="DC110" s="245"/>
      <c r="DD110" s="245"/>
      <c r="DE110" s="245"/>
      <c r="DF110" s="245"/>
      <c r="DG110" s="245"/>
      <c r="DH110" s="245"/>
      <c r="DI110" s="245"/>
      <c r="DJ110" s="245"/>
      <c r="DK110" s="34"/>
      <c r="DL110" s="34"/>
      <c r="DM110" s="34"/>
      <c r="DN110" s="64">
        <f t="shared" si="229"/>
        <v>170</v>
      </c>
      <c r="DO110" s="64">
        <f t="shared" si="167"/>
        <v>170</v>
      </c>
      <c r="DP110" s="64">
        <f t="shared" si="230"/>
        <v>0</v>
      </c>
      <c r="DQ110" s="64">
        <f t="shared" si="168"/>
        <v>0</v>
      </c>
      <c r="DR110" s="64">
        <f t="shared" si="169"/>
        <v>170</v>
      </c>
      <c r="DS110" s="64">
        <f t="shared" si="170"/>
        <v>170</v>
      </c>
      <c r="DT110" s="64">
        <f t="shared" si="171"/>
        <v>0</v>
      </c>
      <c r="DU110" s="64">
        <f t="shared" si="172"/>
        <v>0</v>
      </c>
      <c r="DV110" s="64">
        <f t="shared" si="173"/>
        <v>0</v>
      </c>
      <c r="DW110" s="64">
        <f t="shared" si="174"/>
        <v>0</v>
      </c>
      <c r="DX110" s="64">
        <f t="shared" si="175"/>
        <v>0</v>
      </c>
      <c r="DY110" s="64">
        <f t="shared" si="176"/>
        <v>0</v>
      </c>
      <c r="DZ110" s="64">
        <f t="shared" si="177"/>
        <v>0</v>
      </c>
      <c r="EA110" s="64">
        <f t="shared" si="178"/>
        <v>0</v>
      </c>
      <c r="EB110" s="64">
        <f t="shared" si="231"/>
        <v>0</v>
      </c>
      <c r="EC110" s="64">
        <f t="shared" si="179"/>
        <v>0</v>
      </c>
      <c r="ED110" s="64">
        <f t="shared" si="180"/>
        <v>0</v>
      </c>
      <c r="EE110" s="64">
        <f t="shared" si="181"/>
        <v>0</v>
      </c>
      <c r="EF110" s="64">
        <f t="shared" si="182"/>
        <v>0</v>
      </c>
      <c r="EG110" s="64">
        <f t="shared" si="183"/>
        <v>0</v>
      </c>
      <c r="EH110" s="64">
        <f t="shared" si="184"/>
        <v>0</v>
      </c>
      <c r="EI110" s="64">
        <f t="shared" si="185"/>
        <v>0</v>
      </c>
      <c r="EJ110" s="64">
        <f t="shared" si="186"/>
        <v>0</v>
      </c>
      <c r="EK110" s="64">
        <f t="shared" si="187"/>
        <v>0</v>
      </c>
      <c r="EL110" s="64">
        <f t="shared" si="188"/>
        <v>0</v>
      </c>
      <c r="EM110" s="64">
        <f t="shared" si="189"/>
        <v>0</v>
      </c>
      <c r="EN110" s="64">
        <f t="shared" si="190"/>
        <v>0</v>
      </c>
      <c r="EO110" s="64">
        <f t="shared" si="191"/>
        <v>0</v>
      </c>
      <c r="EP110" s="64">
        <f t="shared" si="232"/>
        <v>0</v>
      </c>
      <c r="EQ110" s="64">
        <f t="shared" si="192"/>
        <v>0</v>
      </c>
      <c r="ER110" s="64">
        <f t="shared" si="193"/>
        <v>0</v>
      </c>
      <c r="ES110" s="64">
        <f t="shared" si="194"/>
        <v>0</v>
      </c>
      <c r="ET110" s="64">
        <f t="shared" si="195"/>
        <v>0</v>
      </c>
      <c r="EU110" s="64">
        <f t="shared" si="196"/>
        <v>0</v>
      </c>
      <c r="EV110" s="64">
        <f t="shared" si="197"/>
        <v>0</v>
      </c>
      <c r="EW110" s="64">
        <f t="shared" si="198"/>
        <v>0</v>
      </c>
      <c r="EX110" s="64">
        <f t="shared" si="199"/>
        <v>0</v>
      </c>
      <c r="EY110" s="64">
        <f t="shared" si="200"/>
        <v>0</v>
      </c>
      <c r="EZ110" s="64">
        <f t="shared" si="201"/>
        <v>0</v>
      </c>
      <c r="FA110" s="64">
        <f t="shared" si="202"/>
        <v>0</v>
      </c>
      <c r="FB110" s="64">
        <f t="shared" si="203"/>
        <v>0</v>
      </c>
      <c r="FC110" s="64">
        <f t="shared" si="204"/>
        <v>0</v>
      </c>
      <c r="FD110" s="64">
        <f t="shared" si="233"/>
        <v>0</v>
      </c>
      <c r="FE110" s="64">
        <f t="shared" si="205"/>
        <v>0</v>
      </c>
      <c r="FF110" s="64">
        <f t="shared" si="206"/>
        <v>0</v>
      </c>
      <c r="FG110" s="64">
        <f t="shared" si="207"/>
        <v>0</v>
      </c>
      <c r="FH110" s="64">
        <f t="shared" si="208"/>
        <v>0</v>
      </c>
      <c r="FI110" s="64">
        <f t="shared" si="209"/>
        <v>0</v>
      </c>
      <c r="FJ110" s="64">
        <f t="shared" si="210"/>
        <v>0</v>
      </c>
      <c r="FK110" s="64">
        <f t="shared" si="211"/>
        <v>0</v>
      </c>
      <c r="FL110" s="64">
        <f t="shared" si="212"/>
        <v>0</v>
      </c>
      <c r="FM110" s="64">
        <f t="shared" si="213"/>
        <v>0</v>
      </c>
      <c r="FN110" s="64">
        <f t="shared" si="214"/>
        <v>0</v>
      </c>
      <c r="FO110" s="64">
        <f t="shared" si="215"/>
        <v>0</v>
      </c>
      <c r="FP110" s="64">
        <f t="shared" si="216"/>
        <v>0</v>
      </c>
      <c r="FQ110" s="64">
        <f t="shared" si="217"/>
        <v>0</v>
      </c>
      <c r="FR110" s="380">
        <f t="shared" si="165"/>
        <v>170</v>
      </c>
      <c r="FS110" s="380">
        <f t="shared" si="166"/>
        <v>170</v>
      </c>
      <c r="FT110" s="64">
        <f t="shared" si="234"/>
        <v>0</v>
      </c>
      <c r="FU110" s="64">
        <f t="shared" si="218"/>
        <v>0</v>
      </c>
      <c r="FV110" s="64">
        <f t="shared" si="219"/>
        <v>170</v>
      </c>
      <c r="FW110" s="64">
        <f t="shared" si="220"/>
        <v>170</v>
      </c>
      <c r="FX110" s="64">
        <f t="shared" si="221"/>
        <v>0</v>
      </c>
      <c r="FY110" s="64">
        <f t="shared" si="222"/>
        <v>0</v>
      </c>
      <c r="FZ110" s="64">
        <f t="shared" si="223"/>
        <v>0</v>
      </c>
      <c r="GA110" s="64">
        <f t="shared" si="224"/>
        <v>0</v>
      </c>
      <c r="GB110" s="64">
        <f t="shared" si="225"/>
        <v>0</v>
      </c>
      <c r="GC110" s="64">
        <f t="shared" si="226"/>
        <v>0</v>
      </c>
      <c r="GD110" s="64">
        <f t="shared" si="227"/>
        <v>0</v>
      </c>
      <c r="GE110" s="64">
        <f t="shared" si="228"/>
        <v>0</v>
      </c>
    </row>
    <row r="111" spans="1:187" s="59" customFormat="1" ht="27" hidden="1" customHeight="1" outlineLevel="2">
      <c r="A111" s="57"/>
      <c r="B111" s="60" t="s">
        <v>266</v>
      </c>
      <c r="C111" s="529"/>
      <c r="D111" s="60"/>
      <c r="E111" s="359"/>
      <c r="F111" s="367"/>
      <c r="G111" s="55"/>
      <c r="H111" s="55"/>
      <c r="I111" s="55"/>
      <c r="J111" s="55">
        <v>2019</v>
      </c>
      <c r="K111" s="55">
        <v>2019</v>
      </c>
      <c r="L111" s="55"/>
      <c r="M111" s="34"/>
      <c r="N111" s="34"/>
      <c r="O111" s="34"/>
      <c r="P111" s="34"/>
      <c r="Q111" s="34"/>
      <c r="R111" s="34"/>
      <c r="S111" s="34"/>
      <c r="T111" s="34"/>
      <c r="U111" s="34"/>
      <c r="V111" s="66">
        <f t="shared" si="260"/>
        <v>0</v>
      </c>
      <c r="W111" s="34">
        <v>117.94200000000001</v>
      </c>
      <c r="X111" s="34"/>
      <c r="Y111" s="34"/>
      <c r="Z111" s="34"/>
      <c r="AA111" s="34"/>
      <c r="AB111" s="34"/>
      <c r="AC111" s="34"/>
      <c r="AD111" s="34"/>
      <c r="AE111" s="34"/>
      <c r="AF111" s="34"/>
      <c r="AG111" s="34"/>
      <c r="AH111" s="34"/>
      <c r="AI111" s="34">
        <f t="shared" si="244"/>
        <v>0</v>
      </c>
      <c r="AJ111" s="34"/>
      <c r="AK111" s="34"/>
      <c r="AL111" s="34"/>
      <c r="AM111" s="34"/>
      <c r="AN111" s="34"/>
      <c r="AO111" s="34"/>
      <c r="AP111" s="34"/>
      <c r="AQ111" s="34"/>
      <c r="AR111" s="34"/>
      <c r="AS111" s="34"/>
      <c r="AT111" s="34"/>
      <c r="AU111" s="34"/>
      <c r="AV111" s="34"/>
      <c r="AW111" s="34"/>
      <c r="AX111" s="34"/>
      <c r="AY111" s="34"/>
      <c r="AZ111" s="34"/>
      <c r="BA111" s="34"/>
      <c r="BB111" s="34"/>
      <c r="BC111" s="185"/>
      <c r="BD111" s="185"/>
      <c r="BE111" s="245"/>
      <c r="BF111" s="245"/>
      <c r="BG111" s="245"/>
      <c r="BH111" s="245"/>
      <c r="BI111" s="185"/>
      <c r="BJ111" s="185"/>
      <c r="BK111" s="34"/>
      <c r="BL111" s="34"/>
      <c r="BM111" s="34"/>
      <c r="BN111" s="34"/>
      <c r="BO111" s="245"/>
      <c r="BP111" s="245"/>
      <c r="BQ111" s="245"/>
      <c r="BR111" s="245"/>
      <c r="BS111" s="245"/>
      <c r="BT111" s="245"/>
      <c r="BU111" s="245"/>
      <c r="BV111" s="245"/>
      <c r="BW111" s="245"/>
      <c r="BX111" s="245"/>
      <c r="BY111" s="245"/>
      <c r="BZ111" s="245"/>
      <c r="CA111" s="34"/>
      <c r="CB111" s="34"/>
      <c r="CC111" s="245"/>
      <c r="CD111" s="245"/>
      <c r="CE111" s="245"/>
      <c r="CF111" s="245"/>
      <c r="CG111" s="245"/>
      <c r="CH111" s="245"/>
      <c r="CI111" s="245"/>
      <c r="CJ111" s="245"/>
      <c r="CK111" s="245"/>
      <c r="CL111" s="245"/>
      <c r="CM111" s="245"/>
      <c r="CN111" s="245"/>
      <c r="CO111" s="34"/>
      <c r="CP111" s="34"/>
      <c r="CQ111" s="34"/>
      <c r="CR111" s="34"/>
      <c r="CS111" s="34"/>
      <c r="CT111" s="34"/>
      <c r="CU111" s="34"/>
      <c r="CV111" s="34"/>
      <c r="CW111" s="34"/>
      <c r="CX111" s="34"/>
      <c r="CY111" s="34"/>
      <c r="CZ111" s="58"/>
      <c r="DA111" s="58"/>
      <c r="DB111" s="58"/>
      <c r="DC111" s="245"/>
      <c r="DD111" s="245"/>
      <c r="DE111" s="245"/>
      <c r="DF111" s="245"/>
      <c r="DG111" s="245"/>
      <c r="DH111" s="245"/>
      <c r="DI111" s="245"/>
      <c r="DJ111" s="245"/>
      <c r="DK111" s="34"/>
      <c r="DL111" s="34"/>
      <c r="DM111" s="34"/>
      <c r="DN111" s="64">
        <f t="shared" si="229"/>
        <v>0</v>
      </c>
      <c r="DO111" s="64">
        <f t="shared" si="167"/>
        <v>0</v>
      </c>
      <c r="DP111" s="64">
        <f t="shared" si="230"/>
        <v>0</v>
      </c>
      <c r="DQ111" s="64">
        <f t="shared" si="168"/>
        <v>0</v>
      </c>
      <c r="DR111" s="64">
        <f t="shared" si="169"/>
        <v>0</v>
      </c>
      <c r="DS111" s="64">
        <f t="shared" si="170"/>
        <v>0</v>
      </c>
      <c r="DT111" s="64">
        <f t="shared" si="171"/>
        <v>0</v>
      </c>
      <c r="DU111" s="64">
        <f t="shared" si="172"/>
        <v>0</v>
      </c>
      <c r="DV111" s="64">
        <f t="shared" si="173"/>
        <v>0</v>
      </c>
      <c r="DW111" s="64">
        <f t="shared" si="174"/>
        <v>0</v>
      </c>
      <c r="DX111" s="64">
        <f t="shared" si="175"/>
        <v>0</v>
      </c>
      <c r="DY111" s="64">
        <f t="shared" si="176"/>
        <v>0</v>
      </c>
      <c r="DZ111" s="64">
        <f t="shared" si="177"/>
        <v>0</v>
      </c>
      <c r="EA111" s="64">
        <f t="shared" si="178"/>
        <v>0</v>
      </c>
      <c r="EB111" s="64">
        <f t="shared" si="231"/>
        <v>0</v>
      </c>
      <c r="EC111" s="64">
        <f t="shared" si="179"/>
        <v>0</v>
      </c>
      <c r="ED111" s="64">
        <f t="shared" si="180"/>
        <v>0</v>
      </c>
      <c r="EE111" s="64">
        <f t="shared" si="181"/>
        <v>0</v>
      </c>
      <c r="EF111" s="64">
        <f t="shared" si="182"/>
        <v>0</v>
      </c>
      <c r="EG111" s="64">
        <f t="shared" si="183"/>
        <v>0</v>
      </c>
      <c r="EH111" s="64">
        <f t="shared" si="184"/>
        <v>0</v>
      </c>
      <c r="EI111" s="64">
        <f t="shared" si="185"/>
        <v>0</v>
      </c>
      <c r="EJ111" s="64">
        <f t="shared" si="186"/>
        <v>0</v>
      </c>
      <c r="EK111" s="64">
        <f t="shared" si="187"/>
        <v>0</v>
      </c>
      <c r="EL111" s="64">
        <f t="shared" si="188"/>
        <v>0</v>
      </c>
      <c r="EM111" s="64">
        <f t="shared" si="189"/>
        <v>0</v>
      </c>
      <c r="EN111" s="64">
        <f t="shared" si="190"/>
        <v>0</v>
      </c>
      <c r="EO111" s="64">
        <f t="shared" si="191"/>
        <v>0</v>
      </c>
      <c r="EP111" s="64">
        <f t="shared" si="232"/>
        <v>0</v>
      </c>
      <c r="EQ111" s="64">
        <f t="shared" si="192"/>
        <v>0</v>
      </c>
      <c r="ER111" s="64">
        <f t="shared" si="193"/>
        <v>0</v>
      </c>
      <c r="ES111" s="64">
        <f t="shared" si="194"/>
        <v>0</v>
      </c>
      <c r="ET111" s="64">
        <f t="shared" si="195"/>
        <v>0</v>
      </c>
      <c r="EU111" s="64">
        <f t="shared" si="196"/>
        <v>0</v>
      </c>
      <c r="EV111" s="64">
        <f t="shared" si="197"/>
        <v>0</v>
      </c>
      <c r="EW111" s="64">
        <f t="shared" si="198"/>
        <v>0</v>
      </c>
      <c r="EX111" s="64">
        <f t="shared" si="199"/>
        <v>0</v>
      </c>
      <c r="EY111" s="64">
        <f t="shared" si="200"/>
        <v>0</v>
      </c>
      <c r="EZ111" s="64">
        <f t="shared" si="201"/>
        <v>0</v>
      </c>
      <c r="FA111" s="64">
        <f t="shared" si="202"/>
        <v>0</v>
      </c>
      <c r="FB111" s="64">
        <f t="shared" si="203"/>
        <v>0</v>
      </c>
      <c r="FC111" s="64">
        <f t="shared" si="204"/>
        <v>0</v>
      </c>
      <c r="FD111" s="64">
        <f t="shared" si="233"/>
        <v>0</v>
      </c>
      <c r="FE111" s="64">
        <f t="shared" si="205"/>
        <v>0</v>
      </c>
      <c r="FF111" s="64">
        <f t="shared" si="206"/>
        <v>0</v>
      </c>
      <c r="FG111" s="64">
        <f t="shared" si="207"/>
        <v>0</v>
      </c>
      <c r="FH111" s="64">
        <f t="shared" si="208"/>
        <v>0</v>
      </c>
      <c r="FI111" s="64">
        <f t="shared" si="209"/>
        <v>0</v>
      </c>
      <c r="FJ111" s="64">
        <f t="shared" si="210"/>
        <v>0</v>
      </c>
      <c r="FK111" s="64">
        <f t="shared" si="211"/>
        <v>0</v>
      </c>
      <c r="FL111" s="64">
        <f t="shared" si="212"/>
        <v>0</v>
      </c>
      <c r="FM111" s="64">
        <f t="shared" si="213"/>
        <v>0</v>
      </c>
      <c r="FN111" s="64">
        <f t="shared" si="214"/>
        <v>0</v>
      </c>
      <c r="FO111" s="64">
        <f t="shared" si="215"/>
        <v>0</v>
      </c>
      <c r="FP111" s="64">
        <f t="shared" si="216"/>
        <v>0</v>
      </c>
      <c r="FQ111" s="64">
        <f t="shared" si="217"/>
        <v>0</v>
      </c>
      <c r="FR111" s="380">
        <f t="shared" si="165"/>
        <v>0</v>
      </c>
      <c r="FS111" s="380">
        <f t="shared" si="166"/>
        <v>0</v>
      </c>
      <c r="FT111" s="64">
        <f t="shared" si="234"/>
        <v>0</v>
      </c>
      <c r="FU111" s="64">
        <f t="shared" si="218"/>
        <v>0</v>
      </c>
      <c r="FV111" s="64">
        <f t="shared" si="219"/>
        <v>0</v>
      </c>
      <c r="FW111" s="64">
        <f t="shared" si="220"/>
        <v>0</v>
      </c>
      <c r="FX111" s="64">
        <f t="shared" si="221"/>
        <v>0</v>
      </c>
      <c r="FY111" s="64">
        <f t="shared" si="222"/>
        <v>0</v>
      </c>
      <c r="FZ111" s="64">
        <f t="shared" si="223"/>
        <v>0</v>
      </c>
      <c r="GA111" s="64">
        <f t="shared" si="224"/>
        <v>0</v>
      </c>
      <c r="GB111" s="64">
        <f t="shared" si="225"/>
        <v>0</v>
      </c>
      <c r="GC111" s="64">
        <f t="shared" si="226"/>
        <v>0</v>
      </c>
      <c r="GD111" s="64">
        <f t="shared" si="227"/>
        <v>0</v>
      </c>
      <c r="GE111" s="64">
        <f t="shared" si="228"/>
        <v>0</v>
      </c>
    </row>
    <row r="112" spans="1:187" s="59" customFormat="1" ht="27" hidden="1" customHeight="1" outlineLevel="2">
      <c r="A112" s="57" t="s">
        <v>279</v>
      </c>
      <c r="B112" s="60" t="s">
        <v>277</v>
      </c>
      <c r="C112" s="529"/>
      <c r="D112" s="60" t="s">
        <v>361</v>
      </c>
      <c r="E112" s="359" t="s">
        <v>21</v>
      </c>
      <c r="F112" s="367"/>
      <c r="G112" s="55"/>
      <c r="H112" s="55"/>
      <c r="I112" s="55"/>
      <c r="J112" s="55">
        <v>2021</v>
      </c>
      <c r="K112" s="55">
        <v>2021</v>
      </c>
      <c r="L112" s="55"/>
      <c r="M112" s="34">
        <f>+P112+R112+T112+AG112+AS112+AV112</f>
        <v>250.37</v>
      </c>
      <c r="N112" s="34"/>
      <c r="O112" s="34">
        <f t="shared" si="264"/>
        <v>250.37</v>
      </c>
      <c r="P112" s="34">
        <f t="shared" si="265"/>
        <v>0</v>
      </c>
      <c r="Q112" s="34">
        <f t="shared" si="265"/>
        <v>0</v>
      </c>
      <c r="R112" s="34">
        <f t="shared" si="265"/>
        <v>0</v>
      </c>
      <c r="S112" s="34">
        <f t="shared" si="265"/>
        <v>0</v>
      </c>
      <c r="T112" s="34">
        <f t="shared" si="265"/>
        <v>0</v>
      </c>
      <c r="U112" s="34">
        <f t="shared" si="265"/>
        <v>0</v>
      </c>
      <c r="V112" s="66">
        <f t="shared" si="260"/>
        <v>0</v>
      </c>
      <c r="W112" s="34"/>
      <c r="X112" s="34"/>
      <c r="Y112" s="34"/>
      <c r="Z112" s="34"/>
      <c r="AA112" s="34"/>
      <c r="AB112" s="34"/>
      <c r="AC112" s="34"/>
      <c r="AD112" s="34"/>
      <c r="AE112" s="34"/>
      <c r="AF112" s="34"/>
      <c r="AG112" s="34">
        <f t="shared" si="271"/>
        <v>0</v>
      </c>
      <c r="AH112" s="34">
        <f t="shared" si="271"/>
        <v>0</v>
      </c>
      <c r="AI112" s="34">
        <f t="shared" si="244"/>
        <v>0</v>
      </c>
      <c r="AJ112" s="34"/>
      <c r="AK112" s="34"/>
      <c r="AL112" s="34"/>
      <c r="AM112" s="34"/>
      <c r="AN112" s="34"/>
      <c r="AO112" s="34"/>
      <c r="AP112" s="34"/>
      <c r="AQ112" s="34"/>
      <c r="AR112" s="34"/>
      <c r="AS112" s="34">
        <f t="shared" si="272"/>
        <v>250.37</v>
      </c>
      <c r="AT112" s="34">
        <f t="shared" si="272"/>
        <v>250.37</v>
      </c>
      <c r="AU112" s="34"/>
      <c r="AV112" s="34">
        <f t="shared" si="266"/>
        <v>0</v>
      </c>
      <c r="AW112" s="34">
        <f t="shared" si="266"/>
        <v>0</v>
      </c>
      <c r="AX112" s="34"/>
      <c r="AY112" s="34">
        <f t="shared" si="267"/>
        <v>250.37</v>
      </c>
      <c r="AZ112" s="34">
        <f t="shared" si="267"/>
        <v>250.37</v>
      </c>
      <c r="BA112" s="34"/>
      <c r="BB112" s="34"/>
      <c r="BC112" s="245"/>
      <c r="BD112" s="245"/>
      <c r="BE112" s="245"/>
      <c r="BF112" s="245"/>
      <c r="BG112" s="245"/>
      <c r="BH112" s="245"/>
      <c r="BI112" s="185">
        <v>250.37</v>
      </c>
      <c r="BJ112" s="185">
        <v>250.37</v>
      </c>
      <c r="BK112" s="34"/>
      <c r="BL112" s="34"/>
      <c r="BM112" s="34">
        <f t="shared" si="268"/>
        <v>0</v>
      </c>
      <c r="BN112" s="34">
        <f t="shared" si="268"/>
        <v>0</v>
      </c>
      <c r="BO112" s="245"/>
      <c r="BP112" s="245"/>
      <c r="BQ112" s="245"/>
      <c r="BR112" s="245"/>
      <c r="BS112" s="245"/>
      <c r="BT112" s="245"/>
      <c r="BU112" s="245"/>
      <c r="BV112" s="245"/>
      <c r="BW112" s="245"/>
      <c r="BX112" s="245"/>
      <c r="BY112" s="245"/>
      <c r="BZ112" s="245"/>
      <c r="CA112" s="34">
        <f t="shared" si="269"/>
        <v>0</v>
      </c>
      <c r="CB112" s="34">
        <f t="shared" si="269"/>
        <v>0</v>
      </c>
      <c r="CC112" s="245"/>
      <c r="CD112" s="245"/>
      <c r="CE112" s="245"/>
      <c r="CF112" s="245"/>
      <c r="CG112" s="245"/>
      <c r="CH112" s="245"/>
      <c r="CI112" s="245"/>
      <c r="CJ112" s="245"/>
      <c r="CK112" s="245"/>
      <c r="CL112" s="245"/>
      <c r="CM112" s="245"/>
      <c r="CN112" s="245"/>
      <c r="CO112" s="34">
        <f t="shared" si="270"/>
        <v>0</v>
      </c>
      <c r="CP112" s="34">
        <f t="shared" si="270"/>
        <v>0</v>
      </c>
      <c r="CQ112" s="34"/>
      <c r="CR112" s="34"/>
      <c r="CS112" s="34"/>
      <c r="CT112" s="34"/>
      <c r="CU112" s="34"/>
      <c r="CV112" s="34"/>
      <c r="CW112" s="34"/>
      <c r="CX112" s="34"/>
      <c r="CY112" s="34"/>
      <c r="CZ112" s="58"/>
      <c r="DA112" s="58"/>
      <c r="DB112" s="58"/>
      <c r="DC112" s="245"/>
      <c r="DD112" s="245"/>
      <c r="DE112" s="245"/>
      <c r="DF112" s="245"/>
      <c r="DG112" s="245"/>
      <c r="DH112" s="245"/>
      <c r="DI112" s="245"/>
      <c r="DJ112" s="245"/>
      <c r="DK112" s="34"/>
      <c r="DL112" s="34"/>
      <c r="DM112" s="34"/>
      <c r="DN112" s="64">
        <f t="shared" si="229"/>
        <v>250.37</v>
      </c>
      <c r="DO112" s="64">
        <f t="shared" si="167"/>
        <v>250.37</v>
      </c>
      <c r="DP112" s="64">
        <f t="shared" si="230"/>
        <v>0</v>
      </c>
      <c r="DQ112" s="64">
        <f t="shared" si="168"/>
        <v>0</v>
      </c>
      <c r="DR112" s="64">
        <f t="shared" si="169"/>
        <v>0</v>
      </c>
      <c r="DS112" s="64">
        <f t="shared" si="170"/>
        <v>0</v>
      </c>
      <c r="DT112" s="64">
        <f t="shared" si="171"/>
        <v>0</v>
      </c>
      <c r="DU112" s="64">
        <f t="shared" si="172"/>
        <v>0</v>
      </c>
      <c r="DV112" s="64">
        <f t="shared" si="173"/>
        <v>0</v>
      </c>
      <c r="DW112" s="64">
        <f t="shared" si="174"/>
        <v>0</v>
      </c>
      <c r="DX112" s="64">
        <f t="shared" si="175"/>
        <v>250.37</v>
      </c>
      <c r="DY112" s="64">
        <f t="shared" si="176"/>
        <v>250.37</v>
      </c>
      <c r="DZ112" s="64">
        <f t="shared" si="177"/>
        <v>0</v>
      </c>
      <c r="EA112" s="64">
        <f t="shared" si="178"/>
        <v>0</v>
      </c>
      <c r="EB112" s="64">
        <f t="shared" si="231"/>
        <v>0</v>
      </c>
      <c r="EC112" s="64">
        <f t="shared" si="179"/>
        <v>0</v>
      </c>
      <c r="ED112" s="64">
        <f t="shared" si="180"/>
        <v>0</v>
      </c>
      <c r="EE112" s="64">
        <f t="shared" si="181"/>
        <v>0</v>
      </c>
      <c r="EF112" s="64">
        <f t="shared" si="182"/>
        <v>0</v>
      </c>
      <c r="EG112" s="64">
        <f t="shared" si="183"/>
        <v>0</v>
      </c>
      <c r="EH112" s="64">
        <f t="shared" si="184"/>
        <v>0</v>
      </c>
      <c r="EI112" s="64">
        <f t="shared" si="185"/>
        <v>0</v>
      </c>
      <c r="EJ112" s="64">
        <f t="shared" si="186"/>
        <v>0</v>
      </c>
      <c r="EK112" s="64">
        <f t="shared" si="187"/>
        <v>0</v>
      </c>
      <c r="EL112" s="64">
        <f t="shared" si="188"/>
        <v>0</v>
      </c>
      <c r="EM112" s="64">
        <f t="shared" si="189"/>
        <v>0</v>
      </c>
      <c r="EN112" s="64">
        <f t="shared" si="190"/>
        <v>0</v>
      </c>
      <c r="EO112" s="64">
        <f t="shared" si="191"/>
        <v>0</v>
      </c>
      <c r="EP112" s="64">
        <f t="shared" si="232"/>
        <v>0</v>
      </c>
      <c r="EQ112" s="64">
        <f t="shared" si="192"/>
        <v>0</v>
      </c>
      <c r="ER112" s="64">
        <f t="shared" si="193"/>
        <v>0</v>
      </c>
      <c r="ES112" s="64">
        <f t="shared" si="194"/>
        <v>0</v>
      </c>
      <c r="ET112" s="64">
        <f t="shared" si="195"/>
        <v>0</v>
      </c>
      <c r="EU112" s="64">
        <f t="shared" si="196"/>
        <v>0</v>
      </c>
      <c r="EV112" s="64">
        <f t="shared" si="197"/>
        <v>0</v>
      </c>
      <c r="EW112" s="64">
        <f t="shared" si="198"/>
        <v>0</v>
      </c>
      <c r="EX112" s="64">
        <f t="shared" si="199"/>
        <v>0</v>
      </c>
      <c r="EY112" s="64">
        <f t="shared" si="200"/>
        <v>0</v>
      </c>
      <c r="EZ112" s="64">
        <f t="shared" si="201"/>
        <v>0</v>
      </c>
      <c r="FA112" s="64">
        <f t="shared" si="202"/>
        <v>0</v>
      </c>
      <c r="FB112" s="64">
        <f t="shared" si="203"/>
        <v>0</v>
      </c>
      <c r="FC112" s="64">
        <f t="shared" si="204"/>
        <v>0</v>
      </c>
      <c r="FD112" s="64">
        <f t="shared" si="233"/>
        <v>0</v>
      </c>
      <c r="FE112" s="64">
        <f t="shared" si="205"/>
        <v>0</v>
      </c>
      <c r="FF112" s="64">
        <f t="shared" si="206"/>
        <v>0</v>
      </c>
      <c r="FG112" s="64">
        <f t="shared" si="207"/>
        <v>0</v>
      </c>
      <c r="FH112" s="64">
        <f t="shared" si="208"/>
        <v>0</v>
      </c>
      <c r="FI112" s="64">
        <f t="shared" si="209"/>
        <v>0</v>
      </c>
      <c r="FJ112" s="64">
        <f t="shared" si="210"/>
        <v>0</v>
      </c>
      <c r="FK112" s="64">
        <f t="shared" si="211"/>
        <v>0</v>
      </c>
      <c r="FL112" s="64">
        <f t="shared" si="212"/>
        <v>0</v>
      </c>
      <c r="FM112" s="64">
        <f t="shared" si="213"/>
        <v>0</v>
      </c>
      <c r="FN112" s="64">
        <f t="shared" si="214"/>
        <v>0</v>
      </c>
      <c r="FO112" s="64">
        <f t="shared" si="215"/>
        <v>0</v>
      </c>
      <c r="FP112" s="64">
        <f t="shared" si="216"/>
        <v>0</v>
      </c>
      <c r="FQ112" s="64">
        <f t="shared" si="217"/>
        <v>0</v>
      </c>
      <c r="FR112" s="380">
        <f t="shared" si="165"/>
        <v>250.37</v>
      </c>
      <c r="FS112" s="380">
        <f t="shared" si="166"/>
        <v>250.37</v>
      </c>
      <c r="FT112" s="64">
        <f t="shared" si="234"/>
        <v>0</v>
      </c>
      <c r="FU112" s="64">
        <f t="shared" si="218"/>
        <v>0</v>
      </c>
      <c r="FV112" s="64">
        <f t="shared" si="219"/>
        <v>0</v>
      </c>
      <c r="FW112" s="64">
        <f t="shared" si="220"/>
        <v>0</v>
      </c>
      <c r="FX112" s="64">
        <f t="shared" si="221"/>
        <v>0</v>
      </c>
      <c r="FY112" s="64">
        <f t="shared" si="222"/>
        <v>0</v>
      </c>
      <c r="FZ112" s="64">
        <f t="shared" si="223"/>
        <v>0</v>
      </c>
      <c r="GA112" s="64">
        <f t="shared" si="224"/>
        <v>0</v>
      </c>
      <c r="GB112" s="64">
        <f t="shared" si="225"/>
        <v>250.37</v>
      </c>
      <c r="GC112" s="64">
        <f t="shared" si="226"/>
        <v>250.37</v>
      </c>
      <c r="GD112" s="64">
        <f t="shared" si="227"/>
        <v>0</v>
      </c>
      <c r="GE112" s="64">
        <f t="shared" si="228"/>
        <v>0</v>
      </c>
    </row>
    <row r="113" spans="1:187" s="52" customFormat="1" ht="25.5" hidden="1">
      <c r="A113" s="49" t="s">
        <v>54</v>
      </c>
      <c r="B113" s="69" t="s">
        <v>17</v>
      </c>
      <c r="C113" s="530" t="s">
        <v>366</v>
      </c>
      <c r="D113" s="531"/>
      <c r="E113" s="49" t="s">
        <v>43</v>
      </c>
      <c r="F113" s="49"/>
      <c r="G113" s="50" t="s">
        <v>16</v>
      </c>
      <c r="H113" s="27"/>
      <c r="I113" s="27"/>
      <c r="J113" s="50">
        <v>2017</v>
      </c>
      <c r="K113" s="50">
        <v>2020</v>
      </c>
      <c r="L113" s="50"/>
      <c r="M113" s="27">
        <f t="shared" ref="M113:BP113" si="273">SUM(M114:M123)</f>
        <v>10970.005859999999</v>
      </c>
      <c r="N113" s="27"/>
      <c r="O113" s="27">
        <f t="shared" si="273"/>
        <v>11240.005859999999</v>
      </c>
      <c r="P113" s="27">
        <f t="shared" si="273"/>
        <v>3020.0058600000002</v>
      </c>
      <c r="Q113" s="27">
        <f t="shared" si="273"/>
        <v>3020.0058600000002</v>
      </c>
      <c r="R113" s="27">
        <f t="shared" si="273"/>
        <v>1500</v>
      </c>
      <c r="S113" s="27">
        <f t="shared" si="273"/>
        <v>0</v>
      </c>
      <c r="T113" s="27">
        <f t="shared" si="273"/>
        <v>6450</v>
      </c>
      <c r="U113" s="27">
        <f t="shared" si="273"/>
        <v>1770</v>
      </c>
      <c r="V113" s="27">
        <f t="shared" si="273"/>
        <v>0</v>
      </c>
      <c r="W113" s="27">
        <f>SUM(W114:W123)</f>
        <v>1770</v>
      </c>
      <c r="X113" s="27">
        <f t="shared" si="273"/>
        <v>0</v>
      </c>
      <c r="Y113" s="27">
        <f t="shared" si="273"/>
        <v>0</v>
      </c>
      <c r="Z113" s="27">
        <f t="shared" si="273"/>
        <v>0</v>
      </c>
      <c r="AA113" s="27">
        <f t="shared" si="273"/>
        <v>0</v>
      </c>
      <c r="AB113" s="27">
        <f t="shared" si="273"/>
        <v>0</v>
      </c>
      <c r="AC113" s="27">
        <f t="shared" si="273"/>
        <v>0</v>
      </c>
      <c r="AD113" s="27">
        <f t="shared" si="273"/>
        <v>0</v>
      </c>
      <c r="AE113" s="27">
        <f t="shared" si="273"/>
        <v>0</v>
      </c>
      <c r="AF113" s="27"/>
      <c r="AG113" s="27">
        <f t="shared" si="273"/>
        <v>0</v>
      </c>
      <c r="AH113" s="27">
        <f>SUM(AH114:AH123)</f>
        <v>6450</v>
      </c>
      <c r="AI113" s="27">
        <f t="shared" si="244"/>
        <v>491</v>
      </c>
      <c r="AJ113" s="27">
        <f>SUM(AJ114:AJ123)</f>
        <v>491</v>
      </c>
      <c r="AK113" s="27">
        <f t="shared" ref="AK113:AR113" si="274">SUM(AK114:AK123)</f>
        <v>0</v>
      </c>
      <c r="AL113" s="27">
        <f t="shared" si="274"/>
        <v>0</v>
      </c>
      <c r="AM113" s="27">
        <f t="shared" si="274"/>
        <v>0</v>
      </c>
      <c r="AN113" s="27">
        <f t="shared" si="274"/>
        <v>0</v>
      </c>
      <c r="AO113" s="27">
        <f t="shared" si="274"/>
        <v>0</v>
      </c>
      <c r="AP113" s="27">
        <f t="shared" si="274"/>
        <v>0</v>
      </c>
      <c r="AQ113" s="27">
        <f t="shared" si="274"/>
        <v>0</v>
      </c>
      <c r="AR113" s="27">
        <f t="shared" si="274"/>
        <v>0</v>
      </c>
      <c r="AS113" s="27">
        <f t="shared" si="273"/>
        <v>0</v>
      </c>
      <c r="AT113" s="27">
        <f t="shared" si="273"/>
        <v>0</v>
      </c>
      <c r="AU113" s="27"/>
      <c r="AV113" s="27">
        <f t="shared" si="273"/>
        <v>0</v>
      </c>
      <c r="AW113" s="27">
        <f t="shared" si="273"/>
        <v>0</v>
      </c>
      <c r="AX113" s="27"/>
      <c r="AY113" s="27">
        <f t="shared" si="273"/>
        <v>10970.005859999999</v>
      </c>
      <c r="AZ113" s="27">
        <f t="shared" si="273"/>
        <v>11240.005859999999</v>
      </c>
      <c r="BA113" s="27">
        <f t="shared" si="273"/>
        <v>3020.0058600000002</v>
      </c>
      <c r="BB113" s="27">
        <f t="shared" si="273"/>
        <v>3020.0058600000002</v>
      </c>
      <c r="BC113" s="27">
        <f t="shared" si="273"/>
        <v>1500</v>
      </c>
      <c r="BD113" s="27">
        <f t="shared" si="273"/>
        <v>0</v>
      </c>
      <c r="BE113" s="27">
        <f t="shared" si="273"/>
        <v>6450</v>
      </c>
      <c r="BF113" s="27">
        <f t="shared" si="273"/>
        <v>1770</v>
      </c>
      <c r="BG113" s="27">
        <f t="shared" si="273"/>
        <v>0</v>
      </c>
      <c r="BH113" s="27">
        <f t="shared" si="273"/>
        <v>6450</v>
      </c>
      <c r="BI113" s="27">
        <f t="shared" si="273"/>
        <v>0</v>
      </c>
      <c r="BJ113" s="27">
        <f t="shared" si="273"/>
        <v>0</v>
      </c>
      <c r="BK113" s="27">
        <f t="shared" si="273"/>
        <v>0</v>
      </c>
      <c r="BL113" s="27">
        <f t="shared" si="273"/>
        <v>0</v>
      </c>
      <c r="BM113" s="27">
        <f t="shared" si="273"/>
        <v>0</v>
      </c>
      <c r="BN113" s="27">
        <f t="shared" si="273"/>
        <v>0</v>
      </c>
      <c r="BO113" s="27">
        <f t="shared" si="273"/>
        <v>0</v>
      </c>
      <c r="BP113" s="27">
        <f t="shared" si="273"/>
        <v>0</v>
      </c>
      <c r="BQ113" s="27">
        <f t="shared" ref="BQ113:DB113" si="275">SUM(BQ114:BQ123)</f>
        <v>0</v>
      </c>
      <c r="BR113" s="27">
        <f t="shared" si="275"/>
        <v>0</v>
      </c>
      <c r="BS113" s="27">
        <f t="shared" si="275"/>
        <v>0</v>
      </c>
      <c r="BT113" s="27">
        <f t="shared" si="275"/>
        <v>0</v>
      </c>
      <c r="BU113" s="27">
        <f t="shared" si="275"/>
        <v>0</v>
      </c>
      <c r="BV113" s="27">
        <f t="shared" si="275"/>
        <v>0</v>
      </c>
      <c r="BW113" s="27">
        <f t="shared" si="275"/>
        <v>0</v>
      </c>
      <c r="BX113" s="27">
        <f t="shared" si="275"/>
        <v>0</v>
      </c>
      <c r="BY113" s="27">
        <f t="shared" si="275"/>
        <v>0</v>
      </c>
      <c r="BZ113" s="27">
        <f t="shared" si="275"/>
        <v>0</v>
      </c>
      <c r="CA113" s="27">
        <f t="shared" si="275"/>
        <v>0</v>
      </c>
      <c r="CB113" s="27">
        <f t="shared" si="275"/>
        <v>0</v>
      </c>
      <c r="CC113" s="27">
        <f t="shared" si="275"/>
        <v>0</v>
      </c>
      <c r="CD113" s="27">
        <f t="shared" si="275"/>
        <v>0</v>
      </c>
      <c r="CE113" s="27">
        <f t="shared" si="275"/>
        <v>0</v>
      </c>
      <c r="CF113" s="27">
        <f t="shared" si="275"/>
        <v>0</v>
      </c>
      <c r="CG113" s="27">
        <f t="shared" si="275"/>
        <v>0</v>
      </c>
      <c r="CH113" s="27">
        <f t="shared" si="275"/>
        <v>0</v>
      </c>
      <c r="CI113" s="27">
        <f t="shared" si="275"/>
        <v>0</v>
      </c>
      <c r="CJ113" s="27">
        <f t="shared" si="275"/>
        <v>0</v>
      </c>
      <c r="CK113" s="27">
        <f t="shared" si="275"/>
        <v>0</v>
      </c>
      <c r="CL113" s="27">
        <f t="shared" si="275"/>
        <v>0</v>
      </c>
      <c r="CM113" s="27">
        <f t="shared" si="275"/>
        <v>0</v>
      </c>
      <c r="CN113" s="27">
        <f t="shared" si="275"/>
        <v>0</v>
      </c>
      <c r="CO113" s="27">
        <f t="shared" si="275"/>
        <v>0</v>
      </c>
      <c r="CP113" s="27">
        <f t="shared" si="275"/>
        <v>0</v>
      </c>
      <c r="CQ113" s="27">
        <f t="shared" si="275"/>
        <v>0</v>
      </c>
      <c r="CR113" s="27">
        <f t="shared" si="275"/>
        <v>0</v>
      </c>
      <c r="CS113" s="27">
        <f t="shared" si="275"/>
        <v>0</v>
      </c>
      <c r="CT113" s="27">
        <f t="shared" si="275"/>
        <v>0</v>
      </c>
      <c r="CU113" s="27">
        <f t="shared" si="275"/>
        <v>0</v>
      </c>
      <c r="CV113" s="27">
        <f t="shared" si="275"/>
        <v>0</v>
      </c>
      <c r="CW113" s="27">
        <f t="shared" si="275"/>
        <v>0</v>
      </c>
      <c r="CX113" s="27">
        <f t="shared" si="275"/>
        <v>0</v>
      </c>
      <c r="CY113" s="27">
        <f t="shared" si="275"/>
        <v>0</v>
      </c>
      <c r="CZ113" s="29">
        <f t="shared" si="275"/>
        <v>0</v>
      </c>
      <c r="DA113" s="29">
        <f t="shared" si="275"/>
        <v>0</v>
      </c>
      <c r="DB113" s="29">
        <f t="shared" si="275"/>
        <v>0</v>
      </c>
      <c r="DC113" s="51"/>
      <c r="DD113" s="51"/>
      <c r="DE113" s="51"/>
      <c r="DF113" s="51"/>
      <c r="DG113" s="51"/>
      <c r="DH113" s="51"/>
      <c r="DI113" s="27"/>
      <c r="DJ113" s="27"/>
      <c r="DK113" s="27">
        <f>33-5</f>
        <v>28</v>
      </c>
      <c r="DL113" s="27">
        <v>9996.1550801279991</v>
      </c>
      <c r="DM113" s="27">
        <v>2.4049209928516007</v>
      </c>
      <c r="DN113" s="64">
        <f t="shared" si="229"/>
        <v>10970.005860000001</v>
      </c>
      <c r="DO113" s="64">
        <f t="shared" si="167"/>
        <v>11240.005860000001</v>
      </c>
      <c r="DP113" s="64">
        <f t="shared" si="230"/>
        <v>3020.0058600000002</v>
      </c>
      <c r="DQ113" s="64">
        <f t="shared" si="168"/>
        <v>3020.0058600000002</v>
      </c>
      <c r="DR113" s="64">
        <f t="shared" si="169"/>
        <v>1500</v>
      </c>
      <c r="DS113" s="64">
        <f t="shared" si="170"/>
        <v>0</v>
      </c>
      <c r="DT113" s="64">
        <f t="shared" si="171"/>
        <v>6450</v>
      </c>
      <c r="DU113" s="64">
        <f t="shared" si="172"/>
        <v>1770</v>
      </c>
      <c r="DV113" s="64">
        <f t="shared" si="173"/>
        <v>0</v>
      </c>
      <c r="DW113" s="64">
        <f t="shared" si="174"/>
        <v>6450</v>
      </c>
      <c r="DX113" s="64">
        <f t="shared" si="175"/>
        <v>0</v>
      </c>
      <c r="DY113" s="64">
        <f t="shared" si="176"/>
        <v>0</v>
      </c>
      <c r="DZ113" s="64">
        <f t="shared" si="177"/>
        <v>0</v>
      </c>
      <c r="EA113" s="64">
        <f t="shared" si="178"/>
        <v>0</v>
      </c>
      <c r="EB113" s="64">
        <f t="shared" si="231"/>
        <v>0</v>
      </c>
      <c r="EC113" s="64">
        <f t="shared" si="179"/>
        <v>0</v>
      </c>
      <c r="ED113" s="64">
        <f t="shared" si="180"/>
        <v>0</v>
      </c>
      <c r="EE113" s="64">
        <f t="shared" si="181"/>
        <v>0</v>
      </c>
      <c r="EF113" s="64">
        <f t="shared" si="182"/>
        <v>0</v>
      </c>
      <c r="EG113" s="64">
        <f t="shared" si="183"/>
        <v>0</v>
      </c>
      <c r="EH113" s="64">
        <f t="shared" si="184"/>
        <v>0</v>
      </c>
      <c r="EI113" s="64">
        <f t="shared" si="185"/>
        <v>0</v>
      </c>
      <c r="EJ113" s="64">
        <f t="shared" si="186"/>
        <v>0</v>
      </c>
      <c r="EK113" s="64">
        <f t="shared" si="187"/>
        <v>0</v>
      </c>
      <c r="EL113" s="64">
        <f t="shared" si="188"/>
        <v>0</v>
      </c>
      <c r="EM113" s="64">
        <f t="shared" si="189"/>
        <v>0</v>
      </c>
      <c r="EN113" s="64">
        <f t="shared" si="190"/>
        <v>0</v>
      </c>
      <c r="EO113" s="64">
        <f t="shared" si="191"/>
        <v>0</v>
      </c>
      <c r="EP113" s="64">
        <f t="shared" si="232"/>
        <v>0</v>
      </c>
      <c r="EQ113" s="64">
        <f t="shared" si="192"/>
        <v>0</v>
      </c>
      <c r="ER113" s="64">
        <f t="shared" si="193"/>
        <v>0</v>
      </c>
      <c r="ES113" s="64">
        <f t="shared" si="194"/>
        <v>0</v>
      </c>
      <c r="ET113" s="64">
        <f t="shared" si="195"/>
        <v>0</v>
      </c>
      <c r="EU113" s="64">
        <f t="shared" si="196"/>
        <v>0</v>
      </c>
      <c r="EV113" s="64">
        <f t="shared" si="197"/>
        <v>0</v>
      </c>
      <c r="EW113" s="64">
        <f t="shared" si="198"/>
        <v>0</v>
      </c>
      <c r="EX113" s="64">
        <f t="shared" si="199"/>
        <v>0</v>
      </c>
      <c r="EY113" s="64">
        <f t="shared" si="200"/>
        <v>0</v>
      </c>
      <c r="EZ113" s="64">
        <f t="shared" si="201"/>
        <v>0</v>
      </c>
      <c r="FA113" s="64">
        <f t="shared" si="202"/>
        <v>0</v>
      </c>
      <c r="FB113" s="64">
        <f t="shared" si="203"/>
        <v>0</v>
      </c>
      <c r="FC113" s="64">
        <f t="shared" si="204"/>
        <v>0</v>
      </c>
      <c r="FD113" s="64">
        <f t="shared" si="233"/>
        <v>0</v>
      </c>
      <c r="FE113" s="64">
        <f t="shared" si="205"/>
        <v>0</v>
      </c>
      <c r="FF113" s="64">
        <f t="shared" si="206"/>
        <v>0</v>
      </c>
      <c r="FG113" s="64">
        <f t="shared" si="207"/>
        <v>0</v>
      </c>
      <c r="FH113" s="64">
        <f t="shared" si="208"/>
        <v>0</v>
      </c>
      <c r="FI113" s="64">
        <f t="shared" si="209"/>
        <v>0</v>
      </c>
      <c r="FJ113" s="64">
        <f t="shared" si="210"/>
        <v>0</v>
      </c>
      <c r="FK113" s="64">
        <f t="shared" si="211"/>
        <v>0</v>
      </c>
      <c r="FL113" s="64">
        <f t="shared" si="212"/>
        <v>0</v>
      </c>
      <c r="FM113" s="64">
        <f t="shared" si="213"/>
        <v>0</v>
      </c>
      <c r="FN113" s="64">
        <f t="shared" si="214"/>
        <v>0</v>
      </c>
      <c r="FO113" s="64">
        <f t="shared" si="215"/>
        <v>0</v>
      </c>
      <c r="FP113" s="64">
        <f t="shared" si="216"/>
        <v>0</v>
      </c>
      <c r="FQ113" s="64">
        <f t="shared" si="217"/>
        <v>0</v>
      </c>
      <c r="FR113" s="380">
        <f t="shared" si="165"/>
        <v>10970.005860000001</v>
      </c>
      <c r="FS113" s="380">
        <f t="shared" si="166"/>
        <v>11240.005860000001</v>
      </c>
      <c r="FT113" s="64">
        <f t="shared" si="234"/>
        <v>3020.0058600000002</v>
      </c>
      <c r="FU113" s="64">
        <f t="shared" si="218"/>
        <v>3020.0058600000002</v>
      </c>
      <c r="FV113" s="64">
        <f t="shared" si="219"/>
        <v>1500</v>
      </c>
      <c r="FW113" s="64">
        <f t="shared" si="220"/>
        <v>0</v>
      </c>
      <c r="FX113" s="64">
        <f t="shared" si="221"/>
        <v>6450</v>
      </c>
      <c r="FY113" s="64">
        <f t="shared" si="222"/>
        <v>1770</v>
      </c>
      <c r="FZ113" s="64">
        <f t="shared" si="223"/>
        <v>0</v>
      </c>
      <c r="GA113" s="64">
        <f t="shared" si="224"/>
        <v>6450</v>
      </c>
      <c r="GB113" s="64">
        <f t="shared" si="225"/>
        <v>0</v>
      </c>
      <c r="GC113" s="64">
        <f t="shared" si="226"/>
        <v>0</v>
      </c>
      <c r="GD113" s="64">
        <f t="shared" si="227"/>
        <v>0</v>
      </c>
      <c r="GE113" s="64">
        <f t="shared" si="228"/>
        <v>0</v>
      </c>
    </row>
    <row r="114" spans="1:187" s="35" customFormat="1" ht="20.25" hidden="1" customHeight="1" outlineLevel="2">
      <c r="A114" s="57" t="s">
        <v>96</v>
      </c>
      <c r="B114" s="60" t="s">
        <v>104</v>
      </c>
      <c r="C114" s="60" t="s">
        <v>147</v>
      </c>
      <c r="D114" s="60" t="s">
        <v>354</v>
      </c>
      <c r="E114" s="245" t="s">
        <v>21</v>
      </c>
      <c r="F114" s="245"/>
      <c r="G114" s="245"/>
      <c r="H114" s="245"/>
      <c r="I114" s="245"/>
      <c r="J114" s="245">
        <v>2017</v>
      </c>
      <c r="K114" s="245">
        <v>2017</v>
      </c>
      <c r="L114" s="245"/>
      <c r="M114" s="34">
        <f t="shared" ref="M114:M123" si="276">+P114+R114+T114+AG114+AS114+AV114</f>
        <v>590.82599999999991</v>
      </c>
      <c r="N114" s="34"/>
      <c r="O114" s="34">
        <f t="shared" ref="O114:O123" si="277">+Q114+S114+U114+AH114+AT114+AW114</f>
        <v>590.82599999999991</v>
      </c>
      <c r="P114" s="34">
        <f t="shared" ref="P114:U123" si="278">BA114+BO114+CC114+CQ114</f>
        <v>590.82599999999991</v>
      </c>
      <c r="Q114" s="34">
        <f t="shared" si="278"/>
        <v>590.82599999999991</v>
      </c>
      <c r="R114" s="34">
        <f t="shared" si="278"/>
        <v>0</v>
      </c>
      <c r="S114" s="34">
        <f t="shared" si="278"/>
        <v>0</v>
      </c>
      <c r="T114" s="34">
        <f t="shared" si="278"/>
        <v>0</v>
      </c>
      <c r="U114" s="34">
        <f t="shared" si="278"/>
        <v>0</v>
      </c>
      <c r="V114" s="66">
        <f t="shared" si="260"/>
        <v>0</v>
      </c>
      <c r="W114" s="34"/>
      <c r="X114" s="34"/>
      <c r="Y114" s="34"/>
      <c r="Z114" s="34"/>
      <c r="AA114" s="34"/>
      <c r="AB114" s="34"/>
      <c r="AC114" s="34"/>
      <c r="AD114" s="34"/>
      <c r="AE114" s="34"/>
      <c r="AF114" s="34"/>
      <c r="AG114" s="34">
        <f t="shared" ref="AG114:AH123" si="279">BG114+BU114+CI114+CW114</f>
        <v>0</v>
      </c>
      <c r="AH114" s="34">
        <f t="shared" si="279"/>
        <v>0</v>
      </c>
      <c r="AI114" s="34">
        <f t="shared" si="244"/>
        <v>0</v>
      </c>
      <c r="AJ114" s="34"/>
      <c r="AK114" s="34"/>
      <c r="AL114" s="34"/>
      <c r="AM114" s="34"/>
      <c r="AN114" s="34"/>
      <c r="AO114" s="34"/>
      <c r="AP114" s="34"/>
      <c r="AQ114" s="34"/>
      <c r="AR114" s="34"/>
      <c r="AS114" s="34">
        <f t="shared" ref="AS114:AT123" si="280">BI114+BW114+CK114+CY114</f>
        <v>0</v>
      </c>
      <c r="AT114" s="34">
        <f t="shared" si="280"/>
        <v>0</v>
      </c>
      <c r="AU114" s="34"/>
      <c r="AV114" s="34">
        <f t="shared" ref="AV114:AW123" si="281">BK114+BY114+CM114+DA114</f>
        <v>0</v>
      </c>
      <c r="AW114" s="34">
        <f t="shared" si="281"/>
        <v>0</v>
      </c>
      <c r="AX114" s="34"/>
      <c r="AY114" s="34">
        <f t="shared" ref="AY114:AZ123" si="282">+BA114+BC114+BE114+BG114+BI114+BK114</f>
        <v>590.82599999999991</v>
      </c>
      <c r="AZ114" s="34">
        <f t="shared" si="282"/>
        <v>590.82599999999991</v>
      </c>
      <c r="BA114" s="34">
        <f>500.7*1.18</f>
        <v>590.82599999999991</v>
      </c>
      <c r="BB114" s="34">
        <f>500.7*1.18</f>
        <v>590.82599999999991</v>
      </c>
      <c r="BC114" s="245"/>
      <c r="BD114" s="245"/>
      <c r="BE114" s="245"/>
      <c r="BF114" s="245"/>
      <c r="BG114" s="245"/>
      <c r="BH114" s="245"/>
      <c r="BI114" s="245"/>
      <c r="BJ114" s="245"/>
      <c r="BK114" s="47"/>
      <c r="BL114" s="47"/>
      <c r="BM114" s="34">
        <f t="shared" ref="BM114:BN123" si="283">+BO114+BQ114+BS114+BU114+BW114+BY114</f>
        <v>0</v>
      </c>
      <c r="BN114" s="34">
        <f t="shared" si="283"/>
        <v>0</v>
      </c>
      <c r="BO114" s="245"/>
      <c r="BP114" s="245"/>
      <c r="BQ114" s="245"/>
      <c r="BR114" s="245"/>
      <c r="BS114" s="245"/>
      <c r="BT114" s="245"/>
      <c r="BU114" s="245"/>
      <c r="BV114" s="245"/>
      <c r="BW114" s="245"/>
      <c r="BX114" s="245"/>
      <c r="BY114" s="245"/>
      <c r="BZ114" s="245"/>
      <c r="CA114" s="34">
        <f t="shared" si="269"/>
        <v>0</v>
      </c>
      <c r="CB114" s="34">
        <f t="shared" si="269"/>
        <v>0</v>
      </c>
      <c r="CC114" s="245"/>
      <c r="CD114" s="245"/>
      <c r="CE114" s="245"/>
      <c r="CF114" s="245"/>
      <c r="CG114" s="245"/>
      <c r="CH114" s="245"/>
      <c r="CI114" s="245"/>
      <c r="CJ114" s="245"/>
      <c r="CK114" s="245"/>
      <c r="CL114" s="245"/>
      <c r="CM114" s="245"/>
      <c r="CN114" s="245"/>
      <c r="CO114" s="34">
        <f t="shared" ref="CO114:CP123" si="284">+CQ114+CS114+CU114+CW114+CY114+DA114</f>
        <v>0</v>
      </c>
      <c r="CP114" s="34">
        <f t="shared" si="284"/>
        <v>0</v>
      </c>
      <c r="CQ114" s="34"/>
      <c r="CR114" s="34"/>
      <c r="CS114" s="34"/>
      <c r="CT114" s="34"/>
      <c r="CU114" s="34"/>
      <c r="CV114" s="34"/>
      <c r="CW114" s="34"/>
      <c r="CX114" s="34"/>
      <c r="CY114" s="34"/>
      <c r="CZ114" s="58"/>
      <c r="DA114" s="58"/>
      <c r="DB114" s="58"/>
      <c r="DC114" s="245">
        <v>0</v>
      </c>
      <c r="DD114" s="245">
        <v>0</v>
      </c>
      <c r="DE114" s="245">
        <v>0</v>
      </c>
      <c r="DF114" s="245">
        <v>1</v>
      </c>
      <c r="DG114" s="245">
        <v>0</v>
      </c>
      <c r="DH114" s="245">
        <f t="shared" ref="DH114:DH123" si="285">SUM(DC114:DG114)</f>
        <v>1</v>
      </c>
      <c r="DI114" s="245"/>
      <c r="DJ114" s="245"/>
      <c r="DK114" s="33"/>
      <c r="DL114" s="33"/>
      <c r="DM114" s="33"/>
      <c r="DN114" s="64">
        <f t="shared" si="229"/>
        <v>590.82599999999991</v>
      </c>
      <c r="DO114" s="64">
        <f t="shared" si="167"/>
        <v>590.82599999999991</v>
      </c>
      <c r="DP114" s="64">
        <f t="shared" si="230"/>
        <v>590.82599999999991</v>
      </c>
      <c r="DQ114" s="64">
        <f t="shared" si="168"/>
        <v>590.82599999999991</v>
      </c>
      <c r="DR114" s="64">
        <f t="shared" si="169"/>
        <v>0</v>
      </c>
      <c r="DS114" s="64">
        <f t="shared" si="170"/>
        <v>0</v>
      </c>
      <c r="DT114" s="64">
        <f t="shared" si="171"/>
        <v>0</v>
      </c>
      <c r="DU114" s="64">
        <f t="shared" si="172"/>
        <v>0</v>
      </c>
      <c r="DV114" s="64">
        <f t="shared" si="173"/>
        <v>0</v>
      </c>
      <c r="DW114" s="64">
        <f t="shared" si="174"/>
        <v>0</v>
      </c>
      <c r="DX114" s="64">
        <f t="shared" si="175"/>
        <v>0</v>
      </c>
      <c r="DY114" s="64">
        <f t="shared" si="176"/>
        <v>0</v>
      </c>
      <c r="DZ114" s="64">
        <f t="shared" si="177"/>
        <v>0</v>
      </c>
      <c r="EA114" s="64">
        <f t="shared" si="178"/>
        <v>0</v>
      </c>
      <c r="EB114" s="64">
        <f t="shared" si="231"/>
        <v>0</v>
      </c>
      <c r="EC114" s="64">
        <f t="shared" si="179"/>
        <v>0</v>
      </c>
      <c r="ED114" s="64">
        <f t="shared" si="180"/>
        <v>0</v>
      </c>
      <c r="EE114" s="64">
        <f t="shared" si="181"/>
        <v>0</v>
      </c>
      <c r="EF114" s="64">
        <f t="shared" si="182"/>
        <v>0</v>
      </c>
      <c r="EG114" s="64">
        <f t="shared" si="183"/>
        <v>0</v>
      </c>
      <c r="EH114" s="64">
        <f t="shared" si="184"/>
        <v>0</v>
      </c>
      <c r="EI114" s="64">
        <f t="shared" si="185"/>
        <v>0</v>
      </c>
      <c r="EJ114" s="64">
        <f t="shared" si="186"/>
        <v>0</v>
      </c>
      <c r="EK114" s="64">
        <f t="shared" si="187"/>
        <v>0</v>
      </c>
      <c r="EL114" s="64">
        <f t="shared" si="188"/>
        <v>0</v>
      </c>
      <c r="EM114" s="64">
        <f t="shared" si="189"/>
        <v>0</v>
      </c>
      <c r="EN114" s="64">
        <f t="shared" si="190"/>
        <v>0</v>
      </c>
      <c r="EO114" s="64">
        <f t="shared" si="191"/>
        <v>0</v>
      </c>
      <c r="EP114" s="64">
        <f t="shared" si="232"/>
        <v>0</v>
      </c>
      <c r="EQ114" s="64">
        <f t="shared" si="192"/>
        <v>0</v>
      </c>
      <c r="ER114" s="64">
        <f t="shared" si="193"/>
        <v>0</v>
      </c>
      <c r="ES114" s="64">
        <f t="shared" si="194"/>
        <v>0</v>
      </c>
      <c r="ET114" s="64">
        <f t="shared" si="195"/>
        <v>0</v>
      </c>
      <c r="EU114" s="64">
        <f t="shared" si="196"/>
        <v>0</v>
      </c>
      <c r="EV114" s="64">
        <f t="shared" si="197"/>
        <v>0</v>
      </c>
      <c r="EW114" s="64">
        <f t="shared" si="198"/>
        <v>0</v>
      </c>
      <c r="EX114" s="64">
        <f t="shared" si="199"/>
        <v>0</v>
      </c>
      <c r="EY114" s="64">
        <f t="shared" si="200"/>
        <v>0</v>
      </c>
      <c r="EZ114" s="64">
        <f t="shared" si="201"/>
        <v>0</v>
      </c>
      <c r="FA114" s="64">
        <f t="shared" si="202"/>
        <v>0</v>
      </c>
      <c r="FB114" s="64">
        <f t="shared" si="203"/>
        <v>0</v>
      </c>
      <c r="FC114" s="64">
        <f t="shared" si="204"/>
        <v>0</v>
      </c>
      <c r="FD114" s="64">
        <f t="shared" si="233"/>
        <v>0</v>
      </c>
      <c r="FE114" s="64">
        <f t="shared" si="205"/>
        <v>0</v>
      </c>
      <c r="FF114" s="64">
        <f t="shared" si="206"/>
        <v>0</v>
      </c>
      <c r="FG114" s="64">
        <f t="shared" si="207"/>
        <v>0</v>
      </c>
      <c r="FH114" s="64">
        <f t="shared" si="208"/>
        <v>0</v>
      </c>
      <c r="FI114" s="64">
        <f t="shared" si="209"/>
        <v>0</v>
      </c>
      <c r="FJ114" s="64">
        <f t="shared" si="210"/>
        <v>0</v>
      </c>
      <c r="FK114" s="64">
        <f t="shared" si="211"/>
        <v>0</v>
      </c>
      <c r="FL114" s="64">
        <f t="shared" si="212"/>
        <v>0</v>
      </c>
      <c r="FM114" s="64">
        <f t="shared" si="213"/>
        <v>0</v>
      </c>
      <c r="FN114" s="64">
        <f t="shared" si="214"/>
        <v>0</v>
      </c>
      <c r="FO114" s="64">
        <f t="shared" si="215"/>
        <v>0</v>
      </c>
      <c r="FP114" s="64">
        <f t="shared" si="216"/>
        <v>0</v>
      </c>
      <c r="FQ114" s="64">
        <f t="shared" si="217"/>
        <v>0</v>
      </c>
      <c r="FR114" s="380">
        <f t="shared" si="165"/>
        <v>590.82599999999991</v>
      </c>
      <c r="FS114" s="380">
        <f t="shared" si="166"/>
        <v>590.82599999999991</v>
      </c>
      <c r="FT114" s="64">
        <f t="shared" si="234"/>
        <v>590.82599999999991</v>
      </c>
      <c r="FU114" s="64">
        <f t="shared" si="218"/>
        <v>590.82599999999991</v>
      </c>
      <c r="FV114" s="64">
        <f t="shared" si="219"/>
        <v>0</v>
      </c>
      <c r="FW114" s="64">
        <f t="shared" si="220"/>
        <v>0</v>
      </c>
      <c r="FX114" s="64">
        <f t="shared" si="221"/>
        <v>0</v>
      </c>
      <c r="FY114" s="64">
        <f t="shared" si="222"/>
        <v>0</v>
      </c>
      <c r="FZ114" s="64">
        <f t="shared" si="223"/>
        <v>0</v>
      </c>
      <c r="GA114" s="64">
        <f t="shared" si="224"/>
        <v>0</v>
      </c>
      <c r="GB114" s="64">
        <f t="shared" si="225"/>
        <v>0</v>
      </c>
      <c r="GC114" s="64">
        <f t="shared" si="226"/>
        <v>0</v>
      </c>
      <c r="GD114" s="64">
        <f t="shared" si="227"/>
        <v>0</v>
      </c>
      <c r="GE114" s="64">
        <f t="shared" si="228"/>
        <v>0</v>
      </c>
    </row>
    <row r="115" spans="1:187" s="35" customFormat="1" ht="20.25" hidden="1" customHeight="1" outlineLevel="2">
      <c r="A115" s="57" t="s">
        <v>97</v>
      </c>
      <c r="B115" s="60" t="s">
        <v>105</v>
      </c>
      <c r="C115" s="60" t="s">
        <v>147</v>
      </c>
      <c r="D115" s="60" t="s">
        <v>354</v>
      </c>
      <c r="E115" s="245" t="s">
        <v>21</v>
      </c>
      <c r="F115" s="245"/>
      <c r="G115" s="245"/>
      <c r="H115" s="245"/>
      <c r="I115" s="245"/>
      <c r="J115" s="245">
        <v>2017</v>
      </c>
      <c r="K115" s="245">
        <v>2017</v>
      </c>
      <c r="L115" s="245"/>
      <c r="M115" s="34">
        <f t="shared" si="276"/>
        <v>734.55</v>
      </c>
      <c r="N115" s="34"/>
      <c r="O115" s="34">
        <f t="shared" si="277"/>
        <v>734.55</v>
      </c>
      <c r="P115" s="34">
        <f t="shared" si="278"/>
        <v>734.55</v>
      </c>
      <c r="Q115" s="34">
        <f t="shared" si="278"/>
        <v>734.55</v>
      </c>
      <c r="R115" s="34">
        <f t="shared" si="278"/>
        <v>0</v>
      </c>
      <c r="S115" s="34">
        <f t="shared" si="278"/>
        <v>0</v>
      </c>
      <c r="T115" s="34">
        <f t="shared" si="278"/>
        <v>0</v>
      </c>
      <c r="U115" s="34">
        <f t="shared" si="278"/>
        <v>0</v>
      </c>
      <c r="V115" s="66">
        <f t="shared" si="260"/>
        <v>0</v>
      </c>
      <c r="W115" s="34"/>
      <c r="X115" s="34"/>
      <c r="Y115" s="34"/>
      <c r="Z115" s="34"/>
      <c r="AA115" s="34"/>
      <c r="AB115" s="34"/>
      <c r="AC115" s="34"/>
      <c r="AD115" s="34"/>
      <c r="AE115" s="34"/>
      <c r="AF115" s="34"/>
      <c r="AG115" s="34">
        <f t="shared" si="279"/>
        <v>0</v>
      </c>
      <c r="AH115" s="34">
        <f t="shared" si="279"/>
        <v>0</v>
      </c>
      <c r="AI115" s="34">
        <f t="shared" si="244"/>
        <v>0</v>
      </c>
      <c r="AJ115" s="34"/>
      <c r="AK115" s="34"/>
      <c r="AL115" s="34"/>
      <c r="AM115" s="34"/>
      <c r="AN115" s="34"/>
      <c r="AO115" s="34"/>
      <c r="AP115" s="34"/>
      <c r="AQ115" s="34"/>
      <c r="AR115" s="34"/>
      <c r="AS115" s="34">
        <f t="shared" si="280"/>
        <v>0</v>
      </c>
      <c r="AT115" s="34">
        <f t="shared" si="280"/>
        <v>0</v>
      </c>
      <c r="AU115" s="34"/>
      <c r="AV115" s="34">
        <f t="shared" si="281"/>
        <v>0</v>
      </c>
      <c r="AW115" s="34">
        <f t="shared" si="281"/>
        <v>0</v>
      </c>
      <c r="AX115" s="34"/>
      <c r="AY115" s="34">
        <f t="shared" si="282"/>
        <v>734.55</v>
      </c>
      <c r="AZ115" s="34">
        <f t="shared" si="282"/>
        <v>734.55</v>
      </c>
      <c r="BA115" s="34">
        <f>622.5*1.18</f>
        <v>734.55</v>
      </c>
      <c r="BB115" s="34">
        <f>622.5*1.18</f>
        <v>734.55</v>
      </c>
      <c r="BC115" s="245"/>
      <c r="BD115" s="245"/>
      <c r="BE115" s="245"/>
      <c r="BF115" s="245"/>
      <c r="BG115" s="245"/>
      <c r="BH115" s="245"/>
      <c r="BI115" s="245"/>
      <c r="BJ115" s="245"/>
      <c r="BK115" s="47"/>
      <c r="BL115" s="47"/>
      <c r="BM115" s="34">
        <f t="shared" si="283"/>
        <v>0</v>
      </c>
      <c r="BN115" s="34">
        <f t="shared" si="283"/>
        <v>0</v>
      </c>
      <c r="BO115" s="245"/>
      <c r="BP115" s="245"/>
      <c r="BQ115" s="245"/>
      <c r="BR115" s="245"/>
      <c r="BS115" s="245"/>
      <c r="BT115" s="245"/>
      <c r="BU115" s="245"/>
      <c r="BV115" s="245"/>
      <c r="BW115" s="245"/>
      <c r="BX115" s="245"/>
      <c r="BY115" s="245"/>
      <c r="BZ115" s="245"/>
      <c r="CA115" s="34">
        <f t="shared" si="269"/>
        <v>0</v>
      </c>
      <c r="CB115" s="34">
        <f t="shared" si="269"/>
        <v>0</v>
      </c>
      <c r="CC115" s="245"/>
      <c r="CD115" s="245"/>
      <c r="CE115" s="245"/>
      <c r="CF115" s="245"/>
      <c r="CG115" s="245"/>
      <c r="CH115" s="245"/>
      <c r="CI115" s="245"/>
      <c r="CJ115" s="245"/>
      <c r="CK115" s="245"/>
      <c r="CL115" s="245"/>
      <c r="CM115" s="245"/>
      <c r="CN115" s="245"/>
      <c r="CO115" s="34">
        <f t="shared" si="284"/>
        <v>0</v>
      </c>
      <c r="CP115" s="34">
        <f t="shared" si="284"/>
        <v>0</v>
      </c>
      <c r="CQ115" s="34"/>
      <c r="CR115" s="34"/>
      <c r="CS115" s="34"/>
      <c r="CT115" s="34"/>
      <c r="CU115" s="34"/>
      <c r="CV115" s="34"/>
      <c r="CW115" s="34"/>
      <c r="CX115" s="34"/>
      <c r="CY115" s="34"/>
      <c r="CZ115" s="58"/>
      <c r="DA115" s="58"/>
      <c r="DB115" s="58"/>
      <c r="DC115" s="245">
        <v>0</v>
      </c>
      <c r="DD115" s="245">
        <v>0</v>
      </c>
      <c r="DE115" s="245">
        <v>0</v>
      </c>
      <c r="DF115" s="245">
        <v>1</v>
      </c>
      <c r="DG115" s="245">
        <v>0</v>
      </c>
      <c r="DH115" s="245">
        <f t="shared" si="285"/>
        <v>1</v>
      </c>
      <c r="DI115" s="245"/>
      <c r="DJ115" s="245"/>
      <c r="DK115" s="33"/>
      <c r="DL115" s="33"/>
      <c r="DM115" s="33"/>
      <c r="DN115" s="64">
        <f t="shared" si="229"/>
        <v>734.55</v>
      </c>
      <c r="DO115" s="64">
        <f t="shared" si="167"/>
        <v>734.55</v>
      </c>
      <c r="DP115" s="64">
        <f t="shared" si="230"/>
        <v>734.55</v>
      </c>
      <c r="DQ115" s="64">
        <f t="shared" si="168"/>
        <v>734.55</v>
      </c>
      <c r="DR115" s="64">
        <f t="shared" si="169"/>
        <v>0</v>
      </c>
      <c r="DS115" s="64">
        <f t="shared" si="170"/>
        <v>0</v>
      </c>
      <c r="DT115" s="64">
        <f t="shared" si="171"/>
        <v>0</v>
      </c>
      <c r="DU115" s="64">
        <f t="shared" si="172"/>
        <v>0</v>
      </c>
      <c r="DV115" s="64">
        <f t="shared" si="173"/>
        <v>0</v>
      </c>
      <c r="DW115" s="64">
        <f t="shared" si="174"/>
        <v>0</v>
      </c>
      <c r="DX115" s="64">
        <f t="shared" si="175"/>
        <v>0</v>
      </c>
      <c r="DY115" s="64">
        <f t="shared" si="176"/>
        <v>0</v>
      </c>
      <c r="DZ115" s="64">
        <f t="shared" si="177"/>
        <v>0</v>
      </c>
      <c r="EA115" s="64">
        <f t="shared" si="178"/>
        <v>0</v>
      </c>
      <c r="EB115" s="64">
        <f t="shared" si="231"/>
        <v>0</v>
      </c>
      <c r="EC115" s="64">
        <f t="shared" si="179"/>
        <v>0</v>
      </c>
      <c r="ED115" s="64">
        <f t="shared" si="180"/>
        <v>0</v>
      </c>
      <c r="EE115" s="64">
        <f t="shared" si="181"/>
        <v>0</v>
      </c>
      <c r="EF115" s="64">
        <f t="shared" si="182"/>
        <v>0</v>
      </c>
      <c r="EG115" s="64">
        <f t="shared" si="183"/>
        <v>0</v>
      </c>
      <c r="EH115" s="64">
        <f t="shared" si="184"/>
        <v>0</v>
      </c>
      <c r="EI115" s="64">
        <f t="shared" si="185"/>
        <v>0</v>
      </c>
      <c r="EJ115" s="64">
        <f t="shared" si="186"/>
        <v>0</v>
      </c>
      <c r="EK115" s="64">
        <f t="shared" si="187"/>
        <v>0</v>
      </c>
      <c r="EL115" s="64">
        <f t="shared" si="188"/>
        <v>0</v>
      </c>
      <c r="EM115" s="64">
        <f t="shared" si="189"/>
        <v>0</v>
      </c>
      <c r="EN115" s="64">
        <f t="shared" si="190"/>
        <v>0</v>
      </c>
      <c r="EO115" s="64">
        <f t="shared" si="191"/>
        <v>0</v>
      </c>
      <c r="EP115" s="64">
        <f t="shared" si="232"/>
        <v>0</v>
      </c>
      <c r="EQ115" s="64">
        <f t="shared" si="192"/>
        <v>0</v>
      </c>
      <c r="ER115" s="64">
        <f t="shared" si="193"/>
        <v>0</v>
      </c>
      <c r="ES115" s="64">
        <f t="shared" si="194"/>
        <v>0</v>
      </c>
      <c r="ET115" s="64">
        <f t="shared" si="195"/>
        <v>0</v>
      </c>
      <c r="EU115" s="64">
        <f t="shared" si="196"/>
        <v>0</v>
      </c>
      <c r="EV115" s="64">
        <f t="shared" si="197"/>
        <v>0</v>
      </c>
      <c r="EW115" s="64">
        <f t="shared" si="198"/>
        <v>0</v>
      </c>
      <c r="EX115" s="64">
        <f t="shared" si="199"/>
        <v>0</v>
      </c>
      <c r="EY115" s="64">
        <f t="shared" si="200"/>
        <v>0</v>
      </c>
      <c r="EZ115" s="64">
        <f t="shared" si="201"/>
        <v>0</v>
      </c>
      <c r="FA115" s="64">
        <f t="shared" si="202"/>
        <v>0</v>
      </c>
      <c r="FB115" s="64">
        <f t="shared" si="203"/>
        <v>0</v>
      </c>
      <c r="FC115" s="64">
        <f t="shared" si="204"/>
        <v>0</v>
      </c>
      <c r="FD115" s="64">
        <f t="shared" si="233"/>
        <v>0</v>
      </c>
      <c r="FE115" s="64">
        <f t="shared" si="205"/>
        <v>0</v>
      </c>
      <c r="FF115" s="64">
        <f t="shared" si="206"/>
        <v>0</v>
      </c>
      <c r="FG115" s="64">
        <f t="shared" si="207"/>
        <v>0</v>
      </c>
      <c r="FH115" s="64">
        <f t="shared" si="208"/>
        <v>0</v>
      </c>
      <c r="FI115" s="64">
        <f t="shared" si="209"/>
        <v>0</v>
      </c>
      <c r="FJ115" s="64">
        <f t="shared" si="210"/>
        <v>0</v>
      </c>
      <c r="FK115" s="64">
        <f t="shared" si="211"/>
        <v>0</v>
      </c>
      <c r="FL115" s="64">
        <f t="shared" si="212"/>
        <v>0</v>
      </c>
      <c r="FM115" s="64">
        <f t="shared" si="213"/>
        <v>0</v>
      </c>
      <c r="FN115" s="64">
        <f t="shared" si="214"/>
        <v>0</v>
      </c>
      <c r="FO115" s="64">
        <f t="shared" si="215"/>
        <v>0</v>
      </c>
      <c r="FP115" s="64">
        <f t="shared" si="216"/>
        <v>0</v>
      </c>
      <c r="FQ115" s="64">
        <f t="shared" si="217"/>
        <v>0</v>
      </c>
      <c r="FR115" s="380">
        <f t="shared" si="165"/>
        <v>734.55</v>
      </c>
      <c r="FS115" s="380">
        <f t="shared" si="166"/>
        <v>734.55</v>
      </c>
      <c r="FT115" s="64">
        <f t="shared" si="234"/>
        <v>734.55</v>
      </c>
      <c r="FU115" s="64">
        <f t="shared" si="218"/>
        <v>734.55</v>
      </c>
      <c r="FV115" s="64">
        <f t="shared" si="219"/>
        <v>0</v>
      </c>
      <c r="FW115" s="64">
        <f t="shared" si="220"/>
        <v>0</v>
      </c>
      <c r="FX115" s="64">
        <f t="shared" si="221"/>
        <v>0</v>
      </c>
      <c r="FY115" s="64">
        <f t="shared" si="222"/>
        <v>0</v>
      </c>
      <c r="FZ115" s="64">
        <f t="shared" si="223"/>
        <v>0</v>
      </c>
      <c r="GA115" s="64">
        <f t="shared" si="224"/>
        <v>0</v>
      </c>
      <c r="GB115" s="64">
        <f t="shared" si="225"/>
        <v>0</v>
      </c>
      <c r="GC115" s="64">
        <f t="shared" si="226"/>
        <v>0</v>
      </c>
      <c r="GD115" s="64">
        <f t="shared" si="227"/>
        <v>0</v>
      </c>
      <c r="GE115" s="64">
        <f t="shared" si="228"/>
        <v>0</v>
      </c>
    </row>
    <row r="116" spans="1:187" s="35" customFormat="1" ht="20.25" hidden="1" customHeight="1" outlineLevel="2">
      <c r="A116" s="57" t="s">
        <v>98</v>
      </c>
      <c r="B116" s="60" t="s">
        <v>243</v>
      </c>
      <c r="C116" s="60"/>
      <c r="D116" s="60" t="s">
        <v>354</v>
      </c>
      <c r="E116" s="245"/>
      <c r="F116" s="245"/>
      <c r="G116" s="245"/>
      <c r="H116" s="245"/>
      <c r="I116" s="245"/>
      <c r="J116" s="245">
        <v>2017</v>
      </c>
      <c r="K116" s="245">
        <v>2017</v>
      </c>
      <c r="L116" s="245"/>
      <c r="M116" s="34">
        <f t="shared" si="276"/>
        <v>479.375</v>
      </c>
      <c r="N116" s="34"/>
      <c r="O116" s="34">
        <f t="shared" si="277"/>
        <v>479.375</v>
      </c>
      <c r="P116" s="34">
        <f t="shared" si="278"/>
        <v>479.375</v>
      </c>
      <c r="Q116" s="34">
        <f t="shared" si="278"/>
        <v>479.375</v>
      </c>
      <c r="R116" s="34">
        <f t="shared" si="278"/>
        <v>0</v>
      </c>
      <c r="S116" s="34">
        <f t="shared" si="278"/>
        <v>0</v>
      </c>
      <c r="T116" s="34">
        <f t="shared" si="278"/>
        <v>0</v>
      </c>
      <c r="U116" s="34">
        <f t="shared" si="278"/>
        <v>0</v>
      </c>
      <c r="V116" s="66">
        <f t="shared" si="260"/>
        <v>0</v>
      </c>
      <c r="W116" s="34"/>
      <c r="X116" s="34"/>
      <c r="Y116" s="34"/>
      <c r="Z116" s="34"/>
      <c r="AA116" s="34"/>
      <c r="AB116" s="34"/>
      <c r="AC116" s="34"/>
      <c r="AD116" s="34"/>
      <c r="AE116" s="34"/>
      <c r="AF116" s="34"/>
      <c r="AG116" s="34">
        <f t="shared" si="279"/>
        <v>0</v>
      </c>
      <c r="AH116" s="34">
        <f t="shared" si="279"/>
        <v>0</v>
      </c>
      <c r="AI116" s="34">
        <f t="shared" si="244"/>
        <v>0</v>
      </c>
      <c r="AJ116" s="34"/>
      <c r="AK116" s="34"/>
      <c r="AL116" s="34"/>
      <c r="AM116" s="34"/>
      <c r="AN116" s="34"/>
      <c r="AO116" s="34"/>
      <c r="AP116" s="34"/>
      <c r="AQ116" s="34"/>
      <c r="AR116" s="34"/>
      <c r="AS116" s="34">
        <f t="shared" si="280"/>
        <v>0</v>
      </c>
      <c r="AT116" s="34">
        <f t="shared" si="280"/>
        <v>0</v>
      </c>
      <c r="AU116" s="34"/>
      <c r="AV116" s="34">
        <f t="shared" si="281"/>
        <v>0</v>
      </c>
      <c r="AW116" s="34">
        <f t="shared" si="281"/>
        <v>0</v>
      </c>
      <c r="AX116" s="34"/>
      <c r="AY116" s="34">
        <f t="shared" si="282"/>
        <v>479.375</v>
      </c>
      <c r="AZ116" s="34">
        <f t="shared" si="282"/>
        <v>479.375</v>
      </c>
      <c r="BA116" s="34">
        <f>406.25*1.18</f>
        <v>479.375</v>
      </c>
      <c r="BB116" s="34">
        <f>406.25*1.18</f>
        <v>479.375</v>
      </c>
      <c r="BC116" s="245"/>
      <c r="BD116" s="245"/>
      <c r="BE116" s="245"/>
      <c r="BF116" s="245"/>
      <c r="BG116" s="245"/>
      <c r="BH116" s="245"/>
      <c r="BI116" s="245"/>
      <c r="BJ116" s="245"/>
      <c r="BK116" s="47"/>
      <c r="BL116" s="47"/>
      <c r="BM116" s="34">
        <f t="shared" si="283"/>
        <v>0</v>
      </c>
      <c r="BN116" s="34">
        <f t="shared" si="283"/>
        <v>0</v>
      </c>
      <c r="BO116" s="245"/>
      <c r="BP116" s="245"/>
      <c r="BQ116" s="245"/>
      <c r="BR116" s="245"/>
      <c r="BS116" s="245"/>
      <c r="BT116" s="245"/>
      <c r="BU116" s="245"/>
      <c r="BV116" s="245"/>
      <c r="BW116" s="245"/>
      <c r="BX116" s="245"/>
      <c r="BY116" s="245"/>
      <c r="BZ116" s="245"/>
      <c r="CA116" s="34">
        <f t="shared" si="269"/>
        <v>0</v>
      </c>
      <c r="CB116" s="34">
        <f t="shared" si="269"/>
        <v>0</v>
      </c>
      <c r="CC116" s="245"/>
      <c r="CD116" s="245"/>
      <c r="CE116" s="245"/>
      <c r="CF116" s="245"/>
      <c r="CG116" s="245"/>
      <c r="CH116" s="245"/>
      <c r="CI116" s="245"/>
      <c r="CJ116" s="245"/>
      <c r="CK116" s="245"/>
      <c r="CL116" s="245"/>
      <c r="CM116" s="245"/>
      <c r="CN116" s="245"/>
      <c r="CO116" s="34">
        <f t="shared" si="284"/>
        <v>0</v>
      </c>
      <c r="CP116" s="34">
        <f t="shared" si="284"/>
        <v>0</v>
      </c>
      <c r="CQ116" s="34"/>
      <c r="CR116" s="34"/>
      <c r="CS116" s="34"/>
      <c r="CT116" s="34"/>
      <c r="CU116" s="34"/>
      <c r="CV116" s="34"/>
      <c r="CW116" s="34"/>
      <c r="CX116" s="34"/>
      <c r="CY116" s="34"/>
      <c r="CZ116" s="58"/>
      <c r="DA116" s="58"/>
      <c r="DB116" s="58"/>
      <c r="DC116" s="245"/>
      <c r="DD116" s="245"/>
      <c r="DE116" s="245"/>
      <c r="DF116" s="245"/>
      <c r="DG116" s="245"/>
      <c r="DH116" s="245"/>
      <c r="DI116" s="245"/>
      <c r="DJ116" s="245"/>
      <c r="DK116" s="33"/>
      <c r="DL116" s="33"/>
      <c r="DM116" s="33"/>
      <c r="DN116" s="64">
        <f t="shared" si="229"/>
        <v>479.375</v>
      </c>
      <c r="DO116" s="64">
        <f t="shared" si="167"/>
        <v>479.375</v>
      </c>
      <c r="DP116" s="64">
        <f t="shared" si="230"/>
        <v>479.375</v>
      </c>
      <c r="DQ116" s="64">
        <f t="shared" si="168"/>
        <v>479.375</v>
      </c>
      <c r="DR116" s="64">
        <f t="shared" si="169"/>
        <v>0</v>
      </c>
      <c r="DS116" s="64">
        <f t="shared" si="170"/>
        <v>0</v>
      </c>
      <c r="DT116" s="64">
        <f t="shared" si="171"/>
        <v>0</v>
      </c>
      <c r="DU116" s="64">
        <f t="shared" si="172"/>
        <v>0</v>
      </c>
      <c r="DV116" s="64">
        <f t="shared" si="173"/>
        <v>0</v>
      </c>
      <c r="DW116" s="64">
        <f t="shared" si="174"/>
        <v>0</v>
      </c>
      <c r="DX116" s="64">
        <f t="shared" si="175"/>
        <v>0</v>
      </c>
      <c r="DY116" s="64">
        <f t="shared" si="176"/>
        <v>0</v>
      </c>
      <c r="DZ116" s="64">
        <f t="shared" si="177"/>
        <v>0</v>
      </c>
      <c r="EA116" s="64">
        <f t="shared" si="178"/>
        <v>0</v>
      </c>
      <c r="EB116" s="64">
        <f t="shared" si="231"/>
        <v>0</v>
      </c>
      <c r="EC116" s="64">
        <f t="shared" si="179"/>
        <v>0</v>
      </c>
      <c r="ED116" s="64">
        <f t="shared" si="180"/>
        <v>0</v>
      </c>
      <c r="EE116" s="64">
        <f t="shared" si="181"/>
        <v>0</v>
      </c>
      <c r="EF116" s="64">
        <f t="shared" si="182"/>
        <v>0</v>
      </c>
      <c r="EG116" s="64">
        <f t="shared" si="183"/>
        <v>0</v>
      </c>
      <c r="EH116" s="64">
        <f t="shared" si="184"/>
        <v>0</v>
      </c>
      <c r="EI116" s="64">
        <f t="shared" si="185"/>
        <v>0</v>
      </c>
      <c r="EJ116" s="64">
        <f t="shared" si="186"/>
        <v>0</v>
      </c>
      <c r="EK116" s="64">
        <f t="shared" si="187"/>
        <v>0</v>
      </c>
      <c r="EL116" s="64">
        <f t="shared" si="188"/>
        <v>0</v>
      </c>
      <c r="EM116" s="64">
        <f t="shared" si="189"/>
        <v>0</v>
      </c>
      <c r="EN116" s="64">
        <f t="shared" si="190"/>
        <v>0</v>
      </c>
      <c r="EO116" s="64">
        <f t="shared" si="191"/>
        <v>0</v>
      </c>
      <c r="EP116" s="64">
        <f t="shared" si="232"/>
        <v>0</v>
      </c>
      <c r="EQ116" s="64">
        <f t="shared" si="192"/>
        <v>0</v>
      </c>
      <c r="ER116" s="64">
        <f t="shared" si="193"/>
        <v>0</v>
      </c>
      <c r="ES116" s="64">
        <f t="shared" si="194"/>
        <v>0</v>
      </c>
      <c r="ET116" s="64">
        <f t="shared" si="195"/>
        <v>0</v>
      </c>
      <c r="EU116" s="64">
        <f t="shared" si="196"/>
        <v>0</v>
      </c>
      <c r="EV116" s="64">
        <f t="shared" si="197"/>
        <v>0</v>
      </c>
      <c r="EW116" s="64">
        <f t="shared" si="198"/>
        <v>0</v>
      </c>
      <c r="EX116" s="64">
        <f t="shared" si="199"/>
        <v>0</v>
      </c>
      <c r="EY116" s="64">
        <f t="shared" si="200"/>
        <v>0</v>
      </c>
      <c r="EZ116" s="64">
        <f t="shared" si="201"/>
        <v>0</v>
      </c>
      <c r="FA116" s="64">
        <f t="shared" si="202"/>
        <v>0</v>
      </c>
      <c r="FB116" s="64">
        <f t="shared" si="203"/>
        <v>0</v>
      </c>
      <c r="FC116" s="64">
        <f t="shared" si="204"/>
        <v>0</v>
      </c>
      <c r="FD116" s="64">
        <f t="shared" si="233"/>
        <v>0</v>
      </c>
      <c r="FE116" s="64">
        <f t="shared" si="205"/>
        <v>0</v>
      </c>
      <c r="FF116" s="64">
        <f t="shared" si="206"/>
        <v>0</v>
      </c>
      <c r="FG116" s="64">
        <f t="shared" si="207"/>
        <v>0</v>
      </c>
      <c r="FH116" s="64">
        <f t="shared" si="208"/>
        <v>0</v>
      </c>
      <c r="FI116" s="64">
        <f t="shared" si="209"/>
        <v>0</v>
      </c>
      <c r="FJ116" s="64">
        <f t="shared" si="210"/>
        <v>0</v>
      </c>
      <c r="FK116" s="64">
        <f t="shared" si="211"/>
        <v>0</v>
      </c>
      <c r="FL116" s="64">
        <f t="shared" si="212"/>
        <v>0</v>
      </c>
      <c r="FM116" s="64">
        <f t="shared" si="213"/>
        <v>0</v>
      </c>
      <c r="FN116" s="64">
        <f t="shared" si="214"/>
        <v>0</v>
      </c>
      <c r="FO116" s="64">
        <f t="shared" si="215"/>
        <v>0</v>
      </c>
      <c r="FP116" s="64">
        <f t="shared" si="216"/>
        <v>0</v>
      </c>
      <c r="FQ116" s="64">
        <f t="shared" si="217"/>
        <v>0</v>
      </c>
      <c r="FR116" s="380">
        <f t="shared" si="165"/>
        <v>479.375</v>
      </c>
      <c r="FS116" s="380">
        <f t="shared" si="166"/>
        <v>479.375</v>
      </c>
      <c r="FT116" s="64">
        <f t="shared" si="234"/>
        <v>479.375</v>
      </c>
      <c r="FU116" s="64">
        <f t="shared" si="218"/>
        <v>479.375</v>
      </c>
      <c r="FV116" s="64">
        <f t="shared" si="219"/>
        <v>0</v>
      </c>
      <c r="FW116" s="64">
        <f t="shared" si="220"/>
        <v>0</v>
      </c>
      <c r="FX116" s="64">
        <f t="shared" si="221"/>
        <v>0</v>
      </c>
      <c r="FY116" s="64">
        <f t="shared" si="222"/>
        <v>0</v>
      </c>
      <c r="FZ116" s="64">
        <f t="shared" si="223"/>
        <v>0</v>
      </c>
      <c r="GA116" s="64">
        <f t="shared" si="224"/>
        <v>0</v>
      </c>
      <c r="GB116" s="64">
        <f t="shared" si="225"/>
        <v>0</v>
      </c>
      <c r="GC116" s="64">
        <f t="shared" si="226"/>
        <v>0</v>
      </c>
      <c r="GD116" s="64">
        <f t="shared" si="227"/>
        <v>0</v>
      </c>
      <c r="GE116" s="64">
        <f t="shared" si="228"/>
        <v>0</v>
      </c>
    </row>
    <row r="117" spans="1:187" s="35" customFormat="1" ht="20.25" hidden="1" customHeight="1" outlineLevel="2">
      <c r="A117" s="57" t="s">
        <v>99</v>
      </c>
      <c r="B117" s="60" t="s">
        <v>72</v>
      </c>
      <c r="C117" s="60" t="s">
        <v>147</v>
      </c>
      <c r="D117" s="60" t="s">
        <v>177</v>
      </c>
      <c r="E117" s="245" t="s">
        <v>21</v>
      </c>
      <c r="F117" s="245"/>
      <c r="G117" s="245"/>
      <c r="H117" s="245"/>
      <c r="I117" s="245"/>
      <c r="J117" s="245">
        <v>2020</v>
      </c>
      <c r="K117" s="245">
        <v>2020</v>
      </c>
      <c r="L117" s="245"/>
      <c r="M117" s="34">
        <f t="shared" si="276"/>
        <v>2150</v>
      </c>
      <c r="N117" s="34"/>
      <c r="O117" s="34">
        <f t="shared" si="277"/>
        <v>2150</v>
      </c>
      <c r="P117" s="34">
        <f t="shared" si="278"/>
        <v>0</v>
      </c>
      <c r="Q117" s="34">
        <f t="shared" si="278"/>
        <v>0</v>
      </c>
      <c r="R117" s="34">
        <f t="shared" si="278"/>
        <v>0</v>
      </c>
      <c r="S117" s="34">
        <f t="shared" si="278"/>
        <v>0</v>
      </c>
      <c r="T117" s="34">
        <f t="shared" si="278"/>
        <v>2150</v>
      </c>
      <c r="U117" s="34">
        <f t="shared" si="278"/>
        <v>0</v>
      </c>
      <c r="V117" s="66">
        <f t="shared" si="260"/>
        <v>0</v>
      </c>
      <c r="W117" s="34"/>
      <c r="X117" s="34"/>
      <c r="Y117" s="34"/>
      <c r="Z117" s="34"/>
      <c r="AA117" s="34"/>
      <c r="AB117" s="34"/>
      <c r="AC117" s="34"/>
      <c r="AD117" s="34"/>
      <c r="AE117" s="34"/>
      <c r="AF117" s="34"/>
      <c r="AG117" s="34">
        <f t="shared" si="279"/>
        <v>0</v>
      </c>
      <c r="AH117" s="34">
        <f t="shared" si="279"/>
        <v>2150</v>
      </c>
      <c r="AI117" s="34">
        <f t="shared" si="244"/>
        <v>0</v>
      </c>
      <c r="AJ117" s="34"/>
      <c r="AK117" s="34"/>
      <c r="AL117" s="34"/>
      <c r="AM117" s="34"/>
      <c r="AN117" s="34"/>
      <c r="AO117" s="34"/>
      <c r="AP117" s="34"/>
      <c r="AQ117" s="34"/>
      <c r="AR117" s="34"/>
      <c r="AS117" s="34">
        <f t="shared" si="280"/>
        <v>0</v>
      </c>
      <c r="AT117" s="34">
        <f t="shared" si="280"/>
        <v>0</v>
      </c>
      <c r="AU117" s="34"/>
      <c r="AV117" s="34">
        <f t="shared" si="281"/>
        <v>0</v>
      </c>
      <c r="AW117" s="34">
        <f t="shared" si="281"/>
        <v>0</v>
      </c>
      <c r="AX117" s="34"/>
      <c r="AY117" s="34">
        <f t="shared" si="282"/>
        <v>2150</v>
      </c>
      <c r="AZ117" s="34">
        <f>+BB117+BD117+BH117+BF117+BJ117+BL117</f>
        <v>2150</v>
      </c>
      <c r="BA117" s="34"/>
      <c r="BB117" s="34"/>
      <c r="BC117" s="184"/>
      <c r="BD117" s="184"/>
      <c r="BE117" s="245">
        <v>2150</v>
      </c>
      <c r="BG117" s="185">
        <v>0</v>
      </c>
      <c r="BH117" s="185">
        <v>2150</v>
      </c>
      <c r="BI117" s="245"/>
      <c r="BJ117" s="245"/>
      <c r="BK117" s="47"/>
      <c r="BL117" s="47"/>
      <c r="BM117" s="34">
        <f t="shared" si="283"/>
        <v>0</v>
      </c>
      <c r="BN117" s="34">
        <f t="shared" si="283"/>
        <v>0</v>
      </c>
      <c r="BO117" s="245"/>
      <c r="BP117" s="245"/>
      <c r="BQ117" s="245"/>
      <c r="BR117" s="245"/>
      <c r="BS117" s="245"/>
      <c r="BT117" s="245"/>
      <c r="BU117" s="245"/>
      <c r="BV117" s="245"/>
      <c r="BW117" s="245"/>
      <c r="BX117" s="245"/>
      <c r="BY117" s="245"/>
      <c r="BZ117" s="245"/>
      <c r="CA117" s="34">
        <f t="shared" si="269"/>
        <v>0</v>
      </c>
      <c r="CB117" s="34">
        <f t="shared" si="269"/>
        <v>0</v>
      </c>
      <c r="CC117" s="245"/>
      <c r="CD117" s="245"/>
      <c r="CE117" s="245"/>
      <c r="CF117" s="245"/>
      <c r="CG117" s="245"/>
      <c r="CH117" s="245"/>
      <c r="CI117" s="245"/>
      <c r="CJ117" s="245"/>
      <c r="CK117" s="245"/>
      <c r="CL117" s="245"/>
      <c r="CM117" s="245"/>
      <c r="CN117" s="245"/>
      <c r="CO117" s="34">
        <f t="shared" si="284"/>
        <v>0</v>
      </c>
      <c r="CP117" s="34">
        <f t="shared" si="284"/>
        <v>0</v>
      </c>
      <c r="CQ117" s="34"/>
      <c r="CR117" s="34"/>
      <c r="CS117" s="34"/>
      <c r="CT117" s="34"/>
      <c r="CU117" s="34"/>
      <c r="CV117" s="34"/>
      <c r="CW117" s="34"/>
      <c r="CX117" s="34"/>
      <c r="CY117" s="34"/>
      <c r="CZ117" s="58"/>
      <c r="DA117" s="58"/>
      <c r="DB117" s="58"/>
      <c r="DC117" s="245">
        <v>0</v>
      </c>
      <c r="DD117" s="245">
        <v>0</v>
      </c>
      <c r="DE117" s="245">
        <v>0</v>
      </c>
      <c r="DF117" s="245">
        <v>1</v>
      </c>
      <c r="DG117" s="245">
        <v>0</v>
      </c>
      <c r="DH117" s="245">
        <f t="shared" si="285"/>
        <v>1</v>
      </c>
      <c r="DI117" s="245"/>
      <c r="DJ117" s="245"/>
      <c r="DK117" s="33"/>
      <c r="DL117" s="33"/>
      <c r="DM117" s="33"/>
      <c r="DN117" s="64">
        <f t="shared" si="229"/>
        <v>2150</v>
      </c>
      <c r="DO117" s="64">
        <f t="shared" si="167"/>
        <v>2150</v>
      </c>
      <c r="DP117" s="64">
        <f t="shared" si="230"/>
        <v>0</v>
      </c>
      <c r="DQ117" s="64">
        <f t="shared" si="168"/>
        <v>0</v>
      </c>
      <c r="DR117" s="64">
        <f t="shared" si="169"/>
        <v>0</v>
      </c>
      <c r="DS117" s="64">
        <f t="shared" si="170"/>
        <v>0</v>
      </c>
      <c r="DT117" s="64">
        <f t="shared" si="171"/>
        <v>2150</v>
      </c>
      <c r="DU117" s="64">
        <f t="shared" si="172"/>
        <v>0</v>
      </c>
      <c r="DV117" s="64">
        <f t="shared" si="173"/>
        <v>0</v>
      </c>
      <c r="DW117" s="64">
        <f t="shared" si="174"/>
        <v>2150</v>
      </c>
      <c r="DX117" s="64">
        <f t="shared" si="175"/>
        <v>0</v>
      </c>
      <c r="DY117" s="64">
        <f t="shared" si="176"/>
        <v>0</v>
      </c>
      <c r="DZ117" s="64">
        <f t="shared" si="177"/>
        <v>0</v>
      </c>
      <c r="EA117" s="64">
        <f t="shared" si="178"/>
        <v>0</v>
      </c>
      <c r="EB117" s="64">
        <f t="shared" si="231"/>
        <v>0</v>
      </c>
      <c r="EC117" s="64">
        <f t="shared" si="179"/>
        <v>0</v>
      </c>
      <c r="ED117" s="64">
        <f t="shared" si="180"/>
        <v>0</v>
      </c>
      <c r="EE117" s="64">
        <f t="shared" si="181"/>
        <v>0</v>
      </c>
      <c r="EF117" s="64">
        <f t="shared" si="182"/>
        <v>0</v>
      </c>
      <c r="EG117" s="64">
        <f t="shared" si="183"/>
        <v>0</v>
      </c>
      <c r="EH117" s="64">
        <f t="shared" si="184"/>
        <v>0</v>
      </c>
      <c r="EI117" s="64">
        <f t="shared" si="185"/>
        <v>0</v>
      </c>
      <c r="EJ117" s="64">
        <f t="shared" si="186"/>
        <v>0</v>
      </c>
      <c r="EK117" s="64">
        <f t="shared" si="187"/>
        <v>0</v>
      </c>
      <c r="EL117" s="64">
        <f t="shared" si="188"/>
        <v>0</v>
      </c>
      <c r="EM117" s="64">
        <f t="shared" si="189"/>
        <v>0</v>
      </c>
      <c r="EN117" s="64">
        <f t="shared" si="190"/>
        <v>0</v>
      </c>
      <c r="EO117" s="64">
        <f t="shared" si="191"/>
        <v>0</v>
      </c>
      <c r="EP117" s="64">
        <f t="shared" si="232"/>
        <v>0</v>
      </c>
      <c r="EQ117" s="64">
        <f t="shared" si="192"/>
        <v>0</v>
      </c>
      <c r="ER117" s="64">
        <f t="shared" si="193"/>
        <v>0</v>
      </c>
      <c r="ES117" s="64">
        <f t="shared" si="194"/>
        <v>0</v>
      </c>
      <c r="ET117" s="64">
        <f t="shared" si="195"/>
        <v>0</v>
      </c>
      <c r="EU117" s="64">
        <f t="shared" si="196"/>
        <v>0</v>
      </c>
      <c r="EV117" s="64">
        <f t="shared" si="197"/>
        <v>0</v>
      </c>
      <c r="EW117" s="64">
        <f t="shared" si="198"/>
        <v>0</v>
      </c>
      <c r="EX117" s="64">
        <f t="shared" si="199"/>
        <v>0</v>
      </c>
      <c r="EY117" s="64">
        <f t="shared" si="200"/>
        <v>0</v>
      </c>
      <c r="EZ117" s="64">
        <f t="shared" si="201"/>
        <v>0</v>
      </c>
      <c r="FA117" s="64">
        <f t="shared" si="202"/>
        <v>0</v>
      </c>
      <c r="FB117" s="64">
        <f t="shared" si="203"/>
        <v>0</v>
      </c>
      <c r="FC117" s="64">
        <f t="shared" si="204"/>
        <v>0</v>
      </c>
      <c r="FD117" s="64">
        <f t="shared" si="233"/>
        <v>0</v>
      </c>
      <c r="FE117" s="64">
        <f t="shared" si="205"/>
        <v>0</v>
      </c>
      <c r="FF117" s="64">
        <f t="shared" si="206"/>
        <v>0</v>
      </c>
      <c r="FG117" s="64">
        <f t="shared" si="207"/>
        <v>0</v>
      </c>
      <c r="FH117" s="64">
        <f t="shared" si="208"/>
        <v>0</v>
      </c>
      <c r="FI117" s="64">
        <f t="shared" si="209"/>
        <v>0</v>
      </c>
      <c r="FJ117" s="64">
        <f t="shared" si="210"/>
        <v>0</v>
      </c>
      <c r="FK117" s="64">
        <f t="shared" si="211"/>
        <v>0</v>
      </c>
      <c r="FL117" s="64">
        <f t="shared" si="212"/>
        <v>0</v>
      </c>
      <c r="FM117" s="64">
        <f t="shared" si="213"/>
        <v>0</v>
      </c>
      <c r="FN117" s="64">
        <f t="shared" si="214"/>
        <v>0</v>
      </c>
      <c r="FO117" s="64">
        <f t="shared" si="215"/>
        <v>0</v>
      </c>
      <c r="FP117" s="64">
        <f t="shared" si="216"/>
        <v>0</v>
      </c>
      <c r="FQ117" s="64">
        <f t="shared" si="217"/>
        <v>0</v>
      </c>
      <c r="FR117" s="380">
        <f t="shared" si="165"/>
        <v>2150</v>
      </c>
      <c r="FS117" s="380">
        <f t="shared" si="166"/>
        <v>2150</v>
      </c>
      <c r="FT117" s="64">
        <f t="shared" si="234"/>
        <v>0</v>
      </c>
      <c r="FU117" s="64">
        <f t="shared" si="218"/>
        <v>0</v>
      </c>
      <c r="FV117" s="64">
        <f t="shared" si="219"/>
        <v>0</v>
      </c>
      <c r="FW117" s="64">
        <f t="shared" si="220"/>
        <v>0</v>
      </c>
      <c r="FX117" s="64">
        <f t="shared" si="221"/>
        <v>2150</v>
      </c>
      <c r="FY117" s="64">
        <f t="shared" si="222"/>
        <v>0</v>
      </c>
      <c r="FZ117" s="64">
        <f t="shared" si="223"/>
        <v>0</v>
      </c>
      <c r="GA117" s="64">
        <f t="shared" si="224"/>
        <v>2150</v>
      </c>
      <c r="GB117" s="64">
        <f t="shared" si="225"/>
        <v>0</v>
      </c>
      <c r="GC117" s="64">
        <f t="shared" si="226"/>
        <v>0</v>
      </c>
      <c r="GD117" s="64">
        <f t="shared" si="227"/>
        <v>0</v>
      </c>
      <c r="GE117" s="64">
        <f t="shared" si="228"/>
        <v>0</v>
      </c>
    </row>
    <row r="118" spans="1:187" s="35" customFormat="1" ht="20.25" hidden="1" customHeight="1" outlineLevel="2">
      <c r="A118" s="57" t="s">
        <v>100</v>
      </c>
      <c r="B118" s="60" t="s">
        <v>244</v>
      </c>
      <c r="C118" s="60"/>
      <c r="D118" s="60" t="s">
        <v>372</v>
      </c>
      <c r="E118" s="245"/>
      <c r="F118" s="245"/>
      <c r="G118" s="245"/>
      <c r="H118" s="245"/>
      <c r="I118" s="245"/>
      <c r="J118" s="245">
        <v>2017</v>
      </c>
      <c r="K118" s="245">
        <v>2017</v>
      </c>
      <c r="L118" s="245"/>
      <c r="M118" s="34">
        <f t="shared" si="276"/>
        <v>450.98066</v>
      </c>
      <c r="N118" s="34"/>
      <c r="O118" s="34">
        <f t="shared" si="277"/>
        <v>450.98066</v>
      </c>
      <c r="P118" s="34">
        <f t="shared" si="278"/>
        <v>450.98066</v>
      </c>
      <c r="Q118" s="34">
        <f t="shared" si="278"/>
        <v>450.98066</v>
      </c>
      <c r="R118" s="34">
        <f t="shared" si="278"/>
        <v>0</v>
      </c>
      <c r="S118" s="34">
        <f t="shared" si="278"/>
        <v>0</v>
      </c>
      <c r="T118" s="34">
        <f t="shared" si="278"/>
        <v>0</v>
      </c>
      <c r="U118" s="34">
        <f t="shared" si="278"/>
        <v>0</v>
      </c>
      <c r="V118" s="66">
        <f t="shared" si="260"/>
        <v>0</v>
      </c>
      <c r="W118" s="34"/>
      <c r="X118" s="34"/>
      <c r="Y118" s="34"/>
      <c r="Z118" s="34"/>
      <c r="AA118" s="34"/>
      <c r="AB118" s="34"/>
      <c r="AC118" s="34"/>
      <c r="AD118" s="34"/>
      <c r="AE118" s="34"/>
      <c r="AF118" s="34"/>
      <c r="AG118" s="34">
        <f t="shared" si="279"/>
        <v>0</v>
      </c>
      <c r="AH118" s="34">
        <f t="shared" si="279"/>
        <v>0</v>
      </c>
      <c r="AI118" s="34">
        <f t="shared" si="244"/>
        <v>0</v>
      </c>
      <c r="AJ118" s="34"/>
      <c r="AK118" s="34"/>
      <c r="AL118" s="34"/>
      <c r="AM118" s="34"/>
      <c r="AN118" s="34"/>
      <c r="AO118" s="34"/>
      <c r="AP118" s="34"/>
      <c r="AQ118" s="34"/>
      <c r="AR118" s="34"/>
      <c r="AS118" s="34">
        <f t="shared" si="280"/>
        <v>0</v>
      </c>
      <c r="AT118" s="34">
        <f t="shared" si="280"/>
        <v>0</v>
      </c>
      <c r="AU118" s="34"/>
      <c r="AV118" s="34">
        <f t="shared" si="281"/>
        <v>0</v>
      </c>
      <c r="AW118" s="34">
        <f t="shared" si="281"/>
        <v>0</v>
      </c>
      <c r="AX118" s="34"/>
      <c r="AY118" s="34">
        <f t="shared" si="282"/>
        <v>450.98066</v>
      </c>
      <c r="AZ118" s="34">
        <f t="shared" si="282"/>
        <v>450.98066</v>
      </c>
      <c r="BA118" s="34">
        <f>382.187*1.18</f>
        <v>450.98066</v>
      </c>
      <c r="BB118" s="34">
        <f>382.187*1.18</f>
        <v>450.98066</v>
      </c>
      <c r="BC118" s="245"/>
      <c r="BD118" s="245"/>
      <c r="BE118" s="245"/>
      <c r="BF118" s="245"/>
      <c r="BG118" s="245"/>
      <c r="BH118" s="245"/>
      <c r="BI118" s="245"/>
      <c r="BJ118" s="245"/>
      <c r="BK118" s="47"/>
      <c r="BL118" s="47"/>
      <c r="BM118" s="34">
        <f t="shared" si="283"/>
        <v>0</v>
      </c>
      <c r="BN118" s="34">
        <f t="shared" si="283"/>
        <v>0</v>
      </c>
      <c r="BO118" s="245"/>
      <c r="BP118" s="245"/>
      <c r="BQ118" s="245"/>
      <c r="BR118" s="245"/>
      <c r="BS118" s="245"/>
      <c r="BT118" s="245"/>
      <c r="BU118" s="245"/>
      <c r="BV118" s="245"/>
      <c r="BW118" s="245"/>
      <c r="BX118" s="245"/>
      <c r="BY118" s="245"/>
      <c r="BZ118" s="245"/>
      <c r="CA118" s="34">
        <f t="shared" si="269"/>
        <v>0</v>
      </c>
      <c r="CB118" s="34">
        <f t="shared" si="269"/>
        <v>0</v>
      </c>
      <c r="CC118" s="245"/>
      <c r="CD118" s="245"/>
      <c r="CE118" s="245"/>
      <c r="CF118" s="245"/>
      <c r="CG118" s="245"/>
      <c r="CH118" s="245"/>
      <c r="CI118" s="245"/>
      <c r="CJ118" s="245"/>
      <c r="CK118" s="245"/>
      <c r="CL118" s="245"/>
      <c r="CM118" s="245"/>
      <c r="CN118" s="245"/>
      <c r="CO118" s="34">
        <f t="shared" si="284"/>
        <v>0</v>
      </c>
      <c r="CP118" s="34">
        <f t="shared" si="284"/>
        <v>0</v>
      </c>
      <c r="CQ118" s="34"/>
      <c r="CR118" s="34"/>
      <c r="CS118" s="34"/>
      <c r="CT118" s="34"/>
      <c r="CU118" s="34"/>
      <c r="CV118" s="34"/>
      <c r="CW118" s="34"/>
      <c r="CX118" s="34"/>
      <c r="CY118" s="34"/>
      <c r="CZ118" s="58"/>
      <c r="DA118" s="58"/>
      <c r="DB118" s="58"/>
      <c r="DC118" s="245"/>
      <c r="DD118" s="245"/>
      <c r="DE118" s="245"/>
      <c r="DF118" s="245"/>
      <c r="DG118" s="245"/>
      <c r="DH118" s="245"/>
      <c r="DI118" s="245"/>
      <c r="DJ118" s="245"/>
      <c r="DK118" s="33"/>
      <c r="DL118" s="33"/>
      <c r="DM118" s="33"/>
      <c r="DN118" s="64">
        <f t="shared" si="229"/>
        <v>450.98066</v>
      </c>
      <c r="DO118" s="64">
        <f t="shared" si="167"/>
        <v>450.98066</v>
      </c>
      <c r="DP118" s="64">
        <f t="shared" si="230"/>
        <v>450.98066</v>
      </c>
      <c r="DQ118" s="64">
        <f t="shared" si="168"/>
        <v>450.98066</v>
      </c>
      <c r="DR118" s="64">
        <f t="shared" si="169"/>
        <v>0</v>
      </c>
      <c r="DS118" s="64">
        <f t="shared" si="170"/>
        <v>0</v>
      </c>
      <c r="DT118" s="64">
        <f t="shared" si="171"/>
        <v>0</v>
      </c>
      <c r="DU118" s="64">
        <f t="shared" si="172"/>
        <v>0</v>
      </c>
      <c r="DV118" s="64">
        <f t="shared" si="173"/>
        <v>0</v>
      </c>
      <c r="DW118" s="64">
        <f t="shared" si="174"/>
        <v>0</v>
      </c>
      <c r="DX118" s="64">
        <f t="shared" si="175"/>
        <v>0</v>
      </c>
      <c r="DY118" s="64">
        <f t="shared" si="176"/>
        <v>0</v>
      </c>
      <c r="DZ118" s="64">
        <f t="shared" si="177"/>
        <v>0</v>
      </c>
      <c r="EA118" s="64">
        <f t="shared" si="178"/>
        <v>0</v>
      </c>
      <c r="EB118" s="64">
        <f t="shared" si="231"/>
        <v>0</v>
      </c>
      <c r="EC118" s="64">
        <f t="shared" si="179"/>
        <v>0</v>
      </c>
      <c r="ED118" s="64">
        <f t="shared" si="180"/>
        <v>0</v>
      </c>
      <c r="EE118" s="64">
        <f t="shared" si="181"/>
        <v>0</v>
      </c>
      <c r="EF118" s="64">
        <f t="shared" si="182"/>
        <v>0</v>
      </c>
      <c r="EG118" s="64">
        <f t="shared" si="183"/>
        <v>0</v>
      </c>
      <c r="EH118" s="64">
        <f t="shared" si="184"/>
        <v>0</v>
      </c>
      <c r="EI118" s="64">
        <f t="shared" si="185"/>
        <v>0</v>
      </c>
      <c r="EJ118" s="64">
        <f t="shared" si="186"/>
        <v>0</v>
      </c>
      <c r="EK118" s="64">
        <f t="shared" si="187"/>
        <v>0</v>
      </c>
      <c r="EL118" s="64">
        <f t="shared" si="188"/>
        <v>0</v>
      </c>
      <c r="EM118" s="64">
        <f t="shared" si="189"/>
        <v>0</v>
      </c>
      <c r="EN118" s="64">
        <f t="shared" si="190"/>
        <v>0</v>
      </c>
      <c r="EO118" s="64">
        <f t="shared" si="191"/>
        <v>0</v>
      </c>
      <c r="EP118" s="64">
        <f t="shared" si="232"/>
        <v>0</v>
      </c>
      <c r="EQ118" s="64">
        <f t="shared" si="192"/>
        <v>0</v>
      </c>
      <c r="ER118" s="64">
        <f t="shared" si="193"/>
        <v>0</v>
      </c>
      <c r="ES118" s="64">
        <f t="shared" si="194"/>
        <v>0</v>
      </c>
      <c r="ET118" s="64">
        <f t="shared" si="195"/>
        <v>0</v>
      </c>
      <c r="EU118" s="64">
        <f t="shared" si="196"/>
        <v>0</v>
      </c>
      <c r="EV118" s="64">
        <f t="shared" si="197"/>
        <v>0</v>
      </c>
      <c r="EW118" s="64">
        <f t="shared" si="198"/>
        <v>0</v>
      </c>
      <c r="EX118" s="64">
        <f t="shared" si="199"/>
        <v>0</v>
      </c>
      <c r="EY118" s="64">
        <f t="shared" si="200"/>
        <v>0</v>
      </c>
      <c r="EZ118" s="64">
        <f t="shared" si="201"/>
        <v>0</v>
      </c>
      <c r="FA118" s="64">
        <f t="shared" si="202"/>
        <v>0</v>
      </c>
      <c r="FB118" s="64">
        <f t="shared" si="203"/>
        <v>0</v>
      </c>
      <c r="FC118" s="64">
        <f t="shared" si="204"/>
        <v>0</v>
      </c>
      <c r="FD118" s="64">
        <f t="shared" si="233"/>
        <v>0</v>
      </c>
      <c r="FE118" s="64">
        <f t="shared" si="205"/>
        <v>0</v>
      </c>
      <c r="FF118" s="64">
        <f t="shared" si="206"/>
        <v>0</v>
      </c>
      <c r="FG118" s="64">
        <f t="shared" si="207"/>
        <v>0</v>
      </c>
      <c r="FH118" s="64">
        <f t="shared" si="208"/>
        <v>0</v>
      </c>
      <c r="FI118" s="64">
        <f t="shared" si="209"/>
        <v>0</v>
      </c>
      <c r="FJ118" s="64">
        <f t="shared" si="210"/>
        <v>0</v>
      </c>
      <c r="FK118" s="64">
        <f t="shared" si="211"/>
        <v>0</v>
      </c>
      <c r="FL118" s="64">
        <f t="shared" si="212"/>
        <v>0</v>
      </c>
      <c r="FM118" s="64">
        <f t="shared" si="213"/>
        <v>0</v>
      </c>
      <c r="FN118" s="64">
        <f t="shared" si="214"/>
        <v>0</v>
      </c>
      <c r="FO118" s="64">
        <f t="shared" si="215"/>
        <v>0</v>
      </c>
      <c r="FP118" s="64">
        <f t="shared" si="216"/>
        <v>0</v>
      </c>
      <c r="FQ118" s="64">
        <f t="shared" si="217"/>
        <v>0</v>
      </c>
      <c r="FR118" s="380">
        <f t="shared" si="165"/>
        <v>450.98066</v>
      </c>
      <c r="FS118" s="380">
        <f t="shared" si="166"/>
        <v>450.98066</v>
      </c>
      <c r="FT118" s="64">
        <f t="shared" si="234"/>
        <v>450.98066</v>
      </c>
      <c r="FU118" s="64">
        <f t="shared" si="218"/>
        <v>450.98066</v>
      </c>
      <c r="FV118" s="64">
        <f t="shared" si="219"/>
        <v>0</v>
      </c>
      <c r="FW118" s="64">
        <f t="shared" si="220"/>
        <v>0</v>
      </c>
      <c r="FX118" s="64">
        <f t="shared" si="221"/>
        <v>0</v>
      </c>
      <c r="FY118" s="64">
        <f t="shared" si="222"/>
        <v>0</v>
      </c>
      <c r="FZ118" s="64">
        <f t="shared" si="223"/>
        <v>0</v>
      </c>
      <c r="GA118" s="64">
        <f t="shared" si="224"/>
        <v>0</v>
      </c>
      <c r="GB118" s="64">
        <f t="shared" si="225"/>
        <v>0</v>
      </c>
      <c r="GC118" s="64">
        <f t="shared" si="226"/>
        <v>0</v>
      </c>
      <c r="GD118" s="64">
        <f t="shared" si="227"/>
        <v>0</v>
      </c>
      <c r="GE118" s="64">
        <f t="shared" si="228"/>
        <v>0</v>
      </c>
    </row>
    <row r="119" spans="1:187" s="35" customFormat="1" ht="20.25" hidden="1" customHeight="1" outlineLevel="2">
      <c r="A119" s="57" t="s">
        <v>101</v>
      </c>
      <c r="B119" s="60" t="s">
        <v>235</v>
      </c>
      <c r="C119" s="60" t="s">
        <v>147</v>
      </c>
      <c r="D119" s="60" t="s">
        <v>373</v>
      </c>
      <c r="E119" s="245" t="s">
        <v>21</v>
      </c>
      <c r="F119" s="245"/>
      <c r="G119" s="245"/>
      <c r="H119" s="245"/>
      <c r="I119" s="245"/>
      <c r="J119" s="245">
        <v>2017</v>
      </c>
      <c r="K119" s="245">
        <v>2017</v>
      </c>
      <c r="L119" s="245"/>
      <c r="M119" s="34">
        <f t="shared" si="276"/>
        <v>480.39097999999996</v>
      </c>
      <c r="N119" s="34"/>
      <c r="O119" s="34">
        <f t="shared" si="277"/>
        <v>480.39097999999996</v>
      </c>
      <c r="P119" s="34">
        <f t="shared" si="278"/>
        <v>480.39097999999996</v>
      </c>
      <c r="Q119" s="34">
        <f t="shared" si="278"/>
        <v>480.39097999999996</v>
      </c>
      <c r="R119" s="34">
        <f t="shared" si="278"/>
        <v>0</v>
      </c>
      <c r="S119" s="34">
        <f t="shared" si="278"/>
        <v>0</v>
      </c>
      <c r="T119" s="34">
        <f t="shared" si="278"/>
        <v>0</v>
      </c>
      <c r="U119" s="34">
        <f t="shared" si="278"/>
        <v>0</v>
      </c>
      <c r="V119" s="66">
        <f t="shared" si="260"/>
        <v>0</v>
      </c>
      <c r="W119" s="34"/>
      <c r="X119" s="34"/>
      <c r="Y119" s="34"/>
      <c r="Z119" s="34"/>
      <c r="AA119" s="34"/>
      <c r="AB119" s="34"/>
      <c r="AC119" s="34"/>
      <c r="AD119" s="34"/>
      <c r="AE119" s="34"/>
      <c r="AF119" s="34"/>
      <c r="AG119" s="34">
        <f t="shared" si="279"/>
        <v>0</v>
      </c>
      <c r="AH119" s="34">
        <f t="shared" si="279"/>
        <v>0</v>
      </c>
      <c r="AI119" s="34">
        <f t="shared" si="244"/>
        <v>0</v>
      </c>
      <c r="AJ119" s="34"/>
      <c r="AK119" s="34"/>
      <c r="AL119" s="34"/>
      <c r="AM119" s="34"/>
      <c r="AN119" s="34"/>
      <c r="AO119" s="34"/>
      <c r="AP119" s="34"/>
      <c r="AQ119" s="34"/>
      <c r="AR119" s="34"/>
      <c r="AS119" s="34">
        <f t="shared" si="280"/>
        <v>0</v>
      </c>
      <c r="AT119" s="34">
        <f t="shared" si="280"/>
        <v>0</v>
      </c>
      <c r="AU119" s="34"/>
      <c r="AV119" s="34">
        <f t="shared" si="281"/>
        <v>0</v>
      </c>
      <c r="AW119" s="34">
        <f t="shared" si="281"/>
        <v>0</v>
      </c>
      <c r="AX119" s="34"/>
      <c r="AY119" s="34">
        <f t="shared" si="282"/>
        <v>480.39097999999996</v>
      </c>
      <c r="AZ119" s="34">
        <f t="shared" si="282"/>
        <v>480.39097999999996</v>
      </c>
      <c r="BA119" s="34">
        <f>407.111*1.18</f>
        <v>480.39097999999996</v>
      </c>
      <c r="BB119" s="34">
        <f>407.111*1.18</f>
        <v>480.39097999999996</v>
      </c>
      <c r="BC119" s="245"/>
      <c r="BD119" s="245"/>
      <c r="BE119" s="245"/>
      <c r="BF119" s="245"/>
      <c r="BG119" s="245"/>
      <c r="BH119" s="245"/>
      <c r="BI119" s="245"/>
      <c r="BJ119" s="245"/>
      <c r="BK119" s="47"/>
      <c r="BL119" s="47"/>
      <c r="BM119" s="34">
        <f t="shared" si="283"/>
        <v>0</v>
      </c>
      <c r="BN119" s="34">
        <f t="shared" si="283"/>
        <v>0</v>
      </c>
      <c r="BO119" s="245"/>
      <c r="BP119" s="245"/>
      <c r="BQ119" s="245"/>
      <c r="BR119" s="245"/>
      <c r="BS119" s="245"/>
      <c r="BT119" s="245"/>
      <c r="BU119" s="245"/>
      <c r="BV119" s="245"/>
      <c r="BW119" s="245"/>
      <c r="BX119" s="245"/>
      <c r="BY119" s="245"/>
      <c r="BZ119" s="245"/>
      <c r="CA119" s="34">
        <f t="shared" si="269"/>
        <v>0</v>
      </c>
      <c r="CB119" s="34">
        <f t="shared" si="269"/>
        <v>0</v>
      </c>
      <c r="CC119" s="245"/>
      <c r="CD119" s="245"/>
      <c r="CE119" s="245"/>
      <c r="CF119" s="245"/>
      <c r="CG119" s="245"/>
      <c r="CH119" s="245"/>
      <c r="CI119" s="245"/>
      <c r="CJ119" s="245"/>
      <c r="CK119" s="245"/>
      <c r="CL119" s="245"/>
      <c r="CM119" s="245"/>
      <c r="CN119" s="245"/>
      <c r="CO119" s="34">
        <f t="shared" si="284"/>
        <v>0</v>
      </c>
      <c r="CP119" s="34">
        <f t="shared" si="284"/>
        <v>0</v>
      </c>
      <c r="CQ119" s="34"/>
      <c r="CR119" s="34"/>
      <c r="CS119" s="34"/>
      <c r="CT119" s="34"/>
      <c r="CU119" s="34"/>
      <c r="CV119" s="34"/>
      <c r="CW119" s="34"/>
      <c r="CX119" s="34"/>
      <c r="CY119" s="34"/>
      <c r="CZ119" s="58"/>
      <c r="DA119" s="58"/>
      <c r="DB119" s="58"/>
      <c r="DC119" s="245">
        <v>0</v>
      </c>
      <c r="DD119" s="245">
        <v>0</v>
      </c>
      <c r="DE119" s="245">
        <v>0</v>
      </c>
      <c r="DF119" s="245">
        <v>1</v>
      </c>
      <c r="DG119" s="245">
        <v>0</v>
      </c>
      <c r="DH119" s="245">
        <f t="shared" si="285"/>
        <v>1</v>
      </c>
      <c r="DI119" s="245"/>
      <c r="DJ119" s="245"/>
      <c r="DK119" s="33"/>
      <c r="DL119" s="33"/>
      <c r="DM119" s="33"/>
      <c r="DN119" s="64">
        <f t="shared" si="229"/>
        <v>480.39097999999996</v>
      </c>
      <c r="DO119" s="64">
        <f t="shared" si="167"/>
        <v>480.39097999999996</v>
      </c>
      <c r="DP119" s="64">
        <f t="shared" si="230"/>
        <v>480.39097999999996</v>
      </c>
      <c r="DQ119" s="64">
        <f t="shared" si="168"/>
        <v>480.39097999999996</v>
      </c>
      <c r="DR119" s="64">
        <f t="shared" si="169"/>
        <v>0</v>
      </c>
      <c r="DS119" s="64">
        <f t="shared" si="170"/>
        <v>0</v>
      </c>
      <c r="DT119" s="64">
        <f t="shared" si="171"/>
        <v>0</v>
      </c>
      <c r="DU119" s="64">
        <f t="shared" si="172"/>
        <v>0</v>
      </c>
      <c r="DV119" s="64">
        <f t="shared" si="173"/>
        <v>0</v>
      </c>
      <c r="DW119" s="64">
        <f t="shared" si="174"/>
        <v>0</v>
      </c>
      <c r="DX119" s="64">
        <f t="shared" si="175"/>
        <v>0</v>
      </c>
      <c r="DY119" s="64">
        <f t="shared" si="176"/>
        <v>0</v>
      </c>
      <c r="DZ119" s="64">
        <f t="shared" si="177"/>
        <v>0</v>
      </c>
      <c r="EA119" s="64">
        <f t="shared" si="178"/>
        <v>0</v>
      </c>
      <c r="EB119" s="64">
        <f t="shared" si="231"/>
        <v>0</v>
      </c>
      <c r="EC119" s="64">
        <f t="shared" si="179"/>
        <v>0</v>
      </c>
      <c r="ED119" s="64">
        <f t="shared" si="180"/>
        <v>0</v>
      </c>
      <c r="EE119" s="64">
        <f t="shared" si="181"/>
        <v>0</v>
      </c>
      <c r="EF119" s="64">
        <f t="shared" si="182"/>
        <v>0</v>
      </c>
      <c r="EG119" s="64">
        <f t="shared" si="183"/>
        <v>0</v>
      </c>
      <c r="EH119" s="64">
        <f t="shared" si="184"/>
        <v>0</v>
      </c>
      <c r="EI119" s="64">
        <f t="shared" si="185"/>
        <v>0</v>
      </c>
      <c r="EJ119" s="64">
        <f t="shared" si="186"/>
        <v>0</v>
      </c>
      <c r="EK119" s="64">
        <f t="shared" si="187"/>
        <v>0</v>
      </c>
      <c r="EL119" s="64">
        <f t="shared" si="188"/>
        <v>0</v>
      </c>
      <c r="EM119" s="64">
        <f t="shared" si="189"/>
        <v>0</v>
      </c>
      <c r="EN119" s="64">
        <f t="shared" si="190"/>
        <v>0</v>
      </c>
      <c r="EO119" s="64">
        <f t="shared" si="191"/>
        <v>0</v>
      </c>
      <c r="EP119" s="64">
        <f t="shared" si="232"/>
        <v>0</v>
      </c>
      <c r="EQ119" s="64">
        <f t="shared" si="192"/>
        <v>0</v>
      </c>
      <c r="ER119" s="64">
        <f t="shared" si="193"/>
        <v>0</v>
      </c>
      <c r="ES119" s="64">
        <f t="shared" si="194"/>
        <v>0</v>
      </c>
      <c r="ET119" s="64">
        <f t="shared" si="195"/>
        <v>0</v>
      </c>
      <c r="EU119" s="64">
        <f t="shared" si="196"/>
        <v>0</v>
      </c>
      <c r="EV119" s="64">
        <f t="shared" si="197"/>
        <v>0</v>
      </c>
      <c r="EW119" s="64">
        <f t="shared" si="198"/>
        <v>0</v>
      </c>
      <c r="EX119" s="64">
        <f t="shared" si="199"/>
        <v>0</v>
      </c>
      <c r="EY119" s="64">
        <f t="shared" si="200"/>
        <v>0</v>
      </c>
      <c r="EZ119" s="64">
        <f t="shared" si="201"/>
        <v>0</v>
      </c>
      <c r="FA119" s="64">
        <f t="shared" si="202"/>
        <v>0</v>
      </c>
      <c r="FB119" s="64">
        <f t="shared" si="203"/>
        <v>0</v>
      </c>
      <c r="FC119" s="64">
        <f t="shared" si="204"/>
        <v>0</v>
      </c>
      <c r="FD119" s="64">
        <f t="shared" si="233"/>
        <v>0</v>
      </c>
      <c r="FE119" s="64">
        <f t="shared" si="205"/>
        <v>0</v>
      </c>
      <c r="FF119" s="64">
        <f t="shared" si="206"/>
        <v>0</v>
      </c>
      <c r="FG119" s="64">
        <f t="shared" si="207"/>
        <v>0</v>
      </c>
      <c r="FH119" s="64">
        <f t="shared" si="208"/>
        <v>0</v>
      </c>
      <c r="FI119" s="64">
        <f t="shared" si="209"/>
        <v>0</v>
      </c>
      <c r="FJ119" s="64">
        <f t="shared" si="210"/>
        <v>0</v>
      </c>
      <c r="FK119" s="64">
        <f t="shared" si="211"/>
        <v>0</v>
      </c>
      <c r="FL119" s="64">
        <f t="shared" si="212"/>
        <v>0</v>
      </c>
      <c r="FM119" s="64">
        <f t="shared" si="213"/>
        <v>0</v>
      </c>
      <c r="FN119" s="64">
        <f t="shared" si="214"/>
        <v>0</v>
      </c>
      <c r="FO119" s="64">
        <f t="shared" si="215"/>
        <v>0</v>
      </c>
      <c r="FP119" s="64">
        <f t="shared" si="216"/>
        <v>0</v>
      </c>
      <c r="FQ119" s="64">
        <f t="shared" si="217"/>
        <v>0</v>
      </c>
      <c r="FR119" s="380">
        <f t="shared" si="165"/>
        <v>480.39097999999996</v>
      </c>
      <c r="FS119" s="380">
        <f t="shared" si="166"/>
        <v>480.39097999999996</v>
      </c>
      <c r="FT119" s="64">
        <f t="shared" si="234"/>
        <v>480.39097999999996</v>
      </c>
      <c r="FU119" s="64">
        <f t="shared" si="218"/>
        <v>480.39097999999996</v>
      </c>
      <c r="FV119" s="64">
        <f t="shared" si="219"/>
        <v>0</v>
      </c>
      <c r="FW119" s="64">
        <f t="shared" si="220"/>
        <v>0</v>
      </c>
      <c r="FX119" s="64">
        <f t="shared" si="221"/>
        <v>0</v>
      </c>
      <c r="FY119" s="64">
        <f t="shared" si="222"/>
        <v>0</v>
      </c>
      <c r="FZ119" s="64">
        <f t="shared" si="223"/>
        <v>0</v>
      </c>
      <c r="GA119" s="64">
        <f t="shared" si="224"/>
        <v>0</v>
      </c>
      <c r="GB119" s="64">
        <f t="shared" si="225"/>
        <v>0</v>
      </c>
      <c r="GC119" s="64">
        <f t="shared" si="226"/>
        <v>0</v>
      </c>
      <c r="GD119" s="64">
        <f t="shared" si="227"/>
        <v>0</v>
      </c>
      <c r="GE119" s="64">
        <f t="shared" si="228"/>
        <v>0</v>
      </c>
    </row>
    <row r="120" spans="1:187" s="35" customFormat="1" ht="20.25" hidden="1" customHeight="1" outlineLevel="2">
      <c r="A120" s="57" t="s">
        <v>120</v>
      </c>
      <c r="B120" s="225" t="s">
        <v>245</v>
      </c>
      <c r="C120" s="60"/>
      <c r="D120" s="60"/>
      <c r="E120" s="245"/>
      <c r="F120" s="245"/>
      <c r="G120" s="245"/>
      <c r="H120" s="245"/>
      <c r="I120" s="245"/>
      <c r="J120" s="245">
        <v>2017</v>
      </c>
      <c r="K120" s="245">
        <v>2017</v>
      </c>
      <c r="L120" s="245"/>
      <c r="M120" s="34">
        <f t="shared" si="276"/>
        <v>283.88321999999999</v>
      </c>
      <c r="N120" s="34"/>
      <c r="O120" s="34">
        <f t="shared" si="277"/>
        <v>283.88321999999999</v>
      </c>
      <c r="P120" s="34">
        <f t="shared" si="278"/>
        <v>283.88321999999999</v>
      </c>
      <c r="Q120" s="34">
        <f t="shared" si="278"/>
        <v>283.88321999999999</v>
      </c>
      <c r="R120" s="34">
        <f t="shared" si="278"/>
        <v>0</v>
      </c>
      <c r="S120" s="34">
        <f t="shared" si="278"/>
        <v>0</v>
      </c>
      <c r="T120" s="34">
        <f t="shared" si="278"/>
        <v>0</v>
      </c>
      <c r="U120" s="34">
        <f t="shared" si="278"/>
        <v>0</v>
      </c>
      <c r="V120" s="66">
        <f t="shared" si="260"/>
        <v>0</v>
      </c>
      <c r="W120" s="34"/>
      <c r="X120" s="34"/>
      <c r="Y120" s="34"/>
      <c r="Z120" s="34"/>
      <c r="AA120" s="34"/>
      <c r="AB120" s="34"/>
      <c r="AC120" s="34"/>
      <c r="AD120" s="34"/>
      <c r="AE120" s="34"/>
      <c r="AF120" s="34"/>
      <c r="AG120" s="34">
        <f t="shared" si="279"/>
        <v>0</v>
      </c>
      <c r="AH120" s="34">
        <f t="shared" si="279"/>
        <v>0</v>
      </c>
      <c r="AI120" s="34">
        <f t="shared" si="244"/>
        <v>0</v>
      </c>
      <c r="AJ120" s="34"/>
      <c r="AK120" s="34"/>
      <c r="AL120" s="34"/>
      <c r="AM120" s="34"/>
      <c r="AN120" s="34"/>
      <c r="AO120" s="34"/>
      <c r="AP120" s="34"/>
      <c r="AQ120" s="34"/>
      <c r="AR120" s="34"/>
      <c r="AS120" s="34">
        <f t="shared" si="280"/>
        <v>0</v>
      </c>
      <c r="AT120" s="34">
        <f t="shared" si="280"/>
        <v>0</v>
      </c>
      <c r="AU120" s="34"/>
      <c r="AV120" s="34">
        <f t="shared" si="281"/>
        <v>0</v>
      </c>
      <c r="AW120" s="34">
        <f t="shared" si="281"/>
        <v>0</v>
      </c>
      <c r="AX120" s="34"/>
      <c r="AY120" s="34">
        <f t="shared" si="282"/>
        <v>283.88321999999999</v>
      </c>
      <c r="AZ120" s="34">
        <f t="shared" si="282"/>
        <v>283.88321999999999</v>
      </c>
      <c r="BA120" s="34">
        <f>240.579*1.18</f>
        <v>283.88321999999999</v>
      </c>
      <c r="BB120" s="34">
        <f>240.579*1.18</f>
        <v>283.88321999999999</v>
      </c>
      <c r="BC120" s="245"/>
      <c r="BD120" s="245"/>
      <c r="BE120" s="245"/>
      <c r="BF120" s="245"/>
      <c r="BG120" s="245"/>
      <c r="BH120" s="245"/>
      <c r="BI120" s="245"/>
      <c r="BJ120" s="245"/>
      <c r="BK120" s="47"/>
      <c r="BL120" s="47"/>
      <c r="BM120" s="34">
        <f t="shared" si="283"/>
        <v>0</v>
      </c>
      <c r="BN120" s="34">
        <f t="shared" si="283"/>
        <v>0</v>
      </c>
      <c r="BO120" s="245"/>
      <c r="BP120" s="245"/>
      <c r="BQ120" s="245"/>
      <c r="BR120" s="245"/>
      <c r="BS120" s="245"/>
      <c r="BT120" s="245"/>
      <c r="BU120" s="245"/>
      <c r="BV120" s="245"/>
      <c r="BW120" s="245"/>
      <c r="BX120" s="245"/>
      <c r="BY120" s="245"/>
      <c r="BZ120" s="245"/>
      <c r="CA120" s="34">
        <f t="shared" si="269"/>
        <v>0</v>
      </c>
      <c r="CB120" s="34">
        <f t="shared" si="269"/>
        <v>0</v>
      </c>
      <c r="CC120" s="245"/>
      <c r="CD120" s="245"/>
      <c r="CE120" s="245"/>
      <c r="CF120" s="245"/>
      <c r="CG120" s="245"/>
      <c r="CH120" s="245"/>
      <c r="CI120" s="245"/>
      <c r="CJ120" s="245"/>
      <c r="CK120" s="245"/>
      <c r="CL120" s="245"/>
      <c r="CM120" s="245"/>
      <c r="CN120" s="245"/>
      <c r="CO120" s="34">
        <f t="shared" si="284"/>
        <v>0</v>
      </c>
      <c r="CP120" s="34">
        <f t="shared" si="284"/>
        <v>0</v>
      </c>
      <c r="CQ120" s="34"/>
      <c r="CR120" s="34"/>
      <c r="CS120" s="34"/>
      <c r="CT120" s="34"/>
      <c r="CU120" s="34"/>
      <c r="CV120" s="34"/>
      <c r="CW120" s="34"/>
      <c r="CX120" s="34"/>
      <c r="CY120" s="34"/>
      <c r="CZ120" s="58"/>
      <c r="DA120" s="58"/>
      <c r="DB120" s="58"/>
      <c r="DC120" s="245"/>
      <c r="DD120" s="245"/>
      <c r="DE120" s="245"/>
      <c r="DF120" s="245"/>
      <c r="DG120" s="245"/>
      <c r="DH120" s="245"/>
      <c r="DI120" s="245"/>
      <c r="DJ120" s="245"/>
      <c r="DK120" s="33"/>
      <c r="DL120" s="33"/>
      <c r="DM120" s="33"/>
      <c r="DN120" s="64">
        <f t="shared" si="229"/>
        <v>283.88321999999999</v>
      </c>
      <c r="DO120" s="64">
        <f t="shared" si="167"/>
        <v>283.88321999999999</v>
      </c>
      <c r="DP120" s="64">
        <f t="shared" si="230"/>
        <v>283.88321999999999</v>
      </c>
      <c r="DQ120" s="64">
        <f t="shared" si="168"/>
        <v>283.88321999999999</v>
      </c>
      <c r="DR120" s="64">
        <f t="shared" si="169"/>
        <v>0</v>
      </c>
      <c r="DS120" s="64">
        <f t="shared" si="170"/>
        <v>0</v>
      </c>
      <c r="DT120" s="64">
        <f t="shared" si="171"/>
        <v>0</v>
      </c>
      <c r="DU120" s="64">
        <f t="shared" si="172"/>
        <v>0</v>
      </c>
      <c r="DV120" s="64">
        <f t="shared" si="173"/>
        <v>0</v>
      </c>
      <c r="DW120" s="64">
        <f t="shared" si="174"/>
        <v>0</v>
      </c>
      <c r="DX120" s="64">
        <f t="shared" si="175"/>
        <v>0</v>
      </c>
      <c r="DY120" s="64">
        <f t="shared" si="176"/>
        <v>0</v>
      </c>
      <c r="DZ120" s="64">
        <f t="shared" si="177"/>
        <v>0</v>
      </c>
      <c r="EA120" s="64">
        <f t="shared" si="178"/>
        <v>0</v>
      </c>
      <c r="EB120" s="64">
        <f t="shared" si="231"/>
        <v>0</v>
      </c>
      <c r="EC120" s="64">
        <f t="shared" si="179"/>
        <v>0</v>
      </c>
      <c r="ED120" s="64">
        <f t="shared" si="180"/>
        <v>0</v>
      </c>
      <c r="EE120" s="64">
        <f t="shared" si="181"/>
        <v>0</v>
      </c>
      <c r="EF120" s="64">
        <f t="shared" si="182"/>
        <v>0</v>
      </c>
      <c r="EG120" s="64">
        <f t="shared" si="183"/>
        <v>0</v>
      </c>
      <c r="EH120" s="64">
        <f t="shared" si="184"/>
        <v>0</v>
      </c>
      <c r="EI120" s="64">
        <f t="shared" si="185"/>
        <v>0</v>
      </c>
      <c r="EJ120" s="64">
        <f t="shared" si="186"/>
        <v>0</v>
      </c>
      <c r="EK120" s="64">
        <f t="shared" si="187"/>
        <v>0</v>
      </c>
      <c r="EL120" s="64">
        <f t="shared" si="188"/>
        <v>0</v>
      </c>
      <c r="EM120" s="64">
        <f t="shared" si="189"/>
        <v>0</v>
      </c>
      <c r="EN120" s="64">
        <f t="shared" si="190"/>
        <v>0</v>
      </c>
      <c r="EO120" s="64">
        <f t="shared" si="191"/>
        <v>0</v>
      </c>
      <c r="EP120" s="64">
        <f t="shared" si="232"/>
        <v>0</v>
      </c>
      <c r="EQ120" s="64">
        <f t="shared" si="192"/>
        <v>0</v>
      </c>
      <c r="ER120" s="64">
        <f t="shared" si="193"/>
        <v>0</v>
      </c>
      <c r="ES120" s="64">
        <f t="shared" si="194"/>
        <v>0</v>
      </c>
      <c r="ET120" s="64">
        <f t="shared" si="195"/>
        <v>0</v>
      </c>
      <c r="EU120" s="64">
        <f t="shared" si="196"/>
        <v>0</v>
      </c>
      <c r="EV120" s="64">
        <f t="shared" si="197"/>
        <v>0</v>
      </c>
      <c r="EW120" s="64">
        <f t="shared" si="198"/>
        <v>0</v>
      </c>
      <c r="EX120" s="64">
        <f t="shared" si="199"/>
        <v>0</v>
      </c>
      <c r="EY120" s="64">
        <f t="shared" si="200"/>
        <v>0</v>
      </c>
      <c r="EZ120" s="64">
        <f t="shared" si="201"/>
        <v>0</v>
      </c>
      <c r="FA120" s="64">
        <f t="shared" si="202"/>
        <v>0</v>
      </c>
      <c r="FB120" s="64">
        <f t="shared" si="203"/>
        <v>0</v>
      </c>
      <c r="FC120" s="64">
        <f t="shared" si="204"/>
        <v>0</v>
      </c>
      <c r="FD120" s="64">
        <f t="shared" si="233"/>
        <v>0</v>
      </c>
      <c r="FE120" s="64">
        <f t="shared" si="205"/>
        <v>0</v>
      </c>
      <c r="FF120" s="64">
        <f t="shared" si="206"/>
        <v>0</v>
      </c>
      <c r="FG120" s="64">
        <f t="shared" si="207"/>
        <v>0</v>
      </c>
      <c r="FH120" s="64">
        <f t="shared" si="208"/>
        <v>0</v>
      </c>
      <c r="FI120" s="64">
        <f t="shared" si="209"/>
        <v>0</v>
      </c>
      <c r="FJ120" s="64">
        <f t="shared" si="210"/>
        <v>0</v>
      </c>
      <c r="FK120" s="64">
        <f t="shared" si="211"/>
        <v>0</v>
      </c>
      <c r="FL120" s="64">
        <f t="shared" si="212"/>
        <v>0</v>
      </c>
      <c r="FM120" s="64">
        <f t="shared" si="213"/>
        <v>0</v>
      </c>
      <c r="FN120" s="64">
        <f t="shared" si="214"/>
        <v>0</v>
      </c>
      <c r="FO120" s="64">
        <f t="shared" si="215"/>
        <v>0</v>
      </c>
      <c r="FP120" s="64">
        <f t="shared" si="216"/>
        <v>0</v>
      </c>
      <c r="FQ120" s="64">
        <f t="shared" si="217"/>
        <v>0</v>
      </c>
      <c r="FR120" s="380">
        <f t="shared" si="165"/>
        <v>283.88321999999999</v>
      </c>
      <c r="FS120" s="380">
        <f t="shared" si="166"/>
        <v>283.88321999999999</v>
      </c>
      <c r="FT120" s="64">
        <f t="shared" si="234"/>
        <v>283.88321999999999</v>
      </c>
      <c r="FU120" s="64">
        <f t="shared" si="218"/>
        <v>283.88321999999999</v>
      </c>
      <c r="FV120" s="64">
        <f t="shared" si="219"/>
        <v>0</v>
      </c>
      <c r="FW120" s="64">
        <f t="shared" si="220"/>
        <v>0</v>
      </c>
      <c r="FX120" s="64">
        <f t="shared" si="221"/>
        <v>0</v>
      </c>
      <c r="FY120" s="64">
        <f t="shared" si="222"/>
        <v>0</v>
      </c>
      <c r="FZ120" s="64">
        <f t="shared" si="223"/>
        <v>0</v>
      </c>
      <c r="GA120" s="64">
        <f t="shared" si="224"/>
        <v>0</v>
      </c>
      <c r="GB120" s="64">
        <f t="shared" si="225"/>
        <v>0</v>
      </c>
      <c r="GC120" s="64">
        <f t="shared" si="226"/>
        <v>0</v>
      </c>
      <c r="GD120" s="64">
        <f t="shared" si="227"/>
        <v>0</v>
      </c>
      <c r="GE120" s="64">
        <f t="shared" si="228"/>
        <v>0</v>
      </c>
    </row>
    <row r="121" spans="1:187" s="35" customFormat="1" ht="20.25" hidden="1" customHeight="1" outlineLevel="2">
      <c r="A121" s="57" t="s">
        <v>121</v>
      </c>
      <c r="B121" s="60" t="s">
        <v>237</v>
      </c>
      <c r="C121" s="60" t="s">
        <v>147</v>
      </c>
      <c r="D121" s="60" t="s">
        <v>351</v>
      </c>
      <c r="E121" s="245" t="s">
        <v>21</v>
      </c>
      <c r="F121" s="245"/>
      <c r="G121" s="245"/>
      <c r="H121" s="245"/>
      <c r="I121" s="245"/>
      <c r="J121" s="245">
        <v>2019</v>
      </c>
      <c r="K121" s="245">
        <v>2019</v>
      </c>
      <c r="L121" s="245"/>
      <c r="M121" s="34">
        <f t="shared" si="276"/>
        <v>1500</v>
      </c>
      <c r="N121" s="34"/>
      <c r="O121" s="34">
        <f t="shared" si="277"/>
        <v>1770</v>
      </c>
      <c r="P121" s="34">
        <f t="shared" si="278"/>
        <v>0</v>
      </c>
      <c r="Q121" s="34">
        <f t="shared" si="278"/>
        <v>0</v>
      </c>
      <c r="R121" s="34">
        <f t="shared" si="278"/>
        <v>1500</v>
      </c>
      <c r="S121" s="34">
        <f t="shared" si="278"/>
        <v>0</v>
      </c>
      <c r="T121" s="34">
        <f t="shared" si="278"/>
        <v>0</v>
      </c>
      <c r="U121" s="34">
        <f t="shared" si="278"/>
        <v>1770</v>
      </c>
      <c r="V121" s="66">
        <f t="shared" si="260"/>
        <v>0</v>
      </c>
      <c r="W121" s="34">
        <v>1770</v>
      </c>
      <c r="X121" s="34"/>
      <c r="Y121" s="34"/>
      <c r="Z121" s="34"/>
      <c r="AA121" s="34"/>
      <c r="AB121" s="34"/>
      <c r="AC121" s="34"/>
      <c r="AD121" s="34"/>
      <c r="AE121" s="34"/>
      <c r="AF121" s="34"/>
      <c r="AG121" s="34">
        <f t="shared" si="279"/>
        <v>0</v>
      </c>
      <c r="AH121" s="34">
        <f t="shared" si="279"/>
        <v>0</v>
      </c>
      <c r="AI121" s="34">
        <f t="shared" si="244"/>
        <v>0</v>
      </c>
      <c r="AJ121" s="34"/>
      <c r="AK121" s="34"/>
      <c r="AL121" s="34"/>
      <c r="AM121" s="34"/>
      <c r="AN121" s="34"/>
      <c r="AO121" s="34"/>
      <c r="AP121" s="34"/>
      <c r="AQ121" s="34"/>
      <c r="AR121" s="34"/>
      <c r="AS121" s="34">
        <f t="shared" si="280"/>
        <v>0</v>
      </c>
      <c r="AT121" s="34">
        <f t="shared" si="280"/>
        <v>0</v>
      </c>
      <c r="AU121" s="34"/>
      <c r="AV121" s="34">
        <f t="shared" si="281"/>
        <v>0</v>
      </c>
      <c r="AW121" s="34">
        <f t="shared" si="281"/>
        <v>0</v>
      </c>
      <c r="AX121" s="34"/>
      <c r="AY121" s="34">
        <f t="shared" si="282"/>
        <v>1500</v>
      </c>
      <c r="AZ121" s="34">
        <f t="shared" si="282"/>
        <v>1770</v>
      </c>
      <c r="BA121" s="245"/>
      <c r="BB121" s="245"/>
      <c r="BC121" s="184">
        <v>1500</v>
      </c>
      <c r="BD121" s="184">
        <v>0</v>
      </c>
      <c r="BE121" s="245">
        <v>0</v>
      </c>
      <c r="BF121" s="219">
        <v>1770</v>
      </c>
      <c r="BG121" s="245"/>
      <c r="BH121" s="245"/>
      <c r="BI121" s="245"/>
      <c r="BJ121" s="245"/>
      <c r="BK121" s="47"/>
      <c r="BL121" s="47"/>
      <c r="BM121" s="34">
        <f t="shared" si="283"/>
        <v>0</v>
      </c>
      <c r="BN121" s="34">
        <f t="shared" si="283"/>
        <v>0</v>
      </c>
      <c r="BO121" s="245"/>
      <c r="BP121" s="245"/>
      <c r="BQ121" s="245"/>
      <c r="BR121" s="245"/>
      <c r="BS121" s="245"/>
      <c r="BT121" s="245"/>
      <c r="BU121" s="245"/>
      <c r="BV121" s="245"/>
      <c r="BW121" s="245"/>
      <c r="BX121" s="245"/>
      <c r="BY121" s="245"/>
      <c r="BZ121" s="245"/>
      <c r="CA121" s="34">
        <f t="shared" si="269"/>
        <v>0</v>
      </c>
      <c r="CB121" s="34">
        <f t="shared" si="269"/>
        <v>0</v>
      </c>
      <c r="CC121" s="245"/>
      <c r="CD121" s="245"/>
      <c r="CE121" s="245"/>
      <c r="CF121" s="245"/>
      <c r="CG121" s="245"/>
      <c r="CH121" s="245"/>
      <c r="CI121" s="245"/>
      <c r="CJ121" s="245"/>
      <c r="CK121" s="245"/>
      <c r="CL121" s="245"/>
      <c r="CM121" s="245"/>
      <c r="CN121" s="245"/>
      <c r="CO121" s="34">
        <f t="shared" si="284"/>
        <v>0</v>
      </c>
      <c r="CP121" s="34">
        <f t="shared" si="284"/>
        <v>0</v>
      </c>
      <c r="CQ121" s="34"/>
      <c r="CR121" s="34"/>
      <c r="CS121" s="34"/>
      <c r="CT121" s="34"/>
      <c r="CU121" s="34">
        <v>0</v>
      </c>
      <c r="CV121" s="34"/>
      <c r="CW121" s="34"/>
      <c r="CX121" s="34"/>
      <c r="CY121" s="34"/>
      <c r="CZ121" s="58"/>
      <c r="DA121" s="58"/>
      <c r="DB121" s="58"/>
      <c r="DC121" s="245">
        <v>0</v>
      </c>
      <c r="DD121" s="245">
        <v>0</v>
      </c>
      <c r="DE121" s="245">
        <v>0</v>
      </c>
      <c r="DF121" s="245">
        <v>1</v>
      </c>
      <c r="DG121" s="245">
        <v>0</v>
      </c>
      <c r="DH121" s="245">
        <f t="shared" si="285"/>
        <v>1</v>
      </c>
      <c r="DI121" s="245"/>
      <c r="DJ121" s="245"/>
      <c r="DK121" s="33"/>
      <c r="DL121" s="33"/>
      <c r="DM121" s="33"/>
      <c r="DN121" s="64">
        <f t="shared" si="229"/>
        <v>1500</v>
      </c>
      <c r="DO121" s="64">
        <f t="shared" si="167"/>
        <v>1770</v>
      </c>
      <c r="DP121" s="64">
        <f t="shared" si="230"/>
        <v>0</v>
      </c>
      <c r="DQ121" s="64">
        <f t="shared" si="168"/>
        <v>0</v>
      </c>
      <c r="DR121" s="64">
        <f t="shared" si="169"/>
        <v>1500</v>
      </c>
      <c r="DS121" s="64">
        <f t="shared" si="170"/>
        <v>0</v>
      </c>
      <c r="DT121" s="64">
        <f t="shared" si="171"/>
        <v>0</v>
      </c>
      <c r="DU121" s="64">
        <f t="shared" si="172"/>
        <v>1770</v>
      </c>
      <c r="DV121" s="64">
        <f t="shared" si="173"/>
        <v>0</v>
      </c>
      <c r="DW121" s="64">
        <f t="shared" si="174"/>
        <v>0</v>
      </c>
      <c r="DX121" s="64">
        <f t="shared" si="175"/>
        <v>0</v>
      </c>
      <c r="DY121" s="64">
        <f t="shared" si="176"/>
        <v>0</v>
      </c>
      <c r="DZ121" s="64">
        <f t="shared" si="177"/>
        <v>0</v>
      </c>
      <c r="EA121" s="64">
        <f t="shared" si="178"/>
        <v>0</v>
      </c>
      <c r="EB121" s="64">
        <f t="shared" si="231"/>
        <v>0</v>
      </c>
      <c r="EC121" s="64">
        <f t="shared" si="179"/>
        <v>0</v>
      </c>
      <c r="ED121" s="64">
        <f t="shared" si="180"/>
        <v>0</v>
      </c>
      <c r="EE121" s="64">
        <f t="shared" si="181"/>
        <v>0</v>
      </c>
      <c r="EF121" s="64">
        <f t="shared" si="182"/>
        <v>0</v>
      </c>
      <c r="EG121" s="64">
        <f t="shared" si="183"/>
        <v>0</v>
      </c>
      <c r="EH121" s="64">
        <f t="shared" si="184"/>
        <v>0</v>
      </c>
      <c r="EI121" s="64">
        <f t="shared" si="185"/>
        <v>0</v>
      </c>
      <c r="EJ121" s="64">
        <f t="shared" si="186"/>
        <v>0</v>
      </c>
      <c r="EK121" s="64">
        <f t="shared" si="187"/>
        <v>0</v>
      </c>
      <c r="EL121" s="64">
        <f t="shared" si="188"/>
        <v>0</v>
      </c>
      <c r="EM121" s="64">
        <f t="shared" si="189"/>
        <v>0</v>
      </c>
      <c r="EN121" s="64">
        <f t="shared" si="190"/>
        <v>0</v>
      </c>
      <c r="EO121" s="64">
        <f t="shared" si="191"/>
        <v>0</v>
      </c>
      <c r="EP121" s="64">
        <f t="shared" si="232"/>
        <v>0</v>
      </c>
      <c r="EQ121" s="64">
        <f t="shared" si="192"/>
        <v>0</v>
      </c>
      <c r="ER121" s="64">
        <f t="shared" si="193"/>
        <v>0</v>
      </c>
      <c r="ES121" s="64">
        <f t="shared" si="194"/>
        <v>0</v>
      </c>
      <c r="ET121" s="64">
        <f t="shared" si="195"/>
        <v>0</v>
      </c>
      <c r="EU121" s="64">
        <f t="shared" si="196"/>
        <v>0</v>
      </c>
      <c r="EV121" s="64">
        <f t="shared" si="197"/>
        <v>0</v>
      </c>
      <c r="EW121" s="64">
        <f t="shared" si="198"/>
        <v>0</v>
      </c>
      <c r="EX121" s="64">
        <f t="shared" si="199"/>
        <v>0</v>
      </c>
      <c r="EY121" s="64">
        <f t="shared" si="200"/>
        <v>0</v>
      </c>
      <c r="EZ121" s="64">
        <f t="shared" si="201"/>
        <v>0</v>
      </c>
      <c r="FA121" s="64">
        <f t="shared" si="202"/>
        <v>0</v>
      </c>
      <c r="FB121" s="64">
        <f t="shared" si="203"/>
        <v>0</v>
      </c>
      <c r="FC121" s="64">
        <f t="shared" si="204"/>
        <v>0</v>
      </c>
      <c r="FD121" s="64">
        <f t="shared" si="233"/>
        <v>0</v>
      </c>
      <c r="FE121" s="64">
        <f t="shared" si="205"/>
        <v>0</v>
      </c>
      <c r="FF121" s="64">
        <f t="shared" si="206"/>
        <v>0</v>
      </c>
      <c r="FG121" s="64">
        <f t="shared" si="207"/>
        <v>0</v>
      </c>
      <c r="FH121" s="64">
        <f t="shared" si="208"/>
        <v>0</v>
      </c>
      <c r="FI121" s="64">
        <f t="shared" si="209"/>
        <v>0</v>
      </c>
      <c r="FJ121" s="64">
        <f t="shared" si="210"/>
        <v>0</v>
      </c>
      <c r="FK121" s="64">
        <f t="shared" si="211"/>
        <v>0</v>
      </c>
      <c r="FL121" s="64">
        <f t="shared" si="212"/>
        <v>0</v>
      </c>
      <c r="FM121" s="64">
        <f t="shared" si="213"/>
        <v>0</v>
      </c>
      <c r="FN121" s="64">
        <f t="shared" si="214"/>
        <v>0</v>
      </c>
      <c r="FO121" s="64">
        <f t="shared" si="215"/>
        <v>0</v>
      </c>
      <c r="FP121" s="64">
        <f t="shared" si="216"/>
        <v>0</v>
      </c>
      <c r="FQ121" s="64">
        <f t="shared" si="217"/>
        <v>0</v>
      </c>
      <c r="FR121" s="380">
        <f t="shared" si="165"/>
        <v>1500</v>
      </c>
      <c r="FS121" s="380">
        <f t="shared" si="166"/>
        <v>1770</v>
      </c>
      <c r="FT121" s="64">
        <f t="shared" si="234"/>
        <v>0</v>
      </c>
      <c r="FU121" s="64">
        <f t="shared" si="218"/>
        <v>0</v>
      </c>
      <c r="FV121" s="64">
        <f t="shared" si="219"/>
        <v>1500</v>
      </c>
      <c r="FW121" s="64">
        <f t="shared" si="220"/>
        <v>0</v>
      </c>
      <c r="FX121" s="64">
        <f t="shared" si="221"/>
        <v>0</v>
      </c>
      <c r="FY121" s="64">
        <f t="shared" si="222"/>
        <v>1770</v>
      </c>
      <c r="FZ121" s="64">
        <f t="shared" si="223"/>
        <v>0</v>
      </c>
      <c r="GA121" s="64">
        <f t="shared" si="224"/>
        <v>0</v>
      </c>
      <c r="GB121" s="64">
        <f t="shared" si="225"/>
        <v>0</v>
      </c>
      <c r="GC121" s="64">
        <f t="shared" si="226"/>
        <v>0</v>
      </c>
      <c r="GD121" s="64">
        <f t="shared" si="227"/>
        <v>0</v>
      </c>
      <c r="GE121" s="64">
        <f t="shared" si="228"/>
        <v>0</v>
      </c>
    </row>
    <row r="122" spans="1:187" s="35" customFormat="1" ht="20.25" hidden="1" customHeight="1" outlineLevel="2">
      <c r="A122" s="57" t="s">
        <v>122</v>
      </c>
      <c r="B122" s="60" t="s">
        <v>238</v>
      </c>
      <c r="C122" s="60" t="s">
        <v>147</v>
      </c>
      <c r="D122" s="60" t="s">
        <v>368</v>
      </c>
      <c r="E122" s="245" t="s">
        <v>21</v>
      </c>
      <c r="F122" s="245"/>
      <c r="G122" s="245"/>
      <c r="H122" s="245"/>
      <c r="I122" s="245"/>
      <c r="J122" s="245">
        <v>2020</v>
      </c>
      <c r="K122" s="245">
        <v>2020</v>
      </c>
      <c r="L122" s="245"/>
      <c r="M122" s="34">
        <f t="shared" si="276"/>
        <v>2150</v>
      </c>
      <c r="N122" s="34"/>
      <c r="O122" s="34">
        <f t="shared" si="277"/>
        <v>2150</v>
      </c>
      <c r="P122" s="34">
        <f t="shared" si="278"/>
        <v>0</v>
      </c>
      <c r="Q122" s="34">
        <f t="shared" si="278"/>
        <v>0</v>
      </c>
      <c r="R122" s="34">
        <f t="shared" si="278"/>
        <v>0</v>
      </c>
      <c r="S122" s="34">
        <f t="shared" si="278"/>
        <v>0</v>
      </c>
      <c r="T122" s="34">
        <f t="shared" si="278"/>
        <v>2150</v>
      </c>
      <c r="U122" s="34">
        <f t="shared" si="278"/>
        <v>0</v>
      </c>
      <c r="V122" s="66">
        <f t="shared" si="260"/>
        <v>0</v>
      </c>
      <c r="W122" s="34"/>
      <c r="X122" s="34"/>
      <c r="Y122" s="34"/>
      <c r="Z122" s="34"/>
      <c r="AA122" s="34"/>
      <c r="AB122" s="34"/>
      <c r="AC122" s="34"/>
      <c r="AD122" s="34"/>
      <c r="AE122" s="34"/>
      <c r="AF122" s="34"/>
      <c r="AG122" s="34">
        <f t="shared" si="279"/>
        <v>0</v>
      </c>
      <c r="AH122" s="34">
        <f t="shared" si="279"/>
        <v>2150</v>
      </c>
      <c r="AI122" s="34">
        <f t="shared" si="244"/>
        <v>259</v>
      </c>
      <c r="AJ122" s="34">
        <v>259</v>
      </c>
      <c r="AK122" s="34"/>
      <c r="AL122" s="34"/>
      <c r="AM122" s="34"/>
      <c r="AN122" s="34"/>
      <c r="AO122" s="34"/>
      <c r="AP122" s="34"/>
      <c r="AQ122" s="34"/>
      <c r="AR122" s="34"/>
      <c r="AS122" s="34">
        <f t="shared" si="280"/>
        <v>0</v>
      </c>
      <c r="AT122" s="34">
        <f t="shared" si="280"/>
        <v>0</v>
      </c>
      <c r="AU122" s="34"/>
      <c r="AV122" s="34">
        <f t="shared" si="281"/>
        <v>0</v>
      </c>
      <c r="AW122" s="34">
        <f t="shared" si="281"/>
        <v>0</v>
      </c>
      <c r="AX122" s="34"/>
      <c r="AY122" s="34">
        <f t="shared" si="282"/>
        <v>2150</v>
      </c>
      <c r="AZ122" s="34">
        <f>+BB122+BD122+BH122+BF122+BJ122+BL122</f>
        <v>2150</v>
      </c>
      <c r="BA122" s="245"/>
      <c r="BB122" s="245"/>
      <c r="BC122" s="245"/>
      <c r="BD122" s="245"/>
      <c r="BE122" s="185">
        <v>2150</v>
      </c>
      <c r="BF122" s="33">
        <v>0</v>
      </c>
      <c r="BG122" s="245"/>
      <c r="BH122" s="185">
        <v>2150</v>
      </c>
      <c r="BI122" s="245"/>
      <c r="BJ122" s="245"/>
      <c r="BK122" s="47"/>
      <c r="BL122" s="47"/>
      <c r="BM122" s="34">
        <f t="shared" si="283"/>
        <v>0</v>
      </c>
      <c r="BN122" s="34">
        <f t="shared" si="283"/>
        <v>0</v>
      </c>
      <c r="BO122" s="245"/>
      <c r="BP122" s="245"/>
      <c r="BQ122" s="245"/>
      <c r="BR122" s="245"/>
      <c r="BS122" s="245"/>
      <c r="BT122" s="245"/>
      <c r="BU122" s="245"/>
      <c r="BV122" s="245"/>
      <c r="BW122" s="245"/>
      <c r="BX122" s="245"/>
      <c r="BY122" s="245"/>
      <c r="BZ122" s="245"/>
      <c r="CA122" s="34">
        <f t="shared" si="269"/>
        <v>0</v>
      </c>
      <c r="CB122" s="34">
        <f t="shared" si="269"/>
        <v>0</v>
      </c>
      <c r="CC122" s="245"/>
      <c r="CD122" s="245"/>
      <c r="CE122" s="245"/>
      <c r="CF122" s="245"/>
      <c r="CG122" s="245"/>
      <c r="CH122" s="245"/>
      <c r="CI122" s="245"/>
      <c r="CJ122" s="245"/>
      <c r="CK122" s="245"/>
      <c r="CL122" s="245"/>
      <c r="CM122" s="245"/>
      <c r="CN122" s="245"/>
      <c r="CO122" s="34">
        <f t="shared" si="284"/>
        <v>0</v>
      </c>
      <c r="CP122" s="34">
        <f t="shared" si="284"/>
        <v>0</v>
      </c>
      <c r="CQ122" s="34"/>
      <c r="CR122" s="34"/>
      <c r="CS122" s="34"/>
      <c r="CT122" s="34"/>
      <c r="CU122" s="34"/>
      <c r="CV122" s="34"/>
      <c r="CW122" s="34">
        <v>0</v>
      </c>
      <c r="CX122" s="34">
        <v>0</v>
      </c>
      <c r="CY122" s="34"/>
      <c r="CZ122" s="58"/>
      <c r="DA122" s="58"/>
      <c r="DB122" s="58"/>
      <c r="DC122" s="245">
        <v>0</v>
      </c>
      <c r="DD122" s="245">
        <v>0</v>
      </c>
      <c r="DE122" s="245">
        <v>0</v>
      </c>
      <c r="DF122" s="245">
        <v>1</v>
      </c>
      <c r="DG122" s="245">
        <v>0</v>
      </c>
      <c r="DH122" s="245">
        <f t="shared" si="285"/>
        <v>1</v>
      </c>
      <c r="DI122" s="245"/>
      <c r="DJ122" s="245"/>
      <c r="DK122" s="33"/>
      <c r="DL122" s="33"/>
      <c r="DM122" s="33"/>
      <c r="DN122" s="64">
        <f t="shared" si="229"/>
        <v>2150</v>
      </c>
      <c r="DO122" s="64">
        <f t="shared" si="167"/>
        <v>2150</v>
      </c>
      <c r="DP122" s="64">
        <f t="shared" si="230"/>
        <v>0</v>
      </c>
      <c r="DQ122" s="64">
        <f t="shared" si="168"/>
        <v>0</v>
      </c>
      <c r="DR122" s="64">
        <f t="shared" si="169"/>
        <v>0</v>
      </c>
      <c r="DS122" s="64">
        <f t="shared" si="170"/>
        <v>0</v>
      </c>
      <c r="DT122" s="64">
        <f t="shared" si="171"/>
        <v>2150</v>
      </c>
      <c r="DU122" s="64">
        <f t="shared" si="172"/>
        <v>0</v>
      </c>
      <c r="DV122" s="64">
        <f t="shared" si="173"/>
        <v>0</v>
      </c>
      <c r="DW122" s="64">
        <f t="shared" si="174"/>
        <v>2150</v>
      </c>
      <c r="DX122" s="64">
        <f t="shared" si="175"/>
        <v>0</v>
      </c>
      <c r="DY122" s="64">
        <f t="shared" si="176"/>
        <v>0</v>
      </c>
      <c r="DZ122" s="64">
        <f t="shared" si="177"/>
        <v>0</v>
      </c>
      <c r="EA122" s="64">
        <f t="shared" si="178"/>
        <v>0</v>
      </c>
      <c r="EB122" s="64">
        <f t="shared" si="231"/>
        <v>0</v>
      </c>
      <c r="EC122" s="64">
        <f t="shared" si="179"/>
        <v>0</v>
      </c>
      <c r="ED122" s="64">
        <f t="shared" si="180"/>
        <v>0</v>
      </c>
      <c r="EE122" s="64">
        <f t="shared" si="181"/>
        <v>0</v>
      </c>
      <c r="EF122" s="64">
        <f t="shared" si="182"/>
        <v>0</v>
      </c>
      <c r="EG122" s="64">
        <f t="shared" si="183"/>
        <v>0</v>
      </c>
      <c r="EH122" s="64">
        <f t="shared" si="184"/>
        <v>0</v>
      </c>
      <c r="EI122" s="64">
        <f t="shared" si="185"/>
        <v>0</v>
      </c>
      <c r="EJ122" s="64">
        <f t="shared" si="186"/>
        <v>0</v>
      </c>
      <c r="EK122" s="64">
        <f t="shared" si="187"/>
        <v>0</v>
      </c>
      <c r="EL122" s="64">
        <f t="shared" si="188"/>
        <v>0</v>
      </c>
      <c r="EM122" s="64">
        <f t="shared" si="189"/>
        <v>0</v>
      </c>
      <c r="EN122" s="64">
        <f t="shared" si="190"/>
        <v>0</v>
      </c>
      <c r="EO122" s="64">
        <f t="shared" si="191"/>
        <v>0</v>
      </c>
      <c r="EP122" s="64">
        <f t="shared" si="232"/>
        <v>0</v>
      </c>
      <c r="EQ122" s="64">
        <f t="shared" si="192"/>
        <v>0</v>
      </c>
      <c r="ER122" s="64">
        <f t="shared" si="193"/>
        <v>0</v>
      </c>
      <c r="ES122" s="64">
        <f t="shared" si="194"/>
        <v>0</v>
      </c>
      <c r="ET122" s="64">
        <f t="shared" si="195"/>
        <v>0</v>
      </c>
      <c r="EU122" s="64">
        <f t="shared" si="196"/>
        <v>0</v>
      </c>
      <c r="EV122" s="64">
        <f t="shared" si="197"/>
        <v>0</v>
      </c>
      <c r="EW122" s="64">
        <f t="shared" si="198"/>
        <v>0</v>
      </c>
      <c r="EX122" s="64">
        <f t="shared" si="199"/>
        <v>0</v>
      </c>
      <c r="EY122" s="64">
        <f t="shared" si="200"/>
        <v>0</v>
      </c>
      <c r="EZ122" s="64">
        <f t="shared" si="201"/>
        <v>0</v>
      </c>
      <c r="FA122" s="64">
        <f t="shared" si="202"/>
        <v>0</v>
      </c>
      <c r="FB122" s="64">
        <f t="shared" si="203"/>
        <v>0</v>
      </c>
      <c r="FC122" s="64">
        <f t="shared" si="204"/>
        <v>0</v>
      </c>
      <c r="FD122" s="64">
        <f t="shared" si="233"/>
        <v>0</v>
      </c>
      <c r="FE122" s="64">
        <f t="shared" si="205"/>
        <v>0</v>
      </c>
      <c r="FF122" s="64">
        <f t="shared" si="206"/>
        <v>0</v>
      </c>
      <c r="FG122" s="64">
        <f t="shared" si="207"/>
        <v>0</v>
      </c>
      <c r="FH122" s="64">
        <f t="shared" si="208"/>
        <v>0</v>
      </c>
      <c r="FI122" s="64">
        <f t="shared" si="209"/>
        <v>0</v>
      </c>
      <c r="FJ122" s="64">
        <f t="shared" si="210"/>
        <v>0</v>
      </c>
      <c r="FK122" s="64">
        <f t="shared" si="211"/>
        <v>0</v>
      </c>
      <c r="FL122" s="64">
        <f t="shared" si="212"/>
        <v>0</v>
      </c>
      <c r="FM122" s="64">
        <f t="shared" si="213"/>
        <v>0</v>
      </c>
      <c r="FN122" s="64">
        <f t="shared" si="214"/>
        <v>0</v>
      </c>
      <c r="FO122" s="64">
        <f t="shared" si="215"/>
        <v>0</v>
      </c>
      <c r="FP122" s="64">
        <f t="shared" si="216"/>
        <v>0</v>
      </c>
      <c r="FQ122" s="64">
        <f t="shared" si="217"/>
        <v>0</v>
      </c>
      <c r="FR122" s="380">
        <f t="shared" si="165"/>
        <v>2150</v>
      </c>
      <c r="FS122" s="380">
        <f t="shared" si="166"/>
        <v>2150</v>
      </c>
      <c r="FT122" s="64">
        <f t="shared" si="234"/>
        <v>0</v>
      </c>
      <c r="FU122" s="64">
        <f t="shared" si="218"/>
        <v>0</v>
      </c>
      <c r="FV122" s="64">
        <f t="shared" si="219"/>
        <v>0</v>
      </c>
      <c r="FW122" s="64">
        <f t="shared" si="220"/>
        <v>0</v>
      </c>
      <c r="FX122" s="64">
        <f t="shared" si="221"/>
        <v>2150</v>
      </c>
      <c r="FY122" s="64">
        <f t="shared" si="222"/>
        <v>0</v>
      </c>
      <c r="FZ122" s="64">
        <f t="shared" si="223"/>
        <v>0</v>
      </c>
      <c r="GA122" s="64">
        <f t="shared" si="224"/>
        <v>2150</v>
      </c>
      <c r="GB122" s="64">
        <f t="shared" si="225"/>
        <v>0</v>
      </c>
      <c r="GC122" s="64">
        <f t="shared" si="226"/>
        <v>0</v>
      </c>
      <c r="GD122" s="64">
        <f t="shared" si="227"/>
        <v>0</v>
      </c>
      <c r="GE122" s="64">
        <f t="shared" si="228"/>
        <v>0</v>
      </c>
    </row>
    <row r="123" spans="1:187" s="35" customFormat="1" ht="20.25" hidden="1" customHeight="1" outlineLevel="2">
      <c r="A123" s="57" t="s">
        <v>123</v>
      </c>
      <c r="B123" s="60" t="s">
        <v>239</v>
      </c>
      <c r="C123" s="60" t="s">
        <v>147</v>
      </c>
      <c r="D123" s="60" t="s">
        <v>176</v>
      </c>
      <c r="E123" s="245" t="s">
        <v>21</v>
      </c>
      <c r="F123" s="245"/>
      <c r="G123" s="245"/>
      <c r="H123" s="245"/>
      <c r="I123" s="245"/>
      <c r="J123" s="245">
        <v>2020</v>
      </c>
      <c r="K123" s="245">
        <v>2020</v>
      </c>
      <c r="L123" s="245"/>
      <c r="M123" s="34">
        <f t="shared" si="276"/>
        <v>2150</v>
      </c>
      <c r="N123" s="34"/>
      <c r="O123" s="34">
        <f t="shared" si="277"/>
        <v>2150</v>
      </c>
      <c r="P123" s="34">
        <f t="shared" si="278"/>
        <v>0</v>
      </c>
      <c r="Q123" s="34">
        <f t="shared" si="278"/>
        <v>0</v>
      </c>
      <c r="R123" s="34">
        <f t="shared" si="278"/>
        <v>0</v>
      </c>
      <c r="S123" s="34">
        <f t="shared" si="278"/>
        <v>0</v>
      </c>
      <c r="T123" s="34">
        <f t="shared" si="278"/>
        <v>2150</v>
      </c>
      <c r="U123" s="34">
        <f t="shared" si="278"/>
        <v>0</v>
      </c>
      <c r="V123" s="66">
        <f t="shared" si="260"/>
        <v>0</v>
      </c>
      <c r="W123" s="34"/>
      <c r="X123" s="34"/>
      <c r="Y123" s="34"/>
      <c r="Z123" s="34"/>
      <c r="AA123" s="34"/>
      <c r="AB123" s="34"/>
      <c r="AC123" s="34"/>
      <c r="AD123" s="34"/>
      <c r="AE123" s="34"/>
      <c r="AF123" s="34"/>
      <c r="AG123" s="34">
        <f t="shared" si="279"/>
        <v>0</v>
      </c>
      <c r="AH123" s="34">
        <f t="shared" si="279"/>
        <v>2150</v>
      </c>
      <c r="AI123" s="34">
        <f t="shared" si="244"/>
        <v>232</v>
      </c>
      <c r="AJ123" s="34">
        <v>232</v>
      </c>
      <c r="AK123" s="34"/>
      <c r="AL123" s="34"/>
      <c r="AM123" s="34"/>
      <c r="AN123" s="34"/>
      <c r="AO123" s="34"/>
      <c r="AP123" s="34"/>
      <c r="AQ123" s="34"/>
      <c r="AR123" s="34"/>
      <c r="AS123" s="34">
        <f t="shared" si="280"/>
        <v>0</v>
      </c>
      <c r="AT123" s="34">
        <f t="shared" si="280"/>
        <v>0</v>
      </c>
      <c r="AU123" s="34"/>
      <c r="AV123" s="34">
        <f t="shared" si="281"/>
        <v>0</v>
      </c>
      <c r="AW123" s="34">
        <f t="shared" si="281"/>
        <v>0</v>
      </c>
      <c r="AX123" s="34"/>
      <c r="AY123" s="34">
        <f t="shared" si="282"/>
        <v>2150</v>
      </c>
      <c r="AZ123" s="34">
        <f>+BB123+BD123+BH123+BF123+BJ123+BL123</f>
        <v>2150</v>
      </c>
      <c r="BA123" s="245"/>
      <c r="BB123" s="245"/>
      <c r="BC123" s="245"/>
      <c r="BD123" s="245"/>
      <c r="BE123" s="185">
        <v>2150</v>
      </c>
      <c r="BF123" s="33">
        <v>0</v>
      </c>
      <c r="BG123" s="245"/>
      <c r="BH123" s="185">
        <v>2150</v>
      </c>
      <c r="BI123" s="245"/>
      <c r="BJ123" s="245"/>
      <c r="BK123" s="47"/>
      <c r="BL123" s="47"/>
      <c r="BM123" s="34">
        <f t="shared" si="283"/>
        <v>0</v>
      </c>
      <c r="BN123" s="34">
        <f t="shared" si="283"/>
        <v>0</v>
      </c>
      <c r="BO123" s="245"/>
      <c r="BP123" s="245"/>
      <c r="BQ123" s="245"/>
      <c r="BR123" s="245"/>
      <c r="BS123" s="245"/>
      <c r="BT123" s="245"/>
      <c r="BU123" s="245"/>
      <c r="BV123" s="245"/>
      <c r="BW123" s="245"/>
      <c r="BX123" s="245"/>
      <c r="BY123" s="245"/>
      <c r="BZ123" s="245"/>
      <c r="CA123" s="34">
        <f t="shared" si="269"/>
        <v>0</v>
      </c>
      <c r="CB123" s="34">
        <f t="shared" si="269"/>
        <v>0</v>
      </c>
      <c r="CC123" s="245"/>
      <c r="CD123" s="245"/>
      <c r="CE123" s="245"/>
      <c r="CF123" s="245"/>
      <c r="CG123" s="245"/>
      <c r="CH123" s="245"/>
      <c r="CI123" s="245"/>
      <c r="CJ123" s="245"/>
      <c r="CK123" s="245"/>
      <c r="CL123" s="245"/>
      <c r="CM123" s="245"/>
      <c r="CN123" s="245"/>
      <c r="CO123" s="34">
        <f t="shared" si="284"/>
        <v>0</v>
      </c>
      <c r="CP123" s="34">
        <f t="shared" si="284"/>
        <v>0</v>
      </c>
      <c r="CQ123" s="34"/>
      <c r="CR123" s="34"/>
      <c r="CS123" s="34"/>
      <c r="CT123" s="34"/>
      <c r="CU123" s="34"/>
      <c r="CV123" s="34"/>
      <c r="CW123" s="34">
        <v>0</v>
      </c>
      <c r="CX123" s="34">
        <v>0</v>
      </c>
      <c r="CY123" s="34"/>
      <c r="CZ123" s="58"/>
      <c r="DA123" s="58"/>
      <c r="DB123" s="58"/>
      <c r="DC123" s="245">
        <v>0</v>
      </c>
      <c r="DD123" s="245">
        <v>0</v>
      </c>
      <c r="DE123" s="245">
        <v>0</v>
      </c>
      <c r="DF123" s="245">
        <v>1</v>
      </c>
      <c r="DG123" s="245">
        <v>0</v>
      </c>
      <c r="DH123" s="245">
        <f t="shared" si="285"/>
        <v>1</v>
      </c>
      <c r="DI123" s="245"/>
      <c r="DJ123" s="245"/>
      <c r="DK123" s="33"/>
      <c r="DL123" s="33"/>
      <c r="DM123" s="33"/>
      <c r="DN123" s="64">
        <f t="shared" si="229"/>
        <v>2150</v>
      </c>
      <c r="DO123" s="64">
        <f t="shared" si="167"/>
        <v>2150</v>
      </c>
      <c r="DP123" s="64">
        <f t="shared" si="230"/>
        <v>0</v>
      </c>
      <c r="DQ123" s="64">
        <f t="shared" si="168"/>
        <v>0</v>
      </c>
      <c r="DR123" s="64">
        <f t="shared" si="169"/>
        <v>0</v>
      </c>
      <c r="DS123" s="64">
        <f t="shared" si="170"/>
        <v>0</v>
      </c>
      <c r="DT123" s="64">
        <f t="shared" si="171"/>
        <v>2150</v>
      </c>
      <c r="DU123" s="64">
        <f t="shared" si="172"/>
        <v>0</v>
      </c>
      <c r="DV123" s="64">
        <f t="shared" si="173"/>
        <v>0</v>
      </c>
      <c r="DW123" s="64">
        <f t="shared" si="174"/>
        <v>2150</v>
      </c>
      <c r="DX123" s="64">
        <f t="shared" si="175"/>
        <v>0</v>
      </c>
      <c r="DY123" s="64">
        <f t="shared" si="176"/>
        <v>0</v>
      </c>
      <c r="DZ123" s="64">
        <f t="shared" si="177"/>
        <v>0</v>
      </c>
      <c r="EA123" s="64">
        <f t="shared" si="178"/>
        <v>0</v>
      </c>
      <c r="EB123" s="64">
        <f t="shared" si="231"/>
        <v>0</v>
      </c>
      <c r="EC123" s="64">
        <f t="shared" si="179"/>
        <v>0</v>
      </c>
      <c r="ED123" s="64">
        <f t="shared" si="180"/>
        <v>0</v>
      </c>
      <c r="EE123" s="64">
        <f t="shared" si="181"/>
        <v>0</v>
      </c>
      <c r="EF123" s="64">
        <f t="shared" si="182"/>
        <v>0</v>
      </c>
      <c r="EG123" s="64">
        <f t="shared" si="183"/>
        <v>0</v>
      </c>
      <c r="EH123" s="64">
        <f t="shared" si="184"/>
        <v>0</v>
      </c>
      <c r="EI123" s="64">
        <f t="shared" si="185"/>
        <v>0</v>
      </c>
      <c r="EJ123" s="64">
        <f t="shared" si="186"/>
        <v>0</v>
      </c>
      <c r="EK123" s="64">
        <f t="shared" si="187"/>
        <v>0</v>
      </c>
      <c r="EL123" s="64">
        <f t="shared" si="188"/>
        <v>0</v>
      </c>
      <c r="EM123" s="64">
        <f t="shared" si="189"/>
        <v>0</v>
      </c>
      <c r="EN123" s="64">
        <f t="shared" si="190"/>
        <v>0</v>
      </c>
      <c r="EO123" s="64">
        <f t="shared" si="191"/>
        <v>0</v>
      </c>
      <c r="EP123" s="64">
        <f t="shared" si="232"/>
        <v>0</v>
      </c>
      <c r="EQ123" s="64">
        <f t="shared" si="192"/>
        <v>0</v>
      </c>
      <c r="ER123" s="64">
        <f t="shared" si="193"/>
        <v>0</v>
      </c>
      <c r="ES123" s="64">
        <f t="shared" si="194"/>
        <v>0</v>
      </c>
      <c r="ET123" s="64">
        <f t="shared" si="195"/>
        <v>0</v>
      </c>
      <c r="EU123" s="64">
        <f t="shared" si="196"/>
        <v>0</v>
      </c>
      <c r="EV123" s="64">
        <f t="shared" si="197"/>
        <v>0</v>
      </c>
      <c r="EW123" s="64">
        <f t="shared" si="198"/>
        <v>0</v>
      </c>
      <c r="EX123" s="64">
        <f t="shared" si="199"/>
        <v>0</v>
      </c>
      <c r="EY123" s="64">
        <f t="shared" si="200"/>
        <v>0</v>
      </c>
      <c r="EZ123" s="64">
        <f t="shared" si="201"/>
        <v>0</v>
      </c>
      <c r="FA123" s="64">
        <f t="shared" si="202"/>
        <v>0</v>
      </c>
      <c r="FB123" s="64">
        <f t="shared" si="203"/>
        <v>0</v>
      </c>
      <c r="FC123" s="64">
        <f t="shared" si="204"/>
        <v>0</v>
      </c>
      <c r="FD123" s="64">
        <f t="shared" si="233"/>
        <v>0</v>
      </c>
      <c r="FE123" s="64">
        <f t="shared" si="205"/>
        <v>0</v>
      </c>
      <c r="FF123" s="64">
        <f t="shared" si="206"/>
        <v>0</v>
      </c>
      <c r="FG123" s="64">
        <f t="shared" si="207"/>
        <v>0</v>
      </c>
      <c r="FH123" s="64">
        <f t="shared" si="208"/>
        <v>0</v>
      </c>
      <c r="FI123" s="64">
        <f t="shared" si="209"/>
        <v>0</v>
      </c>
      <c r="FJ123" s="64">
        <f t="shared" si="210"/>
        <v>0</v>
      </c>
      <c r="FK123" s="64">
        <f t="shared" si="211"/>
        <v>0</v>
      </c>
      <c r="FL123" s="64">
        <f t="shared" si="212"/>
        <v>0</v>
      </c>
      <c r="FM123" s="64">
        <f t="shared" si="213"/>
        <v>0</v>
      </c>
      <c r="FN123" s="64">
        <f t="shared" si="214"/>
        <v>0</v>
      </c>
      <c r="FO123" s="64">
        <f t="shared" si="215"/>
        <v>0</v>
      </c>
      <c r="FP123" s="64">
        <f t="shared" si="216"/>
        <v>0</v>
      </c>
      <c r="FQ123" s="64">
        <f t="shared" si="217"/>
        <v>0</v>
      </c>
      <c r="FR123" s="380">
        <f t="shared" si="165"/>
        <v>2150</v>
      </c>
      <c r="FS123" s="380">
        <f t="shared" si="166"/>
        <v>2150</v>
      </c>
      <c r="FT123" s="64">
        <f t="shared" si="234"/>
        <v>0</v>
      </c>
      <c r="FU123" s="64">
        <f t="shared" si="218"/>
        <v>0</v>
      </c>
      <c r="FV123" s="64">
        <f t="shared" si="219"/>
        <v>0</v>
      </c>
      <c r="FW123" s="64">
        <f t="shared" si="220"/>
        <v>0</v>
      </c>
      <c r="FX123" s="64">
        <f t="shared" si="221"/>
        <v>2150</v>
      </c>
      <c r="FY123" s="64">
        <f t="shared" si="222"/>
        <v>0</v>
      </c>
      <c r="FZ123" s="64">
        <f t="shared" si="223"/>
        <v>0</v>
      </c>
      <c r="GA123" s="64">
        <f t="shared" si="224"/>
        <v>2150</v>
      </c>
      <c r="GB123" s="64">
        <f t="shared" si="225"/>
        <v>0</v>
      </c>
      <c r="GC123" s="64">
        <f t="shared" si="226"/>
        <v>0</v>
      </c>
      <c r="GD123" s="64">
        <f t="shared" si="227"/>
        <v>0</v>
      </c>
      <c r="GE123" s="64">
        <f t="shared" si="228"/>
        <v>0</v>
      </c>
    </row>
    <row r="124" spans="1:187" s="35" customFormat="1" ht="20.25" hidden="1" customHeight="1">
      <c r="A124" s="49" t="s">
        <v>492</v>
      </c>
      <c r="B124" s="69" t="s">
        <v>491</v>
      </c>
      <c r="C124" s="530" t="s">
        <v>498</v>
      </c>
      <c r="D124" s="531"/>
      <c r="E124" s="49" t="s">
        <v>43</v>
      </c>
      <c r="F124" s="364"/>
      <c r="G124" s="364"/>
      <c r="H124" s="364"/>
      <c r="I124" s="364"/>
      <c r="J124" s="50">
        <v>2018</v>
      </c>
      <c r="K124" s="50">
        <v>2022</v>
      </c>
      <c r="L124" s="257"/>
      <c r="M124" s="25">
        <f t="shared" ref="M124:BP124" si="286">SUM(M125:M128)</f>
        <v>9100</v>
      </c>
      <c r="N124" s="25"/>
      <c r="O124" s="25">
        <f t="shared" si="286"/>
        <v>10328.811</v>
      </c>
      <c r="P124" s="25">
        <f t="shared" si="286"/>
        <v>0</v>
      </c>
      <c r="Q124" s="25">
        <f t="shared" si="286"/>
        <v>0</v>
      </c>
      <c r="R124" s="25">
        <f t="shared" si="286"/>
        <v>2000</v>
      </c>
      <c r="S124" s="25">
        <f t="shared" si="286"/>
        <v>1357.6110000000001</v>
      </c>
      <c r="T124" s="25">
        <f t="shared" si="286"/>
        <v>250</v>
      </c>
      <c r="U124" s="25">
        <f t="shared" si="286"/>
        <v>121.2</v>
      </c>
      <c r="V124" s="25">
        <f t="shared" si="286"/>
        <v>0</v>
      </c>
      <c r="W124" s="25">
        <f>SUM(W125:W128)</f>
        <v>120.12</v>
      </c>
      <c r="X124" s="25">
        <f t="shared" si="286"/>
        <v>0</v>
      </c>
      <c r="Y124" s="25">
        <f t="shared" si="286"/>
        <v>0</v>
      </c>
      <c r="Z124" s="25">
        <f t="shared" si="286"/>
        <v>0</v>
      </c>
      <c r="AA124" s="25">
        <f t="shared" si="286"/>
        <v>0</v>
      </c>
      <c r="AB124" s="25">
        <f t="shared" si="286"/>
        <v>0</v>
      </c>
      <c r="AC124" s="25">
        <f t="shared" si="286"/>
        <v>0</v>
      </c>
      <c r="AD124" s="25">
        <f t="shared" si="286"/>
        <v>0</v>
      </c>
      <c r="AE124" s="25">
        <f t="shared" si="286"/>
        <v>0</v>
      </c>
      <c r="AF124" s="25"/>
      <c r="AG124" s="25">
        <f t="shared" si="286"/>
        <v>0</v>
      </c>
      <c r="AH124" s="25">
        <f>SUM(AH125:AH128)</f>
        <v>2000</v>
      </c>
      <c r="AI124" s="25">
        <f t="shared" si="244"/>
        <v>330.2</v>
      </c>
      <c r="AJ124" s="25">
        <f t="shared" ref="AJ124:AR124" si="287">SUM(AJ125:AJ128)</f>
        <v>330.2</v>
      </c>
      <c r="AK124" s="25">
        <f t="shared" si="287"/>
        <v>0</v>
      </c>
      <c r="AL124" s="25">
        <f t="shared" si="287"/>
        <v>0</v>
      </c>
      <c r="AM124" s="25">
        <f t="shared" si="287"/>
        <v>0</v>
      </c>
      <c r="AN124" s="25">
        <f t="shared" si="287"/>
        <v>0</v>
      </c>
      <c r="AO124" s="25">
        <f t="shared" si="287"/>
        <v>0</v>
      </c>
      <c r="AP124" s="25">
        <f t="shared" si="287"/>
        <v>0</v>
      </c>
      <c r="AQ124" s="25">
        <f t="shared" si="287"/>
        <v>0</v>
      </c>
      <c r="AR124" s="25">
        <f t="shared" si="287"/>
        <v>0</v>
      </c>
      <c r="AS124" s="25">
        <f t="shared" si="286"/>
        <v>4500</v>
      </c>
      <c r="AT124" s="25">
        <f t="shared" si="286"/>
        <v>4500</v>
      </c>
      <c r="AU124" s="25"/>
      <c r="AV124" s="25">
        <f t="shared" si="286"/>
        <v>2350</v>
      </c>
      <c r="AW124" s="25">
        <f t="shared" si="286"/>
        <v>2350</v>
      </c>
      <c r="AX124" s="25"/>
      <c r="AY124" s="25">
        <f t="shared" si="286"/>
        <v>9100</v>
      </c>
      <c r="AZ124" s="25">
        <f t="shared" si="286"/>
        <v>9170.7000000000007</v>
      </c>
      <c r="BA124" s="25">
        <f t="shared" si="286"/>
        <v>0</v>
      </c>
      <c r="BB124" s="25">
        <f t="shared" si="286"/>
        <v>0</v>
      </c>
      <c r="BC124" s="25">
        <f t="shared" si="286"/>
        <v>2000</v>
      </c>
      <c r="BD124" s="25">
        <f t="shared" si="286"/>
        <v>199.5</v>
      </c>
      <c r="BE124" s="25">
        <f t="shared" si="286"/>
        <v>250</v>
      </c>
      <c r="BF124" s="25">
        <f t="shared" si="286"/>
        <v>121.2</v>
      </c>
      <c r="BG124" s="25">
        <f t="shared" si="286"/>
        <v>0</v>
      </c>
      <c r="BH124" s="25">
        <f t="shared" si="286"/>
        <v>2000</v>
      </c>
      <c r="BI124" s="25">
        <f t="shared" si="286"/>
        <v>4500</v>
      </c>
      <c r="BJ124" s="25">
        <f t="shared" si="286"/>
        <v>4500</v>
      </c>
      <c r="BK124" s="25">
        <f t="shared" si="286"/>
        <v>2350</v>
      </c>
      <c r="BL124" s="25">
        <f t="shared" si="286"/>
        <v>2350</v>
      </c>
      <c r="BM124" s="25">
        <f t="shared" si="286"/>
        <v>0</v>
      </c>
      <c r="BN124" s="25">
        <f t="shared" si="286"/>
        <v>0</v>
      </c>
      <c r="BO124" s="25">
        <f t="shared" si="286"/>
        <v>0</v>
      </c>
      <c r="BP124" s="25">
        <f t="shared" si="286"/>
        <v>0</v>
      </c>
      <c r="BQ124" s="25">
        <f t="shared" ref="BQ124:DB124" si="288">SUM(BQ125:BQ128)</f>
        <v>0</v>
      </c>
      <c r="BR124" s="25">
        <f t="shared" si="288"/>
        <v>0</v>
      </c>
      <c r="BS124" s="25">
        <f t="shared" si="288"/>
        <v>0</v>
      </c>
      <c r="BT124" s="25">
        <f t="shared" si="288"/>
        <v>0</v>
      </c>
      <c r="BU124" s="25">
        <f t="shared" si="288"/>
        <v>0</v>
      </c>
      <c r="BV124" s="25">
        <f t="shared" si="288"/>
        <v>0</v>
      </c>
      <c r="BW124" s="25">
        <f t="shared" si="288"/>
        <v>0</v>
      </c>
      <c r="BX124" s="25">
        <f t="shared" si="288"/>
        <v>0</v>
      </c>
      <c r="BY124" s="25">
        <f t="shared" si="288"/>
        <v>0</v>
      </c>
      <c r="BZ124" s="25">
        <f t="shared" si="288"/>
        <v>0</v>
      </c>
      <c r="CA124" s="25">
        <f t="shared" si="288"/>
        <v>0</v>
      </c>
      <c r="CB124" s="25">
        <f t="shared" si="288"/>
        <v>1158.1110000000001</v>
      </c>
      <c r="CC124" s="25">
        <f t="shared" si="288"/>
        <v>0</v>
      </c>
      <c r="CD124" s="25">
        <f t="shared" si="288"/>
        <v>0</v>
      </c>
      <c r="CE124" s="25">
        <f t="shared" si="288"/>
        <v>0</v>
      </c>
      <c r="CF124" s="25">
        <f t="shared" si="288"/>
        <v>1158.1110000000001</v>
      </c>
      <c r="CG124" s="25">
        <f t="shared" si="288"/>
        <v>0</v>
      </c>
      <c r="CH124" s="25">
        <f t="shared" si="288"/>
        <v>0</v>
      </c>
      <c r="CI124" s="25">
        <f t="shared" si="288"/>
        <v>0</v>
      </c>
      <c r="CJ124" s="25">
        <f t="shared" si="288"/>
        <v>0</v>
      </c>
      <c r="CK124" s="25">
        <f t="shared" si="288"/>
        <v>0</v>
      </c>
      <c r="CL124" s="25">
        <f t="shared" si="288"/>
        <v>0</v>
      </c>
      <c r="CM124" s="25">
        <f t="shared" si="288"/>
        <v>0</v>
      </c>
      <c r="CN124" s="25">
        <f t="shared" si="288"/>
        <v>0</v>
      </c>
      <c r="CO124" s="25">
        <f t="shared" si="288"/>
        <v>0</v>
      </c>
      <c r="CP124" s="25">
        <f t="shared" si="288"/>
        <v>0</v>
      </c>
      <c r="CQ124" s="25">
        <f t="shared" si="288"/>
        <v>0</v>
      </c>
      <c r="CR124" s="25">
        <f t="shared" si="288"/>
        <v>0</v>
      </c>
      <c r="CS124" s="25">
        <f t="shared" si="288"/>
        <v>0</v>
      </c>
      <c r="CT124" s="25">
        <f t="shared" si="288"/>
        <v>0</v>
      </c>
      <c r="CU124" s="25">
        <f t="shared" si="288"/>
        <v>0</v>
      </c>
      <c r="CV124" s="25">
        <f t="shared" si="288"/>
        <v>0</v>
      </c>
      <c r="CW124" s="25">
        <f t="shared" si="288"/>
        <v>0</v>
      </c>
      <c r="CX124" s="25">
        <f t="shared" si="288"/>
        <v>0</v>
      </c>
      <c r="CY124" s="25">
        <f t="shared" si="288"/>
        <v>0</v>
      </c>
      <c r="CZ124" s="25">
        <f t="shared" si="288"/>
        <v>0</v>
      </c>
      <c r="DA124" s="25">
        <f t="shared" si="288"/>
        <v>0</v>
      </c>
      <c r="DB124" s="25">
        <f t="shared" si="288"/>
        <v>0</v>
      </c>
      <c r="DC124" s="245"/>
      <c r="DD124" s="245"/>
      <c r="DE124" s="245"/>
      <c r="DF124" s="245"/>
      <c r="DG124" s="245"/>
      <c r="DH124" s="245"/>
      <c r="DI124" s="245"/>
      <c r="DJ124" s="245"/>
      <c r="DK124" s="33"/>
      <c r="DL124" s="188"/>
      <c r="DM124" s="33"/>
      <c r="DN124" s="64">
        <f t="shared" si="229"/>
        <v>9100</v>
      </c>
      <c r="DO124" s="64">
        <f t="shared" si="167"/>
        <v>9170.7000000000007</v>
      </c>
      <c r="DP124" s="64">
        <f t="shared" si="230"/>
        <v>0</v>
      </c>
      <c r="DQ124" s="64">
        <f t="shared" si="168"/>
        <v>0</v>
      </c>
      <c r="DR124" s="64">
        <f t="shared" si="169"/>
        <v>2000</v>
      </c>
      <c r="DS124" s="64">
        <f t="shared" si="170"/>
        <v>199.5</v>
      </c>
      <c r="DT124" s="64">
        <f t="shared" si="171"/>
        <v>250</v>
      </c>
      <c r="DU124" s="64">
        <f t="shared" si="172"/>
        <v>121.2</v>
      </c>
      <c r="DV124" s="64">
        <f t="shared" si="173"/>
        <v>0</v>
      </c>
      <c r="DW124" s="64">
        <f t="shared" si="174"/>
        <v>2000</v>
      </c>
      <c r="DX124" s="64">
        <f t="shared" si="175"/>
        <v>4500</v>
      </c>
      <c r="DY124" s="64">
        <f t="shared" si="176"/>
        <v>4500</v>
      </c>
      <c r="DZ124" s="64">
        <f t="shared" si="177"/>
        <v>2350</v>
      </c>
      <c r="EA124" s="64">
        <f t="shared" si="178"/>
        <v>2350</v>
      </c>
      <c r="EB124" s="64">
        <f t="shared" si="231"/>
        <v>0</v>
      </c>
      <c r="EC124" s="64">
        <f t="shared" si="179"/>
        <v>0</v>
      </c>
      <c r="ED124" s="64">
        <f t="shared" si="180"/>
        <v>0</v>
      </c>
      <c r="EE124" s="64">
        <f t="shared" si="181"/>
        <v>0</v>
      </c>
      <c r="EF124" s="64">
        <f t="shared" si="182"/>
        <v>0</v>
      </c>
      <c r="EG124" s="64">
        <f t="shared" si="183"/>
        <v>0</v>
      </c>
      <c r="EH124" s="64">
        <f t="shared" si="184"/>
        <v>0</v>
      </c>
      <c r="EI124" s="64">
        <f t="shared" si="185"/>
        <v>0</v>
      </c>
      <c r="EJ124" s="64">
        <f t="shared" si="186"/>
        <v>0</v>
      </c>
      <c r="EK124" s="64">
        <f t="shared" si="187"/>
        <v>0</v>
      </c>
      <c r="EL124" s="64">
        <f t="shared" si="188"/>
        <v>0</v>
      </c>
      <c r="EM124" s="64">
        <f t="shared" si="189"/>
        <v>0</v>
      </c>
      <c r="EN124" s="64">
        <f t="shared" si="190"/>
        <v>0</v>
      </c>
      <c r="EO124" s="64">
        <f t="shared" si="191"/>
        <v>0</v>
      </c>
      <c r="EP124" s="64">
        <f t="shared" si="232"/>
        <v>0</v>
      </c>
      <c r="EQ124" s="64">
        <f t="shared" si="192"/>
        <v>1158.1110000000001</v>
      </c>
      <c r="ER124" s="64">
        <f t="shared" si="193"/>
        <v>0</v>
      </c>
      <c r="ES124" s="64">
        <f t="shared" si="194"/>
        <v>0</v>
      </c>
      <c r="ET124" s="64">
        <f t="shared" si="195"/>
        <v>0</v>
      </c>
      <c r="EU124" s="64">
        <f t="shared" si="196"/>
        <v>1158.1110000000001</v>
      </c>
      <c r="EV124" s="64">
        <f t="shared" si="197"/>
        <v>0</v>
      </c>
      <c r="EW124" s="64">
        <f t="shared" si="198"/>
        <v>0</v>
      </c>
      <c r="EX124" s="64">
        <f t="shared" si="199"/>
        <v>0</v>
      </c>
      <c r="EY124" s="64">
        <f t="shared" si="200"/>
        <v>0</v>
      </c>
      <c r="EZ124" s="64">
        <f t="shared" si="201"/>
        <v>0</v>
      </c>
      <c r="FA124" s="64">
        <f t="shared" si="202"/>
        <v>0</v>
      </c>
      <c r="FB124" s="64">
        <f t="shared" si="203"/>
        <v>0</v>
      </c>
      <c r="FC124" s="64">
        <f t="shared" si="204"/>
        <v>0</v>
      </c>
      <c r="FD124" s="64">
        <f t="shared" si="233"/>
        <v>0</v>
      </c>
      <c r="FE124" s="64">
        <f t="shared" si="205"/>
        <v>0</v>
      </c>
      <c r="FF124" s="64">
        <f t="shared" si="206"/>
        <v>0</v>
      </c>
      <c r="FG124" s="64">
        <f t="shared" si="207"/>
        <v>0</v>
      </c>
      <c r="FH124" s="64">
        <f t="shared" si="208"/>
        <v>0</v>
      </c>
      <c r="FI124" s="64">
        <f t="shared" si="209"/>
        <v>0</v>
      </c>
      <c r="FJ124" s="64">
        <f t="shared" si="210"/>
        <v>0</v>
      </c>
      <c r="FK124" s="64">
        <f t="shared" si="211"/>
        <v>0</v>
      </c>
      <c r="FL124" s="64">
        <f t="shared" si="212"/>
        <v>0</v>
      </c>
      <c r="FM124" s="64">
        <f t="shared" si="213"/>
        <v>0</v>
      </c>
      <c r="FN124" s="64">
        <f t="shared" si="214"/>
        <v>0</v>
      </c>
      <c r="FO124" s="64">
        <f t="shared" si="215"/>
        <v>0</v>
      </c>
      <c r="FP124" s="64">
        <f t="shared" si="216"/>
        <v>0</v>
      </c>
      <c r="FQ124" s="64">
        <f t="shared" si="217"/>
        <v>0</v>
      </c>
      <c r="FR124" s="380">
        <f t="shared" si="165"/>
        <v>9100</v>
      </c>
      <c r="FS124" s="380">
        <f t="shared" si="166"/>
        <v>10328.811</v>
      </c>
      <c r="FT124" s="64">
        <f t="shared" si="234"/>
        <v>0</v>
      </c>
      <c r="FU124" s="64">
        <f t="shared" si="218"/>
        <v>0</v>
      </c>
      <c r="FV124" s="64">
        <f t="shared" si="219"/>
        <v>2000</v>
      </c>
      <c r="FW124" s="64">
        <f t="shared" si="220"/>
        <v>1357.6110000000001</v>
      </c>
      <c r="FX124" s="64">
        <f t="shared" si="221"/>
        <v>250</v>
      </c>
      <c r="FY124" s="64">
        <f t="shared" si="222"/>
        <v>121.2</v>
      </c>
      <c r="FZ124" s="64">
        <f t="shared" si="223"/>
        <v>0</v>
      </c>
      <c r="GA124" s="64">
        <f t="shared" si="224"/>
        <v>2000</v>
      </c>
      <c r="GB124" s="64">
        <f t="shared" si="225"/>
        <v>4500</v>
      </c>
      <c r="GC124" s="64">
        <f t="shared" si="226"/>
        <v>4500</v>
      </c>
      <c r="GD124" s="64">
        <f t="shared" si="227"/>
        <v>2350</v>
      </c>
      <c r="GE124" s="64">
        <f t="shared" si="228"/>
        <v>2350</v>
      </c>
    </row>
    <row r="125" spans="1:187" s="35" customFormat="1" ht="20.25" hidden="1" customHeight="1" outlineLevel="1">
      <c r="A125" s="189" t="s">
        <v>493</v>
      </c>
      <c r="B125" s="208" t="s">
        <v>536</v>
      </c>
      <c r="C125" s="532" t="s">
        <v>366</v>
      </c>
      <c r="D125" s="208" t="s">
        <v>535</v>
      </c>
      <c r="E125" s="245" t="s">
        <v>21</v>
      </c>
      <c r="F125" s="364"/>
      <c r="G125" s="364"/>
      <c r="H125" s="364"/>
      <c r="I125" s="364"/>
      <c r="J125" s="245">
        <v>2018</v>
      </c>
      <c r="K125" s="245">
        <v>2020</v>
      </c>
      <c r="L125" s="245"/>
      <c r="M125" s="34">
        <f>+P125+R125+T125+AG125+AS125+AV125</f>
        <v>2000</v>
      </c>
      <c r="N125" s="34"/>
      <c r="O125" s="34">
        <f t="shared" ref="O125:O128" si="289">+Q125+S125+U125+AH125+AT125+AW125</f>
        <v>3228.8110000000001</v>
      </c>
      <c r="P125" s="34">
        <f t="shared" ref="P125:U128" si="290">BA125+BO125+CC125+CQ125</f>
        <v>0</v>
      </c>
      <c r="Q125" s="34">
        <f t="shared" si="290"/>
        <v>0</v>
      </c>
      <c r="R125" s="34">
        <f t="shared" si="290"/>
        <v>2000</v>
      </c>
      <c r="S125" s="34">
        <f t="shared" si="290"/>
        <v>1357.6110000000001</v>
      </c>
      <c r="T125" s="34">
        <f t="shared" si="290"/>
        <v>0</v>
      </c>
      <c r="U125" s="34">
        <f t="shared" si="290"/>
        <v>121.2</v>
      </c>
      <c r="V125" s="66">
        <f t="shared" si="260"/>
        <v>0</v>
      </c>
      <c r="W125" s="34">
        <v>120.12</v>
      </c>
      <c r="X125" s="34"/>
      <c r="Y125" s="34"/>
      <c r="Z125" s="34"/>
      <c r="AA125" s="34"/>
      <c r="AB125" s="34"/>
      <c r="AC125" s="34"/>
      <c r="AD125" s="34"/>
      <c r="AE125" s="34"/>
      <c r="AF125" s="34"/>
      <c r="AG125" s="34">
        <f>BG125+BU125+CI125+CW125</f>
        <v>0</v>
      </c>
      <c r="AH125" s="34">
        <f>BH125+BV125+CJ125+CX125</f>
        <v>1750</v>
      </c>
      <c r="AI125" s="34">
        <f t="shared" si="244"/>
        <v>330.2</v>
      </c>
      <c r="AJ125" s="34">
        <v>330.2</v>
      </c>
      <c r="AK125" s="34"/>
      <c r="AL125" s="34"/>
      <c r="AM125" s="34"/>
      <c r="AN125" s="34"/>
      <c r="AO125" s="34"/>
      <c r="AP125" s="34"/>
      <c r="AQ125" s="34"/>
      <c r="AR125" s="34"/>
      <c r="AS125" s="34">
        <f>BI125+BW125+CK125+CY125</f>
        <v>0</v>
      </c>
      <c r="AT125" s="34">
        <f>BJ125+BX125+CL125+CZ125</f>
        <v>0</v>
      </c>
      <c r="AU125" s="34"/>
      <c r="AV125" s="34">
        <f t="shared" ref="AV125:AW128" si="291">BK125+BY125+CM125+DA125</f>
        <v>0</v>
      </c>
      <c r="AW125" s="34">
        <f t="shared" si="291"/>
        <v>0</v>
      </c>
      <c r="AX125" s="34"/>
      <c r="AY125" s="34">
        <f>+BA125+BC125+BE125+BG125+BI125+BK125</f>
        <v>2000</v>
      </c>
      <c r="AZ125" s="34">
        <f t="shared" ref="AZ125:AZ128" si="292">+BB125+BD125+BF125+BH125+BJ125+BL125</f>
        <v>2070.6999999999998</v>
      </c>
      <c r="BA125" s="186"/>
      <c r="BB125" s="186"/>
      <c r="BC125" s="186">
        <v>2000</v>
      </c>
      <c r="BD125" s="186">
        <v>199.5</v>
      </c>
      <c r="BE125" s="186">
        <v>0</v>
      </c>
      <c r="BF125" s="186">
        <v>121.2</v>
      </c>
      <c r="BG125" s="186"/>
      <c r="BH125" s="186">
        <v>1750</v>
      </c>
      <c r="BI125" s="186"/>
      <c r="BJ125" s="186"/>
      <c r="BK125" s="191"/>
      <c r="BL125" s="191"/>
      <c r="BM125" s="34">
        <f t="shared" ref="BM125:BN128" si="293">+BO125+BQ125+BS125+BU125+BW125+BY125</f>
        <v>0</v>
      </c>
      <c r="BN125" s="34">
        <f t="shared" si="293"/>
        <v>0</v>
      </c>
      <c r="BO125" s="228"/>
      <c r="BP125" s="228"/>
      <c r="BQ125" s="228"/>
      <c r="BR125" s="228"/>
      <c r="BS125" s="228"/>
      <c r="BT125" s="228"/>
      <c r="BU125" s="228"/>
      <c r="BV125" s="228"/>
      <c r="BW125" s="228"/>
      <c r="BX125" s="228"/>
      <c r="BY125" s="228"/>
      <c r="BZ125" s="228"/>
      <c r="CA125" s="34">
        <f>+CC125+CE125+CG125+CI125+CK125+CM125</f>
        <v>0</v>
      </c>
      <c r="CB125" s="34">
        <f>+CD125+CF125+CH125+CJ125+CL125+CN125</f>
        <v>1158.1110000000001</v>
      </c>
      <c r="CC125" s="228"/>
      <c r="CD125" s="228"/>
      <c r="CE125" s="228"/>
      <c r="CF125" s="228">
        <v>1158.1110000000001</v>
      </c>
      <c r="CG125" s="228"/>
      <c r="CH125" s="228">
        <v>0</v>
      </c>
      <c r="CI125" s="228"/>
      <c r="CJ125" s="228"/>
      <c r="CK125" s="228"/>
      <c r="CL125" s="228"/>
      <c r="CM125" s="228"/>
      <c r="CN125" s="228"/>
      <c r="CO125" s="34">
        <f t="shared" ref="CO125:CP128" si="294">+CQ125+CS125+CU125+CW125+CY125+DA125</f>
        <v>0</v>
      </c>
      <c r="CP125" s="34">
        <f t="shared" si="294"/>
        <v>0</v>
      </c>
      <c r="CQ125" s="68"/>
      <c r="CR125" s="68"/>
      <c r="CS125" s="68"/>
      <c r="CT125" s="68"/>
      <c r="CU125" s="68"/>
      <c r="CV125" s="68"/>
      <c r="CW125" s="68"/>
      <c r="CX125" s="68"/>
      <c r="CY125" s="68"/>
      <c r="CZ125" s="187"/>
      <c r="DA125" s="187"/>
      <c r="DB125" s="187"/>
      <c r="DC125" s="245"/>
      <c r="DD125" s="245"/>
      <c r="DE125" s="245"/>
      <c r="DF125" s="245"/>
      <c r="DG125" s="245"/>
      <c r="DH125" s="245"/>
      <c r="DI125" s="245"/>
      <c r="DJ125" s="245"/>
      <c r="DK125" s="33"/>
      <c r="DL125" s="188"/>
      <c r="DM125" s="33"/>
      <c r="DN125" s="64">
        <f t="shared" si="229"/>
        <v>2000</v>
      </c>
      <c r="DO125" s="64">
        <f t="shared" si="167"/>
        <v>2070.6999999999998</v>
      </c>
      <c r="DP125" s="64">
        <f t="shared" si="230"/>
        <v>0</v>
      </c>
      <c r="DQ125" s="64">
        <f t="shared" si="168"/>
        <v>0</v>
      </c>
      <c r="DR125" s="64">
        <f t="shared" si="169"/>
        <v>2000</v>
      </c>
      <c r="DS125" s="64">
        <f t="shared" si="170"/>
        <v>199.5</v>
      </c>
      <c r="DT125" s="64">
        <f t="shared" si="171"/>
        <v>0</v>
      </c>
      <c r="DU125" s="64">
        <f t="shared" si="172"/>
        <v>121.2</v>
      </c>
      <c r="DV125" s="64">
        <f t="shared" si="173"/>
        <v>0</v>
      </c>
      <c r="DW125" s="64">
        <f t="shared" si="174"/>
        <v>1750</v>
      </c>
      <c r="DX125" s="64">
        <f t="shared" si="175"/>
        <v>0</v>
      </c>
      <c r="DY125" s="64">
        <f t="shared" si="176"/>
        <v>0</v>
      </c>
      <c r="DZ125" s="64">
        <f t="shared" si="177"/>
        <v>0</v>
      </c>
      <c r="EA125" s="64">
        <f t="shared" si="178"/>
        <v>0</v>
      </c>
      <c r="EB125" s="64">
        <f t="shared" si="231"/>
        <v>0</v>
      </c>
      <c r="EC125" s="64">
        <f t="shared" si="179"/>
        <v>0</v>
      </c>
      <c r="ED125" s="64">
        <f t="shared" si="180"/>
        <v>0</v>
      </c>
      <c r="EE125" s="64">
        <f t="shared" si="181"/>
        <v>0</v>
      </c>
      <c r="EF125" s="64">
        <f t="shared" si="182"/>
        <v>0</v>
      </c>
      <c r="EG125" s="64">
        <f t="shared" si="183"/>
        <v>0</v>
      </c>
      <c r="EH125" s="64">
        <f t="shared" si="184"/>
        <v>0</v>
      </c>
      <c r="EI125" s="64">
        <f t="shared" si="185"/>
        <v>0</v>
      </c>
      <c r="EJ125" s="64">
        <f t="shared" si="186"/>
        <v>0</v>
      </c>
      <c r="EK125" s="64">
        <f t="shared" si="187"/>
        <v>0</v>
      </c>
      <c r="EL125" s="64">
        <f t="shared" si="188"/>
        <v>0</v>
      </c>
      <c r="EM125" s="64">
        <f t="shared" si="189"/>
        <v>0</v>
      </c>
      <c r="EN125" s="64">
        <f t="shared" si="190"/>
        <v>0</v>
      </c>
      <c r="EO125" s="64">
        <f t="shared" si="191"/>
        <v>0</v>
      </c>
      <c r="EP125" s="64">
        <f t="shared" si="232"/>
        <v>0</v>
      </c>
      <c r="EQ125" s="64">
        <f t="shared" si="192"/>
        <v>1158.1110000000001</v>
      </c>
      <c r="ER125" s="64">
        <f t="shared" si="193"/>
        <v>0</v>
      </c>
      <c r="ES125" s="64">
        <f t="shared" si="194"/>
        <v>0</v>
      </c>
      <c r="ET125" s="64">
        <f t="shared" si="195"/>
        <v>0</v>
      </c>
      <c r="EU125" s="64">
        <f t="shared" si="196"/>
        <v>1158.1110000000001</v>
      </c>
      <c r="EV125" s="64">
        <f t="shared" si="197"/>
        <v>0</v>
      </c>
      <c r="EW125" s="64">
        <f t="shared" si="198"/>
        <v>0</v>
      </c>
      <c r="EX125" s="64">
        <f t="shared" si="199"/>
        <v>0</v>
      </c>
      <c r="EY125" s="64">
        <f t="shared" si="200"/>
        <v>0</v>
      </c>
      <c r="EZ125" s="64">
        <f t="shared" si="201"/>
        <v>0</v>
      </c>
      <c r="FA125" s="64">
        <f t="shared" si="202"/>
        <v>0</v>
      </c>
      <c r="FB125" s="64">
        <f t="shared" si="203"/>
        <v>0</v>
      </c>
      <c r="FC125" s="64">
        <f t="shared" si="204"/>
        <v>0</v>
      </c>
      <c r="FD125" s="64">
        <f t="shared" si="233"/>
        <v>0</v>
      </c>
      <c r="FE125" s="64">
        <f t="shared" si="205"/>
        <v>0</v>
      </c>
      <c r="FF125" s="64">
        <f t="shared" si="206"/>
        <v>0</v>
      </c>
      <c r="FG125" s="64">
        <f t="shared" si="207"/>
        <v>0</v>
      </c>
      <c r="FH125" s="64">
        <f t="shared" si="208"/>
        <v>0</v>
      </c>
      <c r="FI125" s="64">
        <f t="shared" si="209"/>
        <v>0</v>
      </c>
      <c r="FJ125" s="64">
        <f t="shared" si="210"/>
        <v>0</v>
      </c>
      <c r="FK125" s="64">
        <f t="shared" si="211"/>
        <v>0</v>
      </c>
      <c r="FL125" s="64">
        <f t="shared" si="212"/>
        <v>0</v>
      </c>
      <c r="FM125" s="64">
        <f t="shared" si="213"/>
        <v>0</v>
      </c>
      <c r="FN125" s="64">
        <f t="shared" si="214"/>
        <v>0</v>
      </c>
      <c r="FO125" s="64">
        <f t="shared" si="215"/>
        <v>0</v>
      </c>
      <c r="FP125" s="64">
        <f t="shared" si="216"/>
        <v>0</v>
      </c>
      <c r="FQ125" s="64">
        <f t="shared" si="217"/>
        <v>0</v>
      </c>
      <c r="FR125" s="380">
        <f t="shared" si="165"/>
        <v>2000</v>
      </c>
      <c r="FS125" s="380">
        <f t="shared" si="166"/>
        <v>3228.8110000000001</v>
      </c>
      <c r="FT125" s="64">
        <f t="shared" si="234"/>
        <v>0</v>
      </c>
      <c r="FU125" s="64">
        <f t="shared" si="218"/>
        <v>0</v>
      </c>
      <c r="FV125" s="64">
        <f t="shared" si="219"/>
        <v>2000</v>
      </c>
      <c r="FW125" s="64">
        <f t="shared" si="220"/>
        <v>1357.6110000000001</v>
      </c>
      <c r="FX125" s="64">
        <f t="shared" si="221"/>
        <v>0</v>
      </c>
      <c r="FY125" s="64">
        <f t="shared" si="222"/>
        <v>121.2</v>
      </c>
      <c r="FZ125" s="64">
        <f t="shared" si="223"/>
        <v>0</v>
      </c>
      <c r="GA125" s="64">
        <f t="shared" si="224"/>
        <v>1750</v>
      </c>
      <c r="GB125" s="64">
        <f t="shared" si="225"/>
        <v>0</v>
      </c>
      <c r="GC125" s="64">
        <f t="shared" si="226"/>
        <v>0</v>
      </c>
      <c r="GD125" s="64">
        <f t="shared" si="227"/>
        <v>0</v>
      </c>
      <c r="GE125" s="64">
        <f t="shared" si="228"/>
        <v>0</v>
      </c>
    </row>
    <row r="126" spans="1:187" s="35" customFormat="1" ht="20.25" hidden="1" customHeight="1" outlineLevel="1">
      <c r="A126" s="189" t="s">
        <v>495</v>
      </c>
      <c r="B126" s="190" t="s">
        <v>494</v>
      </c>
      <c r="C126" s="533"/>
      <c r="D126" s="190" t="s">
        <v>494</v>
      </c>
      <c r="E126" s="245" t="s">
        <v>21</v>
      </c>
      <c r="F126" s="364"/>
      <c r="G126" s="364"/>
      <c r="H126" s="364"/>
      <c r="I126" s="364"/>
      <c r="J126" s="245">
        <v>2020</v>
      </c>
      <c r="K126" s="245">
        <v>2020</v>
      </c>
      <c r="L126" s="245"/>
      <c r="M126" s="34">
        <f>+P126+R126+T126+AG126+AS126+AV126</f>
        <v>250</v>
      </c>
      <c r="N126" s="34"/>
      <c r="O126" s="34">
        <f t="shared" si="289"/>
        <v>250</v>
      </c>
      <c r="P126" s="34">
        <f t="shared" si="290"/>
        <v>0</v>
      </c>
      <c r="Q126" s="34">
        <f t="shared" si="290"/>
        <v>0</v>
      </c>
      <c r="R126" s="34">
        <f t="shared" si="290"/>
        <v>0</v>
      </c>
      <c r="S126" s="34">
        <f t="shared" si="290"/>
        <v>0</v>
      </c>
      <c r="T126" s="34">
        <f t="shared" si="290"/>
        <v>250</v>
      </c>
      <c r="U126" s="34">
        <f t="shared" si="290"/>
        <v>0</v>
      </c>
      <c r="V126" s="66">
        <f t="shared" si="260"/>
        <v>0</v>
      </c>
      <c r="W126" s="34"/>
      <c r="X126" s="34"/>
      <c r="Y126" s="34"/>
      <c r="Z126" s="34"/>
      <c r="AA126" s="34"/>
      <c r="AB126" s="34"/>
      <c r="AC126" s="34"/>
      <c r="AD126" s="34"/>
      <c r="AE126" s="34"/>
      <c r="AF126" s="34"/>
      <c r="AG126" s="34">
        <f t="shared" ref="AG126:AH128" si="295">BG126+BU126+CI126+CW126</f>
        <v>0</v>
      </c>
      <c r="AH126" s="34">
        <f t="shared" si="295"/>
        <v>250</v>
      </c>
      <c r="AI126" s="34">
        <f t="shared" si="244"/>
        <v>0</v>
      </c>
      <c r="AJ126" s="34"/>
      <c r="AK126" s="34"/>
      <c r="AL126" s="34"/>
      <c r="AM126" s="34"/>
      <c r="AN126" s="34"/>
      <c r="AO126" s="34"/>
      <c r="AP126" s="34"/>
      <c r="AQ126" s="34"/>
      <c r="AR126" s="34"/>
      <c r="AS126" s="34">
        <f t="shared" ref="AS126:AT128" si="296">BI126+BW126+CK126+CY126</f>
        <v>0</v>
      </c>
      <c r="AT126" s="34">
        <f t="shared" si="296"/>
        <v>0</v>
      </c>
      <c r="AU126" s="34"/>
      <c r="AV126" s="34">
        <f t="shared" si="291"/>
        <v>0</v>
      </c>
      <c r="AW126" s="34">
        <f t="shared" si="291"/>
        <v>0</v>
      </c>
      <c r="AX126" s="34"/>
      <c r="AY126" s="34">
        <f>+BA126+BC126+BE126+BG126+BI126+BK126</f>
        <v>250</v>
      </c>
      <c r="AZ126" s="34">
        <f t="shared" si="292"/>
        <v>250</v>
      </c>
      <c r="BA126" s="186"/>
      <c r="BB126" s="186"/>
      <c r="BC126" s="186"/>
      <c r="BD126" s="186"/>
      <c r="BE126" s="186">
        <v>250</v>
      </c>
      <c r="BF126" s="186"/>
      <c r="BG126" s="186"/>
      <c r="BH126" s="186">
        <v>250</v>
      </c>
      <c r="BI126" s="186"/>
      <c r="BJ126" s="186"/>
      <c r="BK126" s="191"/>
      <c r="BL126" s="191"/>
      <c r="BM126" s="34">
        <f t="shared" si="293"/>
        <v>0</v>
      </c>
      <c r="BN126" s="34">
        <f t="shared" si="293"/>
        <v>0</v>
      </c>
      <c r="BO126" s="228"/>
      <c r="BP126" s="228"/>
      <c r="BQ126" s="228"/>
      <c r="BR126" s="228"/>
      <c r="BS126" s="228"/>
      <c r="BT126" s="228"/>
      <c r="BU126" s="228"/>
      <c r="BV126" s="228"/>
      <c r="BW126" s="228"/>
      <c r="BX126" s="228"/>
      <c r="BY126" s="228"/>
      <c r="BZ126" s="228"/>
      <c r="CA126" s="34">
        <f t="shared" si="269"/>
        <v>0</v>
      </c>
      <c r="CB126" s="34">
        <f t="shared" si="269"/>
        <v>0</v>
      </c>
      <c r="CC126" s="228"/>
      <c r="CD126" s="228"/>
      <c r="CE126" s="228"/>
      <c r="CF126" s="228"/>
      <c r="CG126" s="228"/>
      <c r="CH126" s="228"/>
      <c r="CI126" s="228"/>
      <c r="CJ126" s="228"/>
      <c r="CK126" s="228"/>
      <c r="CL126" s="228"/>
      <c r="CM126" s="228"/>
      <c r="CN126" s="228"/>
      <c r="CO126" s="34">
        <f t="shared" si="294"/>
        <v>0</v>
      </c>
      <c r="CP126" s="34">
        <f t="shared" si="294"/>
        <v>0</v>
      </c>
      <c r="CQ126" s="68"/>
      <c r="CR126" s="68"/>
      <c r="CS126" s="68"/>
      <c r="CT126" s="68"/>
      <c r="CU126" s="68"/>
      <c r="CV126" s="68"/>
      <c r="CW126" s="68"/>
      <c r="CX126" s="68"/>
      <c r="CY126" s="68"/>
      <c r="CZ126" s="187"/>
      <c r="DA126" s="187"/>
      <c r="DB126" s="187"/>
      <c r="DC126" s="245"/>
      <c r="DD126" s="245"/>
      <c r="DE126" s="245"/>
      <c r="DF126" s="245"/>
      <c r="DG126" s="245"/>
      <c r="DH126" s="245"/>
      <c r="DI126" s="245"/>
      <c r="DJ126" s="245"/>
      <c r="DK126" s="33"/>
      <c r="DL126" s="188"/>
      <c r="DM126" s="33"/>
      <c r="DN126" s="64">
        <f t="shared" si="229"/>
        <v>250</v>
      </c>
      <c r="DO126" s="64">
        <f t="shared" si="167"/>
        <v>250</v>
      </c>
      <c r="DP126" s="64">
        <f t="shared" si="230"/>
        <v>0</v>
      </c>
      <c r="DQ126" s="64">
        <f t="shared" si="168"/>
        <v>0</v>
      </c>
      <c r="DR126" s="64">
        <f t="shared" si="169"/>
        <v>0</v>
      </c>
      <c r="DS126" s="64">
        <f t="shared" si="170"/>
        <v>0</v>
      </c>
      <c r="DT126" s="64">
        <f t="shared" si="171"/>
        <v>250</v>
      </c>
      <c r="DU126" s="64">
        <f t="shared" si="172"/>
        <v>0</v>
      </c>
      <c r="DV126" s="64">
        <f t="shared" si="173"/>
        <v>0</v>
      </c>
      <c r="DW126" s="64">
        <f t="shared" si="174"/>
        <v>250</v>
      </c>
      <c r="DX126" s="64">
        <f t="shared" si="175"/>
        <v>0</v>
      </c>
      <c r="DY126" s="64">
        <f t="shared" si="176"/>
        <v>0</v>
      </c>
      <c r="DZ126" s="64">
        <f t="shared" si="177"/>
        <v>0</v>
      </c>
      <c r="EA126" s="64">
        <f t="shared" si="178"/>
        <v>0</v>
      </c>
      <c r="EB126" s="64">
        <f t="shared" si="231"/>
        <v>0</v>
      </c>
      <c r="EC126" s="64">
        <f t="shared" si="179"/>
        <v>0</v>
      </c>
      <c r="ED126" s="64">
        <f t="shared" si="180"/>
        <v>0</v>
      </c>
      <c r="EE126" s="64">
        <f t="shared" si="181"/>
        <v>0</v>
      </c>
      <c r="EF126" s="64">
        <f t="shared" si="182"/>
        <v>0</v>
      </c>
      <c r="EG126" s="64">
        <f t="shared" si="183"/>
        <v>0</v>
      </c>
      <c r="EH126" s="64">
        <f t="shared" si="184"/>
        <v>0</v>
      </c>
      <c r="EI126" s="64">
        <f t="shared" si="185"/>
        <v>0</v>
      </c>
      <c r="EJ126" s="64">
        <f t="shared" si="186"/>
        <v>0</v>
      </c>
      <c r="EK126" s="64">
        <f t="shared" si="187"/>
        <v>0</v>
      </c>
      <c r="EL126" s="64">
        <f t="shared" si="188"/>
        <v>0</v>
      </c>
      <c r="EM126" s="64">
        <f t="shared" si="189"/>
        <v>0</v>
      </c>
      <c r="EN126" s="64">
        <f t="shared" si="190"/>
        <v>0</v>
      </c>
      <c r="EO126" s="64">
        <f t="shared" si="191"/>
        <v>0</v>
      </c>
      <c r="EP126" s="64">
        <f t="shared" si="232"/>
        <v>0</v>
      </c>
      <c r="EQ126" s="64">
        <f t="shared" si="192"/>
        <v>0</v>
      </c>
      <c r="ER126" s="64">
        <f t="shared" si="193"/>
        <v>0</v>
      </c>
      <c r="ES126" s="64">
        <f t="shared" si="194"/>
        <v>0</v>
      </c>
      <c r="ET126" s="64">
        <f t="shared" si="195"/>
        <v>0</v>
      </c>
      <c r="EU126" s="64">
        <f t="shared" si="196"/>
        <v>0</v>
      </c>
      <c r="EV126" s="64">
        <f t="shared" si="197"/>
        <v>0</v>
      </c>
      <c r="EW126" s="64">
        <f t="shared" si="198"/>
        <v>0</v>
      </c>
      <c r="EX126" s="64">
        <f t="shared" si="199"/>
        <v>0</v>
      </c>
      <c r="EY126" s="64">
        <f t="shared" si="200"/>
        <v>0</v>
      </c>
      <c r="EZ126" s="64">
        <f t="shared" si="201"/>
        <v>0</v>
      </c>
      <c r="FA126" s="64">
        <f t="shared" si="202"/>
        <v>0</v>
      </c>
      <c r="FB126" s="64">
        <f t="shared" si="203"/>
        <v>0</v>
      </c>
      <c r="FC126" s="64">
        <f t="shared" si="204"/>
        <v>0</v>
      </c>
      <c r="FD126" s="64">
        <f t="shared" si="233"/>
        <v>0</v>
      </c>
      <c r="FE126" s="64">
        <f t="shared" si="205"/>
        <v>0</v>
      </c>
      <c r="FF126" s="64">
        <f t="shared" si="206"/>
        <v>0</v>
      </c>
      <c r="FG126" s="64">
        <f t="shared" si="207"/>
        <v>0</v>
      </c>
      <c r="FH126" s="64">
        <f t="shared" si="208"/>
        <v>0</v>
      </c>
      <c r="FI126" s="64">
        <f t="shared" si="209"/>
        <v>0</v>
      </c>
      <c r="FJ126" s="64">
        <f t="shared" si="210"/>
        <v>0</v>
      </c>
      <c r="FK126" s="64">
        <f t="shared" si="211"/>
        <v>0</v>
      </c>
      <c r="FL126" s="64">
        <f t="shared" si="212"/>
        <v>0</v>
      </c>
      <c r="FM126" s="64">
        <f t="shared" si="213"/>
        <v>0</v>
      </c>
      <c r="FN126" s="64">
        <f t="shared" si="214"/>
        <v>0</v>
      </c>
      <c r="FO126" s="64">
        <f t="shared" si="215"/>
        <v>0</v>
      </c>
      <c r="FP126" s="64">
        <f t="shared" si="216"/>
        <v>0</v>
      </c>
      <c r="FQ126" s="64">
        <f t="shared" si="217"/>
        <v>0</v>
      </c>
      <c r="FR126" s="380">
        <f t="shared" si="165"/>
        <v>250</v>
      </c>
      <c r="FS126" s="380">
        <f t="shared" si="166"/>
        <v>250</v>
      </c>
      <c r="FT126" s="64">
        <f t="shared" si="234"/>
        <v>0</v>
      </c>
      <c r="FU126" s="64">
        <f t="shared" si="218"/>
        <v>0</v>
      </c>
      <c r="FV126" s="64">
        <f t="shared" si="219"/>
        <v>0</v>
      </c>
      <c r="FW126" s="64">
        <f t="shared" si="220"/>
        <v>0</v>
      </c>
      <c r="FX126" s="64">
        <f t="shared" si="221"/>
        <v>250</v>
      </c>
      <c r="FY126" s="64">
        <f t="shared" si="222"/>
        <v>0</v>
      </c>
      <c r="FZ126" s="64">
        <f t="shared" si="223"/>
        <v>0</v>
      </c>
      <c r="GA126" s="64">
        <f t="shared" si="224"/>
        <v>250</v>
      </c>
      <c r="GB126" s="64">
        <f t="shared" si="225"/>
        <v>0</v>
      </c>
      <c r="GC126" s="64">
        <f t="shared" si="226"/>
        <v>0</v>
      </c>
      <c r="GD126" s="64">
        <f t="shared" si="227"/>
        <v>0</v>
      </c>
      <c r="GE126" s="64">
        <f t="shared" si="228"/>
        <v>0</v>
      </c>
    </row>
    <row r="127" spans="1:187" s="35" customFormat="1" ht="20.25" hidden="1" customHeight="1" outlineLevel="1">
      <c r="A127" s="189" t="s">
        <v>496</v>
      </c>
      <c r="B127" s="190" t="s">
        <v>192</v>
      </c>
      <c r="C127" s="533"/>
      <c r="D127" s="190" t="s">
        <v>192</v>
      </c>
      <c r="E127" s="245" t="s">
        <v>21</v>
      </c>
      <c r="F127" s="364"/>
      <c r="G127" s="364"/>
      <c r="H127" s="364"/>
      <c r="I127" s="364"/>
      <c r="J127" s="245">
        <v>2021</v>
      </c>
      <c r="K127" s="245">
        <v>2021</v>
      </c>
      <c r="L127" s="245"/>
      <c r="M127" s="34">
        <f>+P127+R127+T127+AG127+AS127+AV127</f>
        <v>4500</v>
      </c>
      <c r="N127" s="34"/>
      <c r="O127" s="34">
        <f t="shared" si="289"/>
        <v>4500</v>
      </c>
      <c r="P127" s="34">
        <f t="shared" si="290"/>
        <v>0</v>
      </c>
      <c r="Q127" s="34">
        <f t="shared" si="290"/>
        <v>0</v>
      </c>
      <c r="R127" s="34">
        <f t="shared" si="290"/>
        <v>0</v>
      </c>
      <c r="S127" s="34">
        <f t="shared" si="290"/>
        <v>0</v>
      </c>
      <c r="T127" s="34">
        <f t="shared" si="290"/>
        <v>0</v>
      </c>
      <c r="U127" s="34">
        <f t="shared" si="290"/>
        <v>0</v>
      </c>
      <c r="V127" s="66">
        <f t="shared" si="260"/>
        <v>0</v>
      </c>
      <c r="W127" s="34"/>
      <c r="X127" s="34"/>
      <c r="Y127" s="34"/>
      <c r="Z127" s="34"/>
      <c r="AA127" s="34"/>
      <c r="AB127" s="34"/>
      <c r="AC127" s="34"/>
      <c r="AD127" s="34"/>
      <c r="AE127" s="34"/>
      <c r="AF127" s="34"/>
      <c r="AG127" s="34">
        <f t="shared" si="295"/>
        <v>0</v>
      </c>
      <c r="AH127" s="34">
        <f t="shared" si="295"/>
        <v>0</v>
      </c>
      <c r="AI127" s="34">
        <f t="shared" si="244"/>
        <v>0</v>
      </c>
      <c r="AJ127" s="34"/>
      <c r="AK127" s="34"/>
      <c r="AL127" s="34"/>
      <c r="AM127" s="34"/>
      <c r="AN127" s="34"/>
      <c r="AO127" s="34"/>
      <c r="AP127" s="34"/>
      <c r="AQ127" s="34"/>
      <c r="AR127" s="34"/>
      <c r="AS127" s="34">
        <f t="shared" si="296"/>
        <v>4500</v>
      </c>
      <c r="AT127" s="34">
        <f t="shared" si="296"/>
        <v>4500</v>
      </c>
      <c r="AU127" s="34"/>
      <c r="AV127" s="34">
        <f t="shared" si="291"/>
        <v>0</v>
      </c>
      <c r="AW127" s="34">
        <f t="shared" si="291"/>
        <v>0</v>
      </c>
      <c r="AX127" s="34"/>
      <c r="AY127" s="34">
        <f>+BA127+BC127+BE127+BG127+BI127+BK127</f>
        <v>4500</v>
      </c>
      <c r="AZ127" s="34">
        <f t="shared" si="292"/>
        <v>4500</v>
      </c>
      <c r="BA127" s="186"/>
      <c r="BB127" s="186"/>
      <c r="BC127" s="186"/>
      <c r="BD127" s="186"/>
      <c r="BE127" s="186"/>
      <c r="BF127" s="186"/>
      <c r="BG127" s="186"/>
      <c r="BH127" s="186"/>
      <c r="BI127" s="186">
        <v>4500</v>
      </c>
      <c r="BJ127" s="186">
        <v>4500</v>
      </c>
      <c r="BK127" s="191"/>
      <c r="BL127" s="191"/>
      <c r="BM127" s="34">
        <f t="shared" si="293"/>
        <v>0</v>
      </c>
      <c r="BN127" s="34">
        <f t="shared" si="293"/>
        <v>0</v>
      </c>
      <c r="BO127" s="228"/>
      <c r="BP127" s="228"/>
      <c r="BQ127" s="228"/>
      <c r="BR127" s="228"/>
      <c r="BS127" s="228"/>
      <c r="BT127" s="228"/>
      <c r="BU127" s="228"/>
      <c r="BV127" s="228"/>
      <c r="BW127" s="228"/>
      <c r="BX127" s="228"/>
      <c r="BY127" s="228"/>
      <c r="BZ127" s="228"/>
      <c r="CA127" s="34">
        <f t="shared" si="269"/>
        <v>0</v>
      </c>
      <c r="CB127" s="34">
        <f t="shared" si="269"/>
        <v>0</v>
      </c>
      <c r="CC127" s="228"/>
      <c r="CD127" s="228"/>
      <c r="CE127" s="228"/>
      <c r="CF127" s="228"/>
      <c r="CG127" s="228"/>
      <c r="CH127" s="228"/>
      <c r="CI127" s="228"/>
      <c r="CJ127" s="228"/>
      <c r="CK127" s="228"/>
      <c r="CL127" s="228"/>
      <c r="CM127" s="228"/>
      <c r="CN127" s="228"/>
      <c r="CO127" s="34">
        <f t="shared" si="294"/>
        <v>0</v>
      </c>
      <c r="CP127" s="34">
        <f t="shared" si="294"/>
        <v>0</v>
      </c>
      <c r="CQ127" s="68"/>
      <c r="CR127" s="68"/>
      <c r="CS127" s="68"/>
      <c r="CT127" s="68"/>
      <c r="CU127" s="68"/>
      <c r="CV127" s="68"/>
      <c r="CW127" s="68"/>
      <c r="CX127" s="68"/>
      <c r="CY127" s="68"/>
      <c r="CZ127" s="187"/>
      <c r="DA127" s="187"/>
      <c r="DB127" s="187"/>
      <c r="DC127" s="245"/>
      <c r="DD127" s="245"/>
      <c r="DE127" s="245"/>
      <c r="DF127" s="245"/>
      <c r="DG127" s="245"/>
      <c r="DH127" s="245"/>
      <c r="DI127" s="245"/>
      <c r="DJ127" s="245"/>
      <c r="DK127" s="33"/>
      <c r="DL127" s="188"/>
      <c r="DM127" s="33"/>
      <c r="DN127" s="64">
        <f t="shared" si="229"/>
        <v>4500</v>
      </c>
      <c r="DO127" s="64">
        <f t="shared" si="167"/>
        <v>4500</v>
      </c>
      <c r="DP127" s="64">
        <f t="shared" si="230"/>
        <v>0</v>
      </c>
      <c r="DQ127" s="64">
        <f t="shared" si="168"/>
        <v>0</v>
      </c>
      <c r="DR127" s="64">
        <f t="shared" si="169"/>
        <v>0</v>
      </c>
      <c r="DS127" s="64">
        <f t="shared" si="170"/>
        <v>0</v>
      </c>
      <c r="DT127" s="64">
        <f t="shared" si="171"/>
        <v>0</v>
      </c>
      <c r="DU127" s="64">
        <f t="shared" si="172"/>
        <v>0</v>
      </c>
      <c r="DV127" s="64">
        <f t="shared" si="173"/>
        <v>0</v>
      </c>
      <c r="DW127" s="64">
        <f t="shared" si="174"/>
        <v>0</v>
      </c>
      <c r="DX127" s="64">
        <f t="shared" si="175"/>
        <v>4500</v>
      </c>
      <c r="DY127" s="64">
        <f t="shared" si="176"/>
        <v>4500</v>
      </c>
      <c r="DZ127" s="64">
        <f t="shared" si="177"/>
        <v>0</v>
      </c>
      <c r="EA127" s="64">
        <f t="shared" si="178"/>
        <v>0</v>
      </c>
      <c r="EB127" s="64">
        <f t="shared" si="231"/>
        <v>0</v>
      </c>
      <c r="EC127" s="64">
        <f t="shared" si="179"/>
        <v>0</v>
      </c>
      <c r="ED127" s="64">
        <f t="shared" si="180"/>
        <v>0</v>
      </c>
      <c r="EE127" s="64">
        <f t="shared" si="181"/>
        <v>0</v>
      </c>
      <c r="EF127" s="64">
        <f t="shared" si="182"/>
        <v>0</v>
      </c>
      <c r="EG127" s="64">
        <f t="shared" si="183"/>
        <v>0</v>
      </c>
      <c r="EH127" s="64">
        <f t="shared" si="184"/>
        <v>0</v>
      </c>
      <c r="EI127" s="64">
        <f t="shared" si="185"/>
        <v>0</v>
      </c>
      <c r="EJ127" s="64">
        <f t="shared" si="186"/>
        <v>0</v>
      </c>
      <c r="EK127" s="64">
        <f t="shared" si="187"/>
        <v>0</v>
      </c>
      <c r="EL127" s="64">
        <f t="shared" si="188"/>
        <v>0</v>
      </c>
      <c r="EM127" s="64">
        <f t="shared" si="189"/>
        <v>0</v>
      </c>
      <c r="EN127" s="64">
        <f t="shared" si="190"/>
        <v>0</v>
      </c>
      <c r="EO127" s="64">
        <f t="shared" si="191"/>
        <v>0</v>
      </c>
      <c r="EP127" s="64">
        <f t="shared" si="232"/>
        <v>0</v>
      </c>
      <c r="EQ127" s="64">
        <f t="shared" si="192"/>
        <v>0</v>
      </c>
      <c r="ER127" s="64">
        <f t="shared" si="193"/>
        <v>0</v>
      </c>
      <c r="ES127" s="64">
        <f t="shared" si="194"/>
        <v>0</v>
      </c>
      <c r="ET127" s="64">
        <f t="shared" si="195"/>
        <v>0</v>
      </c>
      <c r="EU127" s="64">
        <f t="shared" si="196"/>
        <v>0</v>
      </c>
      <c r="EV127" s="64">
        <f t="shared" si="197"/>
        <v>0</v>
      </c>
      <c r="EW127" s="64">
        <f t="shared" si="198"/>
        <v>0</v>
      </c>
      <c r="EX127" s="64">
        <f t="shared" si="199"/>
        <v>0</v>
      </c>
      <c r="EY127" s="64">
        <f t="shared" si="200"/>
        <v>0</v>
      </c>
      <c r="EZ127" s="64">
        <f t="shared" si="201"/>
        <v>0</v>
      </c>
      <c r="FA127" s="64">
        <f t="shared" si="202"/>
        <v>0</v>
      </c>
      <c r="FB127" s="64">
        <f t="shared" si="203"/>
        <v>0</v>
      </c>
      <c r="FC127" s="64">
        <f t="shared" si="204"/>
        <v>0</v>
      </c>
      <c r="FD127" s="64">
        <f t="shared" si="233"/>
        <v>0</v>
      </c>
      <c r="FE127" s="64">
        <f t="shared" si="205"/>
        <v>0</v>
      </c>
      <c r="FF127" s="64">
        <f t="shared" si="206"/>
        <v>0</v>
      </c>
      <c r="FG127" s="64">
        <f t="shared" si="207"/>
        <v>0</v>
      </c>
      <c r="FH127" s="64">
        <f t="shared" si="208"/>
        <v>0</v>
      </c>
      <c r="FI127" s="64">
        <f t="shared" si="209"/>
        <v>0</v>
      </c>
      <c r="FJ127" s="64">
        <f t="shared" si="210"/>
        <v>0</v>
      </c>
      <c r="FK127" s="64">
        <f t="shared" si="211"/>
        <v>0</v>
      </c>
      <c r="FL127" s="64">
        <f t="shared" si="212"/>
        <v>0</v>
      </c>
      <c r="FM127" s="64">
        <f t="shared" si="213"/>
        <v>0</v>
      </c>
      <c r="FN127" s="64">
        <f t="shared" si="214"/>
        <v>0</v>
      </c>
      <c r="FO127" s="64">
        <f t="shared" si="215"/>
        <v>0</v>
      </c>
      <c r="FP127" s="64">
        <f t="shared" si="216"/>
        <v>0</v>
      </c>
      <c r="FQ127" s="64">
        <f t="shared" si="217"/>
        <v>0</v>
      </c>
      <c r="FR127" s="380">
        <f t="shared" si="165"/>
        <v>4500</v>
      </c>
      <c r="FS127" s="380">
        <f t="shared" si="166"/>
        <v>4500</v>
      </c>
      <c r="FT127" s="64">
        <f t="shared" si="234"/>
        <v>0</v>
      </c>
      <c r="FU127" s="64">
        <f t="shared" si="218"/>
        <v>0</v>
      </c>
      <c r="FV127" s="64">
        <f t="shared" si="219"/>
        <v>0</v>
      </c>
      <c r="FW127" s="64">
        <f t="shared" si="220"/>
        <v>0</v>
      </c>
      <c r="FX127" s="64">
        <f t="shared" si="221"/>
        <v>0</v>
      </c>
      <c r="FY127" s="64">
        <f t="shared" si="222"/>
        <v>0</v>
      </c>
      <c r="FZ127" s="64">
        <f t="shared" si="223"/>
        <v>0</v>
      </c>
      <c r="GA127" s="64">
        <f t="shared" si="224"/>
        <v>0</v>
      </c>
      <c r="GB127" s="64">
        <f t="shared" si="225"/>
        <v>4500</v>
      </c>
      <c r="GC127" s="64">
        <f t="shared" si="226"/>
        <v>4500</v>
      </c>
      <c r="GD127" s="64">
        <f t="shared" si="227"/>
        <v>0</v>
      </c>
      <c r="GE127" s="64">
        <f t="shared" si="228"/>
        <v>0</v>
      </c>
    </row>
    <row r="128" spans="1:187" s="35" customFormat="1" ht="20.25" hidden="1" customHeight="1" outlineLevel="1">
      <c r="A128" s="189" t="s">
        <v>497</v>
      </c>
      <c r="B128" s="190" t="s">
        <v>160</v>
      </c>
      <c r="C128" s="533"/>
      <c r="D128" s="190" t="s">
        <v>160</v>
      </c>
      <c r="E128" s="245" t="s">
        <v>21</v>
      </c>
      <c r="F128" s="364"/>
      <c r="G128" s="364"/>
      <c r="H128" s="364"/>
      <c r="I128" s="364"/>
      <c r="J128" s="245">
        <v>2022</v>
      </c>
      <c r="K128" s="245">
        <v>2022</v>
      </c>
      <c r="L128" s="245"/>
      <c r="M128" s="34">
        <f>+P128+R128+T128+AG128+AS128+AV128</f>
        <v>2350</v>
      </c>
      <c r="N128" s="34"/>
      <c r="O128" s="34">
        <f t="shared" si="289"/>
        <v>2350</v>
      </c>
      <c r="P128" s="34">
        <f t="shared" si="290"/>
        <v>0</v>
      </c>
      <c r="Q128" s="34">
        <f t="shared" si="290"/>
        <v>0</v>
      </c>
      <c r="R128" s="34">
        <f t="shared" si="290"/>
        <v>0</v>
      </c>
      <c r="S128" s="34">
        <f t="shared" si="290"/>
        <v>0</v>
      </c>
      <c r="T128" s="34">
        <f t="shared" si="290"/>
        <v>0</v>
      </c>
      <c r="U128" s="34">
        <f t="shared" si="290"/>
        <v>0</v>
      </c>
      <c r="V128" s="66">
        <f t="shared" si="260"/>
        <v>0</v>
      </c>
      <c r="W128" s="34"/>
      <c r="X128" s="34"/>
      <c r="Y128" s="34"/>
      <c r="Z128" s="34"/>
      <c r="AA128" s="34"/>
      <c r="AB128" s="34"/>
      <c r="AC128" s="34"/>
      <c r="AD128" s="34"/>
      <c r="AE128" s="34"/>
      <c r="AF128" s="34"/>
      <c r="AG128" s="34">
        <f t="shared" si="295"/>
        <v>0</v>
      </c>
      <c r="AH128" s="34">
        <f t="shared" si="295"/>
        <v>0</v>
      </c>
      <c r="AI128" s="34">
        <f t="shared" si="244"/>
        <v>0</v>
      </c>
      <c r="AJ128" s="34"/>
      <c r="AK128" s="34"/>
      <c r="AL128" s="34"/>
      <c r="AM128" s="34"/>
      <c r="AN128" s="34"/>
      <c r="AO128" s="34"/>
      <c r="AP128" s="34"/>
      <c r="AQ128" s="34"/>
      <c r="AR128" s="34"/>
      <c r="AS128" s="34">
        <f t="shared" si="296"/>
        <v>0</v>
      </c>
      <c r="AT128" s="34">
        <f t="shared" si="296"/>
        <v>0</v>
      </c>
      <c r="AU128" s="34"/>
      <c r="AV128" s="34">
        <f t="shared" si="291"/>
        <v>2350</v>
      </c>
      <c r="AW128" s="34">
        <f t="shared" si="291"/>
        <v>2350</v>
      </c>
      <c r="AX128" s="34"/>
      <c r="AY128" s="34">
        <f>+BA128+BC128+BE128+BG128+BI128+BK128</f>
        <v>2350</v>
      </c>
      <c r="AZ128" s="34">
        <f t="shared" si="292"/>
        <v>2350</v>
      </c>
      <c r="BA128" s="186"/>
      <c r="BB128" s="186"/>
      <c r="BC128" s="186"/>
      <c r="BD128" s="186"/>
      <c r="BE128" s="186"/>
      <c r="BF128" s="186"/>
      <c r="BG128" s="186"/>
      <c r="BH128" s="186"/>
      <c r="BI128" s="186"/>
      <c r="BJ128" s="186"/>
      <c r="BK128" s="186">
        <v>2350</v>
      </c>
      <c r="BL128" s="186">
        <v>2350</v>
      </c>
      <c r="BM128" s="34">
        <f t="shared" si="293"/>
        <v>0</v>
      </c>
      <c r="BN128" s="34">
        <f t="shared" si="293"/>
        <v>0</v>
      </c>
      <c r="BO128" s="228"/>
      <c r="BP128" s="228"/>
      <c r="BQ128" s="228"/>
      <c r="BR128" s="228"/>
      <c r="BS128" s="228"/>
      <c r="BT128" s="228"/>
      <c r="BU128" s="228"/>
      <c r="BV128" s="228"/>
      <c r="BW128" s="228"/>
      <c r="BX128" s="228"/>
      <c r="BY128" s="228"/>
      <c r="BZ128" s="228"/>
      <c r="CA128" s="34">
        <f t="shared" si="269"/>
        <v>0</v>
      </c>
      <c r="CB128" s="34">
        <f t="shared" si="269"/>
        <v>0</v>
      </c>
      <c r="CC128" s="228"/>
      <c r="CD128" s="228"/>
      <c r="CE128" s="228"/>
      <c r="CF128" s="228"/>
      <c r="CG128" s="228"/>
      <c r="CH128" s="228"/>
      <c r="CI128" s="228"/>
      <c r="CJ128" s="228"/>
      <c r="CK128" s="228"/>
      <c r="CL128" s="228"/>
      <c r="CM128" s="228"/>
      <c r="CN128" s="228"/>
      <c r="CO128" s="34">
        <f t="shared" si="294"/>
        <v>0</v>
      </c>
      <c r="CP128" s="34">
        <f t="shared" si="294"/>
        <v>0</v>
      </c>
      <c r="CQ128" s="68"/>
      <c r="CR128" s="68"/>
      <c r="CS128" s="68"/>
      <c r="CT128" s="68"/>
      <c r="CU128" s="68"/>
      <c r="CV128" s="68"/>
      <c r="CW128" s="68"/>
      <c r="CX128" s="68"/>
      <c r="CY128" s="68"/>
      <c r="CZ128" s="187"/>
      <c r="DA128" s="187"/>
      <c r="DB128" s="187"/>
      <c r="DC128" s="245"/>
      <c r="DD128" s="245"/>
      <c r="DE128" s="245"/>
      <c r="DF128" s="245"/>
      <c r="DG128" s="245"/>
      <c r="DH128" s="245"/>
      <c r="DI128" s="245"/>
      <c r="DJ128" s="245"/>
      <c r="DK128" s="33"/>
      <c r="DL128" s="188"/>
      <c r="DM128" s="33"/>
      <c r="DN128" s="64">
        <f t="shared" si="229"/>
        <v>2350</v>
      </c>
      <c r="DO128" s="64">
        <f t="shared" si="167"/>
        <v>2350</v>
      </c>
      <c r="DP128" s="64">
        <f t="shared" si="230"/>
        <v>0</v>
      </c>
      <c r="DQ128" s="64">
        <f t="shared" si="168"/>
        <v>0</v>
      </c>
      <c r="DR128" s="64">
        <f t="shared" si="169"/>
        <v>0</v>
      </c>
      <c r="DS128" s="64">
        <f t="shared" si="170"/>
        <v>0</v>
      </c>
      <c r="DT128" s="64">
        <f t="shared" si="171"/>
        <v>0</v>
      </c>
      <c r="DU128" s="64">
        <f t="shared" si="172"/>
        <v>0</v>
      </c>
      <c r="DV128" s="64">
        <f t="shared" si="173"/>
        <v>0</v>
      </c>
      <c r="DW128" s="64">
        <f t="shared" si="174"/>
        <v>0</v>
      </c>
      <c r="DX128" s="64">
        <f t="shared" si="175"/>
        <v>0</v>
      </c>
      <c r="DY128" s="64">
        <f t="shared" si="176"/>
        <v>0</v>
      </c>
      <c r="DZ128" s="64">
        <f t="shared" si="177"/>
        <v>2350</v>
      </c>
      <c r="EA128" s="64">
        <f t="shared" si="178"/>
        <v>2350</v>
      </c>
      <c r="EB128" s="64">
        <f t="shared" si="231"/>
        <v>0</v>
      </c>
      <c r="EC128" s="64">
        <f t="shared" si="179"/>
        <v>0</v>
      </c>
      <c r="ED128" s="64">
        <f t="shared" si="180"/>
        <v>0</v>
      </c>
      <c r="EE128" s="64">
        <f t="shared" si="181"/>
        <v>0</v>
      </c>
      <c r="EF128" s="64">
        <f t="shared" si="182"/>
        <v>0</v>
      </c>
      <c r="EG128" s="64">
        <f t="shared" si="183"/>
        <v>0</v>
      </c>
      <c r="EH128" s="64">
        <f t="shared" si="184"/>
        <v>0</v>
      </c>
      <c r="EI128" s="64">
        <f t="shared" si="185"/>
        <v>0</v>
      </c>
      <c r="EJ128" s="64">
        <f t="shared" si="186"/>
        <v>0</v>
      </c>
      <c r="EK128" s="64">
        <f t="shared" si="187"/>
        <v>0</v>
      </c>
      <c r="EL128" s="64">
        <f t="shared" si="188"/>
        <v>0</v>
      </c>
      <c r="EM128" s="64">
        <f t="shared" si="189"/>
        <v>0</v>
      </c>
      <c r="EN128" s="64">
        <f t="shared" si="190"/>
        <v>0</v>
      </c>
      <c r="EO128" s="64">
        <f t="shared" si="191"/>
        <v>0</v>
      </c>
      <c r="EP128" s="64">
        <f t="shared" si="232"/>
        <v>0</v>
      </c>
      <c r="EQ128" s="64">
        <f t="shared" si="192"/>
        <v>0</v>
      </c>
      <c r="ER128" s="64">
        <f t="shared" si="193"/>
        <v>0</v>
      </c>
      <c r="ES128" s="64">
        <f t="shared" si="194"/>
        <v>0</v>
      </c>
      <c r="ET128" s="64">
        <f t="shared" si="195"/>
        <v>0</v>
      </c>
      <c r="EU128" s="64">
        <f t="shared" si="196"/>
        <v>0</v>
      </c>
      <c r="EV128" s="64">
        <f t="shared" si="197"/>
        <v>0</v>
      </c>
      <c r="EW128" s="64">
        <f t="shared" si="198"/>
        <v>0</v>
      </c>
      <c r="EX128" s="64">
        <f t="shared" si="199"/>
        <v>0</v>
      </c>
      <c r="EY128" s="64">
        <f t="shared" si="200"/>
        <v>0</v>
      </c>
      <c r="EZ128" s="64">
        <f t="shared" si="201"/>
        <v>0</v>
      </c>
      <c r="FA128" s="64">
        <f t="shared" si="202"/>
        <v>0</v>
      </c>
      <c r="FB128" s="64">
        <f t="shared" si="203"/>
        <v>0</v>
      </c>
      <c r="FC128" s="64">
        <f t="shared" si="204"/>
        <v>0</v>
      </c>
      <c r="FD128" s="64">
        <f t="shared" si="233"/>
        <v>0</v>
      </c>
      <c r="FE128" s="64">
        <f t="shared" si="205"/>
        <v>0</v>
      </c>
      <c r="FF128" s="64">
        <f t="shared" si="206"/>
        <v>0</v>
      </c>
      <c r="FG128" s="64">
        <f t="shared" si="207"/>
        <v>0</v>
      </c>
      <c r="FH128" s="64">
        <f t="shared" si="208"/>
        <v>0</v>
      </c>
      <c r="FI128" s="64">
        <f t="shared" si="209"/>
        <v>0</v>
      </c>
      <c r="FJ128" s="64">
        <f t="shared" si="210"/>
        <v>0</v>
      </c>
      <c r="FK128" s="64">
        <f t="shared" si="211"/>
        <v>0</v>
      </c>
      <c r="FL128" s="64">
        <f t="shared" si="212"/>
        <v>0</v>
      </c>
      <c r="FM128" s="64">
        <f t="shared" si="213"/>
        <v>0</v>
      </c>
      <c r="FN128" s="64">
        <f t="shared" si="214"/>
        <v>0</v>
      </c>
      <c r="FO128" s="64">
        <f t="shared" si="215"/>
        <v>0</v>
      </c>
      <c r="FP128" s="64">
        <f t="shared" si="216"/>
        <v>0</v>
      </c>
      <c r="FQ128" s="64">
        <f t="shared" si="217"/>
        <v>0</v>
      </c>
      <c r="FR128" s="380">
        <f t="shared" si="165"/>
        <v>2350</v>
      </c>
      <c r="FS128" s="380">
        <f t="shared" si="166"/>
        <v>2350</v>
      </c>
      <c r="FT128" s="64">
        <f t="shared" si="234"/>
        <v>0</v>
      </c>
      <c r="FU128" s="64">
        <f t="shared" si="218"/>
        <v>0</v>
      </c>
      <c r="FV128" s="64">
        <f t="shared" si="219"/>
        <v>0</v>
      </c>
      <c r="FW128" s="64">
        <f t="shared" si="220"/>
        <v>0</v>
      </c>
      <c r="FX128" s="64">
        <f t="shared" si="221"/>
        <v>0</v>
      </c>
      <c r="FY128" s="64">
        <f t="shared" si="222"/>
        <v>0</v>
      </c>
      <c r="FZ128" s="64">
        <f t="shared" si="223"/>
        <v>0</v>
      </c>
      <c r="GA128" s="64">
        <f t="shared" si="224"/>
        <v>0</v>
      </c>
      <c r="GB128" s="64">
        <f t="shared" si="225"/>
        <v>0</v>
      </c>
      <c r="GC128" s="64">
        <f t="shared" si="226"/>
        <v>0</v>
      </c>
      <c r="GD128" s="64">
        <f t="shared" si="227"/>
        <v>2350</v>
      </c>
      <c r="GE128" s="64">
        <f t="shared" si="228"/>
        <v>2350</v>
      </c>
    </row>
    <row r="129" spans="1:187" ht="25.15" hidden="1" customHeight="1">
      <c r="A129" s="524" t="s">
        <v>14</v>
      </c>
      <c r="B129" s="525"/>
      <c r="C129" s="525"/>
      <c r="D129" s="525"/>
      <c r="E129" s="525"/>
      <c r="F129" s="525"/>
      <c r="G129" s="525"/>
      <c r="H129" s="525"/>
      <c r="I129" s="525"/>
      <c r="J129" s="525"/>
      <c r="K129" s="526"/>
      <c r="L129" s="338"/>
      <c r="M129" s="25">
        <f t="shared" ref="M129:BX129" si="297">SUM(M62,M79,M82,M97,M113,M124)</f>
        <v>123969.2298548703</v>
      </c>
      <c r="N129" s="25"/>
      <c r="O129" s="25">
        <f t="shared" si="297"/>
        <v>129086.06424503031</v>
      </c>
      <c r="P129" s="25">
        <f t="shared" si="297"/>
        <v>22939.494890000002</v>
      </c>
      <c r="Q129" s="25">
        <f t="shared" si="297"/>
        <v>22939.494890000002</v>
      </c>
      <c r="R129" s="25">
        <f t="shared" si="297"/>
        <v>12768.64041</v>
      </c>
      <c r="S129" s="25">
        <f t="shared" si="297"/>
        <v>8639.8109999999997</v>
      </c>
      <c r="T129" s="25">
        <f t="shared" si="297"/>
        <v>10631.14</v>
      </c>
      <c r="U129" s="25">
        <f t="shared" si="297"/>
        <v>10726.807215999999</v>
      </c>
      <c r="V129" s="25">
        <f t="shared" si="297"/>
        <v>0</v>
      </c>
      <c r="W129" s="25">
        <f>SUM(W62,W79,W82,W97,W113,W124)</f>
        <v>10838.80839</v>
      </c>
      <c r="X129" s="25">
        <f t="shared" si="297"/>
        <v>0</v>
      </c>
      <c r="Y129" s="25">
        <f t="shared" si="297"/>
        <v>0</v>
      </c>
      <c r="Z129" s="25">
        <f t="shared" si="297"/>
        <v>0</v>
      </c>
      <c r="AA129" s="25">
        <f t="shared" si="297"/>
        <v>0</v>
      </c>
      <c r="AB129" s="25">
        <f t="shared" si="297"/>
        <v>0</v>
      </c>
      <c r="AC129" s="25">
        <f t="shared" si="297"/>
        <v>0</v>
      </c>
      <c r="AD129" s="25">
        <f t="shared" si="297"/>
        <v>0</v>
      </c>
      <c r="AE129" s="25">
        <f t="shared" si="297"/>
        <v>0</v>
      </c>
      <c r="AF129" s="25"/>
      <c r="AG129" s="25">
        <f t="shared" si="297"/>
        <v>7901.1052199999995</v>
      </c>
      <c r="AH129" s="25">
        <f t="shared" si="297"/>
        <v>37882.421925830306</v>
      </c>
      <c r="AI129" s="25">
        <f t="shared" si="244"/>
        <v>821.2</v>
      </c>
      <c r="AJ129" s="25">
        <f>SUM(AJ62,AJ79,AJ82,AJ97,AJ113,AJ124)</f>
        <v>821.2</v>
      </c>
      <c r="AK129" s="25">
        <f t="shared" si="297"/>
        <v>0</v>
      </c>
      <c r="AL129" s="25">
        <f t="shared" si="297"/>
        <v>0</v>
      </c>
      <c r="AM129" s="25">
        <f t="shared" si="297"/>
        <v>0</v>
      </c>
      <c r="AN129" s="25">
        <f t="shared" si="297"/>
        <v>0</v>
      </c>
      <c r="AO129" s="25">
        <f t="shared" si="297"/>
        <v>0</v>
      </c>
      <c r="AP129" s="25">
        <f t="shared" si="297"/>
        <v>0</v>
      </c>
      <c r="AQ129" s="25">
        <f t="shared" si="297"/>
        <v>0</v>
      </c>
      <c r="AR129" s="25">
        <f t="shared" si="297"/>
        <v>0</v>
      </c>
      <c r="AS129" s="25">
        <f t="shared" si="297"/>
        <v>34269.296705830304</v>
      </c>
      <c r="AT129" s="25">
        <f t="shared" si="297"/>
        <v>13437.97839</v>
      </c>
      <c r="AU129" s="25"/>
      <c r="AV129" s="25">
        <f t="shared" si="297"/>
        <v>35459.552629040001</v>
      </c>
      <c r="AW129" s="25">
        <f t="shared" si="297"/>
        <v>35459.550823199999</v>
      </c>
      <c r="AX129" s="25"/>
      <c r="AY129" s="25">
        <f t="shared" si="297"/>
        <v>123969.2298548703</v>
      </c>
      <c r="AZ129" s="25">
        <f t="shared" si="297"/>
        <v>124133.6390290303</v>
      </c>
      <c r="BA129" s="25">
        <f t="shared" si="297"/>
        <v>22939.494890000002</v>
      </c>
      <c r="BB129" s="25">
        <f t="shared" si="297"/>
        <v>22939.494890000002</v>
      </c>
      <c r="BC129" s="25">
        <f t="shared" si="297"/>
        <v>12768.64041</v>
      </c>
      <c r="BD129" s="25">
        <f t="shared" si="297"/>
        <v>7481.7</v>
      </c>
      <c r="BE129" s="25">
        <f t="shared" si="297"/>
        <v>10631.14</v>
      </c>
      <c r="BF129" s="25">
        <f t="shared" si="297"/>
        <v>6932.4930000000004</v>
      </c>
      <c r="BG129" s="25">
        <f t="shared" si="297"/>
        <v>7901.1052199999995</v>
      </c>
      <c r="BH129" s="25">
        <f t="shared" si="297"/>
        <v>37882.421925830306</v>
      </c>
      <c r="BI129" s="25">
        <f t="shared" si="297"/>
        <v>34269.296705830304</v>
      </c>
      <c r="BJ129" s="25">
        <f t="shared" si="297"/>
        <v>13437.97839</v>
      </c>
      <c r="BK129" s="25">
        <f t="shared" si="297"/>
        <v>35459.552629040001</v>
      </c>
      <c r="BL129" s="25">
        <f t="shared" si="297"/>
        <v>35459.550823199999</v>
      </c>
      <c r="BM129" s="25">
        <f t="shared" si="297"/>
        <v>0</v>
      </c>
      <c r="BN129" s="25">
        <f t="shared" si="297"/>
        <v>0</v>
      </c>
      <c r="BO129" s="25">
        <f t="shared" si="297"/>
        <v>0</v>
      </c>
      <c r="BP129" s="25">
        <f t="shared" si="297"/>
        <v>0</v>
      </c>
      <c r="BQ129" s="25">
        <f t="shared" si="297"/>
        <v>0</v>
      </c>
      <c r="BR129" s="25">
        <f t="shared" si="297"/>
        <v>0</v>
      </c>
      <c r="BS129" s="25">
        <f t="shared" si="297"/>
        <v>0</v>
      </c>
      <c r="BT129" s="25">
        <f t="shared" si="297"/>
        <v>0</v>
      </c>
      <c r="BU129" s="25">
        <f t="shared" si="297"/>
        <v>0</v>
      </c>
      <c r="BV129" s="25">
        <f t="shared" si="297"/>
        <v>0</v>
      </c>
      <c r="BW129" s="25">
        <f t="shared" si="297"/>
        <v>0</v>
      </c>
      <c r="BX129" s="25">
        <f t="shared" si="297"/>
        <v>0</v>
      </c>
      <c r="BY129" s="25">
        <f t="shared" ref="BY129:DB129" si="298">SUM(BY62,BY79,BY82,BY97,BY113,BY124)</f>
        <v>0</v>
      </c>
      <c r="BZ129" s="25">
        <f t="shared" si="298"/>
        <v>0</v>
      </c>
      <c r="CA129" s="25">
        <f t="shared" si="298"/>
        <v>0</v>
      </c>
      <c r="CB129" s="25">
        <f t="shared" si="298"/>
        <v>4952.4252160000005</v>
      </c>
      <c r="CC129" s="25">
        <f t="shared" si="298"/>
        <v>0</v>
      </c>
      <c r="CD129" s="25">
        <f t="shared" si="298"/>
        <v>0</v>
      </c>
      <c r="CE129" s="25">
        <f t="shared" si="298"/>
        <v>0</v>
      </c>
      <c r="CF129" s="25">
        <f t="shared" si="298"/>
        <v>1158.1110000000001</v>
      </c>
      <c r="CG129" s="25">
        <f t="shared" si="298"/>
        <v>0</v>
      </c>
      <c r="CH129" s="25">
        <f t="shared" si="298"/>
        <v>3794.3142160000002</v>
      </c>
      <c r="CI129" s="25">
        <f t="shared" si="298"/>
        <v>0</v>
      </c>
      <c r="CJ129" s="25">
        <f t="shared" si="298"/>
        <v>0</v>
      </c>
      <c r="CK129" s="25">
        <f t="shared" si="298"/>
        <v>0</v>
      </c>
      <c r="CL129" s="25">
        <f t="shared" si="298"/>
        <v>0</v>
      </c>
      <c r="CM129" s="25">
        <f t="shared" si="298"/>
        <v>0</v>
      </c>
      <c r="CN129" s="25">
        <f t="shared" si="298"/>
        <v>0</v>
      </c>
      <c r="CO129" s="25">
        <f t="shared" si="298"/>
        <v>0</v>
      </c>
      <c r="CP129" s="25">
        <f t="shared" si="298"/>
        <v>0</v>
      </c>
      <c r="CQ129" s="25">
        <f t="shared" si="298"/>
        <v>0</v>
      </c>
      <c r="CR129" s="25">
        <f t="shared" si="298"/>
        <v>0</v>
      </c>
      <c r="CS129" s="25">
        <f t="shared" si="298"/>
        <v>0</v>
      </c>
      <c r="CT129" s="25">
        <f t="shared" si="298"/>
        <v>0</v>
      </c>
      <c r="CU129" s="25">
        <f t="shared" si="298"/>
        <v>0</v>
      </c>
      <c r="CV129" s="25">
        <f t="shared" si="298"/>
        <v>0</v>
      </c>
      <c r="CW129" s="25">
        <f t="shared" si="298"/>
        <v>0</v>
      </c>
      <c r="CX129" s="25">
        <f t="shared" si="298"/>
        <v>0</v>
      </c>
      <c r="CY129" s="25">
        <f t="shared" si="298"/>
        <v>0</v>
      </c>
      <c r="CZ129" s="25">
        <f t="shared" si="298"/>
        <v>0</v>
      </c>
      <c r="DA129" s="25">
        <f t="shared" si="298"/>
        <v>0</v>
      </c>
      <c r="DB129" s="25">
        <f t="shared" si="298"/>
        <v>0</v>
      </c>
      <c r="DC129" s="1"/>
      <c r="DD129" s="1"/>
      <c r="DE129" s="1"/>
      <c r="DF129" s="1"/>
      <c r="DG129" s="1"/>
      <c r="DH129" s="1"/>
      <c r="DI129" s="1"/>
      <c r="DJ129" s="1"/>
      <c r="DK129" s="1"/>
      <c r="DL129" s="25">
        <f>SUM(DL62,DL79,DL82,DL97,DL113)</f>
        <v>15283.157460908853</v>
      </c>
      <c r="DM129" s="1"/>
      <c r="DN129" s="64">
        <f t="shared" si="229"/>
        <v>123969.2298548703</v>
      </c>
      <c r="DO129" s="64">
        <f t="shared" si="167"/>
        <v>124133.63902903031</v>
      </c>
      <c r="DP129" s="64">
        <f t="shared" si="230"/>
        <v>22939.494890000002</v>
      </c>
      <c r="DQ129" s="64">
        <f t="shared" si="168"/>
        <v>22939.494890000002</v>
      </c>
      <c r="DR129" s="64">
        <f t="shared" si="169"/>
        <v>12768.64041</v>
      </c>
      <c r="DS129" s="64">
        <f t="shared" si="170"/>
        <v>7481.7</v>
      </c>
      <c r="DT129" s="64">
        <f t="shared" si="171"/>
        <v>10631.14</v>
      </c>
      <c r="DU129" s="64">
        <f t="shared" si="172"/>
        <v>6932.4930000000004</v>
      </c>
      <c r="DV129" s="64">
        <f t="shared" si="173"/>
        <v>7901.1052199999995</v>
      </c>
      <c r="DW129" s="64">
        <f t="shared" si="174"/>
        <v>37882.421925830306</v>
      </c>
      <c r="DX129" s="64">
        <f t="shared" si="175"/>
        <v>34269.296705830304</v>
      </c>
      <c r="DY129" s="64">
        <f t="shared" si="176"/>
        <v>13437.97839</v>
      </c>
      <c r="DZ129" s="64">
        <f t="shared" si="177"/>
        <v>35459.552629040001</v>
      </c>
      <c r="EA129" s="64">
        <f t="shared" si="178"/>
        <v>35459.550823199999</v>
      </c>
      <c r="EB129" s="64">
        <f t="shared" si="231"/>
        <v>0</v>
      </c>
      <c r="EC129" s="64">
        <f t="shared" si="179"/>
        <v>0</v>
      </c>
      <c r="ED129" s="64">
        <f t="shared" si="180"/>
        <v>0</v>
      </c>
      <c r="EE129" s="64">
        <f t="shared" si="181"/>
        <v>0</v>
      </c>
      <c r="EF129" s="64">
        <f t="shared" si="182"/>
        <v>0</v>
      </c>
      <c r="EG129" s="64">
        <f t="shared" si="183"/>
        <v>0</v>
      </c>
      <c r="EH129" s="64">
        <f t="shared" si="184"/>
        <v>0</v>
      </c>
      <c r="EI129" s="64">
        <f t="shared" si="185"/>
        <v>0</v>
      </c>
      <c r="EJ129" s="64">
        <f t="shared" si="186"/>
        <v>0</v>
      </c>
      <c r="EK129" s="64">
        <f t="shared" si="187"/>
        <v>0</v>
      </c>
      <c r="EL129" s="64">
        <f t="shared" si="188"/>
        <v>0</v>
      </c>
      <c r="EM129" s="64">
        <f t="shared" si="189"/>
        <v>0</v>
      </c>
      <c r="EN129" s="64">
        <f t="shared" si="190"/>
        <v>0</v>
      </c>
      <c r="EO129" s="64">
        <f t="shared" si="191"/>
        <v>0</v>
      </c>
      <c r="EP129" s="64">
        <f t="shared" si="232"/>
        <v>0</v>
      </c>
      <c r="EQ129" s="64">
        <f t="shared" si="192"/>
        <v>4952.4252160000005</v>
      </c>
      <c r="ER129" s="64">
        <f t="shared" si="193"/>
        <v>0</v>
      </c>
      <c r="ES129" s="64">
        <f t="shared" si="194"/>
        <v>0</v>
      </c>
      <c r="ET129" s="64">
        <f t="shared" si="195"/>
        <v>0</v>
      </c>
      <c r="EU129" s="64">
        <f t="shared" si="196"/>
        <v>1158.1110000000001</v>
      </c>
      <c r="EV129" s="64">
        <f t="shared" si="197"/>
        <v>0</v>
      </c>
      <c r="EW129" s="64">
        <f t="shared" si="198"/>
        <v>3794.3142160000002</v>
      </c>
      <c r="EX129" s="64">
        <f t="shared" si="199"/>
        <v>0</v>
      </c>
      <c r="EY129" s="64">
        <f t="shared" si="200"/>
        <v>0</v>
      </c>
      <c r="EZ129" s="64">
        <f t="shared" si="201"/>
        <v>0</v>
      </c>
      <c r="FA129" s="64">
        <f t="shared" si="202"/>
        <v>0</v>
      </c>
      <c r="FB129" s="64">
        <f t="shared" si="203"/>
        <v>0</v>
      </c>
      <c r="FC129" s="64">
        <f t="shared" si="204"/>
        <v>0</v>
      </c>
      <c r="FD129" s="64">
        <f t="shared" si="233"/>
        <v>0</v>
      </c>
      <c r="FE129" s="64">
        <f t="shared" si="205"/>
        <v>0</v>
      </c>
      <c r="FF129" s="64">
        <f t="shared" si="206"/>
        <v>0</v>
      </c>
      <c r="FG129" s="64">
        <f t="shared" si="207"/>
        <v>0</v>
      </c>
      <c r="FH129" s="64">
        <f t="shared" si="208"/>
        <v>0</v>
      </c>
      <c r="FI129" s="64">
        <f t="shared" si="209"/>
        <v>0</v>
      </c>
      <c r="FJ129" s="64">
        <f t="shared" si="210"/>
        <v>0</v>
      </c>
      <c r="FK129" s="64">
        <f t="shared" si="211"/>
        <v>0</v>
      </c>
      <c r="FL129" s="64">
        <f t="shared" si="212"/>
        <v>0</v>
      </c>
      <c r="FM129" s="64">
        <f t="shared" si="213"/>
        <v>0</v>
      </c>
      <c r="FN129" s="64">
        <f t="shared" si="214"/>
        <v>0</v>
      </c>
      <c r="FO129" s="64">
        <f t="shared" si="215"/>
        <v>0</v>
      </c>
      <c r="FP129" s="64">
        <f t="shared" si="216"/>
        <v>0</v>
      </c>
      <c r="FQ129" s="64">
        <f t="shared" si="217"/>
        <v>0</v>
      </c>
      <c r="FR129" s="380">
        <f t="shared" si="165"/>
        <v>123969.2298548703</v>
      </c>
      <c r="FS129" s="380">
        <f t="shared" si="166"/>
        <v>129086.06424503031</v>
      </c>
      <c r="FT129" s="64">
        <f t="shared" si="234"/>
        <v>22939.494890000002</v>
      </c>
      <c r="FU129" s="64">
        <f t="shared" si="218"/>
        <v>22939.494890000002</v>
      </c>
      <c r="FV129" s="64">
        <f t="shared" si="219"/>
        <v>12768.64041</v>
      </c>
      <c r="FW129" s="64">
        <f t="shared" si="220"/>
        <v>8639.8109999999997</v>
      </c>
      <c r="FX129" s="64">
        <f t="shared" si="221"/>
        <v>10631.14</v>
      </c>
      <c r="FY129" s="64">
        <f t="shared" si="222"/>
        <v>10726.807216000001</v>
      </c>
      <c r="FZ129" s="64">
        <f t="shared" si="223"/>
        <v>7901.1052199999995</v>
      </c>
      <c r="GA129" s="64">
        <f t="shared" si="224"/>
        <v>37882.421925830306</v>
      </c>
      <c r="GB129" s="64">
        <f t="shared" si="225"/>
        <v>34269.296705830304</v>
      </c>
      <c r="GC129" s="64">
        <f t="shared" si="226"/>
        <v>13437.97839</v>
      </c>
      <c r="GD129" s="64">
        <f t="shared" si="227"/>
        <v>35459.552629040001</v>
      </c>
      <c r="GE129" s="64">
        <f t="shared" si="228"/>
        <v>35459.550823199999</v>
      </c>
    </row>
    <row r="130" spans="1:187" s="59" customFormat="1" ht="21.95" hidden="1" customHeight="1">
      <c r="A130" s="80" t="s">
        <v>50</v>
      </c>
      <c r="B130" s="80"/>
      <c r="C130" s="80"/>
      <c r="D130" s="80"/>
      <c r="E130" s="73"/>
      <c r="F130" s="73"/>
      <c r="G130" s="73"/>
      <c r="H130" s="245"/>
      <c r="I130" s="245"/>
      <c r="J130" s="73"/>
      <c r="K130" s="73"/>
      <c r="L130" s="73"/>
      <c r="M130" s="27"/>
      <c r="N130" s="27"/>
      <c r="O130" s="27"/>
      <c r="P130" s="27"/>
      <c r="Q130" s="27"/>
      <c r="R130" s="27"/>
      <c r="S130" s="27"/>
      <c r="T130" s="27"/>
      <c r="U130" s="27"/>
      <c r="V130" s="66">
        <f t="shared" si="260"/>
        <v>0</v>
      </c>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34"/>
      <c r="AZ130" s="34"/>
      <c r="BA130" s="27"/>
      <c r="BB130" s="27"/>
      <c r="BC130" s="27"/>
      <c r="BD130" s="27"/>
      <c r="BE130" s="27"/>
      <c r="BF130" s="27"/>
      <c r="BG130" s="27"/>
      <c r="BH130" s="27"/>
      <c r="BI130" s="27"/>
      <c r="BJ130" s="27"/>
      <c r="BK130" s="27"/>
      <c r="BL130" s="27"/>
      <c r="BM130" s="34"/>
      <c r="BN130" s="34"/>
      <c r="BO130" s="34"/>
      <c r="BP130" s="34"/>
      <c r="BQ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58"/>
      <c r="DA130" s="358"/>
      <c r="DB130" s="358"/>
      <c r="DC130" s="73"/>
      <c r="DD130" s="73"/>
      <c r="DE130" s="73"/>
      <c r="DF130" s="73"/>
      <c r="DG130" s="73"/>
      <c r="DH130" s="73"/>
      <c r="DI130" s="73"/>
      <c r="DJ130" s="73"/>
      <c r="DK130" s="73"/>
      <c r="DL130" s="73"/>
      <c r="DM130" s="73"/>
      <c r="DN130" s="64">
        <f t="shared" si="229"/>
        <v>0</v>
      </c>
      <c r="DO130" s="64">
        <f t="shared" si="167"/>
        <v>0</v>
      </c>
      <c r="DP130" s="64">
        <f t="shared" si="230"/>
        <v>0</v>
      </c>
      <c r="DQ130" s="64">
        <f t="shared" si="168"/>
        <v>0</v>
      </c>
      <c r="DR130" s="64">
        <f t="shared" si="169"/>
        <v>0</v>
      </c>
      <c r="DS130" s="64">
        <f t="shared" si="170"/>
        <v>0</v>
      </c>
      <c r="DT130" s="64">
        <f t="shared" si="171"/>
        <v>0</v>
      </c>
      <c r="DU130" s="64">
        <f t="shared" si="172"/>
        <v>0</v>
      </c>
      <c r="DV130" s="64">
        <f t="shared" si="173"/>
        <v>0</v>
      </c>
      <c r="DW130" s="64">
        <f t="shared" si="174"/>
        <v>0</v>
      </c>
      <c r="DX130" s="64">
        <f t="shared" si="175"/>
        <v>0</v>
      </c>
      <c r="DY130" s="64">
        <f t="shared" si="176"/>
        <v>0</v>
      </c>
      <c r="DZ130" s="64">
        <f t="shared" si="177"/>
        <v>0</v>
      </c>
      <c r="EA130" s="64">
        <f t="shared" si="178"/>
        <v>0</v>
      </c>
      <c r="EB130" s="64">
        <f t="shared" si="231"/>
        <v>0</v>
      </c>
      <c r="EC130" s="64">
        <f t="shared" si="179"/>
        <v>0</v>
      </c>
      <c r="ED130" s="64">
        <f t="shared" si="180"/>
        <v>0</v>
      </c>
      <c r="EE130" s="64">
        <f t="shared" si="181"/>
        <v>0</v>
      </c>
      <c r="EF130" s="64">
        <f t="shared" si="182"/>
        <v>0</v>
      </c>
      <c r="EG130" s="64">
        <f t="shared" si="183"/>
        <v>0</v>
      </c>
      <c r="EH130" s="64">
        <f t="shared" si="184"/>
        <v>0</v>
      </c>
      <c r="EI130" s="64">
        <f t="shared" si="185"/>
        <v>0</v>
      </c>
      <c r="EJ130" s="64">
        <f t="shared" si="186"/>
        <v>0</v>
      </c>
      <c r="EK130" s="64">
        <f t="shared" si="187"/>
        <v>0</v>
      </c>
      <c r="EL130" s="64">
        <f t="shared" si="188"/>
        <v>0</v>
      </c>
      <c r="EM130" s="64">
        <f t="shared" si="189"/>
        <v>0</v>
      </c>
      <c r="EN130" s="64">
        <f t="shared" si="190"/>
        <v>0</v>
      </c>
      <c r="EO130" s="64">
        <f t="shared" si="191"/>
        <v>0</v>
      </c>
      <c r="EP130" s="64">
        <f t="shared" si="232"/>
        <v>0</v>
      </c>
      <c r="EQ130" s="64">
        <f t="shared" si="192"/>
        <v>0</v>
      </c>
      <c r="ER130" s="64">
        <f t="shared" si="193"/>
        <v>0</v>
      </c>
      <c r="ES130" s="64">
        <f t="shared" si="194"/>
        <v>0</v>
      </c>
      <c r="ET130" s="64">
        <f t="shared" si="195"/>
        <v>0</v>
      </c>
      <c r="EU130" s="64">
        <f t="shared" si="196"/>
        <v>0</v>
      </c>
      <c r="EV130" s="64">
        <f t="shared" si="197"/>
        <v>0</v>
      </c>
      <c r="EW130" s="64">
        <f t="shared" si="198"/>
        <v>0</v>
      </c>
      <c r="EX130" s="64">
        <f t="shared" si="199"/>
        <v>0</v>
      </c>
      <c r="EY130" s="64">
        <f t="shared" si="200"/>
        <v>0</v>
      </c>
      <c r="EZ130" s="64">
        <f t="shared" si="201"/>
        <v>0</v>
      </c>
      <c r="FA130" s="64">
        <f t="shared" si="202"/>
        <v>0</v>
      </c>
      <c r="FB130" s="64">
        <f t="shared" si="203"/>
        <v>0</v>
      </c>
      <c r="FC130" s="64">
        <f t="shared" si="204"/>
        <v>0</v>
      </c>
      <c r="FD130" s="64">
        <f t="shared" si="233"/>
        <v>0</v>
      </c>
      <c r="FE130" s="64">
        <f t="shared" si="205"/>
        <v>0</v>
      </c>
      <c r="FF130" s="64">
        <f t="shared" si="206"/>
        <v>0</v>
      </c>
      <c r="FG130" s="64">
        <f t="shared" si="207"/>
        <v>0</v>
      </c>
      <c r="FH130" s="64">
        <f t="shared" si="208"/>
        <v>0</v>
      </c>
      <c r="FI130" s="64">
        <f t="shared" si="209"/>
        <v>0</v>
      </c>
      <c r="FJ130" s="64">
        <f t="shared" si="210"/>
        <v>0</v>
      </c>
      <c r="FK130" s="64">
        <f t="shared" si="211"/>
        <v>0</v>
      </c>
      <c r="FL130" s="64">
        <f t="shared" si="212"/>
        <v>0</v>
      </c>
      <c r="FM130" s="64">
        <f t="shared" si="213"/>
        <v>0</v>
      </c>
      <c r="FN130" s="64">
        <f t="shared" si="214"/>
        <v>0</v>
      </c>
      <c r="FO130" s="64">
        <f t="shared" si="215"/>
        <v>0</v>
      </c>
      <c r="FP130" s="64">
        <f t="shared" si="216"/>
        <v>0</v>
      </c>
      <c r="FQ130" s="64">
        <f t="shared" si="217"/>
        <v>0</v>
      </c>
      <c r="FR130" s="380">
        <f t="shared" si="165"/>
        <v>0</v>
      </c>
      <c r="FS130" s="380">
        <f t="shared" si="166"/>
        <v>0</v>
      </c>
      <c r="FT130" s="64">
        <f t="shared" si="234"/>
        <v>0</v>
      </c>
      <c r="FU130" s="64">
        <f t="shared" si="218"/>
        <v>0</v>
      </c>
      <c r="FV130" s="64">
        <f t="shared" si="219"/>
        <v>0</v>
      </c>
      <c r="FW130" s="64">
        <f t="shared" si="220"/>
        <v>0</v>
      </c>
      <c r="FX130" s="64">
        <f t="shared" si="221"/>
        <v>0</v>
      </c>
      <c r="FY130" s="64">
        <f t="shared" si="222"/>
        <v>0</v>
      </c>
      <c r="FZ130" s="64">
        <f t="shared" si="223"/>
        <v>0</v>
      </c>
      <c r="GA130" s="64">
        <f t="shared" si="224"/>
        <v>0</v>
      </c>
      <c r="GB130" s="64">
        <f t="shared" si="225"/>
        <v>0</v>
      </c>
      <c r="GC130" s="64">
        <f t="shared" si="226"/>
        <v>0</v>
      </c>
      <c r="GD130" s="64">
        <f t="shared" si="227"/>
        <v>0</v>
      </c>
      <c r="GE130" s="64">
        <f t="shared" si="228"/>
        <v>0</v>
      </c>
    </row>
    <row r="131" spans="1:187" s="59" customFormat="1" ht="23.25" hidden="1" customHeight="1">
      <c r="A131" s="49" t="s">
        <v>124</v>
      </c>
      <c r="B131" s="534" t="s">
        <v>164</v>
      </c>
      <c r="C131" s="530"/>
      <c r="D131" s="531"/>
      <c r="E131" s="49" t="s">
        <v>43</v>
      </c>
      <c r="F131" s="49"/>
      <c r="G131" s="50" t="s">
        <v>13</v>
      </c>
      <c r="H131" s="27"/>
      <c r="I131" s="27"/>
      <c r="J131" s="50">
        <v>2018</v>
      </c>
      <c r="K131" s="50">
        <v>2020</v>
      </c>
      <c r="L131" s="50"/>
      <c r="M131" s="27">
        <f>SUM(M132:M144)</f>
        <v>54098.682000000001</v>
      </c>
      <c r="N131" s="27"/>
      <c r="O131" s="27">
        <f t="shared" ref="O131:BZ131" si="299">SUM(O132:O144)</f>
        <v>52180.806140000001</v>
      </c>
      <c r="P131" s="27">
        <f t="shared" si="299"/>
        <v>0</v>
      </c>
      <c r="Q131" s="27">
        <f t="shared" si="299"/>
        <v>0</v>
      </c>
      <c r="R131" s="27">
        <f t="shared" si="299"/>
        <v>9567.9380000000001</v>
      </c>
      <c r="S131" s="27">
        <f t="shared" si="299"/>
        <v>1324.27</v>
      </c>
      <c r="T131" s="27">
        <f t="shared" si="299"/>
        <v>10638.747000000001</v>
      </c>
      <c r="U131" s="27">
        <f t="shared" si="299"/>
        <v>14653.379139999999</v>
      </c>
      <c r="V131" s="27">
        <f t="shared" si="299"/>
        <v>0</v>
      </c>
      <c r="W131" s="27">
        <f t="shared" si="299"/>
        <v>0</v>
      </c>
      <c r="X131" s="27">
        <f t="shared" si="299"/>
        <v>0</v>
      </c>
      <c r="Y131" s="27">
        <f t="shared" si="299"/>
        <v>0</v>
      </c>
      <c r="Z131" s="27">
        <f t="shared" si="299"/>
        <v>0</v>
      </c>
      <c r="AA131" s="27">
        <f t="shared" si="299"/>
        <v>0</v>
      </c>
      <c r="AB131" s="27">
        <f t="shared" si="299"/>
        <v>0</v>
      </c>
      <c r="AC131" s="27">
        <f t="shared" si="299"/>
        <v>0</v>
      </c>
      <c r="AD131" s="27">
        <f t="shared" si="299"/>
        <v>0</v>
      </c>
      <c r="AE131" s="27">
        <f t="shared" si="299"/>
        <v>0</v>
      </c>
      <c r="AF131" s="27"/>
      <c r="AG131" s="27">
        <f t="shared" si="299"/>
        <v>5075.3239999999996</v>
      </c>
      <c r="AH131" s="27">
        <f>SUM(AH132:AH144)</f>
        <v>12230.548999999999</v>
      </c>
      <c r="AI131" s="27">
        <f>SUM(AJ131:AR131)</f>
        <v>7884.0730700000004</v>
      </c>
      <c r="AJ131" s="27">
        <f>SUM(AJ132:AJ144)</f>
        <v>3238.7777000000006</v>
      </c>
      <c r="AK131" s="27">
        <f t="shared" ref="AK131:AR131" si="300">SUM(AK132:AK144)</f>
        <v>0</v>
      </c>
      <c r="AL131" s="27">
        <f t="shared" si="300"/>
        <v>0</v>
      </c>
      <c r="AM131" s="27">
        <f t="shared" si="300"/>
        <v>0</v>
      </c>
      <c r="AN131" s="27">
        <f t="shared" si="300"/>
        <v>0</v>
      </c>
      <c r="AO131" s="27">
        <f t="shared" si="300"/>
        <v>0</v>
      </c>
      <c r="AP131" s="27">
        <f t="shared" si="300"/>
        <v>4645.2953699999998</v>
      </c>
      <c r="AQ131" s="27">
        <f t="shared" si="300"/>
        <v>0</v>
      </c>
      <c r="AR131" s="27">
        <f t="shared" si="300"/>
        <v>0</v>
      </c>
      <c r="AS131" s="27">
        <f t="shared" si="299"/>
        <v>10745.977999999999</v>
      </c>
      <c r="AT131" s="27">
        <f t="shared" si="299"/>
        <v>10745.977999999999</v>
      </c>
      <c r="AU131" s="27"/>
      <c r="AV131" s="27">
        <f t="shared" si="299"/>
        <v>18070.695</v>
      </c>
      <c r="AW131" s="27">
        <f t="shared" si="299"/>
        <v>13226.63</v>
      </c>
      <c r="AX131" s="27"/>
      <c r="AY131" s="27">
        <f t="shared" si="299"/>
        <v>0</v>
      </c>
      <c r="AZ131" s="27">
        <f t="shared" si="299"/>
        <v>0</v>
      </c>
      <c r="BA131" s="27">
        <f t="shared" si="299"/>
        <v>0</v>
      </c>
      <c r="BB131" s="27">
        <f t="shared" si="299"/>
        <v>0</v>
      </c>
      <c r="BC131" s="27">
        <f t="shared" si="299"/>
        <v>0</v>
      </c>
      <c r="BD131" s="27">
        <f t="shared" si="299"/>
        <v>0</v>
      </c>
      <c r="BE131" s="27">
        <f t="shared" si="299"/>
        <v>0</v>
      </c>
      <c r="BF131" s="27">
        <f t="shared" si="299"/>
        <v>0</v>
      </c>
      <c r="BG131" s="27">
        <f t="shared" si="299"/>
        <v>0</v>
      </c>
      <c r="BH131" s="27">
        <f t="shared" si="299"/>
        <v>0</v>
      </c>
      <c r="BI131" s="27">
        <f t="shared" si="299"/>
        <v>0</v>
      </c>
      <c r="BJ131" s="27">
        <f t="shared" si="299"/>
        <v>0</v>
      </c>
      <c r="BK131" s="27">
        <f t="shared" si="299"/>
        <v>0</v>
      </c>
      <c r="BL131" s="27">
        <f t="shared" si="299"/>
        <v>0</v>
      </c>
      <c r="BM131" s="27">
        <f t="shared" si="299"/>
        <v>0</v>
      </c>
      <c r="BN131" s="27">
        <f t="shared" si="299"/>
        <v>0</v>
      </c>
      <c r="BO131" s="27">
        <f t="shared" si="299"/>
        <v>0</v>
      </c>
      <c r="BP131" s="27">
        <f t="shared" si="299"/>
        <v>0</v>
      </c>
      <c r="BQ131" s="27">
        <f t="shared" si="299"/>
        <v>0</v>
      </c>
      <c r="BR131" s="27">
        <f t="shared" si="299"/>
        <v>0</v>
      </c>
      <c r="BS131" s="27">
        <f t="shared" si="299"/>
        <v>0</v>
      </c>
      <c r="BT131" s="27">
        <f t="shared" si="299"/>
        <v>0</v>
      </c>
      <c r="BU131" s="27">
        <f t="shared" si="299"/>
        <v>0</v>
      </c>
      <c r="BV131" s="27">
        <f t="shared" si="299"/>
        <v>0</v>
      </c>
      <c r="BW131" s="27">
        <f t="shared" si="299"/>
        <v>0</v>
      </c>
      <c r="BX131" s="27">
        <f t="shared" si="299"/>
        <v>0</v>
      </c>
      <c r="BY131" s="27">
        <f t="shared" si="299"/>
        <v>0</v>
      </c>
      <c r="BZ131" s="27">
        <f t="shared" si="299"/>
        <v>0</v>
      </c>
      <c r="CA131" s="27">
        <f t="shared" ref="CA131:DB131" si="301">SUM(CA132:CA144)</f>
        <v>54098.682000000001</v>
      </c>
      <c r="CB131" s="27">
        <f t="shared" si="301"/>
        <v>52180.806140000001</v>
      </c>
      <c r="CC131" s="27">
        <f t="shared" si="301"/>
        <v>0</v>
      </c>
      <c r="CD131" s="27">
        <f t="shared" si="301"/>
        <v>0</v>
      </c>
      <c r="CE131" s="27">
        <f t="shared" si="301"/>
        <v>9567.9380000000001</v>
      </c>
      <c r="CF131" s="27">
        <f t="shared" si="301"/>
        <v>1324.27</v>
      </c>
      <c r="CG131" s="27">
        <f t="shared" si="301"/>
        <v>10638.747000000001</v>
      </c>
      <c r="CH131" s="27">
        <f t="shared" si="301"/>
        <v>14653.379139999999</v>
      </c>
      <c r="CI131" s="27">
        <f t="shared" si="301"/>
        <v>5075.3239999999996</v>
      </c>
      <c r="CJ131" s="27">
        <f t="shared" si="301"/>
        <v>12230.548999999999</v>
      </c>
      <c r="CK131" s="27">
        <f t="shared" si="301"/>
        <v>10745.977999999999</v>
      </c>
      <c r="CL131" s="27">
        <f t="shared" si="301"/>
        <v>10745.977999999999</v>
      </c>
      <c r="CM131" s="27">
        <f t="shared" si="301"/>
        <v>18070.695</v>
      </c>
      <c r="CN131" s="27">
        <f t="shared" si="301"/>
        <v>13226.63</v>
      </c>
      <c r="CO131" s="27">
        <f t="shared" si="301"/>
        <v>0</v>
      </c>
      <c r="CP131" s="27">
        <f t="shared" si="301"/>
        <v>0</v>
      </c>
      <c r="CQ131" s="27">
        <f t="shared" si="301"/>
        <v>0</v>
      </c>
      <c r="CR131" s="27">
        <f t="shared" si="301"/>
        <v>0</v>
      </c>
      <c r="CS131" s="27">
        <f t="shared" si="301"/>
        <v>0</v>
      </c>
      <c r="CT131" s="27">
        <f t="shared" si="301"/>
        <v>0</v>
      </c>
      <c r="CU131" s="27">
        <f t="shared" si="301"/>
        <v>0</v>
      </c>
      <c r="CV131" s="27">
        <f t="shared" si="301"/>
        <v>0</v>
      </c>
      <c r="CW131" s="27">
        <f t="shared" si="301"/>
        <v>0</v>
      </c>
      <c r="CX131" s="27">
        <f t="shared" si="301"/>
        <v>0</v>
      </c>
      <c r="CY131" s="27">
        <f t="shared" si="301"/>
        <v>0</v>
      </c>
      <c r="CZ131" s="27">
        <f t="shared" si="301"/>
        <v>0</v>
      </c>
      <c r="DA131" s="27">
        <f t="shared" si="301"/>
        <v>0</v>
      </c>
      <c r="DB131" s="27">
        <f t="shared" si="301"/>
        <v>0</v>
      </c>
      <c r="DC131" s="245">
        <v>1</v>
      </c>
      <c r="DD131" s="245">
        <v>0</v>
      </c>
      <c r="DE131" s="245">
        <v>0</v>
      </c>
      <c r="DF131" s="245">
        <v>0</v>
      </c>
      <c r="DG131" s="245">
        <v>0</v>
      </c>
      <c r="DH131" s="245">
        <f>SUM(DC131:DG131)</f>
        <v>1</v>
      </c>
      <c r="DI131" s="245"/>
      <c r="DJ131" s="245"/>
      <c r="DK131" s="73"/>
      <c r="DL131" s="73"/>
      <c r="DM131" s="73"/>
      <c r="DN131" s="64">
        <f t="shared" si="229"/>
        <v>0</v>
      </c>
      <c r="DO131" s="64">
        <f t="shared" si="167"/>
        <v>0</v>
      </c>
      <c r="DP131" s="64">
        <f t="shared" si="230"/>
        <v>0</v>
      </c>
      <c r="DQ131" s="64">
        <f t="shared" si="168"/>
        <v>0</v>
      </c>
      <c r="DR131" s="64">
        <f t="shared" si="169"/>
        <v>0</v>
      </c>
      <c r="DS131" s="64">
        <f t="shared" si="170"/>
        <v>0</v>
      </c>
      <c r="DT131" s="64">
        <f t="shared" si="171"/>
        <v>0</v>
      </c>
      <c r="DU131" s="64">
        <f t="shared" si="172"/>
        <v>0</v>
      </c>
      <c r="DV131" s="64">
        <f t="shared" si="173"/>
        <v>0</v>
      </c>
      <c r="DW131" s="64">
        <f t="shared" si="174"/>
        <v>0</v>
      </c>
      <c r="DX131" s="64">
        <f t="shared" si="175"/>
        <v>0</v>
      </c>
      <c r="DY131" s="64">
        <f t="shared" si="176"/>
        <v>0</v>
      </c>
      <c r="DZ131" s="64">
        <f t="shared" si="177"/>
        <v>0</v>
      </c>
      <c r="EA131" s="64">
        <f t="shared" si="178"/>
        <v>0</v>
      </c>
      <c r="EB131" s="64">
        <f t="shared" si="231"/>
        <v>0</v>
      </c>
      <c r="EC131" s="64">
        <f t="shared" si="179"/>
        <v>0</v>
      </c>
      <c r="ED131" s="64">
        <f t="shared" si="180"/>
        <v>0</v>
      </c>
      <c r="EE131" s="64">
        <f t="shared" si="181"/>
        <v>0</v>
      </c>
      <c r="EF131" s="64">
        <f t="shared" si="182"/>
        <v>0</v>
      </c>
      <c r="EG131" s="64">
        <f t="shared" si="183"/>
        <v>0</v>
      </c>
      <c r="EH131" s="64">
        <f t="shared" si="184"/>
        <v>0</v>
      </c>
      <c r="EI131" s="64">
        <f t="shared" si="185"/>
        <v>0</v>
      </c>
      <c r="EJ131" s="64">
        <f t="shared" si="186"/>
        <v>0</v>
      </c>
      <c r="EK131" s="64">
        <f t="shared" si="187"/>
        <v>0</v>
      </c>
      <c r="EL131" s="64">
        <f t="shared" si="188"/>
        <v>0</v>
      </c>
      <c r="EM131" s="64">
        <f t="shared" si="189"/>
        <v>0</v>
      </c>
      <c r="EN131" s="64">
        <f t="shared" si="190"/>
        <v>0</v>
      </c>
      <c r="EO131" s="64">
        <f t="shared" si="191"/>
        <v>0</v>
      </c>
      <c r="EP131" s="64">
        <f t="shared" si="232"/>
        <v>54098.682000000001</v>
      </c>
      <c r="EQ131" s="64">
        <f t="shared" si="192"/>
        <v>52180.806139999993</v>
      </c>
      <c r="ER131" s="64">
        <f t="shared" si="193"/>
        <v>0</v>
      </c>
      <c r="ES131" s="64">
        <f t="shared" si="194"/>
        <v>0</v>
      </c>
      <c r="ET131" s="64">
        <f t="shared" si="195"/>
        <v>9567.9380000000001</v>
      </c>
      <c r="EU131" s="64">
        <f t="shared" si="196"/>
        <v>1324.27</v>
      </c>
      <c r="EV131" s="64">
        <f t="shared" si="197"/>
        <v>10638.747000000001</v>
      </c>
      <c r="EW131" s="64">
        <f t="shared" si="198"/>
        <v>14653.379139999999</v>
      </c>
      <c r="EX131" s="64">
        <f t="shared" si="199"/>
        <v>5075.3239999999996</v>
      </c>
      <c r="EY131" s="64">
        <f t="shared" si="200"/>
        <v>12230.548999999999</v>
      </c>
      <c r="EZ131" s="64">
        <f t="shared" si="201"/>
        <v>10745.977999999999</v>
      </c>
      <c r="FA131" s="64">
        <f t="shared" si="202"/>
        <v>10745.977999999999</v>
      </c>
      <c r="FB131" s="64">
        <f t="shared" si="203"/>
        <v>18070.695</v>
      </c>
      <c r="FC131" s="64">
        <f t="shared" si="204"/>
        <v>13226.63</v>
      </c>
      <c r="FD131" s="64">
        <f t="shared" si="233"/>
        <v>0</v>
      </c>
      <c r="FE131" s="64">
        <f t="shared" si="205"/>
        <v>0</v>
      </c>
      <c r="FF131" s="64">
        <f t="shared" si="206"/>
        <v>0</v>
      </c>
      <c r="FG131" s="64">
        <f t="shared" si="207"/>
        <v>0</v>
      </c>
      <c r="FH131" s="64">
        <f t="shared" si="208"/>
        <v>0</v>
      </c>
      <c r="FI131" s="64">
        <f t="shared" si="209"/>
        <v>0</v>
      </c>
      <c r="FJ131" s="64">
        <f t="shared" si="210"/>
        <v>0</v>
      </c>
      <c r="FK131" s="64">
        <f t="shared" si="211"/>
        <v>0</v>
      </c>
      <c r="FL131" s="64">
        <f t="shared" si="212"/>
        <v>0</v>
      </c>
      <c r="FM131" s="64">
        <f t="shared" si="213"/>
        <v>0</v>
      </c>
      <c r="FN131" s="64">
        <f t="shared" si="214"/>
        <v>0</v>
      </c>
      <c r="FO131" s="64">
        <f t="shared" si="215"/>
        <v>0</v>
      </c>
      <c r="FP131" s="64">
        <f t="shared" si="216"/>
        <v>0</v>
      </c>
      <c r="FQ131" s="64">
        <f t="shared" si="217"/>
        <v>0</v>
      </c>
      <c r="FR131" s="380">
        <f t="shared" si="165"/>
        <v>54098.682000000001</v>
      </c>
      <c r="FS131" s="380">
        <f t="shared" si="166"/>
        <v>52180.806139999993</v>
      </c>
      <c r="FT131" s="64">
        <f t="shared" si="234"/>
        <v>0</v>
      </c>
      <c r="FU131" s="64">
        <f t="shared" si="218"/>
        <v>0</v>
      </c>
      <c r="FV131" s="64">
        <f t="shared" si="219"/>
        <v>9567.9380000000001</v>
      </c>
      <c r="FW131" s="64">
        <f t="shared" si="220"/>
        <v>1324.27</v>
      </c>
      <c r="FX131" s="64">
        <f t="shared" si="221"/>
        <v>10638.747000000001</v>
      </c>
      <c r="FY131" s="64">
        <f t="shared" si="222"/>
        <v>14653.379139999999</v>
      </c>
      <c r="FZ131" s="64">
        <f t="shared" si="223"/>
        <v>5075.3239999999996</v>
      </c>
      <c r="GA131" s="64">
        <f t="shared" si="224"/>
        <v>12230.548999999999</v>
      </c>
      <c r="GB131" s="64">
        <f t="shared" si="225"/>
        <v>10745.977999999999</v>
      </c>
      <c r="GC131" s="64">
        <f t="shared" si="226"/>
        <v>10745.977999999999</v>
      </c>
      <c r="GD131" s="64">
        <f t="shared" si="227"/>
        <v>18070.695</v>
      </c>
      <c r="GE131" s="64">
        <f t="shared" si="228"/>
        <v>13226.63</v>
      </c>
    </row>
    <row r="132" spans="1:187" s="35" customFormat="1" ht="31.5" hidden="1" customHeight="1" outlineLevel="1">
      <c r="A132" s="57" t="s">
        <v>227</v>
      </c>
      <c r="B132" s="284" t="s">
        <v>229</v>
      </c>
      <c r="C132" s="76" t="s">
        <v>168</v>
      </c>
      <c r="D132" s="283" t="s">
        <v>193</v>
      </c>
      <c r="E132" s="373" t="s">
        <v>43</v>
      </c>
      <c r="F132" s="55"/>
      <c r="G132" s="245" t="s">
        <v>13</v>
      </c>
      <c r="H132" s="245"/>
      <c r="I132" s="245"/>
      <c r="J132" s="245">
        <v>2018</v>
      </c>
      <c r="K132" s="245">
        <v>2019</v>
      </c>
      <c r="L132" s="245"/>
      <c r="M132" s="34">
        <f t="shared" ref="M132:M142" si="302">+P132+R132+T132+AG132+AS132+AV132</f>
        <v>4679.3140000000003</v>
      </c>
      <c r="N132" s="34"/>
      <c r="O132" s="34">
        <f t="shared" ref="O132:O144" si="303">+Q132+S132+U132+AH132+AT132+AW132</f>
        <v>2844.67</v>
      </c>
      <c r="P132" s="34">
        <f t="shared" ref="P132:U144" si="304">BA132+BO132+CC132+CQ132</f>
        <v>0</v>
      </c>
      <c r="Q132" s="34">
        <f t="shared" si="304"/>
        <v>0</v>
      </c>
      <c r="R132" s="34">
        <f t="shared" si="304"/>
        <v>4679.3140000000003</v>
      </c>
      <c r="S132" s="34">
        <f t="shared" si="304"/>
        <v>624.66999999999996</v>
      </c>
      <c r="T132" s="34">
        <f t="shared" si="304"/>
        <v>0</v>
      </c>
      <c r="U132" s="34">
        <f t="shared" si="304"/>
        <v>2220</v>
      </c>
      <c r="V132" s="66">
        <f t="shared" si="260"/>
        <v>0</v>
      </c>
      <c r="W132" s="34"/>
      <c r="X132" s="34"/>
      <c r="Y132" s="34"/>
      <c r="Z132" s="34"/>
      <c r="AA132" s="34"/>
      <c r="AB132" s="34"/>
      <c r="AC132" s="34"/>
      <c r="AD132" s="34"/>
      <c r="AE132" s="34"/>
      <c r="AF132" s="34"/>
      <c r="AG132" s="34">
        <f>BG132+BU132+CI132+CW132</f>
        <v>0</v>
      </c>
      <c r="AH132" s="34">
        <f>BH132+BV132+CJ132+CX132</f>
        <v>0</v>
      </c>
      <c r="AI132" s="34">
        <f t="shared" si="244"/>
        <v>882.98153000000002</v>
      </c>
      <c r="AJ132" s="34">
        <v>395</v>
      </c>
      <c r="AK132" s="34"/>
      <c r="AL132" s="34"/>
      <c r="AM132" s="34"/>
      <c r="AN132" s="34"/>
      <c r="AO132" s="34"/>
      <c r="AP132" s="34">
        <v>487.98153000000002</v>
      </c>
      <c r="AQ132" s="34"/>
      <c r="AR132" s="34"/>
      <c r="AS132" s="34">
        <f>BI132+BW132+CK132+CY132</f>
        <v>0</v>
      </c>
      <c r="AT132" s="34">
        <f>BJ132+BX132+CL132+CZ132</f>
        <v>0</v>
      </c>
      <c r="AU132" s="34"/>
      <c r="AV132" s="34">
        <f t="shared" ref="AV132:AW147" si="305">BK132+BY132+CM132+DA132</f>
        <v>0</v>
      </c>
      <c r="AW132" s="34">
        <f t="shared" si="305"/>
        <v>0</v>
      </c>
      <c r="AX132" s="34"/>
      <c r="AY132" s="34">
        <f t="shared" ref="AY132:AZ144" si="306">+BA132+BC132+BE132+BG132+BI132+BK132</f>
        <v>0</v>
      </c>
      <c r="AZ132" s="34">
        <f t="shared" si="306"/>
        <v>0</v>
      </c>
      <c r="BA132" s="34"/>
      <c r="BB132" s="34"/>
      <c r="BC132" s="34"/>
      <c r="BD132" s="34"/>
      <c r="BE132" s="34"/>
      <c r="BF132" s="34"/>
      <c r="BG132" s="34"/>
      <c r="BH132" s="34"/>
      <c r="BI132" s="34"/>
      <c r="BJ132" s="34"/>
      <c r="BK132" s="34"/>
      <c r="BL132" s="34"/>
      <c r="BM132" s="34">
        <f t="shared" ref="BM132:BN144" si="307">+BO132+BQ132+BS132+BU132+BW132+BY132</f>
        <v>0</v>
      </c>
      <c r="BN132" s="34">
        <f t="shared" si="307"/>
        <v>0</v>
      </c>
      <c r="BO132" s="34"/>
      <c r="BP132" s="34"/>
      <c r="BQ132" s="34"/>
      <c r="BR132" s="34"/>
      <c r="BS132" s="34"/>
      <c r="BT132" s="34"/>
      <c r="BU132" s="34"/>
      <c r="BV132" s="34"/>
      <c r="BW132" s="34"/>
      <c r="BX132" s="34"/>
      <c r="BY132" s="34"/>
      <c r="BZ132" s="34"/>
      <c r="CA132" s="34">
        <f>+CC132+CE132+CG132+CI132+CK132+CM132</f>
        <v>4679.3140000000003</v>
      </c>
      <c r="CB132" s="34">
        <f>+CD132+CF132+CH132+CJ132+CL132+CN132</f>
        <v>2844.67</v>
      </c>
      <c r="CC132" s="34"/>
      <c r="CD132" s="34"/>
      <c r="CE132" s="34">
        <v>4679.3140000000003</v>
      </c>
      <c r="CF132" s="34">
        <v>624.66999999999996</v>
      </c>
      <c r="CG132" s="34"/>
      <c r="CH132" s="34">
        <v>2220</v>
      </c>
      <c r="CI132" s="34"/>
      <c r="CJ132" s="34"/>
      <c r="CK132" s="34"/>
      <c r="CL132" s="34"/>
      <c r="CM132" s="34"/>
      <c r="CN132" s="34"/>
      <c r="CO132" s="34">
        <f t="shared" ref="CO132:CP147" si="308">+CQ132+CS132+CU132+CW132+CY132+DA132</f>
        <v>0</v>
      </c>
      <c r="CP132" s="34">
        <f t="shared" si="308"/>
        <v>0</v>
      </c>
      <c r="CQ132" s="34"/>
      <c r="CR132" s="34"/>
      <c r="CS132" s="34"/>
      <c r="CT132" s="34"/>
      <c r="CU132" s="34"/>
      <c r="CV132" s="34"/>
      <c r="CW132" s="34"/>
      <c r="CX132" s="34"/>
      <c r="CY132" s="34"/>
      <c r="CZ132" s="34"/>
      <c r="DA132" s="34"/>
      <c r="DB132" s="34"/>
      <c r="DC132" s="245"/>
      <c r="DD132" s="245"/>
      <c r="DE132" s="245"/>
      <c r="DF132" s="245"/>
      <c r="DG132" s="245"/>
      <c r="DH132" s="245"/>
      <c r="DI132" s="245"/>
      <c r="DJ132" s="245"/>
      <c r="DK132" s="33"/>
      <c r="DL132" s="33"/>
      <c r="DM132" s="33"/>
      <c r="DN132" s="64">
        <f t="shared" si="229"/>
        <v>0</v>
      </c>
      <c r="DO132" s="64">
        <f t="shared" si="167"/>
        <v>0</v>
      </c>
      <c r="DP132" s="64">
        <f t="shared" si="230"/>
        <v>0</v>
      </c>
      <c r="DQ132" s="64">
        <f t="shared" si="168"/>
        <v>0</v>
      </c>
      <c r="DR132" s="64">
        <f t="shared" si="169"/>
        <v>0</v>
      </c>
      <c r="DS132" s="64">
        <f t="shared" si="170"/>
        <v>0</v>
      </c>
      <c r="DT132" s="64">
        <f t="shared" si="171"/>
        <v>0</v>
      </c>
      <c r="DU132" s="64">
        <f t="shared" si="172"/>
        <v>0</v>
      </c>
      <c r="DV132" s="64">
        <f t="shared" si="173"/>
        <v>0</v>
      </c>
      <c r="DW132" s="64">
        <f t="shared" si="174"/>
        <v>0</v>
      </c>
      <c r="DX132" s="64">
        <f t="shared" si="175"/>
        <v>0</v>
      </c>
      <c r="DY132" s="64">
        <f t="shared" si="176"/>
        <v>0</v>
      </c>
      <c r="DZ132" s="64">
        <f t="shared" si="177"/>
        <v>0</v>
      </c>
      <c r="EA132" s="64">
        <f t="shared" si="178"/>
        <v>0</v>
      </c>
      <c r="EB132" s="64">
        <f t="shared" si="231"/>
        <v>0</v>
      </c>
      <c r="EC132" s="64">
        <f t="shared" si="179"/>
        <v>0</v>
      </c>
      <c r="ED132" s="64">
        <f t="shared" si="180"/>
        <v>0</v>
      </c>
      <c r="EE132" s="64">
        <f t="shared" si="181"/>
        <v>0</v>
      </c>
      <c r="EF132" s="64">
        <f t="shared" si="182"/>
        <v>0</v>
      </c>
      <c r="EG132" s="64">
        <f t="shared" si="183"/>
        <v>0</v>
      </c>
      <c r="EH132" s="64">
        <f t="shared" si="184"/>
        <v>0</v>
      </c>
      <c r="EI132" s="64">
        <f t="shared" si="185"/>
        <v>0</v>
      </c>
      <c r="EJ132" s="64">
        <f t="shared" si="186"/>
        <v>0</v>
      </c>
      <c r="EK132" s="64">
        <f t="shared" si="187"/>
        <v>0</v>
      </c>
      <c r="EL132" s="64">
        <f t="shared" si="188"/>
        <v>0</v>
      </c>
      <c r="EM132" s="64">
        <f t="shared" si="189"/>
        <v>0</v>
      </c>
      <c r="EN132" s="64">
        <f t="shared" si="190"/>
        <v>0</v>
      </c>
      <c r="EO132" s="64">
        <f t="shared" si="191"/>
        <v>0</v>
      </c>
      <c r="EP132" s="64">
        <f t="shared" si="232"/>
        <v>4679.3140000000003</v>
      </c>
      <c r="EQ132" s="64">
        <f t="shared" si="192"/>
        <v>2844.67</v>
      </c>
      <c r="ER132" s="64">
        <f t="shared" si="193"/>
        <v>0</v>
      </c>
      <c r="ES132" s="64">
        <f t="shared" si="194"/>
        <v>0</v>
      </c>
      <c r="ET132" s="64">
        <f t="shared" si="195"/>
        <v>4679.3140000000003</v>
      </c>
      <c r="EU132" s="64">
        <f t="shared" si="196"/>
        <v>624.66999999999996</v>
      </c>
      <c r="EV132" s="64">
        <f t="shared" si="197"/>
        <v>0</v>
      </c>
      <c r="EW132" s="64">
        <f t="shared" si="198"/>
        <v>2220</v>
      </c>
      <c r="EX132" s="64">
        <f t="shared" si="199"/>
        <v>0</v>
      </c>
      <c r="EY132" s="64">
        <f t="shared" si="200"/>
        <v>0</v>
      </c>
      <c r="EZ132" s="64">
        <f t="shared" si="201"/>
        <v>0</v>
      </c>
      <c r="FA132" s="64">
        <f t="shared" si="202"/>
        <v>0</v>
      </c>
      <c r="FB132" s="64">
        <f t="shared" si="203"/>
        <v>0</v>
      </c>
      <c r="FC132" s="64">
        <f t="shared" si="204"/>
        <v>0</v>
      </c>
      <c r="FD132" s="64">
        <f t="shared" si="233"/>
        <v>0</v>
      </c>
      <c r="FE132" s="64">
        <f t="shared" si="205"/>
        <v>0</v>
      </c>
      <c r="FF132" s="64">
        <f t="shared" si="206"/>
        <v>0</v>
      </c>
      <c r="FG132" s="64">
        <f t="shared" si="207"/>
        <v>0</v>
      </c>
      <c r="FH132" s="64">
        <f t="shared" si="208"/>
        <v>0</v>
      </c>
      <c r="FI132" s="64">
        <f t="shared" si="209"/>
        <v>0</v>
      </c>
      <c r="FJ132" s="64">
        <f t="shared" si="210"/>
        <v>0</v>
      </c>
      <c r="FK132" s="64">
        <f t="shared" si="211"/>
        <v>0</v>
      </c>
      <c r="FL132" s="64">
        <f t="shared" si="212"/>
        <v>0</v>
      </c>
      <c r="FM132" s="64">
        <f t="shared" si="213"/>
        <v>0</v>
      </c>
      <c r="FN132" s="64">
        <f t="shared" si="214"/>
        <v>0</v>
      </c>
      <c r="FO132" s="64">
        <f t="shared" si="215"/>
        <v>0</v>
      </c>
      <c r="FP132" s="64">
        <f t="shared" si="216"/>
        <v>0</v>
      </c>
      <c r="FQ132" s="64">
        <f t="shared" si="217"/>
        <v>0</v>
      </c>
      <c r="FR132" s="380">
        <f t="shared" si="165"/>
        <v>4679.3140000000003</v>
      </c>
      <c r="FS132" s="380">
        <f t="shared" si="166"/>
        <v>2844.67</v>
      </c>
      <c r="FT132" s="64">
        <f t="shared" si="234"/>
        <v>0</v>
      </c>
      <c r="FU132" s="64">
        <f t="shared" si="218"/>
        <v>0</v>
      </c>
      <c r="FV132" s="64">
        <f t="shared" si="219"/>
        <v>4679.3140000000003</v>
      </c>
      <c r="FW132" s="64">
        <f t="shared" si="220"/>
        <v>624.66999999999996</v>
      </c>
      <c r="FX132" s="64">
        <f t="shared" si="221"/>
        <v>0</v>
      </c>
      <c r="FY132" s="64">
        <f t="shared" si="222"/>
        <v>2220</v>
      </c>
      <c r="FZ132" s="64">
        <f t="shared" si="223"/>
        <v>0</v>
      </c>
      <c r="GA132" s="64">
        <f t="shared" si="224"/>
        <v>0</v>
      </c>
      <c r="GB132" s="64">
        <f t="shared" si="225"/>
        <v>0</v>
      </c>
      <c r="GC132" s="64">
        <f t="shared" si="226"/>
        <v>0</v>
      </c>
      <c r="GD132" s="64">
        <f t="shared" si="227"/>
        <v>0</v>
      </c>
      <c r="GE132" s="64">
        <f t="shared" si="228"/>
        <v>0</v>
      </c>
    </row>
    <row r="133" spans="1:187" s="35" customFormat="1" ht="31.5" hidden="1" customHeight="1" outlineLevel="1">
      <c r="A133" s="57" t="s">
        <v>248</v>
      </c>
      <c r="B133" s="284" t="s">
        <v>228</v>
      </c>
      <c r="C133" s="76" t="s">
        <v>168</v>
      </c>
      <c r="D133" s="283" t="s">
        <v>192</v>
      </c>
      <c r="E133" s="373" t="s">
        <v>43</v>
      </c>
      <c r="F133" s="55"/>
      <c r="G133" s="245" t="s">
        <v>13</v>
      </c>
      <c r="H133" s="245"/>
      <c r="I133" s="245"/>
      <c r="J133" s="245">
        <v>2018</v>
      </c>
      <c r="K133" s="245">
        <v>2019</v>
      </c>
      <c r="L133" s="245"/>
      <c r="M133" s="34">
        <f t="shared" si="302"/>
        <v>4888.6239999999998</v>
      </c>
      <c r="N133" s="34"/>
      <c r="O133" s="34">
        <f t="shared" si="303"/>
        <v>4069.45</v>
      </c>
      <c r="P133" s="34">
        <f t="shared" si="304"/>
        <v>0</v>
      </c>
      <c r="Q133" s="34">
        <f t="shared" si="304"/>
        <v>0</v>
      </c>
      <c r="R133" s="34">
        <f t="shared" si="304"/>
        <v>4888.6239999999998</v>
      </c>
      <c r="S133" s="34">
        <f t="shared" si="304"/>
        <v>699.6</v>
      </c>
      <c r="T133" s="34">
        <f t="shared" si="304"/>
        <v>0</v>
      </c>
      <c r="U133" s="34">
        <f t="shared" si="304"/>
        <v>3369.85</v>
      </c>
      <c r="V133" s="66">
        <f t="shared" si="260"/>
        <v>0</v>
      </c>
      <c r="W133" s="34"/>
      <c r="X133" s="34"/>
      <c r="Y133" s="34"/>
      <c r="Z133" s="34"/>
      <c r="AA133" s="34"/>
      <c r="AB133" s="34"/>
      <c r="AC133" s="34"/>
      <c r="AD133" s="34"/>
      <c r="AE133" s="34"/>
      <c r="AF133" s="34"/>
      <c r="AG133" s="34">
        <f t="shared" ref="AG133:AH144" si="309">BG133+BU133+CI133+CW133</f>
        <v>0</v>
      </c>
      <c r="AH133" s="34">
        <f t="shared" si="309"/>
        <v>0</v>
      </c>
      <c r="AI133" s="34">
        <f t="shared" si="244"/>
        <v>373.68397999999996</v>
      </c>
      <c r="AJ133" s="34">
        <v>373.68397999999996</v>
      </c>
      <c r="AK133" s="34"/>
      <c r="AL133" s="34"/>
      <c r="AM133" s="34"/>
      <c r="AN133" s="34"/>
      <c r="AO133" s="34"/>
      <c r="AP133" s="34"/>
      <c r="AQ133" s="34"/>
      <c r="AR133" s="34"/>
      <c r="AS133" s="34">
        <f t="shared" ref="AS133:AT144" si="310">BI133+BW133+CK133+CY133</f>
        <v>0</v>
      </c>
      <c r="AT133" s="34">
        <f t="shared" si="310"/>
        <v>0</v>
      </c>
      <c r="AU133" s="34"/>
      <c r="AV133" s="34">
        <f t="shared" si="305"/>
        <v>0</v>
      </c>
      <c r="AW133" s="34">
        <f t="shared" si="305"/>
        <v>0</v>
      </c>
      <c r="AX133" s="34"/>
      <c r="AY133" s="34">
        <f t="shared" si="306"/>
        <v>0</v>
      </c>
      <c r="AZ133" s="34">
        <f t="shared" si="306"/>
        <v>0</v>
      </c>
      <c r="BA133" s="34"/>
      <c r="BB133" s="34"/>
      <c r="BC133" s="34"/>
      <c r="BD133" s="34"/>
      <c r="BE133" s="34"/>
      <c r="BF133" s="34"/>
      <c r="BG133" s="34"/>
      <c r="BH133" s="34"/>
      <c r="BI133" s="34"/>
      <c r="BJ133" s="34"/>
      <c r="BK133" s="34"/>
      <c r="BL133" s="34"/>
      <c r="BM133" s="34">
        <f t="shared" si="307"/>
        <v>0</v>
      </c>
      <c r="BN133" s="34">
        <f t="shared" si="307"/>
        <v>0</v>
      </c>
      <c r="BO133" s="34"/>
      <c r="BP133" s="34"/>
      <c r="BQ133" s="34"/>
      <c r="BR133" s="34"/>
      <c r="BS133" s="34"/>
      <c r="BT133" s="34"/>
      <c r="BU133" s="34"/>
      <c r="BV133" s="34"/>
      <c r="BW133" s="34"/>
      <c r="BX133" s="34"/>
      <c r="BY133" s="34"/>
      <c r="BZ133" s="34"/>
      <c r="CA133" s="34">
        <f t="shared" ref="CA133:CB144" si="311">+CC133+CE133+CG133+CI133+CK133+CM133</f>
        <v>4888.6239999999998</v>
      </c>
      <c r="CB133" s="34">
        <f t="shared" si="311"/>
        <v>4069.45</v>
      </c>
      <c r="CC133" s="34"/>
      <c r="CD133" s="34"/>
      <c r="CE133" s="34">
        <v>4888.6239999999998</v>
      </c>
      <c r="CF133" s="34">
        <v>699.6</v>
      </c>
      <c r="CG133" s="34"/>
      <c r="CH133" s="34">
        <v>3369.85</v>
      </c>
      <c r="CI133" s="34"/>
      <c r="CJ133" s="34"/>
      <c r="CK133" s="34"/>
      <c r="CL133" s="34"/>
      <c r="CM133" s="34"/>
      <c r="CN133" s="34"/>
      <c r="CO133" s="34">
        <f t="shared" si="308"/>
        <v>0</v>
      </c>
      <c r="CP133" s="34">
        <f t="shared" si="308"/>
        <v>0</v>
      </c>
      <c r="CQ133" s="34"/>
      <c r="CR133" s="34"/>
      <c r="CS133" s="34"/>
      <c r="CT133" s="34"/>
      <c r="CU133" s="34"/>
      <c r="CV133" s="34"/>
      <c r="CW133" s="34"/>
      <c r="CX133" s="34"/>
      <c r="CY133" s="34"/>
      <c r="CZ133" s="34"/>
      <c r="DA133" s="34"/>
      <c r="DB133" s="34"/>
      <c r="DC133" s="245"/>
      <c r="DD133" s="245"/>
      <c r="DE133" s="245"/>
      <c r="DF133" s="245"/>
      <c r="DG133" s="245"/>
      <c r="DH133" s="245"/>
      <c r="DI133" s="245"/>
      <c r="DJ133" s="245"/>
      <c r="DK133" s="33"/>
      <c r="DL133" s="33"/>
      <c r="DM133" s="33"/>
      <c r="DN133" s="64">
        <f t="shared" si="229"/>
        <v>0</v>
      </c>
      <c r="DO133" s="64">
        <f t="shared" si="167"/>
        <v>0</v>
      </c>
      <c r="DP133" s="64">
        <f t="shared" si="230"/>
        <v>0</v>
      </c>
      <c r="DQ133" s="64">
        <f t="shared" si="168"/>
        <v>0</v>
      </c>
      <c r="DR133" s="64">
        <f t="shared" si="169"/>
        <v>0</v>
      </c>
      <c r="DS133" s="64">
        <f t="shared" si="170"/>
        <v>0</v>
      </c>
      <c r="DT133" s="64">
        <f t="shared" si="171"/>
        <v>0</v>
      </c>
      <c r="DU133" s="64">
        <f t="shared" si="172"/>
        <v>0</v>
      </c>
      <c r="DV133" s="64">
        <f t="shared" si="173"/>
        <v>0</v>
      </c>
      <c r="DW133" s="64">
        <f t="shared" si="174"/>
        <v>0</v>
      </c>
      <c r="DX133" s="64">
        <f t="shared" si="175"/>
        <v>0</v>
      </c>
      <c r="DY133" s="64">
        <f t="shared" si="176"/>
        <v>0</v>
      </c>
      <c r="DZ133" s="64">
        <f t="shared" si="177"/>
        <v>0</v>
      </c>
      <c r="EA133" s="64">
        <f t="shared" si="178"/>
        <v>0</v>
      </c>
      <c r="EB133" s="64">
        <f t="shared" si="231"/>
        <v>0</v>
      </c>
      <c r="EC133" s="64">
        <f t="shared" si="179"/>
        <v>0</v>
      </c>
      <c r="ED133" s="64">
        <f t="shared" si="180"/>
        <v>0</v>
      </c>
      <c r="EE133" s="64">
        <f t="shared" si="181"/>
        <v>0</v>
      </c>
      <c r="EF133" s="64">
        <f t="shared" si="182"/>
        <v>0</v>
      </c>
      <c r="EG133" s="64">
        <f t="shared" si="183"/>
        <v>0</v>
      </c>
      <c r="EH133" s="64">
        <f t="shared" si="184"/>
        <v>0</v>
      </c>
      <c r="EI133" s="64">
        <f t="shared" si="185"/>
        <v>0</v>
      </c>
      <c r="EJ133" s="64">
        <f t="shared" si="186"/>
        <v>0</v>
      </c>
      <c r="EK133" s="64">
        <f t="shared" si="187"/>
        <v>0</v>
      </c>
      <c r="EL133" s="64">
        <f t="shared" si="188"/>
        <v>0</v>
      </c>
      <c r="EM133" s="64">
        <f t="shared" si="189"/>
        <v>0</v>
      </c>
      <c r="EN133" s="64">
        <f t="shared" si="190"/>
        <v>0</v>
      </c>
      <c r="EO133" s="64">
        <f t="shared" si="191"/>
        <v>0</v>
      </c>
      <c r="EP133" s="64">
        <f t="shared" si="232"/>
        <v>4888.6239999999998</v>
      </c>
      <c r="EQ133" s="64">
        <f t="shared" si="192"/>
        <v>4069.45</v>
      </c>
      <c r="ER133" s="64">
        <f t="shared" si="193"/>
        <v>0</v>
      </c>
      <c r="ES133" s="64">
        <f t="shared" si="194"/>
        <v>0</v>
      </c>
      <c r="ET133" s="64">
        <f t="shared" si="195"/>
        <v>4888.6239999999998</v>
      </c>
      <c r="EU133" s="64">
        <f t="shared" si="196"/>
        <v>699.6</v>
      </c>
      <c r="EV133" s="64">
        <f t="shared" si="197"/>
        <v>0</v>
      </c>
      <c r="EW133" s="64">
        <f t="shared" si="198"/>
        <v>3369.85</v>
      </c>
      <c r="EX133" s="64">
        <f t="shared" si="199"/>
        <v>0</v>
      </c>
      <c r="EY133" s="64">
        <f t="shared" si="200"/>
        <v>0</v>
      </c>
      <c r="EZ133" s="64">
        <f t="shared" si="201"/>
        <v>0</v>
      </c>
      <c r="FA133" s="64">
        <f t="shared" si="202"/>
        <v>0</v>
      </c>
      <c r="FB133" s="64">
        <f t="shared" si="203"/>
        <v>0</v>
      </c>
      <c r="FC133" s="64">
        <f t="shared" si="204"/>
        <v>0</v>
      </c>
      <c r="FD133" s="64">
        <f t="shared" si="233"/>
        <v>0</v>
      </c>
      <c r="FE133" s="64">
        <f t="shared" si="205"/>
        <v>0</v>
      </c>
      <c r="FF133" s="64">
        <f t="shared" si="206"/>
        <v>0</v>
      </c>
      <c r="FG133" s="64">
        <f t="shared" si="207"/>
        <v>0</v>
      </c>
      <c r="FH133" s="64">
        <f t="shared" si="208"/>
        <v>0</v>
      </c>
      <c r="FI133" s="64">
        <f t="shared" si="209"/>
        <v>0</v>
      </c>
      <c r="FJ133" s="64">
        <f t="shared" si="210"/>
        <v>0</v>
      </c>
      <c r="FK133" s="64">
        <f t="shared" si="211"/>
        <v>0</v>
      </c>
      <c r="FL133" s="64">
        <f t="shared" si="212"/>
        <v>0</v>
      </c>
      <c r="FM133" s="64">
        <f t="shared" si="213"/>
        <v>0</v>
      </c>
      <c r="FN133" s="64">
        <f t="shared" si="214"/>
        <v>0</v>
      </c>
      <c r="FO133" s="64">
        <f t="shared" si="215"/>
        <v>0</v>
      </c>
      <c r="FP133" s="64">
        <f t="shared" si="216"/>
        <v>0</v>
      </c>
      <c r="FQ133" s="64">
        <f t="shared" si="217"/>
        <v>0</v>
      </c>
      <c r="FR133" s="380">
        <f t="shared" si="165"/>
        <v>4888.6239999999998</v>
      </c>
      <c r="FS133" s="380">
        <f t="shared" si="166"/>
        <v>4069.45</v>
      </c>
      <c r="FT133" s="64">
        <f t="shared" si="234"/>
        <v>0</v>
      </c>
      <c r="FU133" s="64">
        <f t="shared" si="218"/>
        <v>0</v>
      </c>
      <c r="FV133" s="64">
        <f t="shared" si="219"/>
        <v>4888.6239999999998</v>
      </c>
      <c r="FW133" s="64">
        <f t="shared" si="220"/>
        <v>699.6</v>
      </c>
      <c r="FX133" s="64">
        <f t="shared" si="221"/>
        <v>0</v>
      </c>
      <c r="FY133" s="64">
        <f t="shared" si="222"/>
        <v>3369.85</v>
      </c>
      <c r="FZ133" s="64">
        <f t="shared" si="223"/>
        <v>0</v>
      </c>
      <c r="GA133" s="64">
        <f t="shared" si="224"/>
        <v>0</v>
      </c>
      <c r="GB133" s="64">
        <f t="shared" si="225"/>
        <v>0</v>
      </c>
      <c r="GC133" s="64">
        <f t="shared" si="226"/>
        <v>0</v>
      </c>
      <c r="GD133" s="64">
        <f t="shared" si="227"/>
        <v>0</v>
      </c>
      <c r="GE133" s="64">
        <f t="shared" si="228"/>
        <v>0</v>
      </c>
    </row>
    <row r="134" spans="1:187" s="35" customFormat="1" ht="31.5" hidden="1" customHeight="1" outlineLevel="1">
      <c r="A134" s="57" t="s">
        <v>165</v>
      </c>
      <c r="B134" s="284" t="s">
        <v>231</v>
      </c>
      <c r="C134" s="76" t="s">
        <v>168</v>
      </c>
      <c r="D134" s="283" t="s">
        <v>190</v>
      </c>
      <c r="E134" s="373" t="s">
        <v>43</v>
      </c>
      <c r="F134" s="55"/>
      <c r="G134" s="245" t="s">
        <v>13</v>
      </c>
      <c r="H134" s="245"/>
      <c r="I134" s="245"/>
      <c r="J134" s="245">
        <v>2019</v>
      </c>
      <c r="K134" s="245">
        <v>2019</v>
      </c>
      <c r="L134" s="245"/>
      <c r="M134" s="34">
        <f t="shared" si="302"/>
        <v>3725.0439999999999</v>
      </c>
      <c r="N134" s="34"/>
      <c r="O134" s="34">
        <f t="shared" si="303"/>
        <v>2914.14</v>
      </c>
      <c r="P134" s="34">
        <f t="shared" si="304"/>
        <v>0</v>
      </c>
      <c r="Q134" s="34">
        <f t="shared" si="304"/>
        <v>0</v>
      </c>
      <c r="R134" s="34">
        <f t="shared" si="304"/>
        <v>0</v>
      </c>
      <c r="S134" s="34">
        <f t="shared" si="304"/>
        <v>0</v>
      </c>
      <c r="T134" s="34">
        <f t="shared" si="304"/>
        <v>3725.0439999999999</v>
      </c>
      <c r="U134" s="34">
        <f t="shared" si="304"/>
        <v>2914.14</v>
      </c>
      <c r="V134" s="66">
        <f t="shared" si="260"/>
        <v>0</v>
      </c>
      <c r="W134" s="34"/>
      <c r="X134" s="34"/>
      <c r="Y134" s="34"/>
      <c r="Z134" s="34"/>
      <c r="AA134" s="34"/>
      <c r="AB134" s="34"/>
      <c r="AC134" s="34"/>
      <c r="AD134" s="34"/>
      <c r="AE134" s="34"/>
      <c r="AF134" s="34"/>
      <c r="AG134" s="34">
        <f t="shared" si="309"/>
        <v>0</v>
      </c>
      <c r="AH134" s="34">
        <f t="shared" si="309"/>
        <v>0</v>
      </c>
      <c r="AI134" s="34">
        <f t="shared" si="244"/>
        <v>1572.9</v>
      </c>
      <c r="AJ134" s="34">
        <v>375.10454000000004</v>
      </c>
      <c r="AK134" s="34"/>
      <c r="AL134" s="34"/>
      <c r="AM134" s="34"/>
      <c r="AN134" s="34"/>
      <c r="AO134" s="34"/>
      <c r="AP134" s="34">
        <v>1197.79546</v>
      </c>
      <c r="AQ134" s="34"/>
      <c r="AR134" s="34"/>
      <c r="AS134" s="34">
        <f t="shared" si="310"/>
        <v>0</v>
      </c>
      <c r="AT134" s="34">
        <f t="shared" si="310"/>
        <v>0</v>
      </c>
      <c r="AU134" s="34"/>
      <c r="AV134" s="34">
        <f t="shared" si="305"/>
        <v>0</v>
      </c>
      <c r="AW134" s="34">
        <f t="shared" si="305"/>
        <v>0</v>
      </c>
      <c r="AX134" s="34"/>
      <c r="AY134" s="34">
        <f t="shared" si="306"/>
        <v>0</v>
      </c>
      <c r="AZ134" s="34">
        <f t="shared" si="306"/>
        <v>0</v>
      </c>
      <c r="BA134" s="34"/>
      <c r="BB134" s="34"/>
      <c r="BC134" s="34"/>
      <c r="BD134" s="34"/>
      <c r="BE134" s="34"/>
      <c r="BF134" s="34"/>
      <c r="BG134" s="34"/>
      <c r="BH134" s="34"/>
      <c r="BI134" s="34"/>
      <c r="BJ134" s="34"/>
      <c r="BK134" s="34"/>
      <c r="BL134" s="34"/>
      <c r="BM134" s="34">
        <f t="shared" si="307"/>
        <v>0</v>
      </c>
      <c r="BN134" s="34">
        <f t="shared" si="307"/>
        <v>0</v>
      </c>
      <c r="BO134" s="34"/>
      <c r="BP134" s="34"/>
      <c r="BQ134" s="34"/>
      <c r="BR134" s="34"/>
      <c r="BS134" s="34"/>
      <c r="BT134" s="34"/>
      <c r="BU134" s="34"/>
      <c r="BV134" s="34"/>
      <c r="BW134" s="34"/>
      <c r="BX134" s="34"/>
      <c r="BY134" s="34"/>
      <c r="BZ134" s="34"/>
      <c r="CA134" s="34">
        <f t="shared" si="311"/>
        <v>3725.0439999999999</v>
      </c>
      <c r="CB134" s="34">
        <f t="shared" si="311"/>
        <v>2914.14</v>
      </c>
      <c r="CC134" s="34"/>
      <c r="CD134" s="34"/>
      <c r="CE134" s="34"/>
      <c r="CF134" s="34"/>
      <c r="CG134" s="34">
        <v>3725.0439999999999</v>
      </c>
      <c r="CH134" s="34">
        <v>2914.14</v>
      </c>
      <c r="CI134" s="34"/>
      <c r="CJ134" s="34"/>
      <c r="CK134" s="34"/>
      <c r="CL134" s="34"/>
      <c r="CM134" s="34"/>
      <c r="CN134" s="34"/>
      <c r="CO134" s="34">
        <f t="shared" si="308"/>
        <v>0</v>
      </c>
      <c r="CP134" s="34">
        <f t="shared" si="308"/>
        <v>0</v>
      </c>
      <c r="CQ134" s="34"/>
      <c r="CR134" s="34"/>
      <c r="CS134" s="34"/>
      <c r="CT134" s="34"/>
      <c r="CU134" s="34"/>
      <c r="CV134" s="34"/>
      <c r="CW134" s="34"/>
      <c r="CX134" s="34"/>
      <c r="CY134" s="34"/>
      <c r="CZ134" s="34"/>
      <c r="DA134" s="34"/>
      <c r="DB134" s="34"/>
      <c r="DC134" s="245"/>
      <c r="DD134" s="245"/>
      <c r="DE134" s="245"/>
      <c r="DF134" s="245"/>
      <c r="DG134" s="245"/>
      <c r="DH134" s="245"/>
      <c r="DI134" s="245"/>
      <c r="DJ134" s="245"/>
      <c r="DK134" s="33"/>
      <c r="DL134" s="33"/>
      <c r="DM134" s="33"/>
      <c r="DN134" s="64">
        <f t="shared" si="229"/>
        <v>0</v>
      </c>
      <c r="DO134" s="64">
        <f t="shared" si="167"/>
        <v>0</v>
      </c>
      <c r="DP134" s="64">
        <f t="shared" si="230"/>
        <v>0</v>
      </c>
      <c r="DQ134" s="64">
        <f t="shared" si="168"/>
        <v>0</v>
      </c>
      <c r="DR134" s="64">
        <f t="shared" si="169"/>
        <v>0</v>
      </c>
      <c r="DS134" s="64">
        <f t="shared" si="170"/>
        <v>0</v>
      </c>
      <c r="DT134" s="64">
        <f t="shared" si="171"/>
        <v>0</v>
      </c>
      <c r="DU134" s="64">
        <f t="shared" si="172"/>
        <v>0</v>
      </c>
      <c r="DV134" s="64">
        <f t="shared" si="173"/>
        <v>0</v>
      </c>
      <c r="DW134" s="64">
        <f t="shared" si="174"/>
        <v>0</v>
      </c>
      <c r="DX134" s="64">
        <f t="shared" si="175"/>
        <v>0</v>
      </c>
      <c r="DY134" s="64">
        <f t="shared" si="176"/>
        <v>0</v>
      </c>
      <c r="DZ134" s="64">
        <f t="shared" si="177"/>
        <v>0</v>
      </c>
      <c r="EA134" s="64">
        <f t="shared" si="178"/>
        <v>0</v>
      </c>
      <c r="EB134" s="64">
        <f t="shared" si="231"/>
        <v>0</v>
      </c>
      <c r="EC134" s="64">
        <f t="shared" si="179"/>
        <v>0</v>
      </c>
      <c r="ED134" s="64">
        <f t="shared" si="180"/>
        <v>0</v>
      </c>
      <c r="EE134" s="64">
        <f t="shared" si="181"/>
        <v>0</v>
      </c>
      <c r="EF134" s="64">
        <f t="shared" si="182"/>
        <v>0</v>
      </c>
      <c r="EG134" s="64">
        <f t="shared" si="183"/>
        <v>0</v>
      </c>
      <c r="EH134" s="64">
        <f t="shared" si="184"/>
        <v>0</v>
      </c>
      <c r="EI134" s="64">
        <f t="shared" si="185"/>
        <v>0</v>
      </c>
      <c r="EJ134" s="64">
        <f t="shared" si="186"/>
        <v>0</v>
      </c>
      <c r="EK134" s="64">
        <f t="shared" si="187"/>
        <v>0</v>
      </c>
      <c r="EL134" s="64">
        <f t="shared" si="188"/>
        <v>0</v>
      </c>
      <c r="EM134" s="64">
        <f t="shared" si="189"/>
        <v>0</v>
      </c>
      <c r="EN134" s="64">
        <f t="shared" si="190"/>
        <v>0</v>
      </c>
      <c r="EO134" s="64">
        <f t="shared" si="191"/>
        <v>0</v>
      </c>
      <c r="EP134" s="64">
        <f t="shared" si="232"/>
        <v>3725.0439999999999</v>
      </c>
      <c r="EQ134" s="64">
        <f t="shared" si="192"/>
        <v>2914.14</v>
      </c>
      <c r="ER134" s="64">
        <f t="shared" si="193"/>
        <v>0</v>
      </c>
      <c r="ES134" s="64">
        <f t="shared" si="194"/>
        <v>0</v>
      </c>
      <c r="ET134" s="64">
        <f t="shared" si="195"/>
        <v>0</v>
      </c>
      <c r="EU134" s="64">
        <f t="shared" si="196"/>
        <v>0</v>
      </c>
      <c r="EV134" s="64">
        <f t="shared" si="197"/>
        <v>3725.0439999999999</v>
      </c>
      <c r="EW134" s="64">
        <f t="shared" si="198"/>
        <v>2914.14</v>
      </c>
      <c r="EX134" s="64">
        <f t="shared" si="199"/>
        <v>0</v>
      </c>
      <c r="EY134" s="64">
        <f t="shared" si="200"/>
        <v>0</v>
      </c>
      <c r="EZ134" s="64">
        <f t="shared" si="201"/>
        <v>0</v>
      </c>
      <c r="FA134" s="64">
        <f t="shared" si="202"/>
        <v>0</v>
      </c>
      <c r="FB134" s="64">
        <f t="shared" si="203"/>
        <v>0</v>
      </c>
      <c r="FC134" s="64">
        <f t="shared" si="204"/>
        <v>0</v>
      </c>
      <c r="FD134" s="64">
        <f t="shared" si="233"/>
        <v>0</v>
      </c>
      <c r="FE134" s="64">
        <f t="shared" si="205"/>
        <v>0</v>
      </c>
      <c r="FF134" s="64">
        <f t="shared" si="206"/>
        <v>0</v>
      </c>
      <c r="FG134" s="64">
        <f t="shared" si="207"/>
        <v>0</v>
      </c>
      <c r="FH134" s="64">
        <f t="shared" si="208"/>
        <v>0</v>
      </c>
      <c r="FI134" s="64">
        <f t="shared" si="209"/>
        <v>0</v>
      </c>
      <c r="FJ134" s="64">
        <f t="shared" si="210"/>
        <v>0</v>
      </c>
      <c r="FK134" s="64">
        <f t="shared" si="211"/>
        <v>0</v>
      </c>
      <c r="FL134" s="64">
        <f t="shared" si="212"/>
        <v>0</v>
      </c>
      <c r="FM134" s="64">
        <f t="shared" si="213"/>
        <v>0</v>
      </c>
      <c r="FN134" s="64">
        <f t="shared" si="214"/>
        <v>0</v>
      </c>
      <c r="FO134" s="64">
        <f t="shared" si="215"/>
        <v>0</v>
      </c>
      <c r="FP134" s="64">
        <f t="shared" si="216"/>
        <v>0</v>
      </c>
      <c r="FQ134" s="64">
        <f t="shared" si="217"/>
        <v>0</v>
      </c>
      <c r="FR134" s="380">
        <f t="shared" si="165"/>
        <v>3725.0439999999999</v>
      </c>
      <c r="FS134" s="380">
        <f t="shared" si="166"/>
        <v>2914.14</v>
      </c>
      <c r="FT134" s="64">
        <f t="shared" si="234"/>
        <v>0</v>
      </c>
      <c r="FU134" s="64">
        <f t="shared" si="218"/>
        <v>0</v>
      </c>
      <c r="FV134" s="64">
        <f t="shared" si="219"/>
        <v>0</v>
      </c>
      <c r="FW134" s="64">
        <f t="shared" si="220"/>
        <v>0</v>
      </c>
      <c r="FX134" s="64">
        <f t="shared" si="221"/>
        <v>3725.0439999999999</v>
      </c>
      <c r="FY134" s="64">
        <f t="shared" si="222"/>
        <v>2914.14</v>
      </c>
      <c r="FZ134" s="64">
        <f t="shared" si="223"/>
        <v>0</v>
      </c>
      <c r="GA134" s="64">
        <f t="shared" si="224"/>
        <v>0</v>
      </c>
      <c r="GB134" s="64">
        <f t="shared" si="225"/>
        <v>0</v>
      </c>
      <c r="GC134" s="64">
        <f t="shared" si="226"/>
        <v>0</v>
      </c>
      <c r="GD134" s="64">
        <f t="shared" si="227"/>
        <v>0</v>
      </c>
      <c r="GE134" s="64">
        <f t="shared" si="228"/>
        <v>0</v>
      </c>
    </row>
    <row r="135" spans="1:187" s="35" customFormat="1" ht="31.5" hidden="1" customHeight="1" outlineLevel="1">
      <c r="A135" s="57" t="s">
        <v>166</v>
      </c>
      <c r="B135" s="65" t="s">
        <v>230</v>
      </c>
      <c r="C135" s="70" t="s">
        <v>168</v>
      </c>
      <c r="D135" s="283" t="s">
        <v>199</v>
      </c>
      <c r="E135" s="373" t="s">
        <v>43</v>
      </c>
      <c r="F135" s="55"/>
      <c r="G135" s="245" t="s">
        <v>13</v>
      </c>
      <c r="H135" s="245"/>
      <c r="I135" s="245"/>
      <c r="J135" s="245">
        <v>2019</v>
      </c>
      <c r="K135" s="245">
        <v>2019</v>
      </c>
      <c r="L135" s="245"/>
      <c r="M135" s="34">
        <f t="shared" si="302"/>
        <v>4896.085</v>
      </c>
      <c r="N135" s="34"/>
      <c r="O135" s="34">
        <f t="shared" si="303"/>
        <v>2531.4690000000001</v>
      </c>
      <c r="P135" s="34">
        <f t="shared" si="304"/>
        <v>0</v>
      </c>
      <c r="Q135" s="34">
        <f t="shared" si="304"/>
        <v>0</v>
      </c>
      <c r="R135" s="34">
        <f t="shared" si="304"/>
        <v>0</v>
      </c>
      <c r="S135" s="34">
        <f t="shared" si="304"/>
        <v>0</v>
      </c>
      <c r="T135" s="34">
        <f t="shared" si="304"/>
        <v>4896.085</v>
      </c>
      <c r="U135" s="34">
        <f t="shared" si="304"/>
        <v>2531.4690000000001</v>
      </c>
      <c r="V135" s="66">
        <f t="shared" si="260"/>
        <v>0</v>
      </c>
      <c r="W135" s="34"/>
      <c r="X135" s="34"/>
      <c r="Y135" s="34"/>
      <c r="Z135" s="34"/>
      <c r="AA135" s="34"/>
      <c r="AB135" s="34"/>
      <c r="AC135" s="34"/>
      <c r="AD135" s="34"/>
      <c r="AE135" s="34"/>
      <c r="AF135" s="34"/>
      <c r="AG135" s="34">
        <f t="shared" si="309"/>
        <v>0</v>
      </c>
      <c r="AH135" s="34">
        <f t="shared" si="309"/>
        <v>0</v>
      </c>
      <c r="AI135" s="34">
        <f t="shared" si="244"/>
        <v>1772.4</v>
      </c>
      <c r="AJ135" s="34">
        <v>916.96362000000011</v>
      </c>
      <c r="AK135" s="34"/>
      <c r="AL135" s="34"/>
      <c r="AM135" s="34"/>
      <c r="AN135" s="34"/>
      <c r="AO135" s="34"/>
      <c r="AP135" s="34">
        <v>855.43637999999999</v>
      </c>
      <c r="AQ135" s="34"/>
      <c r="AR135" s="34"/>
      <c r="AS135" s="34">
        <f t="shared" si="310"/>
        <v>0</v>
      </c>
      <c r="AT135" s="34">
        <f t="shared" si="310"/>
        <v>0</v>
      </c>
      <c r="AU135" s="34"/>
      <c r="AV135" s="34">
        <f t="shared" si="305"/>
        <v>0</v>
      </c>
      <c r="AW135" s="34">
        <f t="shared" si="305"/>
        <v>0</v>
      </c>
      <c r="AX135" s="34"/>
      <c r="AY135" s="34">
        <f t="shared" si="306"/>
        <v>0</v>
      </c>
      <c r="AZ135" s="34">
        <f t="shared" si="306"/>
        <v>0</v>
      </c>
      <c r="BA135" s="34"/>
      <c r="BB135" s="34"/>
      <c r="BC135" s="34"/>
      <c r="BD135" s="34"/>
      <c r="BE135" s="34"/>
      <c r="BF135" s="34"/>
      <c r="BG135" s="34"/>
      <c r="BH135" s="34"/>
      <c r="BI135" s="34"/>
      <c r="BJ135" s="34"/>
      <c r="BK135" s="34"/>
      <c r="BL135" s="34"/>
      <c r="BM135" s="34">
        <f t="shared" si="307"/>
        <v>0</v>
      </c>
      <c r="BN135" s="34">
        <f t="shared" si="307"/>
        <v>0</v>
      </c>
      <c r="BO135" s="34"/>
      <c r="BP135" s="34"/>
      <c r="BQ135" s="34"/>
      <c r="BR135" s="34"/>
      <c r="BS135" s="34"/>
      <c r="BT135" s="34"/>
      <c r="BU135" s="34"/>
      <c r="BV135" s="34"/>
      <c r="BW135" s="34"/>
      <c r="BX135" s="34"/>
      <c r="BY135" s="34"/>
      <c r="BZ135" s="34"/>
      <c r="CA135" s="34">
        <f t="shared" si="311"/>
        <v>4896.085</v>
      </c>
      <c r="CB135" s="34">
        <f t="shared" si="311"/>
        <v>2531.4690000000001</v>
      </c>
      <c r="CC135" s="34"/>
      <c r="CD135" s="34"/>
      <c r="CE135" s="34"/>
      <c r="CF135" s="34"/>
      <c r="CG135" s="34">
        <v>4896.085</v>
      </c>
      <c r="CH135" s="34">
        <v>2531.4690000000001</v>
      </c>
      <c r="CI135" s="34"/>
      <c r="CJ135" s="34"/>
      <c r="CK135" s="34"/>
      <c r="CL135" s="34"/>
      <c r="CM135" s="34"/>
      <c r="CN135" s="34"/>
      <c r="CO135" s="34">
        <f t="shared" si="308"/>
        <v>0</v>
      </c>
      <c r="CP135" s="34">
        <f t="shared" si="308"/>
        <v>0</v>
      </c>
      <c r="CQ135" s="34"/>
      <c r="CR135" s="34"/>
      <c r="CS135" s="34"/>
      <c r="CT135" s="34"/>
      <c r="CU135" s="34"/>
      <c r="CV135" s="34"/>
      <c r="CW135" s="34"/>
      <c r="CX135" s="34"/>
      <c r="CY135" s="34"/>
      <c r="CZ135" s="34"/>
      <c r="DA135" s="34"/>
      <c r="DB135" s="34"/>
      <c r="DC135" s="245"/>
      <c r="DD135" s="245"/>
      <c r="DE135" s="245"/>
      <c r="DF135" s="245"/>
      <c r="DG135" s="245"/>
      <c r="DH135" s="245"/>
      <c r="DI135" s="245"/>
      <c r="DJ135" s="245"/>
      <c r="DK135" s="33"/>
      <c r="DL135" s="33"/>
      <c r="DM135" s="33"/>
      <c r="DN135" s="64">
        <f t="shared" si="229"/>
        <v>0</v>
      </c>
      <c r="DO135" s="64">
        <f t="shared" si="167"/>
        <v>0</v>
      </c>
      <c r="DP135" s="64">
        <f t="shared" si="230"/>
        <v>0</v>
      </c>
      <c r="DQ135" s="64">
        <f t="shared" si="168"/>
        <v>0</v>
      </c>
      <c r="DR135" s="64">
        <f t="shared" si="169"/>
        <v>0</v>
      </c>
      <c r="DS135" s="64">
        <f t="shared" si="170"/>
        <v>0</v>
      </c>
      <c r="DT135" s="64">
        <f t="shared" si="171"/>
        <v>0</v>
      </c>
      <c r="DU135" s="64">
        <f t="shared" si="172"/>
        <v>0</v>
      </c>
      <c r="DV135" s="64">
        <f t="shared" si="173"/>
        <v>0</v>
      </c>
      <c r="DW135" s="64">
        <f t="shared" si="174"/>
        <v>0</v>
      </c>
      <c r="DX135" s="64">
        <f t="shared" si="175"/>
        <v>0</v>
      </c>
      <c r="DY135" s="64">
        <f t="shared" si="176"/>
        <v>0</v>
      </c>
      <c r="DZ135" s="64">
        <f t="shared" si="177"/>
        <v>0</v>
      </c>
      <c r="EA135" s="64">
        <f t="shared" si="178"/>
        <v>0</v>
      </c>
      <c r="EB135" s="64">
        <f t="shared" si="231"/>
        <v>0</v>
      </c>
      <c r="EC135" s="64">
        <f t="shared" si="179"/>
        <v>0</v>
      </c>
      <c r="ED135" s="64">
        <f t="shared" si="180"/>
        <v>0</v>
      </c>
      <c r="EE135" s="64">
        <f t="shared" si="181"/>
        <v>0</v>
      </c>
      <c r="EF135" s="64">
        <f t="shared" si="182"/>
        <v>0</v>
      </c>
      <c r="EG135" s="64">
        <f t="shared" si="183"/>
        <v>0</v>
      </c>
      <c r="EH135" s="64">
        <f t="shared" si="184"/>
        <v>0</v>
      </c>
      <c r="EI135" s="64">
        <f t="shared" si="185"/>
        <v>0</v>
      </c>
      <c r="EJ135" s="64">
        <f t="shared" si="186"/>
        <v>0</v>
      </c>
      <c r="EK135" s="64">
        <f t="shared" si="187"/>
        <v>0</v>
      </c>
      <c r="EL135" s="64">
        <f t="shared" si="188"/>
        <v>0</v>
      </c>
      <c r="EM135" s="64">
        <f t="shared" si="189"/>
        <v>0</v>
      </c>
      <c r="EN135" s="64">
        <f t="shared" si="190"/>
        <v>0</v>
      </c>
      <c r="EO135" s="64">
        <f t="shared" si="191"/>
        <v>0</v>
      </c>
      <c r="EP135" s="64">
        <f t="shared" si="232"/>
        <v>4896.085</v>
      </c>
      <c r="EQ135" s="64">
        <f t="shared" si="192"/>
        <v>2531.4690000000001</v>
      </c>
      <c r="ER135" s="64">
        <f t="shared" si="193"/>
        <v>0</v>
      </c>
      <c r="ES135" s="64">
        <f t="shared" si="194"/>
        <v>0</v>
      </c>
      <c r="ET135" s="64">
        <f t="shared" si="195"/>
        <v>0</v>
      </c>
      <c r="EU135" s="64">
        <f t="shared" si="196"/>
        <v>0</v>
      </c>
      <c r="EV135" s="64">
        <f t="shared" si="197"/>
        <v>4896.085</v>
      </c>
      <c r="EW135" s="64">
        <f t="shared" si="198"/>
        <v>2531.4690000000001</v>
      </c>
      <c r="EX135" s="64">
        <f t="shared" si="199"/>
        <v>0</v>
      </c>
      <c r="EY135" s="64">
        <f t="shared" si="200"/>
        <v>0</v>
      </c>
      <c r="EZ135" s="64">
        <f t="shared" si="201"/>
        <v>0</v>
      </c>
      <c r="FA135" s="64">
        <f t="shared" si="202"/>
        <v>0</v>
      </c>
      <c r="FB135" s="64">
        <f t="shared" si="203"/>
        <v>0</v>
      </c>
      <c r="FC135" s="64">
        <f t="shared" si="204"/>
        <v>0</v>
      </c>
      <c r="FD135" s="64">
        <f t="shared" si="233"/>
        <v>0</v>
      </c>
      <c r="FE135" s="64">
        <f t="shared" si="205"/>
        <v>0</v>
      </c>
      <c r="FF135" s="64">
        <f t="shared" si="206"/>
        <v>0</v>
      </c>
      <c r="FG135" s="64">
        <f t="shared" si="207"/>
        <v>0</v>
      </c>
      <c r="FH135" s="64">
        <f t="shared" si="208"/>
        <v>0</v>
      </c>
      <c r="FI135" s="64">
        <f t="shared" si="209"/>
        <v>0</v>
      </c>
      <c r="FJ135" s="64">
        <f t="shared" si="210"/>
        <v>0</v>
      </c>
      <c r="FK135" s="64">
        <f t="shared" si="211"/>
        <v>0</v>
      </c>
      <c r="FL135" s="64">
        <f t="shared" si="212"/>
        <v>0</v>
      </c>
      <c r="FM135" s="64">
        <f t="shared" si="213"/>
        <v>0</v>
      </c>
      <c r="FN135" s="64">
        <f t="shared" si="214"/>
        <v>0</v>
      </c>
      <c r="FO135" s="64">
        <f t="shared" si="215"/>
        <v>0</v>
      </c>
      <c r="FP135" s="64">
        <f t="shared" si="216"/>
        <v>0</v>
      </c>
      <c r="FQ135" s="64">
        <f t="shared" si="217"/>
        <v>0</v>
      </c>
      <c r="FR135" s="380">
        <f t="shared" si="165"/>
        <v>4896.085</v>
      </c>
      <c r="FS135" s="380">
        <f t="shared" si="166"/>
        <v>2531.4690000000001</v>
      </c>
      <c r="FT135" s="64">
        <f t="shared" si="234"/>
        <v>0</v>
      </c>
      <c r="FU135" s="64">
        <f t="shared" si="218"/>
        <v>0</v>
      </c>
      <c r="FV135" s="64">
        <f t="shared" si="219"/>
        <v>0</v>
      </c>
      <c r="FW135" s="64">
        <f t="shared" si="220"/>
        <v>0</v>
      </c>
      <c r="FX135" s="64">
        <f t="shared" si="221"/>
        <v>4896.085</v>
      </c>
      <c r="FY135" s="64">
        <f t="shared" si="222"/>
        <v>2531.4690000000001</v>
      </c>
      <c r="FZ135" s="64">
        <f t="shared" si="223"/>
        <v>0</v>
      </c>
      <c r="GA135" s="64">
        <f t="shared" si="224"/>
        <v>0</v>
      </c>
      <c r="GB135" s="64">
        <f t="shared" si="225"/>
        <v>0</v>
      </c>
      <c r="GC135" s="64">
        <f t="shared" si="226"/>
        <v>0</v>
      </c>
      <c r="GD135" s="64">
        <f t="shared" si="227"/>
        <v>0</v>
      </c>
      <c r="GE135" s="64">
        <f t="shared" si="228"/>
        <v>0</v>
      </c>
    </row>
    <row r="136" spans="1:187" s="207" customFormat="1" ht="31.5" hidden="1" customHeight="1" outlineLevel="1">
      <c r="A136" s="57" t="s">
        <v>250</v>
      </c>
      <c r="B136" s="65" t="s">
        <v>249</v>
      </c>
      <c r="C136" s="76" t="s">
        <v>168</v>
      </c>
      <c r="D136" s="60" t="s">
        <v>182</v>
      </c>
      <c r="E136" s="373" t="s">
        <v>43</v>
      </c>
      <c r="F136" s="55"/>
      <c r="G136" s="245" t="s">
        <v>13</v>
      </c>
      <c r="H136" s="245"/>
      <c r="I136" s="245"/>
      <c r="J136" s="245">
        <v>2019</v>
      </c>
      <c r="K136" s="245">
        <v>2019</v>
      </c>
      <c r="L136" s="245"/>
      <c r="M136" s="34">
        <f t="shared" si="302"/>
        <v>2017.6179999999999</v>
      </c>
      <c r="N136" s="34"/>
      <c r="O136" s="34">
        <f t="shared" si="303"/>
        <v>3617.9201400000002</v>
      </c>
      <c r="P136" s="34">
        <f t="shared" si="304"/>
        <v>0</v>
      </c>
      <c r="Q136" s="34">
        <f t="shared" si="304"/>
        <v>0</v>
      </c>
      <c r="R136" s="34">
        <f t="shared" si="304"/>
        <v>0</v>
      </c>
      <c r="S136" s="34">
        <f t="shared" si="304"/>
        <v>0</v>
      </c>
      <c r="T136" s="34">
        <f t="shared" si="304"/>
        <v>2017.6179999999999</v>
      </c>
      <c r="U136" s="34">
        <f t="shared" si="304"/>
        <v>3617.9201400000002</v>
      </c>
      <c r="V136" s="66">
        <f t="shared" si="260"/>
        <v>0</v>
      </c>
      <c r="W136" s="34"/>
      <c r="X136" s="34"/>
      <c r="Y136" s="34"/>
      <c r="Z136" s="34"/>
      <c r="AA136" s="34"/>
      <c r="AB136" s="34"/>
      <c r="AC136" s="34"/>
      <c r="AD136" s="34"/>
      <c r="AE136" s="34"/>
      <c r="AF136" s="34"/>
      <c r="AG136" s="34">
        <f t="shared" si="309"/>
        <v>0</v>
      </c>
      <c r="AH136" s="34">
        <f t="shared" si="309"/>
        <v>0</v>
      </c>
      <c r="AI136" s="34">
        <f t="shared" si="244"/>
        <v>2279.1075600000004</v>
      </c>
      <c r="AJ136" s="34">
        <v>949.05156000000011</v>
      </c>
      <c r="AK136" s="34"/>
      <c r="AL136" s="34"/>
      <c r="AM136" s="34"/>
      <c r="AN136" s="34"/>
      <c r="AO136" s="34"/>
      <c r="AP136" s="34">
        <v>1330.056</v>
      </c>
      <c r="AQ136" s="34"/>
      <c r="AR136" s="34"/>
      <c r="AS136" s="34">
        <f t="shared" si="310"/>
        <v>0</v>
      </c>
      <c r="AT136" s="34">
        <f t="shared" si="310"/>
        <v>0</v>
      </c>
      <c r="AU136" s="34"/>
      <c r="AV136" s="34">
        <f t="shared" si="305"/>
        <v>0</v>
      </c>
      <c r="AW136" s="34">
        <f t="shared" si="305"/>
        <v>0</v>
      </c>
      <c r="AX136" s="34"/>
      <c r="AY136" s="34">
        <f t="shared" si="306"/>
        <v>0</v>
      </c>
      <c r="AZ136" s="34">
        <f t="shared" si="306"/>
        <v>0</v>
      </c>
      <c r="BA136" s="34"/>
      <c r="BB136" s="34"/>
      <c r="BC136" s="34"/>
      <c r="BD136" s="34"/>
      <c r="BE136" s="34"/>
      <c r="BF136" s="34"/>
      <c r="BG136" s="34"/>
      <c r="BH136" s="34"/>
      <c r="BI136" s="34"/>
      <c r="BJ136" s="34"/>
      <c r="BK136" s="34"/>
      <c r="BL136" s="34"/>
      <c r="BM136" s="34">
        <f t="shared" si="307"/>
        <v>0</v>
      </c>
      <c r="BN136" s="34">
        <f t="shared" si="307"/>
        <v>0</v>
      </c>
      <c r="BO136" s="34"/>
      <c r="BP136" s="34"/>
      <c r="BQ136" s="34"/>
      <c r="BR136" s="34"/>
      <c r="BS136" s="34"/>
      <c r="BT136" s="34"/>
      <c r="BU136" s="34"/>
      <c r="BV136" s="34"/>
      <c r="BW136" s="34"/>
      <c r="BX136" s="34"/>
      <c r="BY136" s="34"/>
      <c r="BZ136" s="34"/>
      <c r="CA136" s="34">
        <f t="shared" si="311"/>
        <v>2017.6179999999999</v>
      </c>
      <c r="CB136" s="34">
        <f t="shared" si="311"/>
        <v>3617.9201400000002</v>
      </c>
      <c r="CC136" s="34"/>
      <c r="CD136" s="34"/>
      <c r="CE136" s="34"/>
      <c r="CF136" s="34"/>
      <c r="CG136" s="34">
        <v>2017.6179999999999</v>
      </c>
      <c r="CH136" s="34">
        <v>3617.9201400000002</v>
      </c>
      <c r="CI136" s="34"/>
      <c r="CJ136" s="34"/>
      <c r="CK136" s="34"/>
      <c r="CL136" s="34"/>
      <c r="CM136" s="34"/>
      <c r="CN136" s="34"/>
      <c r="CO136" s="34">
        <f t="shared" si="308"/>
        <v>0</v>
      </c>
      <c r="CP136" s="34">
        <f t="shared" si="308"/>
        <v>0</v>
      </c>
      <c r="CQ136" s="34"/>
      <c r="CR136" s="34"/>
      <c r="CS136" s="34"/>
      <c r="CT136" s="34"/>
      <c r="CU136" s="34"/>
      <c r="CV136" s="34"/>
      <c r="CW136" s="34"/>
      <c r="CX136" s="34"/>
      <c r="CY136" s="34"/>
      <c r="CZ136" s="34"/>
      <c r="DA136" s="34"/>
      <c r="DB136" s="34"/>
      <c r="DC136" s="205"/>
      <c r="DD136" s="205"/>
      <c r="DE136" s="205"/>
      <c r="DF136" s="205"/>
      <c r="DG136" s="205"/>
      <c r="DH136" s="205"/>
      <c r="DI136" s="205"/>
      <c r="DJ136" s="205"/>
      <c r="DK136" s="206"/>
      <c r="DL136" s="206"/>
      <c r="DM136" s="206"/>
      <c r="DN136" s="64">
        <f t="shared" si="229"/>
        <v>0</v>
      </c>
      <c r="DO136" s="64">
        <f t="shared" si="167"/>
        <v>0</v>
      </c>
      <c r="DP136" s="64">
        <f t="shared" si="230"/>
        <v>0</v>
      </c>
      <c r="DQ136" s="64">
        <f t="shared" si="168"/>
        <v>0</v>
      </c>
      <c r="DR136" s="64">
        <f t="shared" si="169"/>
        <v>0</v>
      </c>
      <c r="DS136" s="64">
        <f t="shared" si="170"/>
        <v>0</v>
      </c>
      <c r="DT136" s="64">
        <f t="shared" si="171"/>
        <v>0</v>
      </c>
      <c r="DU136" s="64">
        <f t="shared" si="172"/>
        <v>0</v>
      </c>
      <c r="DV136" s="64">
        <f t="shared" si="173"/>
        <v>0</v>
      </c>
      <c r="DW136" s="64">
        <f t="shared" si="174"/>
        <v>0</v>
      </c>
      <c r="DX136" s="64">
        <f t="shared" si="175"/>
        <v>0</v>
      </c>
      <c r="DY136" s="64">
        <f t="shared" si="176"/>
        <v>0</v>
      </c>
      <c r="DZ136" s="64">
        <f t="shared" si="177"/>
        <v>0</v>
      </c>
      <c r="EA136" s="64">
        <f t="shared" si="178"/>
        <v>0</v>
      </c>
      <c r="EB136" s="64">
        <f t="shared" si="231"/>
        <v>0</v>
      </c>
      <c r="EC136" s="64">
        <f t="shared" si="179"/>
        <v>0</v>
      </c>
      <c r="ED136" s="64">
        <f t="shared" si="180"/>
        <v>0</v>
      </c>
      <c r="EE136" s="64">
        <f t="shared" si="181"/>
        <v>0</v>
      </c>
      <c r="EF136" s="64">
        <f t="shared" si="182"/>
        <v>0</v>
      </c>
      <c r="EG136" s="64">
        <f t="shared" si="183"/>
        <v>0</v>
      </c>
      <c r="EH136" s="64">
        <f t="shared" si="184"/>
        <v>0</v>
      </c>
      <c r="EI136" s="64">
        <f t="shared" si="185"/>
        <v>0</v>
      </c>
      <c r="EJ136" s="64">
        <f t="shared" si="186"/>
        <v>0</v>
      </c>
      <c r="EK136" s="64">
        <f t="shared" si="187"/>
        <v>0</v>
      </c>
      <c r="EL136" s="64">
        <f t="shared" si="188"/>
        <v>0</v>
      </c>
      <c r="EM136" s="64">
        <f t="shared" si="189"/>
        <v>0</v>
      </c>
      <c r="EN136" s="64">
        <f t="shared" si="190"/>
        <v>0</v>
      </c>
      <c r="EO136" s="64">
        <f t="shared" si="191"/>
        <v>0</v>
      </c>
      <c r="EP136" s="64">
        <f t="shared" si="232"/>
        <v>2017.6179999999999</v>
      </c>
      <c r="EQ136" s="64">
        <f t="shared" si="192"/>
        <v>3617.9201400000002</v>
      </c>
      <c r="ER136" s="64">
        <f t="shared" si="193"/>
        <v>0</v>
      </c>
      <c r="ES136" s="64">
        <f t="shared" si="194"/>
        <v>0</v>
      </c>
      <c r="ET136" s="64">
        <f t="shared" si="195"/>
        <v>0</v>
      </c>
      <c r="EU136" s="64">
        <f t="shared" si="196"/>
        <v>0</v>
      </c>
      <c r="EV136" s="64">
        <f t="shared" si="197"/>
        <v>2017.6179999999999</v>
      </c>
      <c r="EW136" s="64">
        <f t="shared" si="198"/>
        <v>3617.9201400000002</v>
      </c>
      <c r="EX136" s="64">
        <f t="shared" si="199"/>
        <v>0</v>
      </c>
      <c r="EY136" s="64">
        <f t="shared" si="200"/>
        <v>0</v>
      </c>
      <c r="EZ136" s="64">
        <f t="shared" si="201"/>
        <v>0</v>
      </c>
      <c r="FA136" s="64">
        <f t="shared" si="202"/>
        <v>0</v>
      </c>
      <c r="FB136" s="64">
        <f t="shared" si="203"/>
        <v>0</v>
      </c>
      <c r="FC136" s="64">
        <f t="shared" si="204"/>
        <v>0</v>
      </c>
      <c r="FD136" s="64">
        <f t="shared" si="233"/>
        <v>0</v>
      </c>
      <c r="FE136" s="64">
        <f t="shared" si="205"/>
        <v>0</v>
      </c>
      <c r="FF136" s="64">
        <f t="shared" si="206"/>
        <v>0</v>
      </c>
      <c r="FG136" s="64">
        <f t="shared" si="207"/>
        <v>0</v>
      </c>
      <c r="FH136" s="64">
        <f t="shared" si="208"/>
        <v>0</v>
      </c>
      <c r="FI136" s="64">
        <f t="shared" si="209"/>
        <v>0</v>
      </c>
      <c r="FJ136" s="64">
        <f t="shared" si="210"/>
        <v>0</v>
      </c>
      <c r="FK136" s="64">
        <f t="shared" si="211"/>
        <v>0</v>
      </c>
      <c r="FL136" s="64">
        <f t="shared" si="212"/>
        <v>0</v>
      </c>
      <c r="FM136" s="64">
        <f t="shared" si="213"/>
        <v>0</v>
      </c>
      <c r="FN136" s="64">
        <f t="shared" si="214"/>
        <v>0</v>
      </c>
      <c r="FO136" s="64">
        <f t="shared" si="215"/>
        <v>0</v>
      </c>
      <c r="FP136" s="64">
        <f t="shared" si="216"/>
        <v>0</v>
      </c>
      <c r="FQ136" s="64">
        <f t="shared" si="217"/>
        <v>0</v>
      </c>
      <c r="FR136" s="380">
        <f t="shared" si="165"/>
        <v>2017.6179999999999</v>
      </c>
      <c r="FS136" s="380">
        <f t="shared" si="166"/>
        <v>3617.9201400000002</v>
      </c>
      <c r="FT136" s="64">
        <f t="shared" si="234"/>
        <v>0</v>
      </c>
      <c r="FU136" s="64">
        <f t="shared" si="218"/>
        <v>0</v>
      </c>
      <c r="FV136" s="64">
        <f t="shared" si="219"/>
        <v>0</v>
      </c>
      <c r="FW136" s="64">
        <f t="shared" si="220"/>
        <v>0</v>
      </c>
      <c r="FX136" s="64">
        <f t="shared" si="221"/>
        <v>2017.6179999999999</v>
      </c>
      <c r="FY136" s="64">
        <f t="shared" si="222"/>
        <v>3617.9201400000002</v>
      </c>
      <c r="FZ136" s="64">
        <f t="shared" si="223"/>
        <v>0</v>
      </c>
      <c r="GA136" s="64">
        <f t="shared" si="224"/>
        <v>0</v>
      </c>
      <c r="GB136" s="64">
        <f t="shared" si="225"/>
        <v>0</v>
      </c>
      <c r="GC136" s="64">
        <f t="shared" si="226"/>
        <v>0</v>
      </c>
      <c r="GD136" s="64">
        <f t="shared" si="227"/>
        <v>0</v>
      </c>
      <c r="GE136" s="64">
        <f t="shared" si="228"/>
        <v>0</v>
      </c>
    </row>
    <row r="137" spans="1:187" s="35" customFormat="1" ht="31.5" hidden="1" customHeight="1" outlineLevel="1">
      <c r="A137" s="57" t="s">
        <v>167</v>
      </c>
      <c r="B137" s="65" t="s">
        <v>251</v>
      </c>
      <c r="C137" s="76" t="s">
        <v>168</v>
      </c>
      <c r="D137" s="60" t="s">
        <v>337</v>
      </c>
      <c r="E137" s="373" t="s">
        <v>43</v>
      </c>
      <c r="F137" s="55"/>
      <c r="G137" s="245" t="s">
        <v>13</v>
      </c>
      <c r="H137" s="245"/>
      <c r="I137" s="245"/>
      <c r="J137" s="245">
        <v>2020</v>
      </c>
      <c r="K137" s="245">
        <v>2020</v>
      </c>
      <c r="L137" s="245"/>
      <c r="M137" s="34">
        <f t="shared" si="302"/>
        <v>5075.3239999999996</v>
      </c>
      <c r="N137" s="34"/>
      <c r="O137" s="34">
        <f t="shared" si="303"/>
        <v>7386.4840000000004</v>
      </c>
      <c r="P137" s="34">
        <f t="shared" si="304"/>
        <v>0</v>
      </c>
      <c r="Q137" s="34">
        <f t="shared" si="304"/>
        <v>0</v>
      </c>
      <c r="R137" s="34">
        <f t="shared" si="304"/>
        <v>0</v>
      </c>
      <c r="S137" s="34">
        <f t="shared" si="304"/>
        <v>0</v>
      </c>
      <c r="T137" s="34">
        <f t="shared" si="304"/>
        <v>0</v>
      </c>
      <c r="U137" s="34">
        <f t="shared" si="304"/>
        <v>0</v>
      </c>
      <c r="V137" s="66">
        <f t="shared" si="260"/>
        <v>0</v>
      </c>
      <c r="W137" s="34"/>
      <c r="X137" s="34"/>
      <c r="Y137" s="34"/>
      <c r="Z137" s="34"/>
      <c r="AA137" s="34"/>
      <c r="AB137" s="34"/>
      <c r="AC137" s="34"/>
      <c r="AD137" s="34"/>
      <c r="AE137" s="34"/>
      <c r="AF137" s="34"/>
      <c r="AG137" s="34">
        <f t="shared" si="309"/>
        <v>5075.3239999999996</v>
      </c>
      <c r="AH137" s="34">
        <f t="shared" si="309"/>
        <v>7386.4840000000004</v>
      </c>
      <c r="AI137" s="34">
        <f t="shared" si="244"/>
        <v>449</v>
      </c>
      <c r="AJ137" s="34">
        <v>123.97399999999999</v>
      </c>
      <c r="AK137" s="34"/>
      <c r="AL137" s="34"/>
      <c r="AM137" s="34"/>
      <c r="AN137" s="34"/>
      <c r="AO137" s="34"/>
      <c r="AP137" s="34">
        <v>325.02600000000001</v>
      </c>
      <c r="AQ137" s="34"/>
      <c r="AR137" s="34"/>
      <c r="AS137" s="34">
        <f t="shared" si="310"/>
        <v>0</v>
      </c>
      <c r="AT137" s="34">
        <f t="shared" si="310"/>
        <v>0</v>
      </c>
      <c r="AU137" s="34"/>
      <c r="AV137" s="34">
        <f t="shared" si="305"/>
        <v>0</v>
      </c>
      <c r="AW137" s="34">
        <f t="shared" si="305"/>
        <v>0</v>
      </c>
      <c r="AX137" s="34"/>
      <c r="AY137" s="34">
        <f t="shared" si="306"/>
        <v>0</v>
      </c>
      <c r="AZ137" s="34">
        <f t="shared" si="306"/>
        <v>0</v>
      </c>
      <c r="BA137" s="34"/>
      <c r="BB137" s="34"/>
      <c r="BC137" s="34"/>
      <c r="BD137" s="34"/>
      <c r="BE137" s="34"/>
      <c r="BF137" s="34"/>
      <c r="BG137" s="34"/>
      <c r="BH137" s="34"/>
      <c r="BI137" s="34"/>
      <c r="BJ137" s="34"/>
      <c r="BK137" s="34"/>
      <c r="BL137" s="34"/>
      <c r="BM137" s="34">
        <f t="shared" si="307"/>
        <v>0</v>
      </c>
      <c r="BN137" s="34">
        <f t="shared" si="307"/>
        <v>0</v>
      </c>
      <c r="BO137" s="34"/>
      <c r="BP137" s="34"/>
      <c r="BQ137" s="34"/>
      <c r="BR137" s="34"/>
      <c r="BS137" s="34"/>
      <c r="BT137" s="34"/>
      <c r="BU137" s="34"/>
      <c r="BV137" s="34"/>
      <c r="BW137" s="34"/>
      <c r="BX137" s="34"/>
      <c r="BY137" s="34"/>
      <c r="BZ137" s="34"/>
      <c r="CA137" s="34">
        <f t="shared" si="311"/>
        <v>5075.3239999999996</v>
      </c>
      <c r="CB137" s="34">
        <f t="shared" si="311"/>
        <v>7386.4840000000004</v>
      </c>
      <c r="CC137" s="34"/>
      <c r="CD137" s="34"/>
      <c r="CE137" s="34"/>
      <c r="CF137" s="34"/>
      <c r="CG137" s="34"/>
      <c r="CH137" s="34"/>
      <c r="CI137" s="34">
        <v>5075.3239999999996</v>
      </c>
      <c r="CJ137" s="34">
        <v>7386.4840000000004</v>
      </c>
      <c r="CK137" s="34"/>
      <c r="CL137" s="34"/>
      <c r="CM137" s="34"/>
      <c r="CN137" s="34"/>
      <c r="CO137" s="34">
        <f t="shared" si="308"/>
        <v>0</v>
      </c>
      <c r="CP137" s="34">
        <f t="shared" si="308"/>
        <v>0</v>
      </c>
      <c r="CQ137" s="34"/>
      <c r="CR137" s="34"/>
      <c r="CS137" s="34"/>
      <c r="CT137" s="34"/>
      <c r="CU137" s="34"/>
      <c r="CV137" s="34"/>
      <c r="CW137" s="34"/>
      <c r="CX137" s="34"/>
      <c r="CY137" s="34"/>
      <c r="CZ137" s="34"/>
      <c r="DA137" s="34"/>
      <c r="DB137" s="34"/>
      <c r="DC137" s="245"/>
      <c r="DD137" s="245"/>
      <c r="DE137" s="245"/>
      <c r="DF137" s="245"/>
      <c r="DG137" s="245"/>
      <c r="DH137" s="245"/>
      <c r="DI137" s="245"/>
      <c r="DJ137" s="245"/>
      <c r="DK137" s="33"/>
      <c r="DL137" s="33"/>
      <c r="DM137" s="33"/>
      <c r="DN137" s="64">
        <f t="shared" si="229"/>
        <v>0</v>
      </c>
      <c r="DO137" s="64">
        <f t="shared" si="167"/>
        <v>0</v>
      </c>
      <c r="DP137" s="64">
        <f t="shared" si="230"/>
        <v>0</v>
      </c>
      <c r="DQ137" s="64">
        <f t="shared" si="168"/>
        <v>0</v>
      </c>
      <c r="DR137" s="64">
        <f t="shared" si="169"/>
        <v>0</v>
      </c>
      <c r="DS137" s="64">
        <f t="shared" si="170"/>
        <v>0</v>
      </c>
      <c r="DT137" s="64">
        <f t="shared" si="171"/>
        <v>0</v>
      </c>
      <c r="DU137" s="64">
        <f t="shared" si="172"/>
        <v>0</v>
      </c>
      <c r="DV137" s="64">
        <f t="shared" si="173"/>
        <v>0</v>
      </c>
      <c r="DW137" s="64">
        <f t="shared" si="174"/>
        <v>0</v>
      </c>
      <c r="DX137" s="64">
        <f t="shared" si="175"/>
        <v>0</v>
      </c>
      <c r="DY137" s="64">
        <f t="shared" si="176"/>
        <v>0</v>
      </c>
      <c r="DZ137" s="64">
        <f t="shared" si="177"/>
        <v>0</v>
      </c>
      <c r="EA137" s="64">
        <f t="shared" si="178"/>
        <v>0</v>
      </c>
      <c r="EB137" s="64">
        <f t="shared" si="231"/>
        <v>0</v>
      </c>
      <c r="EC137" s="64">
        <f t="shared" si="179"/>
        <v>0</v>
      </c>
      <c r="ED137" s="64">
        <f t="shared" si="180"/>
        <v>0</v>
      </c>
      <c r="EE137" s="64">
        <f t="shared" si="181"/>
        <v>0</v>
      </c>
      <c r="EF137" s="64">
        <f t="shared" si="182"/>
        <v>0</v>
      </c>
      <c r="EG137" s="64">
        <f t="shared" si="183"/>
        <v>0</v>
      </c>
      <c r="EH137" s="64">
        <f t="shared" si="184"/>
        <v>0</v>
      </c>
      <c r="EI137" s="64">
        <f t="shared" si="185"/>
        <v>0</v>
      </c>
      <c r="EJ137" s="64">
        <f t="shared" si="186"/>
        <v>0</v>
      </c>
      <c r="EK137" s="64">
        <f t="shared" si="187"/>
        <v>0</v>
      </c>
      <c r="EL137" s="64">
        <f t="shared" si="188"/>
        <v>0</v>
      </c>
      <c r="EM137" s="64">
        <f t="shared" si="189"/>
        <v>0</v>
      </c>
      <c r="EN137" s="64">
        <f t="shared" si="190"/>
        <v>0</v>
      </c>
      <c r="EO137" s="64">
        <f t="shared" si="191"/>
        <v>0</v>
      </c>
      <c r="EP137" s="64">
        <f t="shared" si="232"/>
        <v>5075.3239999999996</v>
      </c>
      <c r="EQ137" s="64">
        <f t="shared" si="192"/>
        <v>7386.4840000000004</v>
      </c>
      <c r="ER137" s="64">
        <f t="shared" si="193"/>
        <v>0</v>
      </c>
      <c r="ES137" s="64">
        <f t="shared" si="194"/>
        <v>0</v>
      </c>
      <c r="ET137" s="64">
        <f t="shared" si="195"/>
        <v>0</v>
      </c>
      <c r="EU137" s="64">
        <f t="shared" si="196"/>
        <v>0</v>
      </c>
      <c r="EV137" s="64">
        <f t="shared" si="197"/>
        <v>0</v>
      </c>
      <c r="EW137" s="64">
        <f t="shared" si="198"/>
        <v>0</v>
      </c>
      <c r="EX137" s="64">
        <f t="shared" si="199"/>
        <v>5075.3239999999996</v>
      </c>
      <c r="EY137" s="64">
        <f t="shared" si="200"/>
        <v>7386.4840000000004</v>
      </c>
      <c r="EZ137" s="64">
        <f t="shared" si="201"/>
        <v>0</v>
      </c>
      <c r="FA137" s="64">
        <f t="shared" si="202"/>
        <v>0</v>
      </c>
      <c r="FB137" s="64">
        <f t="shared" si="203"/>
        <v>0</v>
      </c>
      <c r="FC137" s="64">
        <f t="shared" si="204"/>
        <v>0</v>
      </c>
      <c r="FD137" s="64">
        <f t="shared" si="233"/>
        <v>0</v>
      </c>
      <c r="FE137" s="64">
        <f t="shared" si="205"/>
        <v>0</v>
      </c>
      <c r="FF137" s="64">
        <f t="shared" si="206"/>
        <v>0</v>
      </c>
      <c r="FG137" s="64">
        <f t="shared" si="207"/>
        <v>0</v>
      </c>
      <c r="FH137" s="64">
        <f t="shared" si="208"/>
        <v>0</v>
      </c>
      <c r="FI137" s="64">
        <f t="shared" si="209"/>
        <v>0</v>
      </c>
      <c r="FJ137" s="64">
        <f t="shared" si="210"/>
        <v>0</v>
      </c>
      <c r="FK137" s="64">
        <f t="shared" si="211"/>
        <v>0</v>
      </c>
      <c r="FL137" s="64">
        <f t="shared" si="212"/>
        <v>0</v>
      </c>
      <c r="FM137" s="64">
        <f t="shared" si="213"/>
        <v>0</v>
      </c>
      <c r="FN137" s="64">
        <f t="shared" si="214"/>
        <v>0</v>
      </c>
      <c r="FO137" s="64">
        <f t="shared" si="215"/>
        <v>0</v>
      </c>
      <c r="FP137" s="64">
        <f t="shared" si="216"/>
        <v>0</v>
      </c>
      <c r="FQ137" s="64">
        <f t="shared" si="217"/>
        <v>0</v>
      </c>
      <c r="FR137" s="380">
        <f t="shared" si="165"/>
        <v>5075.3239999999996</v>
      </c>
      <c r="FS137" s="380">
        <f t="shared" si="166"/>
        <v>7386.4840000000004</v>
      </c>
      <c r="FT137" s="64">
        <f t="shared" si="234"/>
        <v>0</v>
      </c>
      <c r="FU137" s="64">
        <f t="shared" si="218"/>
        <v>0</v>
      </c>
      <c r="FV137" s="64">
        <f t="shared" si="219"/>
        <v>0</v>
      </c>
      <c r="FW137" s="64">
        <f t="shared" si="220"/>
        <v>0</v>
      </c>
      <c r="FX137" s="64">
        <f t="shared" si="221"/>
        <v>0</v>
      </c>
      <c r="FY137" s="64">
        <f t="shared" si="222"/>
        <v>0</v>
      </c>
      <c r="FZ137" s="64">
        <f t="shared" si="223"/>
        <v>5075.3239999999996</v>
      </c>
      <c r="GA137" s="64">
        <f t="shared" si="224"/>
        <v>7386.4840000000004</v>
      </c>
      <c r="GB137" s="64">
        <f t="shared" si="225"/>
        <v>0</v>
      </c>
      <c r="GC137" s="64">
        <f t="shared" si="226"/>
        <v>0</v>
      </c>
      <c r="GD137" s="64">
        <f t="shared" si="227"/>
        <v>0</v>
      </c>
      <c r="GE137" s="64">
        <f t="shared" si="228"/>
        <v>0</v>
      </c>
    </row>
    <row r="138" spans="1:187" s="35" customFormat="1" ht="31.5" hidden="1" customHeight="1" outlineLevel="1">
      <c r="A138" s="57" t="s">
        <v>253</v>
      </c>
      <c r="B138" s="65" t="s">
        <v>232</v>
      </c>
      <c r="C138" s="76" t="s">
        <v>168</v>
      </c>
      <c r="D138" s="60" t="s">
        <v>194</v>
      </c>
      <c r="E138" s="373" t="s">
        <v>43</v>
      </c>
      <c r="F138" s="55"/>
      <c r="G138" s="245" t="s">
        <v>13</v>
      </c>
      <c r="H138" s="245"/>
      <c r="I138" s="245"/>
      <c r="J138" s="245">
        <v>2022</v>
      </c>
      <c r="K138" s="245">
        <v>2022</v>
      </c>
      <c r="L138" s="245"/>
      <c r="M138" s="34">
        <f t="shared" si="302"/>
        <v>6613.3149999999996</v>
      </c>
      <c r="N138" s="34"/>
      <c r="O138" s="34">
        <f t="shared" si="303"/>
        <v>6613.3149999999996</v>
      </c>
      <c r="P138" s="34">
        <f t="shared" si="304"/>
        <v>0</v>
      </c>
      <c r="Q138" s="34">
        <f t="shared" si="304"/>
        <v>0</v>
      </c>
      <c r="R138" s="34">
        <f t="shared" si="304"/>
        <v>0</v>
      </c>
      <c r="S138" s="34">
        <f t="shared" si="304"/>
        <v>0</v>
      </c>
      <c r="T138" s="34">
        <f t="shared" si="304"/>
        <v>0</v>
      </c>
      <c r="U138" s="34">
        <f t="shared" si="304"/>
        <v>0</v>
      </c>
      <c r="V138" s="66">
        <f t="shared" si="260"/>
        <v>0</v>
      </c>
      <c r="W138" s="34"/>
      <c r="X138" s="34"/>
      <c r="Y138" s="34"/>
      <c r="Z138" s="34"/>
      <c r="AA138" s="34"/>
      <c r="AB138" s="34"/>
      <c r="AC138" s="34"/>
      <c r="AD138" s="34"/>
      <c r="AE138" s="34"/>
      <c r="AF138" s="34"/>
      <c r="AG138" s="34">
        <f t="shared" si="309"/>
        <v>0</v>
      </c>
      <c r="AH138" s="34">
        <f t="shared" si="309"/>
        <v>0</v>
      </c>
      <c r="AI138" s="34">
        <f t="shared" si="244"/>
        <v>0</v>
      </c>
      <c r="AJ138" s="34"/>
      <c r="AK138" s="34"/>
      <c r="AL138" s="34"/>
      <c r="AM138" s="34"/>
      <c r="AN138" s="34"/>
      <c r="AO138" s="34"/>
      <c r="AP138" s="34"/>
      <c r="AQ138" s="34"/>
      <c r="AR138" s="34"/>
      <c r="AS138" s="34">
        <f t="shared" si="310"/>
        <v>0</v>
      </c>
      <c r="AT138" s="34">
        <f t="shared" si="310"/>
        <v>0</v>
      </c>
      <c r="AU138" s="34"/>
      <c r="AV138" s="34">
        <f t="shared" si="305"/>
        <v>6613.3149999999996</v>
      </c>
      <c r="AW138" s="34">
        <f t="shared" si="305"/>
        <v>6613.3149999999996</v>
      </c>
      <c r="AX138" s="34"/>
      <c r="AY138" s="34">
        <f t="shared" si="306"/>
        <v>0</v>
      </c>
      <c r="AZ138" s="34">
        <f t="shared" si="306"/>
        <v>0</v>
      </c>
      <c r="BA138" s="34"/>
      <c r="BB138" s="34"/>
      <c r="BC138" s="34"/>
      <c r="BD138" s="34"/>
      <c r="BE138" s="34"/>
      <c r="BF138" s="34"/>
      <c r="BG138" s="34"/>
      <c r="BH138" s="34"/>
      <c r="BI138" s="34"/>
      <c r="BJ138" s="34"/>
      <c r="BK138" s="34"/>
      <c r="BL138" s="34"/>
      <c r="BM138" s="34">
        <f t="shared" si="307"/>
        <v>0</v>
      </c>
      <c r="BN138" s="34">
        <f t="shared" si="307"/>
        <v>0</v>
      </c>
      <c r="BO138" s="34"/>
      <c r="BP138" s="34"/>
      <c r="BQ138" s="34"/>
      <c r="BR138" s="34"/>
      <c r="BS138" s="34"/>
      <c r="BT138" s="34"/>
      <c r="BU138" s="34"/>
      <c r="BV138" s="34"/>
      <c r="BW138" s="34"/>
      <c r="BX138" s="34"/>
      <c r="BY138" s="34"/>
      <c r="BZ138" s="34"/>
      <c r="CA138" s="34">
        <f t="shared" si="311"/>
        <v>6613.3149999999996</v>
      </c>
      <c r="CB138" s="34">
        <f t="shared" si="311"/>
        <v>6613.3149999999996</v>
      </c>
      <c r="CC138" s="34"/>
      <c r="CD138" s="34"/>
      <c r="CE138" s="34"/>
      <c r="CF138" s="34"/>
      <c r="CG138" s="34"/>
      <c r="CH138" s="34"/>
      <c r="CI138" s="34"/>
      <c r="CJ138" s="34"/>
      <c r="CK138" s="34"/>
      <c r="CL138" s="34"/>
      <c r="CM138" s="34">
        <v>6613.3149999999996</v>
      </c>
      <c r="CN138" s="34">
        <v>6613.3149999999996</v>
      </c>
      <c r="CO138" s="34">
        <f t="shared" si="308"/>
        <v>0</v>
      </c>
      <c r="CP138" s="34">
        <f t="shared" si="308"/>
        <v>0</v>
      </c>
      <c r="CQ138" s="34"/>
      <c r="CR138" s="34"/>
      <c r="CS138" s="34"/>
      <c r="CT138" s="34"/>
      <c r="CU138" s="34"/>
      <c r="CV138" s="34"/>
      <c r="CW138" s="34"/>
      <c r="CX138" s="34"/>
      <c r="CY138" s="34"/>
      <c r="CZ138" s="34"/>
      <c r="DA138" s="34"/>
      <c r="DB138" s="34"/>
      <c r="DC138" s="245"/>
      <c r="DD138" s="245"/>
      <c r="DE138" s="245"/>
      <c r="DF138" s="245"/>
      <c r="DG138" s="245"/>
      <c r="DH138" s="245"/>
      <c r="DI138" s="245"/>
      <c r="DJ138" s="245"/>
      <c r="DK138" s="33"/>
      <c r="DL138" s="33"/>
      <c r="DM138" s="33"/>
      <c r="DN138" s="64">
        <f t="shared" si="229"/>
        <v>0</v>
      </c>
      <c r="DO138" s="64">
        <f t="shared" si="167"/>
        <v>0</v>
      </c>
      <c r="DP138" s="64">
        <f t="shared" si="230"/>
        <v>0</v>
      </c>
      <c r="DQ138" s="64">
        <f t="shared" si="168"/>
        <v>0</v>
      </c>
      <c r="DR138" s="64">
        <f t="shared" si="169"/>
        <v>0</v>
      </c>
      <c r="DS138" s="64">
        <f t="shared" si="170"/>
        <v>0</v>
      </c>
      <c r="DT138" s="64">
        <f t="shared" si="171"/>
        <v>0</v>
      </c>
      <c r="DU138" s="64">
        <f t="shared" si="172"/>
        <v>0</v>
      </c>
      <c r="DV138" s="64">
        <f t="shared" si="173"/>
        <v>0</v>
      </c>
      <c r="DW138" s="64">
        <f t="shared" si="174"/>
        <v>0</v>
      </c>
      <c r="DX138" s="64">
        <f t="shared" si="175"/>
        <v>0</v>
      </c>
      <c r="DY138" s="64">
        <f t="shared" si="176"/>
        <v>0</v>
      </c>
      <c r="DZ138" s="64">
        <f t="shared" si="177"/>
        <v>0</v>
      </c>
      <c r="EA138" s="64">
        <f t="shared" si="178"/>
        <v>0</v>
      </c>
      <c r="EB138" s="64">
        <f t="shared" si="231"/>
        <v>0</v>
      </c>
      <c r="EC138" s="64">
        <f t="shared" si="179"/>
        <v>0</v>
      </c>
      <c r="ED138" s="64">
        <f t="shared" si="180"/>
        <v>0</v>
      </c>
      <c r="EE138" s="64">
        <f t="shared" si="181"/>
        <v>0</v>
      </c>
      <c r="EF138" s="64">
        <f t="shared" si="182"/>
        <v>0</v>
      </c>
      <c r="EG138" s="64">
        <f t="shared" si="183"/>
        <v>0</v>
      </c>
      <c r="EH138" s="64">
        <f t="shared" si="184"/>
        <v>0</v>
      </c>
      <c r="EI138" s="64">
        <f t="shared" si="185"/>
        <v>0</v>
      </c>
      <c r="EJ138" s="64">
        <f t="shared" si="186"/>
        <v>0</v>
      </c>
      <c r="EK138" s="64">
        <f t="shared" si="187"/>
        <v>0</v>
      </c>
      <c r="EL138" s="64">
        <f t="shared" si="188"/>
        <v>0</v>
      </c>
      <c r="EM138" s="64">
        <f t="shared" si="189"/>
        <v>0</v>
      </c>
      <c r="EN138" s="64">
        <f t="shared" si="190"/>
        <v>0</v>
      </c>
      <c r="EO138" s="64">
        <f t="shared" si="191"/>
        <v>0</v>
      </c>
      <c r="EP138" s="64">
        <f t="shared" si="232"/>
        <v>6613.3149999999996</v>
      </c>
      <c r="EQ138" s="64">
        <f t="shared" si="192"/>
        <v>6613.3149999999996</v>
      </c>
      <c r="ER138" s="64">
        <f t="shared" si="193"/>
        <v>0</v>
      </c>
      <c r="ES138" s="64">
        <f t="shared" si="194"/>
        <v>0</v>
      </c>
      <c r="ET138" s="64">
        <f t="shared" si="195"/>
        <v>0</v>
      </c>
      <c r="EU138" s="64">
        <f t="shared" si="196"/>
        <v>0</v>
      </c>
      <c r="EV138" s="64">
        <f t="shared" si="197"/>
        <v>0</v>
      </c>
      <c r="EW138" s="64">
        <f t="shared" si="198"/>
        <v>0</v>
      </c>
      <c r="EX138" s="64">
        <f t="shared" si="199"/>
        <v>0</v>
      </c>
      <c r="EY138" s="64">
        <f t="shared" si="200"/>
        <v>0</v>
      </c>
      <c r="EZ138" s="64">
        <f t="shared" si="201"/>
        <v>0</v>
      </c>
      <c r="FA138" s="64">
        <f t="shared" si="202"/>
        <v>0</v>
      </c>
      <c r="FB138" s="64">
        <f t="shared" si="203"/>
        <v>6613.3149999999996</v>
      </c>
      <c r="FC138" s="64">
        <f t="shared" si="204"/>
        <v>6613.3149999999996</v>
      </c>
      <c r="FD138" s="64">
        <f t="shared" si="233"/>
        <v>0</v>
      </c>
      <c r="FE138" s="64">
        <f t="shared" si="205"/>
        <v>0</v>
      </c>
      <c r="FF138" s="64">
        <f t="shared" si="206"/>
        <v>0</v>
      </c>
      <c r="FG138" s="64">
        <f t="shared" si="207"/>
        <v>0</v>
      </c>
      <c r="FH138" s="64">
        <f t="shared" si="208"/>
        <v>0</v>
      </c>
      <c r="FI138" s="64">
        <f t="shared" si="209"/>
        <v>0</v>
      </c>
      <c r="FJ138" s="64">
        <f t="shared" si="210"/>
        <v>0</v>
      </c>
      <c r="FK138" s="64">
        <f t="shared" si="211"/>
        <v>0</v>
      </c>
      <c r="FL138" s="64">
        <f t="shared" si="212"/>
        <v>0</v>
      </c>
      <c r="FM138" s="64">
        <f t="shared" si="213"/>
        <v>0</v>
      </c>
      <c r="FN138" s="64">
        <f t="shared" si="214"/>
        <v>0</v>
      </c>
      <c r="FO138" s="64">
        <f t="shared" si="215"/>
        <v>0</v>
      </c>
      <c r="FP138" s="64">
        <f t="shared" si="216"/>
        <v>0</v>
      </c>
      <c r="FQ138" s="64">
        <f t="shared" si="217"/>
        <v>0</v>
      </c>
      <c r="FR138" s="380">
        <f t="shared" si="165"/>
        <v>6613.3149999999996</v>
      </c>
      <c r="FS138" s="380">
        <f t="shared" si="166"/>
        <v>6613.3149999999996</v>
      </c>
      <c r="FT138" s="64">
        <f t="shared" si="234"/>
        <v>0</v>
      </c>
      <c r="FU138" s="64">
        <f t="shared" si="218"/>
        <v>0</v>
      </c>
      <c r="FV138" s="64">
        <f t="shared" si="219"/>
        <v>0</v>
      </c>
      <c r="FW138" s="64">
        <f t="shared" si="220"/>
        <v>0</v>
      </c>
      <c r="FX138" s="64">
        <f t="shared" si="221"/>
        <v>0</v>
      </c>
      <c r="FY138" s="64">
        <f t="shared" si="222"/>
        <v>0</v>
      </c>
      <c r="FZ138" s="64">
        <f t="shared" si="223"/>
        <v>0</v>
      </c>
      <c r="GA138" s="64">
        <f t="shared" si="224"/>
        <v>0</v>
      </c>
      <c r="GB138" s="64">
        <f t="shared" si="225"/>
        <v>0</v>
      </c>
      <c r="GC138" s="64">
        <f t="shared" si="226"/>
        <v>0</v>
      </c>
      <c r="GD138" s="64">
        <f t="shared" si="227"/>
        <v>6613.3149999999996</v>
      </c>
      <c r="GE138" s="64">
        <f t="shared" si="228"/>
        <v>6613.3149999999996</v>
      </c>
    </row>
    <row r="139" spans="1:187" s="35" customFormat="1" ht="31.5" hidden="1" customHeight="1" outlineLevel="1">
      <c r="A139" s="57" t="s">
        <v>254</v>
      </c>
      <c r="B139" s="65" t="s">
        <v>252</v>
      </c>
      <c r="C139" s="70" t="s">
        <v>168</v>
      </c>
      <c r="D139" s="283" t="s">
        <v>362</v>
      </c>
      <c r="E139" s="373" t="s">
        <v>43</v>
      </c>
      <c r="F139" s="55"/>
      <c r="G139" s="245" t="s">
        <v>13</v>
      </c>
      <c r="H139" s="245"/>
      <c r="I139" s="245"/>
      <c r="J139" s="245">
        <v>2020</v>
      </c>
      <c r="K139" s="245">
        <v>2020</v>
      </c>
      <c r="L139" s="245"/>
      <c r="M139" s="34">
        <f t="shared" si="302"/>
        <v>4844.0649999999996</v>
      </c>
      <c r="N139" s="34"/>
      <c r="O139" s="34">
        <f t="shared" si="303"/>
        <v>4844.0649999999996</v>
      </c>
      <c r="P139" s="34">
        <f t="shared" si="304"/>
        <v>0</v>
      </c>
      <c r="Q139" s="34">
        <f t="shared" si="304"/>
        <v>0</v>
      </c>
      <c r="R139" s="34">
        <f t="shared" si="304"/>
        <v>0</v>
      </c>
      <c r="S139" s="34">
        <f t="shared" si="304"/>
        <v>0</v>
      </c>
      <c r="T139" s="34">
        <f t="shared" si="304"/>
        <v>0</v>
      </c>
      <c r="U139" s="34">
        <f t="shared" si="304"/>
        <v>0</v>
      </c>
      <c r="V139" s="66">
        <f t="shared" si="260"/>
        <v>0</v>
      </c>
      <c r="W139" s="34"/>
      <c r="X139" s="34"/>
      <c r="Y139" s="34"/>
      <c r="Z139" s="34"/>
      <c r="AA139" s="34"/>
      <c r="AB139" s="34"/>
      <c r="AC139" s="34"/>
      <c r="AD139" s="34"/>
      <c r="AE139" s="34"/>
      <c r="AF139" s="34"/>
      <c r="AG139" s="34">
        <f t="shared" si="309"/>
        <v>0</v>
      </c>
      <c r="AH139" s="34">
        <f t="shared" si="309"/>
        <v>4844.0649999999996</v>
      </c>
      <c r="AI139" s="34">
        <f t="shared" si="244"/>
        <v>449</v>
      </c>
      <c r="AJ139" s="34"/>
      <c r="AK139" s="34"/>
      <c r="AL139" s="34"/>
      <c r="AM139" s="34"/>
      <c r="AN139" s="34"/>
      <c r="AO139" s="34"/>
      <c r="AP139" s="34">
        <v>449</v>
      </c>
      <c r="AQ139" s="34"/>
      <c r="AR139" s="34"/>
      <c r="AS139" s="34">
        <f t="shared" si="310"/>
        <v>0</v>
      </c>
      <c r="AT139" s="34">
        <f t="shared" si="310"/>
        <v>0</v>
      </c>
      <c r="AU139" s="34"/>
      <c r="AV139" s="34">
        <f t="shared" si="305"/>
        <v>4844.0649999999996</v>
      </c>
      <c r="AW139" s="34">
        <f t="shared" si="305"/>
        <v>0</v>
      </c>
      <c r="AX139" s="34"/>
      <c r="AY139" s="34">
        <f t="shared" si="306"/>
        <v>0</v>
      </c>
      <c r="AZ139" s="34">
        <f t="shared" si="306"/>
        <v>0</v>
      </c>
      <c r="BA139" s="34"/>
      <c r="BB139" s="34"/>
      <c r="BC139" s="34"/>
      <c r="BD139" s="34"/>
      <c r="BE139" s="34"/>
      <c r="BF139" s="34"/>
      <c r="BG139" s="34"/>
      <c r="BH139" s="34"/>
      <c r="BI139" s="34"/>
      <c r="BJ139" s="34"/>
      <c r="BK139" s="34"/>
      <c r="BL139" s="34"/>
      <c r="BM139" s="34">
        <f t="shared" si="307"/>
        <v>0</v>
      </c>
      <c r="BN139" s="34">
        <f t="shared" si="307"/>
        <v>0</v>
      </c>
      <c r="BO139" s="34"/>
      <c r="BP139" s="34"/>
      <c r="BQ139" s="34"/>
      <c r="BR139" s="34"/>
      <c r="BS139" s="34"/>
      <c r="BT139" s="34"/>
      <c r="BU139" s="34"/>
      <c r="BV139" s="34"/>
      <c r="BW139" s="34"/>
      <c r="BX139" s="34"/>
      <c r="BY139" s="34"/>
      <c r="BZ139" s="34"/>
      <c r="CA139" s="34">
        <f t="shared" si="311"/>
        <v>4844.0649999999996</v>
      </c>
      <c r="CB139" s="34">
        <f t="shared" si="311"/>
        <v>4844.0649999999996</v>
      </c>
      <c r="CC139" s="34"/>
      <c r="CD139" s="34"/>
      <c r="CE139" s="34"/>
      <c r="CF139" s="34"/>
      <c r="CG139" s="34"/>
      <c r="CH139" s="34"/>
      <c r="CI139" s="34"/>
      <c r="CJ139" s="34">
        <v>4844.0649999999996</v>
      </c>
      <c r="CK139" s="34"/>
      <c r="CL139" s="34"/>
      <c r="CM139" s="34">
        <v>4844.0649999999996</v>
      </c>
      <c r="CN139" s="34"/>
      <c r="CO139" s="34">
        <f t="shared" si="308"/>
        <v>0</v>
      </c>
      <c r="CP139" s="34">
        <f t="shared" si="308"/>
        <v>0</v>
      </c>
      <c r="CQ139" s="34"/>
      <c r="CR139" s="34"/>
      <c r="CS139" s="34"/>
      <c r="CT139" s="34"/>
      <c r="CU139" s="34"/>
      <c r="CV139" s="34"/>
      <c r="CW139" s="34"/>
      <c r="CX139" s="34"/>
      <c r="CY139" s="34"/>
      <c r="CZ139" s="34"/>
      <c r="DA139" s="34"/>
      <c r="DB139" s="34"/>
      <c r="DC139" s="245"/>
      <c r="DD139" s="245"/>
      <c r="DE139" s="245"/>
      <c r="DF139" s="245"/>
      <c r="DG139" s="245"/>
      <c r="DH139" s="245"/>
      <c r="DI139" s="245"/>
      <c r="DJ139" s="245"/>
      <c r="DK139" s="33"/>
      <c r="DL139" s="33"/>
      <c r="DM139" s="33"/>
      <c r="DN139" s="64">
        <f t="shared" si="229"/>
        <v>0</v>
      </c>
      <c r="DO139" s="64">
        <f t="shared" si="167"/>
        <v>0</v>
      </c>
      <c r="DP139" s="64">
        <f t="shared" si="230"/>
        <v>0</v>
      </c>
      <c r="DQ139" s="64">
        <f t="shared" si="168"/>
        <v>0</v>
      </c>
      <c r="DR139" s="64">
        <f t="shared" si="169"/>
        <v>0</v>
      </c>
      <c r="DS139" s="64">
        <f t="shared" si="170"/>
        <v>0</v>
      </c>
      <c r="DT139" s="64">
        <f t="shared" si="171"/>
        <v>0</v>
      </c>
      <c r="DU139" s="64">
        <f t="shared" si="172"/>
        <v>0</v>
      </c>
      <c r="DV139" s="64">
        <f t="shared" si="173"/>
        <v>0</v>
      </c>
      <c r="DW139" s="64">
        <f t="shared" si="174"/>
        <v>0</v>
      </c>
      <c r="DX139" s="64">
        <f t="shared" si="175"/>
        <v>0</v>
      </c>
      <c r="DY139" s="64">
        <f t="shared" si="176"/>
        <v>0</v>
      </c>
      <c r="DZ139" s="64">
        <f t="shared" si="177"/>
        <v>0</v>
      </c>
      <c r="EA139" s="64">
        <f t="shared" si="178"/>
        <v>0</v>
      </c>
      <c r="EB139" s="64">
        <f t="shared" si="231"/>
        <v>0</v>
      </c>
      <c r="EC139" s="64">
        <f t="shared" si="179"/>
        <v>0</v>
      </c>
      <c r="ED139" s="64">
        <f t="shared" si="180"/>
        <v>0</v>
      </c>
      <c r="EE139" s="64">
        <f t="shared" si="181"/>
        <v>0</v>
      </c>
      <c r="EF139" s="64">
        <f t="shared" si="182"/>
        <v>0</v>
      </c>
      <c r="EG139" s="64">
        <f t="shared" si="183"/>
        <v>0</v>
      </c>
      <c r="EH139" s="64">
        <f t="shared" si="184"/>
        <v>0</v>
      </c>
      <c r="EI139" s="64">
        <f t="shared" si="185"/>
        <v>0</v>
      </c>
      <c r="EJ139" s="64">
        <f t="shared" si="186"/>
        <v>0</v>
      </c>
      <c r="EK139" s="64">
        <f t="shared" si="187"/>
        <v>0</v>
      </c>
      <c r="EL139" s="64">
        <f t="shared" si="188"/>
        <v>0</v>
      </c>
      <c r="EM139" s="64">
        <f t="shared" si="189"/>
        <v>0</v>
      </c>
      <c r="EN139" s="64">
        <f t="shared" si="190"/>
        <v>0</v>
      </c>
      <c r="EO139" s="64">
        <f t="shared" si="191"/>
        <v>0</v>
      </c>
      <c r="EP139" s="64">
        <f t="shared" si="232"/>
        <v>4844.0649999999996</v>
      </c>
      <c r="EQ139" s="64">
        <f t="shared" si="192"/>
        <v>4844.0649999999996</v>
      </c>
      <c r="ER139" s="64">
        <f t="shared" si="193"/>
        <v>0</v>
      </c>
      <c r="ES139" s="64">
        <f t="shared" si="194"/>
        <v>0</v>
      </c>
      <c r="ET139" s="64">
        <f t="shared" si="195"/>
        <v>0</v>
      </c>
      <c r="EU139" s="64">
        <f t="shared" si="196"/>
        <v>0</v>
      </c>
      <c r="EV139" s="64">
        <f t="shared" si="197"/>
        <v>0</v>
      </c>
      <c r="EW139" s="64">
        <f t="shared" si="198"/>
        <v>0</v>
      </c>
      <c r="EX139" s="64">
        <f t="shared" si="199"/>
        <v>0</v>
      </c>
      <c r="EY139" s="64">
        <f t="shared" si="200"/>
        <v>4844.0649999999996</v>
      </c>
      <c r="EZ139" s="64">
        <f t="shared" si="201"/>
        <v>0</v>
      </c>
      <c r="FA139" s="64">
        <f t="shared" si="202"/>
        <v>0</v>
      </c>
      <c r="FB139" s="64">
        <f t="shared" si="203"/>
        <v>4844.0649999999996</v>
      </c>
      <c r="FC139" s="64">
        <f t="shared" si="204"/>
        <v>0</v>
      </c>
      <c r="FD139" s="64">
        <f t="shared" si="233"/>
        <v>0</v>
      </c>
      <c r="FE139" s="64">
        <f t="shared" si="205"/>
        <v>0</v>
      </c>
      <c r="FF139" s="64">
        <f t="shared" si="206"/>
        <v>0</v>
      </c>
      <c r="FG139" s="64">
        <f t="shared" si="207"/>
        <v>0</v>
      </c>
      <c r="FH139" s="64">
        <f t="shared" si="208"/>
        <v>0</v>
      </c>
      <c r="FI139" s="64">
        <f t="shared" si="209"/>
        <v>0</v>
      </c>
      <c r="FJ139" s="64">
        <f t="shared" si="210"/>
        <v>0</v>
      </c>
      <c r="FK139" s="64">
        <f t="shared" si="211"/>
        <v>0</v>
      </c>
      <c r="FL139" s="64">
        <f t="shared" si="212"/>
        <v>0</v>
      </c>
      <c r="FM139" s="64">
        <f t="shared" si="213"/>
        <v>0</v>
      </c>
      <c r="FN139" s="64">
        <f t="shared" si="214"/>
        <v>0</v>
      </c>
      <c r="FO139" s="64">
        <f t="shared" si="215"/>
        <v>0</v>
      </c>
      <c r="FP139" s="64">
        <f t="shared" si="216"/>
        <v>0</v>
      </c>
      <c r="FQ139" s="64">
        <f t="shared" si="217"/>
        <v>0</v>
      </c>
      <c r="FR139" s="380">
        <f t="shared" si="165"/>
        <v>4844.0649999999996</v>
      </c>
      <c r="FS139" s="380">
        <f t="shared" si="166"/>
        <v>4844.0649999999996</v>
      </c>
      <c r="FT139" s="64">
        <f t="shared" si="234"/>
        <v>0</v>
      </c>
      <c r="FU139" s="64">
        <f t="shared" si="218"/>
        <v>0</v>
      </c>
      <c r="FV139" s="64">
        <f t="shared" si="219"/>
        <v>0</v>
      </c>
      <c r="FW139" s="64">
        <f t="shared" si="220"/>
        <v>0</v>
      </c>
      <c r="FX139" s="64">
        <f t="shared" si="221"/>
        <v>0</v>
      </c>
      <c r="FY139" s="64">
        <f t="shared" si="222"/>
        <v>0</v>
      </c>
      <c r="FZ139" s="64">
        <f t="shared" si="223"/>
        <v>0</v>
      </c>
      <c r="GA139" s="64">
        <f t="shared" si="224"/>
        <v>4844.0649999999996</v>
      </c>
      <c r="GB139" s="64">
        <f t="shared" si="225"/>
        <v>0</v>
      </c>
      <c r="GC139" s="64">
        <f t="shared" si="226"/>
        <v>0</v>
      </c>
      <c r="GD139" s="64">
        <f t="shared" si="227"/>
        <v>4844.0649999999996</v>
      </c>
      <c r="GE139" s="64">
        <f t="shared" si="228"/>
        <v>0</v>
      </c>
    </row>
    <row r="140" spans="1:187" s="35" customFormat="1" ht="31.5" hidden="1" customHeight="1" outlineLevel="1">
      <c r="A140" s="57" t="s">
        <v>255</v>
      </c>
      <c r="B140" s="65" t="s">
        <v>233</v>
      </c>
      <c r="C140" s="70" t="s">
        <v>168</v>
      </c>
      <c r="D140" s="283" t="s">
        <v>361</v>
      </c>
      <c r="E140" s="373" t="s">
        <v>43</v>
      </c>
      <c r="F140" s="55"/>
      <c r="G140" s="245" t="s">
        <v>13</v>
      </c>
      <c r="H140" s="245"/>
      <c r="I140" s="245"/>
      <c r="J140" s="245">
        <v>2021</v>
      </c>
      <c r="K140" s="245">
        <v>2021</v>
      </c>
      <c r="L140" s="245"/>
      <c r="M140" s="34">
        <f t="shared" si="302"/>
        <v>2930.7539999999999</v>
      </c>
      <c r="N140" s="34"/>
      <c r="O140" s="34">
        <f t="shared" si="303"/>
        <v>2930.7539999999999</v>
      </c>
      <c r="P140" s="34">
        <f t="shared" si="304"/>
        <v>0</v>
      </c>
      <c r="Q140" s="34">
        <f t="shared" si="304"/>
        <v>0</v>
      </c>
      <c r="R140" s="34">
        <f t="shared" si="304"/>
        <v>0</v>
      </c>
      <c r="S140" s="34">
        <f t="shared" si="304"/>
        <v>0</v>
      </c>
      <c r="T140" s="34">
        <f t="shared" si="304"/>
        <v>0</v>
      </c>
      <c r="U140" s="34">
        <f t="shared" si="304"/>
        <v>0</v>
      </c>
      <c r="V140" s="66">
        <f t="shared" si="260"/>
        <v>0</v>
      </c>
      <c r="W140" s="34"/>
      <c r="X140" s="34"/>
      <c r="Y140" s="34"/>
      <c r="Z140" s="34"/>
      <c r="AA140" s="34"/>
      <c r="AB140" s="34"/>
      <c r="AC140" s="34"/>
      <c r="AD140" s="34"/>
      <c r="AE140" s="34"/>
      <c r="AF140" s="34"/>
      <c r="AG140" s="34">
        <f t="shared" si="309"/>
        <v>0</v>
      </c>
      <c r="AH140" s="34">
        <f t="shared" si="309"/>
        <v>0</v>
      </c>
      <c r="AI140" s="34">
        <f t="shared" si="244"/>
        <v>0</v>
      </c>
      <c r="AJ140" s="34"/>
      <c r="AK140" s="34"/>
      <c r="AL140" s="34"/>
      <c r="AM140" s="34"/>
      <c r="AN140" s="34"/>
      <c r="AO140" s="34"/>
      <c r="AP140" s="34"/>
      <c r="AQ140" s="34"/>
      <c r="AR140" s="34"/>
      <c r="AS140" s="34">
        <f t="shared" si="310"/>
        <v>2930.7539999999999</v>
      </c>
      <c r="AT140" s="34">
        <f t="shared" si="310"/>
        <v>2930.7539999999999</v>
      </c>
      <c r="AU140" s="34"/>
      <c r="AV140" s="34">
        <f t="shared" si="305"/>
        <v>0</v>
      </c>
      <c r="AW140" s="34">
        <f t="shared" si="305"/>
        <v>0</v>
      </c>
      <c r="AX140" s="34"/>
      <c r="AY140" s="34">
        <f t="shared" si="306"/>
        <v>0</v>
      </c>
      <c r="AZ140" s="34">
        <f t="shared" si="306"/>
        <v>0</v>
      </c>
      <c r="BA140" s="34"/>
      <c r="BB140" s="34"/>
      <c r="BC140" s="34"/>
      <c r="BD140" s="34"/>
      <c r="BE140" s="34"/>
      <c r="BF140" s="34"/>
      <c r="BG140" s="34"/>
      <c r="BH140" s="34"/>
      <c r="BI140" s="34"/>
      <c r="BJ140" s="34"/>
      <c r="BK140" s="34"/>
      <c r="BL140" s="34"/>
      <c r="BM140" s="34">
        <f t="shared" si="307"/>
        <v>0</v>
      </c>
      <c r="BN140" s="34">
        <f t="shared" si="307"/>
        <v>0</v>
      </c>
      <c r="BO140" s="34"/>
      <c r="BP140" s="34"/>
      <c r="BQ140" s="34"/>
      <c r="BR140" s="34"/>
      <c r="BS140" s="34"/>
      <c r="BT140" s="34"/>
      <c r="BU140" s="34"/>
      <c r="BV140" s="34"/>
      <c r="BW140" s="34"/>
      <c r="BX140" s="34"/>
      <c r="BY140" s="34"/>
      <c r="BZ140" s="34"/>
      <c r="CA140" s="34">
        <f t="shared" si="311"/>
        <v>2930.7539999999999</v>
      </c>
      <c r="CB140" s="34">
        <f t="shared" si="311"/>
        <v>2930.7539999999999</v>
      </c>
      <c r="CC140" s="34"/>
      <c r="CD140" s="34"/>
      <c r="CE140" s="34"/>
      <c r="CF140" s="34"/>
      <c r="CG140" s="34"/>
      <c r="CH140" s="34"/>
      <c r="CI140" s="34"/>
      <c r="CJ140" s="34"/>
      <c r="CK140" s="34">
        <v>2930.7539999999999</v>
      </c>
      <c r="CL140" s="34">
        <v>2930.7539999999999</v>
      </c>
      <c r="CM140" s="34"/>
      <c r="CN140" s="34"/>
      <c r="CO140" s="34">
        <f t="shared" si="308"/>
        <v>0</v>
      </c>
      <c r="CP140" s="34">
        <f t="shared" si="308"/>
        <v>0</v>
      </c>
      <c r="CQ140" s="34"/>
      <c r="CR140" s="34"/>
      <c r="CS140" s="34"/>
      <c r="CT140" s="34"/>
      <c r="CU140" s="34"/>
      <c r="CV140" s="34"/>
      <c r="CW140" s="34"/>
      <c r="CX140" s="34"/>
      <c r="CY140" s="34"/>
      <c r="CZ140" s="34"/>
      <c r="DA140" s="34"/>
      <c r="DB140" s="34"/>
      <c r="DC140" s="245"/>
      <c r="DD140" s="245"/>
      <c r="DE140" s="245"/>
      <c r="DF140" s="245"/>
      <c r="DG140" s="245"/>
      <c r="DH140" s="245"/>
      <c r="DI140" s="245"/>
      <c r="DJ140" s="245"/>
      <c r="DK140" s="33"/>
      <c r="DL140" s="33"/>
      <c r="DM140" s="33"/>
      <c r="DN140" s="64">
        <f t="shared" si="229"/>
        <v>0</v>
      </c>
      <c r="DO140" s="64">
        <f t="shared" si="167"/>
        <v>0</v>
      </c>
      <c r="DP140" s="64">
        <f t="shared" si="230"/>
        <v>0</v>
      </c>
      <c r="DQ140" s="64">
        <f t="shared" si="168"/>
        <v>0</v>
      </c>
      <c r="DR140" s="64">
        <f t="shared" si="169"/>
        <v>0</v>
      </c>
      <c r="DS140" s="64">
        <f t="shared" si="170"/>
        <v>0</v>
      </c>
      <c r="DT140" s="64">
        <f t="shared" si="171"/>
        <v>0</v>
      </c>
      <c r="DU140" s="64">
        <f t="shared" si="172"/>
        <v>0</v>
      </c>
      <c r="DV140" s="64">
        <f t="shared" si="173"/>
        <v>0</v>
      </c>
      <c r="DW140" s="64">
        <f t="shared" si="174"/>
        <v>0</v>
      </c>
      <c r="DX140" s="64">
        <f t="shared" si="175"/>
        <v>0</v>
      </c>
      <c r="DY140" s="64">
        <f t="shared" si="176"/>
        <v>0</v>
      </c>
      <c r="DZ140" s="64">
        <f t="shared" si="177"/>
        <v>0</v>
      </c>
      <c r="EA140" s="64">
        <f t="shared" si="178"/>
        <v>0</v>
      </c>
      <c r="EB140" s="64">
        <f t="shared" si="231"/>
        <v>0</v>
      </c>
      <c r="EC140" s="64">
        <f t="shared" si="179"/>
        <v>0</v>
      </c>
      <c r="ED140" s="64">
        <f t="shared" si="180"/>
        <v>0</v>
      </c>
      <c r="EE140" s="64">
        <f t="shared" si="181"/>
        <v>0</v>
      </c>
      <c r="EF140" s="64">
        <f t="shared" si="182"/>
        <v>0</v>
      </c>
      <c r="EG140" s="64">
        <f t="shared" si="183"/>
        <v>0</v>
      </c>
      <c r="EH140" s="64">
        <f t="shared" si="184"/>
        <v>0</v>
      </c>
      <c r="EI140" s="64">
        <f t="shared" si="185"/>
        <v>0</v>
      </c>
      <c r="EJ140" s="64">
        <f t="shared" si="186"/>
        <v>0</v>
      </c>
      <c r="EK140" s="64">
        <f t="shared" si="187"/>
        <v>0</v>
      </c>
      <c r="EL140" s="64">
        <f t="shared" si="188"/>
        <v>0</v>
      </c>
      <c r="EM140" s="64">
        <f t="shared" si="189"/>
        <v>0</v>
      </c>
      <c r="EN140" s="64">
        <f t="shared" si="190"/>
        <v>0</v>
      </c>
      <c r="EO140" s="64">
        <f t="shared" si="191"/>
        <v>0</v>
      </c>
      <c r="EP140" s="64">
        <f t="shared" si="232"/>
        <v>2930.7539999999999</v>
      </c>
      <c r="EQ140" s="64">
        <f t="shared" si="192"/>
        <v>2930.7539999999999</v>
      </c>
      <c r="ER140" s="64">
        <f t="shared" si="193"/>
        <v>0</v>
      </c>
      <c r="ES140" s="64">
        <f t="shared" si="194"/>
        <v>0</v>
      </c>
      <c r="ET140" s="64">
        <f t="shared" si="195"/>
        <v>0</v>
      </c>
      <c r="EU140" s="64">
        <f t="shared" si="196"/>
        <v>0</v>
      </c>
      <c r="EV140" s="64">
        <f t="shared" si="197"/>
        <v>0</v>
      </c>
      <c r="EW140" s="64">
        <f t="shared" si="198"/>
        <v>0</v>
      </c>
      <c r="EX140" s="64">
        <f t="shared" si="199"/>
        <v>0</v>
      </c>
      <c r="EY140" s="64">
        <f t="shared" si="200"/>
        <v>0</v>
      </c>
      <c r="EZ140" s="64">
        <f t="shared" si="201"/>
        <v>2930.7539999999999</v>
      </c>
      <c r="FA140" s="64">
        <f t="shared" si="202"/>
        <v>2930.7539999999999</v>
      </c>
      <c r="FB140" s="64">
        <f t="shared" si="203"/>
        <v>0</v>
      </c>
      <c r="FC140" s="64">
        <f t="shared" si="204"/>
        <v>0</v>
      </c>
      <c r="FD140" s="64">
        <f t="shared" si="233"/>
        <v>0</v>
      </c>
      <c r="FE140" s="64">
        <f t="shared" si="205"/>
        <v>0</v>
      </c>
      <c r="FF140" s="64">
        <f t="shared" si="206"/>
        <v>0</v>
      </c>
      <c r="FG140" s="64">
        <f t="shared" si="207"/>
        <v>0</v>
      </c>
      <c r="FH140" s="64">
        <f t="shared" si="208"/>
        <v>0</v>
      </c>
      <c r="FI140" s="64">
        <f t="shared" si="209"/>
        <v>0</v>
      </c>
      <c r="FJ140" s="64">
        <f t="shared" si="210"/>
        <v>0</v>
      </c>
      <c r="FK140" s="64">
        <f t="shared" si="211"/>
        <v>0</v>
      </c>
      <c r="FL140" s="64">
        <f t="shared" si="212"/>
        <v>0</v>
      </c>
      <c r="FM140" s="64">
        <f t="shared" si="213"/>
        <v>0</v>
      </c>
      <c r="FN140" s="64">
        <f t="shared" si="214"/>
        <v>0</v>
      </c>
      <c r="FO140" s="64">
        <f t="shared" si="215"/>
        <v>0</v>
      </c>
      <c r="FP140" s="64">
        <f t="shared" si="216"/>
        <v>0</v>
      </c>
      <c r="FQ140" s="64">
        <f t="shared" si="217"/>
        <v>0</v>
      </c>
      <c r="FR140" s="380">
        <f t="shared" ref="FR140:FR149" si="312">FT140+FV140+FX140+FZ140+GB140+GD140</f>
        <v>2930.7539999999999</v>
      </c>
      <c r="FS140" s="380">
        <f t="shared" ref="FS140:FS150" si="313">FU140+FW140+FY140+GA140+GC140+GE140</f>
        <v>2930.7539999999999</v>
      </c>
      <c r="FT140" s="64">
        <f t="shared" si="234"/>
        <v>0</v>
      </c>
      <c r="FU140" s="64">
        <f t="shared" si="218"/>
        <v>0</v>
      </c>
      <c r="FV140" s="64">
        <f t="shared" si="219"/>
        <v>0</v>
      </c>
      <c r="FW140" s="64">
        <f t="shared" si="220"/>
        <v>0</v>
      </c>
      <c r="FX140" s="64">
        <f t="shared" si="221"/>
        <v>0</v>
      </c>
      <c r="FY140" s="64">
        <f t="shared" si="222"/>
        <v>0</v>
      </c>
      <c r="FZ140" s="64">
        <f t="shared" si="223"/>
        <v>0</v>
      </c>
      <c r="GA140" s="64">
        <f t="shared" si="224"/>
        <v>0</v>
      </c>
      <c r="GB140" s="64">
        <f t="shared" si="225"/>
        <v>2930.7539999999999</v>
      </c>
      <c r="GC140" s="64">
        <f t="shared" si="226"/>
        <v>2930.7539999999999</v>
      </c>
      <c r="GD140" s="64">
        <f t="shared" si="227"/>
        <v>0</v>
      </c>
      <c r="GE140" s="64">
        <f t="shared" si="228"/>
        <v>0</v>
      </c>
    </row>
    <row r="141" spans="1:187" s="35" customFormat="1" ht="25.5" hidden="1" outlineLevel="1">
      <c r="A141" s="57" t="s">
        <v>596</v>
      </c>
      <c r="B141" s="65" t="s">
        <v>594</v>
      </c>
      <c r="C141" s="70"/>
      <c r="D141" s="283"/>
      <c r="E141" s="373"/>
      <c r="F141" s="55"/>
      <c r="G141" s="245"/>
      <c r="H141" s="245"/>
      <c r="I141" s="245"/>
      <c r="J141" s="245">
        <v>2022</v>
      </c>
      <c r="K141" s="245">
        <v>2022</v>
      </c>
      <c r="L141" s="245"/>
      <c r="M141" s="34">
        <f t="shared" si="302"/>
        <v>6613.3149999999996</v>
      </c>
      <c r="N141" s="34"/>
      <c r="O141" s="34">
        <f t="shared" si="303"/>
        <v>6613.3149999999996</v>
      </c>
      <c r="P141" s="34">
        <f t="shared" si="304"/>
        <v>0</v>
      </c>
      <c r="Q141" s="34">
        <f t="shared" si="304"/>
        <v>0</v>
      </c>
      <c r="R141" s="34">
        <f t="shared" si="304"/>
        <v>0</v>
      </c>
      <c r="S141" s="34">
        <f t="shared" si="304"/>
        <v>0</v>
      </c>
      <c r="T141" s="34">
        <f t="shared" si="304"/>
        <v>0</v>
      </c>
      <c r="U141" s="34">
        <f t="shared" si="304"/>
        <v>0</v>
      </c>
      <c r="V141" s="66">
        <f t="shared" si="260"/>
        <v>0</v>
      </c>
      <c r="W141" s="34"/>
      <c r="X141" s="34"/>
      <c r="Y141" s="34"/>
      <c r="Z141" s="34"/>
      <c r="AA141" s="34"/>
      <c r="AB141" s="34"/>
      <c r="AC141" s="34"/>
      <c r="AD141" s="34"/>
      <c r="AE141" s="34"/>
      <c r="AF141" s="34"/>
      <c r="AG141" s="34">
        <f t="shared" si="309"/>
        <v>0</v>
      </c>
      <c r="AH141" s="34">
        <f t="shared" si="309"/>
        <v>0</v>
      </c>
      <c r="AI141" s="34">
        <f t="shared" si="244"/>
        <v>0</v>
      </c>
      <c r="AJ141" s="34"/>
      <c r="AK141" s="34"/>
      <c r="AL141" s="34"/>
      <c r="AM141" s="34"/>
      <c r="AN141" s="34"/>
      <c r="AO141" s="34"/>
      <c r="AP141" s="34"/>
      <c r="AQ141" s="34"/>
      <c r="AR141" s="34"/>
      <c r="AS141" s="34">
        <f t="shared" si="310"/>
        <v>0</v>
      </c>
      <c r="AT141" s="34">
        <f t="shared" si="310"/>
        <v>0</v>
      </c>
      <c r="AU141" s="34"/>
      <c r="AV141" s="34">
        <f t="shared" si="305"/>
        <v>6613.3149999999996</v>
      </c>
      <c r="AW141" s="34">
        <f t="shared" si="305"/>
        <v>6613.3149999999996</v>
      </c>
      <c r="AX141" s="34"/>
      <c r="AY141" s="34">
        <f t="shared" si="306"/>
        <v>0</v>
      </c>
      <c r="AZ141" s="34">
        <f t="shared" si="306"/>
        <v>0</v>
      </c>
      <c r="BA141" s="34"/>
      <c r="BB141" s="34"/>
      <c r="BC141" s="34"/>
      <c r="BD141" s="34"/>
      <c r="BE141" s="34"/>
      <c r="BF141" s="34"/>
      <c r="BG141" s="34"/>
      <c r="BH141" s="34"/>
      <c r="BI141" s="34"/>
      <c r="BJ141" s="34"/>
      <c r="BK141" s="34"/>
      <c r="BL141" s="34"/>
      <c r="BM141" s="34">
        <f t="shared" si="307"/>
        <v>0</v>
      </c>
      <c r="BN141" s="34">
        <f t="shared" si="307"/>
        <v>0</v>
      </c>
      <c r="BO141" s="34"/>
      <c r="BP141" s="34"/>
      <c r="BQ141" s="34"/>
      <c r="BR141" s="34"/>
      <c r="BS141" s="34"/>
      <c r="BT141" s="34"/>
      <c r="BU141" s="34"/>
      <c r="BV141" s="34"/>
      <c r="BW141" s="34"/>
      <c r="BX141" s="34"/>
      <c r="BY141" s="34"/>
      <c r="BZ141" s="34"/>
      <c r="CA141" s="34">
        <f t="shared" si="311"/>
        <v>6613.3149999999996</v>
      </c>
      <c r="CB141" s="34">
        <f t="shared" si="311"/>
        <v>6613.3149999999996</v>
      </c>
      <c r="CC141" s="34"/>
      <c r="CD141" s="34"/>
      <c r="CE141" s="34"/>
      <c r="CF141" s="34"/>
      <c r="CG141" s="34"/>
      <c r="CH141" s="34"/>
      <c r="CI141" s="34"/>
      <c r="CJ141" s="34"/>
      <c r="CK141" s="34"/>
      <c r="CL141" s="34"/>
      <c r="CM141" s="34">
        <v>6613.3149999999996</v>
      </c>
      <c r="CN141" s="34">
        <v>6613.3149999999996</v>
      </c>
      <c r="CO141" s="34">
        <f t="shared" si="308"/>
        <v>0</v>
      </c>
      <c r="CP141" s="34">
        <f t="shared" si="308"/>
        <v>0</v>
      </c>
      <c r="CQ141" s="34"/>
      <c r="CR141" s="34"/>
      <c r="CS141" s="34"/>
      <c r="CT141" s="34"/>
      <c r="CU141" s="34"/>
      <c r="CV141" s="34"/>
      <c r="CW141" s="34"/>
      <c r="CX141" s="34"/>
      <c r="CY141" s="34"/>
      <c r="CZ141" s="34"/>
      <c r="DA141" s="34"/>
      <c r="DB141" s="34"/>
      <c r="DC141" s="245"/>
      <c r="DD141" s="245"/>
      <c r="DE141" s="245"/>
      <c r="DF141" s="245"/>
      <c r="DG141" s="245"/>
      <c r="DH141" s="245"/>
      <c r="DI141" s="245"/>
      <c r="DJ141" s="245"/>
      <c r="DK141" s="33"/>
      <c r="DL141" s="33"/>
      <c r="DM141" s="33"/>
      <c r="DN141" s="64">
        <f t="shared" si="229"/>
        <v>0</v>
      </c>
      <c r="DO141" s="64">
        <f t="shared" ref="DO141:DO150" si="314">DQ141+DS141+DU141+DW141+DY141+EA141</f>
        <v>0</v>
      </c>
      <c r="DP141" s="64">
        <f t="shared" si="230"/>
        <v>0</v>
      </c>
      <c r="DQ141" s="64">
        <f t="shared" ref="DQ141:DQ150" si="315">BB141</f>
        <v>0</v>
      </c>
      <c r="DR141" s="64">
        <f t="shared" ref="DR141:DR150" si="316">BC141</f>
        <v>0</v>
      </c>
      <c r="DS141" s="64">
        <f t="shared" ref="DS141:DS150" si="317">BD141</f>
        <v>0</v>
      </c>
      <c r="DT141" s="64">
        <f t="shared" ref="DT141:DT150" si="318">BE141</f>
        <v>0</v>
      </c>
      <c r="DU141" s="64">
        <f t="shared" ref="DU141:DU150" si="319">BF141</f>
        <v>0</v>
      </c>
      <c r="DV141" s="64">
        <f t="shared" ref="DV141:DV150" si="320">BG141</f>
        <v>0</v>
      </c>
      <c r="DW141" s="64">
        <f t="shared" ref="DW141:DW150" si="321">BH141</f>
        <v>0</v>
      </c>
      <c r="DX141" s="64">
        <f t="shared" ref="DX141:DX150" si="322">BI141</f>
        <v>0</v>
      </c>
      <c r="DY141" s="64">
        <f t="shared" ref="DY141:DY150" si="323">BJ141</f>
        <v>0</v>
      </c>
      <c r="DZ141" s="64">
        <f t="shared" ref="DZ141:DZ150" si="324">BK141</f>
        <v>0</v>
      </c>
      <c r="EA141" s="64">
        <f t="shared" ref="EA141:EA150" si="325">BL141</f>
        <v>0</v>
      </c>
      <c r="EB141" s="64">
        <f t="shared" si="231"/>
        <v>0</v>
      </c>
      <c r="EC141" s="64">
        <f t="shared" ref="EC141:EC150" si="326">EE141+EG141+EI141+EK141+EM141+EO141</f>
        <v>0</v>
      </c>
      <c r="ED141" s="64">
        <f t="shared" ref="ED141:ED150" si="327">BO141</f>
        <v>0</v>
      </c>
      <c r="EE141" s="64">
        <f t="shared" ref="EE141:EE150" si="328">BP141</f>
        <v>0</v>
      </c>
      <c r="EF141" s="64">
        <f t="shared" ref="EF141:EF150" si="329">BQ141</f>
        <v>0</v>
      </c>
      <c r="EG141" s="64">
        <f t="shared" ref="EG141:EG150" si="330">BR141</f>
        <v>0</v>
      </c>
      <c r="EH141" s="64">
        <f t="shared" ref="EH141:EH150" si="331">BS141</f>
        <v>0</v>
      </c>
      <c r="EI141" s="64">
        <f t="shared" ref="EI141:EI150" si="332">BT141</f>
        <v>0</v>
      </c>
      <c r="EJ141" s="64">
        <f t="shared" ref="EJ141:EJ150" si="333">BU141</f>
        <v>0</v>
      </c>
      <c r="EK141" s="64">
        <f t="shared" ref="EK141:EK150" si="334">BV141</f>
        <v>0</v>
      </c>
      <c r="EL141" s="64">
        <f t="shared" ref="EL141:EL150" si="335">BW141</f>
        <v>0</v>
      </c>
      <c r="EM141" s="64">
        <f t="shared" ref="EM141:EM150" si="336">BX141</f>
        <v>0</v>
      </c>
      <c r="EN141" s="64">
        <f t="shared" ref="EN141:EN150" si="337">BY141</f>
        <v>0</v>
      </c>
      <c r="EO141" s="64">
        <f t="shared" ref="EO141:EO150" si="338">BZ141</f>
        <v>0</v>
      </c>
      <c r="EP141" s="64">
        <f t="shared" si="232"/>
        <v>6613.3149999999996</v>
      </c>
      <c r="EQ141" s="64">
        <f t="shared" ref="EQ141:EQ150" si="339">ES141+EU141+EW141+EY141+FA141+FC141</f>
        <v>6613.3149999999996</v>
      </c>
      <c r="ER141" s="64">
        <f t="shared" ref="ER141:ER150" si="340">CC141</f>
        <v>0</v>
      </c>
      <c r="ES141" s="64">
        <f t="shared" ref="ES141:ES150" si="341">CD141</f>
        <v>0</v>
      </c>
      <c r="ET141" s="64">
        <f t="shared" ref="ET141:ET150" si="342">CE141</f>
        <v>0</v>
      </c>
      <c r="EU141" s="64">
        <f t="shared" ref="EU141:EU150" si="343">CF141</f>
        <v>0</v>
      </c>
      <c r="EV141" s="64">
        <f t="shared" ref="EV141:EV150" si="344">CG141</f>
        <v>0</v>
      </c>
      <c r="EW141" s="64">
        <f t="shared" ref="EW141:EW150" si="345">CH141</f>
        <v>0</v>
      </c>
      <c r="EX141" s="64">
        <f t="shared" ref="EX141:EX150" si="346">CI141</f>
        <v>0</v>
      </c>
      <c r="EY141" s="64">
        <f t="shared" ref="EY141:EY150" si="347">CJ141</f>
        <v>0</v>
      </c>
      <c r="EZ141" s="64">
        <f t="shared" ref="EZ141:EZ150" si="348">CK141</f>
        <v>0</v>
      </c>
      <c r="FA141" s="64">
        <f t="shared" ref="FA141:FA150" si="349">CL141</f>
        <v>0</v>
      </c>
      <c r="FB141" s="64">
        <f t="shared" ref="FB141:FB150" si="350">CM141</f>
        <v>6613.3149999999996</v>
      </c>
      <c r="FC141" s="64">
        <f t="shared" ref="FC141:FC150" si="351">CN141</f>
        <v>6613.3149999999996</v>
      </c>
      <c r="FD141" s="64">
        <f t="shared" si="233"/>
        <v>0</v>
      </c>
      <c r="FE141" s="64">
        <f t="shared" ref="FE141:FE150" si="352">FG141+FI141+FK141+FM141+FO141+FQ141</f>
        <v>0</v>
      </c>
      <c r="FF141" s="64">
        <f t="shared" ref="FF141:FF150" si="353">CQ141</f>
        <v>0</v>
      </c>
      <c r="FG141" s="64">
        <f t="shared" ref="FG141:FG150" si="354">CR141</f>
        <v>0</v>
      </c>
      <c r="FH141" s="64">
        <f t="shared" ref="FH141:FH150" si="355">CS141</f>
        <v>0</v>
      </c>
      <c r="FI141" s="64">
        <f t="shared" ref="FI141:FI150" si="356">CT141</f>
        <v>0</v>
      </c>
      <c r="FJ141" s="64">
        <f t="shared" ref="FJ141:FJ150" si="357">CU141</f>
        <v>0</v>
      </c>
      <c r="FK141" s="64">
        <f t="shared" ref="FK141:FK150" si="358">CV141</f>
        <v>0</v>
      </c>
      <c r="FL141" s="64">
        <f t="shared" ref="FL141:FL150" si="359">CW141</f>
        <v>0</v>
      </c>
      <c r="FM141" s="64">
        <f t="shared" ref="FM141:FM150" si="360">CX141</f>
        <v>0</v>
      </c>
      <c r="FN141" s="64">
        <f t="shared" ref="FN141:FN150" si="361">CY141</f>
        <v>0</v>
      </c>
      <c r="FO141" s="64">
        <f t="shared" ref="FO141:FO150" si="362">CZ141</f>
        <v>0</v>
      </c>
      <c r="FP141" s="64">
        <f t="shared" ref="FP141:FP150" si="363">DA141</f>
        <v>0</v>
      </c>
      <c r="FQ141" s="64">
        <f t="shared" ref="FQ141:FQ150" si="364">DB141</f>
        <v>0</v>
      </c>
      <c r="FR141" s="380">
        <f t="shared" si="312"/>
        <v>6613.3149999999996</v>
      </c>
      <c r="FS141" s="380">
        <f t="shared" si="313"/>
        <v>6613.3149999999996</v>
      </c>
      <c r="FT141" s="64">
        <f t="shared" si="234"/>
        <v>0</v>
      </c>
      <c r="FU141" s="64">
        <f t="shared" ref="FU141:FU150" si="365">BB141+BP141+CD141+CR141</f>
        <v>0</v>
      </c>
      <c r="FV141" s="64">
        <f t="shared" ref="FV141:FV150" si="366">BC141+BQ141+CE141+CS141</f>
        <v>0</v>
      </c>
      <c r="FW141" s="64">
        <f t="shared" ref="FW141:FW150" si="367">BD141+BR141+CF141+CT141</f>
        <v>0</v>
      </c>
      <c r="FX141" s="64">
        <f t="shared" ref="FX141:FX150" si="368">BE141+BS141+CG141+CU141</f>
        <v>0</v>
      </c>
      <c r="FY141" s="64">
        <f t="shared" ref="FY141:FY150" si="369">BF141+BT141+CH141+CV141</f>
        <v>0</v>
      </c>
      <c r="FZ141" s="64">
        <f t="shared" ref="FZ141:FZ150" si="370">BG141+BU141+CI141+CW141</f>
        <v>0</v>
      </c>
      <c r="GA141" s="64">
        <f t="shared" ref="GA141:GA150" si="371">BH141+BV141+CJ141+CX141</f>
        <v>0</v>
      </c>
      <c r="GB141" s="64">
        <f t="shared" ref="GB141:GB150" si="372">BI141+BW141+CK141+CY141</f>
        <v>0</v>
      </c>
      <c r="GC141" s="64">
        <f t="shared" ref="GC141:GC150" si="373">BJ141+BX141+CL141+CZ141</f>
        <v>0</v>
      </c>
      <c r="GD141" s="64">
        <f t="shared" ref="GD141:GD150" si="374">BK141+BY141+CM141+DA141</f>
        <v>6613.3149999999996</v>
      </c>
      <c r="GE141" s="64">
        <f t="shared" ref="GE141:GE150" si="375">BL141+BZ141+CN141+DB141</f>
        <v>6613.3149999999996</v>
      </c>
    </row>
    <row r="142" spans="1:187" s="35" customFormat="1" ht="25.5" hidden="1" outlineLevel="1">
      <c r="A142" s="57" t="s">
        <v>597</v>
      </c>
      <c r="B142" s="65" t="s">
        <v>595</v>
      </c>
      <c r="C142" s="70"/>
      <c r="D142" s="283"/>
      <c r="E142" s="373"/>
      <c r="F142" s="55"/>
      <c r="G142" s="245"/>
      <c r="H142" s="245"/>
      <c r="I142" s="245"/>
      <c r="J142" s="245">
        <v>2021</v>
      </c>
      <c r="K142" s="245">
        <v>2021</v>
      </c>
      <c r="L142" s="245"/>
      <c r="M142" s="34">
        <f t="shared" si="302"/>
        <v>2930.7539999999999</v>
      </c>
      <c r="N142" s="34"/>
      <c r="O142" s="34">
        <f t="shared" si="303"/>
        <v>2930.7539999999999</v>
      </c>
      <c r="P142" s="34">
        <f t="shared" si="304"/>
        <v>0</v>
      </c>
      <c r="Q142" s="34">
        <f t="shared" si="304"/>
        <v>0</v>
      </c>
      <c r="R142" s="34">
        <f t="shared" si="304"/>
        <v>0</v>
      </c>
      <c r="S142" s="34">
        <f t="shared" si="304"/>
        <v>0</v>
      </c>
      <c r="T142" s="34">
        <f t="shared" si="304"/>
        <v>0</v>
      </c>
      <c r="U142" s="34">
        <f t="shared" si="304"/>
        <v>0</v>
      </c>
      <c r="V142" s="66">
        <f t="shared" si="260"/>
        <v>0</v>
      </c>
      <c r="W142" s="34"/>
      <c r="X142" s="34"/>
      <c r="Y142" s="34"/>
      <c r="Z142" s="34"/>
      <c r="AA142" s="34"/>
      <c r="AB142" s="34"/>
      <c r="AC142" s="34"/>
      <c r="AD142" s="34"/>
      <c r="AE142" s="34"/>
      <c r="AF142" s="34"/>
      <c r="AG142" s="34">
        <f t="shared" si="309"/>
        <v>0</v>
      </c>
      <c r="AH142" s="34">
        <f t="shared" si="309"/>
        <v>0</v>
      </c>
      <c r="AI142" s="34">
        <f t="shared" si="244"/>
        <v>0</v>
      </c>
      <c r="AJ142" s="34"/>
      <c r="AK142" s="34"/>
      <c r="AL142" s="34"/>
      <c r="AM142" s="34"/>
      <c r="AN142" s="34"/>
      <c r="AO142" s="34"/>
      <c r="AP142" s="34"/>
      <c r="AQ142" s="34"/>
      <c r="AR142" s="34"/>
      <c r="AS142" s="34">
        <f t="shared" si="310"/>
        <v>2930.7539999999999</v>
      </c>
      <c r="AT142" s="34">
        <f t="shared" si="310"/>
        <v>2930.7539999999999</v>
      </c>
      <c r="AU142" s="34"/>
      <c r="AV142" s="34">
        <f t="shared" si="305"/>
        <v>0</v>
      </c>
      <c r="AW142" s="34">
        <f t="shared" si="305"/>
        <v>0</v>
      </c>
      <c r="AX142" s="34"/>
      <c r="AY142" s="34">
        <f t="shared" si="306"/>
        <v>0</v>
      </c>
      <c r="AZ142" s="34">
        <f t="shared" si="306"/>
        <v>0</v>
      </c>
      <c r="BA142" s="34"/>
      <c r="BB142" s="34"/>
      <c r="BC142" s="34"/>
      <c r="BD142" s="34"/>
      <c r="BE142" s="34"/>
      <c r="BF142" s="34"/>
      <c r="BG142" s="34"/>
      <c r="BH142" s="34"/>
      <c r="BI142" s="34"/>
      <c r="BJ142" s="34"/>
      <c r="BK142" s="34"/>
      <c r="BL142" s="34"/>
      <c r="BM142" s="34">
        <f t="shared" si="307"/>
        <v>0</v>
      </c>
      <c r="BN142" s="34">
        <f t="shared" si="307"/>
        <v>0</v>
      </c>
      <c r="BO142" s="34"/>
      <c r="BP142" s="34"/>
      <c r="BQ142" s="34"/>
      <c r="BR142" s="34"/>
      <c r="BS142" s="34"/>
      <c r="BT142" s="34"/>
      <c r="BU142" s="34"/>
      <c r="BV142" s="34"/>
      <c r="BW142" s="34"/>
      <c r="BX142" s="34"/>
      <c r="BY142" s="34"/>
      <c r="BZ142" s="34"/>
      <c r="CA142" s="34">
        <f t="shared" si="311"/>
        <v>2930.7539999999999</v>
      </c>
      <c r="CB142" s="34">
        <f t="shared" si="311"/>
        <v>2930.7539999999999</v>
      </c>
      <c r="CC142" s="34"/>
      <c r="CD142" s="34"/>
      <c r="CE142" s="34"/>
      <c r="CF142" s="34"/>
      <c r="CG142" s="34"/>
      <c r="CH142" s="34"/>
      <c r="CI142" s="34"/>
      <c r="CJ142" s="34"/>
      <c r="CK142" s="34">
        <v>2930.7539999999999</v>
      </c>
      <c r="CL142" s="34">
        <v>2930.7539999999999</v>
      </c>
      <c r="CM142" s="34"/>
      <c r="CN142" s="34"/>
      <c r="CO142" s="34">
        <f t="shared" si="308"/>
        <v>0</v>
      </c>
      <c r="CP142" s="34">
        <f t="shared" si="308"/>
        <v>0</v>
      </c>
      <c r="CQ142" s="34"/>
      <c r="CR142" s="34"/>
      <c r="CS142" s="34"/>
      <c r="CT142" s="34"/>
      <c r="CU142" s="34"/>
      <c r="CV142" s="34"/>
      <c r="CW142" s="34"/>
      <c r="CX142" s="34"/>
      <c r="CY142" s="34"/>
      <c r="CZ142" s="34"/>
      <c r="DA142" s="34"/>
      <c r="DB142" s="34"/>
      <c r="DC142" s="245"/>
      <c r="DD142" s="245"/>
      <c r="DE142" s="245"/>
      <c r="DF142" s="245"/>
      <c r="DG142" s="245"/>
      <c r="DH142" s="245"/>
      <c r="DI142" s="245"/>
      <c r="DJ142" s="245"/>
      <c r="DK142" s="33"/>
      <c r="DL142" s="33"/>
      <c r="DM142" s="33"/>
      <c r="DN142" s="64">
        <f t="shared" ref="DN142:DN150" si="376">DP142+DR142+DT142+DV142+DX142+DZ142</f>
        <v>0</v>
      </c>
      <c r="DO142" s="64">
        <f t="shared" si="314"/>
        <v>0</v>
      </c>
      <c r="DP142" s="64">
        <f t="shared" ref="DP142:DP150" si="377">BA142</f>
        <v>0</v>
      </c>
      <c r="DQ142" s="64">
        <f t="shared" si="315"/>
        <v>0</v>
      </c>
      <c r="DR142" s="64">
        <f t="shared" si="316"/>
        <v>0</v>
      </c>
      <c r="DS142" s="64">
        <f t="shared" si="317"/>
        <v>0</v>
      </c>
      <c r="DT142" s="64">
        <f t="shared" si="318"/>
        <v>0</v>
      </c>
      <c r="DU142" s="64">
        <f t="shared" si="319"/>
        <v>0</v>
      </c>
      <c r="DV142" s="64">
        <f t="shared" si="320"/>
        <v>0</v>
      </c>
      <c r="DW142" s="64">
        <f t="shared" si="321"/>
        <v>0</v>
      </c>
      <c r="DX142" s="64">
        <f t="shared" si="322"/>
        <v>0</v>
      </c>
      <c r="DY142" s="64">
        <f t="shared" si="323"/>
        <v>0</v>
      </c>
      <c r="DZ142" s="64">
        <f t="shared" si="324"/>
        <v>0</v>
      </c>
      <c r="EA142" s="64">
        <f t="shared" si="325"/>
        <v>0</v>
      </c>
      <c r="EB142" s="64">
        <f t="shared" ref="EB142:EB150" si="378">ED142+EF142+EH142+EJ142+EL142+EN142</f>
        <v>0</v>
      </c>
      <c r="EC142" s="64">
        <f t="shared" si="326"/>
        <v>0</v>
      </c>
      <c r="ED142" s="64">
        <f t="shared" si="327"/>
        <v>0</v>
      </c>
      <c r="EE142" s="64">
        <f t="shared" si="328"/>
        <v>0</v>
      </c>
      <c r="EF142" s="64">
        <f t="shared" si="329"/>
        <v>0</v>
      </c>
      <c r="EG142" s="64">
        <f t="shared" si="330"/>
        <v>0</v>
      </c>
      <c r="EH142" s="64">
        <f t="shared" si="331"/>
        <v>0</v>
      </c>
      <c r="EI142" s="64">
        <f t="shared" si="332"/>
        <v>0</v>
      </c>
      <c r="EJ142" s="64">
        <f t="shared" si="333"/>
        <v>0</v>
      </c>
      <c r="EK142" s="64">
        <f t="shared" si="334"/>
        <v>0</v>
      </c>
      <c r="EL142" s="64">
        <f t="shared" si="335"/>
        <v>0</v>
      </c>
      <c r="EM142" s="64">
        <f t="shared" si="336"/>
        <v>0</v>
      </c>
      <c r="EN142" s="64">
        <f t="shared" si="337"/>
        <v>0</v>
      </c>
      <c r="EO142" s="64">
        <f t="shared" si="338"/>
        <v>0</v>
      </c>
      <c r="EP142" s="64">
        <f t="shared" ref="EP142:EP150" si="379">ER142+ET142+EV142+EX142+EZ142+FB142</f>
        <v>2930.7539999999999</v>
      </c>
      <c r="EQ142" s="64">
        <f t="shared" si="339"/>
        <v>2930.7539999999999</v>
      </c>
      <c r="ER142" s="64">
        <f t="shared" si="340"/>
        <v>0</v>
      </c>
      <c r="ES142" s="64">
        <f t="shared" si="341"/>
        <v>0</v>
      </c>
      <c r="ET142" s="64">
        <f t="shared" si="342"/>
        <v>0</v>
      </c>
      <c r="EU142" s="64">
        <f t="shared" si="343"/>
        <v>0</v>
      </c>
      <c r="EV142" s="64">
        <f t="shared" si="344"/>
        <v>0</v>
      </c>
      <c r="EW142" s="64">
        <f t="shared" si="345"/>
        <v>0</v>
      </c>
      <c r="EX142" s="64">
        <f t="shared" si="346"/>
        <v>0</v>
      </c>
      <c r="EY142" s="64">
        <f t="shared" si="347"/>
        <v>0</v>
      </c>
      <c r="EZ142" s="64">
        <f t="shared" si="348"/>
        <v>2930.7539999999999</v>
      </c>
      <c r="FA142" s="64">
        <f t="shared" si="349"/>
        <v>2930.7539999999999</v>
      </c>
      <c r="FB142" s="64">
        <f t="shared" si="350"/>
        <v>0</v>
      </c>
      <c r="FC142" s="64">
        <f t="shared" si="351"/>
        <v>0</v>
      </c>
      <c r="FD142" s="64">
        <f t="shared" ref="FD142:FD150" si="380">FF142+FH142+FJ142+FL142+FN142+FP142</f>
        <v>0</v>
      </c>
      <c r="FE142" s="64">
        <f t="shared" si="352"/>
        <v>0</v>
      </c>
      <c r="FF142" s="64">
        <f t="shared" si="353"/>
        <v>0</v>
      </c>
      <c r="FG142" s="64">
        <f t="shared" si="354"/>
        <v>0</v>
      </c>
      <c r="FH142" s="64">
        <f t="shared" si="355"/>
        <v>0</v>
      </c>
      <c r="FI142" s="64">
        <f t="shared" si="356"/>
        <v>0</v>
      </c>
      <c r="FJ142" s="64">
        <f t="shared" si="357"/>
        <v>0</v>
      </c>
      <c r="FK142" s="64">
        <f t="shared" si="358"/>
        <v>0</v>
      </c>
      <c r="FL142" s="64">
        <f t="shared" si="359"/>
        <v>0</v>
      </c>
      <c r="FM142" s="64">
        <f t="shared" si="360"/>
        <v>0</v>
      </c>
      <c r="FN142" s="64">
        <f t="shared" si="361"/>
        <v>0</v>
      </c>
      <c r="FO142" s="64">
        <f t="shared" si="362"/>
        <v>0</v>
      </c>
      <c r="FP142" s="64">
        <f t="shared" si="363"/>
        <v>0</v>
      </c>
      <c r="FQ142" s="64">
        <f t="shared" si="364"/>
        <v>0</v>
      </c>
      <c r="FR142" s="380">
        <f t="shared" si="312"/>
        <v>2930.7539999999999</v>
      </c>
      <c r="FS142" s="380">
        <f t="shared" si="313"/>
        <v>2930.7539999999999</v>
      </c>
      <c r="FT142" s="64">
        <f t="shared" ref="FT142:FT150" si="381">BA142+BO142+CC142+CQ142</f>
        <v>0</v>
      </c>
      <c r="FU142" s="64">
        <f t="shared" si="365"/>
        <v>0</v>
      </c>
      <c r="FV142" s="64">
        <f t="shared" si="366"/>
        <v>0</v>
      </c>
      <c r="FW142" s="64">
        <f t="shared" si="367"/>
        <v>0</v>
      </c>
      <c r="FX142" s="64">
        <f t="shared" si="368"/>
        <v>0</v>
      </c>
      <c r="FY142" s="64">
        <f t="shared" si="369"/>
        <v>0</v>
      </c>
      <c r="FZ142" s="64">
        <f t="shared" si="370"/>
        <v>0</v>
      </c>
      <c r="GA142" s="64">
        <f t="shared" si="371"/>
        <v>0</v>
      </c>
      <c r="GB142" s="64">
        <f t="shared" si="372"/>
        <v>2930.7539999999999</v>
      </c>
      <c r="GC142" s="64">
        <f t="shared" si="373"/>
        <v>2930.7539999999999</v>
      </c>
      <c r="GD142" s="64">
        <f t="shared" si="374"/>
        <v>0</v>
      </c>
      <c r="GE142" s="64">
        <f t="shared" si="375"/>
        <v>0</v>
      </c>
    </row>
    <row r="143" spans="1:187" s="35" customFormat="1" ht="25.5" hidden="1" outlineLevel="1">
      <c r="A143" s="57"/>
      <c r="B143" s="65" t="s">
        <v>631</v>
      </c>
      <c r="C143" s="70"/>
      <c r="D143" s="283"/>
      <c r="E143" s="373"/>
      <c r="F143" s="55"/>
      <c r="G143" s="245"/>
      <c r="H143" s="245"/>
      <c r="I143" s="245"/>
      <c r="J143" s="245"/>
      <c r="K143" s="245"/>
      <c r="L143" s="245"/>
      <c r="M143" s="34"/>
      <c r="N143" s="34"/>
      <c r="O143" s="34"/>
      <c r="P143" s="34"/>
      <c r="Q143" s="34"/>
      <c r="R143" s="34"/>
      <c r="S143" s="34"/>
      <c r="T143" s="34"/>
      <c r="U143" s="34"/>
      <c r="V143" s="66"/>
      <c r="W143" s="34"/>
      <c r="X143" s="34"/>
      <c r="Y143" s="34"/>
      <c r="Z143" s="34"/>
      <c r="AA143" s="34"/>
      <c r="AB143" s="34"/>
      <c r="AC143" s="34"/>
      <c r="AD143" s="34"/>
      <c r="AE143" s="34"/>
      <c r="AF143" s="34"/>
      <c r="AG143" s="34"/>
      <c r="AH143" s="34"/>
      <c r="AI143" s="34">
        <f t="shared" si="244"/>
        <v>105</v>
      </c>
      <c r="AJ143" s="34">
        <v>105</v>
      </c>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245"/>
      <c r="DD143" s="245"/>
      <c r="DE143" s="245"/>
      <c r="DF143" s="245"/>
      <c r="DG143" s="245"/>
      <c r="DH143" s="245"/>
      <c r="DI143" s="245"/>
      <c r="DJ143" s="245"/>
      <c r="DK143" s="33"/>
      <c r="DL143" s="33"/>
      <c r="DM143" s="33"/>
      <c r="DN143" s="64">
        <f t="shared" si="376"/>
        <v>0</v>
      </c>
      <c r="DO143" s="64">
        <f t="shared" si="314"/>
        <v>0</v>
      </c>
      <c r="DP143" s="64">
        <f t="shared" si="377"/>
        <v>0</v>
      </c>
      <c r="DQ143" s="64">
        <f t="shared" si="315"/>
        <v>0</v>
      </c>
      <c r="DR143" s="64">
        <f t="shared" si="316"/>
        <v>0</v>
      </c>
      <c r="DS143" s="64">
        <f t="shared" si="317"/>
        <v>0</v>
      </c>
      <c r="DT143" s="64">
        <f t="shared" si="318"/>
        <v>0</v>
      </c>
      <c r="DU143" s="64">
        <f t="shared" si="319"/>
        <v>0</v>
      </c>
      <c r="DV143" s="64">
        <f t="shared" si="320"/>
        <v>0</v>
      </c>
      <c r="DW143" s="64">
        <f t="shared" si="321"/>
        <v>0</v>
      </c>
      <c r="DX143" s="64">
        <f t="shared" si="322"/>
        <v>0</v>
      </c>
      <c r="DY143" s="64">
        <f t="shared" si="323"/>
        <v>0</v>
      </c>
      <c r="DZ143" s="64">
        <f t="shared" si="324"/>
        <v>0</v>
      </c>
      <c r="EA143" s="64">
        <f t="shared" si="325"/>
        <v>0</v>
      </c>
      <c r="EB143" s="64">
        <f t="shared" si="378"/>
        <v>0</v>
      </c>
      <c r="EC143" s="64">
        <f t="shared" si="326"/>
        <v>0</v>
      </c>
      <c r="ED143" s="64">
        <f t="shared" si="327"/>
        <v>0</v>
      </c>
      <c r="EE143" s="64">
        <f t="shared" si="328"/>
        <v>0</v>
      </c>
      <c r="EF143" s="64">
        <f t="shared" si="329"/>
        <v>0</v>
      </c>
      <c r="EG143" s="64">
        <f t="shared" si="330"/>
        <v>0</v>
      </c>
      <c r="EH143" s="64">
        <f t="shared" si="331"/>
        <v>0</v>
      </c>
      <c r="EI143" s="64">
        <f t="shared" si="332"/>
        <v>0</v>
      </c>
      <c r="EJ143" s="64">
        <f t="shared" si="333"/>
        <v>0</v>
      </c>
      <c r="EK143" s="64">
        <f t="shared" si="334"/>
        <v>0</v>
      </c>
      <c r="EL143" s="64">
        <f t="shared" si="335"/>
        <v>0</v>
      </c>
      <c r="EM143" s="64">
        <f t="shared" si="336"/>
        <v>0</v>
      </c>
      <c r="EN143" s="64">
        <f t="shared" si="337"/>
        <v>0</v>
      </c>
      <c r="EO143" s="64">
        <f t="shared" si="338"/>
        <v>0</v>
      </c>
      <c r="EP143" s="64">
        <f t="shared" si="379"/>
        <v>0</v>
      </c>
      <c r="EQ143" s="64">
        <f t="shared" si="339"/>
        <v>0</v>
      </c>
      <c r="ER143" s="64">
        <f t="shared" si="340"/>
        <v>0</v>
      </c>
      <c r="ES143" s="64">
        <f t="shared" si="341"/>
        <v>0</v>
      </c>
      <c r="ET143" s="64">
        <f t="shared" si="342"/>
        <v>0</v>
      </c>
      <c r="EU143" s="64">
        <f t="shared" si="343"/>
        <v>0</v>
      </c>
      <c r="EV143" s="64">
        <f t="shared" si="344"/>
        <v>0</v>
      </c>
      <c r="EW143" s="64">
        <f t="shared" si="345"/>
        <v>0</v>
      </c>
      <c r="EX143" s="64">
        <f t="shared" si="346"/>
        <v>0</v>
      </c>
      <c r="EY143" s="64">
        <f t="shared" si="347"/>
        <v>0</v>
      </c>
      <c r="EZ143" s="64">
        <f t="shared" si="348"/>
        <v>0</v>
      </c>
      <c r="FA143" s="64">
        <f t="shared" si="349"/>
        <v>0</v>
      </c>
      <c r="FB143" s="64">
        <f t="shared" si="350"/>
        <v>0</v>
      </c>
      <c r="FC143" s="64">
        <f t="shared" si="351"/>
        <v>0</v>
      </c>
      <c r="FD143" s="64">
        <f t="shared" si="380"/>
        <v>0</v>
      </c>
      <c r="FE143" s="64">
        <f t="shared" si="352"/>
        <v>0</v>
      </c>
      <c r="FF143" s="64">
        <f t="shared" si="353"/>
        <v>0</v>
      </c>
      <c r="FG143" s="64">
        <f t="shared" si="354"/>
        <v>0</v>
      </c>
      <c r="FH143" s="64">
        <f t="shared" si="355"/>
        <v>0</v>
      </c>
      <c r="FI143" s="64">
        <f t="shared" si="356"/>
        <v>0</v>
      </c>
      <c r="FJ143" s="64">
        <f t="shared" si="357"/>
        <v>0</v>
      </c>
      <c r="FK143" s="64">
        <f t="shared" si="358"/>
        <v>0</v>
      </c>
      <c r="FL143" s="64">
        <f t="shared" si="359"/>
        <v>0</v>
      </c>
      <c r="FM143" s="64">
        <f t="shared" si="360"/>
        <v>0</v>
      </c>
      <c r="FN143" s="64">
        <f t="shared" si="361"/>
        <v>0</v>
      </c>
      <c r="FO143" s="64">
        <f t="shared" si="362"/>
        <v>0</v>
      </c>
      <c r="FP143" s="64">
        <f t="shared" si="363"/>
        <v>0</v>
      </c>
      <c r="FQ143" s="64">
        <f t="shared" si="364"/>
        <v>0</v>
      </c>
      <c r="FR143" s="380">
        <f t="shared" si="312"/>
        <v>0</v>
      </c>
      <c r="FS143" s="380">
        <f t="shared" si="313"/>
        <v>0</v>
      </c>
      <c r="FT143" s="64">
        <f t="shared" si="381"/>
        <v>0</v>
      </c>
      <c r="FU143" s="64">
        <f t="shared" si="365"/>
        <v>0</v>
      </c>
      <c r="FV143" s="64">
        <f t="shared" si="366"/>
        <v>0</v>
      </c>
      <c r="FW143" s="64">
        <f t="shared" si="367"/>
        <v>0</v>
      </c>
      <c r="FX143" s="64">
        <f t="shared" si="368"/>
        <v>0</v>
      </c>
      <c r="FY143" s="64">
        <f t="shared" si="369"/>
        <v>0</v>
      </c>
      <c r="FZ143" s="64">
        <f t="shared" si="370"/>
        <v>0</v>
      </c>
      <c r="GA143" s="64">
        <f t="shared" si="371"/>
        <v>0</v>
      </c>
      <c r="GB143" s="64">
        <f t="shared" si="372"/>
        <v>0</v>
      </c>
      <c r="GC143" s="64">
        <f t="shared" si="373"/>
        <v>0</v>
      </c>
      <c r="GD143" s="64">
        <f t="shared" si="374"/>
        <v>0</v>
      </c>
      <c r="GE143" s="64">
        <f t="shared" si="375"/>
        <v>0</v>
      </c>
    </row>
    <row r="144" spans="1:187" s="35" customFormat="1" ht="35.25" hidden="1" customHeight="1" outlineLevel="1">
      <c r="A144" s="57" t="s">
        <v>598</v>
      </c>
      <c r="B144" s="65" t="s">
        <v>256</v>
      </c>
      <c r="C144" s="70" t="s">
        <v>168</v>
      </c>
      <c r="D144" s="283" t="s">
        <v>363</v>
      </c>
      <c r="E144" s="373" t="s">
        <v>43</v>
      </c>
      <c r="F144" s="55"/>
      <c r="G144" s="245" t="s">
        <v>13</v>
      </c>
      <c r="H144" s="245"/>
      <c r="I144" s="245"/>
      <c r="J144" s="245">
        <v>2021</v>
      </c>
      <c r="K144" s="245">
        <v>2021</v>
      </c>
      <c r="L144" s="245"/>
      <c r="M144" s="34">
        <f>+P144+R144+T144+AG144+AS144+AV144</f>
        <v>4884.47</v>
      </c>
      <c r="N144" s="34"/>
      <c r="O144" s="34">
        <f t="shared" si="303"/>
        <v>4884.47</v>
      </c>
      <c r="P144" s="34">
        <f t="shared" si="304"/>
        <v>0</v>
      </c>
      <c r="Q144" s="34">
        <f t="shared" si="304"/>
        <v>0</v>
      </c>
      <c r="R144" s="34">
        <f t="shared" si="304"/>
        <v>0</v>
      </c>
      <c r="S144" s="34">
        <f t="shared" si="304"/>
        <v>0</v>
      </c>
      <c r="T144" s="34">
        <f t="shared" si="304"/>
        <v>0</v>
      </c>
      <c r="U144" s="34">
        <f t="shared" si="304"/>
        <v>0</v>
      </c>
      <c r="V144" s="66">
        <f t="shared" si="260"/>
        <v>0</v>
      </c>
      <c r="W144" s="34"/>
      <c r="X144" s="34"/>
      <c r="Y144" s="34"/>
      <c r="Z144" s="34"/>
      <c r="AA144" s="34"/>
      <c r="AB144" s="34"/>
      <c r="AC144" s="34"/>
      <c r="AD144" s="34"/>
      <c r="AE144" s="34"/>
      <c r="AF144" s="34"/>
      <c r="AG144" s="34">
        <f t="shared" si="309"/>
        <v>0</v>
      </c>
      <c r="AH144" s="34">
        <f t="shared" si="309"/>
        <v>0</v>
      </c>
      <c r="AI144" s="34">
        <f t="shared" si="244"/>
        <v>0</v>
      </c>
      <c r="AJ144" s="34"/>
      <c r="AK144" s="34"/>
      <c r="AL144" s="34"/>
      <c r="AM144" s="34"/>
      <c r="AN144" s="34"/>
      <c r="AO144" s="34"/>
      <c r="AP144" s="34"/>
      <c r="AQ144" s="34"/>
      <c r="AR144" s="34"/>
      <c r="AS144" s="34">
        <f t="shared" si="310"/>
        <v>4884.47</v>
      </c>
      <c r="AT144" s="34">
        <f t="shared" si="310"/>
        <v>4884.47</v>
      </c>
      <c r="AU144" s="34"/>
      <c r="AV144" s="34">
        <f t="shared" si="305"/>
        <v>0</v>
      </c>
      <c r="AW144" s="34">
        <f t="shared" si="305"/>
        <v>0</v>
      </c>
      <c r="AX144" s="34"/>
      <c r="AY144" s="34">
        <f t="shared" si="306"/>
        <v>0</v>
      </c>
      <c r="AZ144" s="34">
        <f t="shared" si="306"/>
        <v>0</v>
      </c>
      <c r="BA144" s="34"/>
      <c r="BB144" s="34"/>
      <c r="BC144" s="34"/>
      <c r="BD144" s="34"/>
      <c r="BE144" s="34"/>
      <c r="BF144" s="34"/>
      <c r="BG144" s="34"/>
      <c r="BH144" s="34"/>
      <c r="BI144" s="34"/>
      <c r="BJ144" s="34"/>
      <c r="BK144" s="34"/>
      <c r="BL144" s="34"/>
      <c r="BM144" s="34">
        <f t="shared" si="307"/>
        <v>0</v>
      </c>
      <c r="BN144" s="34">
        <f t="shared" si="307"/>
        <v>0</v>
      </c>
      <c r="BO144" s="34"/>
      <c r="BP144" s="34"/>
      <c r="BQ144" s="34"/>
      <c r="BR144" s="34"/>
      <c r="BS144" s="34"/>
      <c r="BT144" s="34"/>
      <c r="BU144" s="34"/>
      <c r="BV144" s="34"/>
      <c r="BW144" s="34"/>
      <c r="BX144" s="34"/>
      <c r="BY144" s="34"/>
      <c r="BZ144" s="34"/>
      <c r="CA144" s="34">
        <f t="shared" si="311"/>
        <v>4884.47</v>
      </c>
      <c r="CB144" s="34">
        <f t="shared" si="311"/>
        <v>4884.47</v>
      </c>
      <c r="CC144" s="34"/>
      <c r="CD144" s="34"/>
      <c r="CE144" s="34"/>
      <c r="CF144" s="34"/>
      <c r="CG144" s="34"/>
      <c r="CH144" s="34"/>
      <c r="CI144" s="34"/>
      <c r="CJ144" s="34"/>
      <c r="CK144" s="34">
        <v>4884.47</v>
      </c>
      <c r="CL144" s="34">
        <v>4884.47</v>
      </c>
      <c r="CM144" s="34"/>
      <c r="CN144" s="34"/>
      <c r="CO144" s="34">
        <f t="shared" si="308"/>
        <v>0</v>
      </c>
      <c r="CP144" s="34">
        <f t="shared" si="308"/>
        <v>0</v>
      </c>
      <c r="CQ144" s="34"/>
      <c r="CR144" s="34"/>
      <c r="CS144" s="34"/>
      <c r="CT144" s="34"/>
      <c r="CU144" s="34"/>
      <c r="CV144" s="34"/>
      <c r="CW144" s="34"/>
      <c r="CX144" s="34"/>
      <c r="CY144" s="34"/>
      <c r="CZ144" s="34"/>
      <c r="DA144" s="34"/>
      <c r="DB144" s="34"/>
      <c r="DC144" s="245"/>
      <c r="DD144" s="245"/>
      <c r="DE144" s="245"/>
      <c r="DF144" s="245"/>
      <c r="DG144" s="245"/>
      <c r="DH144" s="245"/>
      <c r="DI144" s="245"/>
      <c r="DJ144" s="245"/>
      <c r="DK144" s="33"/>
      <c r="DL144" s="33"/>
      <c r="DM144" s="33"/>
      <c r="DN144" s="64">
        <f t="shared" si="376"/>
        <v>0</v>
      </c>
      <c r="DO144" s="64">
        <f t="shared" si="314"/>
        <v>0</v>
      </c>
      <c r="DP144" s="64">
        <f t="shared" si="377"/>
        <v>0</v>
      </c>
      <c r="DQ144" s="64">
        <f t="shared" si="315"/>
        <v>0</v>
      </c>
      <c r="DR144" s="64">
        <f t="shared" si="316"/>
        <v>0</v>
      </c>
      <c r="DS144" s="64">
        <f t="shared" si="317"/>
        <v>0</v>
      </c>
      <c r="DT144" s="64">
        <f t="shared" si="318"/>
        <v>0</v>
      </c>
      <c r="DU144" s="64">
        <f t="shared" si="319"/>
        <v>0</v>
      </c>
      <c r="DV144" s="64">
        <f t="shared" si="320"/>
        <v>0</v>
      </c>
      <c r="DW144" s="64">
        <f t="shared" si="321"/>
        <v>0</v>
      </c>
      <c r="DX144" s="64">
        <f t="shared" si="322"/>
        <v>0</v>
      </c>
      <c r="DY144" s="64">
        <f t="shared" si="323"/>
        <v>0</v>
      </c>
      <c r="DZ144" s="64">
        <f t="shared" si="324"/>
        <v>0</v>
      </c>
      <c r="EA144" s="64">
        <f t="shared" si="325"/>
        <v>0</v>
      </c>
      <c r="EB144" s="64">
        <f t="shared" si="378"/>
        <v>0</v>
      </c>
      <c r="EC144" s="64">
        <f t="shared" si="326"/>
        <v>0</v>
      </c>
      <c r="ED144" s="64">
        <f t="shared" si="327"/>
        <v>0</v>
      </c>
      <c r="EE144" s="64">
        <f t="shared" si="328"/>
        <v>0</v>
      </c>
      <c r="EF144" s="64">
        <f t="shared" si="329"/>
        <v>0</v>
      </c>
      <c r="EG144" s="64">
        <f t="shared" si="330"/>
        <v>0</v>
      </c>
      <c r="EH144" s="64">
        <f t="shared" si="331"/>
        <v>0</v>
      </c>
      <c r="EI144" s="64">
        <f t="shared" si="332"/>
        <v>0</v>
      </c>
      <c r="EJ144" s="64">
        <f t="shared" si="333"/>
        <v>0</v>
      </c>
      <c r="EK144" s="64">
        <f t="shared" si="334"/>
        <v>0</v>
      </c>
      <c r="EL144" s="64">
        <f t="shared" si="335"/>
        <v>0</v>
      </c>
      <c r="EM144" s="64">
        <f t="shared" si="336"/>
        <v>0</v>
      </c>
      <c r="EN144" s="64">
        <f t="shared" si="337"/>
        <v>0</v>
      </c>
      <c r="EO144" s="64">
        <f t="shared" si="338"/>
        <v>0</v>
      </c>
      <c r="EP144" s="64">
        <f t="shared" si="379"/>
        <v>4884.47</v>
      </c>
      <c r="EQ144" s="64">
        <f t="shared" si="339"/>
        <v>4884.47</v>
      </c>
      <c r="ER144" s="64">
        <f t="shared" si="340"/>
        <v>0</v>
      </c>
      <c r="ES144" s="64">
        <f t="shared" si="341"/>
        <v>0</v>
      </c>
      <c r="ET144" s="64">
        <f t="shared" si="342"/>
        <v>0</v>
      </c>
      <c r="EU144" s="64">
        <f t="shared" si="343"/>
        <v>0</v>
      </c>
      <c r="EV144" s="64">
        <f t="shared" si="344"/>
        <v>0</v>
      </c>
      <c r="EW144" s="64">
        <f t="shared" si="345"/>
        <v>0</v>
      </c>
      <c r="EX144" s="64">
        <f t="shared" si="346"/>
        <v>0</v>
      </c>
      <c r="EY144" s="64">
        <f t="shared" si="347"/>
        <v>0</v>
      </c>
      <c r="EZ144" s="64">
        <f t="shared" si="348"/>
        <v>4884.47</v>
      </c>
      <c r="FA144" s="64">
        <f t="shared" si="349"/>
        <v>4884.47</v>
      </c>
      <c r="FB144" s="64">
        <f t="shared" si="350"/>
        <v>0</v>
      </c>
      <c r="FC144" s="64">
        <f t="shared" si="351"/>
        <v>0</v>
      </c>
      <c r="FD144" s="64">
        <f t="shared" si="380"/>
        <v>0</v>
      </c>
      <c r="FE144" s="64">
        <f t="shared" si="352"/>
        <v>0</v>
      </c>
      <c r="FF144" s="64">
        <f t="shared" si="353"/>
        <v>0</v>
      </c>
      <c r="FG144" s="64">
        <f t="shared" si="354"/>
        <v>0</v>
      </c>
      <c r="FH144" s="64">
        <f t="shared" si="355"/>
        <v>0</v>
      </c>
      <c r="FI144" s="64">
        <f t="shared" si="356"/>
        <v>0</v>
      </c>
      <c r="FJ144" s="64">
        <f t="shared" si="357"/>
        <v>0</v>
      </c>
      <c r="FK144" s="64">
        <f t="shared" si="358"/>
        <v>0</v>
      </c>
      <c r="FL144" s="64">
        <f t="shared" si="359"/>
        <v>0</v>
      </c>
      <c r="FM144" s="64">
        <f t="shared" si="360"/>
        <v>0</v>
      </c>
      <c r="FN144" s="64">
        <f t="shared" si="361"/>
        <v>0</v>
      </c>
      <c r="FO144" s="64">
        <f t="shared" si="362"/>
        <v>0</v>
      </c>
      <c r="FP144" s="64">
        <f t="shared" si="363"/>
        <v>0</v>
      </c>
      <c r="FQ144" s="64">
        <f t="shared" si="364"/>
        <v>0</v>
      </c>
      <c r="FR144" s="380">
        <f t="shared" si="312"/>
        <v>4884.47</v>
      </c>
      <c r="FS144" s="380">
        <f t="shared" si="313"/>
        <v>4884.47</v>
      </c>
      <c r="FT144" s="64">
        <f t="shared" si="381"/>
        <v>0</v>
      </c>
      <c r="FU144" s="64">
        <f t="shared" si="365"/>
        <v>0</v>
      </c>
      <c r="FV144" s="64">
        <f t="shared" si="366"/>
        <v>0</v>
      </c>
      <c r="FW144" s="64">
        <f t="shared" si="367"/>
        <v>0</v>
      </c>
      <c r="FX144" s="64">
        <f t="shared" si="368"/>
        <v>0</v>
      </c>
      <c r="FY144" s="64">
        <f t="shared" si="369"/>
        <v>0</v>
      </c>
      <c r="FZ144" s="64">
        <f t="shared" si="370"/>
        <v>0</v>
      </c>
      <c r="GA144" s="64">
        <f t="shared" si="371"/>
        <v>0</v>
      </c>
      <c r="GB144" s="64">
        <f t="shared" si="372"/>
        <v>4884.47</v>
      </c>
      <c r="GC144" s="64">
        <f t="shared" si="373"/>
        <v>4884.47</v>
      </c>
      <c r="GD144" s="64">
        <f t="shared" si="374"/>
        <v>0</v>
      </c>
      <c r="GE144" s="64">
        <f t="shared" si="375"/>
        <v>0</v>
      </c>
    </row>
    <row r="145" spans="1:187" s="52" customFormat="1" ht="35.25" hidden="1" customHeight="1" outlineLevel="1">
      <c r="A145" s="376" t="s">
        <v>633</v>
      </c>
      <c r="B145" s="69" t="s">
        <v>632</v>
      </c>
      <c r="C145" s="377"/>
      <c r="D145" s="356"/>
      <c r="E145" s="49"/>
      <c r="F145" s="378"/>
      <c r="G145" s="50"/>
      <c r="H145" s="50"/>
      <c r="I145" s="50"/>
      <c r="J145" s="50">
        <v>2020</v>
      </c>
      <c r="K145" s="50">
        <v>2021</v>
      </c>
      <c r="L145" s="50"/>
      <c r="M145" s="27"/>
      <c r="N145" s="27"/>
      <c r="O145" s="27"/>
      <c r="P145" s="27"/>
      <c r="Q145" s="27"/>
      <c r="R145" s="27"/>
      <c r="S145" s="27"/>
      <c r="T145" s="27"/>
      <c r="U145" s="27"/>
      <c r="V145" s="62"/>
      <c r="W145" s="27"/>
      <c r="X145" s="27"/>
      <c r="Y145" s="27"/>
      <c r="Z145" s="27"/>
      <c r="AA145" s="27"/>
      <c r="AB145" s="27"/>
      <c r="AC145" s="27"/>
      <c r="AD145" s="27"/>
      <c r="AE145" s="27"/>
      <c r="AF145" s="27"/>
      <c r="AG145" s="27"/>
      <c r="AH145" s="27"/>
      <c r="AI145" s="27">
        <f t="shared" si="244"/>
        <v>1893.96</v>
      </c>
      <c r="AJ145" s="27">
        <v>1893.96</v>
      </c>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9"/>
      <c r="DA145" s="29"/>
      <c r="DB145" s="29"/>
      <c r="DC145" s="50"/>
      <c r="DD145" s="50"/>
      <c r="DE145" s="50"/>
      <c r="DF145" s="50"/>
      <c r="DG145" s="50"/>
      <c r="DH145" s="50"/>
      <c r="DI145" s="50"/>
      <c r="DJ145" s="50"/>
      <c r="DK145" s="51"/>
      <c r="DL145" s="51"/>
      <c r="DM145" s="51"/>
      <c r="DN145" s="64">
        <f t="shared" si="376"/>
        <v>0</v>
      </c>
      <c r="DO145" s="64">
        <f t="shared" si="314"/>
        <v>0</v>
      </c>
      <c r="DP145" s="64">
        <f t="shared" si="377"/>
        <v>0</v>
      </c>
      <c r="DQ145" s="64">
        <f t="shared" si="315"/>
        <v>0</v>
      </c>
      <c r="DR145" s="64">
        <f t="shared" si="316"/>
        <v>0</v>
      </c>
      <c r="DS145" s="64">
        <f t="shared" si="317"/>
        <v>0</v>
      </c>
      <c r="DT145" s="64">
        <f t="shared" si="318"/>
        <v>0</v>
      </c>
      <c r="DU145" s="64">
        <f t="shared" si="319"/>
        <v>0</v>
      </c>
      <c r="DV145" s="64">
        <f t="shared" si="320"/>
        <v>0</v>
      </c>
      <c r="DW145" s="64">
        <f t="shared" si="321"/>
        <v>0</v>
      </c>
      <c r="DX145" s="64">
        <f t="shared" si="322"/>
        <v>0</v>
      </c>
      <c r="DY145" s="64">
        <f t="shared" si="323"/>
        <v>0</v>
      </c>
      <c r="DZ145" s="64">
        <f t="shared" si="324"/>
        <v>0</v>
      </c>
      <c r="EA145" s="64">
        <f t="shared" si="325"/>
        <v>0</v>
      </c>
      <c r="EB145" s="64">
        <f t="shared" si="378"/>
        <v>0</v>
      </c>
      <c r="EC145" s="64">
        <f t="shared" si="326"/>
        <v>0</v>
      </c>
      <c r="ED145" s="64">
        <f t="shared" si="327"/>
        <v>0</v>
      </c>
      <c r="EE145" s="64">
        <f t="shared" si="328"/>
        <v>0</v>
      </c>
      <c r="EF145" s="64">
        <f t="shared" si="329"/>
        <v>0</v>
      </c>
      <c r="EG145" s="64">
        <f t="shared" si="330"/>
        <v>0</v>
      </c>
      <c r="EH145" s="64">
        <f t="shared" si="331"/>
        <v>0</v>
      </c>
      <c r="EI145" s="64">
        <f t="shared" si="332"/>
        <v>0</v>
      </c>
      <c r="EJ145" s="64">
        <f t="shared" si="333"/>
        <v>0</v>
      </c>
      <c r="EK145" s="64">
        <f t="shared" si="334"/>
        <v>0</v>
      </c>
      <c r="EL145" s="64">
        <f t="shared" si="335"/>
        <v>0</v>
      </c>
      <c r="EM145" s="64">
        <f t="shared" si="336"/>
        <v>0</v>
      </c>
      <c r="EN145" s="64">
        <f t="shared" si="337"/>
        <v>0</v>
      </c>
      <c r="EO145" s="64">
        <f t="shared" si="338"/>
        <v>0</v>
      </c>
      <c r="EP145" s="64">
        <f t="shared" si="379"/>
        <v>0</v>
      </c>
      <c r="EQ145" s="64">
        <f t="shared" si="339"/>
        <v>0</v>
      </c>
      <c r="ER145" s="64">
        <f t="shared" si="340"/>
        <v>0</v>
      </c>
      <c r="ES145" s="64">
        <f t="shared" si="341"/>
        <v>0</v>
      </c>
      <c r="ET145" s="64">
        <f t="shared" si="342"/>
        <v>0</v>
      </c>
      <c r="EU145" s="64">
        <f t="shared" si="343"/>
        <v>0</v>
      </c>
      <c r="EV145" s="64">
        <f t="shared" si="344"/>
        <v>0</v>
      </c>
      <c r="EW145" s="64">
        <f t="shared" si="345"/>
        <v>0</v>
      </c>
      <c r="EX145" s="64">
        <f t="shared" si="346"/>
        <v>0</v>
      </c>
      <c r="EY145" s="64">
        <f t="shared" si="347"/>
        <v>0</v>
      </c>
      <c r="EZ145" s="64">
        <f t="shared" si="348"/>
        <v>0</v>
      </c>
      <c r="FA145" s="64">
        <f t="shared" si="349"/>
        <v>0</v>
      </c>
      <c r="FB145" s="64">
        <f t="shared" si="350"/>
        <v>0</v>
      </c>
      <c r="FC145" s="64">
        <f t="shared" si="351"/>
        <v>0</v>
      </c>
      <c r="FD145" s="64">
        <f t="shared" si="380"/>
        <v>0</v>
      </c>
      <c r="FE145" s="64">
        <f t="shared" si="352"/>
        <v>0</v>
      </c>
      <c r="FF145" s="64">
        <f t="shared" si="353"/>
        <v>0</v>
      </c>
      <c r="FG145" s="64">
        <f t="shared" si="354"/>
        <v>0</v>
      </c>
      <c r="FH145" s="64">
        <f t="shared" si="355"/>
        <v>0</v>
      </c>
      <c r="FI145" s="64">
        <f t="shared" si="356"/>
        <v>0</v>
      </c>
      <c r="FJ145" s="64">
        <f t="shared" si="357"/>
        <v>0</v>
      </c>
      <c r="FK145" s="64">
        <f t="shared" si="358"/>
        <v>0</v>
      </c>
      <c r="FL145" s="64">
        <f t="shared" si="359"/>
        <v>0</v>
      </c>
      <c r="FM145" s="64">
        <f t="shared" si="360"/>
        <v>0</v>
      </c>
      <c r="FN145" s="64">
        <f t="shared" si="361"/>
        <v>0</v>
      </c>
      <c r="FO145" s="64">
        <f t="shared" si="362"/>
        <v>0</v>
      </c>
      <c r="FP145" s="64">
        <f t="shared" si="363"/>
        <v>0</v>
      </c>
      <c r="FQ145" s="64">
        <f t="shared" si="364"/>
        <v>0</v>
      </c>
      <c r="FR145" s="380">
        <f t="shared" si="312"/>
        <v>0</v>
      </c>
      <c r="FS145" s="380">
        <f t="shared" si="313"/>
        <v>0</v>
      </c>
      <c r="FT145" s="64">
        <f t="shared" si="381"/>
        <v>0</v>
      </c>
      <c r="FU145" s="64">
        <f t="shared" si="365"/>
        <v>0</v>
      </c>
      <c r="FV145" s="64">
        <f t="shared" si="366"/>
        <v>0</v>
      </c>
      <c r="FW145" s="64">
        <f t="shared" si="367"/>
        <v>0</v>
      </c>
      <c r="FX145" s="64">
        <f t="shared" si="368"/>
        <v>0</v>
      </c>
      <c r="FY145" s="64">
        <f t="shared" si="369"/>
        <v>0</v>
      </c>
      <c r="FZ145" s="64">
        <f t="shared" si="370"/>
        <v>0</v>
      </c>
      <c r="GA145" s="64">
        <f t="shared" si="371"/>
        <v>0</v>
      </c>
      <c r="GB145" s="64">
        <f t="shared" si="372"/>
        <v>0</v>
      </c>
      <c r="GC145" s="64">
        <f t="shared" si="373"/>
        <v>0</v>
      </c>
      <c r="GD145" s="64">
        <f t="shared" si="374"/>
        <v>0</v>
      </c>
      <c r="GE145" s="64">
        <f t="shared" si="375"/>
        <v>0</v>
      </c>
    </row>
    <row r="146" spans="1:187" s="35" customFormat="1" ht="24" hidden="1" customHeight="1">
      <c r="A146" s="49" t="s">
        <v>57</v>
      </c>
      <c r="B146" s="523" t="s">
        <v>33</v>
      </c>
      <c r="C146" s="523"/>
      <c r="D146" s="523"/>
      <c r="E146" s="49" t="s">
        <v>6</v>
      </c>
      <c r="F146" s="49"/>
      <c r="G146" s="50" t="s">
        <v>46</v>
      </c>
      <c r="H146" s="27"/>
      <c r="I146" s="27"/>
      <c r="J146" s="50">
        <v>2017</v>
      </c>
      <c r="K146" s="50">
        <v>2018</v>
      </c>
      <c r="L146" s="50"/>
      <c r="M146" s="27">
        <f>+P146+R146+T146+AG146+AS146+AV146</f>
        <v>5860</v>
      </c>
      <c r="N146" s="27"/>
      <c r="O146" s="27">
        <f>+Q146+S146+U146+AH146+AT146+AW146</f>
        <v>5860</v>
      </c>
      <c r="P146" s="27">
        <f t="shared" ref="P146:U148" si="382">BA146+BO146+CC146+CQ146</f>
        <v>5000</v>
      </c>
      <c r="Q146" s="27">
        <f t="shared" si="382"/>
        <v>5000</v>
      </c>
      <c r="R146" s="27">
        <f t="shared" si="382"/>
        <v>860</v>
      </c>
      <c r="S146" s="27">
        <f t="shared" si="382"/>
        <v>860</v>
      </c>
      <c r="T146" s="27">
        <f t="shared" si="382"/>
        <v>0</v>
      </c>
      <c r="U146" s="27">
        <f t="shared" si="382"/>
        <v>0</v>
      </c>
      <c r="V146" s="66">
        <f>SUBTOTAL(9,W146:AE146)</f>
        <v>0</v>
      </c>
      <c r="W146" s="27"/>
      <c r="X146" s="27"/>
      <c r="Y146" s="27"/>
      <c r="Z146" s="27"/>
      <c r="AA146" s="27"/>
      <c r="AB146" s="27"/>
      <c r="AC146" s="27"/>
      <c r="AD146" s="27"/>
      <c r="AE146" s="27"/>
      <c r="AF146" s="27"/>
      <c r="AG146" s="27">
        <f>BG146+BU146+CI146+CW146</f>
        <v>0</v>
      </c>
      <c r="AH146" s="27">
        <f>BH146+BV146+CJ146+CX146</f>
        <v>0</v>
      </c>
      <c r="AI146" s="27">
        <f t="shared" si="244"/>
        <v>5892.1947600000003</v>
      </c>
      <c r="AJ146" s="27">
        <v>5892.1947600000003</v>
      </c>
      <c r="AK146" s="27"/>
      <c r="AL146" s="27"/>
      <c r="AM146" s="27"/>
      <c r="AN146" s="27"/>
      <c r="AO146" s="27"/>
      <c r="AP146" s="27"/>
      <c r="AQ146" s="27"/>
      <c r="AR146" s="27"/>
      <c r="AS146" s="27">
        <f>BI146+BW146+CK146+CY146</f>
        <v>0</v>
      </c>
      <c r="AT146" s="27">
        <f>BJ146+BX146+CL146+CZ146</f>
        <v>0</v>
      </c>
      <c r="AU146" s="27"/>
      <c r="AV146" s="27">
        <f t="shared" si="305"/>
        <v>0</v>
      </c>
      <c r="AW146" s="27">
        <f t="shared" si="305"/>
        <v>0</v>
      </c>
      <c r="AX146" s="27"/>
      <c r="AY146" s="34">
        <f>+BA146+BC146+BE146+BG146+BI146+BK146</f>
        <v>5860</v>
      </c>
      <c r="AZ146" s="34">
        <f>+BB146+BD146+BF146+BH146+BJ146+BL146</f>
        <v>5860</v>
      </c>
      <c r="BA146" s="34">
        <v>5000</v>
      </c>
      <c r="BB146" s="34">
        <v>5000</v>
      </c>
      <c r="BC146" s="34">
        <v>860</v>
      </c>
      <c r="BD146" s="34">
        <v>860</v>
      </c>
      <c r="BE146" s="34"/>
      <c r="BF146" s="34"/>
      <c r="BG146" s="34"/>
      <c r="BH146" s="34"/>
      <c r="BI146" s="34"/>
      <c r="BJ146" s="34"/>
      <c r="BK146" s="34"/>
      <c r="BL146" s="34"/>
      <c r="BM146" s="34">
        <f t="shared" ref="BM146:BN148" si="383">+BO146+BQ146+BS146+BU146+BW146+BY146</f>
        <v>0</v>
      </c>
      <c r="BN146" s="34">
        <f t="shared" si="383"/>
        <v>0</v>
      </c>
      <c r="BO146" s="245"/>
      <c r="BP146" s="245"/>
      <c r="BQ146" s="245"/>
      <c r="BR146" s="245"/>
      <c r="BS146" s="245"/>
      <c r="BT146" s="245"/>
      <c r="BU146" s="245"/>
      <c r="BV146" s="245"/>
      <c r="BW146" s="245"/>
      <c r="BX146" s="245"/>
      <c r="BY146" s="245"/>
      <c r="BZ146" s="245"/>
      <c r="CA146" s="34">
        <f t="shared" ref="CA146:CB146" si="384">SUM(CC146:CM146)</f>
        <v>0</v>
      </c>
      <c r="CB146" s="34">
        <f t="shared" si="384"/>
        <v>0</v>
      </c>
      <c r="CC146" s="245"/>
      <c r="CD146" s="245"/>
      <c r="CE146" s="245"/>
      <c r="CF146" s="245"/>
      <c r="CG146" s="245"/>
      <c r="CH146" s="245"/>
      <c r="CI146" s="245"/>
      <c r="CJ146" s="245"/>
      <c r="CK146" s="245"/>
      <c r="CL146" s="245"/>
      <c r="CM146" s="245"/>
      <c r="CN146" s="245"/>
      <c r="CO146" s="34">
        <f t="shared" si="308"/>
        <v>0</v>
      </c>
      <c r="CP146" s="34">
        <f t="shared" si="308"/>
        <v>0</v>
      </c>
      <c r="CQ146" s="245"/>
      <c r="CR146" s="245"/>
      <c r="CS146" s="245"/>
      <c r="CT146" s="245"/>
      <c r="CU146" s="34"/>
      <c r="CV146" s="34"/>
      <c r="CW146" s="34"/>
      <c r="CX146" s="34"/>
      <c r="CY146" s="34"/>
      <c r="CZ146" s="58"/>
      <c r="DA146" s="58"/>
      <c r="DB146" s="58"/>
      <c r="DC146" s="245">
        <v>0</v>
      </c>
      <c r="DD146" s="245">
        <v>0</v>
      </c>
      <c r="DE146" s="245">
        <v>0</v>
      </c>
      <c r="DF146" s="245">
        <v>1</v>
      </c>
      <c r="DG146" s="245">
        <v>0</v>
      </c>
      <c r="DH146" s="245">
        <f t="shared" ref="DH146" si="385">SUM(DC146:DG146)</f>
        <v>1</v>
      </c>
      <c r="DI146" s="245"/>
      <c r="DJ146" s="245"/>
      <c r="DK146" s="33"/>
      <c r="DL146" s="33"/>
      <c r="DM146" s="33"/>
      <c r="DN146" s="64">
        <f t="shared" si="376"/>
        <v>5860</v>
      </c>
      <c r="DO146" s="64">
        <f t="shared" si="314"/>
        <v>5860</v>
      </c>
      <c r="DP146" s="64">
        <f t="shared" si="377"/>
        <v>5000</v>
      </c>
      <c r="DQ146" s="64">
        <f t="shared" si="315"/>
        <v>5000</v>
      </c>
      <c r="DR146" s="64">
        <f t="shared" si="316"/>
        <v>860</v>
      </c>
      <c r="DS146" s="64">
        <f t="shared" si="317"/>
        <v>860</v>
      </c>
      <c r="DT146" s="64">
        <f t="shared" si="318"/>
        <v>0</v>
      </c>
      <c r="DU146" s="64">
        <f t="shared" si="319"/>
        <v>0</v>
      </c>
      <c r="DV146" s="64">
        <f t="shared" si="320"/>
        <v>0</v>
      </c>
      <c r="DW146" s="64">
        <f t="shared" si="321"/>
        <v>0</v>
      </c>
      <c r="DX146" s="64">
        <f t="shared" si="322"/>
        <v>0</v>
      </c>
      <c r="DY146" s="64">
        <f t="shared" si="323"/>
        <v>0</v>
      </c>
      <c r="DZ146" s="64">
        <f t="shared" si="324"/>
        <v>0</v>
      </c>
      <c r="EA146" s="64">
        <f t="shared" si="325"/>
        <v>0</v>
      </c>
      <c r="EB146" s="64">
        <f t="shared" si="378"/>
        <v>0</v>
      </c>
      <c r="EC146" s="64">
        <f t="shared" si="326"/>
        <v>0</v>
      </c>
      <c r="ED146" s="64">
        <f t="shared" si="327"/>
        <v>0</v>
      </c>
      <c r="EE146" s="64">
        <f t="shared" si="328"/>
        <v>0</v>
      </c>
      <c r="EF146" s="64">
        <f t="shared" si="329"/>
        <v>0</v>
      </c>
      <c r="EG146" s="64">
        <f t="shared" si="330"/>
        <v>0</v>
      </c>
      <c r="EH146" s="64">
        <f t="shared" si="331"/>
        <v>0</v>
      </c>
      <c r="EI146" s="64">
        <f t="shared" si="332"/>
        <v>0</v>
      </c>
      <c r="EJ146" s="64">
        <f t="shared" si="333"/>
        <v>0</v>
      </c>
      <c r="EK146" s="64">
        <f t="shared" si="334"/>
        <v>0</v>
      </c>
      <c r="EL146" s="64">
        <f t="shared" si="335"/>
        <v>0</v>
      </c>
      <c r="EM146" s="64">
        <f t="shared" si="336"/>
        <v>0</v>
      </c>
      <c r="EN146" s="64">
        <f t="shared" si="337"/>
        <v>0</v>
      </c>
      <c r="EO146" s="64">
        <f t="shared" si="338"/>
        <v>0</v>
      </c>
      <c r="EP146" s="64">
        <f t="shared" si="379"/>
        <v>0</v>
      </c>
      <c r="EQ146" s="64">
        <f t="shared" si="339"/>
        <v>0</v>
      </c>
      <c r="ER146" s="64">
        <f t="shared" si="340"/>
        <v>0</v>
      </c>
      <c r="ES146" s="64">
        <f t="shared" si="341"/>
        <v>0</v>
      </c>
      <c r="ET146" s="64">
        <f t="shared" si="342"/>
        <v>0</v>
      </c>
      <c r="EU146" s="64">
        <f t="shared" si="343"/>
        <v>0</v>
      </c>
      <c r="EV146" s="64">
        <f t="shared" si="344"/>
        <v>0</v>
      </c>
      <c r="EW146" s="64">
        <f t="shared" si="345"/>
        <v>0</v>
      </c>
      <c r="EX146" s="64">
        <f t="shared" si="346"/>
        <v>0</v>
      </c>
      <c r="EY146" s="64">
        <f t="shared" si="347"/>
        <v>0</v>
      </c>
      <c r="EZ146" s="64">
        <f t="shared" si="348"/>
        <v>0</v>
      </c>
      <c r="FA146" s="64">
        <f t="shared" si="349"/>
        <v>0</v>
      </c>
      <c r="FB146" s="64">
        <f t="shared" si="350"/>
        <v>0</v>
      </c>
      <c r="FC146" s="64">
        <f t="shared" si="351"/>
        <v>0</v>
      </c>
      <c r="FD146" s="64">
        <f t="shared" si="380"/>
        <v>0</v>
      </c>
      <c r="FE146" s="64">
        <f t="shared" si="352"/>
        <v>0</v>
      </c>
      <c r="FF146" s="64">
        <f t="shared" si="353"/>
        <v>0</v>
      </c>
      <c r="FG146" s="64">
        <f t="shared" si="354"/>
        <v>0</v>
      </c>
      <c r="FH146" s="64">
        <f t="shared" si="355"/>
        <v>0</v>
      </c>
      <c r="FI146" s="64">
        <f t="shared" si="356"/>
        <v>0</v>
      </c>
      <c r="FJ146" s="64">
        <f t="shared" si="357"/>
        <v>0</v>
      </c>
      <c r="FK146" s="64">
        <f t="shared" si="358"/>
        <v>0</v>
      </c>
      <c r="FL146" s="64">
        <f t="shared" si="359"/>
        <v>0</v>
      </c>
      <c r="FM146" s="64">
        <f t="shared" si="360"/>
        <v>0</v>
      </c>
      <c r="FN146" s="64">
        <f t="shared" si="361"/>
        <v>0</v>
      </c>
      <c r="FO146" s="64">
        <f t="shared" si="362"/>
        <v>0</v>
      </c>
      <c r="FP146" s="64">
        <f t="shared" si="363"/>
        <v>0</v>
      </c>
      <c r="FQ146" s="64">
        <f t="shared" si="364"/>
        <v>0</v>
      </c>
      <c r="FR146" s="380">
        <f t="shared" si="312"/>
        <v>5860</v>
      </c>
      <c r="FS146" s="380">
        <f t="shared" si="313"/>
        <v>5860</v>
      </c>
      <c r="FT146" s="64">
        <f t="shared" si="381"/>
        <v>5000</v>
      </c>
      <c r="FU146" s="64">
        <f t="shared" si="365"/>
        <v>5000</v>
      </c>
      <c r="FV146" s="64">
        <f t="shared" si="366"/>
        <v>860</v>
      </c>
      <c r="FW146" s="64">
        <f t="shared" si="367"/>
        <v>860</v>
      </c>
      <c r="FX146" s="64">
        <f t="shared" si="368"/>
        <v>0</v>
      </c>
      <c r="FY146" s="64">
        <f t="shared" si="369"/>
        <v>0</v>
      </c>
      <c r="FZ146" s="64">
        <f t="shared" si="370"/>
        <v>0</v>
      </c>
      <c r="GA146" s="64">
        <f t="shared" si="371"/>
        <v>0</v>
      </c>
      <c r="GB146" s="64">
        <f t="shared" si="372"/>
        <v>0</v>
      </c>
      <c r="GC146" s="64">
        <f t="shared" si="373"/>
        <v>0</v>
      </c>
      <c r="GD146" s="64">
        <f t="shared" si="374"/>
        <v>0</v>
      </c>
      <c r="GE146" s="64">
        <f t="shared" si="375"/>
        <v>0</v>
      </c>
    </row>
    <row r="147" spans="1:187" s="35" customFormat="1" ht="24" hidden="1" customHeight="1">
      <c r="A147" s="49" t="s">
        <v>552</v>
      </c>
      <c r="B147" s="523" t="s">
        <v>551</v>
      </c>
      <c r="C147" s="523"/>
      <c r="D147" s="523"/>
      <c r="E147" s="49" t="s">
        <v>6</v>
      </c>
      <c r="F147" s="49"/>
      <c r="G147" s="50" t="s">
        <v>46</v>
      </c>
      <c r="H147" s="27"/>
      <c r="I147" s="27"/>
      <c r="J147" s="50">
        <v>2019</v>
      </c>
      <c r="K147" s="50">
        <v>2019</v>
      </c>
      <c r="L147" s="50"/>
      <c r="M147" s="27">
        <f t="shared" ref="M147:M148" si="386">+P147+R147+T147+AG147+AS147+AV147</f>
        <v>0</v>
      </c>
      <c r="N147" s="27"/>
      <c r="O147" s="27">
        <f t="shared" ref="O147:O148" si="387">+Q147+S147+U147+AH147+AT147+AW147</f>
        <v>565</v>
      </c>
      <c r="P147" s="27">
        <f t="shared" si="382"/>
        <v>0</v>
      </c>
      <c r="Q147" s="27">
        <f t="shared" si="382"/>
        <v>0</v>
      </c>
      <c r="R147" s="27">
        <f t="shared" si="382"/>
        <v>0</v>
      </c>
      <c r="S147" s="27">
        <f t="shared" si="382"/>
        <v>0</v>
      </c>
      <c r="T147" s="27">
        <f t="shared" si="382"/>
        <v>0</v>
      </c>
      <c r="U147" s="27">
        <f>BF147+BT147+CH147+CV147</f>
        <v>565</v>
      </c>
      <c r="V147" s="66">
        <f t="shared" si="260"/>
        <v>0</v>
      </c>
      <c r="W147" s="27">
        <v>2167</v>
      </c>
      <c r="X147" s="27"/>
      <c r="Y147" s="27"/>
      <c r="Z147" s="27"/>
      <c r="AA147" s="27"/>
      <c r="AB147" s="27"/>
      <c r="AC147" s="27"/>
      <c r="AD147" s="27"/>
      <c r="AE147" s="27"/>
      <c r="AF147" s="27"/>
      <c r="AG147" s="27">
        <f t="shared" ref="AG147:AG148" si="388">BG147+BU147+CI147+CW147</f>
        <v>0</v>
      </c>
      <c r="AH147" s="27">
        <f>BH147+BV147+CJ147+CX147</f>
        <v>0</v>
      </c>
      <c r="AI147" s="27">
        <f t="shared" ref="AI147:AI150" si="389">SUM(AJ147:AR147)</f>
        <v>0</v>
      </c>
      <c r="AJ147" s="27"/>
      <c r="AK147" s="27"/>
      <c r="AL147" s="27"/>
      <c r="AM147" s="27"/>
      <c r="AN147" s="27"/>
      <c r="AO147" s="27"/>
      <c r="AP147" s="27"/>
      <c r="AQ147" s="27"/>
      <c r="AR147" s="27"/>
      <c r="AS147" s="27">
        <f t="shared" ref="AS147:AT148" si="390">BI147+BW147+CK147+CY147</f>
        <v>0</v>
      </c>
      <c r="AT147" s="27">
        <f t="shared" si="390"/>
        <v>0</v>
      </c>
      <c r="AU147" s="27"/>
      <c r="AV147" s="27">
        <f t="shared" si="305"/>
        <v>0</v>
      </c>
      <c r="AW147" s="27">
        <f t="shared" si="305"/>
        <v>0</v>
      </c>
      <c r="AX147" s="27"/>
      <c r="AY147" s="34">
        <f t="shared" ref="AY147:AZ148" si="391">+BA147+BC147+BE147+BG147+BI147+BK147</f>
        <v>0</v>
      </c>
      <c r="AZ147" s="34">
        <f t="shared" si="391"/>
        <v>565</v>
      </c>
      <c r="BA147" s="34"/>
      <c r="BB147" s="34"/>
      <c r="BC147" s="34"/>
      <c r="BD147" s="34"/>
      <c r="BE147" s="34">
        <v>0</v>
      </c>
      <c r="BF147" s="34">
        <v>565</v>
      </c>
      <c r="BG147" s="34"/>
      <c r="BH147" s="34"/>
      <c r="BI147" s="34"/>
      <c r="BJ147" s="34"/>
      <c r="BK147" s="34"/>
      <c r="BL147" s="34"/>
      <c r="BM147" s="34">
        <f t="shared" si="383"/>
        <v>0</v>
      </c>
      <c r="BN147" s="34">
        <f t="shared" si="383"/>
        <v>0</v>
      </c>
      <c r="BO147" s="245"/>
      <c r="BP147" s="245"/>
      <c r="BQ147" s="245"/>
      <c r="BR147" s="245"/>
      <c r="BS147" s="245"/>
      <c r="BT147" s="245"/>
      <c r="BU147" s="245"/>
      <c r="BV147" s="245"/>
      <c r="BW147" s="245"/>
      <c r="BX147" s="245"/>
      <c r="BY147" s="245"/>
      <c r="BZ147" s="245"/>
      <c r="CA147" s="34">
        <f t="shared" ref="CA147:CB148" si="392">+CC147+CE147+CG147+CI147+CK147+CM147</f>
        <v>0</v>
      </c>
      <c r="CB147" s="34">
        <f t="shared" si="392"/>
        <v>0</v>
      </c>
      <c r="CC147" s="245"/>
      <c r="CD147" s="245"/>
      <c r="CE147" s="245"/>
      <c r="CF147" s="245"/>
      <c r="CG147" s="245"/>
      <c r="CH147" s="245"/>
      <c r="CI147" s="245"/>
      <c r="CJ147" s="245"/>
      <c r="CK147" s="245"/>
      <c r="CL147" s="245"/>
      <c r="CM147" s="245"/>
      <c r="CN147" s="245"/>
      <c r="CO147" s="34">
        <f t="shared" si="308"/>
        <v>0</v>
      </c>
      <c r="CP147" s="34">
        <f t="shared" si="308"/>
        <v>0</v>
      </c>
      <c r="CQ147" s="245"/>
      <c r="CR147" s="245"/>
      <c r="CS147" s="245"/>
      <c r="CT147" s="245"/>
      <c r="CU147" s="34"/>
      <c r="CV147" s="34"/>
      <c r="CW147" s="34"/>
      <c r="CX147" s="34"/>
      <c r="CY147" s="34"/>
      <c r="CZ147" s="58"/>
      <c r="DA147" s="58"/>
      <c r="DB147" s="58"/>
      <c r="DC147" s="245"/>
      <c r="DD147" s="245"/>
      <c r="DE147" s="245"/>
      <c r="DF147" s="245"/>
      <c r="DG147" s="245"/>
      <c r="DH147" s="245"/>
      <c r="DI147" s="245"/>
      <c r="DJ147" s="245"/>
      <c r="DK147" s="33"/>
      <c r="DL147" s="33"/>
      <c r="DM147" s="33"/>
      <c r="DN147" s="64">
        <f t="shared" si="376"/>
        <v>0</v>
      </c>
      <c r="DO147" s="64">
        <f t="shared" si="314"/>
        <v>565</v>
      </c>
      <c r="DP147" s="64">
        <f t="shared" si="377"/>
        <v>0</v>
      </c>
      <c r="DQ147" s="64">
        <f t="shared" si="315"/>
        <v>0</v>
      </c>
      <c r="DR147" s="64">
        <f t="shared" si="316"/>
        <v>0</v>
      </c>
      <c r="DS147" s="64">
        <f t="shared" si="317"/>
        <v>0</v>
      </c>
      <c r="DT147" s="64">
        <f t="shared" si="318"/>
        <v>0</v>
      </c>
      <c r="DU147" s="64">
        <f t="shared" si="319"/>
        <v>565</v>
      </c>
      <c r="DV147" s="64">
        <f t="shared" si="320"/>
        <v>0</v>
      </c>
      <c r="DW147" s="64">
        <f t="shared" si="321"/>
        <v>0</v>
      </c>
      <c r="DX147" s="64">
        <f t="shared" si="322"/>
        <v>0</v>
      </c>
      <c r="DY147" s="64">
        <f t="shared" si="323"/>
        <v>0</v>
      </c>
      <c r="DZ147" s="64">
        <f t="shared" si="324"/>
        <v>0</v>
      </c>
      <c r="EA147" s="64">
        <f t="shared" si="325"/>
        <v>0</v>
      </c>
      <c r="EB147" s="64">
        <f t="shared" si="378"/>
        <v>0</v>
      </c>
      <c r="EC147" s="64">
        <f t="shared" si="326"/>
        <v>0</v>
      </c>
      <c r="ED147" s="64">
        <f t="shared" si="327"/>
        <v>0</v>
      </c>
      <c r="EE147" s="64">
        <f t="shared" si="328"/>
        <v>0</v>
      </c>
      <c r="EF147" s="64">
        <f t="shared" si="329"/>
        <v>0</v>
      </c>
      <c r="EG147" s="64">
        <f t="shared" si="330"/>
        <v>0</v>
      </c>
      <c r="EH147" s="64">
        <f t="shared" si="331"/>
        <v>0</v>
      </c>
      <c r="EI147" s="64">
        <f t="shared" si="332"/>
        <v>0</v>
      </c>
      <c r="EJ147" s="64">
        <f t="shared" si="333"/>
        <v>0</v>
      </c>
      <c r="EK147" s="64">
        <f t="shared" si="334"/>
        <v>0</v>
      </c>
      <c r="EL147" s="64">
        <f t="shared" si="335"/>
        <v>0</v>
      </c>
      <c r="EM147" s="64">
        <f t="shared" si="336"/>
        <v>0</v>
      </c>
      <c r="EN147" s="64">
        <f t="shared" si="337"/>
        <v>0</v>
      </c>
      <c r="EO147" s="64">
        <f t="shared" si="338"/>
        <v>0</v>
      </c>
      <c r="EP147" s="64">
        <f t="shared" si="379"/>
        <v>0</v>
      </c>
      <c r="EQ147" s="64">
        <f t="shared" si="339"/>
        <v>0</v>
      </c>
      <c r="ER147" s="64">
        <f t="shared" si="340"/>
        <v>0</v>
      </c>
      <c r="ES147" s="64">
        <f t="shared" si="341"/>
        <v>0</v>
      </c>
      <c r="ET147" s="64">
        <f t="shared" si="342"/>
        <v>0</v>
      </c>
      <c r="EU147" s="64">
        <f t="shared" si="343"/>
        <v>0</v>
      </c>
      <c r="EV147" s="64">
        <f t="shared" si="344"/>
        <v>0</v>
      </c>
      <c r="EW147" s="64">
        <f t="shared" si="345"/>
        <v>0</v>
      </c>
      <c r="EX147" s="64">
        <f t="shared" si="346"/>
        <v>0</v>
      </c>
      <c r="EY147" s="64">
        <f t="shared" si="347"/>
        <v>0</v>
      </c>
      <c r="EZ147" s="64">
        <f t="shared" si="348"/>
        <v>0</v>
      </c>
      <c r="FA147" s="64">
        <f t="shared" si="349"/>
        <v>0</v>
      </c>
      <c r="FB147" s="64">
        <f t="shared" si="350"/>
        <v>0</v>
      </c>
      <c r="FC147" s="64">
        <f t="shared" si="351"/>
        <v>0</v>
      </c>
      <c r="FD147" s="64">
        <f t="shared" si="380"/>
        <v>0</v>
      </c>
      <c r="FE147" s="64">
        <f t="shared" si="352"/>
        <v>0</v>
      </c>
      <c r="FF147" s="64">
        <f t="shared" si="353"/>
        <v>0</v>
      </c>
      <c r="FG147" s="64">
        <f t="shared" si="354"/>
        <v>0</v>
      </c>
      <c r="FH147" s="64">
        <f t="shared" si="355"/>
        <v>0</v>
      </c>
      <c r="FI147" s="64">
        <f t="shared" si="356"/>
        <v>0</v>
      </c>
      <c r="FJ147" s="64">
        <f t="shared" si="357"/>
        <v>0</v>
      </c>
      <c r="FK147" s="64">
        <f t="shared" si="358"/>
        <v>0</v>
      </c>
      <c r="FL147" s="64">
        <f t="shared" si="359"/>
        <v>0</v>
      </c>
      <c r="FM147" s="64">
        <f t="shared" si="360"/>
        <v>0</v>
      </c>
      <c r="FN147" s="64">
        <f t="shared" si="361"/>
        <v>0</v>
      </c>
      <c r="FO147" s="64">
        <f t="shared" si="362"/>
        <v>0</v>
      </c>
      <c r="FP147" s="64">
        <f t="shared" si="363"/>
        <v>0</v>
      </c>
      <c r="FQ147" s="64">
        <f t="shared" si="364"/>
        <v>0</v>
      </c>
      <c r="FR147" s="380">
        <f t="shared" si="312"/>
        <v>0</v>
      </c>
      <c r="FS147" s="380">
        <f t="shared" si="313"/>
        <v>565</v>
      </c>
      <c r="FT147" s="64">
        <f t="shared" si="381"/>
        <v>0</v>
      </c>
      <c r="FU147" s="64">
        <f t="shared" si="365"/>
        <v>0</v>
      </c>
      <c r="FV147" s="64">
        <f t="shared" si="366"/>
        <v>0</v>
      </c>
      <c r="FW147" s="64">
        <f t="shared" si="367"/>
        <v>0</v>
      </c>
      <c r="FX147" s="64">
        <f t="shared" si="368"/>
        <v>0</v>
      </c>
      <c r="FY147" s="64">
        <f t="shared" si="369"/>
        <v>565</v>
      </c>
      <c r="FZ147" s="64">
        <f t="shared" si="370"/>
        <v>0</v>
      </c>
      <c r="GA147" s="64">
        <f t="shared" si="371"/>
        <v>0</v>
      </c>
      <c r="GB147" s="64">
        <f t="shared" si="372"/>
        <v>0</v>
      </c>
      <c r="GC147" s="64">
        <f t="shared" si="373"/>
        <v>0</v>
      </c>
      <c r="GD147" s="64">
        <f t="shared" si="374"/>
        <v>0</v>
      </c>
      <c r="GE147" s="64">
        <f t="shared" si="375"/>
        <v>0</v>
      </c>
    </row>
    <row r="148" spans="1:187" s="35" customFormat="1" ht="24" hidden="1" customHeight="1">
      <c r="A148" s="49" t="s">
        <v>553</v>
      </c>
      <c r="B148" s="523" t="s">
        <v>554</v>
      </c>
      <c r="C148" s="523"/>
      <c r="D148" s="523"/>
      <c r="E148" s="49" t="s">
        <v>6</v>
      </c>
      <c r="F148" s="49"/>
      <c r="G148" s="50" t="s">
        <v>46</v>
      </c>
      <c r="H148" s="27"/>
      <c r="I148" s="27"/>
      <c r="J148" s="50">
        <v>2019</v>
      </c>
      <c r="K148" s="50">
        <v>2019</v>
      </c>
      <c r="L148" s="50"/>
      <c r="M148" s="27">
        <f t="shared" si="386"/>
        <v>0</v>
      </c>
      <c r="N148" s="27"/>
      <c r="O148" s="27">
        <f t="shared" si="387"/>
        <v>781.86</v>
      </c>
      <c r="P148" s="27">
        <f t="shared" si="382"/>
        <v>0</v>
      </c>
      <c r="Q148" s="27">
        <f t="shared" si="382"/>
        <v>0</v>
      </c>
      <c r="R148" s="27">
        <f t="shared" si="382"/>
        <v>0</v>
      </c>
      <c r="S148" s="27">
        <f t="shared" si="382"/>
        <v>0</v>
      </c>
      <c r="T148" s="27">
        <f t="shared" si="382"/>
        <v>0</v>
      </c>
      <c r="U148" s="27">
        <f>BF148+BT148+CH148+CV148</f>
        <v>781.86</v>
      </c>
      <c r="V148" s="66">
        <f>SUBTOTAL(9,W148:AE148)</f>
        <v>0</v>
      </c>
      <c r="W148" s="27">
        <v>581.85540000000003</v>
      </c>
      <c r="X148" s="27"/>
      <c r="Y148" s="27"/>
      <c r="Z148" s="27"/>
      <c r="AA148" s="27"/>
      <c r="AB148" s="27"/>
      <c r="AC148" s="27"/>
      <c r="AD148" s="27"/>
      <c r="AE148" s="27"/>
      <c r="AF148" s="27"/>
      <c r="AG148" s="27">
        <f t="shared" si="388"/>
        <v>0</v>
      </c>
      <c r="AH148" s="27">
        <f>BH148+BV148+CJ148+CX148</f>
        <v>0</v>
      </c>
      <c r="AI148" s="27">
        <f t="shared" si="389"/>
        <v>0</v>
      </c>
      <c r="AJ148" s="27"/>
      <c r="AK148" s="27"/>
      <c r="AL148" s="27"/>
      <c r="AM148" s="27"/>
      <c r="AN148" s="27"/>
      <c r="AO148" s="27"/>
      <c r="AP148" s="27"/>
      <c r="AQ148" s="27"/>
      <c r="AR148" s="27"/>
      <c r="AS148" s="27">
        <f t="shared" si="390"/>
        <v>0</v>
      </c>
      <c r="AT148" s="27">
        <f t="shared" si="390"/>
        <v>0</v>
      </c>
      <c r="AU148" s="27"/>
      <c r="AV148" s="27">
        <f t="shared" ref="AV148:AW148" si="393">BK148+BY148+CM148+DA148</f>
        <v>0</v>
      </c>
      <c r="AW148" s="27">
        <f t="shared" si="393"/>
        <v>0</v>
      </c>
      <c r="AX148" s="27"/>
      <c r="AY148" s="34">
        <f t="shared" si="391"/>
        <v>0</v>
      </c>
      <c r="AZ148" s="34">
        <f t="shared" si="391"/>
        <v>781.86</v>
      </c>
      <c r="BA148" s="34"/>
      <c r="BB148" s="34"/>
      <c r="BC148" s="34"/>
      <c r="BD148" s="34"/>
      <c r="BE148" s="34">
        <v>0</v>
      </c>
      <c r="BF148" s="34">
        <v>781.86</v>
      </c>
      <c r="BG148" s="34"/>
      <c r="BH148" s="34"/>
      <c r="BI148" s="34"/>
      <c r="BJ148" s="34"/>
      <c r="BK148" s="34"/>
      <c r="BL148" s="34"/>
      <c r="BM148" s="34">
        <f t="shared" si="383"/>
        <v>0</v>
      </c>
      <c r="BN148" s="34">
        <f t="shared" si="383"/>
        <v>0</v>
      </c>
      <c r="BO148" s="245"/>
      <c r="BP148" s="245"/>
      <c r="BQ148" s="245"/>
      <c r="BR148" s="245"/>
      <c r="BS148" s="245"/>
      <c r="BT148" s="245"/>
      <c r="BU148" s="245"/>
      <c r="BV148" s="245"/>
      <c r="BW148" s="245"/>
      <c r="BX148" s="245"/>
      <c r="BY148" s="245"/>
      <c r="BZ148" s="245"/>
      <c r="CA148" s="34">
        <f t="shared" si="392"/>
        <v>0</v>
      </c>
      <c r="CB148" s="34">
        <f t="shared" si="392"/>
        <v>0</v>
      </c>
      <c r="CC148" s="245"/>
      <c r="CD148" s="245"/>
      <c r="CE148" s="245"/>
      <c r="CF148" s="245"/>
      <c r="CG148" s="245"/>
      <c r="CH148" s="245"/>
      <c r="CI148" s="245"/>
      <c r="CJ148" s="245"/>
      <c r="CK148" s="245"/>
      <c r="CL148" s="245"/>
      <c r="CM148" s="245"/>
      <c r="CN148" s="245"/>
      <c r="CO148" s="34">
        <f t="shared" ref="CO148:CP148" si="394">+CQ148+CS148+CU148+CW148+CY148+DA148</f>
        <v>0</v>
      </c>
      <c r="CP148" s="34">
        <f t="shared" si="394"/>
        <v>0</v>
      </c>
      <c r="CQ148" s="245"/>
      <c r="CR148" s="245"/>
      <c r="CS148" s="245"/>
      <c r="CT148" s="245"/>
      <c r="CU148" s="34"/>
      <c r="CV148" s="34"/>
      <c r="CW148" s="34"/>
      <c r="CX148" s="34"/>
      <c r="CY148" s="34"/>
      <c r="CZ148" s="58"/>
      <c r="DA148" s="58"/>
      <c r="DB148" s="58"/>
      <c r="DC148" s="245"/>
      <c r="DD148" s="245"/>
      <c r="DE148" s="245"/>
      <c r="DF148" s="245"/>
      <c r="DG148" s="245"/>
      <c r="DH148" s="245"/>
      <c r="DI148" s="245"/>
      <c r="DJ148" s="245"/>
      <c r="DK148" s="33"/>
      <c r="DL148" s="33"/>
      <c r="DM148" s="33"/>
      <c r="DN148" s="64">
        <f t="shared" si="376"/>
        <v>0</v>
      </c>
      <c r="DO148" s="64">
        <f t="shared" si="314"/>
        <v>781.86</v>
      </c>
      <c r="DP148" s="64">
        <f t="shared" si="377"/>
        <v>0</v>
      </c>
      <c r="DQ148" s="64">
        <f t="shared" si="315"/>
        <v>0</v>
      </c>
      <c r="DR148" s="64">
        <f t="shared" si="316"/>
        <v>0</v>
      </c>
      <c r="DS148" s="64">
        <f t="shared" si="317"/>
        <v>0</v>
      </c>
      <c r="DT148" s="64">
        <f t="shared" si="318"/>
        <v>0</v>
      </c>
      <c r="DU148" s="64">
        <f t="shared" si="319"/>
        <v>781.86</v>
      </c>
      <c r="DV148" s="64">
        <f t="shared" si="320"/>
        <v>0</v>
      </c>
      <c r="DW148" s="64">
        <f t="shared" si="321"/>
        <v>0</v>
      </c>
      <c r="DX148" s="64">
        <f t="shared" si="322"/>
        <v>0</v>
      </c>
      <c r="DY148" s="64">
        <f t="shared" si="323"/>
        <v>0</v>
      </c>
      <c r="DZ148" s="64">
        <f t="shared" si="324"/>
        <v>0</v>
      </c>
      <c r="EA148" s="64">
        <f t="shared" si="325"/>
        <v>0</v>
      </c>
      <c r="EB148" s="64">
        <f t="shared" si="378"/>
        <v>0</v>
      </c>
      <c r="EC148" s="64">
        <f t="shared" si="326"/>
        <v>0</v>
      </c>
      <c r="ED148" s="64">
        <f t="shared" si="327"/>
        <v>0</v>
      </c>
      <c r="EE148" s="64">
        <f t="shared" si="328"/>
        <v>0</v>
      </c>
      <c r="EF148" s="64">
        <f t="shared" si="329"/>
        <v>0</v>
      </c>
      <c r="EG148" s="64">
        <f t="shared" si="330"/>
        <v>0</v>
      </c>
      <c r="EH148" s="64">
        <f t="shared" si="331"/>
        <v>0</v>
      </c>
      <c r="EI148" s="64">
        <f t="shared" si="332"/>
        <v>0</v>
      </c>
      <c r="EJ148" s="64">
        <f t="shared" si="333"/>
        <v>0</v>
      </c>
      <c r="EK148" s="64">
        <f t="shared" si="334"/>
        <v>0</v>
      </c>
      <c r="EL148" s="64">
        <f t="shared" si="335"/>
        <v>0</v>
      </c>
      <c r="EM148" s="64">
        <f t="shared" si="336"/>
        <v>0</v>
      </c>
      <c r="EN148" s="64">
        <f t="shared" si="337"/>
        <v>0</v>
      </c>
      <c r="EO148" s="64">
        <f t="shared" si="338"/>
        <v>0</v>
      </c>
      <c r="EP148" s="64">
        <f t="shared" si="379"/>
        <v>0</v>
      </c>
      <c r="EQ148" s="64">
        <f t="shared" si="339"/>
        <v>0</v>
      </c>
      <c r="ER148" s="64">
        <f t="shared" si="340"/>
        <v>0</v>
      </c>
      <c r="ES148" s="64">
        <f t="shared" si="341"/>
        <v>0</v>
      </c>
      <c r="ET148" s="64">
        <f t="shared" si="342"/>
        <v>0</v>
      </c>
      <c r="EU148" s="64">
        <f t="shared" si="343"/>
        <v>0</v>
      </c>
      <c r="EV148" s="64">
        <f t="shared" si="344"/>
        <v>0</v>
      </c>
      <c r="EW148" s="64">
        <f t="shared" si="345"/>
        <v>0</v>
      </c>
      <c r="EX148" s="64">
        <f t="shared" si="346"/>
        <v>0</v>
      </c>
      <c r="EY148" s="64">
        <f t="shared" si="347"/>
        <v>0</v>
      </c>
      <c r="EZ148" s="64">
        <f t="shared" si="348"/>
        <v>0</v>
      </c>
      <c r="FA148" s="64">
        <f t="shared" si="349"/>
        <v>0</v>
      </c>
      <c r="FB148" s="64">
        <f t="shared" si="350"/>
        <v>0</v>
      </c>
      <c r="FC148" s="64">
        <f t="shared" si="351"/>
        <v>0</v>
      </c>
      <c r="FD148" s="64">
        <f t="shared" si="380"/>
        <v>0</v>
      </c>
      <c r="FE148" s="64">
        <f t="shared" si="352"/>
        <v>0</v>
      </c>
      <c r="FF148" s="64">
        <f t="shared" si="353"/>
        <v>0</v>
      </c>
      <c r="FG148" s="64">
        <f t="shared" si="354"/>
        <v>0</v>
      </c>
      <c r="FH148" s="64">
        <f t="shared" si="355"/>
        <v>0</v>
      </c>
      <c r="FI148" s="64">
        <f t="shared" si="356"/>
        <v>0</v>
      </c>
      <c r="FJ148" s="64">
        <f t="shared" si="357"/>
        <v>0</v>
      </c>
      <c r="FK148" s="64">
        <f t="shared" si="358"/>
        <v>0</v>
      </c>
      <c r="FL148" s="64">
        <f t="shared" si="359"/>
        <v>0</v>
      </c>
      <c r="FM148" s="64">
        <f t="shared" si="360"/>
        <v>0</v>
      </c>
      <c r="FN148" s="64">
        <f t="shared" si="361"/>
        <v>0</v>
      </c>
      <c r="FO148" s="64">
        <f t="shared" si="362"/>
        <v>0</v>
      </c>
      <c r="FP148" s="64">
        <f t="shared" si="363"/>
        <v>0</v>
      </c>
      <c r="FQ148" s="64">
        <f t="shared" si="364"/>
        <v>0</v>
      </c>
      <c r="FR148" s="380">
        <f t="shared" si="312"/>
        <v>0</v>
      </c>
      <c r="FS148" s="380">
        <f t="shared" si="313"/>
        <v>781.86</v>
      </c>
      <c r="FT148" s="64">
        <f t="shared" si="381"/>
        <v>0</v>
      </c>
      <c r="FU148" s="64">
        <f t="shared" si="365"/>
        <v>0</v>
      </c>
      <c r="FV148" s="64">
        <f t="shared" si="366"/>
        <v>0</v>
      </c>
      <c r="FW148" s="64">
        <f t="shared" si="367"/>
        <v>0</v>
      </c>
      <c r="FX148" s="64">
        <f t="shared" si="368"/>
        <v>0</v>
      </c>
      <c r="FY148" s="64">
        <f t="shared" si="369"/>
        <v>781.86</v>
      </c>
      <c r="FZ148" s="64">
        <f t="shared" si="370"/>
        <v>0</v>
      </c>
      <c r="GA148" s="64">
        <f t="shared" si="371"/>
        <v>0</v>
      </c>
      <c r="GB148" s="64">
        <f t="shared" si="372"/>
        <v>0</v>
      </c>
      <c r="GC148" s="64">
        <f t="shared" si="373"/>
        <v>0</v>
      </c>
      <c r="GD148" s="64">
        <f t="shared" si="374"/>
        <v>0</v>
      </c>
      <c r="GE148" s="64">
        <f t="shared" si="375"/>
        <v>0</v>
      </c>
    </row>
    <row r="149" spans="1:187" s="35" customFormat="1" ht="21.95" hidden="1" customHeight="1">
      <c r="A149" s="524" t="s">
        <v>158</v>
      </c>
      <c r="B149" s="525"/>
      <c r="C149" s="525"/>
      <c r="D149" s="525"/>
      <c r="E149" s="525"/>
      <c r="F149" s="525"/>
      <c r="G149" s="525"/>
      <c r="H149" s="525"/>
      <c r="I149" s="525"/>
      <c r="J149" s="525"/>
      <c r="K149" s="526"/>
      <c r="L149" s="355"/>
      <c r="M149" s="27">
        <f t="shared" ref="M149:BX149" si="395">M131+M146+M147+M148</f>
        <v>59958.682000000001</v>
      </c>
      <c r="N149" s="27"/>
      <c r="O149" s="27">
        <f t="shared" si="395"/>
        <v>59387.666140000001</v>
      </c>
      <c r="P149" s="27">
        <f t="shared" si="395"/>
        <v>5000</v>
      </c>
      <c r="Q149" s="27">
        <f t="shared" si="395"/>
        <v>5000</v>
      </c>
      <c r="R149" s="27">
        <f t="shared" si="395"/>
        <v>10427.938</v>
      </c>
      <c r="S149" s="27">
        <f t="shared" si="395"/>
        <v>2184.27</v>
      </c>
      <c r="T149" s="27">
        <f t="shared" si="395"/>
        <v>10638.747000000001</v>
      </c>
      <c r="U149" s="27">
        <f t="shared" si="395"/>
        <v>16000.23914</v>
      </c>
      <c r="V149" s="27">
        <f>V131+V146+V147+V148</f>
        <v>0</v>
      </c>
      <c r="W149" s="27">
        <f>W131+W146+W147+W148</f>
        <v>2748.8553999999999</v>
      </c>
      <c r="X149" s="27">
        <f t="shared" ref="X149:AE149" si="396">X131+X146+X147+X148</f>
        <v>0</v>
      </c>
      <c r="Y149" s="27">
        <f t="shared" si="396"/>
        <v>0</v>
      </c>
      <c r="Z149" s="27">
        <f t="shared" si="396"/>
        <v>0</v>
      </c>
      <c r="AA149" s="27">
        <f t="shared" si="396"/>
        <v>0</v>
      </c>
      <c r="AB149" s="27">
        <f t="shared" si="396"/>
        <v>0</v>
      </c>
      <c r="AC149" s="27">
        <f t="shared" si="396"/>
        <v>0</v>
      </c>
      <c r="AD149" s="27">
        <f t="shared" si="396"/>
        <v>0</v>
      </c>
      <c r="AE149" s="27">
        <f t="shared" si="396"/>
        <v>0</v>
      </c>
      <c r="AF149" s="27"/>
      <c r="AG149" s="27">
        <f t="shared" si="395"/>
        <v>5075.3239999999996</v>
      </c>
      <c r="AH149" s="27">
        <f t="shared" si="395"/>
        <v>12230.548999999999</v>
      </c>
      <c r="AI149" s="27">
        <f t="shared" si="389"/>
        <v>15670.22783</v>
      </c>
      <c r="AJ149" s="27">
        <f>AJ131+AJ146+AJ147+AJ148+AJ145</f>
        <v>11024.93246</v>
      </c>
      <c r="AK149" s="27">
        <f t="shared" ref="AK149:AR149" si="397">AK131+AK146+AK147+AK148+AK145</f>
        <v>0</v>
      </c>
      <c r="AL149" s="27">
        <f t="shared" si="397"/>
        <v>0</v>
      </c>
      <c r="AM149" s="27">
        <f t="shared" si="397"/>
        <v>0</v>
      </c>
      <c r="AN149" s="27">
        <f t="shared" si="397"/>
        <v>0</v>
      </c>
      <c r="AO149" s="27">
        <f t="shared" si="397"/>
        <v>0</v>
      </c>
      <c r="AP149" s="27">
        <f t="shared" si="397"/>
        <v>4645.2953699999998</v>
      </c>
      <c r="AQ149" s="27">
        <f t="shared" si="397"/>
        <v>0</v>
      </c>
      <c r="AR149" s="27">
        <f t="shared" si="397"/>
        <v>0</v>
      </c>
      <c r="AS149" s="27">
        <f t="shared" si="395"/>
        <v>10745.977999999999</v>
      </c>
      <c r="AT149" s="27">
        <f t="shared" si="395"/>
        <v>10745.977999999999</v>
      </c>
      <c r="AU149" s="27"/>
      <c r="AV149" s="27">
        <f t="shared" si="395"/>
        <v>18070.695</v>
      </c>
      <c r="AW149" s="27">
        <f t="shared" si="395"/>
        <v>13226.63</v>
      </c>
      <c r="AX149" s="27"/>
      <c r="AY149" s="27">
        <f t="shared" si="395"/>
        <v>5860</v>
      </c>
      <c r="AZ149" s="27">
        <f t="shared" si="395"/>
        <v>7206.86</v>
      </c>
      <c r="BA149" s="27">
        <f t="shared" si="395"/>
        <v>5000</v>
      </c>
      <c r="BB149" s="27">
        <f t="shared" si="395"/>
        <v>5000</v>
      </c>
      <c r="BC149" s="27">
        <f t="shared" si="395"/>
        <v>860</v>
      </c>
      <c r="BD149" s="27">
        <f t="shared" si="395"/>
        <v>860</v>
      </c>
      <c r="BE149" s="27">
        <f t="shared" si="395"/>
        <v>0</v>
      </c>
      <c r="BF149" s="27">
        <f t="shared" si="395"/>
        <v>1346.8600000000001</v>
      </c>
      <c r="BG149" s="27">
        <f t="shared" si="395"/>
        <v>0</v>
      </c>
      <c r="BH149" s="27">
        <f t="shared" si="395"/>
        <v>0</v>
      </c>
      <c r="BI149" s="27">
        <f t="shared" si="395"/>
        <v>0</v>
      </c>
      <c r="BJ149" s="27">
        <f t="shared" si="395"/>
        <v>0</v>
      </c>
      <c r="BK149" s="27">
        <f t="shared" si="395"/>
        <v>0</v>
      </c>
      <c r="BL149" s="27">
        <f t="shared" si="395"/>
        <v>0</v>
      </c>
      <c r="BM149" s="27">
        <f t="shared" si="395"/>
        <v>0</v>
      </c>
      <c r="BN149" s="27">
        <f t="shared" si="395"/>
        <v>0</v>
      </c>
      <c r="BO149" s="27">
        <f t="shared" si="395"/>
        <v>0</v>
      </c>
      <c r="BP149" s="27">
        <f t="shared" si="395"/>
        <v>0</v>
      </c>
      <c r="BQ149" s="27">
        <f t="shared" si="395"/>
        <v>0</v>
      </c>
      <c r="BR149" s="27">
        <f t="shared" si="395"/>
        <v>0</v>
      </c>
      <c r="BS149" s="27">
        <f t="shared" si="395"/>
        <v>0</v>
      </c>
      <c r="BT149" s="27">
        <f t="shared" si="395"/>
        <v>0</v>
      </c>
      <c r="BU149" s="27">
        <f t="shared" si="395"/>
        <v>0</v>
      </c>
      <c r="BV149" s="27">
        <f t="shared" si="395"/>
        <v>0</v>
      </c>
      <c r="BW149" s="27">
        <f t="shared" si="395"/>
        <v>0</v>
      </c>
      <c r="BX149" s="27">
        <f t="shared" si="395"/>
        <v>0</v>
      </c>
      <c r="BY149" s="27">
        <f t="shared" ref="BY149:DB149" si="398">BY131+BY146+BY147+BY148</f>
        <v>0</v>
      </c>
      <c r="BZ149" s="27">
        <f t="shared" si="398"/>
        <v>0</v>
      </c>
      <c r="CA149" s="27">
        <f t="shared" si="398"/>
        <v>54098.682000000001</v>
      </c>
      <c r="CB149" s="27">
        <f t="shared" si="398"/>
        <v>52180.806140000001</v>
      </c>
      <c r="CC149" s="27">
        <f t="shared" si="398"/>
        <v>0</v>
      </c>
      <c r="CD149" s="27">
        <f t="shared" si="398"/>
        <v>0</v>
      </c>
      <c r="CE149" s="27">
        <f t="shared" si="398"/>
        <v>9567.9380000000001</v>
      </c>
      <c r="CF149" s="27">
        <f t="shared" si="398"/>
        <v>1324.27</v>
      </c>
      <c r="CG149" s="27">
        <f t="shared" si="398"/>
        <v>10638.747000000001</v>
      </c>
      <c r="CH149" s="27">
        <f t="shared" si="398"/>
        <v>14653.379139999999</v>
      </c>
      <c r="CI149" s="27">
        <f t="shared" si="398"/>
        <v>5075.3239999999996</v>
      </c>
      <c r="CJ149" s="27">
        <f t="shared" si="398"/>
        <v>12230.548999999999</v>
      </c>
      <c r="CK149" s="27">
        <f t="shared" si="398"/>
        <v>10745.977999999999</v>
      </c>
      <c r="CL149" s="27">
        <f t="shared" si="398"/>
        <v>10745.977999999999</v>
      </c>
      <c r="CM149" s="27">
        <f t="shared" si="398"/>
        <v>18070.695</v>
      </c>
      <c r="CN149" s="27">
        <f t="shared" si="398"/>
        <v>13226.63</v>
      </c>
      <c r="CO149" s="27">
        <f t="shared" si="398"/>
        <v>0</v>
      </c>
      <c r="CP149" s="27">
        <f t="shared" si="398"/>
        <v>0</v>
      </c>
      <c r="CQ149" s="27">
        <f t="shared" si="398"/>
        <v>0</v>
      </c>
      <c r="CR149" s="27">
        <f t="shared" si="398"/>
        <v>0</v>
      </c>
      <c r="CS149" s="27">
        <f t="shared" si="398"/>
        <v>0</v>
      </c>
      <c r="CT149" s="27">
        <f t="shared" si="398"/>
        <v>0</v>
      </c>
      <c r="CU149" s="27">
        <f t="shared" si="398"/>
        <v>0</v>
      </c>
      <c r="CV149" s="27">
        <f t="shared" si="398"/>
        <v>0</v>
      </c>
      <c r="CW149" s="27">
        <f t="shared" si="398"/>
        <v>0</v>
      </c>
      <c r="CX149" s="27">
        <f t="shared" si="398"/>
        <v>0</v>
      </c>
      <c r="CY149" s="27">
        <f t="shared" si="398"/>
        <v>0</v>
      </c>
      <c r="CZ149" s="27">
        <f t="shared" si="398"/>
        <v>0</v>
      </c>
      <c r="DA149" s="27">
        <f t="shared" si="398"/>
        <v>0</v>
      </c>
      <c r="DB149" s="27">
        <f t="shared" si="398"/>
        <v>0</v>
      </c>
      <c r="DC149" s="33"/>
      <c r="DD149" s="33"/>
      <c r="DE149" s="33"/>
      <c r="DF149" s="33"/>
      <c r="DG149" s="33"/>
      <c r="DH149" s="33"/>
      <c r="DI149" s="33"/>
      <c r="DJ149" s="33"/>
      <c r="DK149" s="33"/>
      <c r="DL149" s="33"/>
      <c r="DM149" s="33"/>
      <c r="DN149" s="64">
        <f t="shared" si="376"/>
        <v>5860</v>
      </c>
      <c r="DO149" s="64">
        <f t="shared" si="314"/>
        <v>7206.8600000000006</v>
      </c>
      <c r="DP149" s="64">
        <f t="shared" si="377"/>
        <v>5000</v>
      </c>
      <c r="DQ149" s="64">
        <f t="shared" si="315"/>
        <v>5000</v>
      </c>
      <c r="DR149" s="64">
        <f t="shared" si="316"/>
        <v>860</v>
      </c>
      <c r="DS149" s="64">
        <f t="shared" si="317"/>
        <v>860</v>
      </c>
      <c r="DT149" s="64">
        <f t="shared" si="318"/>
        <v>0</v>
      </c>
      <c r="DU149" s="64">
        <f t="shared" si="319"/>
        <v>1346.8600000000001</v>
      </c>
      <c r="DV149" s="64">
        <f t="shared" si="320"/>
        <v>0</v>
      </c>
      <c r="DW149" s="64">
        <f t="shared" si="321"/>
        <v>0</v>
      </c>
      <c r="DX149" s="64">
        <f t="shared" si="322"/>
        <v>0</v>
      </c>
      <c r="DY149" s="64">
        <f t="shared" si="323"/>
        <v>0</v>
      </c>
      <c r="DZ149" s="64">
        <f t="shared" si="324"/>
        <v>0</v>
      </c>
      <c r="EA149" s="64">
        <f t="shared" si="325"/>
        <v>0</v>
      </c>
      <c r="EB149" s="64">
        <f t="shared" si="378"/>
        <v>0</v>
      </c>
      <c r="EC149" s="64">
        <f t="shared" si="326"/>
        <v>0</v>
      </c>
      <c r="ED149" s="64">
        <f t="shared" si="327"/>
        <v>0</v>
      </c>
      <c r="EE149" s="64">
        <f t="shared" si="328"/>
        <v>0</v>
      </c>
      <c r="EF149" s="64">
        <f t="shared" si="329"/>
        <v>0</v>
      </c>
      <c r="EG149" s="64">
        <f t="shared" si="330"/>
        <v>0</v>
      </c>
      <c r="EH149" s="64">
        <f t="shared" si="331"/>
        <v>0</v>
      </c>
      <c r="EI149" s="64">
        <f t="shared" si="332"/>
        <v>0</v>
      </c>
      <c r="EJ149" s="64">
        <f t="shared" si="333"/>
        <v>0</v>
      </c>
      <c r="EK149" s="64">
        <f t="shared" si="334"/>
        <v>0</v>
      </c>
      <c r="EL149" s="64">
        <f t="shared" si="335"/>
        <v>0</v>
      </c>
      <c r="EM149" s="64">
        <f t="shared" si="336"/>
        <v>0</v>
      </c>
      <c r="EN149" s="64">
        <f t="shared" si="337"/>
        <v>0</v>
      </c>
      <c r="EO149" s="64">
        <f t="shared" si="338"/>
        <v>0</v>
      </c>
      <c r="EP149" s="64">
        <f t="shared" si="379"/>
        <v>54098.682000000001</v>
      </c>
      <c r="EQ149" s="64">
        <f t="shared" si="339"/>
        <v>52180.806139999993</v>
      </c>
      <c r="ER149" s="64">
        <f t="shared" si="340"/>
        <v>0</v>
      </c>
      <c r="ES149" s="64">
        <f t="shared" si="341"/>
        <v>0</v>
      </c>
      <c r="ET149" s="64">
        <f t="shared" si="342"/>
        <v>9567.9380000000001</v>
      </c>
      <c r="EU149" s="64">
        <f t="shared" si="343"/>
        <v>1324.27</v>
      </c>
      <c r="EV149" s="64">
        <f t="shared" si="344"/>
        <v>10638.747000000001</v>
      </c>
      <c r="EW149" s="64">
        <f t="shared" si="345"/>
        <v>14653.379139999999</v>
      </c>
      <c r="EX149" s="64">
        <f t="shared" si="346"/>
        <v>5075.3239999999996</v>
      </c>
      <c r="EY149" s="64">
        <f t="shared" si="347"/>
        <v>12230.548999999999</v>
      </c>
      <c r="EZ149" s="64">
        <f t="shared" si="348"/>
        <v>10745.977999999999</v>
      </c>
      <c r="FA149" s="64">
        <f t="shared" si="349"/>
        <v>10745.977999999999</v>
      </c>
      <c r="FB149" s="64">
        <f t="shared" si="350"/>
        <v>18070.695</v>
      </c>
      <c r="FC149" s="64">
        <f t="shared" si="351"/>
        <v>13226.63</v>
      </c>
      <c r="FD149" s="64">
        <f t="shared" si="380"/>
        <v>0</v>
      </c>
      <c r="FE149" s="64">
        <f t="shared" si="352"/>
        <v>0</v>
      </c>
      <c r="FF149" s="64">
        <f t="shared" si="353"/>
        <v>0</v>
      </c>
      <c r="FG149" s="64">
        <f t="shared" si="354"/>
        <v>0</v>
      </c>
      <c r="FH149" s="64">
        <f t="shared" si="355"/>
        <v>0</v>
      </c>
      <c r="FI149" s="64">
        <f t="shared" si="356"/>
        <v>0</v>
      </c>
      <c r="FJ149" s="64">
        <f t="shared" si="357"/>
        <v>0</v>
      </c>
      <c r="FK149" s="64">
        <f t="shared" si="358"/>
        <v>0</v>
      </c>
      <c r="FL149" s="64">
        <f t="shared" si="359"/>
        <v>0</v>
      </c>
      <c r="FM149" s="64">
        <f t="shared" si="360"/>
        <v>0</v>
      </c>
      <c r="FN149" s="64">
        <f t="shared" si="361"/>
        <v>0</v>
      </c>
      <c r="FO149" s="64">
        <f t="shared" si="362"/>
        <v>0</v>
      </c>
      <c r="FP149" s="64">
        <f t="shared" si="363"/>
        <v>0</v>
      </c>
      <c r="FQ149" s="64">
        <f t="shared" si="364"/>
        <v>0</v>
      </c>
      <c r="FR149" s="380">
        <f t="shared" si="312"/>
        <v>59958.682000000001</v>
      </c>
      <c r="FS149" s="380">
        <f t="shared" si="313"/>
        <v>59387.666139999994</v>
      </c>
      <c r="FT149" s="64">
        <f t="shared" si="381"/>
        <v>5000</v>
      </c>
      <c r="FU149" s="64">
        <f t="shared" si="365"/>
        <v>5000</v>
      </c>
      <c r="FV149" s="64">
        <f t="shared" si="366"/>
        <v>10427.938</v>
      </c>
      <c r="FW149" s="64">
        <f t="shared" si="367"/>
        <v>2184.27</v>
      </c>
      <c r="FX149" s="64">
        <f t="shared" si="368"/>
        <v>10638.747000000001</v>
      </c>
      <c r="FY149" s="64">
        <f t="shared" si="369"/>
        <v>16000.23914</v>
      </c>
      <c r="FZ149" s="64">
        <f t="shared" si="370"/>
        <v>5075.3239999999996</v>
      </c>
      <c r="GA149" s="64">
        <f t="shared" si="371"/>
        <v>12230.548999999999</v>
      </c>
      <c r="GB149" s="64">
        <f t="shared" si="372"/>
        <v>10745.977999999999</v>
      </c>
      <c r="GC149" s="64">
        <f t="shared" si="373"/>
        <v>10745.977999999999</v>
      </c>
      <c r="GD149" s="64">
        <f t="shared" si="374"/>
        <v>18070.695</v>
      </c>
      <c r="GE149" s="64">
        <f t="shared" si="375"/>
        <v>13226.63</v>
      </c>
    </row>
    <row r="150" spans="1:187" s="35" customFormat="1" ht="21.95" hidden="1" customHeight="1">
      <c r="A150" s="524" t="s">
        <v>159</v>
      </c>
      <c r="B150" s="525"/>
      <c r="C150" s="525"/>
      <c r="D150" s="525"/>
      <c r="E150" s="525"/>
      <c r="F150" s="525"/>
      <c r="G150" s="525"/>
      <c r="H150" s="525"/>
      <c r="I150" s="525"/>
      <c r="J150" s="525"/>
      <c r="K150" s="526"/>
      <c r="L150" s="355"/>
      <c r="M150" s="27">
        <f>P150+R150+T150+AG150+AS150+AV150</f>
        <v>1174335.4722224704</v>
      </c>
      <c r="N150" s="27"/>
      <c r="O150" s="27">
        <f>+Q150+S150+U150+AH150+AT150+AW150</f>
        <v>1487428.1648117476</v>
      </c>
      <c r="P150" s="27">
        <f t="shared" ref="P150:CA150" si="399">P149+P60+P129+P29</f>
        <v>120010.515768</v>
      </c>
      <c r="Q150" s="27">
        <f t="shared" si="399"/>
        <v>120010.515768</v>
      </c>
      <c r="R150" s="27">
        <f t="shared" si="399"/>
        <v>676392.90789959999</v>
      </c>
      <c r="S150" s="27">
        <f t="shared" si="399"/>
        <v>524071.21781000006</v>
      </c>
      <c r="T150" s="27">
        <f t="shared" si="399"/>
        <v>157246.50699999998</v>
      </c>
      <c r="U150" s="27">
        <f t="shared" si="399"/>
        <v>221275.22935599997</v>
      </c>
      <c r="V150" s="27">
        <f>V149+V60+V129+V29</f>
        <v>17122.51194</v>
      </c>
      <c r="W150" s="27">
        <f>W149+W60+W129+W29</f>
        <v>58618.231149999985</v>
      </c>
      <c r="X150" s="27">
        <f t="shared" ref="X150:AE150" si="400">X149+X60+X129+X29</f>
        <v>3112.4587200000001</v>
      </c>
      <c r="Y150" s="27">
        <f t="shared" si="400"/>
        <v>0</v>
      </c>
      <c r="Z150" s="27">
        <f t="shared" si="400"/>
        <v>0</v>
      </c>
      <c r="AA150" s="27">
        <f t="shared" si="400"/>
        <v>0</v>
      </c>
      <c r="AB150" s="27">
        <f t="shared" si="400"/>
        <v>0</v>
      </c>
      <c r="AC150" s="27">
        <f t="shared" si="400"/>
        <v>4062.1958599999994</v>
      </c>
      <c r="AD150" s="27">
        <f t="shared" si="400"/>
        <v>0</v>
      </c>
      <c r="AE150" s="27">
        <f t="shared" si="400"/>
        <v>5758.7360600000002</v>
      </c>
      <c r="AF150" s="27"/>
      <c r="AG150" s="27">
        <f t="shared" si="399"/>
        <v>33976.429219999998</v>
      </c>
      <c r="AH150" s="27">
        <f>AH149+AH60+AH129+AH29</f>
        <v>423566.76061916369</v>
      </c>
      <c r="AI150" s="27">
        <f t="shared" si="389"/>
        <v>98066.692719999992</v>
      </c>
      <c r="AJ150" s="27">
        <f t="shared" ref="AJ150:AR150" si="401">AJ149+AJ60+AJ129+AJ29</f>
        <v>73678.724749999994</v>
      </c>
      <c r="AK150" s="27">
        <f t="shared" si="401"/>
        <v>19742.672599999998</v>
      </c>
      <c r="AL150" s="27">
        <f t="shared" si="401"/>
        <v>0</v>
      </c>
      <c r="AM150" s="27">
        <f t="shared" si="401"/>
        <v>0</v>
      </c>
      <c r="AN150" s="27">
        <f t="shared" si="401"/>
        <v>0</v>
      </c>
      <c r="AO150" s="27">
        <f t="shared" si="401"/>
        <v>0</v>
      </c>
      <c r="AP150" s="27">
        <f t="shared" si="401"/>
        <v>4645.2953699999998</v>
      </c>
      <c r="AQ150" s="27">
        <f t="shared" si="401"/>
        <v>0</v>
      </c>
      <c r="AR150" s="27">
        <f t="shared" si="401"/>
        <v>0</v>
      </c>
      <c r="AS150" s="27">
        <f t="shared" si="399"/>
        <v>66995.274705830307</v>
      </c>
      <c r="AT150" s="27">
        <f t="shared" si="399"/>
        <v>60327.026389999999</v>
      </c>
      <c r="AU150" s="27"/>
      <c r="AV150" s="27">
        <f t="shared" si="399"/>
        <v>119713.83762904</v>
      </c>
      <c r="AW150" s="27">
        <f t="shared" si="399"/>
        <v>138177.41486858402</v>
      </c>
      <c r="AX150" s="27"/>
      <c r="AY150" s="27">
        <f t="shared" si="399"/>
        <v>271764.08370487031</v>
      </c>
      <c r="AZ150" s="27">
        <f t="shared" si="399"/>
        <v>275252.57888903026</v>
      </c>
      <c r="BA150" s="27">
        <f t="shared" si="399"/>
        <v>58801.715750000003</v>
      </c>
      <c r="BB150" s="27">
        <f t="shared" si="399"/>
        <v>58801.715750000003</v>
      </c>
      <c r="BC150" s="27">
        <f t="shared" si="399"/>
        <v>76595.723400000003</v>
      </c>
      <c r="BD150" s="27">
        <f t="shared" si="399"/>
        <v>67328.038</v>
      </c>
      <c r="BE150" s="27">
        <f t="shared" si="399"/>
        <v>42236.69</v>
      </c>
      <c r="BF150" s="27">
        <f t="shared" si="399"/>
        <v>44791.875</v>
      </c>
      <c r="BG150" s="27">
        <f t="shared" si="399"/>
        <v>8901.1052199999995</v>
      </c>
      <c r="BH150" s="27">
        <f>BH149+BH60+BH129+BH29</f>
        <v>39933.420925830309</v>
      </c>
      <c r="BI150" s="27">
        <f t="shared" si="399"/>
        <v>34269.296705830304</v>
      </c>
      <c r="BJ150" s="27">
        <f t="shared" si="399"/>
        <v>13437.97839</v>
      </c>
      <c r="BK150" s="27">
        <f t="shared" si="399"/>
        <v>50959.552629040001</v>
      </c>
      <c r="BL150" s="27">
        <f t="shared" si="399"/>
        <v>50959.550823199999</v>
      </c>
      <c r="BM150" s="27">
        <f t="shared" si="399"/>
        <v>9624.8318980000004</v>
      </c>
      <c r="BN150" s="27">
        <f t="shared" si="399"/>
        <v>37073.189063384038</v>
      </c>
      <c r="BO150" s="27">
        <f t="shared" si="399"/>
        <v>2141.3500180000001</v>
      </c>
      <c r="BP150" s="27">
        <f t="shared" si="399"/>
        <v>2141.3500180000001</v>
      </c>
      <c r="BQ150" s="27">
        <f t="shared" si="399"/>
        <v>7483.4818799999994</v>
      </c>
      <c r="BR150" s="27">
        <f t="shared" si="399"/>
        <v>4755.2140000000009</v>
      </c>
      <c r="BS150" s="27">
        <f t="shared" si="399"/>
        <v>0</v>
      </c>
      <c r="BT150" s="27">
        <f t="shared" si="399"/>
        <v>22555.771000000001</v>
      </c>
      <c r="BU150" s="27">
        <f t="shared" si="399"/>
        <v>0</v>
      </c>
      <c r="BV150" s="27">
        <f t="shared" si="399"/>
        <v>7449.83</v>
      </c>
      <c r="BW150" s="27">
        <f t="shared" si="399"/>
        <v>0</v>
      </c>
      <c r="BX150" s="27">
        <f t="shared" si="399"/>
        <v>0</v>
      </c>
      <c r="BY150" s="27">
        <f t="shared" si="399"/>
        <v>0</v>
      </c>
      <c r="BZ150" s="27">
        <f t="shared" si="399"/>
        <v>171.02404538403601</v>
      </c>
      <c r="CA150" s="27">
        <f t="shared" si="399"/>
        <v>652006.772</v>
      </c>
      <c r="CB150" s="27">
        <f>CB149+CB60+CB129+CB29</f>
        <v>820868.91685933329</v>
      </c>
      <c r="CC150" s="27">
        <f t="shared" ref="CC150:DB150" si="402">CC149+CC60+CC129+CC29</f>
        <v>59067.45</v>
      </c>
      <c r="CD150" s="27">
        <f t="shared" si="402"/>
        <v>59067.45</v>
      </c>
      <c r="CE150" s="27">
        <f t="shared" si="402"/>
        <v>351373.91800000001</v>
      </c>
      <c r="CF150" s="27">
        <f t="shared" si="402"/>
        <v>361807.40581000003</v>
      </c>
      <c r="CG150" s="27">
        <f t="shared" si="402"/>
        <v>115009.81700000001</v>
      </c>
      <c r="CH150" s="27">
        <f t="shared" si="402"/>
        <v>18447.693356</v>
      </c>
      <c r="CI150" s="27">
        <f t="shared" si="402"/>
        <v>25075.324000000001</v>
      </c>
      <c r="CJ150" s="27">
        <f t="shared" si="402"/>
        <v>247610.47969333333</v>
      </c>
      <c r="CK150" s="27">
        <f t="shared" si="402"/>
        <v>32725.977999999999</v>
      </c>
      <c r="CL150" s="27">
        <f t="shared" si="402"/>
        <v>46889.047999999995</v>
      </c>
      <c r="CM150" s="27">
        <f t="shared" si="402"/>
        <v>68754.285000000003</v>
      </c>
      <c r="CN150" s="27">
        <f t="shared" si="402"/>
        <v>87046.84</v>
      </c>
      <c r="CO150" s="27">
        <f t="shared" si="402"/>
        <v>240939.78461959999</v>
      </c>
      <c r="CP150" s="27">
        <f t="shared" si="402"/>
        <v>354233.48</v>
      </c>
      <c r="CQ150" s="27">
        <f t="shared" si="402"/>
        <v>0</v>
      </c>
      <c r="CR150" s="27">
        <f t="shared" si="402"/>
        <v>0</v>
      </c>
      <c r="CS150" s="27">
        <f t="shared" si="402"/>
        <v>240939.78461959999</v>
      </c>
      <c r="CT150" s="27">
        <f t="shared" si="402"/>
        <v>90180.56</v>
      </c>
      <c r="CU150" s="27">
        <f t="shared" si="402"/>
        <v>0</v>
      </c>
      <c r="CV150" s="27">
        <f t="shared" si="402"/>
        <v>135479.88999999998</v>
      </c>
      <c r="CW150" s="27">
        <f t="shared" si="402"/>
        <v>0</v>
      </c>
      <c r="CX150" s="27">
        <f t="shared" si="402"/>
        <v>128573.03</v>
      </c>
      <c r="CY150" s="27">
        <f t="shared" si="402"/>
        <v>0</v>
      </c>
      <c r="CZ150" s="27">
        <f t="shared" si="402"/>
        <v>0</v>
      </c>
      <c r="DA150" s="27">
        <f t="shared" si="402"/>
        <v>0</v>
      </c>
      <c r="DB150" s="27">
        <f t="shared" si="402"/>
        <v>0</v>
      </c>
      <c r="DC150" s="33"/>
      <c r="DD150" s="33"/>
      <c r="DE150" s="33"/>
      <c r="DF150" s="33"/>
      <c r="DG150" s="33"/>
      <c r="DH150" s="33"/>
      <c r="DI150" s="33"/>
      <c r="DJ150" s="28" t="e">
        <f>DJ149+DJ60+DJ129+DJ29</f>
        <v>#REF!</v>
      </c>
      <c r="DK150" s="33"/>
      <c r="DL150" s="28" t="e">
        <f>DL149+DL60+DL129+DL29</f>
        <v>#REF!</v>
      </c>
      <c r="DM150" s="33"/>
      <c r="DN150" s="64">
        <f t="shared" si="376"/>
        <v>271764.08370487031</v>
      </c>
      <c r="DO150" s="64">
        <f t="shared" si="314"/>
        <v>275252.57888903032</v>
      </c>
      <c r="DP150" s="64">
        <f t="shared" si="377"/>
        <v>58801.715750000003</v>
      </c>
      <c r="DQ150" s="64">
        <f t="shared" si="315"/>
        <v>58801.715750000003</v>
      </c>
      <c r="DR150" s="64">
        <f t="shared" si="316"/>
        <v>76595.723400000003</v>
      </c>
      <c r="DS150" s="64">
        <f t="shared" si="317"/>
        <v>67328.038</v>
      </c>
      <c r="DT150" s="64">
        <f t="shared" si="318"/>
        <v>42236.69</v>
      </c>
      <c r="DU150" s="64">
        <f t="shared" si="319"/>
        <v>44791.875</v>
      </c>
      <c r="DV150" s="64">
        <f t="shared" si="320"/>
        <v>8901.1052199999995</v>
      </c>
      <c r="DW150" s="64">
        <f t="shared" si="321"/>
        <v>39933.420925830309</v>
      </c>
      <c r="DX150" s="64">
        <f t="shared" si="322"/>
        <v>34269.296705830304</v>
      </c>
      <c r="DY150" s="64">
        <f t="shared" si="323"/>
        <v>13437.97839</v>
      </c>
      <c r="DZ150" s="64">
        <f t="shared" si="324"/>
        <v>50959.552629040001</v>
      </c>
      <c r="EA150" s="64">
        <f t="shared" si="325"/>
        <v>50959.550823199999</v>
      </c>
      <c r="EB150" s="64">
        <f t="shared" si="378"/>
        <v>9624.8318980000004</v>
      </c>
      <c r="EC150" s="64">
        <f t="shared" si="326"/>
        <v>37073.189063384038</v>
      </c>
      <c r="ED150" s="64">
        <f t="shared" si="327"/>
        <v>2141.3500180000001</v>
      </c>
      <c r="EE150" s="64">
        <f t="shared" si="328"/>
        <v>2141.3500180000001</v>
      </c>
      <c r="EF150" s="64">
        <f t="shared" si="329"/>
        <v>7483.4818799999994</v>
      </c>
      <c r="EG150" s="64">
        <f t="shared" si="330"/>
        <v>4755.2140000000009</v>
      </c>
      <c r="EH150" s="64">
        <f t="shared" si="331"/>
        <v>0</v>
      </c>
      <c r="EI150" s="64">
        <f t="shared" si="332"/>
        <v>22555.771000000001</v>
      </c>
      <c r="EJ150" s="64">
        <f t="shared" si="333"/>
        <v>0</v>
      </c>
      <c r="EK150" s="64">
        <f t="shared" si="334"/>
        <v>7449.83</v>
      </c>
      <c r="EL150" s="64">
        <f t="shared" si="335"/>
        <v>0</v>
      </c>
      <c r="EM150" s="64">
        <f t="shared" si="336"/>
        <v>0</v>
      </c>
      <c r="EN150" s="64">
        <f t="shared" si="337"/>
        <v>0</v>
      </c>
      <c r="EO150" s="64">
        <f t="shared" si="338"/>
        <v>171.02404538403601</v>
      </c>
      <c r="EP150" s="64">
        <f t="shared" si="379"/>
        <v>652006.77200000011</v>
      </c>
      <c r="EQ150" s="64">
        <f t="shared" si="339"/>
        <v>820868.91685933329</v>
      </c>
      <c r="ER150" s="64">
        <f t="shared" si="340"/>
        <v>59067.45</v>
      </c>
      <c r="ES150" s="64">
        <f t="shared" si="341"/>
        <v>59067.45</v>
      </c>
      <c r="ET150" s="64">
        <f t="shared" si="342"/>
        <v>351373.91800000001</v>
      </c>
      <c r="EU150" s="64">
        <f t="shared" si="343"/>
        <v>361807.40581000003</v>
      </c>
      <c r="EV150" s="64">
        <f t="shared" si="344"/>
        <v>115009.81700000001</v>
      </c>
      <c r="EW150" s="64">
        <f t="shared" si="345"/>
        <v>18447.693356</v>
      </c>
      <c r="EX150" s="64">
        <f t="shared" si="346"/>
        <v>25075.324000000001</v>
      </c>
      <c r="EY150" s="64">
        <f t="shared" si="347"/>
        <v>247610.47969333333</v>
      </c>
      <c r="EZ150" s="64">
        <f t="shared" si="348"/>
        <v>32725.977999999999</v>
      </c>
      <c r="FA150" s="64">
        <f t="shared" si="349"/>
        <v>46889.047999999995</v>
      </c>
      <c r="FB150" s="64">
        <f t="shared" si="350"/>
        <v>68754.285000000003</v>
      </c>
      <c r="FC150" s="64">
        <f t="shared" si="351"/>
        <v>87046.84</v>
      </c>
      <c r="FD150" s="64">
        <f t="shared" si="380"/>
        <v>240939.78461959999</v>
      </c>
      <c r="FE150" s="64">
        <f t="shared" si="352"/>
        <v>354233.48</v>
      </c>
      <c r="FF150" s="64">
        <f t="shared" si="353"/>
        <v>0</v>
      </c>
      <c r="FG150" s="64">
        <f t="shared" si="354"/>
        <v>0</v>
      </c>
      <c r="FH150" s="64">
        <f t="shared" si="355"/>
        <v>240939.78461959999</v>
      </c>
      <c r="FI150" s="64">
        <f t="shared" si="356"/>
        <v>90180.56</v>
      </c>
      <c r="FJ150" s="64">
        <f t="shared" si="357"/>
        <v>0</v>
      </c>
      <c r="FK150" s="64">
        <f t="shared" si="358"/>
        <v>135479.88999999998</v>
      </c>
      <c r="FL150" s="64">
        <f t="shared" si="359"/>
        <v>0</v>
      </c>
      <c r="FM150" s="64">
        <f t="shared" si="360"/>
        <v>128573.03</v>
      </c>
      <c r="FN150" s="64">
        <f t="shared" si="361"/>
        <v>0</v>
      </c>
      <c r="FO150" s="64">
        <f t="shared" si="362"/>
        <v>0</v>
      </c>
      <c r="FP150" s="64">
        <f t="shared" si="363"/>
        <v>0</v>
      </c>
      <c r="FQ150" s="64">
        <f t="shared" si="364"/>
        <v>0</v>
      </c>
      <c r="FR150" s="380">
        <f>FT150+FV150+FX150+FZ150+GB150+GD150</f>
        <v>1174335.4722224704</v>
      </c>
      <c r="FS150" s="380">
        <f t="shared" si="313"/>
        <v>1487428.1648117476</v>
      </c>
      <c r="FT150" s="64">
        <f t="shared" si="381"/>
        <v>120010.515768</v>
      </c>
      <c r="FU150" s="64">
        <f t="shared" si="365"/>
        <v>120010.515768</v>
      </c>
      <c r="FV150" s="64">
        <f t="shared" si="366"/>
        <v>676392.90789959999</v>
      </c>
      <c r="FW150" s="64">
        <f t="shared" si="367"/>
        <v>524071.21781</v>
      </c>
      <c r="FX150" s="64">
        <f t="shared" si="368"/>
        <v>157246.50700000001</v>
      </c>
      <c r="FY150" s="64">
        <f t="shared" si="369"/>
        <v>221275.229356</v>
      </c>
      <c r="FZ150" s="64">
        <f t="shared" si="370"/>
        <v>33976.429219999998</v>
      </c>
      <c r="GA150" s="64">
        <f t="shared" si="371"/>
        <v>423566.76061916363</v>
      </c>
      <c r="GB150" s="64">
        <f t="shared" si="372"/>
        <v>66995.274705830307</v>
      </c>
      <c r="GC150" s="64">
        <f t="shared" si="373"/>
        <v>60327.026389999999</v>
      </c>
      <c r="GD150" s="64">
        <f t="shared" si="374"/>
        <v>119713.83762904</v>
      </c>
      <c r="GE150" s="64">
        <f t="shared" si="375"/>
        <v>138177.41486858402</v>
      </c>
    </row>
    <row r="151" spans="1:187" ht="47.25" hidden="1" customHeight="1">
      <c r="A151" s="2"/>
      <c r="B151" s="30"/>
      <c r="C151" s="2"/>
      <c r="D151" s="45"/>
      <c r="E151" s="2"/>
      <c r="F151" s="2"/>
      <c r="G151" s="2"/>
      <c r="H151" s="16"/>
      <c r="I151" s="15"/>
      <c r="J151" s="56"/>
      <c r="K151" s="56"/>
      <c r="L151" s="56"/>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t="e">
        <f>+#REF!</f>
        <v>#REF!</v>
      </c>
      <c r="AZ151" s="31"/>
      <c r="BA151" s="31" t="e">
        <f>+#REF!</f>
        <v>#REF!</v>
      </c>
      <c r="BB151" s="31"/>
      <c r="BC151" s="31" t="e">
        <f>+#REF!</f>
        <v>#REF!</v>
      </c>
      <c r="BD151" s="31"/>
      <c r="BE151" s="31" t="e">
        <f>+#REF!</f>
        <v>#REF!</v>
      </c>
      <c r="BF151" s="31"/>
      <c r="BG151" s="31" t="e">
        <f>+#REF!</f>
        <v>#REF!</v>
      </c>
      <c r="BH151" s="31"/>
      <c r="BI151" s="31" t="e">
        <f>+#REF!</f>
        <v>#REF!</v>
      </c>
      <c r="BJ151" s="31"/>
      <c r="BK151" s="31" t="e">
        <f>+#REF!</f>
        <v>#REF!</v>
      </c>
      <c r="BL151" s="31"/>
      <c r="CA151" s="32"/>
      <c r="CB151" s="32"/>
      <c r="CC151" s="32"/>
      <c r="CD151" s="32"/>
      <c r="CE151" s="32">
        <f>+CE150-CE51</f>
        <v>18418.918000000005</v>
      </c>
      <c r="CF151" s="32"/>
      <c r="CG151" s="32">
        <f>+CG150-CG51</f>
        <v>115009.81700000001</v>
      </c>
      <c r="CH151" s="32"/>
      <c r="CI151" s="32">
        <f>+CI150-CI51</f>
        <v>25075.324000000001</v>
      </c>
      <c r="CJ151" s="32"/>
      <c r="CK151" s="32">
        <f>+CK150-CK51</f>
        <v>32725.977999999999</v>
      </c>
      <c r="CL151" s="32"/>
      <c r="CM151" s="32">
        <f>+CM150-CM51</f>
        <v>68754.285000000003</v>
      </c>
      <c r="CN151" s="32"/>
      <c r="DN151" s="381">
        <f>DN150+EB150+EP150+FD150</f>
        <v>1174335.4722224704</v>
      </c>
      <c r="DO151" s="381">
        <f>DO150+EC150+EQ150+FE150</f>
        <v>1487428.1648117476</v>
      </c>
      <c r="FR151" s="381">
        <f>FR150-M150</f>
        <v>0</v>
      </c>
      <c r="FS151" s="381">
        <f>FS150-O150</f>
        <v>0</v>
      </c>
    </row>
    <row r="152" spans="1:187" s="38" customFormat="1" ht="29.25" hidden="1" customHeight="1">
      <c r="B152" s="288" t="s">
        <v>588</v>
      </c>
      <c r="D152" s="527" t="s">
        <v>377</v>
      </c>
      <c r="E152" s="527"/>
      <c r="F152" s="527"/>
      <c r="G152" s="527"/>
      <c r="H152" s="39"/>
      <c r="I152" s="40"/>
      <c r="M152" s="511" t="s">
        <v>578</v>
      </c>
      <c r="N152" s="511"/>
      <c r="O152" s="511"/>
      <c r="P152" s="511"/>
      <c r="Q152" s="511"/>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39"/>
      <c r="AZ152" s="39">
        <f>+AZ150-BB150-BD150-BF150-BH150-BJ150-BL150</f>
        <v>0</v>
      </c>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row>
    <row r="153" spans="1:187" s="41" customFormat="1" ht="27" hidden="1" customHeight="1">
      <c r="A153" s="150"/>
      <c r="B153" s="246" t="s">
        <v>15</v>
      </c>
      <c r="D153" s="574" t="s">
        <v>378</v>
      </c>
      <c r="E153" s="574"/>
      <c r="F153" s="574"/>
      <c r="G153" s="574"/>
      <c r="H153" s="39"/>
      <c r="I153" s="40"/>
      <c r="M153" s="575" t="s">
        <v>555</v>
      </c>
      <c r="N153" s="575"/>
      <c r="O153" s="575"/>
      <c r="P153" s="575"/>
      <c r="Q153" s="575"/>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v>43556.66474</v>
      </c>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row>
    <row r="154" spans="1:187" ht="6.75" customHeight="1">
      <c r="A154" s="2"/>
      <c r="C154" s="2"/>
      <c r="D154" s="45"/>
      <c r="E154" s="2"/>
      <c r="F154" s="2"/>
      <c r="G154" s="2"/>
      <c r="H154" s="16"/>
      <c r="I154" s="15"/>
      <c r="J154" s="56"/>
      <c r="K154" s="56"/>
      <c r="L154" s="345"/>
      <c r="M154" s="31"/>
      <c r="N154" s="31"/>
      <c r="O154" s="343"/>
      <c r="P154" s="31"/>
      <c r="Q154" s="31"/>
      <c r="R154" s="31"/>
      <c r="S154" s="31"/>
      <c r="T154" s="31"/>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3"/>
      <c r="AU154" s="263"/>
      <c r="AV154" s="31"/>
      <c r="AW154" s="31"/>
      <c r="AX154" s="31"/>
      <c r="AY154" s="31"/>
      <c r="AZ154" s="31"/>
    </row>
    <row r="155" spans="1:187" ht="25.5" hidden="1" customHeight="1">
      <c r="A155" s="2"/>
      <c r="B155" s="285" t="s">
        <v>579</v>
      </c>
      <c r="C155" s="2"/>
      <c r="D155" s="45"/>
      <c r="E155" s="2"/>
      <c r="F155" s="2"/>
      <c r="G155" s="2"/>
      <c r="H155" s="16"/>
      <c r="I155" s="15"/>
      <c r="J155" s="56"/>
      <c r="K155" s="56"/>
      <c r="L155" s="56"/>
      <c r="M155" s="31"/>
      <c r="N155" s="31"/>
      <c r="O155" s="31"/>
      <c r="P155" s="31"/>
      <c r="Q155" s="31"/>
      <c r="R155" s="31"/>
      <c r="S155" s="31"/>
      <c r="T155" s="31"/>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3"/>
      <c r="AU155" s="263"/>
      <c r="AV155" s="31"/>
      <c r="AW155" s="31"/>
      <c r="AX155" s="31"/>
      <c r="AY155" s="31"/>
      <c r="AZ155" s="31"/>
    </row>
    <row r="156" spans="1:187" ht="48.75" hidden="1" customHeight="1">
      <c r="A156" s="2"/>
      <c r="B156" s="287" t="s">
        <v>586</v>
      </c>
      <c r="C156" s="2"/>
      <c r="D156" s="45"/>
      <c r="E156" s="2"/>
      <c r="F156" s="2"/>
      <c r="G156" s="2"/>
      <c r="H156" s="16"/>
      <c r="I156" s="15"/>
      <c r="J156" s="56"/>
      <c r="K156" s="56"/>
      <c r="L156" s="56"/>
      <c r="M156" s="573" t="s">
        <v>587</v>
      </c>
      <c r="N156" s="573"/>
      <c r="O156" s="573"/>
      <c r="P156" s="573"/>
      <c r="Q156" s="573"/>
      <c r="R156" s="31"/>
      <c r="S156" s="31"/>
      <c r="T156" s="31"/>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3"/>
      <c r="AU156" s="263"/>
      <c r="AV156" s="31"/>
      <c r="AW156" s="31"/>
      <c r="AX156" s="31"/>
      <c r="AY156" s="31"/>
      <c r="AZ156" s="31"/>
    </row>
    <row r="157" spans="1:187" ht="25.5" hidden="1" customHeight="1">
      <c r="A157" s="2"/>
      <c r="B157" s="285"/>
      <c r="C157" s="2"/>
      <c r="D157" s="45"/>
      <c r="E157" s="2"/>
      <c r="F157" s="2"/>
      <c r="G157" s="2"/>
      <c r="H157" s="16"/>
      <c r="I157" s="15"/>
      <c r="J157" s="56"/>
      <c r="K157" s="56"/>
      <c r="L157" s="56"/>
      <c r="M157" s="31"/>
      <c r="N157" s="31"/>
      <c r="O157" s="31"/>
      <c r="P157" s="31"/>
      <c r="Q157" s="31"/>
      <c r="R157" s="31"/>
      <c r="S157" s="31"/>
      <c r="T157" s="31"/>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3"/>
      <c r="AU157" s="263"/>
      <c r="AV157" s="31"/>
      <c r="AW157" s="31"/>
      <c r="AX157" s="31"/>
      <c r="AY157" s="31"/>
      <c r="AZ157" s="31"/>
    </row>
    <row r="158" spans="1:187" ht="44.25" hidden="1" customHeight="1">
      <c r="A158" s="2"/>
      <c r="B158" s="287" t="s">
        <v>590</v>
      </c>
      <c r="C158" s="2"/>
      <c r="D158" s="45"/>
      <c r="E158" s="2"/>
      <c r="F158" s="2"/>
      <c r="G158" s="2"/>
      <c r="H158" s="16"/>
      <c r="I158" s="15"/>
      <c r="J158" s="56"/>
      <c r="K158" s="56"/>
      <c r="L158" s="56"/>
      <c r="M158" s="573" t="s">
        <v>591</v>
      </c>
      <c r="N158" s="573"/>
      <c r="O158" s="573"/>
      <c r="P158" s="573"/>
      <c r="Q158" s="573"/>
      <c r="R158" s="31"/>
      <c r="S158" s="31"/>
      <c r="T158" s="31"/>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3"/>
      <c r="AU158" s="263"/>
      <c r="AV158" s="31"/>
      <c r="AW158" s="31"/>
      <c r="AX158" s="31"/>
      <c r="AY158" s="31"/>
      <c r="AZ158" s="31"/>
    </row>
    <row r="159" spans="1:187" ht="25.5" hidden="1" customHeight="1">
      <c r="A159" s="2"/>
      <c r="B159" s="285"/>
      <c r="C159" s="2"/>
      <c r="D159" s="45"/>
      <c r="E159" s="2"/>
      <c r="F159" s="2"/>
      <c r="G159" s="2"/>
      <c r="H159" s="16"/>
      <c r="I159" s="15"/>
      <c r="J159" s="56"/>
      <c r="K159" s="56"/>
      <c r="L159" s="56"/>
      <c r="M159" s="31"/>
      <c r="N159" s="31"/>
      <c r="O159" s="31"/>
      <c r="P159" s="31"/>
      <c r="Q159" s="31"/>
      <c r="R159" s="31"/>
      <c r="S159" s="31"/>
      <c r="T159" s="31"/>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3"/>
      <c r="AU159" s="263"/>
      <c r="AV159" s="31"/>
      <c r="AW159" s="31"/>
      <c r="AX159" s="31"/>
      <c r="AY159" s="31"/>
      <c r="AZ159" s="31"/>
    </row>
    <row r="160" spans="1:187" ht="39.75" hidden="1" customHeight="1">
      <c r="A160" s="2"/>
      <c r="B160" s="286" t="s">
        <v>584</v>
      </c>
      <c r="C160" s="42"/>
      <c r="D160" s="46"/>
      <c r="E160" s="2"/>
      <c r="F160" s="2"/>
      <c r="G160" s="2"/>
      <c r="H160" s="16"/>
      <c r="I160" s="15"/>
      <c r="J160" s="56"/>
      <c r="K160" s="56"/>
      <c r="L160" s="56"/>
      <c r="M160" s="573" t="s">
        <v>585</v>
      </c>
      <c r="N160" s="573"/>
      <c r="O160" s="573"/>
      <c r="P160" s="573"/>
      <c r="Q160" s="573"/>
      <c r="R160" s="31"/>
      <c r="S160" s="31"/>
      <c r="T160" s="31"/>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3"/>
      <c r="AU160" s="263"/>
      <c r="AV160" s="31"/>
      <c r="AW160" s="31"/>
      <c r="AX160" s="31"/>
      <c r="AY160" s="31"/>
      <c r="AZ160" s="31"/>
    </row>
    <row r="161" spans="1:58" ht="25.5" hidden="1" customHeight="1">
      <c r="A161" s="2"/>
      <c r="B161" s="285"/>
      <c r="C161" s="2"/>
      <c r="D161" s="45"/>
      <c r="E161" s="2"/>
      <c r="F161" s="2"/>
      <c r="G161" s="2"/>
      <c r="H161" s="16"/>
      <c r="I161" s="15"/>
      <c r="J161" s="56"/>
      <c r="K161" s="56"/>
      <c r="L161" s="56"/>
      <c r="M161" s="31"/>
      <c r="N161" s="31"/>
      <c r="O161" s="31"/>
      <c r="P161" s="31"/>
      <c r="Q161" s="31"/>
      <c r="R161" s="31"/>
      <c r="S161" s="31"/>
      <c r="T161" s="31"/>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3"/>
      <c r="AU161" s="263"/>
      <c r="AV161" s="31"/>
      <c r="AW161" s="31"/>
      <c r="AX161" s="31"/>
      <c r="AY161" s="31"/>
      <c r="AZ161" s="31"/>
    </row>
    <row r="162" spans="1:58" ht="43.5" hidden="1" customHeight="1">
      <c r="A162" s="2"/>
      <c r="B162" s="286" t="s">
        <v>582</v>
      </c>
      <c r="C162" s="42"/>
      <c r="D162" s="46"/>
      <c r="E162" s="2"/>
      <c r="F162" s="2"/>
      <c r="G162" s="2"/>
      <c r="H162" s="16"/>
      <c r="I162" s="15"/>
      <c r="J162" s="56"/>
      <c r="K162" s="56"/>
      <c r="L162" s="56"/>
      <c r="M162" s="573" t="s">
        <v>580</v>
      </c>
      <c r="N162" s="573"/>
      <c r="O162" s="573"/>
      <c r="P162" s="573"/>
      <c r="Q162" s="573"/>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8" ht="18.75" hidden="1">
      <c r="A163" s="2"/>
      <c r="B163" s="286"/>
      <c r="C163" s="2"/>
      <c r="D163" s="45"/>
      <c r="E163" s="2"/>
      <c r="F163" s="2"/>
      <c r="G163" s="2"/>
      <c r="H163" s="16"/>
      <c r="I163" s="15"/>
      <c r="J163" s="56"/>
      <c r="K163" s="56"/>
      <c r="L163" s="56"/>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8" ht="51" hidden="1" customHeight="1">
      <c r="A164" s="2"/>
      <c r="B164" s="286" t="s">
        <v>583</v>
      </c>
      <c r="C164" s="2"/>
      <c r="D164" s="45"/>
      <c r="E164" s="2"/>
      <c r="F164" s="2"/>
      <c r="G164" s="2"/>
      <c r="H164" s="16"/>
      <c r="I164" s="15"/>
      <c r="J164" s="56"/>
      <c r="K164" s="56"/>
      <c r="L164" s="56"/>
      <c r="M164" s="573" t="s">
        <v>581</v>
      </c>
      <c r="N164" s="573"/>
      <c r="O164" s="573"/>
      <c r="P164" s="573"/>
      <c r="Q164" s="573"/>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8" hidden="1">
      <c r="A165" s="2"/>
      <c r="B165" s="2"/>
      <c r="C165" s="2"/>
      <c r="D165" s="45"/>
      <c r="E165" s="2"/>
      <c r="F165" s="2"/>
      <c r="G165" s="2"/>
      <c r="H165" s="16"/>
      <c r="I165" s="15"/>
      <c r="J165" s="56"/>
      <c r="K165" s="56"/>
      <c r="L165" s="56"/>
      <c r="M165" s="31"/>
      <c r="N165" s="31"/>
      <c r="O165" s="263"/>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8" hidden="1">
      <c r="A166" s="2"/>
      <c r="B166" s="2"/>
      <c r="C166" s="2"/>
      <c r="D166" s="45"/>
      <c r="E166" s="2"/>
      <c r="F166" s="2"/>
      <c r="G166" s="2"/>
      <c r="H166" s="16"/>
      <c r="I166" s="15"/>
      <c r="J166" s="56"/>
      <c r="K166" s="56"/>
      <c r="L166" s="56"/>
      <c r="M166" s="31"/>
      <c r="N166" s="31"/>
      <c r="O166" s="263"/>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8" hidden="1">
      <c r="A167" s="2"/>
      <c r="B167" s="2"/>
      <c r="C167" s="2"/>
      <c r="D167" s="45"/>
      <c r="E167" s="2"/>
      <c r="F167" s="2"/>
      <c r="G167" s="2"/>
      <c r="H167" s="16"/>
      <c r="I167" s="15"/>
      <c r="J167" s="56"/>
      <c r="K167" s="56"/>
      <c r="L167" s="56"/>
      <c r="M167" s="31"/>
      <c r="N167" s="31"/>
      <c r="O167" s="263"/>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8" hidden="1">
      <c r="A168" s="2"/>
      <c r="B168" s="2"/>
      <c r="C168" s="2"/>
      <c r="D168" s="45"/>
      <c r="E168" s="2"/>
      <c r="F168" s="2"/>
      <c r="G168" s="2"/>
      <c r="H168" s="16"/>
      <c r="I168" s="15"/>
      <c r="J168" s="56"/>
      <c r="K168" s="56"/>
      <c r="L168" s="56"/>
      <c r="M168" s="31"/>
      <c r="N168" s="31"/>
      <c r="O168" s="263"/>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8">
      <c r="A169" s="2"/>
      <c r="B169" s="2"/>
      <c r="C169" s="2"/>
      <c r="D169" s="45"/>
      <c r="E169" s="2"/>
      <c r="F169" s="2"/>
      <c r="G169" s="2"/>
      <c r="H169" s="16"/>
      <c r="I169" s="15"/>
      <c r="J169" s="56"/>
      <c r="K169" s="56"/>
      <c r="L169" s="345"/>
      <c r="M169" s="31"/>
      <c r="N169" s="31"/>
      <c r="O169" s="343"/>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8">
      <c r="A170" s="2"/>
      <c r="B170" s="2"/>
      <c r="C170" s="2"/>
      <c r="D170" s="45"/>
      <c r="E170" s="2"/>
      <c r="F170" s="2"/>
      <c r="G170" s="2"/>
      <c r="H170" s="16"/>
      <c r="I170" s="15"/>
      <c r="J170" s="56"/>
      <c r="K170" s="56"/>
      <c r="L170" s="345"/>
      <c r="M170" s="31"/>
      <c r="N170" s="31"/>
      <c r="O170" s="343"/>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8">
      <c r="A171" s="2"/>
      <c r="B171" s="2"/>
      <c r="C171" s="2"/>
      <c r="D171" s="45"/>
      <c r="E171" s="2"/>
      <c r="F171" s="2"/>
      <c r="G171" s="2"/>
      <c r="H171" s="16"/>
      <c r="I171" s="15"/>
      <c r="J171" s="56"/>
      <c r="K171" s="56"/>
      <c r="L171" s="345"/>
      <c r="M171" s="31"/>
      <c r="N171" s="31"/>
      <c r="O171" s="343"/>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F171" s="32">
        <f>BF150-'[64]Договора 06.12.19 (3)'!$AO$90</f>
        <v>0</v>
      </c>
    </row>
    <row r="172" spans="1:58">
      <c r="A172" s="2"/>
      <c r="B172" s="2"/>
      <c r="C172" s="2"/>
      <c r="D172" s="45"/>
      <c r="E172" s="2"/>
      <c r="F172" s="2"/>
      <c r="G172" s="2"/>
      <c r="H172" s="16"/>
      <c r="I172" s="15"/>
      <c r="J172" s="56"/>
      <c r="K172" s="56"/>
      <c r="L172" s="345"/>
      <c r="M172" s="31"/>
      <c r="N172" s="31"/>
      <c r="O172" s="343"/>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8">
      <c r="A173" s="2"/>
      <c r="B173" s="2"/>
      <c r="C173" s="2"/>
      <c r="D173" s="45"/>
      <c r="E173" s="2"/>
      <c r="F173" s="2"/>
      <c r="G173" s="2"/>
      <c r="H173" s="16"/>
      <c r="I173" s="15"/>
      <c r="J173" s="56"/>
      <c r="K173" s="56"/>
      <c r="L173" s="345"/>
      <c r="M173" s="31"/>
      <c r="N173" s="31"/>
      <c r="O173" s="343"/>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8">
      <c r="A174" s="2"/>
      <c r="B174" s="2"/>
      <c r="C174" s="2"/>
      <c r="D174" s="45"/>
      <c r="E174" s="2"/>
      <c r="F174" s="2"/>
      <c r="G174" s="2"/>
      <c r="H174" s="16"/>
      <c r="I174" s="15"/>
      <c r="J174" s="56"/>
      <c r="K174" s="56"/>
      <c r="L174" s="345"/>
      <c r="M174" s="31"/>
      <c r="N174" s="31"/>
      <c r="O174" s="343"/>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8">
      <c r="A175" s="2"/>
      <c r="B175" s="2"/>
      <c r="C175" s="2"/>
      <c r="D175" s="45"/>
      <c r="E175" s="2"/>
      <c r="F175" s="2"/>
      <c r="G175" s="2"/>
      <c r="H175" s="16"/>
      <c r="I175" s="15"/>
      <c r="J175" s="56"/>
      <c r="K175" s="56"/>
      <c r="L175" s="345"/>
      <c r="M175" s="31"/>
      <c r="N175" s="31"/>
      <c r="O175" s="343"/>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8">
      <c r="A176" s="2"/>
      <c r="B176" s="2"/>
      <c r="C176" s="2"/>
      <c r="D176" s="45"/>
      <c r="E176" s="2"/>
      <c r="F176" s="2"/>
      <c r="G176" s="2"/>
      <c r="H176" s="16"/>
      <c r="I176" s="15"/>
      <c r="J176" s="56"/>
      <c r="K176" s="56"/>
      <c r="L176" s="345"/>
      <c r="M176" s="31"/>
      <c r="N176" s="31"/>
      <c r="O176" s="343"/>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c r="A177" s="2"/>
      <c r="B177" s="2"/>
      <c r="C177" s="2"/>
      <c r="D177" s="45"/>
      <c r="E177" s="2"/>
      <c r="F177" s="2"/>
      <c r="G177" s="2"/>
      <c r="H177" s="16"/>
      <c r="I177" s="15"/>
      <c r="J177" s="56"/>
      <c r="K177" s="56"/>
      <c r="L177" s="345"/>
      <c r="M177" s="31"/>
      <c r="N177" s="31"/>
      <c r="O177" s="343"/>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c r="A178" s="2"/>
      <c r="B178" s="2"/>
      <c r="C178" s="2"/>
      <c r="D178" s="45"/>
      <c r="E178" s="2"/>
      <c r="F178" s="2"/>
      <c r="G178" s="2"/>
      <c r="H178" s="16"/>
      <c r="I178" s="15"/>
      <c r="J178" s="56"/>
      <c r="K178" s="56"/>
      <c r="L178" s="345"/>
      <c r="M178" s="31"/>
      <c r="N178" s="31"/>
      <c r="O178" s="343"/>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c r="A179" s="2"/>
      <c r="B179" s="2"/>
      <c r="C179" s="2"/>
      <c r="D179" s="45"/>
      <c r="E179" s="2"/>
      <c r="F179" s="2"/>
      <c r="G179" s="2"/>
      <c r="H179" s="16"/>
      <c r="I179" s="15"/>
      <c r="J179" s="56"/>
      <c r="K179" s="56"/>
      <c r="L179" s="345"/>
      <c r="M179" s="31"/>
      <c r="N179" s="31"/>
      <c r="O179" s="343"/>
      <c r="P179" s="31"/>
      <c r="Q179" s="31"/>
      <c r="R179" s="31"/>
      <c r="S179" s="31"/>
      <c r="T179" s="31"/>
      <c r="U179" s="31"/>
      <c r="V179" s="31"/>
      <c r="W179" s="31"/>
      <c r="X179" s="31"/>
      <c r="Y179" s="31"/>
      <c r="Z179" s="31"/>
      <c r="AA179" s="31"/>
      <c r="AB179" s="31"/>
      <c r="AC179" s="31"/>
      <c r="AD179" s="31"/>
      <c r="AE179" s="31"/>
      <c r="AF179" s="31"/>
      <c r="AG179" s="31"/>
      <c r="AH179" s="31">
        <f>AH150-'[65]ИП на 2020 после сов.16.01. (2'!$AF$17</f>
        <v>0</v>
      </c>
      <c r="AI179" s="31"/>
      <c r="AJ179" s="31"/>
      <c r="AK179" s="31"/>
      <c r="AL179" s="31"/>
      <c r="AM179" s="31"/>
      <c r="AN179" s="31"/>
      <c r="AO179" s="31"/>
      <c r="AP179" s="31"/>
      <c r="AQ179" s="31"/>
      <c r="AR179" s="31"/>
      <c r="AS179" s="31"/>
      <c r="AT179" s="31"/>
      <c r="AU179" s="31"/>
      <c r="AV179" s="31"/>
      <c r="AW179" s="31"/>
      <c r="AX179" s="31"/>
      <c r="AY179" s="31"/>
      <c r="AZ179" s="31"/>
    </row>
    <row r="180" spans="1:52">
      <c r="W180" s="14">
        <f>W149+W129</f>
        <v>13587.663790000001</v>
      </c>
    </row>
  </sheetData>
  <sheetProtection formatCells="0" formatColumns="0" formatRows="0" insertColumns="0" insertRows="0" insertHyperlinks="0" deleteColumns="0" deleteRows="0"/>
  <autoFilter ref="A11:DM153">
    <filterColumn colId="11">
      <customFilters>
        <customFilter operator="notEqual" val=" "/>
      </customFilters>
    </filterColumn>
  </autoFilter>
  <mergeCells count="144">
    <mergeCell ref="GN10:GO10"/>
    <mergeCell ref="GP10:GQ10"/>
    <mergeCell ref="GR10:GS10"/>
    <mergeCell ref="M156:Q156"/>
    <mergeCell ref="M158:Q158"/>
    <mergeCell ref="M160:Q160"/>
    <mergeCell ref="M162:Q162"/>
    <mergeCell ref="M164:Q164"/>
    <mergeCell ref="GF9:GS9"/>
    <mergeCell ref="GF10:GG10"/>
    <mergeCell ref="GH10:GI10"/>
    <mergeCell ref="GJ10:GK10"/>
    <mergeCell ref="GL10:GM10"/>
    <mergeCell ref="FV10:FW10"/>
    <mergeCell ref="FX10:FY10"/>
    <mergeCell ref="FZ10:GA10"/>
    <mergeCell ref="GB10:GC10"/>
    <mergeCell ref="GD10:GE10"/>
    <mergeCell ref="EJ10:EK10"/>
    <mergeCell ref="DN10:DO10"/>
    <mergeCell ref="DP10:DQ10"/>
    <mergeCell ref="DR10:DS10"/>
    <mergeCell ref="DT10:DU10"/>
    <mergeCell ref="DV10:DW10"/>
    <mergeCell ref="B148:D148"/>
    <mergeCell ref="A149:K149"/>
    <mergeCell ref="A150:K150"/>
    <mergeCell ref="D152:G152"/>
    <mergeCell ref="M152:Q152"/>
    <mergeCell ref="D153:G153"/>
    <mergeCell ref="M153:Q153"/>
    <mergeCell ref="C124:D124"/>
    <mergeCell ref="C125:C128"/>
    <mergeCell ref="A129:K129"/>
    <mergeCell ref="B131:D131"/>
    <mergeCell ref="B146:D146"/>
    <mergeCell ref="B147:D147"/>
    <mergeCell ref="C62:D62"/>
    <mergeCell ref="C79:D79"/>
    <mergeCell ref="C82:D82"/>
    <mergeCell ref="C97:D97"/>
    <mergeCell ref="C98:C112"/>
    <mergeCell ref="C113:D113"/>
    <mergeCell ref="A29:K29"/>
    <mergeCell ref="C31:D31"/>
    <mergeCell ref="C37:D37"/>
    <mergeCell ref="E38:E40"/>
    <mergeCell ref="B51:C51"/>
    <mergeCell ref="A60:K60"/>
    <mergeCell ref="C13:D13"/>
    <mergeCell ref="FJ10:FK10"/>
    <mergeCell ref="FL10:FM10"/>
    <mergeCell ref="FN10:FO10"/>
    <mergeCell ref="FP10:FQ10"/>
    <mergeCell ref="FR10:FS10"/>
    <mergeCell ref="FT10:FU10"/>
    <mergeCell ref="EX10:EY10"/>
    <mergeCell ref="EZ10:FA10"/>
    <mergeCell ref="FB10:FC10"/>
    <mergeCell ref="FD10:FE10"/>
    <mergeCell ref="FF10:FG10"/>
    <mergeCell ref="FH10:FI10"/>
    <mergeCell ref="EL10:EM10"/>
    <mergeCell ref="EN10:EO10"/>
    <mergeCell ref="EP10:EQ10"/>
    <mergeCell ref="ER10:ES10"/>
    <mergeCell ref="ET10:EU10"/>
    <mergeCell ref="EV10:EW10"/>
    <mergeCell ref="DZ10:EA10"/>
    <mergeCell ref="EB10:EC10"/>
    <mergeCell ref="ED10:EE10"/>
    <mergeCell ref="EF10:EG10"/>
    <mergeCell ref="EH10:EI10"/>
    <mergeCell ref="DX10:DY10"/>
    <mergeCell ref="CQ10:CR10"/>
    <mergeCell ref="CS10:CT10"/>
    <mergeCell ref="CU10:CV10"/>
    <mergeCell ref="CW10:CX10"/>
    <mergeCell ref="CY10:CZ10"/>
    <mergeCell ref="DA10:DB10"/>
    <mergeCell ref="CE10:CF10"/>
    <mergeCell ref="CG10:CH10"/>
    <mergeCell ref="CI10:CJ10"/>
    <mergeCell ref="CK10:CL10"/>
    <mergeCell ref="CM10:CN10"/>
    <mergeCell ref="CO10:CP10"/>
    <mergeCell ref="EB9:EO9"/>
    <mergeCell ref="EP9:FC9"/>
    <mergeCell ref="FD9:FQ9"/>
    <mergeCell ref="FR9:GE9"/>
    <mergeCell ref="P10:Q10"/>
    <mergeCell ref="R10:S10"/>
    <mergeCell ref="T10:AF10"/>
    <mergeCell ref="AG10:AR10"/>
    <mergeCell ref="AS10:AU10"/>
    <mergeCell ref="AV10:AX10"/>
    <mergeCell ref="BC10:BD10"/>
    <mergeCell ref="BE10:BF10"/>
    <mergeCell ref="BS10:BT10"/>
    <mergeCell ref="BU10:BV10"/>
    <mergeCell ref="BW10:BX10"/>
    <mergeCell ref="BY10:BZ10"/>
    <mergeCell ref="CA10:CB10"/>
    <mergeCell ref="CC10:CD10"/>
    <mergeCell ref="BG10:BH10"/>
    <mergeCell ref="BI10:BJ10"/>
    <mergeCell ref="BK10:BL10"/>
    <mergeCell ref="BM10:BN10"/>
    <mergeCell ref="BO10:BP10"/>
    <mergeCell ref="BQ10:BR10"/>
    <mergeCell ref="DN8:FQ8"/>
    <mergeCell ref="G9:G10"/>
    <mergeCell ref="H9:I9"/>
    <mergeCell ref="M9:O10"/>
    <mergeCell ref="P9:AW9"/>
    <mergeCell ref="AY9:BL9"/>
    <mergeCell ref="BM9:BZ9"/>
    <mergeCell ref="CA9:CN9"/>
    <mergeCell ref="CO9:DB9"/>
    <mergeCell ref="DN9:EA9"/>
    <mergeCell ref="DE8:DE10"/>
    <mergeCell ref="DF8:DF10"/>
    <mergeCell ref="DG8:DG10"/>
    <mergeCell ref="DH8:DH10"/>
    <mergeCell ref="DI8:DJ9"/>
    <mergeCell ref="DK8:DM9"/>
    <mergeCell ref="J8:J10"/>
    <mergeCell ref="K8:K10"/>
    <mergeCell ref="M8:AW8"/>
    <mergeCell ref="AY8:DB8"/>
    <mergeCell ref="DC8:DC10"/>
    <mergeCell ref="DD8:DD10"/>
    <mergeCell ref="AY10:AZ10"/>
    <mergeCell ref="BA10:BB10"/>
    <mergeCell ref="A5:AW5"/>
    <mergeCell ref="A6:AW6"/>
    <mergeCell ref="A7:AW7"/>
    <mergeCell ref="A8:A10"/>
    <mergeCell ref="B8:B10"/>
    <mergeCell ref="C8:C10"/>
    <mergeCell ref="D8:D10"/>
    <mergeCell ref="E8:E10"/>
    <mergeCell ref="F8:F10"/>
    <mergeCell ref="G8:I8"/>
  </mergeCells>
  <printOptions horizontalCentered="1"/>
  <pageMargins left="3.937007874015748E-2" right="3.937007874015748E-2" top="0.35433070866141736" bottom="0.35433070866141736" header="0.31496062992125984" footer="0.31496062992125984"/>
  <pageSetup paperSize="8" scale="22" fitToHeight="0" orientation="portrait" blackAndWhite="1"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outlinePr summaryBelow="0"/>
  </sheetPr>
  <dimension ref="A1:GE180"/>
  <sheetViews>
    <sheetView view="pageBreakPreview" zoomScale="85" zoomScaleNormal="70" zoomScaleSheetLayoutView="85" workbookViewId="0">
      <pane xSplit="9" ySplit="12" topLeftCell="R142" activePane="bottomRight" state="frozen"/>
      <selection activeCell="EY20" sqref="EY20:FK20"/>
      <selection pane="topRight" activeCell="EY20" sqref="EY20:FK20"/>
      <selection pane="bottomLeft" activeCell="EY20" sqref="EY20:FK20"/>
      <selection pane="bottomRight" activeCell="EY20" sqref="EY20:FK20"/>
    </sheetView>
  </sheetViews>
  <sheetFormatPr defaultRowHeight="12.75" outlineLevelRow="3" outlineLevelCol="1"/>
  <cols>
    <col min="1" max="1" width="8.28515625" style="13" customWidth="1"/>
    <col min="2" max="2" width="81.28515625" style="13" customWidth="1"/>
    <col min="3" max="3" width="51.140625" style="13" hidden="1" customWidth="1"/>
    <col min="4" max="4" width="19.7109375" style="43" hidden="1" customWidth="1"/>
    <col min="5" max="5" width="15.7109375" style="13" hidden="1" customWidth="1"/>
    <col min="6" max="6" width="13.5703125" style="13" hidden="1" customWidth="1" outlineLevel="1"/>
    <col min="7" max="7" width="14.85546875" style="13" hidden="1" customWidth="1" outlineLevel="1"/>
    <col min="8" max="8" width="12.7109375" style="88" hidden="1" customWidth="1" outlineLevel="1"/>
    <col min="9" max="9" width="12.7109375" style="85" hidden="1" customWidth="1" outlineLevel="1"/>
    <col min="10" max="10" width="12.85546875" style="53" customWidth="1" collapsed="1"/>
    <col min="11" max="11" width="13.28515625" style="53" customWidth="1"/>
    <col min="12" max="12" width="13.28515625" style="344" customWidth="1"/>
    <col min="13" max="14" width="15.28515625" style="14" customWidth="1"/>
    <col min="15" max="15" width="15.28515625" style="339" customWidth="1"/>
    <col min="16" max="20" width="12.28515625" style="14" customWidth="1"/>
    <col min="21" max="21" width="14.140625" style="14" bestFit="1" customWidth="1"/>
    <col min="22" max="32" width="14.140625" style="14" customWidth="1"/>
    <col min="33" max="50" width="12.28515625" style="14" customWidth="1"/>
    <col min="51" max="52" width="12.5703125" style="14" customWidth="1" outlineLevel="1"/>
    <col min="53" max="62" width="12.5703125" style="16" customWidth="1" outlineLevel="1"/>
    <col min="63" max="64" width="12.5703125" style="15" customWidth="1" outlineLevel="1"/>
    <col min="65" max="73" width="12.42578125" style="16" customWidth="1" outlineLevel="1"/>
    <col min="74" max="74" width="13.5703125" style="16" bestFit="1" customWidth="1" outlineLevel="1"/>
    <col min="75" max="78" width="12.42578125" style="16" customWidth="1" outlineLevel="1"/>
    <col min="79" max="79" width="12.5703125" style="16" customWidth="1" outlineLevel="1"/>
    <col min="80" max="80" width="14.140625" style="16" bestFit="1" customWidth="1" outlineLevel="1"/>
    <col min="81" max="85" width="12.5703125" style="16" customWidth="1" outlineLevel="1"/>
    <col min="86" max="86" width="14.140625" style="16" bestFit="1" customWidth="1" outlineLevel="1"/>
    <col min="87" max="92" width="12.5703125" style="16" customWidth="1" outlineLevel="1"/>
    <col min="93" max="99" width="12" style="16" customWidth="1" outlineLevel="1"/>
    <col min="100" max="100" width="12.42578125" style="16" customWidth="1" outlineLevel="1"/>
    <col min="101" max="106" width="12" style="16" customWidth="1" outlineLevel="1"/>
    <col min="107" max="107" width="12.5703125" style="2" customWidth="1" outlineLevel="1"/>
    <col min="108" max="108" width="13.5703125" style="2" customWidth="1" outlineLevel="1"/>
    <col min="109" max="109" width="11.85546875" style="2" customWidth="1" outlineLevel="1"/>
    <col min="110" max="111" width="13.7109375" style="2" customWidth="1" outlineLevel="1"/>
    <col min="112" max="112" width="14.140625" style="2" customWidth="1" outlineLevel="1"/>
    <col min="113" max="113" width="13.42578125" style="2" customWidth="1" outlineLevel="1"/>
    <col min="114" max="117" width="12.7109375" style="2" customWidth="1" outlineLevel="1"/>
    <col min="118" max="16384" width="9.140625" style="2"/>
  </cols>
  <sheetData>
    <row r="1" spans="1:187">
      <c r="AI1" s="14">
        <f>'[56]отчет 2020'!N11-AI150</f>
        <v>0</v>
      </c>
      <c r="AJ1" s="14">
        <f>'[56]отчет 2020'!O11-AJ150</f>
        <v>0</v>
      </c>
      <c r="AK1" s="14">
        <f>'[56]отчет 2020'!P11-AK150</f>
        <v>0</v>
      </c>
      <c r="AL1" s="14">
        <f>'[56]отчет 2020'!Q11-AL150</f>
        <v>0</v>
      </c>
      <c r="AM1" s="14">
        <f>'[56]отчет 2020'!R11-AM150</f>
        <v>0</v>
      </c>
      <c r="AN1" s="14">
        <f>'[56]отчет 2020'!S11-AN150</f>
        <v>0</v>
      </c>
      <c r="AO1" s="14">
        <f>'[56]отчет 2020'!T11-AO150</f>
        <v>0</v>
      </c>
      <c r="AP1" s="14">
        <f>'[56]отчет 2020'!U11-AP150</f>
        <v>0</v>
      </c>
      <c r="AQ1" s="14">
        <f>'[56]отчет 2020'!V11-AQ150</f>
        <v>0</v>
      </c>
      <c r="AR1" s="14">
        <f>'[56]отчет 2020'!W11-AR150</f>
        <v>0</v>
      </c>
      <c r="AV1" s="151" t="s">
        <v>375</v>
      </c>
      <c r="AW1" s="151"/>
      <c r="AX1" s="151"/>
    </row>
    <row r="2" spans="1:187" outlineLevel="1">
      <c r="W2" s="14">
        <f>'[57]отчет 2019 последний'!$O$13+'[57]отчет 2019 последний'!$O$20+'[57]отчет 2019 последний'!$O$21+'[57]отчет 2019 последний'!$O$22+'[57]отчет 2019 последний'!$O$23+'[57]отчет 2019 последний'!$O$24+'[57]отчет 2019 последний'!$O$25+'[57]отчет 2019 последний'!$O$26+'[57]отчет 2019 последний'!$O$28+'[57]отчет 2019 последний'!$O$29+'[57]отчет 2019 последний'!$O$32+'[57]отчет 2019 последний'!$O$33+'[57]отчет 2019 последний'!$O$34+'[57]отчет 2019 последний'!$O$35+'[57]отчет 2019 последний'!$O$36</f>
        <v>45030.567360000001</v>
      </c>
      <c r="X2" s="14">
        <f>W2-W3</f>
        <v>0</v>
      </c>
      <c r="AH2" s="379" t="s">
        <v>635</v>
      </c>
      <c r="AI2" s="14">
        <f>AI13+AI60</f>
        <v>81575.264889999991</v>
      </c>
      <c r="AV2" s="151" t="s">
        <v>450</v>
      </c>
      <c r="AW2" s="151"/>
      <c r="AX2" s="151"/>
    </row>
    <row r="3" spans="1:187" outlineLevel="2">
      <c r="W3" s="14">
        <f>W39+W42+W43+W47+W48+W52+W56+W58+W35+W26+W17</f>
        <v>45030.567359999986</v>
      </c>
      <c r="AH3" s="379" t="s">
        <v>634</v>
      </c>
      <c r="AI3" s="14">
        <f>AI129</f>
        <v>821.2</v>
      </c>
      <c r="AV3" s="146" t="s">
        <v>374</v>
      </c>
      <c r="AW3" s="146"/>
      <c r="AX3" s="146"/>
    </row>
    <row r="4" spans="1:187" outlineLevel="2">
      <c r="AH4" s="379"/>
      <c r="AI4" s="14">
        <f>AI149</f>
        <v>15670.22783</v>
      </c>
      <c r="AV4" s="146"/>
      <c r="AW4" s="146"/>
      <c r="AX4" s="146"/>
    </row>
    <row r="5" spans="1:187" s="20" customFormat="1" outlineLevel="2">
      <c r="A5" s="569" t="s">
        <v>1</v>
      </c>
      <c r="B5" s="569"/>
      <c r="C5" s="569"/>
      <c r="D5" s="569"/>
      <c r="E5" s="569"/>
      <c r="F5" s="569"/>
      <c r="G5" s="569"/>
      <c r="H5" s="569"/>
      <c r="I5" s="569"/>
      <c r="J5" s="569"/>
      <c r="K5" s="569"/>
      <c r="L5" s="570"/>
      <c r="M5" s="569"/>
      <c r="N5" s="569"/>
      <c r="O5" s="588"/>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334"/>
      <c r="AY5" s="17"/>
      <c r="AZ5" s="17"/>
      <c r="BA5" s="19"/>
      <c r="BB5" s="19"/>
      <c r="BC5" s="19"/>
      <c r="BD5" s="19"/>
      <c r="BE5" s="19"/>
      <c r="BF5" s="19"/>
      <c r="BG5" s="19"/>
      <c r="BH5" s="19"/>
      <c r="BI5" s="19"/>
      <c r="BJ5" s="19"/>
      <c r="BK5" s="18"/>
      <c r="BL5" s="18"/>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row>
    <row r="6" spans="1:187" s="20" customFormat="1" outlineLevel="2">
      <c r="A6" s="569" t="s">
        <v>546</v>
      </c>
      <c r="B6" s="569"/>
      <c r="C6" s="569"/>
      <c r="D6" s="569"/>
      <c r="E6" s="569"/>
      <c r="F6" s="569"/>
      <c r="G6" s="569"/>
      <c r="H6" s="569"/>
      <c r="I6" s="569"/>
      <c r="J6" s="569"/>
      <c r="K6" s="569"/>
      <c r="L6" s="570"/>
      <c r="M6" s="569"/>
      <c r="N6" s="569"/>
      <c r="O6" s="588"/>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334"/>
      <c r="AY6" s="17"/>
      <c r="AZ6" s="17"/>
      <c r="BA6" s="19"/>
      <c r="BB6" s="19"/>
      <c r="BC6" s="19"/>
      <c r="BD6" s="19"/>
      <c r="BE6" s="19"/>
      <c r="BF6" s="19"/>
      <c r="BG6" s="19"/>
      <c r="BH6" s="19"/>
      <c r="BI6" s="19"/>
      <c r="BJ6" s="19"/>
      <c r="BK6" s="18"/>
      <c r="BL6" s="18"/>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row>
    <row r="7" spans="1:187" s="20" customFormat="1" outlineLevel="2">
      <c r="A7" s="569" t="s">
        <v>545</v>
      </c>
      <c r="B7" s="569"/>
      <c r="C7" s="569"/>
      <c r="D7" s="569"/>
      <c r="E7" s="569"/>
      <c r="F7" s="569"/>
      <c r="G7" s="569"/>
      <c r="H7" s="569"/>
      <c r="I7" s="569"/>
      <c r="J7" s="569"/>
      <c r="K7" s="569"/>
      <c r="L7" s="570"/>
      <c r="M7" s="569"/>
      <c r="N7" s="569"/>
      <c r="O7" s="588"/>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334"/>
      <c r="AY7" s="17"/>
      <c r="AZ7" s="17"/>
      <c r="BA7" s="19"/>
      <c r="BB7" s="19"/>
      <c r="BC7" s="19"/>
      <c r="BD7" s="19"/>
      <c r="BE7" s="19"/>
      <c r="BF7" s="19"/>
      <c r="BG7" s="19"/>
      <c r="BH7" s="19"/>
      <c r="BI7" s="19"/>
      <c r="BJ7" s="19"/>
      <c r="BK7" s="18"/>
      <c r="BL7" s="18"/>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row>
    <row r="8" spans="1:187" s="35" customFormat="1" ht="18.75" customHeight="1" collapsed="1">
      <c r="A8" s="547" t="s">
        <v>18</v>
      </c>
      <c r="B8" s="547" t="s">
        <v>172</v>
      </c>
      <c r="C8" s="548" t="s">
        <v>173</v>
      </c>
      <c r="D8" s="548" t="s">
        <v>175</v>
      </c>
      <c r="E8" s="548" t="s">
        <v>174</v>
      </c>
      <c r="F8" s="548" t="s">
        <v>234</v>
      </c>
      <c r="G8" s="547" t="s">
        <v>180</v>
      </c>
      <c r="H8" s="547"/>
      <c r="I8" s="547"/>
      <c r="J8" s="548" t="s">
        <v>2</v>
      </c>
      <c r="K8" s="548" t="s">
        <v>3</v>
      </c>
      <c r="L8" s="329"/>
      <c r="M8" s="518" t="s">
        <v>179</v>
      </c>
      <c r="N8" s="519"/>
      <c r="O8" s="587"/>
      <c r="P8" s="519"/>
      <c r="Q8" s="519"/>
      <c r="R8" s="519"/>
      <c r="S8" s="519"/>
      <c r="T8" s="519"/>
      <c r="U8" s="519"/>
      <c r="V8" s="519"/>
      <c r="W8" s="519"/>
      <c r="X8" s="519"/>
      <c r="Y8" s="519"/>
      <c r="Z8" s="519"/>
      <c r="AA8" s="519"/>
      <c r="AB8" s="519"/>
      <c r="AC8" s="519"/>
      <c r="AD8" s="519"/>
      <c r="AE8" s="519"/>
      <c r="AF8" s="519"/>
      <c r="AG8" s="519"/>
      <c r="AH8" s="519"/>
      <c r="AI8" s="519"/>
      <c r="AJ8" s="519"/>
      <c r="AK8" s="519"/>
      <c r="AL8" s="519"/>
      <c r="AM8" s="519"/>
      <c r="AN8" s="519"/>
      <c r="AO8" s="519"/>
      <c r="AP8" s="519"/>
      <c r="AQ8" s="519"/>
      <c r="AR8" s="519"/>
      <c r="AS8" s="519"/>
      <c r="AT8" s="519"/>
      <c r="AU8" s="519"/>
      <c r="AV8" s="519"/>
      <c r="AW8" s="520"/>
      <c r="AX8" s="332"/>
      <c r="AY8" s="549" t="s">
        <v>93</v>
      </c>
      <c r="AZ8" s="550"/>
      <c r="BA8" s="550"/>
      <c r="BB8" s="550"/>
      <c r="BC8" s="550"/>
      <c r="BD8" s="550"/>
      <c r="BE8" s="550"/>
      <c r="BF8" s="550"/>
      <c r="BG8" s="550"/>
      <c r="BH8" s="550"/>
      <c r="BI8" s="550"/>
      <c r="BJ8" s="550"/>
      <c r="BK8" s="550"/>
      <c r="BL8" s="550"/>
      <c r="BM8" s="550"/>
      <c r="BN8" s="550"/>
      <c r="BO8" s="550"/>
      <c r="BP8" s="550"/>
      <c r="BQ8" s="550"/>
      <c r="BR8" s="550"/>
      <c r="BS8" s="550"/>
      <c r="BT8" s="550"/>
      <c r="BU8" s="550"/>
      <c r="BV8" s="550"/>
      <c r="BW8" s="550"/>
      <c r="BX8" s="550"/>
      <c r="BY8" s="550"/>
      <c r="BZ8" s="550"/>
      <c r="CA8" s="550"/>
      <c r="CB8" s="550"/>
      <c r="CC8" s="550"/>
      <c r="CD8" s="550"/>
      <c r="CE8" s="550"/>
      <c r="CF8" s="550"/>
      <c r="CG8" s="550"/>
      <c r="CH8" s="550"/>
      <c r="CI8" s="550"/>
      <c r="CJ8" s="550"/>
      <c r="CK8" s="550"/>
      <c r="CL8" s="550"/>
      <c r="CM8" s="550"/>
      <c r="CN8" s="550"/>
      <c r="CO8" s="550"/>
      <c r="CP8" s="550"/>
      <c r="CQ8" s="550"/>
      <c r="CR8" s="550"/>
      <c r="CS8" s="550"/>
      <c r="CT8" s="550"/>
      <c r="CU8" s="550"/>
      <c r="CV8" s="550"/>
      <c r="CW8" s="550"/>
      <c r="CX8" s="550"/>
      <c r="CY8" s="550"/>
      <c r="CZ8" s="550"/>
      <c r="DA8" s="550"/>
      <c r="DB8" s="551"/>
      <c r="DC8" s="543" t="s">
        <v>148</v>
      </c>
      <c r="DD8" s="543" t="s">
        <v>149</v>
      </c>
      <c r="DE8" s="543" t="s">
        <v>150</v>
      </c>
      <c r="DF8" s="543" t="s">
        <v>152</v>
      </c>
      <c r="DG8" s="543" t="s">
        <v>153</v>
      </c>
      <c r="DH8" s="543" t="s">
        <v>151</v>
      </c>
      <c r="DI8" s="554" t="s">
        <v>170</v>
      </c>
      <c r="DJ8" s="555"/>
      <c r="DK8" s="558" t="s">
        <v>169</v>
      </c>
      <c r="DL8" s="559"/>
      <c r="DM8" s="560"/>
      <c r="DN8" s="549" t="s">
        <v>93</v>
      </c>
      <c r="DO8" s="550"/>
      <c r="DP8" s="550"/>
      <c r="DQ8" s="550"/>
      <c r="DR8" s="550"/>
      <c r="DS8" s="550"/>
      <c r="DT8" s="550"/>
      <c r="DU8" s="550"/>
      <c r="DV8" s="550"/>
      <c r="DW8" s="550"/>
      <c r="DX8" s="550"/>
      <c r="DY8" s="550"/>
      <c r="DZ8" s="550"/>
      <c r="EA8" s="550"/>
      <c r="EB8" s="550"/>
      <c r="EC8" s="550"/>
      <c r="ED8" s="550"/>
      <c r="EE8" s="550"/>
      <c r="EF8" s="550"/>
      <c r="EG8" s="550"/>
      <c r="EH8" s="550"/>
      <c r="EI8" s="550"/>
      <c r="EJ8" s="550"/>
      <c r="EK8" s="550"/>
      <c r="EL8" s="550"/>
      <c r="EM8" s="550"/>
      <c r="EN8" s="550"/>
      <c r="EO8" s="550"/>
      <c r="EP8" s="550"/>
      <c r="EQ8" s="550"/>
      <c r="ER8" s="550"/>
      <c r="ES8" s="550"/>
      <c r="ET8" s="550"/>
      <c r="EU8" s="550"/>
      <c r="EV8" s="550"/>
      <c r="EW8" s="550"/>
      <c r="EX8" s="550"/>
      <c r="EY8" s="550"/>
      <c r="EZ8" s="550"/>
      <c r="FA8" s="550"/>
      <c r="FB8" s="550"/>
      <c r="FC8" s="550"/>
      <c r="FD8" s="550"/>
      <c r="FE8" s="550"/>
      <c r="FF8" s="550"/>
      <c r="FG8" s="550"/>
      <c r="FH8" s="550"/>
      <c r="FI8" s="550"/>
      <c r="FJ8" s="550"/>
      <c r="FK8" s="550"/>
      <c r="FL8" s="550"/>
      <c r="FM8" s="550"/>
      <c r="FN8" s="550"/>
      <c r="FO8" s="550"/>
      <c r="FP8" s="550"/>
      <c r="FQ8" s="551"/>
    </row>
    <row r="9" spans="1:187" s="35" customFormat="1" ht="24.6" customHeight="1">
      <c r="A9" s="547"/>
      <c r="B9" s="547"/>
      <c r="C9" s="548"/>
      <c r="D9" s="548"/>
      <c r="E9" s="548"/>
      <c r="F9" s="548"/>
      <c r="G9" s="552" t="s">
        <v>240</v>
      </c>
      <c r="H9" s="547" t="s">
        <v>181</v>
      </c>
      <c r="I9" s="547"/>
      <c r="J9" s="548"/>
      <c r="K9" s="565"/>
      <c r="L9" s="329"/>
      <c r="M9" s="585" t="s">
        <v>0</v>
      </c>
      <c r="N9" s="585"/>
      <c r="O9" s="586"/>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85"/>
      <c r="AX9" s="331"/>
      <c r="AY9" s="538" t="s">
        <v>68</v>
      </c>
      <c r="AZ9" s="539"/>
      <c r="BA9" s="539"/>
      <c r="BB9" s="539"/>
      <c r="BC9" s="539"/>
      <c r="BD9" s="539"/>
      <c r="BE9" s="539"/>
      <c r="BF9" s="539"/>
      <c r="BG9" s="539"/>
      <c r="BH9" s="539"/>
      <c r="BI9" s="539"/>
      <c r="BJ9" s="539"/>
      <c r="BK9" s="539"/>
      <c r="BL9" s="540"/>
      <c r="BM9" s="544" t="s">
        <v>69</v>
      </c>
      <c r="BN9" s="545"/>
      <c r="BO9" s="545"/>
      <c r="BP9" s="545"/>
      <c r="BQ9" s="545"/>
      <c r="BR9" s="545"/>
      <c r="BS9" s="545"/>
      <c r="BT9" s="545"/>
      <c r="BU9" s="545"/>
      <c r="BV9" s="545"/>
      <c r="BW9" s="545"/>
      <c r="BX9" s="545"/>
      <c r="BY9" s="545"/>
      <c r="BZ9" s="546"/>
      <c r="CA9" s="544" t="s">
        <v>91</v>
      </c>
      <c r="CB9" s="545"/>
      <c r="CC9" s="545"/>
      <c r="CD9" s="545"/>
      <c r="CE9" s="545"/>
      <c r="CF9" s="545"/>
      <c r="CG9" s="545"/>
      <c r="CH9" s="545"/>
      <c r="CI9" s="545"/>
      <c r="CJ9" s="545"/>
      <c r="CK9" s="545"/>
      <c r="CL9" s="545"/>
      <c r="CM9" s="545"/>
      <c r="CN9" s="546"/>
      <c r="CO9" s="544" t="s">
        <v>92</v>
      </c>
      <c r="CP9" s="545"/>
      <c r="CQ9" s="545"/>
      <c r="CR9" s="545"/>
      <c r="CS9" s="545"/>
      <c r="CT9" s="545"/>
      <c r="CU9" s="545"/>
      <c r="CV9" s="545"/>
      <c r="CW9" s="545"/>
      <c r="CX9" s="545"/>
      <c r="CY9" s="545"/>
      <c r="CZ9" s="545"/>
      <c r="DA9" s="545"/>
      <c r="DB9" s="546"/>
      <c r="DC9" s="543"/>
      <c r="DD9" s="543"/>
      <c r="DE9" s="543"/>
      <c r="DF9" s="543"/>
      <c r="DG9" s="543"/>
      <c r="DH9" s="543"/>
      <c r="DI9" s="556"/>
      <c r="DJ9" s="557"/>
      <c r="DK9" s="561"/>
      <c r="DL9" s="562"/>
      <c r="DM9" s="563"/>
      <c r="DN9" s="538" t="s">
        <v>68</v>
      </c>
      <c r="DO9" s="539"/>
      <c r="DP9" s="539"/>
      <c r="DQ9" s="539"/>
      <c r="DR9" s="539"/>
      <c r="DS9" s="539"/>
      <c r="DT9" s="539"/>
      <c r="DU9" s="539"/>
      <c r="DV9" s="539"/>
      <c r="DW9" s="539"/>
      <c r="DX9" s="539"/>
      <c r="DY9" s="539"/>
      <c r="DZ9" s="539"/>
      <c r="EA9" s="540"/>
      <c r="EB9" s="544" t="s">
        <v>69</v>
      </c>
      <c r="EC9" s="545"/>
      <c r="ED9" s="545"/>
      <c r="EE9" s="545"/>
      <c r="EF9" s="545"/>
      <c r="EG9" s="545"/>
      <c r="EH9" s="545"/>
      <c r="EI9" s="545"/>
      <c r="EJ9" s="545"/>
      <c r="EK9" s="545"/>
      <c r="EL9" s="545"/>
      <c r="EM9" s="545"/>
      <c r="EN9" s="545"/>
      <c r="EO9" s="546"/>
      <c r="EP9" s="544" t="s">
        <v>91</v>
      </c>
      <c r="EQ9" s="545"/>
      <c r="ER9" s="545"/>
      <c r="ES9" s="545"/>
      <c r="ET9" s="545"/>
      <c r="EU9" s="545"/>
      <c r="EV9" s="545"/>
      <c r="EW9" s="545"/>
      <c r="EX9" s="545"/>
      <c r="EY9" s="545"/>
      <c r="EZ9" s="545"/>
      <c r="FA9" s="545"/>
      <c r="FB9" s="545"/>
      <c r="FC9" s="546"/>
      <c r="FD9" s="544" t="s">
        <v>92</v>
      </c>
      <c r="FE9" s="545"/>
      <c r="FF9" s="545"/>
      <c r="FG9" s="545"/>
      <c r="FH9" s="545"/>
      <c r="FI9" s="545"/>
      <c r="FJ9" s="545"/>
      <c r="FK9" s="545"/>
      <c r="FL9" s="545"/>
      <c r="FM9" s="545"/>
      <c r="FN9" s="545"/>
      <c r="FO9" s="545"/>
      <c r="FP9" s="545"/>
      <c r="FQ9" s="546"/>
      <c r="FR9" s="544" t="s">
        <v>636</v>
      </c>
      <c r="FS9" s="545"/>
      <c r="FT9" s="545"/>
      <c r="FU9" s="545"/>
      <c r="FV9" s="545"/>
      <c r="FW9" s="545"/>
      <c r="FX9" s="545"/>
      <c r="FY9" s="545"/>
      <c r="FZ9" s="545"/>
      <c r="GA9" s="545"/>
      <c r="GB9" s="545"/>
      <c r="GC9" s="545"/>
      <c r="GD9" s="545"/>
      <c r="GE9" s="546"/>
    </row>
    <row r="10" spans="1:187" s="35" customFormat="1" ht="38.25">
      <c r="A10" s="571"/>
      <c r="B10" s="571"/>
      <c r="C10" s="564"/>
      <c r="D10" s="564"/>
      <c r="E10" s="564"/>
      <c r="F10" s="564"/>
      <c r="G10" s="553"/>
      <c r="H10" s="311" t="s">
        <v>19</v>
      </c>
      <c r="I10" s="311" t="s">
        <v>20</v>
      </c>
      <c r="J10" s="564"/>
      <c r="K10" s="566"/>
      <c r="L10" s="330"/>
      <c r="M10" s="585"/>
      <c r="N10" s="585"/>
      <c r="O10" s="586"/>
      <c r="P10" s="547" t="s">
        <v>607</v>
      </c>
      <c r="Q10" s="547"/>
      <c r="R10" s="547" t="s">
        <v>608</v>
      </c>
      <c r="S10" s="547"/>
      <c r="T10" s="581" t="s">
        <v>610</v>
      </c>
      <c r="U10" s="582"/>
      <c r="V10" s="582"/>
      <c r="W10" s="582"/>
      <c r="X10" s="582"/>
      <c r="Y10" s="582"/>
      <c r="Z10" s="582"/>
      <c r="AA10" s="582"/>
      <c r="AB10" s="582"/>
      <c r="AC10" s="582"/>
      <c r="AD10" s="582"/>
      <c r="AE10" s="582"/>
      <c r="AF10" s="583"/>
      <c r="AG10" s="581" t="s">
        <v>611</v>
      </c>
      <c r="AH10" s="582"/>
      <c r="AI10" s="582"/>
      <c r="AJ10" s="582"/>
      <c r="AK10" s="582"/>
      <c r="AL10" s="582"/>
      <c r="AM10" s="582"/>
      <c r="AN10" s="582"/>
      <c r="AO10" s="582"/>
      <c r="AP10" s="582"/>
      <c r="AQ10" s="582"/>
      <c r="AR10" s="583"/>
      <c r="AS10" s="565" t="s">
        <v>612</v>
      </c>
      <c r="AT10" s="584"/>
      <c r="AU10" s="572"/>
      <c r="AV10" s="567" t="s">
        <v>609</v>
      </c>
      <c r="AW10" s="568"/>
      <c r="AX10" s="568"/>
      <c r="AY10" s="539" t="s">
        <v>70</v>
      </c>
      <c r="AZ10" s="540"/>
      <c r="BA10" s="538">
        <v>2017</v>
      </c>
      <c r="BB10" s="540"/>
      <c r="BC10" s="538">
        <v>2018</v>
      </c>
      <c r="BD10" s="540"/>
      <c r="BE10" s="538">
        <v>2019</v>
      </c>
      <c r="BF10" s="540"/>
      <c r="BG10" s="538">
        <v>2020</v>
      </c>
      <c r="BH10" s="540"/>
      <c r="BI10" s="538">
        <v>2021</v>
      </c>
      <c r="BJ10" s="540"/>
      <c r="BK10" s="538">
        <v>2022</v>
      </c>
      <c r="BL10" s="540"/>
      <c r="BM10" s="538" t="s">
        <v>70</v>
      </c>
      <c r="BN10" s="540"/>
      <c r="BO10" s="538">
        <v>2017</v>
      </c>
      <c r="BP10" s="540"/>
      <c r="BQ10" s="538">
        <v>2018</v>
      </c>
      <c r="BR10" s="540"/>
      <c r="BS10" s="538">
        <v>2019</v>
      </c>
      <c r="BT10" s="540"/>
      <c r="BU10" s="538">
        <v>2020</v>
      </c>
      <c r="BV10" s="540"/>
      <c r="BW10" s="538">
        <v>2021</v>
      </c>
      <c r="BX10" s="540"/>
      <c r="BY10" s="538">
        <v>2022</v>
      </c>
      <c r="BZ10" s="540"/>
      <c r="CA10" s="538" t="s">
        <v>70</v>
      </c>
      <c r="CB10" s="540"/>
      <c r="CC10" s="538">
        <v>2017</v>
      </c>
      <c r="CD10" s="540"/>
      <c r="CE10" s="538">
        <v>2018</v>
      </c>
      <c r="CF10" s="540"/>
      <c r="CG10" s="538">
        <v>2019</v>
      </c>
      <c r="CH10" s="540"/>
      <c r="CI10" s="538">
        <v>2020</v>
      </c>
      <c r="CJ10" s="540"/>
      <c r="CK10" s="538">
        <v>2021</v>
      </c>
      <c r="CL10" s="540"/>
      <c r="CM10" s="538">
        <v>2022</v>
      </c>
      <c r="CN10" s="540"/>
      <c r="CO10" s="538" t="s">
        <v>70</v>
      </c>
      <c r="CP10" s="540"/>
      <c r="CQ10" s="538">
        <v>2017</v>
      </c>
      <c r="CR10" s="540"/>
      <c r="CS10" s="538">
        <v>2018</v>
      </c>
      <c r="CT10" s="540"/>
      <c r="CU10" s="538">
        <v>2019</v>
      </c>
      <c r="CV10" s="540"/>
      <c r="CW10" s="538">
        <v>2020</v>
      </c>
      <c r="CX10" s="540"/>
      <c r="CY10" s="538">
        <v>2021</v>
      </c>
      <c r="CZ10" s="540"/>
      <c r="DA10" s="538">
        <v>2022</v>
      </c>
      <c r="DB10" s="540"/>
      <c r="DC10" s="543"/>
      <c r="DD10" s="543"/>
      <c r="DE10" s="543"/>
      <c r="DF10" s="543"/>
      <c r="DG10" s="543"/>
      <c r="DH10" s="543"/>
      <c r="DI10" s="227" t="s">
        <v>154</v>
      </c>
      <c r="DJ10" s="226" t="s">
        <v>157</v>
      </c>
      <c r="DK10" s="227" t="s">
        <v>154</v>
      </c>
      <c r="DL10" s="226" t="s">
        <v>157</v>
      </c>
      <c r="DM10" s="227" t="s">
        <v>155</v>
      </c>
      <c r="DN10" s="539" t="s">
        <v>70</v>
      </c>
      <c r="DO10" s="540"/>
      <c r="DP10" s="538">
        <v>2017</v>
      </c>
      <c r="DQ10" s="540"/>
      <c r="DR10" s="538">
        <v>2018</v>
      </c>
      <c r="DS10" s="540"/>
      <c r="DT10" s="538">
        <v>2019</v>
      </c>
      <c r="DU10" s="540"/>
      <c r="DV10" s="538">
        <v>2020</v>
      </c>
      <c r="DW10" s="540"/>
      <c r="DX10" s="538">
        <v>2021</v>
      </c>
      <c r="DY10" s="540"/>
      <c r="DZ10" s="538">
        <v>2022</v>
      </c>
      <c r="EA10" s="540"/>
      <c r="EB10" s="538" t="s">
        <v>70</v>
      </c>
      <c r="EC10" s="540"/>
      <c r="ED10" s="538">
        <v>2017</v>
      </c>
      <c r="EE10" s="540"/>
      <c r="EF10" s="538">
        <v>2018</v>
      </c>
      <c r="EG10" s="540"/>
      <c r="EH10" s="538">
        <v>2019</v>
      </c>
      <c r="EI10" s="540"/>
      <c r="EJ10" s="538">
        <v>2020</v>
      </c>
      <c r="EK10" s="540"/>
      <c r="EL10" s="538">
        <v>2021</v>
      </c>
      <c r="EM10" s="540"/>
      <c r="EN10" s="538">
        <v>2022</v>
      </c>
      <c r="EO10" s="540"/>
      <c r="EP10" s="538" t="s">
        <v>70</v>
      </c>
      <c r="EQ10" s="540"/>
      <c r="ER10" s="538">
        <v>2017</v>
      </c>
      <c r="ES10" s="540"/>
      <c r="ET10" s="538">
        <v>2018</v>
      </c>
      <c r="EU10" s="540"/>
      <c r="EV10" s="538">
        <v>2019</v>
      </c>
      <c r="EW10" s="540"/>
      <c r="EX10" s="538">
        <v>2020</v>
      </c>
      <c r="EY10" s="540"/>
      <c r="EZ10" s="538">
        <v>2021</v>
      </c>
      <c r="FA10" s="540"/>
      <c r="FB10" s="538">
        <v>2022</v>
      </c>
      <c r="FC10" s="540"/>
      <c r="FD10" s="538" t="s">
        <v>70</v>
      </c>
      <c r="FE10" s="540"/>
      <c r="FF10" s="538">
        <v>2017</v>
      </c>
      <c r="FG10" s="540"/>
      <c r="FH10" s="538">
        <v>2018</v>
      </c>
      <c r="FI10" s="540"/>
      <c r="FJ10" s="538">
        <v>2019</v>
      </c>
      <c r="FK10" s="540"/>
      <c r="FL10" s="538">
        <v>2020</v>
      </c>
      <c r="FM10" s="540"/>
      <c r="FN10" s="538">
        <v>2021</v>
      </c>
      <c r="FO10" s="540"/>
      <c r="FP10" s="538">
        <v>2022</v>
      </c>
      <c r="FQ10" s="540"/>
      <c r="FR10" s="538" t="s">
        <v>70</v>
      </c>
      <c r="FS10" s="540"/>
      <c r="FT10" s="538">
        <v>2017</v>
      </c>
      <c r="FU10" s="540"/>
      <c r="FV10" s="538">
        <v>2018</v>
      </c>
      <c r="FW10" s="540"/>
      <c r="FX10" s="538">
        <v>2019</v>
      </c>
      <c r="FY10" s="540"/>
      <c r="FZ10" s="538">
        <v>2020</v>
      </c>
      <c r="GA10" s="540"/>
      <c r="GB10" s="538">
        <v>2021</v>
      </c>
      <c r="GC10" s="540"/>
      <c r="GD10" s="538">
        <v>2022</v>
      </c>
      <c r="GE10" s="540"/>
    </row>
    <row r="11" spans="1:187" s="35" customFormat="1" ht="42.75" customHeight="1">
      <c r="A11" s="302"/>
      <c r="B11" s="307"/>
      <c r="C11" s="305"/>
      <c r="D11" s="305"/>
      <c r="E11" s="305"/>
      <c r="F11" s="305"/>
      <c r="G11" s="177"/>
      <c r="H11" s="305"/>
      <c r="I11" s="305"/>
      <c r="J11" s="305"/>
      <c r="K11" s="305"/>
      <c r="L11" s="327"/>
      <c r="M11" s="281" t="s">
        <v>537</v>
      </c>
      <c r="N11" s="281"/>
      <c r="O11" s="340" t="s">
        <v>538</v>
      </c>
      <c r="P11" s="281" t="s">
        <v>537</v>
      </c>
      <c r="Q11" s="281" t="s">
        <v>538</v>
      </c>
      <c r="R11" s="281" t="s">
        <v>537</v>
      </c>
      <c r="S11" s="281" t="s">
        <v>538</v>
      </c>
      <c r="T11" s="281" t="s">
        <v>537</v>
      </c>
      <c r="U11" s="281" t="s">
        <v>538</v>
      </c>
      <c r="V11" s="281" t="s">
        <v>628</v>
      </c>
      <c r="W11" s="346" t="s">
        <v>615</v>
      </c>
      <c r="X11" s="346" t="s">
        <v>616</v>
      </c>
      <c r="Y11" s="346" t="s">
        <v>617</v>
      </c>
      <c r="Z11" s="346" t="s">
        <v>618</v>
      </c>
      <c r="AA11" s="346" t="s">
        <v>619</v>
      </c>
      <c r="AB11" s="346" t="s">
        <v>620</v>
      </c>
      <c r="AC11" s="346" t="s">
        <v>621</v>
      </c>
      <c r="AD11" s="346" t="s">
        <v>621</v>
      </c>
      <c r="AE11" s="346" t="s">
        <v>622</v>
      </c>
      <c r="AF11" s="281"/>
      <c r="AG11" s="281" t="s">
        <v>537</v>
      </c>
      <c r="AH11" s="281" t="s">
        <v>538</v>
      </c>
      <c r="AI11" s="340" t="s">
        <v>627</v>
      </c>
      <c r="AJ11" s="346" t="s">
        <v>615</v>
      </c>
      <c r="AK11" s="346" t="s">
        <v>616</v>
      </c>
      <c r="AL11" s="346" t="s">
        <v>617</v>
      </c>
      <c r="AM11" s="346" t="s">
        <v>618</v>
      </c>
      <c r="AN11" s="346" t="s">
        <v>619</v>
      </c>
      <c r="AO11" s="346" t="s">
        <v>620</v>
      </c>
      <c r="AP11" s="346" t="s">
        <v>621</v>
      </c>
      <c r="AQ11" s="346" t="s">
        <v>621</v>
      </c>
      <c r="AR11" s="346" t="s">
        <v>622</v>
      </c>
      <c r="AS11" s="281" t="s">
        <v>537</v>
      </c>
      <c r="AT11" s="281" t="s">
        <v>538</v>
      </c>
      <c r="AU11" s="346" t="s">
        <v>613</v>
      </c>
      <c r="AV11" s="281" t="s">
        <v>537</v>
      </c>
      <c r="AW11" s="281" t="s">
        <v>538</v>
      </c>
      <c r="AX11" s="347" t="s">
        <v>614</v>
      </c>
      <c r="AY11" s="209" t="s">
        <v>537</v>
      </c>
      <c r="AZ11" s="209" t="s">
        <v>538</v>
      </c>
      <c r="BA11" s="209" t="s">
        <v>537</v>
      </c>
      <c r="BB11" s="209" t="s">
        <v>538</v>
      </c>
      <c r="BC11" s="209" t="s">
        <v>537</v>
      </c>
      <c r="BD11" s="209" t="s">
        <v>538</v>
      </c>
      <c r="BE11" s="209" t="s">
        <v>537</v>
      </c>
      <c r="BF11" s="209" t="s">
        <v>538</v>
      </c>
      <c r="BG11" s="209" t="s">
        <v>537</v>
      </c>
      <c r="BH11" s="209" t="s">
        <v>538</v>
      </c>
      <c r="BI11" s="209" t="s">
        <v>537</v>
      </c>
      <c r="BJ11" s="209" t="s">
        <v>538</v>
      </c>
      <c r="BK11" s="209" t="s">
        <v>537</v>
      </c>
      <c r="BL11" s="209" t="s">
        <v>538</v>
      </c>
      <c r="BM11" s="209" t="s">
        <v>537</v>
      </c>
      <c r="BN11" s="209" t="s">
        <v>538</v>
      </c>
      <c r="BO11" s="209" t="s">
        <v>537</v>
      </c>
      <c r="BP11" s="209" t="s">
        <v>538</v>
      </c>
      <c r="BQ11" s="209" t="s">
        <v>537</v>
      </c>
      <c r="BR11" s="209" t="s">
        <v>538</v>
      </c>
      <c r="BS11" s="209" t="s">
        <v>537</v>
      </c>
      <c r="BT11" s="209" t="s">
        <v>538</v>
      </c>
      <c r="BU11" s="209" t="s">
        <v>537</v>
      </c>
      <c r="BV11" s="209" t="s">
        <v>538</v>
      </c>
      <c r="BW11" s="209" t="s">
        <v>537</v>
      </c>
      <c r="BX11" s="209" t="s">
        <v>538</v>
      </c>
      <c r="BY11" s="209" t="s">
        <v>537</v>
      </c>
      <c r="BZ11" s="209" t="s">
        <v>538</v>
      </c>
      <c r="CA11" s="209" t="s">
        <v>537</v>
      </c>
      <c r="CB11" s="209" t="s">
        <v>538</v>
      </c>
      <c r="CC11" s="209" t="s">
        <v>537</v>
      </c>
      <c r="CD11" s="209" t="s">
        <v>538</v>
      </c>
      <c r="CE11" s="209" t="s">
        <v>537</v>
      </c>
      <c r="CF11" s="209" t="s">
        <v>538</v>
      </c>
      <c r="CG11" s="209" t="s">
        <v>537</v>
      </c>
      <c r="CH11" s="209" t="s">
        <v>538</v>
      </c>
      <c r="CI11" s="209" t="s">
        <v>537</v>
      </c>
      <c r="CJ11" s="209" t="s">
        <v>538</v>
      </c>
      <c r="CK11" s="209" t="s">
        <v>537</v>
      </c>
      <c r="CL11" s="209" t="s">
        <v>538</v>
      </c>
      <c r="CM11" s="209" t="s">
        <v>537</v>
      </c>
      <c r="CN11" s="209" t="s">
        <v>538</v>
      </c>
      <c r="CO11" s="209" t="s">
        <v>537</v>
      </c>
      <c r="CP11" s="209" t="s">
        <v>538</v>
      </c>
      <c r="CQ11" s="209" t="s">
        <v>537</v>
      </c>
      <c r="CR11" s="209" t="s">
        <v>538</v>
      </c>
      <c r="CS11" s="209" t="s">
        <v>537</v>
      </c>
      <c r="CT11" s="209" t="s">
        <v>538</v>
      </c>
      <c r="CU11" s="209" t="s">
        <v>537</v>
      </c>
      <c r="CV11" s="209" t="s">
        <v>538</v>
      </c>
      <c r="CW11" s="209" t="s">
        <v>537</v>
      </c>
      <c r="CX11" s="209" t="s">
        <v>538</v>
      </c>
      <c r="CY11" s="209" t="s">
        <v>537</v>
      </c>
      <c r="CZ11" s="209" t="s">
        <v>538</v>
      </c>
      <c r="DA11" s="209" t="s">
        <v>537</v>
      </c>
      <c r="DB11" s="209" t="s">
        <v>538</v>
      </c>
      <c r="DC11" s="227"/>
      <c r="DD11" s="227"/>
      <c r="DE11" s="227"/>
      <c r="DF11" s="227"/>
      <c r="DG11" s="227"/>
      <c r="DH11" s="227"/>
      <c r="DI11" s="227"/>
      <c r="DJ11" s="226"/>
      <c r="DK11" s="227"/>
      <c r="DL11" s="226"/>
      <c r="DM11" s="227"/>
      <c r="DN11" s="209" t="s">
        <v>537</v>
      </c>
      <c r="DO11" s="209" t="s">
        <v>538</v>
      </c>
      <c r="DP11" s="209" t="s">
        <v>537</v>
      </c>
      <c r="DQ11" s="209" t="s">
        <v>538</v>
      </c>
      <c r="DR11" s="209" t="s">
        <v>537</v>
      </c>
      <c r="DS11" s="209" t="s">
        <v>538</v>
      </c>
      <c r="DT11" s="209" t="s">
        <v>537</v>
      </c>
      <c r="DU11" s="209" t="s">
        <v>538</v>
      </c>
      <c r="DV11" s="209" t="s">
        <v>537</v>
      </c>
      <c r="DW11" s="209" t="s">
        <v>538</v>
      </c>
      <c r="DX11" s="209" t="s">
        <v>537</v>
      </c>
      <c r="DY11" s="209" t="s">
        <v>538</v>
      </c>
      <c r="DZ11" s="209" t="s">
        <v>537</v>
      </c>
      <c r="EA11" s="209" t="s">
        <v>538</v>
      </c>
      <c r="EB11" s="209" t="s">
        <v>537</v>
      </c>
      <c r="EC11" s="209" t="s">
        <v>538</v>
      </c>
      <c r="ED11" s="209" t="s">
        <v>537</v>
      </c>
      <c r="EE11" s="209" t="s">
        <v>538</v>
      </c>
      <c r="EF11" s="209" t="s">
        <v>537</v>
      </c>
      <c r="EG11" s="209" t="s">
        <v>538</v>
      </c>
      <c r="EH11" s="209" t="s">
        <v>537</v>
      </c>
      <c r="EI11" s="209" t="s">
        <v>538</v>
      </c>
      <c r="EJ11" s="209" t="s">
        <v>537</v>
      </c>
      <c r="EK11" s="209" t="s">
        <v>538</v>
      </c>
      <c r="EL11" s="209" t="s">
        <v>537</v>
      </c>
      <c r="EM11" s="209" t="s">
        <v>538</v>
      </c>
      <c r="EN11" s="209" t="s">
        <v>537</v>
      </c>
      <c r="EO11" s="209" t="s">
        <v>538</v>
      </c>
      <c r="EP11" s="209" t="s">
        <v>537</v>
      </c>
      <c r="EQ11" s="209" t="s">
        <v>538</v>
      </c>
      <c r="ER11" s="209" t="s">
        <v>537</v>
      </c>
      <c r="ES11" s="209" t="s">
        <v>538</v>
      </c>
      <c r="ET11" s="209" t="s">
        <v>537</v>
      </c>
      <c r="EU11" s="209" t="s">
        <v>538</v>
      </c>
      <c r="EV11" s="209" t="s">
        <v>537</v>
      </c>
      <c r="EW11" s="209" t="s">
        <v>538</v>
      </c>
      <c r="EX11" s="209" t="s">
        <v>537</v>
      </c>
      <c r="EY11" s="209" t="s">
        <v>538</v>
      </c>
      <c r="EZ11" s="209" t="s">
        <v>537</v>
      </c>
      <c r="FA11" s="209" t="s">
        <v>538</v>
      </c>
      <c r="FB11" s="209" t="s">
        <v>537</v>
      </c>
      <c r="FC11" s="209" t="s">
        <v>538</v>
      </c>
      <c r="FD11" s="209" t="s">
        <v>537</v>
      </c>
      <c r="FE11" s="209" t="s">
        <v>538</v>
      </c>
      <c r="FF11" s="209" t="s">
        <v>537</v>
      </c>
      <c r="FG11" s="209" t="s">
        <v>538</v>
      </c>
      <c r="FH11" s="209" t="s">
        <v>537</v>
      </c>
      <c r="FI11" s="209" t="s">
        <v>538</v>
      </c>
      <c r="FJ11" s="209" t="s">
        <v>537</v>
      </c>
      <c r="FK11" s="209" t="s">
        <v>538</v>
      </c>
      <c r="FL11" s="209" t="s">
        <v>537</v>
      </c>
      <c r="FM11" s="209" t="s">
        <v>538</v>
      </c>
      <c r="FN11" s="209" t="s">
        <v>537</v>
      </c>
      <c r="FO11" s="209" t="s">
        <v>538</v>
      </c>
      <c r="FP11" s="209" t="s">
        <v>537</v>
      </c>
      <c r="FQ11" s="209" t="s">
        <v>538</v>
      </c>
    </row>
    <row r="12" spans="1:187" s="20" customFormat="1" ht="21.95" customHeight="1">
      <c r="A12" s="11" t="s">
        <v>8</v>
      </c>
      <c r="B12" s="21"/>
      <c r="C12" s="21"/>
      <c r="D12" s="24"/>
      <c r="E12" s="22"/>
      <c r="F12" s="22"/>
      <c r="G12" s="22"/>
      <c r="H12" s="87"/>
      <c r="I12" s="86"/>
      <c r="J12" s="54"/>
      <c r="K12" s="54"/>
      <c r="L12" s="54"/>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23"/>
      <c r="AY12" s="23"/>
      <c r="AZ12" s="23"/>
      <c r="BA12" s="19"/>
      <c r="BB12" s="19"/>
      <c r="BC12" s="19"/>
      <c r="BD12" s="19"/>
      <c r="BE12" s="19"/>
      <c r="BF12" s="19"/>
      <c r="BG12" s="19"/>
      <c r="BH12" s="19"/>
      <c r="BI12" s="19"/>
      <c r="BJ12" s="19"/>
      <c r="BK12" s="18"/>
      <c r="BL12" s="18"/>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6"/>
      <c r="DD12" s="6"/>
      <c r="DE12" s="6"/>
      <c r="DF12" s="6"/>
      <c r="DG12" s="6"/>
      <c r="DH12" s="6"/>
      <c r="DI12" s="6"/>
      <c r="DJ12" s="6"/>
      <c r="DK12" s="6"/>
      <c r="DL12" s="6"/>
      <c r="DM12" s="6"/>
    </row>
    <row r="13" spans="1:187" s="64" customFormat="1" ht="25.5">
      <c r="A13" s="29" t="s">
        <v>34</v>
      </c>
      <c r="B13" s="176" t="s">
        <v>133</v>
      </c>
      <c r="C13" s="541" t="s">
        <v>369</v>
      </c>
      <c r="D13" s="542"/>
      <c r="E13" s="49" t="s">
        <v>43</v>
      </c>
      <c r="F13" s="84"/>
      <c r="G13" s="27" t="s">
        <v>5</v>
      </c>
      <c r="H13" s="61">
        <f>SUM(H14:H17)</f>
        <v>0</v>
      </c>
      <c r="I13" s="61">
        <f>SUM(I14:I20)</f>
        <v>1.0232000000000001</v>
      </c>
      <c r="J13" s="145">
        <v>2017</v>
      </c>
      <c r="K13" s="145">
        <v>2022</v>
      </c>
      <c r="L13" s="145"/>
      <c r="M13" s="315">
        <f>SUM(M14:M28)</f>
        <v>9624.8318980000004</v>
      </c>
      <c r="N13" s="315"/>
      <c r="O13" s="315">
        <f>SUM(O14:O28)</f>
        <v>21621.891063384031</v>
      </c>
      <c r="P13" s="66">
        <f t="shared" ref="P13" si="0">BA13+BO13+CC13+CQ13</f>
        <v>2141.3500180000001</v>
      </c>
      <c r="Q13" s="66">
        <f t="shared" ref="Q13" si="1">BB13+BP13+CD13+CR13</f>
        <v>2141.3500180000001</v>
      </c>
      <c r="R13" s="66">
        <f t="shared" ref="R13:R22" si="2">BC13+BQ13+CE13+CS13</f>
        <v>7483.4818799999994</v>
      </c>
      <c r="S13" s="66">
        <f t="shared" ref="S13:S22" si="3">BD13+BR13+CF13+CT13</f>
        <v>4755.2140000000009</v>
      </c>
      <c r="T13" s="66">
        <f t="shared" ref="T13" si="4">BE13+BS13+CG13+CU13</f>
        <v>0</v>
      </c>
      <c r="U13" s="66">
        <f t="shared" ref="U13:U22" si="5">BF13+BT13+CH13+CV13</f>
        <v>9186.9030000000002</v>
      </c>
      <c r="V13" s="315">
        <f>SUM(V14:V28)</f>
        <v>3853.3977999999997</v>
      </c>
      <c r="W13" s="315">
        <f>SUM(W14:W28)</f>
        <v>740.93907999999999</v>
      </c>
      <c r="X13" s="315">
        <f t="shared" ref="X13:AE13" si="6">SUM(X14:X28)</f>
        <v>3112.4587200000001</v>
      </c>
      <c r="Y13" s="315">
        <f t="shared" si="6"/>
        <v>0</v>
      </c>
      <c r="Z13" s="315">
        <f t="shared" si="6"/>
        <v>0</v>
      </c>
      <c r="AA13" s="315">
        <f t="shared" si="6"/>
        <v>0</v>
      </c>
      <c r="AB13" s="315">
        <f t="shared" si="6"/>
        <v>0</v>
      </c>
      <c r="AC13" s="315">
        <f t="shared" si="6"/>
        <v>0</v>
      </c>
      <c r="AD13" s="315">
        <f t="shared" si="6"/>
        <v>0</v>
      </c>
      <c r="AE13" s="315">
        <f t="shared" si="6"/>
        <v>0</v>
      </c>
      <c r="AF13" s="66"/>
      <c r="AG13" s="66">
        <f t="shared" ref="AG13" si="7">BG13+BU13+CI13+CW13</f>
        <v>0</v>
      </c>
      <c r="AH13" s="66">
        <f t="shared" ref="AH13" si="8">BH13+BV13+CJ13+CX13</f>
        <v>5367.4</v>
      </c>
      <c r="AI13" s="315">
        <f>SUM(AI14:AI28)</f>
        <v>25925.863649999999</v>
      </c>
      <c r="AJ13" s="315">
        <f>SUM(AJ14:AJ28)</f>
        <v>7663.5960500000001</v>
      </c>
      <c r="AK13" s="315">
        <f>SUM(AK14:AK28)</f>
        <v>18262.267599999999</v>
      </c>
      <c r="AL13" s="315">
        <f t="shared" ref="AL13" si="9">SUM(AL14:AL28)</f>
        <v>0</v>
      </c>
      <c r="AM13" s="315">
        <f t="shared" ref="AM13" si="10">SUM(AM14:AM28)</f>
        <v>0</v>
      </c>
      <c r="AN13" s="315">
        <f t="shared" ref="AN13" si="11">SUM(AN14:AN28)</f>
        <v>0</v>
      </c>
      <c r="AO13" s="315">
        <f t="shared" ref="AO13" si="12">SUM(AO14:AO28)</f>
        <v>0</v>
      </c>
      <c r="AP13" s="315">
        <f t="shared" ref="AP13" si="13">SUM(AP14:AP28)</f>
        <v>0</v>
      </c>
      <c r="AQ13" s="315">
        <f t="shared" ref="AQ13" si="14">SUM(AQ14:AQ28)</f>
        <v>0</v>
      </c>
      <c r="AR13" s="315">
        <f t="shared" ref="AR13" si="15">SUM(AR14:AR28)</f>
        <v>0</v>
      </c>
      <c r="AS13" s="66">
        <f t="shared" ref="AS13" si="16">BI13+BW13+CK13+CY13</f>
        <v>0</v>
      </c>
      <c r="AT13" s="66">
        <f t="shared" ref="AT13:AT22" si="17">BJ13+BX13+CL13+CZ13</f>
        <v>0</v>
      </c>
      <c r="AU13" s="66"/>
      <c r="AV13" s="66">
        <f t="shared" ref="AV13" si="18">BK13+BY13+CM13+DA13</f>
        <v>0</v>
      </c>
      <c r="AW13" s="66">
        <f t="shared" ref="AW13" si="19">BL13+BZ13+CN13+DB13</f>
        <v>171.02404538403601</v>
      </c>
      <c r="AX13" s="66"/>
      <c r="AY13" s="62">
        <f t="shared" ref="AY13:CD13" si="20">SUM(AY14:AY28)</f>
        <v>0</v>
      </c>
      <c r="AZ13" s="62">
        <f t="shared" si="20"/>
        <v>890.7</v>
      </c>
      <c r="BA13" s="62">
        <f t="shared" si="20"/>
        <v>0</v>
      </c>
      <c r="BB13" s="62">
        <f t="shared" si="20"/>
        <v>0</v>
      </c>
      <c r="BC13" s="62">
        <f t="shared" si="20"/>
        <v>0</v>
      </c>
      <c r="BD13" s="62">
        <f t="shared" si="20"/>
        <v>0</v>
      </c>
      <c r="BE13" s="62">
        <f t="shared" si="20"/>
        <v>0</v>
      </c>
      <c r="BF13" s="62">
        <f t="shared" si="20"/>
        <v>92.200000000000045</v>
      </c>
      <c r="BG13" s="62">
        <f t="shared" si="20"/>
        <v>0</v>
      </c>
      <c r="BH13" s="62">
        <f t="shared" si="20"/>
        <v>798.5</v>
      </c>
      <c r="BI13" s="62">
        <f t="shared" si="20"/>
        <v>0</v>
      </c>
      <c r="BJ13" s="62">
        <f t="shared" si="20"/>
        <v>0</v>
      </c>
      <c r="BK13" s="62">
        <f t="shared" si="20"/>
        <v>0</v>
      </c>
      <c r="BL13" s="62">
        <f t="shared" si="20"/>
        <v>0</v>
      </c>
      <c r="BM13" s="62">
        <f t="shared" si="20"/>
        <v>9624.8318980000004</v>
      </c>
      <c r="BN13" s="62">
        <f t="shared" si="20"/>
        <v>20731.191063384034</v>
      </c>
      <c r="BO13" s="62">
        <f t="shared" si="20"/>
        <v>2141.3500180000001</v>
      </c>
      <c r="BP13" s="62">
        <f t="shared" si="20"/>
        <v>2141.3500180000001</v>
      </c>
      <c r="BQ13" s="62">
        <f t="shared" si="20"/>
        <v>7483.4818799999994</v>
      </c>
      <c r="BR13" s="62">
        <f t="shared" si="20"/>
        <v>4755.2140000000009</v>
      </c>
      <c r="BS13" s="62">
        <f t="shared" si="20"/>
        <v>0</v>
      </c>
      <c r="BT13" s="62">
        <f t="shared" si="20"/>
        <v>9094.7029999999995</v>
      </c>
      <c r="BU13" s="62">
        <f t="shared" si="20"/>
        <v>0</v>
      </c>
      <c r="BV13" s="62">
        <f t="shared" si="20"/>
        <v>4568.8999999999996</v>
      </c>
      <c r="BW13" s="62">
        <f t="shared" si="20"/>
        <v>0</v>
      </c>
      <c r="BX13" s="62">
        <f t="shared" si="20"/>
        <v>0</v>
      </c>
      <c r="BY13" s="62">
        <f t="shared" si="20"/>
        <v>0</v>
      </c>
      <c r="BZ13" s="62">
        <f t="shared" si="20"/>
        <v>171.02404538403601</v>
      </c>
      <c r="CA13" s="62">
        <f t="shared" si="20"/>
        <v>0</v>
      </c>
      <c r="CB13" s="62">
        <f t="shared" si="20"/>
        <v>0</v>
      </c>
      <c r="CC13" s="62">
        <f t="shared" si="20"/>
        <v>0</v>
      </c>
      <c r="CD13" s="62">
        <f t="shared" si="20"/>
        <v>0</v>
      </c>
      <c r="CE13" s="62">
        <f t="shared" ref="CE13:DB13" si="21">SUM(CE14:CE28)</f>
        <v>0</v>
      </c>
      <c r="CF13" s="62">
        <f t="shared" si="21"/>
        <v>0</v>
      </c>
      <c r="CG13" s="62">
        <f t="shared" si="21"/>
        <v>0</v>
      </c>
      <c r="CH13" s="62">
        <f t="shared" si="21"/>
        <v>0</v>
      </c>
      <c r="CI13" s="62">
        <f t="shared" si="21"/>
        <v>0</v>
      </c>
      <c r="CJ13" s="62">
        <f t="shared" si="21"/>
        <v>0</v>
      </c>
      <c r="CK13" s="62">
        <f t="shared" si="21"/>
        <v>0</v>
      </c>
      <c r="CL13" s="62">
        <f t="shared" si="21"/>
        <v>0</v>
      </c>
      <c r="CM13" s="62">
        <f t="shared" si="21"/>
        <v>0</v>
      </c>
      <c r="CN13" s="62">
        <f t="shared" si="21"/>
        <v>0</v>
      </c>
      <c r="CO13" s="62">
        <f t="shared" si="21"/>
        <v>0</v>
      </c>
      <c r="CP13" s="62">
        <f t="shared" si="21"/>
        <v>0</v>
      </c>
      <c r="CQ13" s="62">
        <f t="shared" si="21"/>
        <v>0</v>
      </c>
      <c r="CR13" s="62">
        <f t="shared" si="21"/>
        <v>0</v>
      </c>
      <c r="CS13" s="62">
        <f t="shared" si="21"/>
        <v>0</v>
      </c>
      <c r="CT13" s="62">
        <f t="shared" si="21"/>
        <v>0</v>
      </c>
      <c r="CU13" s="62">
        <f t="shared" si="21"/>
        <v>0</v>
      </c>
      <c r="CV13" s="62">
        <f t="shared" si="21"/>
        <v>0</v>
      </c>
      <c r="CW13" s="62">
        <f t="shared" si="21"/>
        <v>0</v>
      </c>
      <c r="CX13" s="62">
        <f t="shared" si="21"/>
        <v>0</v>
      </c>
      <c r="CY13" s="62">
        <f t="shared" si="21"/>
        <v>0</v>
      </c>
      <c r="CZ13" s="62">
        <f t="shared" si="21"/>
        <v>0</v>
      </c>
      <c r="DA13" s="62">
        <f t="shared" si="21"/>
        <v>0</v>
      </c>
      <c r="DB13" s="62">
        <f t="shared" si="21"/>
        <v>0</v>
      </c>
      <c r="DC13" s="63"/>
      <c r="DD13" s="63"/>
      <c r="DE13" s="63"/>
      <c r="DF13" s="63"/>
      <c r="DG13" s="63"/>
      <c r="DH13" s="63"/>
      <c r="DI13" s="63"/>
      <c r="DJ13" s="63"/>
      <c r="DK13" s="63"/>
      <c r="DL13" s="63"/>
      <c r="DM13" s="63"/>
    </row>
    <row r="14" spans="1:187" s="52" customFormat="1" ht="25.5" outlineLevel="1">
      <c r="A14" s="57" t="s">
        <v>9</v>
      </c>
      <c r="B14" s="65" t="s">
        <v>139</v>
      </c>
      <c r="C14" s="283" t="s">
        <v>77</v>
      </c>
      <c r="D14" s="60" t="s">
        <v>177</v>
      </c>
      <c r="E14" s="245" t="s">
        <v>6</v>
      </c>
      <c r="F14" s="83">
        <v>1.2169000000000001</v>
      </c>
      <c r="G14" s="245" t="s">
        <v>5</v>
      </c>
      <c r="H14" s="34">
        <v>0</v>
      </c>
      <c r="I14" s="34">
        <f>'[58]2-ип тс '!$H$19</f>
        <v>0.49</v>
      </c>
      <c r="J14" s="245">
        <v>2018</v>
      </c>
      <c r="K14" s="245">
        <v>2018</v>
      </c>
      <c r="L14" s="245"/>
      <c r="M14" s="66">
        <f t="shared" ref="M14:M22" si="22">+P14+R14+T14+AG14+AS14+AV14</f>
        <v>2468.2660000000001</v>
      </c>
      <c r="N14" s="66"/>
      <c r="O14" s="66">
        <f t="shared" ref="O14:O22" si="23">+Q14+S14+U14+AH14+AT14+AW14</f>
        <v>2468.2660000000001</v>
      </c>
      <c r="P14" s="66">
        <f t="shared" ref="P14:P22" si="24">BA14+BO14+CC14+CQ14</f>
        <v>0</v>
      </c>
      <c r="Q14" s="66">
        <f t="shared" ref="Q14:Q22" si="25">BB14+BP14+CD14+CR14</f>
        <v>0</v>
      </c>
      <c r="R14" s="66">
        <f t="shared" si="2"/>
        <v>2468.2660000000001</v>
      </c>
      <c r="S14" s="66">
        <f t="shared" si="3"/>
        <v>2468.2660000000001</v>
      </c>
      <c r="T14" s="66">
        <f t="shared" ref="T14:T22" si="26">BE14+BS14+CG14+CU14</f>
        <v>0</v>
      </c>
      <c r="U14" s="66">
        <f t="shared" si="5"/>
        <v>0</v>
      </c>
      <c r="V14" s="66">
        <f t="shared" ref="V14:V25" si="27">SUBTOTAL(9,W14:AE14)</f>
        <v>0</v>
      </c>
      <c r="W14" s="66"/>
      <c r="X14" s="66"/>
      <c r="Y14" s="66"/>
      <c r="Z14" s="66"/>
      <c r="AA14" s="66"/>
      <c r="AB14" s="66"/>
      <c r="AC14" s="66"/>
      <c r="AD14" s="66"/>
      <c r="AE14" s="66"/>
      <c r="AF14" s="66"/>
      <c r="AG14" s="66">
        <f t="shared" ref="AG14:AG22" si="28">BG14+BU14+CI14+CW14</f>
        <v>0</v>
      </c>
      <c r="AH14" s="66">
        <f t="shared" ref="AH14:AH22" si="29">BH14+BV14+CJ14+CX14</f>
        <v>0</v>
      </c>
      <c r="AI14" s="66">
        <f>SUM(AJ14:AR14)</f>
        <v>0</v>
      </c>
      <c r="AJ14" s="66"/>
      <c r="AK14" s="66"/>
      <c r="AL14" s="66"/>
      <c r="AM14" s="66"/>
      <c r="AN14" s="66"/>
      <c r="AO14" s="66"/>
      <c r="AP14" s="66"/>
      <c r="AQ14" s="66"/>
      <c r="AR14" s="66"/>
      <c r="AS14" s="66">
        <f t="shared" ref="AS14:AS22" si="30">BI14+BW14+CK14+CY14</f>
        <v>0</v>
      </c>
      <c r="AT14" s="66">
        <f t="shared" si="17"/>
        <v>0</v>
      </c>
      <c r="AU14" s="66"/>
      <c r="AV14" s="66">
        <f t="shared" ref="AV14:AW22" si="31">BK14+BY14+CM14+DA14</f>
        <v>0</v>
      </c>
      <c r="AW14" s="66">
        <f t="shared" si="31"/>
        <v>0</v>
      </c>
      <c r="AX14" s="66"/>
      <c r="AY14" s="34">
        <f t="shared" ref="AY14:AY28" si="32">+BA14+BC14+BE14+BG14+BI14+BK14</f>
        <v>0</v>
      </c>
      <c r="AZ14" s="34">
        <f t="shared" ref="AZ14:AZ28" si="33">+BB14+BD14+BF14+BH14+BJ14+BL14</f>
        <v>0</v>
      </c>
      <c r="BA14" s="50"/>
      <c r="BB14" s="50"/>
      <c r="BC14" s="50"/>
      <c r="BD14" s="50"/>
      <c r="BE14" s="50"/>
      <c r="BF14" s="50"/>
      <c r="BG14" s="50"/>
      <c r="BH14" s="50"/>
      <c r="BI14" s="50"/>
      <c r="BJ14" s="50"/>
      <c r="BK14" s="67"/>
      <c r="BL14" s="67"/>
      <c r="BM14" s="34">
        <f t="shared" ref="BM14:BN22" si="34">+BO14+BQ14+BS14+BU14+BW14+BY14</f>
        <v>2468.2660000000001</v>
      </c>
      <c r="BN14" s="34">
        <f t="shared" si="34"/>
        <v>2468.2660000000001</v>
      </c>
      <c r="BO14" s="34"/>
      <c r="BP14" s="34"/>
      <c r="BQ14" s="34">
        <v>2468.2660000000001</v>
      </c>
      <c r="BR14" s="34">
        <v>2468.2660000000001</v>
      </c>
      <c r="BS14" s="34"/>
      <c r="BT14" s="34"/>
      <c r="BU14" s="34"/>
      <c r="BV14" s="34"/>
      <c r="BW14" s="34"/>
      <c r="BX14" s="34"/>
      <c r="BY14" s="34"/>
      <c r="BZ14" s="34"/>
      <c r="CA14" s="34">
        <f t="shared" ref="CA14:CA28" si="35">+CC14+CE14+CG14+CI14+CK14+CM14</f>
        <v>0</v>
      </c>
      <c r="CB14" s="34">
        <f t="shared" ref="CB14:CB28" si="36">+CD14+CF14+CH14+CJ14+CL14+CN14</f>
        <v>0</v>
      </c>
      <c r="CC14" s="50"/>
      <c r="CD14" s="50"/>
      <c r="CE14" s="50"/>
      <c r="CF14" s="50"/>
      <c r="CG14" s="50"/>
      <c r="CH14" s="50"/>
      <c r="CI14" s="50"/>
      <c r="CJ14" s="50"/>
      <c r="CK14" s="50"/>
      <c r="CL14" s="50"/>
      <c r="CM14" s="50"/>
      <c r="CN14" s="50"/>
      <c r="CO14" s="34">
        <f t="shared" ref="CO14:CO28" si="37">+CQ14+CS14+CU14+CW14+CY14+DA14</f>
        <v>0</v>
      </c>
      <c r="CP14" s="34">
        <f t="shared" ref="CP14:CP28" si="38">+CR14+CT14+CV14+CX14+CZ14+DB14</f>
        <v>0</v>
      </c>
      <c r="CQ14" s="50"/>
      <c r="CR14" s="50"/>
      <c r="CS14" s="50"/>
      <c r="CT14" s="50"/>
      <c r="CU14" s="50"/>
      <c r="CV14" s="50"/>
      <c r="CW14" s="50"/>
      <c r="CX14" s="50"/>
      <c r="CY14" s="50"/>
      <c r="CZ14" s="298"/>
      <c r="DA14" s="298"/>
      <c r="DB14" s="298"/>
      <c r="DC14" s="51"/>
      <c r="DD14" s="51"/>
      <c r="DE14" s="51"/>
      <c r="DF14" s="51"/>
      <c r="DG14" s="51"/>
      <c r="DH14" s="51"/>
      <c r="DI14" s="51"/>
      <c r="DJ14" s="51"/>
      <c r="DK14" s="51"/>
      <c r="DL14" s="51"/>
      <c r="DM14" s="51"/>
    </row>
    <row r="15" spans="1:187" s="169" customFormat="1" ht="38.25" outlineLevel="1">
      <c r="A15" s="57" t="s">
        <v>429</v>
      </c>
      <c r="B15" s="65" t="s">
        <v>135</v>
      </c>
      <c r="C15" s="283" t="e">
        <f>#REF!</f>
        <v>#REF!</v>
      </c>
      <c r="D15" s="60" t="s">
        <v>186</v>
      </c>
      <c r="E15" s="245" t="s">
        <v>6</v>
      </c>
      <c r="F15" s="83">
        <f>'[59]план '!$E$94+'[59]план '!$F$94</f>
        <v>1.6975798</v>
      </c>
      <c r="G15" s="245" t="s">
        <v>5</v>
      </c>
      <c r="H15" s="34">
        <v>0</v>
      </c>
      <c r="I15" s="231">
        <f>('[60]свыше1,5'!$J$27+'[60]свыше1,5'!$L$27)/1000</f>
        <v>7.7200000000000005E-2</v>
      </c>
      <c r="J15" s="245">
        <v>2017</v>
      </c>
      <c r="K15" s="245">
        <v>2017</v>
      </c>
      <c r="L15" s="333" t="s">
        <v>605</v>
      </c>
      <c r="M15" s="66">
        <f t="shared" si="22"/>
        <v>1181.06</v>
      </c>
      <c r="N15" s="66" t="s">
        <v>604</v>
      </c>
      <c r="O15" s="341">
        <f>+Q15+S15+U15+AH15+AT15+AW15</f>
        <v>1181.06</v>
      </c>
      <c r="P15" s="66">
        <f t="shared" si="24"/>
        <v>1181.06</v>
      </c>
      <c r="Q15" s="66">
        <f t="shared" si="25"/>
        <v>1181.06</v>
      </c>
      <c r="R15" s="66">
        <f t="shared" si="2"/>
        <v>0</v>
      </c>
      <c r="S15" s="66">
        <f t="shared" si="3"/>
        <v>0</v>
      </c>
      <c r="T15" s="66">
        <f t="shared" si="26"/>
        <v>0</v>
      </c>
      <c r="U15" s="66">
        <f t="shared" si="5"/>
        <v>0</v>
      </c>
      <c r="V15" s="66">
        <f t="shared" si="27"/>
        <v>0</v>
      </c>
      <c r="W15" s="66"/>
      <c r="X15" s="66"/>
      <c r="Y15" s="66"/>
      <c r="Z15" s="66"/>
      <c r="AA15" s="66"/>
      <c r="AB15" s="66"/>
      <c r="AC15" s="66"/>
      <c r="AD15" s="66"/>
      <c r="AE15" s="66"/>
      <c r="AF15" s="66"/>
      <c r="AG15" s="66">
        <f t="shared" si="28"/>
        <v>0</v>
      </c>
      <c r="AH15" s="66">
        <f t="shared" si="29"/>
        <v>0</v>
      </c>
      <c r="AI15" s="66">
        <f t="shared" ref="AI15:AI80" si="39">SUM(AJ15:AR15)</f>
        <v>24944.740229999999</v>
      </c>
      <c r="AJ15" s="341">
        <v>7663.5960500000001</v>
      </c>
      <c r="AK15" s="341">
        <f>3954.78434+10800+2526.35984</f>
        <v>17281.144179999999</v>
      </c>
      <c r="AL15" s="66"/>
      <c r="AM15" s="66"/>
      <c r="AN15" s="66"/>
      <c r="AO15" s="66"/>
      <c r="AP15" s="66"/>
      <c r="AQ15" s="66"/>
      <c r="AR15" s="66"/>
      <c r="AS15" s="66">
        <f t="shared" si="30"/>
        <v>0</v>
      </c>
      <c r="AT15" s="66">
        <f t="shared" si="17"/>
        <v>0</v>
      </c>
      <c r="AU15" s="66"/>
      <c r="AV15" s="66">
        <f t="shared" si="31"/>
        <v>0</v>
      </c>
      <c r="AW15" s="66">
        <f t="shared" si="31"/>
        <v>0</v>
      </c>
      <c r="AX15" s="66"/>
      <c r="AY15" s="34">
        <f t="shared" si="32"/>
        <v>0</v>
      </c>
      <c r="AZ15" s="34">
        <f t="shared" si="33"/>
        <v>0</v>
      </c>
      <c r="BA15" s="50"/>
      <c r="BB15" s="50"/>
      <c r="BC15" s="50"/>
      <c r="BD15" s="50"/>
      <c r="BE15" s="50"/>
      <c r="BF15" s="50"/>
      <c r="BG15" s="50"/>
      <c r="BH15" s="50"/>
      <c r="BI15" s="50"/>
      <c r="BJ15" s="50"/>
      <c r="BK15" s="67"/>
      <c r="BL15" s="67"/>
      <c r="BM15" s="34">
        <f t="shared" si="34"/>
        <v>1181.06</v>
      </c>
      <c r="BN15" s="34">
        <f>+BP15+BR15+BT15+BV15+BX15+BZ15</f>
        <v>1181.06</v>
      </c>
      <c r="BO15" s="34">
        <v>1181.06</v>
      </c>
      <c r="BP15" s="34">
        <v>1181.06</v>
      </c>
      <c r="BQ15" s="34"/>
      <c r="BR15" s="34"/>
      <c r="BS15" s="34"/>
      <c r="BT15" s="34"/>
      <c r="BU15" s="34"/>
      <c r="BV15" s="34"/>
      <c r="BW15" s="34"/>
      <c r="BX15" s="34"/>
      <c r="BY15" s="34"/>
      <c r="BZ15" s="34"/>
      <c r="CA15" s="34">
        <f t="shared" si="35"/>
        <v>0</v>
      </c>
      <c r="CB15" s="34">
        <f t="shared" si="36"/>
        <v>0</v>
      </c>
      <c r="CC15" s="50"/>
      <c r="CD15" s="50"/>
      <c r="CE15" s="50"/>
      <c r="CF15" s="50"/>
      <c r="CG15" s="50"/>
      <c r="CH15" s="50"/>
      <c r="CI15" s="50"/>
      <c r="CJ15" s="50"/>
      <c r="CK15" s="50"/>
      <c r="CL15" s="50"/>
      <c r="CM15" s="50"/>
      <c r="CN15" s="50"/>
      <c r="CO15" s="34">
        <f t="shared" si="37"/>
        <v>0</v>
      </c>
      <c r="CP15" s="34">
        <f t="shared" si="38"/>
        <v>0</v>
      </c>
      <c r="CQ15" s="50"/>
      <c r="CR15" s="50"/>
      <c r="CS15" s="50"/>
      <c r="CT15" s="50"/>
      <c r="CU15" s="50"/>
      <c r="CV15" s="50"/>
      <c r="CW15" s="50"/>
      <c r="CX15" s="50"/>
      <c r="CY15" s="50"/>
      <c r="CZ15" s="298"/>
      <c r="DA15" s="298"/>
      <c r="DB15" s="298"/>
      <c r="DC15" s="168"/>
      <c r="DD15" s="168"/>
      <c r="DE15" s="168"/>
      <c r="DF15" s="168"/>
      <c r="DG15" s="168"/>
      <c r="DH15" s="168"/>
      <c r="DI15" s="168"/>
      <c r="DJ15" s="168"/>
      <c r="DK15" s="168"/>
      <c r="DL15" s="168"/>
      <c r="DM15" s="168"/>
    </row>
    <row r="16" spans="1:187" s="52" customFormat="1" ht="38.25" outlineLevel="1">
      <c r="A16" s="57" t="s">
        <v>430</v>
      </c>
      <c r="B16" s="65" t="s">
        <v>136</v>
      </c>
      <c r="C16" s="283" t="s">
        <v>75</v>
      </c>
      <c r="D16" s="60" t="s">
        <v>186</v>
      </c>
      <c r="E16" s="245" t="s">
        <v>6</v>
      </c>
      <c r="F16" s="83">
        <f>'[59]план '!$E$126+'[59]план '!$F$126</f>
        <v>1.3009999999999999</v>
      </c>
      <c r="G16" s="245" t="s">
        <v>5</v>
      </c>
      <c r="H16" s="34">
        <v>0</v>
      </c>
      <c r="I16" s="34">
        <f>'[58]2-ип тс '!$H$25</f>
        <v>0.02</v>
      </c>
      <c r="J16" s="245">
        <v>2018</v>
      </c>
      <c r="K16" s="245">
        <v>2018</v>
      </c>
      <c r="L16" s="333" t="s">
        <v>605</v>
      </c>
      <c r="M16" s="66">
        <f t="shared" si="22"/>
        <v>1138.721</v>
      </c>
      <c r="N16" s="66" t="s">
        <v>604</v>
      </c>
      <c r="O16" s="341">
        <f t="shared" si="23"/>
        <v>1041.57</v>
      </c>
      <c r="P16" s="66">
        <f t="shared" si="24"/>
        <v>0</v>
      </c>
      <c r="Q16" s="66">
        <f t="shared" si="25"/>
        <v>0</v>
      </c>
      <c r="R16" s="66">
        <f t="shared" si="2"/>
        <v>1138.721</v>
      </c>
      <c r="S16" s="66">
        <f t="shared" si="3"/>
        <v>1041.57</v>
      </c>
      <c r="T16" s="66">
        <f t="shared" si="26"/>
        <v>0</v>
      </c>
      <c r="U16" s="66">
        <f t="shared" si="5"/>
        <v>0</v>
      </c>
      <c r="V16" s="66">
        <f t="shared" si="27"/>
        <v>0</v>
      </c>
      <c r="W16" s="66"/>
      <c r="X16" s="66"/>
      <c r="Y16" s="66"/>
      <c r="Z16" s="66"/>
      <c r="AA16" s="66"/>
      <c r="AB16" s="66"/>
      <c r="AC16" s="66"/>
      <c r="AD16" s="66"/>
      <c r="AE16" s="66"/>
      <c r="AF16" s="66"/>
      <c r="AG16" s="66">
        <f t="shared" si="28"/>
        <v>0</v>
      </c>
      <c r="AH16" s="66">
        <f t="shared" si="29"/>
        <v>0</v>
      </c>
      <c r="AI16" s="66">
        <f t="shared" si="39"/>
        <v>0</v>
      </c>
      <c r="AJ16" s="66"/>
      <c r="AK16" s="66"/>
      <c r="AL16" s="66"/>
      <c r="AM16" s="66"/>
      <c r="AN16" s="66"/>
      <c r="AO16" s="66"/>
      <c r="AP16" s="66"/>
      <c r="AQ16" s="66"/>
      <c r="AR16" s="66"/>
      <c r="AS16" s="66">
        <f t="shared" si="30"/>
        <v>0</v>
      </c>
      <c r="AT16" s="66">
        <f t="shared" si="17"/>
        <v>0</v>
      </c>
      <c r="AU16" s="66"/>
      <c r="AV16" s="66">
        <f t="shared" si="31"/>
        <v>0</v>
      </c>
      <c r="AW16" s="66">
        <f t="shared" si="31"/>
        <v>0</v>
      </c>
      <c r="AX16" s="66"/>
      <c r="AY16" s="34">
        <f t="shared" si="32"/>
        <v>0</v>
      </c>
      <c r="AZ16" s="34">
        <f t="shared" si="33"/>
        <v>0</v>
      </c>
      <c r="BA16" s="50"/>
      <c r="BB16" s="50"/>
      <c r="BC16" s="50"/>
      <c r="BD16" s="50"/>
      <c r="BE16" s="50"/>
      <c r="BF16" s="50"/>
      <c r="BG16" s="50"/>
      <c r="BH16" s="50"/>
      <c r="BI16" s="50"/>
      <c r="BJ16" s="50"/>
      <c r="BK16" s="67"/>
      <c r="BL16" s="67"/>
      <c r="BM16" s="34">
        <f t="shared" si="34"/>
        <v>1138.721</v>
      </c>
      <c r="BN16" s="68">
        <f t="shared" si="34"/>
        <v>1041.57</v>
      </c>
      <c r="BO16" s="68"/>
      <c r="BP16" s="68"/>
      <c r="BQ16" s="34">
        <v>1138.721</v>
      </c>
      <c r="BR16" s="34">
        <v>1041.57</v>
      </c>
      <c r="BS16" s="34"/>
      <c r="BT16" s="34"/>
      <c r="BU16" s="34"/>
      <c r="BV16" s="34"/>
      <c r="BW16" s="34"/>
      <c r="BX16" s="34"/>
      <c r="BY16" s="34"/>
      <c r="BZ16" s="34"/>
      <c r="CA16" s="34">
        <f t="shared" si="35"/>
        <v>0</v>
      </c>
      <c r="CB16" s="34">
        <f t="shared" si="36"/>
        <v>0</v>
      </c>
      <c r="CC16" s="50"/>
      <c r="CD16" s="50"/>
      <c r="CE16" s="50"/>
      <c r="CF16" s="50"/>
      <c r="CG16" s="50"/>
      <c r="CH16" s="50"/>
      <c r="CI16" s="50"/>
      <c r="CJ16" s="50"/>
      <c r="CK16" s="50"/>
      <c r="CL16" s="50"/>
      <c r="CM16" s="50"/>
      <c r="CN16" s="50"/>
      <c r="CO16" s="34">
        <f t="shared" si="37"/>
        <v>0</v>
      </c>
      <c r="CP16" s="34">
        <f t="shared" si="38"/>
        <v>0</v>
      </c>
      <c r="CQ16" s="50"/>
      <c r="CR16" s="50"/>
      <c r="CS16" s="50"/>
      <c r="CT16" s="50"/>
      <c r="CU16" s="50"/>
      <c r="CV16" s="50"/>
      <c r="CW16" s="50"/>
      <c r="CX16" s="50"/>
      <c r="CY16" s="50"/>
      <c r="CZ16" s="298"/>
      <c r="DA16" s="298"/>
      <c r="DB16" s="298"/>
      <c r="DC16" s="51"/>
      <c r="DD16" s="51"/>
      <c r="DE16" s="51"/>
      <c r="DF16" s="51"/>
      <c r="DG16" s="51"/>
      <c r="DH16" s="51"/>
      <c r="DI16" s="51"/>
      <c r="DJ16" s="51"/>
      <c r="DK16" s="51"/>
      <c r="DL16" s="51"/>
      <c r="DM16" s="51"/>
    </row>
    <row r="17" spans="1:117" s="52" customFormat="1" ht="38.25" outlineLevel="1">
      <c r="A17" s="57" t="s">
        <v>431</v>
      </c>
      <c r="B17" s="65" t="s">
        <v>137</v>
      </c>
      <c r="C17" s="283" t="s">
        <v>74</v>
      </c>
      <c r="D17" s="60" t="s">
        <v>186</v>
      </c>
      <c r="E17" s="245" t="s">
        <v>6</v>
      </c>
      <c r="F17" s="83">
        <f>'[59]план '!$E$110</f>
        <v>0.215</v>
      </c>
      <c r="G17" s="245" t="s">
        <v>5</v>
      </c>
      <c r="H17" s="34">
        <v>0</v>
      </c>
      <c r="I17" s="231">
        <f>90/1000</f>
        <v>0.09</v>
      </c>
      <c r="J17" s="245">
        <v>2017</v>
      </c>
      <c r="K17" s="245">
        <v>2017</v>
      </c>
      <c r="L17" s="333" t="s">
        <v>605</v>
      </c>
      <c r="M17" s="66">
        <f t="shared" si="22"/>
        <v>960.29001799999992</v>
      </c>
      <c r="N17" s="66" t="s">
        <v>604</v>
      </c>
      <c r="O17" s="341">
        <f t="shared" si="23"/>
        <v>960.29001799999992</v>
      </c>
      <c r="P17" s="66">
        <f t="shared" si="24"/>
        <v>960.29001799999992</v>
      </c>
      <c r="Q17" s="66">
        <f t="shared" si="25"/>
        <v>960.29001799999992</v>
      </c>
      <c r="R17" s="66">
        <f t="shared" si="2"/>
        <v>0</v>
      </c>
      <c r="S17" s="66">
        <f t="shared" si="3"/>
        <v>0</v>
      </c>
      <c r="T17" s="66">
        <f t="shared" si="26"/>
        <v>0</v>
      </c>
      <c r="U17" s="66">
        <f t="shared" si="5"/>
        <v>0</v>
      </c>
      <c r="V17" s="66">
        <f t="shared" si="27"/>
        <v>482.22267999999997</v>
      </c>
      <c r="W17" s="341">
        <f>264.64668+122.576+95</f>
        <v>482.22267999999997</v>
      </c>
      <c r="X17" s="66"/>
      <c r="Y17" s="66"/>
      <c r="Z17" s="66"/>
      <c r="AA17" s="66"/>
      <c r="AB17" s="66"/>
      <c r="AC17" s="66"/>
      <c r="AD17" s="66"/>
      <c r="AE17" s="66"/>
      <c r="AF17" s="66"/>
      <c r="AG17" s="66">
        <f t="shared" si="28"/>
        <v>0</v>
      </c>
      <c r="AH17" s="66">
        <f t="shared" si="29"/>
        <v>0</v>
      </c>
      <c r="AI17" s="66">
        <f t="shared" si="39"/>
        <v>0</v>
      </c>
      <c r="AJ17" s="66"/>
      <c r="AK17" s="66"/>
      <c r="AL17" s="66"/>
      <c r="AM17" s="66"/>
      <c r="AN17" s="66"/>
      <c r="AO17" s="66"/>
      <c r="AP17" s="66"/>
      <c r="AQ17" s="66"/>
      <c r="AR17" s="66"/>
      <c r="AS17" s="66">
        <f t="shared" si="30"/>
        <v>0</v>
      </c>
      <c r="AT17" s="66">
        <f t="shared" si="17"/>
        <v>0</v>
      </c>
      <c r="AU17" s="66"/>
      <c r="AV17" s="66">
        <f t="shared" si="31"/>
        <v>0</v>
      </c>
      <c r="AW17" s="66">
        <f t="shared" si="31"/>
        <v>0</v>
      </c>
      <c r="AX17" s="66"/>
      <c r="AY17" s="34">
        <f t="shared" si="32"/>
        <v>0</v>
      </c>
      <c r="AZ17" s="34">
        <f t="shared" si="33"/>
        <v>0</v>
      </c>
      <c r="BA17" s="50"/>
      <c r="BB17" s="50"/>
      <c r="BC17" s="50"/>
      <c r="BD17" s="50"/>
      <c r="BE17" s="50"/>
      <c r="BF17" s="50"/>
      <c r="BG17" s="50"/>
      <c r="BH17" s="50"/>
      <c r="BI17" s="50"/>
      <c r="BJ17" s="50"/>
      <c r="BK17" s="67"/>
      <c r="BL17" s="67"/>
      <c r="BM17" s="34">
        <f t="shared" si="34"/>
        <v>960.29001799999992</v>
      </c>
      <c r="BN17" s="68">
        <f t="shared" si="34"/>
        <v>960.29001799999992</v>
      </c>
      <c r="BO17" s="68">
        <f>(F17*861.18*1.18)+(F17*2923.96*1.18)</f>
        <v>960.29001799999992</v>
      </c>
      <c r="BP17" s="68">
        <f>(F17*861.18*1.18)+(F17*2923.96*1.18)</f>
        <v>960.29001799999992</v>
      </c>
      <c r="BQ17" s="34"/>
      <c r="BR17" s="34"/>
      <c r="BS17" s="34"/>
      <c r="BT17" s="34"/>
      <c r="BU17" s="34"/>
      <c r="BV17" s="34"/>
      <c r="BW17" s="34"/>
      <c r="BX17" s="34"/>
      <c r="BY17" s="34"/>
      <c r="BZ17" s="34"/>
      <c r="CA17" s="34">
        <f t="shared" si="35"/>
        <v>0</v>
      </c>
      <c r="CB17" s="34">
        <f t="shared" si="36"/>
        <v>0</v>
      </c>
      <c r="CC17" s="50"/>
      <c r="CD17" s="50"/>
      <c r="CE17" s="50"/>
      <c r="CF17" s="50"/>
      <c r="CG17" s="50"/>
      <c r="CH17" s="50"/>
      <c r="CI17" s="50"/>
      <c r="CJ17" s="50"/>
      <c r="CK17" s="50"/>
      <c r="CL17" s="50"/>
      <c r="CM17" s="50"/>
      <c r="CN17" s="50"/>
      <c r="CO17" s="34">
        <f t="shared" si="37"/>
        <v>0</v>
      </c>
      <c r="CP17" s="34">
        <f t="shared" si="38"/>
        <v>0</v>
      </c>
      <c r="CQ17" s="50"/>
      <c r="CR17" s="50"/>
      <c r="CS17" s="50"/>
      <c r="CT17" s="50"/>
      <c r="CU17" s="50"/>
      <c r="CV17" s="50"/>
      <c r="CW17" s="50"/>
      <c r="CX17" s="50"/>
      <c r="CY17" s="50"/>
      <c r="CZ17" s="298"/>
      <c r="DA17" s="298"/>
      <c r="DB17" s="298"/>
      <c r="DC17" s="51"/>
      <c r="DD17" s="51"/>
      <c r="DE17" s="51"/>
      <c r="DF17" s="51"/>
      <c r="DG17" s="51"/>
      <c r="DH17" s="51"/>
      <c r="DI17" s="51"/>
      <c r="DJ17" s="51"/>
      <c r="DK17" s="51"/>
      <c r="DL17" s="51"/>
      <c r="DM17" s="51"/>
    </row>
    <row r="18" spans="1:117" s="52" customFormat="1" ht="25.5" outlineLevel="1">
      <c r="A18" s="57" t="s">
        <v>432</v>
      </c>
      <c r="B18" s="65" t="s">
        <v>138</v>
      </c>
      <c r="C18" s="283" t="s">
        <v>73</v>
      </c>
      <c r="D18" s="60" t="s">
        <v>191</v>
      </c>
      <c r="E18" s="245" t="s">
        <v>6</v>
      </c>
      <c r="F18" s="83">
        <v>0.17100000000000001</v>
      </c>
      <c r="G18" s="245" t="s">
        <v>5</v>
      </c>
      <c r="H18" s="34">
        <v>0</v>
      </c>
      <c r="I18" s="34">
        <f>('[60]от0,1до1,5'!$I$13+'[60]от0,1до1,5'!$K$13)/1000</f>
        <v>0.1</v>
      </c>
      <c r="J18" s="245">
        <v>2019</v>
      </c>
      <c r="K18" s="245">
        <v>2019</v>
      </c>
      <c r="L18" s="245"/>
      <c r="M18" s="66">
        <f t="shared" si="22"/>
        <v>0</v>
      </c>
      <c r="N18" s="66"/>
      <c r="O18" s="66">
        <f t="shared" si="23"/>
        <v>332</v>
      </c>
      <c r="P18" s="66">
        <f t="shared" si="24"/>
        <v>0</v>
      </c>
      <c r="Q18" s="66">
        <f t="shared" si="25"/>
        <v>0</v>
      </c>
      <c r="R18" s="66">
        <f t="shared" si="2"/>
        <v>0</v>
      </c>
      <c r="S18" s="66">
        <f t="shared" si="3"/>
        <v>0</v>
      </c>
      <c r="T18" s="66">
        <f t="shared" si="26"/>
        <v>0</v>
      </c>
      <c r="U18" s="66">
        <f t="shared" si="5"/>
        <v>332</v>
      </c>
      <c r="V18" s="66">
        <f t="shared" si="27"/>
        <v>332</v>
      </c>
      <c r="W18" s="66"/>
      <c r="X18" s="66">
        <v>332</v>
      </c>
      <c r="Y18" s="322"/>
      <c r="Z18" s="322"/>
      <c r="AA18" s="322"/>
      <c r="AB18" s="322"/>
      <c r="AC18" s="322"/>
      <c r="AD18" s="322"/>
      <c r="AE18" s="322"/>
      <c r="AF18" s="322"/>
      <c r="AG18" s="66">
        <f t="shared" si="28"/>
        <v>0</v>
      </c>
      <c r="AH18" s="66">
        <f t="shared" si="29"/>
        <v>0</v>
      </c>
      <c r="AI18" s="66">
        <f t="shared" si="39"/>
        <v>0</v>
      </c>
      <c r="AJ18" s="66"/>
      <c r="AK18" s="66"/>
      <c r="AL18" s="66"/>
      <c r="AM18" s="66"/>
      <c r="AN18" s="66"/>
      <c r="AO18" s="66"/>
      <c r="AP18" s="66"/>
      <c r="AQ18" s="66"/>
      <c r="AR18" s="66"/>
      <c r="AS18" s="66">
        <f t="shared" si="30"/>
        <v>0</v>
      </c>
      <c r="AT18" s="66">
        <f t="shared" si="17"/>
        <v>0</v>
      </c>
      <c r="AU18" s="66"/>
      <c r="AV18" s="66">
        <f t="shared" si="31"/>
        <v>0</v>
      </c>
      <c r="AW18" s="66">
        <f t="shared" si="31"/>
        <v>0</v>
      </c>
      <c r="AX18" s="66"/>
      <c r="AY18" s="34">
        <f t="shared" si="32"/>
        <v>0</v>
      </c>
      <c r="AZ18" s="34">
        <f t="shared" si="33"/>
        <v>0</v>
      </c>
      <c r="BA18" s="50"/>
      <c r="BB18" s="50"/>
      <c r="BC18" s="50"/>
      <c r="BD18" s="50"/>
      <c r="BE18" s="50"/>
      <c r="BF18" s="50"/>
      <c r="BG18" s="50"/>
      <c r="BH18" s="50"/>
      <c r="BI18" s="50"/>
      <c r="BJ18" s="50"/>
      <c r="BK18" s="67"/>
      <c r="BL18" s="67"/>
      <c r="BM18" s="34">
        <f t="shared" si="34"/>
        <v>0</v>
      </c>
      <c r="BN18" s="68">
        <f t="shared" si="34"/>
        <v>332</v>
      </c>
      <c r="BO18" s="68"/>
      <c r="BP18" s="68"/>
      <c r="BQ18" s="34"/>
      <c r="BR18" s="34"/>
      <c r="BS18" s="34"/>
      <c r="BT18" s="34">
        <v>332</v>
      </c>
      <c r="BU18" s="34"/>
      <c r="BV18" s="34"/>
      <c r="BW18" s="34"/>
      <c r="BX18" s="34"/>
      <c r="BY18" s="34"/>
      <c r="BZ18" s="34"/>
      <c r="CA18" s="34">
        <f t="shared" si="35"/>
        <v>0</v>
      </c>
      <c r="CB18" s="34">
        <f t="shared" si="36"/>
        <v>0</v>
      </c>
      <c r="CC18" s="50"/>
      <c r="CD18" s="50"/>
      <c r="CE18" s="50"/>
      <c r="CF18" s="50"/>
      <c r="CG18" s="50"/>
      <c r="CH18" s="50"/>
      <c r="CI18" s="50"/>
      <c r="CJ18" s="50"/>
      <c r="CK18" s="50"/>
      <c r="CL18" s="50"/>
      <c r="CM18" s="50"/>
      <c r="CN18" s="50"/>
      <c r="CO18" s="34">
        <f t="shared" si="37"/>
        <v>0</v>
      </c>
      <c r="CP18" s="34">
        <f t="shared" si="38"/>
        <v>0</v>
      </c>
      <c r="CQ18" s="50"/>
      <c r="CR18" s="50"/>
      <c r="CS18" s="50"/>
      <c r="CT18" s="50"/>
      <c r="CU18" s="50"/>
      <c r="CV18" s="50"/>
      <c r="CW18" s="50"/>
      <c r="CX18" s="50"/>
      <c r="CY18" s="50"/>
      <c r="CZ18" s="298"/>
      <c r="DA18" s="298"/>
      <c r="DB18" s="298"/>
      <c r="DC18" s="51"/>
      <c r="DD18" s="51"/>
      <c r="DE18" s="51"/>
      <c r="DF18" s="51"/>
      <c r="DG18" s="51"/>
      <c r="DH18" s="51"/>
      <c r="DI18" s="51"/>
      <c r="DJ18" s="51"/>
      <c r="DK18" s="51"/>
      <c r="DL18" s="51"/>
      <c r="DM18" s="51"/>
    </row>
    <row r="19" spans="1:117" s="52" customFormat="1" ht="25.5" outlineLevel="1">
      <c r="A19" s="57" t="s">
        <v>433</v>
      </c>
      <c r="B19" s="65" t="s">
        <v>140</v>
      </c>
      <c r="C19" s="283" t="s">
        <v>76</v>
      </c>
      <c r="D19" s="60" t="s">
        <v>200</v>
      </c>
      <c r="E19" s="245" t="s">
        <v>6</v>
      </c>
      <c r="F19" s="83">
        <f>'[59]план '!$E$127</f>
        <v>0.72099999999999997</v>
      </c>
      <c r="G19" s="245" t="s">
        <v>5</v>
      </c>
      <c r="H19" s="34">
        <v>0</v>
      </c>
      <c r="I19" s="34">
        <f>0.196</f>
        <v>0.19600000000000001</v>
      </c>
      <c r="J19" s="245">
        <v>2018</v>
      </c>
      <c r="K19" s="245">
        <v>2018</v>
      </c>
      <c r="L19" s="245"/>
      <c r="M19" s="66">
        <f t="shared" si="22"/>
        <v>688.22799999999995</v>
      </c>
      <c r="N19" s="66"/>
      <c r="O19" s="66">
        <f t="shared" si="23"/>
        <v>688.22799999999995</v>
      </c>
      <c r="P19" s="66">
        <f t="shared" si="24"/>
        <v>0</v>
      </c>
      <c r="Q19" s="66">
        <f t="shared" si="25"/>
        <v>0</v>
      </c>
      <c r="R19" s="66">
        <f t="shared" si="2"/>
        <v>688.22799999999995</v>
      </c>
      <c r="S19" s="66">
        <f t="shared" si="3"/>
        <v>688.22799999999995</v>
      </c>
      <c r="T19" s="66">
        <f t="shared" si="26"/>
        <v>0</v>
      </c>
      <c r="U19" s="66">
        <f t="shared" si="5"/>
        <v>0</v>
      </c>
      <c r="V19" s="66">
        <f t="shared" si="27"/>
        <v>0</v>
      </c>
      <c r="W19" s="66"/>
      <c r="X19" s="66"/>
      <c r="Y19" s="66"/>
      <c r="Z19" s="66"/>
      <c r="AA19" s="66"/>
      <c r="AB19" s="66"/>
      <c r="AC19" s="66"/>
      <c r="AD19" s="66"/>
      <c r="AE19" s="66"/>
      <c r="AF19" s="66"/>
      <c r="AG19" s="66">
        <f t="shared" si="28"/>
        <v>0</v>
      </c>
      <c r="AH19" s="66">
        <f t="shared" si="29"/>
        <v>0</v>
      </c>
      <c r="AI19" s="66">
        <f t="shared" si="39"/>
        <v>0</v>
      </c>
      <c r="AJ19" s="66"/>
      <c r="AK19" s="66"/>
      <c r="AL19" s="66"/>
      <c r="AM19" s="66"/>
      <c r="AN19" s="66"/>
      <c r="AO19" s="66"/>
      <c r="AP19" s="66"/>
      <c r="AQ19" s="66"/>
      <c r="AR19" s="66"/>
      <c r="AS19" s="66">
        <f t="shared" si="30"/>
        <v>0</v>
      </c>
      <c r="AT19" s="66">
        <f t="shared" si="17"/>
        <v>0</v>
      </c>
      <c r="AU19" s="66"/>
      <c r="AV19" s="66">
        <f t="shared" si="31"/>
        <v>0</v>
      </c>
      <c r="AW19" s="66">
        <f t="shared" si="31"/>
        <v>0</v>
      </c>
      <c r="AX19" s="66"/>
      <c r="AY19" s="34">
        <f t="shared" si="32"/>
        <v>0</v>
      </c>
      <c r="AZ19" s="34">
        <f t="shared" si="33"/>
        <v>0</v>
      </c>
      <c r="BA19" s="50"/>
      <c r="BB19" s="50"/>
      <c r="BC19" s="50"/>
      <c r="BD19" s="50"/>
      <c r="BE19" s="50"/>
      <c r="BF19" s="50"/>
      <c r="BG19" s="50"/>
      <c r="BH19" s="50"/>
      <c r="BI19" s="50"/>
      <c r="BJ19" s="50"/>
      <c r="BK19" s="67"/>
      <c r="BL19" s="67"/>
      <c r="BM19" s="34">
        <f t="shared" si="34"/>
        <v>688.22799999999995</v>
      </c>
      <c r="BN19" s="68">
        <f t="shared" si="34"/>
        <v>688.22799999999995</v>
      </c>
      <c r="BO19" s="68"/>
      <c r="BP19" s="68"/>
      <c r="BQ19" s="34">
        <v>688.22799999999995</v>
      </c>
      <c r="BR19" s="34">
        <v>688.22799999999995</v>
      </c>
      <c r="BS19" s="34"/>
      <c r="BT19" s="34"/>
      <c r="BU19" s="34"/>
      <c r="BV19" s="34"/>
      <c r="BW19" s="34"/>
      <c r="BX19" s="34"/>
      <c r="BY19" s="34"/>
      <c r="BZ19" s="34"/>
      <c r="CA19" s="34">
        <f t="shared" si="35"/>
        <v>0</v>
      </c>
      <c r="CB19" s="34">
        <f t="shared" si="36"/>
        <v>0</v>
      </c>
      <c r="CC19" s="50"/>
      <c r="CD19" s="50"/>
      <c r="CE19" s="50"/>
      <c r="CF19" s="50"/>
      <c r="CG19" s="50"/>
      <c r="CH19" s="50"/>
      <c r="CI19" s="50"/>
      <c r="CJ19" s="50"/>
      <c r="CK19" s="50"/>
      <c r="CL19" s="50"/>
      <c r="CM19" s="50"/>
      <c r="CN19" s="50"/>
      <c r="CO19" s="34">
        <f t="shared" si="37"/>
        <v>0</v>
      </c>
      <c r="CP19" s="34">
        <f t="shared" si="38"/>
        <v>0</v>
      </c>
      <c r="CQ19" s="50"/>
      <c r="CR19" s="50"/>
      <c r="CS19" s="50"/>
      <c r="CT19" s="50"/>
      <c r="CU19" s="50"/>
      <c r="CV19" s="50"/>
      <c r="CW19" s="50"/>
      <c r="CX19" s="50"/>
      <c r="CY19" s="50"/>
      <c r="CZ19" s="298"/>
      <c r="DA19" s="298"/>
      <c r="DB19" s="298"/>
      <c r="DC19" s="51"/>
      <c r="DD19" s="51"/>
      <c r="DE19" s="51"/>
      <c r="DF19" s="51"/>
      <c r="DG19" s="51"/>
      <c r="DH19" s="51"/>
      <c r="DI19" s="51"/>
      <c r="DJ19" s="51"/>
      <c r="DK19" s="51"/>
      <c r="DL19" s="51"/>
      <c r="DM19" s="51"/>
    </row>
    <row r="20" spans="1:117" s="52" customFormat="1" ht="38.25" outlineLevel="1">
      <c r="A20" s="57" t="s">
        <v>434</v>
      </c>
      <c r="B20" s="65" t="s">
        <v>241</v>
      </c>
      <c r="C20" s="283" t="s">
        <v>7</v>
      </c>
      <c r="D20" s="60" t="s">
        <v>187</v>
      </c>
      <c r="E20" s="245" t="s">
        <v>6</v>
      </c>
      <c r="F20" s="83">
        <f>'[59]план '!$E$133+'[59]план '!$F$133</f>
        <v>0.37919377999999998</v>
      </c>
      <c r="G20" s="245" t="s">
        <v>5</v>
      </c>
      <c r="H20" s="34">
        <v>0</v>
      </c>
      <c r="I20" s="34">
        <f>('[60]свыше1,5'!$J$80+'[60]свыше1,5'!$L$80)/1000</f>
        <v>0.05</v>
      </c>
      <c r="J20" s="245">
        <v>2018</v>
      </c>
      <c r="K20" s="245">
        <v>2018</v>
      </c>
      <c r="L20" s="245"/>
      <c r="M20" s="66">
        <f t="shared" si="22"/>
        <v>445.60888</v>
      </c>
      <c r="N20" s="66"/>
      <c r="O20" s="66">
        <f t="shared" si="23"/>
        <v>377.6</v>
      </c>
      <c r="P20" s="66">
        <f t="shared" si="24"/>
        <v>0</v>
      </c>
      <c r="Q20" s="66">
        <f t="shared" si="25"/>
        <v>0</v>
      </c>
      <c r="R20" s="66">
        <f t="shared" si="2"/>
        <v>445.60888</v>
      </c>
      <c r="S20" s="66">
        <f t="shared" si="3"/>
        <v>377.6</v>
      </c>
      <c r="T20" s="66">
        <f t="shared" si="26"/>
        <v>0</v>
      </c>
      <c r="U20" s="66">
        <f t="shared" si="5"/>
        <v>0</v>
      </c>
      <c r="V20" s="66">
        <f t="shared" si="27"/>
        <v>0</v>
      </c>
      <c r="W20" s="66"/>
      <c r="X20" s="66"/>
      <c r="Y20" s="66"/>
      <c r="Z20" s="66"/>
      <c r="AA20" s="66"/>
      <c r="AB20" s="66"/>
      <c r="AC20" s="66"/>
      <c r="AD20" s="66"/>
      <c r="AE20" s="66"/>
      <c r="AF20" s="66"/>
      <c r="AG20" s="66">
        <f t="shared" si="28"/>
        <v>0</v>
      </c>
      <c r="AH20" s="66">
        <f t="shared" si="29"/>
        <v>0</v>
      </c>
      <c r="AI20" s="66">
        <f t="shared" si="39"/>
        <v>0</v>
      </c>
      <c r="AJ20" s="66"/>
      <c r="AK20" s="66"/>
      <c r="AL20" s="66"/>
      <c r="AM20" s="66"/>
      <c r="AN20" s="66"/>
      <c r="AO20" s="66"/>
      <c r="AP20" s="66"/>
      <c r="AQ20" s="66"/>
      <c r="AR20" s="66"/>
      <c r="AS20" s="66">
        <f t="shared" si="30"/>
        <v>0</v>
      </c>
      <c r="AT20" s="66">
        <f t="shared" si="17"/>
        <v>0</v>
      </c>
      <c r="AU20" s="66"/>
      <c r="AV20" s="66">
        <f t="shared" si="31"/>
        <v>0</v>
      </c>
      <c r="AW20" s="66">
        <f t="shared" si="31"/>
        <v>0</v>
      </c>
      <c r="AX20" s="66"/>
      <c r="AY20" s="34">
        <f t="shared" si="32"/>
        <v>0</v>
      </c>
      <c r="AZ20" s="34">
        <f t="shared" si="33"/>
        <v>0</v>
      </c>
      <c r="BA20" s="50"/>
      <c r="BB20" s="50"/>
      <c r="BC20" s="50"/>
      <c r="BD20" s="50"/>
      <c r="BE20" s="50"/>
      <c r="BF20" s="50"/>
      <c r="BG20" s="50"/>
      <c r="BH20" s="50"/>
      <c r="BI20" s="50"/>
      <c r="BJ20" s="50"/>
      <c r="BK20" s="67"/>
      <c r="BL20" s="67"/>
      <c r="BM20" s="34">
        <f t="shared" si="34"/>
        <v>445.60888</v>
      </c>
      <c r="BN20" s="68">
        <f t="shared" si="34"/>
        <v>377.6</v>
      </c>
      <c r="BO20" s="68"/>
      <c r="BP20" s="68"/>
      <c r="BQ20" s="34">
        <v>445.60888</v>
      </c>
      <c r="BR20" s="34">
        <v>377.6</v>
      </c>
      <c r="BS20" s="34"/>
      <c r="BT20" s="34"/>
      <c r="BU20" s="34"/>
      <c r="BV20" s="34"/>
      <c r="BW20" s="34"/>
      <c r="BX20" s="34"/>
      <c r="BY20" s="34"/>
      <c r="BZ20" s="34"/>
      <c r="CA20" s="34">
        <f t="shared" si="35"/>
        <v>0</v>
      </c>
      <c r="CB20" s="34">
        <f t="shared" si="36"/>
        <v>0</v>
      </c>
      <c r="CC20" s="50"/>
      <c r="CD20" s="50"/>
      <c r="CE20" s="50"/>
      <c r="CF20" s="50"/>
      <c r="CG20" s="50"/>
      <c r="CH20" s="50"/>
      <c r="CI20" s="50"/>
      <c r="CJ20" s="50"/>
      <c r="CK20" s="50"/>
      <c r="CL20" s="50"/>
      <c r="CM20" s="50"/>
      <c r="CN20" s="50"/>
      <c r="CO20" s="34">
        <f t="shared" si="37"/>
        <v>0</v>
      </c>
      <c r="CP20" s="34">
        <f t="shared" si="38"/>
        <v>0</v>
      </c>
      <c r="CQ20" s="50"/>
      <c r="CR20" s="50"/>
      <c r="CS20" s="50"/>
      <c r="CT20" s="50"/>
      <c r="CU20" s="50"/>
      <c r="CV20" s="50"/>
      <c r="CW20" s="50"/>
      <c r="CX20" s="50"/>
      <c r="CY20" s="50"/>
      <c r="CZ20" s="298"/>
      <c r="DA20" s="298"/>
      <c r="DB20" s="298"/>
      <c r="DC20" s="51"/>
      <c r="DD20" s="51"/>
      <c r="DE20" s="51"/>
      <c r="DF20" s="51"/>
      <c r="DG20" s="51"/>
      <c r="DH20" s="51"/>
      <c r="DI20" s="51"/>
      <c r="DJ20" s="51"/>
      <c r="DK20" s="51"/>
      <c r="DL20" s="51"/>
      <c r="DM20" s="51"/>
    </row>
    <row r="21" spans="1:117" s="52" customFormat="1" ht="25.5" outlineLevel="1">
      <c r="A21" s="57" t="s">
        <v>10</v>
      </c>
      <c r="B21" s="65" t="s">
        <v>528</v>
      </c>
      <c r="C21" s="78" t="str">
        <f>'[60]план '!$D$74</f>
        <v>Административно-производственная база по ул. Автодорожная, 7</v>
      </c>
      <c r="D21" s="229" t="s">
        <v>186</v>
      </c>
      <c r="E21" s="245" t="s">
        <v>6</v>
      </c>
      <c r="F21" s="245">
        <f>'[59]план '!$E$76</f>
        <v>0.95</v>
      </c>
      <c r="G21" s="245" t="s">
        <v>5</v>
      </c>
      <c r="H21" s="34">
        <v>0</v>
      </c>
      <c r="I21" s="34"/>
      <c r="J21" s="245">
        <v>2018</v>
      </c>
      <c r="K21" s="245">
        <v>2018</v>
      </c>
      <c r="L21" s="333" t="s">
        <v>605</v>
      </c>
      <c r="M21" s="66">
        <f t="shared" si="22"/>
        <v>249.798</v>
      </c>
      <c r="N21" s="66" t="s">
        <v>604</v>
      </c>
      <c r="O21" s="341">
        <f t="shared" si="23"/>
        <v>179.55</v>
      </c>
      <c r="P21" s="66">
        <f t="shared" si="24"/>
        <v>0</v>
      </c>
      <c r="Q21" s="66">
        <f t="shared" si="25"/>
        <v>0</v>
      </c>
      <c r="R21" s="66">
        <f t="shared" si="2"/>
        <v>249.798</v>
      </c>
      <c r="S21" s="66">
        <f t="shared" si="3"/>
        <v>179.55</v>
      </c>
      <c r="T21" s="66">
        <f t="shared" si="26"/>
        <v>0</v>
      </c>
      <c r="U21" s="66">
        <f t="shared" si="5"/>
        <v>0</v>
      </c>
      <c r="V21" s="66">
        <f t="shared" si="27"/>
        <v>0</v>
      </c>
      <c r="W21" s="66"/>
      <c r="X21" s="66"/>
      <c r="Y21" s="66"/>
      <c r="Z21" s="66"/>
      <c r="AA21" s="66"/>
      <c r="AB21" s="66"/>
      <c r="AC21" s="66"/>
      <c r="AD21" s="66"/>
      <c r="AE21" s="66"/>
      <c r="AF21" s="66"/>
      <c r="AG21" s="66">
        <f t="shared" si="28"/>
        <v>0</v>
      </c>
      <c r="AH21" s="66">
        <f t="shared" si="29"/>
        <v>0</v>
      </c>
      <c r="AI21" s="66">
        <f t="shared" si="39"/>
        <v>0</v>
      </c>
      <c r="AJ21" s="66"/>
      <c r="AK21" s="66"/>
      <c r="AL21" s="66"/>
      <c r="AM21" s="66"/>
      <c r="AN21" s="66"/>
      <c r="AO21" s="66"/>
      <c r="AP21" s="66"/>
      <c r="AQ21" s="66"/>
      <c r="AR21" s="66"/>
      <c r="AS21" s="66">
        <f t="shared" si="30"/>
        <v>0</v>
      </c>
      <c r="AT21" s="66">
        <f t="shared" si="17"/>
        <v>0</v>
      </c>
      <c r="AU21" s="66"/>
      <c r="AV21" s="66">
        <f t="shared" si="31"/>
        <v>0</v>
      </c>
      <c r="AW21" s="66">
        <f t="shared" si="31"/>
        <v>0</v>
      </c>
      <c r="AX21" s="66"/>
      <c r="AY21" s="34">
        <f t="shared" si="32"/>
        <v>0</v>
      </c>
      <c r="AZ21" s="34">
        <f t="shared" si="33"/>
        <v>0</v>
      </c>
      <c r="BA21" s="50"/>
      <c r="BB21" s="50"/>
      <c r="BC21" s="50"/>
      <c r="BD21" s="50"/>
      <c r="BE21" s="50"/>
      <c r="BF21" s="50"/>
      <c r="BG21" s="50"/>
      <c r="BH21" s="50"/>
      <c r="BI21" s="50"/>
      <c r="BJ21" s="50"/>
      <c r="BK21" s="67"/>
      <c r="BL21" s="67"/>
      <c r="BM21" s="34">
        <f t="shared" si="34"/>
        <v>249.798</v>
      </c>
      <c r="BN21" s="34">
        <f t="shared" si="34"/>
        <v>179.55</v>
      </c>
      <c r="BO21" s="34"/>
      <c r="BP21" s="34"/>
      <c r="BQ21" s="34">
        <v>249.798</v>
      </c>
      <c r="BR21" s="34">
        <v>179.55</v>
      </c>
      <c r="BS21" s="34"/>
      <c r="BT21" s="34"/>
      <c r="BU21" s="34"/>
      <c r="BV21" s="34"/>
      <c r="BW21" s="34"/>
      <c r="BX21" s="34"/>
      <c r="BY21" s="34"/>
      <c r="BZ21" s="34"/>
      <c r="CA21" s="34">
        <f t="shared" si="35"/>
        <v>0</v>
      </c>
      <c r="CB21" s="34">
        <f t="shared" si="36"/>
        <v>0</v>
      </c>
      <c r="CC21" s="50"/>
      <c r="CD21" s="50"/>
      <c r="CE21" s="50"/>
      <c r="CF21" s="50"/>
      <c r="CG21" s="50"/>
      <c r="CH21" s="50"/>
      <c r="CI21" s="50"/>
      <c r="CJ21" s="50"/>
      <c r="CK21" s="50"/>
      <c r="CL21" s="50"/>
      <c r="CM21" s="50"/>
      <c r="CN21" s="50"/>
      <c r="CO21" s="34">
        <f t="shared" si="37"/>
        <v>0</v>
      </c>
      <c r="CP21" s="34">
        <f t="shared" si="38"/>
        <v>0</v>
      </c>
      <c r="CQ21" s="50"/>
      <c r="CR21" s="50"/>
      <c r="CS21" s="50"/>
      <c r="CT21" s="50"/>
      <c r="CU21" s="50"/>
      <c r="CV21" s="50"/>
      <c r="CW21" s="50"/>
      <c r="CX21" s="50"/>
      <c r="CY21" s="50"/>
      <c r="CZ21" s="298"/>
      <c r="DA21" s="298"/>
      <c r="DB21" s="298"/>
      <c r="DC21" s="51"/>
      <c r="DD21" s="51"/>
      <c r="DE21" s="51"/>
      <c r="DF21" s="51"/>
      <c r="DG21" s="51"/>
      <c r="DH21" s="51"/>
      <c r="DI21" s="51"/>
      <c r="DJ21" s="51"/>
      <c r="DK21" s="51"/>
      <c r="DL21" s="51"/>
      <c r="DM21" s="51"/>
    </row>
    <row r="22" spans="1:117" s="52" customFormat="1" ht="25.5" outlineLevel="1">
      <c r="A22" s="57" t="s">
        <v>435</v>
      </c>
      <c r="B22" s="65" t="s">
        <v>529</v>
      </c>
      <c r="C22" s="78" t="str">
        <f>'[60]план '!$D$69</f>
        <v>"Торгово-выставочный комплекс по Вилюйскому тракту 5км в 112 кв (1-я очередь)</v>
      </c>
      <c r="D22" s="229" t="s">
        <v>178</v>
      </c>
      <c r="E22" s="245" t="s">
        <v>6</v>
      </c>
      <c r="F22" s="245">
        <f>'[59]план '!$E$70</f>
        <v>0.28999999999999998</v>
      </c>
      <c r="G22" s="245" t="s">
        <v>5</v>
      </c>
      <c r="H22" s="34">
        <v>0</v>
      </c>
      <c r="I22" s="34"/>
      <c r="J22" s="245">
        <v>2019</v>
      </c>
      <c r="K22" s="245">
        <v>2019</v>
      </c>
      <c r="L22" s="245"/>
      <c r="M22" s="66">
        <f t="shared" si="22"/>
        <v>2492.86</v>
      </c>
      <c r="N22" s="66"/>
      <c r="O22" s="66">
        <f t="shared" si="23"/>
        <v>2552.73</v>
      </c>
      <c r="P22" s="66">
        <f t="shared" si="24"/>
        <v>0</v>
      </c>
      <c r="Q22" s="66">
        <f t="shared" si="25"/>
        <v>0</v>
      </c>
      <c r="R22" s="66">
        <f t="shared" si="2"/>
        <v>2492.86</v>
      </c>
      <c r="S22" s="66">
        <f t="shared" si="3"/>
        <v>0</v>
      </c>
      <c r="T22" s="66">
        <f t="shared" si="26"/>
        <v>0</v>
      </c>
      <c r="U22" s="66">
        <f t="shared" si="5"/>
        <v>2552.73</v>
      </c>
      <c r="V22" s="66">
        <f t="shared" si="27"/>
        <v>2552.73</v>
      </c>
      <c r="W22" s="66"/>
      <c r="X22" s="66">
        <v>2552.73</v>
      </c>
      <c r="Y22" s="66"/>
      <c r="Z22" s="66"/>
      <c r="AA22" s="66"/>
      <c r="AB22" s="66"/>
      <c r="AC22" s="66"/>
      <c r="AD22" s="66"/>
      <c r="AE22" s="66"/>
      <c r="AF22" s="66"/>
      <c r="AG22" s="66">
        <f t="shared" si="28"/>
        <v>0</v>
      </c>
      <c r="AH22" s="66">
        <f t="shared" si="29"/>
        <v>0</v>
      </c>
      <c r="AI22" s="66">
        <f t="shared" si="39"/>
        <v>0</v>
      </c>
      <c r="AJ22" s="66"/>
      <c r="AK22" s="66"/>
      <c r="AL22" s="66"/>
      <c r="AM22" s="66"/>
      <c r="AN22" s="66"/>
      <c r="AO22" s="66"/>
      <c r="AP22" s="66"/>
      <c r="AQ22" s="66"/>
      <c r="AR22" s="66"/>
      <c r="AS22" s="66">
        <f t="shared" si="30"/>
        <v>0</v>
      </c>
      <c r="AT22" s="66">
        <f t="shared" si="17"/>
        <v>0</v>
      </c>
      <c r="AU22" s="66"/>
      <c r="AV22" s="66">
        <f t="shared" si="31"/>
        <v>0</v>
      </c>
      <c r="AW22" s="66">
        <f t="shared" si="31"/>
        <v>0</v>
      </c>
      <c r="AX22" s="66"/>
      <c r="AY22" s="34">
        <f t="shared" si="32"/>
        <v>0</v>
      </c>
      <c r="AZ22" s="34">
        <f t="shared" si="33"/>
        <v>0</v>
      </c>
      <c r="BA22" s="50"/>
      <c r="BB22" s="50"/>
      <c r="BC22" s="50"/>
      <c r="BD22" s="50"/>
      <c r="BE22" s="50"/>
      <c r="BF22" s="50"/>
      <c r="BG22" s="50"/>
      <c r="BH22" s="50"/>
      <c r="BI22" s="50"/>
      <c r="BJ22" s="50"/>
      <c r="BK22" s="67"/>
      <c r="BL22" s="67"/>
      <c r="BM22" s="34">
        <f t="shared" si="34"/>
        <v>2492.86</v>
      </c>
      <c r="BN22" s="34">
        <f>+BP22+BR22+BT22+BV22+BX22+BZ22</f>
        <v>2552.73</v>
      </c>
      <c r="BO22" s="34"/>
      <c r="BP22" s="34"/>
      <c r="BQ22" s="34">
        <v>2492.86</v>
      </c>
      <c r="BR22" s="34">
        <v>0</v>
      </c>
      <c r="BS22" s="34"/>
      <c r="BT22" s="316">
        <v>2552.73</v>
      </c>
      <c r="BU22" s="34"/>
      <c r="BV22" s="34"/>
      <c r="BW22" s="34"/>
      <c r="BX22" s="34"/>
      <c r="BY22" s="34"/>
      <c r="BZ22" s="34"/>
      <c r="CA22" s="34">
        <f t="shared" si="35"/>
        <v>0</v>
      </c>
      <c r="CB22" s="34">
        <f t="shared" si="36"/>
        <v>0</v>
      </c>
      <c r="CC22" s="50"/>
      <c r="CD22" s="50"/>
      <c r="CE22" s="50"/>
      <c r="CF22" s="50"/>
      <c r="CG22" s="50"/>
      <c r="CH22" s="50"/>
      <c r="CI22" s="50"/>
      <c r="CJ22" s="50"/>
      <c r="CK22" s="50"/>
      <c r="CL22" s="50"/>
      <c r="CM22" s="50"/>
      <c r="CN22" s="50"/>
      <c r="CO22" s="34">
        <f t="shared" si="37"/>
        <v>0</v>
      </c>
      <c r="CP22" s="34">
        <f t="shared" si="38"/>
        <v>0</v>
      </c>
      <c r="CQ22" s="50"/>
      <c r="CR22" s="50"/>
      <c r="CS22" s="50"/>
      <c r="CT22" s="50"/>
      <c r="CU22" s="50"/>
      <c r="CV22" s="50"/>
      <c r="CW22" s="50"/>
      <c r="CX22" s="50"/>
      <c r="CY22" s="50"/>
      <c r="CZ22" s="298"/>
      <c r="DA22" s="298"/>
      <c r="DB22" s="298"/>
      <c r="DC22" s="51"/>
      <c r="DD22" s="51"/>
      <c r="DE22" s="51"/>
      <c r="DF22" s="51"/>
      <c r="DG22" s="51"/>
      <c r="DH22" s="51"/>
      <c r="DI22" s="51"/>
      <c r="DJ22" s="51"/>
      <c r="DK22" s="51"/>
      <c r="DL22" s="51"/>
      <c r="DM22" s="51"/>
    </row>
    <row r="23" spans="1:117" s="52" customFormat="1" ht="42.75" customHeight="1" outlineLevel="1">
      <c r="A23" s="57" t="s">
        <v>436</v>
      </c>
      <c r="B23" s="60" t="s">
        <v>564</v>
      </c>
      <c r="C23" s="60"/>
      <c r="D23" s="60"/>
      <c r="E23" s="245"/>
      <c r="F23" s="245"/>
      <c r="G23" s="245"/>
      <c r="H23" s="34"/>
      <c r="I23" s="34"/>
      <c r="J23" s="245">
        <v>2019</v>
      </c>
      <c r="K23" s="245">
        <v>2019</v>
      </c>
      <c r="L23" s="245"/>
      <c r="M23" s="66">
        <f t="shared" ref="M23:M26" si="40">+P23+R23+T23+AG23+AS23+AV23</f>
        <v>0</v>
      </c>
      <c r="N23" s="66"/>
      <c r="O23" s="66">
        <f t="shared" ref="O23:O26" si="41">+Q23+S23+U23+AH23+AT23+AW23</f>
        <v>5540.12</v>
      </c>
      <c r="P23" s="66">
        <f t="shared" ref="P23:P26" si="42">BA23+BO23+CC23+CQ23</f>
        <v>0</v>
      </c>
      <c r="Q23" s="66">
        <f t="shared" ref="Q23:Q26" si="43">BB23+BP23+CD23+CR23</f>
        <v>0</v>
      </c>
      <c r="R23" s="66">
        <f t="shared" ref="R23:R26" si="44">BC23+BQ23+CE23+CS23</f>
        <v>0</v>
      </c>
      <c r="S23" s="66">
        <f t="shared" ref="S23:S26" si="45">BD23+BR23+CF23+CT23</f>
        <v>0</v>
      </c>
      <c r="T23" s="66">
        <f t="shared" ref="T23:T26" si="46">BE23+BS23+CG23+CU23</f>
        <v>0</v>
      </c>
      <c r="U23" s="66">
        <f t="shared" ref="U23:U26" si="47">BF23+BT23+CH23+CV23</f>
        <v>5540.12</v>
      </c>
      <c r="V23" s="66">
        <f t="shared" si="27"/>
        <v>0</v>
      </c>
      <c r="W23" s="66"/>
      <c r="X23" s="66"/>
      <c r="Y23" s="66"/>
      <c r="Z23" s="66"/>
      <c r="AA23" s="66"/>
      <c r="AB23" s="66"/>
      <c r="AC23" s="66"/>
      <c r="AD23" s="66"/>
      <c r="AE23" s="66"/>
      <c r="AF23" s="66"/>
      <c r="AG23" s="66">
        <f t="shared" ref="AG23:AG26" si="48">BG23+BU23+CI23+CW23</f>
        <v>0</v>
      </c>
      <c r="AH23" s="66">
        <f t="shared" ref="AH23:AH26" si="49">BH23+BV23+CJ23+CX23</f>
        <v>0</v>
      </c>
      <c r="AI23" s="66">
        <f t="shared" si="39"/>
        <v>0</v>
      </c>
      <c r="AJ23" s="66"/>
      <c r="AK23" s="66"/>
      <c r="AL23" s="66"/>
      <c r="AM23" s="66"/>
      <c r="AN23" s="66"/>
      <c r="AO23" s="66"/>
      <c r="AP23" s="66"/>
      <c r="AQ23" s="66"/>
      <c r="AR23" s="66"/>
      <c r="AS23" s="66">
        <f t="shared" ref="AS23:AS26" si="50">BI23+BW23+CK23+CY23</f>
        <v>0</v>
      </c>
      <c r="AT23" s="66">
        <f t="shared" ref="AT23:AT26" si="51">BJ23+BX23+CL23+CZ23</f>
        <v>0</v>
      </c>
      <c r="AU23" s="66"/>
      <c r="AV23" s="66">
        <f t="shared" ref="AV23:AV26" si="52">BK23+BY23+CM23+DA23</f>
        <v>0</v>
      </c>
      <c r="AW23" s="66">
        <f t="shared" ref="AW23:AW26" si="53">BL23+BZ23+CN23+DB23</f>
        <v>0</v>
      </c>
      <c r="AX23" s="66"/>
      <c r="AY23" s="34">
        <f t="shared" si="32"/>
        <v>0</v>
      </c>
      <c r="AZ23" s="34">
        <f t="shared" si="33"/>
        <v>0</v>
      </c>
      <c r="BA23" s="257"/>
      <c r="BB23" s="257"/>
      <c r="BC23" s="257"/>
      <c r="BD23" s="257"/>
      <c r="BE23" s="257"/>
      <c r="BF23" s="257"/>
      <c r="BG23" s="257"/>
      <c r="BH23" s="257"/>
      <c r="BI23" s="257"/>
      <c r="BJ23" s="257"/>
      <c r="BK23" s="258"/>
      <c r="BL23" s="258"/>
      <c r="BM23" s="34">
        <f t="shared" ref="BM23:BM28" si="54">+BO23+BQ23+BS23+BU23+BW23+BY23</f>
        <v>0</v>
      </c>
      <c r="BN23" s="34">
        <f t="shared" ref="BN23:BN28" si="55">+BP23+BR23+BT23+BV23+BX23+BZ23</f>
        <v>5540.12</v>
      </c>
      <c r="BO23" s="68"/>
      <c r="BP23" s="68"/>
      <c r="BQ23" s="68"/>
      <c r="BR23" s="68"/>
      <c r="BS23" s="68"/>
      <c r="BT23" s="317">
        <v>5540.12</v>
      </c>
      <c r="BU23" s="68"/>
      <c r="BV23" s="68"/>
      <c r="BW23" s="68"/>
      <c r="BX23" s="68"/>
      <c r="BY23" s="68"/>
      <c r="BZ23" s="68"/>
      <c r="CA23" s="34">
        <f t="shared" si="35"/>
        <v>0</v>
      </c>
      <c r="CB23" s="34">
        <f t="shared" si="36"/>
        <v>0</v>
      </c>
      <c r="CC23" s="257"/>
      <c r="CD23" s="257"/>
      <c r="CE23" s="257"/>
      <c r="CF23" s="257"/>
      <c r="CG23" s="257"/>
      <c r="CH23" s="257"/>
      <c r="CI23" s="257"/>
      <c r="CJ23" s="257"/>
      <c r="CK23" s="257"/>
      <c r="CL23" s="257"/>
      <c r="CM23" s="257"/>
      <c r="CN23" s="257"/>
      <c r="CO23" s="34">
        <f t="shared" si="37"/>
        <v>0</v>
      </c>
      <c r="CP23" s="34">
        <f t="shared" si="38"/>
        <v>0</v>
      </c>
      <c r="CQ23" s="257"/>
      <c r="CR23" s="257"/>
      <c r="CS23" s="257"/>
      <c r="CT23" s="257"/>
      <c r="CU23" s="257"/>
      <c r="CV23" s="257"/>
      <c r="CW23" s="257"/>
      <c r="CX23" s="257"/>
      <c r="CY23" s="257"/>
      <c r="CZ23" s="259"/>
      <c r="DA23" s="259"/>
      <c r="DB23" s="259"/>
      <c r="DC23" s="51"/>
      <c r="DD23" s="51"/>
      <c r="DE23" s="51"/>
      <c r="DF23" s="51"/>
      <c r="DG23" s="51"/>
      <c r="DH23" s="51"/>
      <c r="DI23" s="51"/>
      <c r="DJ23" s="51"/>
      <c r="DK23" s="51"/>
      <c r="DL23" s="51"/>
      <c r="DM23" s="51"/>
    </row>
    <row r="24" spans="1:117" s="52" customFormat="1" ht="42.75" customHeight="1" outlineLevel="1">
      <c r="A24" s="57"/>
      <c r="B24" s="60" t="s">
        <v>629</v>
      </c>
      <c r="C24" s="60"/>
      <c r="D24" s="60"/>
      <c r="E24" s="245"/>
      <c r="F24" s="245"/>
      <c r="G24" s="245"/>
      <c r="H24" s="34"/>
      <c r="I24" s="34"/>
      <c r="J24" s="245"/>
      <c r="K24" s="245"/>
      <c r="L24" s="245"/>
      <c r="M24" s="66"/>
      <c r="N24" s="66"/>
      <c r="O24" s="66"/>
      <c r="P24" s="66"/>
      <c r="Q24" s="66"/>
      <c r="R24" s="66"/>
      <c r="S24" s="66"/>
      <c r="T24" s="66"/>
      <c r="U24" s="66"/>
      <c r="V24" s="66"/>
      <c r="W24" s="66"/>
      <c r="X24" s="66"/>
      <c r="Y24" s="66"/>
      <c r="Z24" s="66"/>
      <c r="AA24" s="66"/>
      <c r="AB24" s="66"/>
      <c r="AC24" s="66"/>
      <c r="AD24" s="66"/>
      <c r="AE24" s="66"/>
      <c r="AF24" s="66"/>
      <c r="AG24" s="66"/>
      <c r="AH24" s="66"/>
      <c r="AI24" s="66">
        <f>SUM(AJ24:AR24)</f>
        <v>981.12342000000001</v>
      </c>
      <c r="AJ24" s="66"/>
      <c r="AK24" s="341">
        <f>733.19699+247.92643</f>
        <v>981.12342000000001</v>
      </c>
      <c r="AL24" s="66"/>
      <c r="AM24" s="66"/>
      <c r="AN24" s="66"/>
      <c r="AO24" s="66"/>
      <c r="AP24" s="66"/>
      <c r="AQ24" s="66"/>
      <c r="AR24" s="66"/>
      <c r="AS24" s="66"/>
      <c r="AT24" s="66"/>
      <c r="AU24" s="66"/>
      <c r="AV24" s="66"/>
      <c r="AW24" s="66"/>
      <c r="AX24" s="66"/>
      <c r="AY24" s="34"/>
      <c r="AZ24" s="34"/>
      <c r="BA24" s="257"/>
      <c r="BB24" s="257"/>
      <c r="BC24" s="257"/>
      <c r="BD24" s="257"/>
      <c r="BE24" s="257"/>
      <c r="BF24" s="257"/>
      <c r="BG24" s="257"/>
      <c r="BH24" s="257"/>
      <c r="BI24" s="257"/>
      <c r="BJ24" s="257"/>
      <c r="BK24" s="258"/>
      <c r="BL24" s="258"/>
      <c r="BM24" s="34"/>
      <c r="BN24" s="34"/>
      <c r="BO24" s="68"/>
      <c r="BP24" s="68"/>
      <c r="BQ24" s="68"/>
      <c r="BR24" s="68"/>
      <c r="BS24" s="68"/>
      <c r="BT24" s="317"/>
      <c r="BU24" s="68"/>
      <c r="BV24" s="68"/>
      <c r="BW24" s="68"/>
      <c r="BX24" s="68"/>
      <c r="BY24" s="68"/>
      <c r="BZ24" s="68"/>
      <c r="CA24" s="34"/>
      <c r="CB24" s="34"/>
      <c r="CC24" s="257"/>
      <c r="CD24" s="257"/>
      <c r="CE24" s="257"/>
      <c r="CF24" s="257"/>
      <c r="CG24" s="257"/>
      <c r="CH24" s="257"/>
      <c r="CI24" s="257"/>
      <c r="CJ24" s="257"/>
      <c r="CK24" s="257"/>
      <c r="CL24" s="257"/>
      <c r="CM24" s="257"/>
      <c r="CN24" s="257"/>
      <c r="CO24" s="34"/>
      <c r="CP24" s="34"/>
      <c r="CQ24" s="257"/>
      <c r="CR24" s="257"/>
      <c r="CS24" s="257"/>
      <c r="CT24" s="257"/>
      <c r="CU24" s="257"/>
      <c r="CV24" s="257"/>
      <c r="CW24" s="257"/>
      <c r="CX24" s="257"/>
      <c r="CY24" s="257"/>
      <c r="CZ24" s="259"/>
      <c r="DA24" s="259"/>
      <c r="DB24" s="259"/>
      <c r="DC24" s="51"/>
      <c r="DD24" s="51"/>
      <c r="DE24" s="51"/>
      <c r="DF24" s="51"/>
      <c r="DG24" s="51"/>
      <c r="DH24" s="51"/>
      <c r="DI24" s="51"/>
      <c r="DJ24" s="51"/>
      <c r="DK24" s="51"/>
      <c r="DL24" s="51"/>
      <c r="DM24" s="51"/>
    </row>
    <row r="25" spans="1:117" s="52" customFormat="1" ht="45" customHeight="1" outlineLevel="1">
      <c r="A25" s="57" t="s">
        <v>437</v>
      </c>
      <c r="B25" s="65" t="s">
        <v>561</v>
      </c>
      <c r="C25" s="60"/>
      <c r="D25" s="60"/>
      <c r="E25" s="245"/>
      <c r="F25" s="245"/>
      <c r="G25" s="245"/>
      <c r="H25" s="34"/>
      <c r="I25" s="34"/>
      <c r="J25" s="245">
        <v>2019</v>
      </c>
      <c r="K25" s="245">
        <v>2019</v>
      </c>
      <c r="L25" s="245"/>
      <c r="M25" s="66">
        <f t="shared" si="40"/>
        <v>0</v>
      </c>
      <c r="N25" s="66"/>
      <c r="O25" s="66">
        <f t="shared" si="41"/>
        <v>109.85299999999999</v>
      </c>
      <c r="P25" s="66">
        <f t="shared" si="42"/>
        <v>0</v>
      </c>
      <c r="Q25" s="66">
        <f t="shared" si="43"/>
        <v>0</v>
      </c>
      <c r="R25" s="66">
        <f t="shared" si="44"/>
        <v>0</v>
      </c>
      <c r="S25" s="66">
        <f t="shared" si="45"/>
        <v>0</v>
      </c>
      <c r="T25" s="66">
        <f t="shared" si="46"/>
        <v>0</v>
      </c>
      <c r="U25" s="66">
        <f t="shared" si="47"/>
        <v>109.85299999999999</v>
      </c>
      <c r="V25" s="66">
        <f t="shared" si="27"/>
        <v>0</v>
      </c>
      <c r="W25" s="66"/>
      <c r="X25" s="66"/>
      <c r="Y25" s="66"/>
      <c r="Z25" s="66"/>
      <c r="AA25" s="66"/>
      <c r="AB25" s="66"/>
      <c r="AC25" s="66"/>
      <c r="AD25" s="66"/>
      <c r="AE25" s="66"/>
      <c r="AF25" s="66"/>
      <c r="AG25" s="66">
        <f t="shared" si="48"/>
        <v>0</v>
      </c>
      <c r="AH25" s="66">
        <f t="shared" si="49"/>
        <v>0</v>
      </c>
      <c r="AI25" s="66">
        <f t="shared" si="39"/>
        <v>0</v>
      </c>
      <c r="AJ25" s="66"/>
      <c r="AK25" s="66"/>
      <c r="AL25" s="66"/>
      <c r="AM25" s="66"/>
      <c r="AN25" s="66"/>
      <c r="AO25" s="66"/>
      <c r="AP25" s="66"/>
      <c r="AQ25" s="66"/>
      <c r="AR25" s="66"/>
      <c r="AS25" s="66">
        <f t="shared" si="50"/>
        <v>0</v>
      </c>
      <c r="AT25" s="66">
        <f t="shared" si="51"/>
        <v>0</v>
      </c>
      <c r="AU25" s="66"/>
      <c r="AV25" s="66">
        <f t="shared" si="52"/>
        <v>0</v>
      </c>
      <c r="AW25" s="66">
        <f t="shared" si="53"/>
        <v>0</v>
      </c>
      <c r="AX25" s="66"/>
      <c r="AY25" s="34">
        <f t="shared" si="32"/>
        <v>0</v>
      </c>
      <c r="AZ25" s="34">
        <f t="shared" si="33"/>
        <v>0</v>
      </c>
      <c r="BA25" s="257"/>
      <c r="BB25" s="257"/>
      <c r="BC25" s="257"/>
      <c r="BD25" s="257"/>
      <c r="BE25" s="257"/>
      <c r="BF25" s="257"/>
      <c r="BG25" s="257"/>
      <c r="BH25" s="257"/>
      <c r="BI25" s="257"/>
      <c r="BJ25" s="257"/>
      <c r="BK25" s="258"/>
      <c r="BL25" s="258"/>
      <c r="BM25" s="34">
        <f t="shared" si="54"/>
        <v>0</v>
      </c>
      <c r="BN25" s="34">
        <f t="shared" si="55"/>
        <v>109.85299999999999</v>
      </c>
      <c r="BO25" s="68"/>
      <c r="BP25" s="68"/>
      <c r="BQ25" s="68"/>
      <c r="BR25" s="68"/>
      <c r="BS25" s="68"/>
      <c r="BT25" s="317">
        <v>109.85299999999999</v>
      </c>
      <c r="BU25" s="68"/>
      <c r="BV25" s="68"/>
      <c r="BW25" s="68"/>
      <c r="BX25" s="68"/>
      <c r="BY25" s="68"/>
      <c r="BZ25" s="68"/>
      <c r="CA25" s="34">
        <f t="shared" si="35"/>
        <v>0</v>
      </c>
      <c r="CB25" s="34">
        <f t="shared" si="36"/>
        <v>0</v>
      </c>
      <c r="CC25" s="257"/>
      <c r="CD25" s="257"/>
      <c r="CE25" s="257"/>
      <c r="CF25" s="257"/>
      <c r="CG25" s="257"/>
      <c r="CH25" s="257"/>
      <c r="CI25" s="257"/>
      <c r="CJ25" s="257"/>
      <c r="CK25" s="257"/>
      <c r="CL25" s="257"/>
      <c r="CM25" s="257"/>
      <c r="CN25" s="257"/>
      <c r="CO25" s="34">
        <f t="shared" si="37"/>
        <v>0</v>
      </c>
      <c r="CP25" s="34">
        <f t="shared" si="38"/>
        <v>0</v>
      </c>
      <c r="CQ25" s="257"/>
      <c r="CR25" s="257"/>
      <c r="CS25" s="257"/>
      <c r="CT25" s="257"/>
      <c r="CU25" s="257"/>
      <c r="CV25" s="257"/>
      <c r="CW25" s="257"/>
      <c r="CX25" s="257"/>
      <c r="CY25" s="257"/>
      <c r="CZ25" s="259"/>
      <c r="DA25" s="259"/>
      <c r="DB25" s="259"/>
      <c r="DC25" s="51"/>
      <c r="DD25" s="51"/>
      <c r="DE25" s="51"/>
      <c r="DF25" s="51"/>
      <c r="DG25" s="51"/>
      <c r="DH25" s="51"/>
      <c r="DI25" s="51"/>
      <c r="DJ25" s="51"/>
      <c r="DK25" s="51"/>
      <c r="DL25" s="51"/>
      <c r="DM25" s="51"/>
    </row>
    <row r="26" spans="1:117" s="52" customFormat="1" ht="25.5" outlineLevel="1">
      <c r="A26" s="57" t="s">
        <v>71</v>
      </c>
      <c r="B26" s="65" t="s">
        <v>560</v>
      </c>
      <c r="C26" s="78"/>
      <c r="D26" s="78"/>
      <c r="E26" s="307"/>
      <c r="F26" s="307"/>
      <c r="G26" s="307"/>
      <c r="H26" s="256"/>
      <c r="I26" s="256"/>
      <c r="J26" s="245">
        <v>2019</v>
      </c>
      <c r="K26" s="245">
        <v>2019</v>
      </c>
      <c r="L26" s="245"/>
      <c r="M26" s="66">
        <f t="shared" si="40"/>
        <v>0</v>
      </c>
      <c r="N26" s="66"/>
      <c r="O26" s="66">
        <f t="shared" si="41"/>
        <v>652.20000000000005</v>
      </c>
      <c r="P26" s="66">
        <f t="shared" si="42"/>
        <v>0</v>
      </c>
      <c r="Q26" s="66">
        <f t="shared" si="43"/>
        <v>0</v>
      </c>
      <c r="R26" s="66">
        <f t="shared" si="44"/>
        <v>0</v>
      </c>
      <c r="S26" s="66">
        <f t="shared" si="45"/>
        <v>0</v>
      </c>
      <c r="T26" s="66">
        <f t="shared" si="46"/>
        <v>0</v>
      </c>
      <c r="U26" s="66">
        <f t="shared" si="47"/>
        <v>652.20000000000005</v>
      </c>
      <c r="V26" s="66">
        <f>SUBTOTAL(9,W26:AE26)</f>
        <v>486.44511999999997</v>
      </c>
      <c r="W26" s="341">
        <v>258.71640000000002</v>
      </c>
      <c r="X26" s="66">
        <f>559.72872-332</f>
        <v>227.72871999999995</v>
      </c>
      <c r="Y26" s="66"/>
      <c r="Z26" s="66"/>
      <c r="AA26" s="66"/>
      <c r="AB26" s="66"/>
      <c r="AC26" s="66"/>
      <c r="AD26" s="66"/>
      <c r="AE26" s="66"/>
      <c r="AF26" s="66"/>
      <c r="AG26" s="66">
        <f t="shared" si="48"/>
        <v>0</v>
      </c>
      <c r="AH26" s="66">
        <f t="shared" si="49"/>
        <v>0</v>
      </c>
      <c r="AI26" s="66">
        <f t="shared" si="39"/>
        <v>0</v>
      </c>
      <c r="AJ26" s="66"/>
      <c r="AK26" s="66"/>
      <c r="AL26" s="66"/>
      <c r="AM26" s="66"/>
      <c r="AN26" s="66"/>
      <c r="AO26" s="66"/>
      <c r="AP26" s="66"/>
      <c r="AQ26" s="66"/>
      <c r="AR26" s="66"/>
      <c r="AS26" s="66">
        <f t="shared" si="50"/>
        <v>0</v>
      </c>
      <c r="AT26" s="66">
        <f t="shared" si="51"/>
        <v>0</v>
      </c>
      <c r="AU26" s="66"/>
      <c r="AV26" s="66">
        <f t="shared" si="52"/>
        <v>0</v>
      </c>
      <c r="AW26" s="66">
        <f t="shared" si="53"/>
        <v>0</v>
      </c>
      <c r="AX26" s="66"/>
      <c r="AY26" s="34">
        <f t="shared" si="32"/>
        <v>0</v>
      </c>
      <c r="AZ26" s="34">
        <f t="shared" si="33"/>
        <v>92.200000000000045</v>
      </c>
      <c r="BA26" s="257"/>
      <c r="BB26" s="257"/>
      <c r="BC26" s="257"/>
      <c r="BD26" s="257"/>
      <c r="BE26" s="257"/>
      <c r="BF26" s="68">
        <f>652.2-BT26</f>
        <v>92.200000000000045</v>
      </c>
      <c r="BG26" s="257"/>
      <c r="BH26" s="257"/>
      <c r="BI26" s="257"/>
      <c r="BJ26" s="257"/>
      <c r="BK26" s="258"/>
      <c r="BL26" s="258"/>
      <c r="BM26" s="34">
        <f t="shared" si="54"/>
        <v>0</v>
      </c>
      <c r="BN26" s="34">
        <f t="shared" si="55"/>
        <v>560</v>
      </c>
      <c r="BO26" s="68"/>
      <c r="BP26" s="68"/>
      <c r="BQ26" s="68"/>
      <c r="BR26" s="68"/>
      <c r="BS26" s="68"/>
      <c r="BT26" s="317">
        <v>560</v>
      </c>
      <c r="BU26" s="68"/>
      <c r="BV26" s="68"/>
      <c r="BW26" s="68"/>
      <c r="BX26" s="68"/>
      <c r="BY26" s="68"/>
      <c r="BZ26" s="68"/>
      <c r="CA26" s="34">
        <f t="shared" si="35"/>
        <v>0</v>
      </c>
      <c r="CB26" s="34">
        <f t="shared" si="36"/>
        <v>0</v>
      </c>
      <c r="CC26" s="257"/>
      <c r="CD26" s="257"/>
      <c r="CE26" s="257"/>
      <c r="CF26" s="257"/>
      <c r="CG26" s="257"/>
      <c r="CH26" s="257"/>
      <c r="CI26" s="257"/>
      <c r="CJ26" s="257"/>
      <c r="CK26" s="257"/>
      <c r="CL26" s="257"/>
      <c r="CM26" s="257"/>
      <c r="CN26" s="257"/>
      <c r="CO26" s="34">
        <f t="shared" si="37"/>
        <v>0</v>
      </c>
      <c r="CP26" s="34">
        <f t="shared" si="38"/>
        <v>0</v>
      </c>
      <c r="CQ26" s="257"/>
      <c r="CR26" s="257"/>
      <c r="CS26" s="257"/>
      <c r="CT26" s="257"/>
      <c r="CU26" s="257"/>
      <c r="CV26" s="257"/>
      <c r="CW26" s="257"/>
      <c r="CX26" s="257"/>
      <c r="CY26" s="257"/>
      <c r="CZ26" s="259"/>
      <c r="DA26" s="259"/>
      <c r="DB26" s="259"/>
      <c r="DC26" s="51"/>
      <c r="DD26" s="51"/>
      <c r="DE26" s="51"/>
      <c r="DF26" s="51"/>
      <c r="DG26" s="51"/>
      <c r="DH26" s="51"/>
      <c r="DI26" s="51"/>
      <c r="DJ26" s="51"/>
      <c r="DK26" s="51"/>
      <c r="DL26" s="51"/>
      <c r="DM26" s="51"/>
    </row>
    <row r="27" spans="1:117" s="52" customFormat="1" ht="25.5" outlineLevel="1">
      <c r="A27" s="57" t="s">
        <v>438</v>
      </c>
      <c r="B27" s="65" t="s">
        <v>592</v>
      </c>
      <c r="C27" s="78"/>
      <c r="D27" s="78"/>
      <c r="E27" s="307"/>
      <c r="F27" s="307"/>
      <c r="G27" s="307"/>
      <c r="H27" s="256"/>
      <c r="I27" s="256"/>
      <c r="J27" s="245">
        <v>2020</v>
      </c>
      <c r="K27" s="245">
        <v>2020</v>
      </c>
      <c r="L27" s="245"/>
      <c r="M27" s="66">
        <f t="shared" ref="M27" si="56">+P27+R27+T27+AG27+AS27+AV27</f>
        <v>0</v>
      </c>
      <c r="N27" s="66"/>
      <c r="O27" s="66">
        <f t="shared" ref="O27" si="57">+Q27+S27+U27+AH27+AT27+AW27</f>
        <v>5367.4</v>
      </c>
      <c r="P27" s="66">
        <f t="shared" ref="P27" si="58">BA27+BO27+CC27+CQ27</f>
        <v>0</v>
      </c>
      <c r="Q27" s="66">
        <f t="shared" ref="Q27" si="59">BB27+BP27+CD27+CR27</f>
        <v>0</v>
      </c>
      <c r="R27" s="66">
        <f t="shared" ref="R27" si="60">BC27+BQ27+CE27+CS27</f>
        <v>0</v>
      </c>
      <c r="S27" s="66">
        <f t="shared" ref="S27" si="61">BD27+BR27+CF27+CT27</f>
        <v>0</v>
      </c>
      <c r="T27" s="66">
        <f t="shared" ref="T27" si="62">BE27+BS27+CG27+CU27</f>
        <v>0</v>
      </c>
      <c r="U27" s="66">
        <f t="shared" ref="U27" si="63">BF27+BT27+CH27+CV27</f>
        <v>0</v>
      </c>
      <c r="V27" s="66">
        <f t="shared" ref="V27:V95" si="64">SUBTOTAL(9,W27:AE27)</f>
        <v>0</v>
      </c>
      <c r="W27" s="66"/>
      <c r="X27" s="66"/>
      <c r="Y27" s="66"/>
      <c r="Z27" s="66"/>
      <c r="AA27" s="66"/>
      <c r="AB27" s="66"/>
      <c r="AC27" s="66"/>
      <c r="AD27" s="66"/>
      <c r="AE27" s="66"/>
      <c r="AF27" s="66"/>
      <c r="AG27" s="66">
        <f t="shared" ref="AG27" si="65">BG27+BU27+CI27+CW27</f>
        <v>0</v>
      </c>
      <c r="AH27" s="66">
        <f t="shared" ref="AH27" si="66">BH27+BV27+CJ27+CX27</f>
        <v>5367.4</v>
      </c>
      <c r="AI27" s="66">
        <f t="shared" si="39"/>
        <v>0</v>
      </c>
      <c r="AJ27" s="66"/>
      <c r="AK27" s="66"/>
      <c r="AL27" s="66"/>
      <c r="AM27" s="66"/>
      <c r="AN27" s="66"/>
      <c r="AO27" s="66"/>
      <c r="AP27" s="66"/>
      <c r="AQ27" s="66"/>
      <c r="AR27" s="66"/>
      <c r="AS27" s="66">
        <f t="shared" ref="AS27" si="67">BI27+BW27+CK27+CY27</f>
        <v>0</v>
      </c>
      <c r="AT27" s="66">
        <f t="shared" ref="AT27" si="68">BJ27+BX27+CL27+CZ27</f>
        <v>0</v>
      </c>
      <c r="AU27" s="66"/>
      <c r="AV27" s="66">
        <f t="shared" ref="AV27" si="69">BK27+BY27+CM27+DA27</f>
        <v>0</v>
      </c>
      <c r="AW27" s="66">
        <f t="shared" ref="AW27" si="70">BL27+BZ27+CN27+DB27</f>
        <v>0</v>
      </c>
      <c r="AX27" s="66"/>
      <c r="AY27" s="34">
        <f t="shared" si="32"/>
        <v>0</v>
      </c>
      <c r="AZ27" s="34">
        <f t="shared" si="33"/>
        <v>798.5</v>
      </c>
      <c r="BA27" s="257"/>
      <c r="BB27" s="257"/>
      <c r="BC27" s="257"/>
      <c r="BD27" s="257"/>
      <c r="BE27" s="257"/>
      <c r="BF27" s="257"/>
      <c r="BG27" s="257"/>
      <c r="BH27" s="228">
        <f>2629.6+2737.8-BV27</f>
        <v>798.5</v>
      </c>
      <c r="BI27" s="257"/>
      <c r="BJ27" s="257"/>
      <c r="BK27" s="258"/>
      <c r="BL27" s="258"/>
      <c r="BM27" s="34">
        <f t="shared" si="54"/>
        <v>0</v>
      </c>
      <c r="BN27" s="34">
        <f t="shared" si="55"/>
        <v>4568.8999999999996</v>
      </c>
      <c r="BO27" s="68"/>
      <c r="BP27" s="68"/>
      <c r="BQ27" s="68"/>
      <c r="BR27" s="68"/>
      <c r="BS27" s="68"/>
      <c r="BT27" s="317"/>
      <c r="BU27" s="68"/>
      <c r="BV27" s="228">
        <f>1831.1+2737.8</f>
        <v>4568.8999999999996</v>
      </c>
      <c r="BW27" s="68"/>
      <c r="BX27" s="68"/>
      <c r="BY27" s="68"/>
      <c r="BZ27" s="68"/>
      <c r="CA27" s="34">
        <f t="shared" si="35"/>
        <v>0</v>
      </c>
      <c r="CB27" s="34">
        <f t="shared" si="36"/>
        <v>0</v>
      </c>
      <c r="CC27" s="257"/>
      <c r="CD27" s="257"/>
      <c r="CE27" s="257"/>
      <c r="CF27" s="257"/>
      <c r="CG27" s="257"/>
      <c r="CH27" s="257"/>
      <c r="CI27" s="257"/>
      <c r="CJ27" s="257"/>
      <c r="CK27" s="257"/>
      <c r="CL27" s="257"/>
      <c r="CM27" s="257"/>
      <c r="CN27" s="257"/>
      <c r="CO27" s="34">
        <f t="shared" si="37"/>
        <v>0</v>
      </c>
      <c r="CP27" s="34">
        <f t="shared" si="38"/>
        <v>0</v>
      </c>
      <c r="CQ27" s="257"/>
      <c r="CR27" s="257"/>
      <c r="CS27" s="257"/>
      <c r="CT27" s="257"/>
      <c r="CU27" s="257"/>
      <c r="CV27" s="257"/>
      <c r="CW27" s="257"/>
      <c r="CX27" s="257"/>
      <c r="CY27" s="257"/>
      <c r="CZ27" s="259"/>
      <c r="DA27" s="259"/>
      <c r="DB27" s="259"/>
      <c r="DC27" s="51"/>
      <c r="DD27" s="51"/>
      <c r="DE27" s="51"/>
      <c r="DF27" s="51"/>
      <c r="DG27" s="51"/>
      <c r="DH27" s="51"/>
      <c r="DI27" s="51"/>
      <c r="DJ27" s="51"/>
      <c r="DK27" s="51"/>
      <c r="DL27" s="51"/>
      <c r="DM27" s="51"/>
    </row>
    <row r="28" spans="1:117" s="52" customFormat="1" ht="25.5" outlineLevel="1">
      <c r="A28" s="57" t="s">
        <v>163</v>
      </c>
      <c r="B28" s="65" t="s">
        <v>562</v>
      </c>
      <c r="C28" s="78"/>
      <c r="D28" s="78"/>
      <c r="E28" s="307"/>
      <c r="F28" s="307"/>
      <c r="G28" s="307"/>
      <c r="H28" s="256"/>
      <c r="I28" s="256"/>
      <c r="J28" s="245">
        <v>2022</v>
      </c>
      <c r="K28" s="245">
        <v>2022</v>
      </c>
      <c r="L28" s="245"/>
      <c r="M28" s="66">
        <f t="shared" ref="M28" si="71">+P28+R28+T28+AG28+AS28+AV28</f>
        <v>0</v>
      </c>
      <c r="N28" s="66"/>
      <c r="O28" s="66">
        <f t="shared" ref="O28" si="72">+Q28+S28+U28+AH28+AT28+AW28</f>
        <v>171.02404538403601</v>
      </c>
      <c r="P28" s="66">
        <f t="shared" ref="P28" si="73">BA28+BO28+CC28+CQ28</f>
        <v>0</v>
      </c>
      <c r="Q28" s="66">
        <f t="shared" ref="Q28" si="74">BB28+BP28+CD28+CR28</f>
        <v>0</v>
      </c>
      <c r="R28" s="66">
        <f t="shared" ref="R28" si="75">BC28+BQ28+CE28+CS28</f>
        <v>0</v>
      </c>
      <c r="S28" s="66">
        <f t="shared" ref="S28" si="76">BD28+BR28+CF28+CT28</f>
        <v>0</v>
      </c>
      <c r="T28" s="66">
        <f t="shared" ref="T28" si="77">BE28+BS28+CG28+CU28</f>
        <v>0</v>
      </c>
      <c r="U28" s="66">
        <f t="shared" ref="U28" si="78">BF28+BT28+CH28+CV28</f>
        <v>0</v>
      </c>
      <c r="V28" s="66">
        <f t="shared" si="64"/>
        <v>0</v>
      </c>
      <c r="W28" s="66"/>
      <c r="X28" s="66"/>
      <c r="Y28" s="66"/>
      <c r="Z28" s="66"/>
      <c r="AA28" s="66"/>
      <c r="AB28" s="66"/>
      <c r="AC28" s="66"/>
      <c r="AD28" s="66"/>
      <c r="AE28" s="66"/>
      <c r="AF28" s="66"/>
      <c r="AG28" s="66">
        <f t="shared" ref="AG28" si="79">BG28+BU28+CI28+CW28</f>
        <v>0</v>
      </c>
      <c r="AH28" s="66">
        <f t="shared" ref="AH28" si="80">BH28+BV28+CJ28+CX28</f>
        <v>0</v>
      </c>
      <c r="AI28" s="66">
        <f t="shared" si="39"/>
        <v>0</v>
      </c>
      <c r="AJ28" s="66"/>
      <c r="AK28" s="66"/>
      <c r="AL28" s="66"/>
      <c r="AM28" s="66"/>
      <c r="AN28" s="66"/>
      <c r="AO28" s="66"/>
      <c r="AP28" s="66"/>
      <c r="AQ28" s="66"/>
      <c r="AR28" s="66"/>
      <c r="AS28" s="66">
        <f t="shared" ref="AS28" si="81">BI28+BW28+CK28+CY28</f>
        <v>0</v>
      </c>
      <c r="AT28" s="66">
        <f t="shared" ref="AT28" si="82">BJ28+BX28+CL28+CZ28</f>
        <v>0</v>
      </c>
      <c r="AU28" s="66"/>
      <c r="AV28" s="66">
        <f t="shared" ref="AV28" si="83">BK28+BY28+CM28+DA28</f>
        <v>0</v>
      </c>
      <c r="AW28" s="66">
        <f t="shared" ref="AW28" si="84">BL28+BZ28+CN28+DB28</f>
        <v>171.02404538403601</v>
      </c>
      <c r="AX28" s="66"/>
      <c r="AY28" s="34">
        <f t="shared" si="32"/>
        <v>0</v>
      </c>
      <c r="AZ28" s="34">
        <f t="shared" si="33"/>
        <v>0</v>
      </c>
      <c r="BA28" s="257"/>
      <c r="BB28" s="257"/>
      <c r="BC28" s="257"/>
      <c r="BD28" s="257"/>
      <c r="BE28" s="257"/>
      <c r="BF28" s="257"/>
      <c r="BG28" s="257"/>
      <c r="BH28" s="257"/>
      <c r="BI28" s="257"/>
      <c r="BJ28" s="257"/>
      <c r="BK28" s="258"/>
      <c r="BL28" s="258"/>
      <c r="BM28" s="34">
        <f t="shared" si="54"/>
        <v>0</v>
      </c>
      <c r="BN28" s="34">
        <f t="shared" si="55"/>
        <v>171.02404538403601</v>
      </c>
      <c r="BO28" s="68"/>
      <c r="BP28" s="68"/>
      <c r="BQ28" s="68"/>
      <c r="BR28" s="68"/>
      <c r="BS28" s="68"/>
      <c r="BT28" s="317"/>
      <c r="BU28" s="68"/>
      <c r="BV28" s="68"/>
      <c r="BW28" s="68"/>
      <c r="BX28" s="68"/>
      <c r="BY28" s="68"/>
      <c r="BZ28" s="68">
        <v>171.02404538403601</v>
      </c>
      <c r="CA28" s="34">
        <f t="shared" si="35"/>
        <v>0</v>
      </c>
      <c r="CB28" s="34">
        <f t="shared" si="36"/>
        <v>0</v>
      </c>
      <c r="CC28" s="257"/>
      <c r="CD28" s="257"/>
      <c r="CE28" s="257"/>
      <c r="CF28" s="257"/>
      <c r="CG28" s="257"/>
      <c r="CH28" s="257"/>
      <c r="CI28" s="257"/>
      <c r="CJ28" s="257"/>
      <c r="CK28" s="257"/>
      <c r="CL28" s="257"/>
      <c r="CM28" s="257"/>
      <c r="CN28" s="257"/>
      <c r="CO28" s="34">
        <f t="shared" si="37"/>
        <v>0</v>
      </c>
      <c r="CP28" s="34">
        <f t="shared" si="38"/>
        <v>0</v>
      </c>
      <c r="CQ28" s="257"/>
      <c r="CR28" s="257"/>
      <c r="CS28" s="257"/>
      <c r="CT28" s="257"/>
      <c r="CU28" s="257"/>
      <c r="CV28" s="257"/>
      <c r="CW28" s="257"/>
      <c r="CX28" s="257"/>
      <c r="CY28" s="257"/>
      <c r="CZ28" s="259"/>
      <c r="DA28" s="259"/>
      <c r="DB28" s="259"/>
      <c r="DC28" s="51"/>
      <c r="DD28" s="51"/>
      <c r="DE28" s="51"/>
      <c r="DF28" s="51"/>
      <c r="DG28" s="51"/>
      <c r="DH28" s="51"/>
      <c r="DI28" s="51"/>
      <c r="DJ28" s="51"/>
      <c r="DK28" s="51"/>
      <c r="DL28" s="51"/>
      <c r="DM28" s="51"/>
    </row>
    <row r="29" spans="1:117" s="20" customFormat="1" ht="21.95" customHeight="1" collapsed="1">
      <c r="A29" s="524" t="s">
        <v>11</v>
      </c>
      <c r="B29" s="525"/>
      <c r="C29" s="525"/>
      <c r="D29" s="525"/>
      <c r="E29" s="525"/>
      <c r="F29" s="525"/>
      <c r="G29" s="525"/>
      <c r="H29" s="525"/>
      <c r="I29" s="525"/>
      <c r="J29" s="525"/>
      <c r="K29" s="526"/>
      <c r="L29" s="324"/>
      <c r="M29" s="27">
        <f t="shared" ref="M29:BP29" si="85">+M13</f>
        <v>9624.8318980000004</v>
      </c>
      <c r="N29" s="27"/>
      <c r="O29" s="27">
        <f t="shared" si="85"/>
        <v>21621.891063384031</v>
      </c>
      <c r="P29" s="27">
        <f t="shared" si="85"/>
        <v>2141.3500180000001</v>
      </c>
      <c r="Q29" s="27">
        <f t="shared" si="85"/>
        <v>2141.3500180000001</v>
      </c>
      <c r="R29" s="27">
        <f t="shared" si="85"/>
        <v>7483.4818799999994</v>
      </c>
      <c r="S29" s="27">
        <f t="shared" si="85"/>
        <v>4755.2140000000009</v>
      </c>
      <c r="T29" s="27">
        <f t="shared" si="85"/>
        <v>0</v>
      </c>
      <c r="U29" s="27">
        <f>+U13</f>
        <v>9186.9030000000002</v>
      </c>
      <c r="V29" s="66">
        <f t="shared" si="64"/>
        <v>3853.3978000000002</v>
      </c>
      <c r="W29" s="27">
        <f t="shared" ref="W29:AE29" si="86">+W13</f>
        <v>740.93907999999999</v>
      </c>
      <c r="X29" s="27">
        <f t="shared" si="86"/>
        <v>3112.4587200000001</v>
      </c>
      <c r="Y29" s="27">
        <f t="shared" si="86"/>
        <v>0</v>
      </c>
      <c r="Z29" s="27">
        <f t="shared" si="86"/>
        <v>0</v>
      </c>
      <c r="AA29" s="27">
        <f t="shared" si="86"/>
        <v>0</v>
      </c>
      <c r="AB29" s="27">
        <f t="shared" si="86"/>
        <v>0</v>
      </c>
      <c r="AC29" s="27">
        <f t="shared" si="86"/>
        <v>0</v>
      </c>
      <c r="AD29" s="27">
        <f t="shared" si="86"/>
        <v>0</v>
      </c>
      <c r="AE29" s="27">
        <f t="shared" si="86"/>
        <v>0</v>
      </c>
      <c r="AF29" s="27"/>
      <c r="AG29" s="27">
        <f t="shared" si="85"/>
        <v>0</v>
      </c>
      <c r="AH29" s="27">
        <f>+AH13</f>
        <v>5367.4</v>
      </c>
      <c r="AI29" s="27">
        <f>SUM(AJ29:AR29)</f>
        <v>25925.863649999999</v>
      </c>
      <c r="AJ29" s="27">
        <f>+AJ13</f>
        <v>7663.5960500000001</v>
      </c>
      <c r="AK29" s="27">
        <f t="shared" ref="AK29:AR29" si="87">+AK13</f>
        <v>18262.267599999999</v>
      </c>
      <c r="AL29" s="27">
        <f t="shared" si="87"/>
        <v>0</v>
      </c>
      <c r="AM29" s="27">
        <f t="shared" si="87"/>
        <v>0</v>
      </c>
      <c r="AN29" s="27">
        <f t="shared" si="87"/>
        <v>0</v>
      </c>
      <c r="AO29" s="27">
        <f t="shared" si="87"/>
        <v>0</v>
      </c>
      <c r="AP29" s="27">
        <f t="shared" si="87"/>
        <v>0</v>
      </c>
      <c r="AQ29" s="27">
        <f t="shared" si="87"/>
        <v>0</v>
      </c>
      <c r="AR29" s="27">
        <f t="shared" si="87"/>
        <v>0</v>
      </c>
      <c r="AS29" s="27">
        <f t="shared" si="85"/>
        <v>0</v>
      </c>
      <c r="AT29" s="27">
        <f t="shared" si="85"/>
        <v>0</v>
      </c>
      <c r="AU29" s="27"/>
      <c r="AV29" s="27">
        <f t="shared" si="85"/>
        <v>0</v>
      </c>
      <c r="AW29" s="27">
        <f t="shared" si="85"/>
        <v>171.02404538403601</v>
      </c>
      <c r="AX29" s="25"/>
      <c r="AY29" s="25">
        <f t="shared" si="85"/>
        <v>0</v>
      </c>
      <c r="AZ29" s="25">
        <f t="shared" si="85"/>
        <v>890.7</v>
      </c>
      <c r="BA29" s="25">
        <f t="shared" si="85"/>
        <v>0</v>
      </c>
      <c r="BB29" s="25">
        <f t="shared" si="85"/>
        <v>0</v>
      </c>
      <c r="BC29" s="25">
        <f t="shared" si="85"/>
        <v>0</v>
      </c>
      <c r="BD29" s="25">
        <f t="shared" si="85"/>
        <v>0</v>
      </c>
      <c r="BE29" s="25">
        <f t="shared" si="85"/>
        <v>0</v>
      </c>
      <c r="BF29" s="25">
        <f t="shared" si="85"/>
        <v>92.200000000000045</v>
      </c>
      <c r="BG29" s="25">
        <f t="shared" si="85"/>
        <v>0</v>
      </c>
      <c r="BH29" s="25">
        <f t="shared" si="85"/>
        <v>798.5</v>
      </c>
      <c r="BI29" s="25">
        <f t="shared" si="85"/>
        <v>0</v>
      </c>
      <c r="BJ29" s="25">
        <f t="shared" si="85"/>
        <v>0</v>
      </c>
      <c r="BK29" s="25">
        <f t="shared" si="85"/>
        <v>0</v>
      </c>
      <c r="BL29" s="25">
        <f t="shared" si="85"/>
        <v>0</v>
      </c>
      <c r="BM29" s="25">
        <f t="shared" si="85"/>
        <v>9624.8318980000004</v>
      </c>
      <c r="BN29" s="25">
        <f t="shared" si="85"/>
        <v>20731.191063384034</v>
      </c>
      <c r="BO29" s="25">
        <f t="shared" si="85"/>
        <v>2141.3500180000001</v>
      </c>
      <c r="BP29" s="25">
        <f t="shared" si="85"/>
        <v>2141.3500180000001</v>
      </c>
      <c r="BQ29" s="25">
        <f t="shared" ref="BQ29:CV29" si="88">+BQ13</f>
        <v>7483.4818799999994</v>
      </c>
      <c r="BR29" s="25">
        <f t="shared" si="88"/>
        <v>4755.2140000000009</v>
      </c>
      <c r="BS29" s="25">
        <f t="shared" si="88"/>
        <v>0</v>
      </c>
      <c r="BT29" s="25">
        <f t="shared" si="88"/>
        <v>9094.7029999999995</v>
      </c>
      <c r="BU29" s="25">
        <f t="shared" si="88"/>
        <v>0</v>
      </c>
      <c r="BV29" s="25">
        <f t="shared" si="88"/>
        <v>4568.8999999999996</v>
      </c>
      <c r="BW29" s="25">
        <f t="shared" si="88"/>
        <v>0</v>
      </c>
      <c r="BX29" s="25">
        <f t="shared" si="88"/>
        <v>0</v>
      </c>
      <c r="BY29" s="25">
        <f t="shared" si="88"/>
        <v>0</v>
      </c>
      <c r="BZ29" s="25">
        <f t="shared" si="88"/>
        <v>171.02404538403601</v>
      </c>
      <c r="CA29" s="25">
        <f t="shared" si="88"/>
        <v>0</v>
      </c>
      <c r="CB29" s="25">
        <f t="shared" si="88"/>
        <v>0</v>
      </c>
      <c r="CC29" s="25">
        <f t="shared" si="88"/>
        <v>0</v>
      </c>
      <c r="CD29" s="25">
        <f t="shared" si="88"/>
        <v>0</v>
      </c>
      <c r="CE29" s="25">
        <f t="shared" si="88"/>
        <v>0</v>
      </c>
      <c r="CF29" s="25">
        <f t="shared" si="88"/>
        <v>0</v>
      </c>
      <c r="CG29" s="25">
        <f t="shared" si="88"/>
        <v>0</v>
      </c>
      <c r="CH29" s="25">
        <f t="shared" si="88"/>
        <v>0</v>
      </c>
      <c r="CI29" s="25">
        <f t="shared" si="88"/>
        <v>0</v>
      </c>
      <c r="CJ29" s="25">
        <f t="shared" si="88"/>
        <v>0</v>
      </c>
      <c r="CK29" s="25">
        <f t="shared" si="88"/>
        <v>0</v>
      </c>
      <c r="CL29" s="25">
        <f t="shared" si="88"/>
        <v>0</v>
      </c>
      <c r="CM29" s="25">
        <f t="shared" si="88"/>
        <v>0</v>
      </c>
      <c r="CN29" s="25">
        <f t="shared" si="88"/>
        <v>0</v>
      </c>
      <c r="CO29" s="25">
        <f t="shared" si="88"/>
        <v>0</v>
      </c>
      <c r="CP29" s="25">
        <f t="shared" si="88"/>
        <v>0</v>
      </c>
      <c r="CQ29" s="25">
        <f t="shared" si="88"/>
        <v>0</v>
      </c>
      <c r="CR29" s="25">
        <f t="shared" si="88"/>
        <v>0</v>
      </c>
      <c r="CS29" s="25">
        <f t="shared" si="88"/>
        <v>0</v>
      </c>
      <c r="CT29" s="25">
        <f t="shared" si="88"/>
        <v>0</v>
      </c>
      <c r="CU29" s="25">
        <f t="shared" si="88"/>
        <v>0</v>
      </c>
      <c r="CV29" s="25">
        <f t="shared" si="88"/>
        <v>0</v>
      </c>
      <c r="CW29" s="25">
        <f t="shared" ref="CW29:DB29" si="89">+CW13</f>
        <v>0</v>
      </c>
      <c r="CX29" s="25">
        <f t="shared" si="89"/>
        <v>0</v>
      </c>
      <c r="CY29" s="25">
        <f t="shared" si="89"/>
        <v>0</v>
      </c>
      <c r="CZ29" s="25">
        <f t="shared" si="89"/>
        <v>0</v>
      </c>
      <c r="DA29" s="25">
        <f t="shared" si="89"/>
        <v>0</v>
      </c>
      <c r="DB29" s="25">
        <f t="shared" si="89"/>
        <v>0</v>
      </c>
      <c r="DC29" s="6"/>
      <c r="DD29" s="6"/>
      <c r="DE29" s="6"/>
      <c r="DF29" s="6"/>
      <c r="DG29" s="6"/>
      <c r="DH29" s="6"/>
      <c r="DI29" s="6"/>
      <c r="DJ29" s="6"/>
      <c r="DK29" s="6"/>
      <c r="DL29" s="6"/>
      <c r="DM29" s="6"/>
    </row>
    <row r="30" spans="1:117" s="4" customFormat="1" ht="30" customHeight="1">
      <c r="A30" s="81" t="s">
        <v>32</v>
      </c>
      <c r="C30" s="82"/>
      <c r="D30" s="44"/>
      <c r="E30" s="5"/>
      <c r="F30" s="5"/>
      <c r="G30" s="5"/>
      <c r="H30" s="87"/>
      <c r="I30" s="87"/>
      <c r="J30" s="299"/>
      <c r="K30" s="299"/>
      <c r="L30" s="323"/>
      <c r="M30" s="318"/>
      <c r="N30" s="318"/>
      <c r="O30" s="318"/>
      <c r="P30" s="318"/>
      <c r="Q30" s="318"/>
      <c r="R30" s="318"/>
      <c r="S30" s="318"/>
      <c r="T30" s="318"/>
      <c r="U30" s="318"/>
      <c r="V30" s="66">
        <f t="shared" si="64"/>
        <v>0</v>
      </c>
      <c r="W30" s="318"/>
      <c r="X30" s="318"/>
      <c r="Y30" s="318"/>
      <c r="Z30" s="318"/>
      <c r="AA30" s="318"/>
      <c r="AB30" s="31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10"/>
      <c r="DB30" s="10"/>
      <c r="DC30" s="8"/>
      <c r="DD30" s="8"/>
      <c r="DE30" s="8"/>
      <c r="DF30" s="8"/>
      <c r="DG30" s="8"/>
      <c r="DH30" s="8"/>
      <c r="DI30" s="8"/>
      <c r="DJ30" s="8"/>
      <c r="DK30" s="8"/>
      <c r="DL30" s="8"/>
      <c r="DM30" s="8"/>
    </row>
    <row r="31" spans="1:117" s="52" customFormat="1" ht="32.25" customHeight="1">
      <c r="A31" s="49" t="s">
        <v>36</v>
      </c>
      <c r="B31" s="48" t="s">
        <v>37</v>
      </c>
      <c r="C31" s="530" t="s">
        <v>353</v>
      </c>
      <c r="D31" s="531"/>
      <c r="E31" s="49" t="s">
        <v>43</v>
      </c>
      <c r="F31" s="50"/>
      <c r="G31" s="50" t="s">
        <v>5</v>
      </c>
      <c r="H31" s="27" t="e">
        <f>+H32+#REF!</f>
        <v>#REF!</v>
      </c>
      <c r="I31" s="27" t="e">
        <f>+I32+#REF!</f>
        <v>#REF!</v>
      </c>
      <c r="J31" s="50">
        <v>2018</v>
      </c>
      <c r="K31" s="50">
        <v>2022</v>
      </c>
      <c r="L31" s="50"/>
      <c r="M31" s="27">
        <f>SUM(M32:M36)</f>
        <v>116000.00127000001</v>
      </c>
      <c r="N31" s="27"/>
      <c r="O31" s="27">
        <f>SUM(O32:O36)</f>
        <v>116834.91</v>
      </c>
      <c r="P31" s="34">
        <f t="shared" ref="P31" si="90">BA31+BO31+CC31+CQ31</f>
        <v>0</v>
      </c>
      <c r="Q31" s="34">
        <f t="shared" ref="Q31:Q36" si="91">BB31+BP31+CD31+CR31</f>
        <v>0</v>
      </c>
      <c r="R31" s="34">
        <f t="shared" ref="R31" si="92">BC31+BQ31+CE31+CS31</f>
        <v>15653.341270000001</v>
      </c>
      <c r="S31" s="34">
        <f>BD31+BR31+CF31+CT31</f>
        <v>7014.7</v>
      </c>
      <c r="T31" s="34">
        <f t="shared" ref="T31" si="93">BE31+BS31+CG31+CU31</f>
        <v>14163.07</v>
      </c>
      <c r="U31" s="34">
        <f>BF31+BT31+CH31+CV31</f>
        <v>1408.941</v>
      </c>
      <c r="V31" s="66">
        <f t="shared" si="64"/>
        <v>99</v>
      </c>
      <c r="W31" s="34">
        <f>W32+W33+W34+W35+W36</f>
        <v>99</v>
      </c>
      <c r="X31" s="34">
        <f t="shared" ref="X31:AD31" si="94">X32+X33+X34+X35+X36</f>
        <v>0</v>
      </c>
      <c r="Y31" s="34">
        <f t="shared" si="94"/>
        <v>0</v>
      </c>
      <c r="Z31" s="34">
        <f t="shared" si="94"/>
        <v>0</v>
      </c>
      <c r="AA31" s="34">
        <f t="shared" si="94"/>
        <v>0</v>
      </c>
      <c r="AB31" s="34">
        <f t="shared" si="94"/>
        <v>0</v>
      </c>
      <c r="AC31" s="34">
        <f t="shared" si="94"/>
        <v>0</v>
      </c>
      <c r="AD31" s="34">
        <f t="shared" si="94"/>
        <v>0</v>
      </c>
      <c r="AE31" s="34">
        <f>AE32+AE33+AE34+AE35+AE36</f>
        <v>0</v>
      </c>
      <c r="AF31" s="34"/>
      <c r="AG31" s="34">
        <f t="shared" ref="AG31" si="95">BG31+BU31+CI31+CW31</f>
        <v>20000</v>
      </c>
      <c r="AH31" s="34">
        <f t="shared" ref="AH31:AH36" si="96">BH31+BV31+CJ31+CX31</f>
        <v>4927.9889999999996</v>
      </c>
      <c r="AI31" s="34">
        <f t="shared" si="39"/>
        <v>3746.6082999999999</v>
      </c>
      <c r="AJ31" s="34">
        <f>AJ32+AJ33+AJ34+AJ35+AJ36</f>
        <v>3746.6082999999999</v>
      </c>
      <c r="AK31" s="34">
        <f t="shared" ref="AK31:AR31" si="97">AK32+AK33+AK34+AK35+AK36</f>
        <v>0</v>
      </c>
      <c r="AL31" s="34">
        <f t="shared" si="97"/>
        <v>0</v>
      </c>
      <c r="AM31" s="34">
        <f t="shared" si="97"/>
        <v>0</v>
      </c>
      <c r="AN31" s="34">
        <f t="shared" si="97"/>
        <v>0</v>
      </c>
      <c r="AO31" s="34">
        <f t="shared" si="97"/>
        <v>0</v>
      </c>
      <c r="AP31" s="34">
        <f t="shared" si="97"/>
        <v>0</v>
      </c>
      <c r="AQ31" s="34">
        <f t="shared" si="97"/>
        <v>0</v>
      </c>
      <c r="AR31" s="34">
        <f t="shared" si="97"/>
        <v>0</v>
      </c>
      <c r="AS31" s="34">
        <f t="shared" ref="AS31" si="98">BI31+BW31+CK31+CY31</f>
        <v>0</v>
      </c>
      <c r="AT31" s="34">
        <f t="shared" ref="AT31:AT36" si="99">BJ31+BX31+CL31+CZ31</f>
        <v>14163.07</v>
      </c>
      <c r="AU31" s="34"/>
      <c r="AV31" s="34">
        <f t="shared" ref="AV31" si="100">BK31+BY31+CM31+DA31</f>
        <v>66183.59</v>
      </c>
      <c r="AW31" s="34">
        <f t="shared" ref="AW31:AW36" si="101">BL31+BZ31+CN31+DB31</f>
        <v>89320.209999999992</v>
      </c>
      <c r="AX31" s="34"/>
      <c r="AY31" s="27">
        <f t="shared" ref="AY31:CD31" si="102">SUM(AY32:AY36)</f>
        <v>26477.851269999999</v>
      </c>
      <c r="AZ31" s="27">
        <f t="shared" si="102"/>
        <v>24176.14</v>
      </c>
      <c r="BA31" s="27">
        <f t="shared" si="102"/>
        <v>0</v>
      </c>
      <c r="BB31" s="27">
        <f t="shared" si="102"/>
        <v>0</v>
      </c>
      <c r="BC31" s="27">
        <f t="shared" si="102"/>
        <v>10977.851270000001</v>
      </c>
      <c r="BD31" s="27">
        <f t="shared" si="102"/>
        <v>7014.7</v>
      </c>
      <c r="BE31" s="27">
        <f t="shared" si="102"/>
        <v>0</v>
      </c>
      <c r="BF31" s="27">
        <f t="shared" si="102"/>
        <v>1408.941</v>
      </c>
      <c r="BG31" s="27">
        <f t="shared" si="102"/>
        <v>0</v>
      </c>
      <c r="BH31" s="27">
        <f t="shared" si="102"/>
        <v>252.49900000000002</v>
      </c>
      <c r="BI31" s="27">
        <f t="shared" si="102"/>
        <v>0</v>
      </c>
      <c r="BJ31" s="27">
        <f t="shared" si="102"/>
        <v>0</v>
      </c>
      <c r="BK31" s="27">
        <f t="shared" si="102"/>
        <v>15500</v>
      </c>
      <c r="BL31" s="27">
        <f t="shared" si="102"/>
        <v>15500</v>
      </c>
      <c r="BM31" s="27">
        <f t="shared" si="102"/>
        <v>0</v>
      </c>
      <c r="BN31" s="27">
        <f t="shared" si="102"/>
        <v>0</v>
      </c>
      <c r="BO31" s="27">
        <f t="shared" si="102"/>
        <v>0</v>
      </c>
      <c r="BP31" s="27">
        <f t="shared" si="102"/>
        <v>0</v>
      </c>
      <c r="BQ31" s="27">
        <f t="shared" si="102"/>
        <v>0</v>
      </c>
      <c r="BR31" s="27">
        <f t="shared" si="102"/>
        <v>0</v>
      </c>
      <c r="BS31" s="27">
        <f t="shared" si="102"/>
        <v>0</v>
      </c>
      <c r="BT31" s="27">
        <f t="shared" si="102"/>
        <v>0</v>
      </c>
      <c r="BU31" s="27">
        <f t="shared" si="102"/>
        <v>0</v>
      </c>
      <c r="BV31" s="27">
        <f t="shared" si="102"/>
        <v>0</v>
      </c>
      <c r="BW31" s="27">
        <f t="shared" si="102"/>
        <v>0</v>
      </c>
      <c r="BX31" s="27">
        <f t="shared" si="102"/>
        <v>0</v>
      </c>
      <c r="BY31" s="27">
        <f t="shared" si="102"/>
        <v>0</v>
      </c>
      <c r="BZ31" s="27">
        <f t="shared" si="102"/>
        <v>0</v>
      </c>
      <c r="CA31" s="27">
        <f t="shared" si="102"/>
        <v>89522.15</v>
      </c>
      <c r="CB31" s="27">
        <f t="shared" si="102"/>
        <v>92658.76999999999</v>
      </c>
      <c r="CC31" s="27">
        <f t="shared" si="102"/>
        <v>0</v>
      </c>
      <c r="CD31" s="27">
        <f t="shared" si="102"/>
        <v>0</v>
      </c>
      <c r="CE31" s="27">
        <f t="shared" ref="CE31:DB31" si="103">SUM(CE32:CE36)</f>
        <v>4675.49</v>
      </c>
      <c r="CF31" s="27">
        <f t="shared" si="103"/>
        <v>0</v>
      </c>
      <c r="CG31" s="27">
        <f t="shared" si="103"/>
        <v>14163.07</v>
      </c>
      <c r="CH31" s="27">
        <f t="shared" si="103"/>
        <v>0</v>
      </c>
      <c r="CI31" s="27">
        <f t="shared" si="103"/>
        <v>20000</v>
      </c>
      <c r="CJ31" s="27">
        <f t="shared" si="103"/>
        <v>4675.49</v>
      </c>
      <c r="CK31" s="27">
        <f t="shared" si="103"/>
        <v>0</v>
      </c>
      <c r="CL31" s="27">
        <f t="shared" si="103"/>
        <v>14163.07</v>
      </c>
      <c r="CM31" s="27">
        <f t="shared" si="103"/>
        <v>50683.59</v>
      </c>
      <c r="CN31" s="27">
        <f t="shared" si="103"/>
        <v>73820.209999999992</v>
      </c>
      <c r="CO31" s="27">
        <f t="shared" si="103"/>
        <v>0</v>
      </c>
      <c r="CP31" s="27">
        <f t="shared" si="103"/>
        <v>0</v>
      </c>
      <c r="CQ31" s="27">
        <f t="shared" si="103"/>
        <v>0</v>
      </c>
      <c r="CR31" s="27">
        <f t="shared" si="103"/>
        <v>0</v>
      </c>
      <c r="CS31" s="27">
        <f t="shared" si="103"/>
        <v>0</v>
      </c>
      <c r="CT31" s="27">
        <f t="shared" si="103"/>
        <v>0</v>
      </c>
      <c r="CU31" s="27">
        <f t="shared" si="103"/>
        <v>0</v>
      </c>
      <c r="CV31" s="27">
        <f t="shared" si="103"/>
        <v>0</v>
      </c>
      <c r="CW31" s="27">
        <f t="shared" si="103"/>
        <v>0</v>
      </c>
      <c r="CX31" s="27">
        <f t="shared" si="103"/>
        <v>0</v>
      </c>
      <c r="CY31" s="27">
        <f t="shared" si="103"/>
        <v>0</v>
      </c>
      <c r="CZ31" s="27">
        <f t="shared" si="103"/>
        <v>0</v>
      </c>
      <c r="DA31" s="27">
        <f t="shared" si="103"/>
        <v>0</v>
      </c>
      <c r="DB31" s="27">
        <f t="shared" si="103"/>
        <v>0</v>
      </c>
      <c r="DC31" s="51"/>
      <c r="DD31" s="51"/>
      <c r="DE31" s="51"/>
      <c r="DF31" s="51"/>
      <c r="DG31" s="51"/>
      <c r="DH31" s="51"/>
      <c r="DI31" s="27"/>
      <c r="DJ31" s="27"/>
      <c r="DK31" s="27"/>
      <c r="DL31" s="27"/>
      <c r="DM31" s="27"/>
    </row>
    <row r="32" spans="1:117" s="35" customFormat="1" ht="32.25" customHeight="1" outlineLevel="1">
      <c r="A32" s="57" t="s">
        <v>30</v>
      </c>
      <c r="B32" s="65" t="s">
        <v>144</v>
      </c>
      <c r="C32" s="60" t="s">
        <v>353</v>
      </c>
      <c r="D32" s="60" t="s">
        <v>176</v>
      </c>
      <c r="E32" s="313" t="s">
        <v>39</v>
      </c>
      <c r="F32" s="313"/>
      <c r="G32" s="245" t="s">
        <v>5</v>
      </c>
      <c r="H32" s="34">
        <v>0</v>
      </c>
      <c r="I32" s="34">
        <f>2.464-0.5</f>
        <v>1.964</v>
      </c>
      <c r="J32" s="245">
        <v>2020</v>
      </c>
      <c r="K32" s="245">
        <v>2022</v>
      </c>
      <c r="L32" s="245"/>
      <c r="M32" s="34">
        <f>+P32+R32+T32+AG32+AS32+AV32</f>
        <v>16000</v>
      </c>
      <c r="N32" s="34"/>
      <c r="O32" s="34">
        <f>+Q32+S32+U32+AT32+AH32+AW32</f>
        <v>16000</v>
      </c>
      <c r="P32" s="34">
        <f t="shared" ref="P32" si="104">BA32+BO32+CC32+CQ32</f>
        <v>0</v>
      </c>
      <c r="Q32" s="34">
        <f t="shared" si="91"/>
        <v>0</v>
      </c>
      <c r="R32" s="34">
        <f t="shared" ref="R32" si="105">BC32+BQ32+CE32+CS32</f>
        <v>500</v>
      </c>
      <c r="S32" s="34">
        <f t="shared" ref="S32:S36" si="106">BD32+BR32+CF32+CT32</f>
        <v>0</v>
      </c>
      <c r="T32" s="34">
        <f t="shared" ref="T32" si="107">BE32+BS32+CG32+CU32</f>
        <v>0</v>
      </c>
      <c r="U32" s="34">
        <f t="shared" ref="U32:U36" si="108">BF32+BT32+CH32+CV32</f>
        <v>0</v>
      </c>
      <c r="V32" s="66">
        <f t="shared" si="64"/>
        <v>0</v>
      </c>
      <c r="W32" s="34"/>
      <c r="X32" s="34"/>
      <c r="Y32" s="34"/>
      <c r="Z32" s="34"/>
      <c r="AA32" s="34"/>
      <c r="AB32" s="34"/>
      <c r="AC32" s="34"/>
      <c r="AD32" s="34"/>
      <c r="AE32" s="34"/>
      <c r="AF32" s="34"/>
      <c r="AG32" s="34">
        <f t="shared" ref="AG32" si="109">BG32+BU32+CI32+CW32</f>
        <v>0</v>
      </c>
      <c r="AH32" s="34">
        <f t="shared" si="96"/>
        <v>500</v>
      </c>
      <c r="AI32" s="34">
        <f t="shared" si="39"/>
        <v>3746.6082999999999</v>
      </c>
      <c r="AJ32" s="342">
        <v>3746.6082999999999</v>
      </c>
      <c r="AK32" s="34"/>
      <c r="AL32" s="34"/>
      <c r="AM32" s="34"/>
      <c r="AN32" s="34"/>
      <c r="AO32" s="34"/>
      <c r="AP32" s="34"/>
      <c r="AQ32" s="34"/>
      <c r="AR32" s="34"/>
      <c r="AS32" s="34">
        <f t="shared" ref="AS32" si="110">BI32+BW32+CK32+CY32</f>
        <v>0</v>
      </c>
      <c r="AT32" s="34">
        <f t="shared" si="99"/>
        <v>0</v>
      </c>
      <c r="AU32" s="34"/>
      <c r="AV32" s="34">
        <f t="shared" ref="AV32" si="111">BK32+BY32+CM32+DA32</f>
        <v>15500</v>
      </c>
      <c r="AW32" s="34">
        <f t="shared" si="101"/>
        <v>15500</v>
      </c>
      <c r="AX32" s="34"/>
      <c r="AY32" s="34">
        <f>BA32+BC32+BE32+BG32+BI32+BK32</f>
        <v>15500</v>
      </c>
      <c r="AZ32" s="34">
        <f>BB32+BD32+BF32+BH32+BJ32+BL32</f>
        <v>15500</v>
      </c>
      <c r="BA32" s="184">
        <v>0</v>
      </c>
      <c r="BB32" s="184"/>
      <c r="BC32" s="34"/>
      <c r="BD32" s="184"/>
      <c r="BE32" s="184"/>
      <c r="BF32" s="184"/>
      <c r="BG32" s="184"/>
      <c r="BH32" s="184"/>
      <c r="BI32" s="184"/>
      <c r="BJ32" s="184"/>
      <c r="BK32" s="184">
        <v>15500</v>
      </c>
      <c r="BL32" s="184">
        <v>15500</v>
      </c>
      <c r="BM32" s="34">
        <f>BO32+BQ32+BS32+BU32+BW32+BY32</f>
        <v>0</v>
      </c>
      <c r="BN32" s="34">
        <f>BP32+BR32+BT32+BV32+BX32+BZ32</f>
        <v>0</v>
      </c>
      <c r="BO32" s="245"/>
      <c r="BP32" s="245"/>
      <c r="BQ32" s="245"/>
      <c r="BR32" s="245"/>
      <c r="BS32" s="245"/>
      <c r="BT32" s="245"/>
      <c r="BU32" s="245"/>
      <c r="BV32" s="245"/>
      <c r="BW32" s="245"/>
      <c r="BX32" s="245"/>
      <c r="BY32" s="245"/>
      <c r="BZ32" s="245"/>
      <c r="CA32" s="34">
        <f>CC32+CE32+CG32+CI32+CK32+CM32</f>
        <v>500</v>
      </c>
      <c r="CB32" s="34">
        <f>CD32+CF32+CH32+CJ32+CL32+CN32</f>
        <v>500</v>
      </c>
      <c r="CC32" s="184"/>
      <c r="CD32" s="184"/>
      <c r="CE32" s="184">
        <v>500</v>
      </c>
      <c r="CF32" s="184">
        <v>0</v>
      </c>
      <c r="CG32" s="184"/>
      <c r="CH32" s="184"/>
      <c r="CI32" s="184">
        <v>0</v>
      </c>
      <c r="CJ32" s="184">
        <v>500</v>
      </c>
      <c r="CK32" s="184"/>
      <c r="CL32" s="184"/>
      <c r="CM32" s="184"/>
      <c r="CN32" s="184"/>
      <c r="CO32" s="34">
        <f>CQ32+CS32+CU32+CW32+CY32+DA32</f>
        <v>0</v>
      </c>
      <c r="CP32" s="34">
        <f>CR32+CT32+CV32+CX32+CZ32+DB32</f>
        <v>0</v>
      </c>
      <c r="CQ32" s="245"/>
      <c r="CR32" s="245"/>
      <c r="CS32" s="245"/>
      <c r="CT32" s="245"/>
      <c r="CU32" s="245"/>
      <c r="CV32" s="245"/>
      <c r="CW32" s="245"/>
      <c r="CX32" s="245"/>
      <c r="CY32" s="245"/>
      <c r="CZ32" s="302"/>
      <c r="DA32" s="302"/>
      <c r="DB32" s="302"/>
      <c r="DC32" s="226">
        <v>0</v>
      </c>
      <c r="DD32" s="226">
        <v>1</v>
      </c>
      <c r="DE32" s="226">
        <v>1</v>
      </c>
      <c r="DF32" s="226">
        <v>0</v>
      </c>
      <c r="DG32" s="226"/>
      <c r="DH32" s="226">
        <f>SUM(DC32:DG32)</f>
        <v>2</v>
      </c>
      <c r="DI32" s="226"/>
      <c r="DJ32" s="226"/>
      <c r="DK32" s="33"/>
      <c r="DL32" s="33"/>
      <c r="DM32" s="226" t="s">
        <v>156</v>
      </c>
    </row>
    <row r="33" spans="1:117" s="35" customFormat="1" ht="32.25" customHeight="1" outlineLevel="1">
      <c r="A33" s="57" t="s">
        <v>31</v>
      </c>
      <c r="B33" s="290" t="s">
        <v>280</v>
      </c>
      <c r="C33" s="60" t="s">
        <v>353</v>
      </c>
      <c r="D33" s="72" t="s">
        <v>194</v>
      </c>
      <c r="E33" s="313" t="s">
        <v>162</v>
      </c>
      <c r="F33" s="313"/>
      <c r="G33" s="245" t="s">
        <v>5</v>
      </c>
      <c r="H33" s="34">
        <v>0</v>
      </c>
      <c r="I33" s="34" t="s">
        <v>356</v>
      </c>
      <c r="J33" s="245">
        <v>2020</v>
      </c>
      <c r="K33" s="245">
        <v>2022</v>
      </c>
      <c r="L33" s="245"/>
      <c r="M33" s="34">
        <f>+P33+R33+T33+AG33+AS33+AV33</f>
        <v>40000</v>
      </c>
      <c r="N33" s="34"/>
      <c r="O33" s="34">
        <f t="shared" ref="O33:O36" si="112">+Q33+S33+U33+AH33+AT33+AW33</f>
        <v>40000</v>
      </c>
      <c r="P33" s="34">
        <f>BA33+BO33+CC33+CQ33</f>
        <v>0</v>
      </c>
      <c r="Q33" s="34">
        <f t="shared" si="91"/>
        <v>0</v>
      </c>
      <c r="R33" s="34">
        <f>BC33+BQ33+CE33+CS33</f>
        <v>5836.93</v>
      </c>
      <c r="S33" s="34">
        <f t="shared" si="106"/>
        <v>0</v>
      </c>
      <c r="T33" s="34">
        <f>BE33+BS33+CG33+CU33</f>
        <v>14163.07</v>
      </c>
      <c r="U33" s="34">
        <f t="shared" si="108"/>
        <v>1408.941</v>
      </c>
      <c r="V33" s="66">
        <f t="shared" si="64"/>
        <v>0</v>
      </c>
      <c r="W33" s="34"/>
      <c r="X33" s="34"/>
      <c r="Y33" s="34"/>
      <c r="Z33" s="34"/>
      <c r="AA33" s="34"/>
      <c r="AB33" s="34"/>
      <c r="AC33" s="34"/>
      <c r="AD33" s="34"/>
      <c r="AE33" s="34"/>
      <c r="AF33" s="34"/>
      <c r="AG33" s="34">
        <f>BG33+BU33+CI33+CW33</f>
        <v>20000</v>
      </c>
      <c r="AH33" s="34">
        <f t="shared" si="96"/>
        <v>4427.9889999999996</v>
      </c>
      <c r="AI33" s="34">
        <f t="shared" si="39"/>
        <v>0</v>
      </c>
      <c r="AJ33" s="34"/>
      <c r="AK33" s="34"/>
      <c r="AL33" s="34"/>
      <c r="AM33" s="34"/>
      <c r="AN33" s="34"/>
      <c r="AO33" s="34"/>
      <c r="AP33" s="34"/>
      <c r="AQ33" s="34"/>
      <c r="AR33" s="34"/>
      <c r="AS33" s="34">
        <f>BI33+BW33+CK33+CY33</f>
        <v>0</v>
      </c>
      <c r="AT33" s="34">
        <f t="shared" si="99"/>
        <v>14163.07</v>
      </c>
      <c r="AU33" s="34"/>
      <c r="AV33" s="34">
        <f t="shared" ref="AV33:AV36" si="113">BK33+BY33+CM33+DA33</f>
        <v>0</v>
      </c>
      <c r="AW33" s="34">
        <f t="shared" si="101"/>
        <v>20000</v>
      </c>
      <c r="AX33" s="34"/>
      <c r="AY33" s="34">
        <f t="shared" ref="AY33:AZ36" si="114">BA33+BC33+BE33+BG33+BI33+BK33</f>
        <v>1661.44</v>
      </c>
      <c r="AZ33" s="34">
        <f t="shared" si="114"/>
        <v>1661.44</v>
      </c>
      <c r="BA33" s="184"/>
      <c r="BB33" s="184"/>
      <c r="BC33" s="184">
        <v>1661.44</v>
      </c>
      <c r="BD33" s="184"/>
      <c r="BE33" s="184"/>
      <c r="BF33" s="184">
        <v>1408.941</v>
      </c>
      <c r="BG33" s="184"/>
      <c r="BH33" s="184">
        <f>1661.44-1408.941</f>
        <v>252.49900000000002</v>
      </c>
      <c r="BI33" s="184"/>
      <c r="BJ33" s="184"/>
      <c r="BK33" s="184"/>
      <c r="BL33" s="184"/>
      <c r="BM33" s="34">
        <f t="shared" ref="BM33:BN36" si="115">BO33+BQ33+BS33+BU33+BW33+BY33</f>
        <v>0</v>
      </c>
      <c r="BN33" s="34">
        <f t="shared" si="115"/>
        <v>0</v>
      </c>
      <c r="BO33" s="245"/>
      <c r="BP33" s="245"/>
      <c r="BQ33" s="245"/>
      <c r="BR33" s="245"/>
      <c r="BS33" s="245"/>
      <c r="BT33" s="245"/>
      <c r="BU33" s="245"/>
      <c r="BV33" s="245"/>
      <c r="BW33" s="245"/>
      <c r="BX33" s="245"/>
      <c r="BY33" s="245"/>
      <c r="BZ33" s="245"/>
      <c r="CA33" s="34">
        <f t="shared" ref="CA33:CB36" si="116">CC33+CE33+CG33+CI33+CK33+CM33</f>
        <v>38338.559999999998</v>
      </c>
      <c r="CB33" s="34">
        <f t="shared" si="116"/>
        <v>38338.559999999998</v>
      </c>
      <c r="CC33" s="184"/>
      <c r="CD33" s="184"/>
      <c r="CE33" s="184">
        <v>4175.49</v>
      </c>
      <c r="CF33" s="184"/>
      <c r="CG33" s="184">
        <v>14163.07</v>
      </c>
      <c r="CH33" s="184">
        <v>0</v>
      </c>
      <c r="CI33" s="184">
        <v>20000</v>
      </c>
      <c r="CJ33" s="184">
        <v>4175.49</v>
      </c>
      <c r="CK33" s="184"/>
      <c r="CL33" s="184">
        <v>14163.07</v>
      </c>
      <c r="CM33" s="184"/>
      <c r="CN33" s="184">
        <v>20000</v>
      </c>
      <c r="CO33" s="34">
        <f t="shared" ref="CO33:CP36" si="117">CQ33+CS33+CU33+CW33+CY33+DA33</f>
        <v>0</v>
      </c>
      <c r="CP33" s="34">
        <f t="shared" si="117"/>
        <v>0</v>
      </c>
      <c r="CQ33" s="245"/>
      <c r="CR33" s="245"/>
      <c r="CS33" s="245"/>
      <c r="CT33" s="245"/>
      <c r="CU33" s="245"/>
      <c r="CV33" s="245"/>
      <c r="CW33" s="245"/>
      <c r="CX33" s="245"/>
      <c r="CY33" s="245"/>
      <c r="CZ33" s="302"/>
      <c r="DA33" s="302"/>
      <c r="DB33" s="302"/>
      <c r="DC33" s="226"/>
      <c r="DD33" s="226"/>
      <c r="DE33" s="226"/>
      <c r="DF33" s="226"/>
      <c r="DG33" s="226"/>
      <c r="DH33" s="226"/>
      <c r="DI33" s="226"/>
      <c r="DJ33" s="226"/>
      <c r="DK33" s="33"/>
      <c r="DL33" s="33"/>
      <c r="DM33" s="226"/>
    </row>
    <row r="34" spans="1:117" s="35" customFormat="1" ht="32.25" customHeight="1" outlineLevel="1">
      <c r="A34" s="57" t="s">
        <v>246</v>
      </c>
      <c r="B34" s="290" t="s">
        <v>281</v>
      </c>
      <c r="C34" s="60" t="s">
        <v>353</v>
      </c>
      <c r="D34" s="72" t="s">
        <v>354</v>
      </c>
      <c r="E34" s="313" t="s">
        <v>39</v>
      </c>
      <c r="F34" s="313"/>
      <c r="G34" s="245" t="s">
        <v>5</v>
      </c>
      <c r="H34" s="34">
        <v>0</v>
      </c>
      <c r="I34" s="34">
        <v>5</v>
      </c>
      <c r="J34" s="245">
        <v>2018</v>
      </c>
      <c r="K34" s="245">
        <v>2022</v>
      </c>
      <c r="L34" s="245"/>
      <c r="M34" s="34">
        <f>+P34+R34+T34+AG34+AS34+AV34</f>
        <v>30000.001270000001</v>
      </c>
      <c r="N34" s="34"/>
      <c r="O34" s="34">
        <f>+Q34+S34+U34+AH34+AT34+AW34</f>
        <v>30834.91</v>
      </c>
      <c r="P34" s="34">
        <f>BA34+BO34+CC34+CQ34</f>
        <v>0</v>
      </c>
      <c r="Q34" s="34">
        <f t="shared" si="91"/>
        <v>0</v>
      </c>
      <c r="R34" s="34">
        <f>BC34+BQ34+CE34+CS34</f>
        <v>9316.4112700000005</v>
      </c>
      <c r="S34" s="34">
        <f t="shared" si="106"/>
        <v>7014.7</v>
      </c>
      <c r="T34" s="34">
        <f>BE34+BS34+CG34+CU34</f>
        <v>0</v>
      </c>
      <c r="U34" s="34">
        <f t="shared" si="108"/>
        <v>0</v>
      </c>
      <c r="V34" s="66">
        <f t="shared" si="64"/>
        <v>0</v>
      </c>
      <c r="W34" s="34"/>
      <c r="X34" s="34"/>
      <c r="Y34" s="34"/>
      <c r="Z34" s="34"/>
      <c r="AA34" s="34"/>
      <c r="AB34" s="34"/>
      <c r="AC34" s="34"/>
      <c r="AD34" s="34"/>
      <c r="AE34" s="34"/>
      <c r="AF34" s="34"/>
      <c r="AG34" s="34">
        <f>BG34+BU34+CI34+CW34</f>
        <v>0</v>
      </c>
      <c r="AH34" s="34">
        <f t="shared" si="96"/>
        <v>0</v>
      </c>
      <c r="AI34" s="34">
        <f t="shared" si="39"/>
        <v>0</v>
      </c>
      <c r="AJ34" s="34"/>
      <c r="AK34" s="34"/>
      <c r="AL34" s="34"/>
      <c r="AM34" s="34"/>
      <c r="AN34" s="34"/>
      <c r="AO34" s="34"/>
      <c r="AP34" s="34"/>
      <c r="AQ34" s="34"/>
      <c r="AR34" s="34"/>
      <c r="AS34" s="34">
        <f>BI34+BW34+CK34+CY34</f>
        <v>0</v>
      </c>
      <c r="AT34" s="34">
        <f t="shared" si="99"/>
        <v>0</v>
      </c>
      <c r="AU34" s="34"/>
      <c r="AV34" s="34">
        <f>BK34+BY34+CM34+DA34</f>
        <v>20683.59</v>
      </c>
      <c r="AW34" s="34">
        <f t="shared" si="101"/>
        <v>23820.21</v>
      </c>
      <c r="AX34" s="34"/>
      <c r="AY34" s="34">
        <f t="shared" si="114"/>
        <v>9316.4112700000005</v>
      </c>
      <c r="AZ34" s="34">
        <f t="shared" si="114"/>
        <v>7014.7</v>
      </c>
      <c r="BA34" s="184"/>
      <c r="BB34" s="184"/>
      <c r="BC34" s="184">
        <v>9316.4112700000005</v>
      </c>
      <c r="BD34" s="319">
        <f>5473.28+1541.42</f>
        <v>7014.7</v>
      </c>
      <c r="BE34" s="184"/>
      <c r="BF34" s="184"/>
      <c r="BG34" s="184"/>
      <c r="BH34" s="184"/>
      <c r="BI34" s="184"/>
      <c r="BJ34" s="184"/>
      <c r="BK34" s="184"/>
      <c r="BL34" s="184"/>
      <c r="BM34" s="34">
        <f t="shared" si="115"/>
        <v>0</v>
      </c>
      <c r="BN34" s="34">
        <f t="shared" si="115"/>
        <v>0</v>
      </c>
      <c r="BO34" s="245"/>
      <c r="BP34" s="245"/>
      <c r="BQ34" s="245"/>
      <c r="BR34" s="245"/>
      <c r="BS34" s="245"/>
      <c r="BT34" s="245"/>
      <c r="BU34" s="245"/>
      <c r="BV34" s="245"/>
      <c r="BW34" s="245"/>
      <c r="BX34" s="245"/>
      <c r="BY34" s="245"/>
      <c r="BZ34" s="245"/>
      <c r="CA34" s="34">
        <f t="shared" si="116"/>
        <v>20683.59</v>
      </c>
      <c r="CB34" s="34">
        <f>CD34+CF34+CH34+CJ34+CL34+CN34</f>
        <v>23820.21</v>
      </c>
      <c r="CC34" s="184"/>
      <c r="CD34" s="184"/>
      <c r="CE34" s="184"/>
      <c r="CF34" s="184"/>
      <c r="CG34" s="184">
        <v>0</v>
      </c>
      <c r="CH34" s="184">
        <v>0</v>
      </c>
      <c r="CI34" s="184">
        <v>0</v>
      </c>
      <c r="CJ34" s="184">
        <v>0</v>
      </c>
      <c r="CK34" s="184">
        <v>0</v>
      </c>
      <c r="CL34" s="184">
        <v>0</v>
      </c>
      <c r="CM34" s="184">
        <v>20683.59</v>
      </c>
      <c r="CN34" s="184">
        <v>23820.21</v>
      </c>
      <c r="CO34" s="34">
        <f t="shared" si="117"/>
        <v>0</v>
      </c>
      <c r="CP34" s="34">
        <f t="shared" si="117"/>
        <v>0</v>
      </c>
      <c r="CQ34" s="245"/>
      <c r="CR34" s="245"/>
      <c r="CS34" s="245"/>
      <c r="CT34" s="245"/>
      <c r="CU34" s="245"/>
      <c r="CV34" s="245"/>
      <c r="CW34" s="245"/>
      <c r="CX34" s="245"/>
      <c r="CY34" s="245"/>
      <c r="CZ34" s="302"/>
      <c r="DA34" s="302"/>
      <c r="DB34" s="302"/>
      <c r="DC34" s="226"/>
      <c r="DD34" s="226"/>
      <c r="DE34" s="226"/>
      <c r="DF34" s="226"/>
      <c r="DG34" s="226"/>
      <c r="DH34" s="226"/>
      <c r="DI34" s="226"/>
      <c r="DJ34" s="226"/>
      <c r="DK34" s="33"/>
      <c r="DL34" s="33"/>
      <c r="DM34" s="226"/>
    </row>
    <row r="35" spans="1:117" s="35" customFormat="1" ht="32.25" customHeight="1" outlineLevel="1">
      <c r="A35" s="57"/>
      <c r="B35" s="290" t="s">
        <v>623</v>
      </c>
      <c r="C35" s="60"/>
      <c r="D35" s="72"/>
      <c r="E35" s="333"/>
      <c r="F35" s="333"/>
      <c r="G35" s="245"/>
      <c r="H35" s="34"/>
      <c r="I35" s="34"/>
      <c r="J35" s="245">
        <v>2019</v>
      </c>
      <c r="K35" s="245">
        <v>2019</v>
      </c>
      <c r="L35" s="245"/>
      <c r="M35" s="34">
        <f>+P35+R35+T35+AG35+AS35+AV35</f>
        <v>0</v>
      </c>
      <c r="N35" s="34"/>
      <c r="O35" s="34"/>
      <c r="P35" s="34"/>
      <c r="Q35" s="34"/>
      <c r="R35" s="34"/>
      <c r="S35" s="34"/>
      <c r="T35" s="34"/>
      <c r="U35" s="34"/>
      <c r="V35" s="66">
        <f t="shared" si="64"/>
        <v>99</v>
      </c>
      <c r="W35" s="342">
        <v>99</v>
      </c>
      <c r="X35" s="34"/>
      <c r="Y35" s="34"/>
      <c r="Z35" s="34"/>
      <c r="AA35" s="34"/>
      <c r="AB35" s="34"/>
      <c r="AC35" s="34"/>
      <c r="AD35" s="34"/>
      <c r="AE35" s="34"/>
      <c r="AF35" s="34"/>
      <c r="AG35" s="34"/>
      <c r="AH35" s="34"/>
      <c r="AI35" s="34">
        <f t="shared" si="39"/>
        <v>0</v>
      </c>
      <c r="AJ35" s="34"/>
      <c r="AK35" s="34"/>
      <c r="AL35" s="34"/>
      <c r="AM35" s="34"/>
      <c r="AN35" s="34"/>
      <c r="AO35" s="34"/>
      <c r="AP35" s="34"/>
      <c r="AQ35" s="34"/>
      <c r="AR35" s="34"/>
      <c r="AS35" s="34"/>
      <c r="AT35" s="34"/>
      <c r="AU35" s="34"/>
      <c r="AV35" s="34"/>
      <c r="AW35" s="34"/>
      <c r="AX35" s="34"/>
      <c r="AY35" s="34"/>
      <c r="AZ35" s="34"/>
      <c r="BA35" s="184"/>
      <c r="BB35" s="184"/>
      <c r="BC35" s="184"/>
      <c r="BD35" s="319"/>
      <c r="BE35" s="184"/>
      <c r="BF35" s="184"/>
      <c r="BG35" s="184"/>
      <c r="BH35" s="184"/>
      <c r="BI35" s="184"/>
      <c r="BJ35" s="184"/>
      <c r="BK35" s="184"/>
      <c r="BL35" s="184"/>
      <c r="BM35" s="34"/>
      <c r="BN35" s="34"/>
      <c r="BO35" s="245"/>
      <c r="BP35" s="245"/>
      <c r="BQ35" s="245"/>
      <c r="BR35" s="245"/>
      <c r="BS35" s="245"/>
      <c r="BT35" s="245"/>
      <c r="BU35" s="245"/>
      <c r="BV35" s="245"/>
      <c r="BW35" s="245"/>
      <c r="BX35" s="245"/>
      <c r="BY35" s="245"/>
      <c r="BZ35" s="245"/>
      <c r="CA35" s="34"/>
      <c r="CB35" s="34"/>
      <c r="CC35" s="184"/>
      <c r="CD35" s="184"/>
      <c r="CE35" s="184"/>
      <c r="CF35" s="184"/>
      <c r="CG35" s="184"/>
      <c r="CH35" s="184"/>
      <c r="CI35" s="184"/>
      <c r="CJ35" s="184"/>
      <c r="CK35" s="184"/>
      <c r="CL35" s="184"/>
      <c r="CM35" s="184"/>
      <c r="CN35" s="184"/>
      <c r="CO35" s="34"/>
      <c r="CP35" s="34"/>
      <c r="CQ35" s="245"/>
      <c r="CR35" s="245"/>
      <c r="CS35" s="245"/>
      <c r="CT35" s="245"/>
      <c r="CU35" s="245"/>
      <c r="CV35" s="245"/>
      <c r="CW35" s="245"/>
      <c r="CX35" s="245"/>
      <c r="CY35" s="245"/>
      <c r="CZ35" s="325"/>
      <c r="DA35" s="325"/>
      <c r="DB35" s="325"/>
      <c r="DC35" s="245"/>
      <c r="DD35" s="245"/>
      <c r="DE35" s="245"/>
      <c r="DF35" s="245"/>
      <c r="DG35" s="245"/>
      <c r="DH35" s="245"/>
      <c r="DI35" s="245"/>
      <c r="DJ35" s="245"/>
      <c r="DK35" s="33"/>
      <c r="DL35" s="33"/>
      <c r="DM35" s="245"/>
    </row>
    <row r="36" spans="1:117" s="35" customFormat="1" ht="32.25" customHeight="1" outlineLevel="1">
      <c r="A36" s="57" t="s">
        <v>352</v>
      </c>
      <c r="B36" s="290" t="s">
        <v>282</v>
      </c>
      <c r="C36" s="60" t="s">
        <v>353</v>
      </c>
      <c r="D36" s="60" t="s">
        <v>355</v>
      </c>
      <c r="E36" s="313" t="s">
        <v>247</v>
      </c>
      <c r="F36" s="313"/>
      <c r="G36" s="245" t="s">
        <v>5</v>
      </c>
      <c r="H36" s="34">
        <v>0</v>
      </c>
      <c r="I36" s="34" t="s">
        <v>356</v>
      </c>
      <c r="J36" s="245">
        <v>2022</v>
      </c>
      <c r="K36" s="245">
        <v>2022</v>
      </c>
      <c r="L36" s="245"/>
      <c r="M36" s="34">
        <f>+P36+R36+T36+AG36+AS36+AV36</f>
        <v>30000</v>
      </c>
      <c r="N36" s="34"/>
      <c r="O36" s="34">
        <f t="shared" si="112"/>
        <v>30000</v>
      </c>
      <c r="P36" s="34">
        <f>BA36+BO36+CC36+CQ36</f>
        <v>0</v>
      </c>
      <c r="Q36" s="34">
        <f t="shared" si="91"/>
        <v>0</v>
      </c>
      <c r="R36" s="34">
        <f>BC36+BQ36+CE36+CS36</f>
        <v>0</v>
      </c>
      <c r="S36" s="34">
        <f t="shared" si="106"/>
        <v>0</v>
      </c>
      <c r="T36" s="34">
        <f>BE36+BS36+CG36+CU36</f>
        <v>0</v>
      </c>
      <c r="U36" s="34">
        <f t="shared" si="108"/>
        <v>0</v>
      </c>
      <c r="V36" s="66">
        <f t="shared" si="64"/>
        <v>0</v>
      </c>
      <c r="W36" s="34"/>
      <c r="X36" s="34"/>
      <c r="Y36" s="34"/>
      <c r="Z36" s="34"/>
      <c r="AA36" s="34"/>
      <c r="AB36" s="34"/>
      <c r="AC36" s="34"/>
      <c r="AD36" s="34"/>
      <c r="AE36" s="34"/>
      <c r="AF36" s="34"/>
      <c r="AG36" s="34">
        <f>BG36+BU36+CI36+CW36</f>
        <v>0</v>
      </c>
      <c r="AH36" s="34">
        <f t="shared" si="96"/>
        <v>0</v>
      </c>
      <c r="AI36" s="34">
        <f t="shared" si="39"/>
        <v>0</v>
      </c>
      <c r="AJ36" s="34"/>
      <c r="AK36" s="34"/>
      <c r="AL36" s="34"/>
      <c r="AM36" s="34"/>
      <c r="AN36" s="34"/>
      <c r="AO36" s="34"/>
      <c r="AP36" s="34"/>
      <c r="AQ36" s="34"/>
      <c r="AR36" s="34"/>
      <c r="AS36" s="34">
        <f>BI36+BW36+CK36+CY36</f>
        <v>0</v>
      </c>
      <c r="AT36" s="34">
        <f t="shared" si="99"/>
        <v>0</v>
      </c>
      <c r="AU36" s="34"/>
      <c r="AV36" s="34">
        <f t="shared" si="113"/>
        <v>30000</v>
      </c>
      <c r="AW36" s="34">
        <f t="shared" si="101"/>
        <v>30000</v>
      </c>
      <c r="AX36" s="34"/>
      <c r="AY36" s="34">
        <f t="shared" si="114"/>
        <v>0</v>
      </c>
      <c r="AZ36" s="34">
        <f t="shared" si="114"/>
        <v>0</v>
      </c>
      <c r="BA36" s="184"/>
      <c r="BB36" s="184"/>
      <c r="BC36" s="184"/>
      <c r="BD36" s="184"/>
      <c r="BE36" s="184"/>
      <c r="BF36" s="184"/>
      <c r="BG36" s="184"/>
      <c r="BH36" s="184"/>
      <c r="BI36" s="184"/>
      <c r="BJ36" s="184"/>
      <c r="BK36" s="184"/>
      <c r="BL36" s="184"/>
      <c r="BM36" s="34">
        <f t="shared" si="115"/>
        <v>0</v>
      </c>
      <c r="BN36" s="34">
        <f t="shared" si="115"/>
        <v>0</v>
      </c>
      <c r="BO36" s="245"/>
      <c r="BP36" s="245"/>
      <c r="BQ36" s="245"/>
      <c r="BR36" s="245"/>
      <c r="BS36" s="245"/>
      <c r="BT36" s="245"/>
      <c r="BU36" s="245"/>
      <c r="BV36" s="245"/>
      <c r="BW36" s="245"/>
      <c r="BX36" s="245"/>
      <c r="BY36" s="245"/>
      <c r="BZ36" s="245"/>
      <c r="CA36" s="34">
        <f t="shared" si="116"/>
        <v>30000</v>
      </c>
      <c r="CB36" s="34">
        <f t="shared" si="116"/>
        <v>30000</v>
      </c>
      <c r="CC36" s="184"/>
      <c r="CD36" s="184"/>
      <c r="CE36" s="184"/>
      <c r="CF36" s="184"/>
      <c r="CG36" s="184"/>
      <c r="CH36" s="184"/>
      <c r="CI36" s="184"/>
      <c r="CJ36" s="184"/>
      <c r="CK36" s="184"/>
      <c r="CL36" s="184"/>
      <c r="CM36" s="184">
        <v>30000</v>
      </c>
      <c r="CN36" s="184">
        <v>30000</v>
      </c>
      <c r="CO36" s="34">
        <f t="shared" si="117"/>
        <v>0</v>
      </c>
      <c r="CP36" s="34">
        <f t="shared" si="117"/>
        <v>0</v>
      </c>
      <c r="CQ36" s="245"/>
      <c r="CR36" s="245"/>
      <c r="CS36" s="245"/>
      <c r="CT36" s="245"/>
      <c r="CU36" s="245"/>
      <c r="CV36" s="245"/>
      <c r="CW36" s="245"/>
      <c r="CX36" s="245"/>
      <c r="CY36" s="245"/>
      <c r="CZ36" s="302"/>
      <c r="DA36" s="302"/>
      <c r="DB36" s="302"/>
      <c r="DC36" s="226"/>
      <c r="DD36" s="226"/>
      <c r="DE36" s="226"/>
      <c r="DF36" s="226"/>
      <c r="DG36" s="226"/>
      <c r="DH36" s="226"/>
      <c r="DI36" s="226"/>
      <c r="DJ36" s="226"/>
      <c r="DK36" s="33"/>
      <c r="DL36" s="33"/>
      <c r="DM36" s="226"/>
    </row>
    <row r="37" spans="1:117" s="52" customFormat="1" ht="26.25" thickBot="1">
      <c r="A37" s="49" t="s">
        <v>38</v>
      </c>
      <c r="B37" s="250" t="s">
        <v>47</v>
      </c>
      <c r="C37" s="530" t="s">
        <v>449</v>
      </c>
      <c r="D37" s="531"/>
      <c r="E37" s="49" t="s">
        <v>43</v>
      </c>
      <c r="F37" s="49"/>
      <c r="G37" s="50" t="s">
        <v>48</v>
      </c>
      <c r="H37" s="27" t="s">
        <v>44</v>
      </c>
      <c r="I37" s="27" t="s">
        <v>45</v>
      </c>
      <c r="J37" s="50">
        <v>2017</v>
      </c>
      <c r="K37" s="50">
        <v>2022</v>
      </c>
      <c r="L37" s="50"/>
      <c r="M37" s="27">
        <f>+M38+M42+M45+M46+M47+M48+M49+M50+M51+M56+M57+M59</f>
        <v>864782.72719960008</v>
      </c>
      <c r="N37" s="27"/>
      <c r="O37" s="27">
        <f t="shared" ref="O37:CW37" si="118">+O38+O42+O45+O46+O47+O48+O49+O50+O51+O56+O57+O59</f>
        <v>1160497.6333633333</v>
      </c>
      <c r="P37" s="27">
        <f t="shared" si="118"/>
        <v>89929.670859999998</v>
      </c>
      <c r="Q37" s="27">
        <f t="shared" si="118"/>
        <v>89929.670859999998</v>
      </c>
      <c r="R37" s="27">
        <f t="shared" si="118"/>
        <v>630059.50633960008</v>
      </c>
      <c r="S37" s="27">
        <f t="shared" si="118"/>
        <v>501477.22281000006</v>
      </c>
      <c r="T37" s="27">
        <f t="shared" si="118"/>
        <v>121813.55</v>
      </c>
      <c r="U37" s="27">
        <f t="shared" si="118"/>
        <v>183952.33900000001</v>
      </c>
      <c r="V37" s="27">
        <f>+V38+V42+V45+V46+V47+V48+V49+V50+V51+V56+V57+V59+V58+V43</f>
        <v>54011.560199999993</v>
      </c>
      <c r="W37" s="27">
        <f>+W38+W42+W45+W46+W47+W48+W49+W50+W51+W56+W57+W59+W58+W43</f>
        <v>44190.62827999999</v>
      </c>
      <c r="X37" s="27">
        <f t="shared" ref="X37:AE37" si="119">+X38+X42+X45+X46+X47+X48+X49+X50+X51+X56+X57+X59+X43+X44+X58</f>
        <v>0</v>
      </c>
      <c r="Y37" s="27">
        <f t="shared" si="119"/>
        <v>0</v>
      </c>
      <c r="Z37" s="27">
        <f t="shared" si="119"/>
        <v>0</v>
      </c>
      <c r="AA37" s="27">
        <f t="shared" si="119"/>
        <v>0</v>
      </c>
      <c r="AB37" s="27">
        <f t="shared" si="119"/>
        <v>0</v>
      </c>
      <c r="AC37" s="27">
        <f t="shared" si="119"/>
        <v>4062.1958599999994</v>
      </c>
      <c r="AD37" s="27">
        <f t="shared" si="119"/>
        <v>0</v>
      </c>
      <c r="AE37" s="27">
        <f t="shared" si="119"/>
        <v>5758.7360600000002</v>
      </c>
      <c r="AF37" s="27"/>
      <c r="AG37" s="27">
        <f t="shared" si="118"/>
        <v>1000</v>
      </c>
      <c r="AH37" s="27">
        <f>+AH38+AH42+AH45+AH46+AH47+AH48+AH49+AH50+AH51+AH56+AH57+AH59</f>
        <v>363158.40069333336</v>
      </c>
      <c r="AI37" s="27">
        <f>SUM(AJ37:AR37)</f>
        <v>51902.792939999999</v>
      </c>
      <c r="AJ37" s="27">
        <f>+AJ38+AJ42+AJ45+AJ46+AJ47+AJ48+AJ49+AJ50+AJ51+AJ56+AJ57+AJ59+AJ43+AJ44+AJ58</f>
        <v>50422.387940000001</v>
      </c>
      <c r="AK37" s="27">
        <f t="shared" ref="AK37:AR37" si="120">+AK38+AK42+AK45+AK46+AK47+AK48+AK49+AK50+AK51+AK56+AK57+AK59+AK43+AK44+AK58</f>
        <v>1480.405</v>
      </c>
      <c r="AL37" s="27">
        <f t="shared" si="120"/>
        <v>0</v>
      </c>
      <c r="AM37" s="27">
        <f t="shared" si="120"/>
        <v>0</v>
      </c>
      <c r="AN37" s="27">
        <f t="shared" si="120"/>
        <v>0</v>
      </c>
      <c r="AO37" s="27">
        <f t="shared" si="120"/>
        <v>0</v>
      </c>
      <c r="AP37" s="27">
        <f t="shared" si="120"/>
        <v>0</v>
      </c>
      <c r="AQ37" s="27">
        <f t="shared" si="120"/>
        <v>0</v>
      </c>
      <c r="AR37" s="27">
        <f t="shared" si="120"/>
        <v>0</v>
      </c>
      <c r="AS37" s="27">
        <f t="shared" si="118"/>
        <v>21980</v>
      </c>
      <c r="AT37" s="27">
        <f t="shared" si="118"/>
        <v>21980</v>
      </c>
      <c r="AU37" s="27"/>
      <c r="AV37" s="27">
        <f t="shared" si="118"/>
        <v>0</v>
      </c>
      <c r="AW37" s="27">
        <f t="shared" si="118"/>
        <v>0</v>
      </c>
      <c r="AX37" s="27"/>
      <c r="AY37" s="27">
        <f t="shared" si="118"/>
        <v>115457.00258</v>
      </c>
      <c r="AZ37" s="27">
        <f t="shared" si="118"/>
        <v>118845.23986</v>
      </c>
      <c r="BA37" s="27">
        <f t="shared" si="118"/>
        <v>30862.220859999998</v>
      </c>
      <c r="BB37" s="27">
        <f t="shared" si="118"/>
        <v>30862.220859999998</v>
      </c>
      <c r="BC37" s="27">
        <f t="shared" si="118"/>
        <v>51989.231720000003</v>
      </c>
      <c r="BD37" s="27">
        <f t="shared" si="118"/>
        <v>51971.638000000006</v>
      </c>
      <c r="BE37" s="27">
        <f t="shared" si="118"/>
        <v>31605.550000000003</v>
      </c>
      <c r="BF37" s="27">
        <f t="shared" si="118"/>
        <v>35011.381000000001</v>
      </c>
      <c r="BG37" s="27">
        <f t="shared" si="118"/>
        <v>1000</v>
      </c>
      <c r="BH37" s="27">
        <f t="shared" si="118"/>
        <v>1000</v>
      </c>
      <c r="BI37" s="27">
        <f t="shared" si="118"/>
        <v>0</v>
      </c>
      <c r="BJ37" s="27">
        <f t="shared" si="118"/>
        <v>0</v>
      </c>
      <c r="BK37" s="27">
        <f t="shared" si="118"/>
        <v>0</v>
      </c>
      <c r="BL37" s="27">
        <f t="shared" si="118"/>
        <v>0</v>
      </c>
      <c r="BM37" s="27">
        <f t="shared" si="118"/>
        <v>0</v>
      </c>
      <c r="BN37" s="27">
        <f t="shared" si="118"/>
        <v>16341.998</v>
      </c>
      <c r="BO37" s="27">
        <f t="shared" si="118"/>
        <v>0</v>
      </c>
      <c r="BP37" s="27">
        <f t="shared" si="118"/>
        <v>0</v>
      </c>
      <c r="BQ37" s="27">
        <f t="shared" si="118"/>
        <v>0</v>
      </c>
      <c r="BR37" s="27">
        <f t="shared" si="118"/>
        <v>0</v>
      </c>
      <c r="BS37" s="27">
        <f t="shared" si="118"/>
        <v>0</v>
      </c>
      <c r="BT37" s="27">
        <f t="shared" si="118"/>
        <v>13461.067999999999</v>
      </c>
      <c r="BU37" s="27">
        <f t="shared" si="118"/>
        <v>0</v>
      </c>
      <c r="BV37" s="27">
        <f t="shared" si="118"/>
        <v>2880.93</v>
      </c>
      <c r="BW37" s="27">
        <f t="shared" si="118"/>
        <v>0</v>
      </c>
      <c r="BX37" s="27">
        <f t="shared" si="118"/>
        <v>0</v>
      </c>
      <c r="BY37" s="27">
        <f t="shared" si="118"/>
        <v>0</v>
      </c>
      <c r="BZ37" s="27">
        <f t="shared" si="118"/>
        <v>0</v>
      </c>
      <c r="CA37" s="27">
        <f t="shared" si="118"/>
        <v>508385.94</v>
      </c>
      <c r="CB37" s="27">
        <f t="shared" si="118"/>
        <v>671076.91550333332</v>
      </c>
      <c r="CC37" s="27">
        <f t="shared" si="118"/>
        <v>59067.45</v>
      </c>
      <c r="CD37" s="27">
        <f t="shared" si="118"/>
        <v>59067.45</v>
      </c>
      <c r="CE37" s="27">
        <f t="shared" si="118"/>
        <v>337130.49</v>
      </c>
      <c r="CF37" s="27">
        <f t="shared" si="118"/>
        <v>359325.02481000003</v>
      </c>
      <c r="CG37" s="27">
        <f t="shared" si="118"/>
        <v>90208</v>
      </c>
      <c r="CH37" s="27">
        <f t="shared" si="118"/>
        <v>0</v>
      </c>
      <c r="CI37" s="27">
        <f t="shared" si="118"/>
        <v>0</v>
      </c>
      <c r="CJ37" s="27">
        <f t="shared" si="118"/>
        <v>230704.44069333334</v>
      </c>
      <c r="CK37" s="27">
        <f t="shared" si="118"/>
        <v>21980</v>
      </c>
      <c r="CL37" s="27">
        <f t="shared" si="118"/>
        <v>21980</v>
      </c>
      <c r="CM37" s="27">
        <f t="shared" si="118"/>
        <v>0</v>
      </c>
      <c r="CN37" s="27">
        <f t="shared" si="118"/>
        <v>0</v>
      </c>
      <c r="CO37" s="27">
        <f t="shared" si="118"/>
        <v>240939.78461959999</v>
      </c>
      <c r="CP37" s="27">
        <f t="shared" si="118"/>
        <v>354233.48</v>
      </c>
      <c r="CQ37" s="27">
        <f t="shared" si="118"/>
        <v>0</v>
      </c>
      <c r="CR37" s="27">
        <f t="shared" si="118"/>
        <v>0</v>
      </c>
      <c r="CS37" s="27">
        <f t="shared" si="118"/>
        <v>240939.78461959999</v>
      </c>
      <c r="CT37" s="27">
        <f t="shared" si="118"/>
        <v>90180.56</v>
      </c>
      <c r="CU37" s="27">
        <f t="shared" si="118"/>
        <v>0</v>
      </c>
      <c r="CV37" s="27">
        <f t="shared" si="118"/>
        <v>135479.88999999998</v>
      </c>
      <c r="CW37" s="27">
        <f t="shared" si="118"/>
        <v>0</v>
      </c>
      <c r="CX37" s="27">
        <f t="shared" ref="CX37:DB37" si="121">+CX38+CX42+CX45+CX46+CX47+CX48+CX49+CX50+CX51+CX56+CX57+CX59</f>
        <v>128573.03</v>
      </c>
      <c r="CY37" s="27">
        <f t="shared" si="121"/>
        <v>0</v>
      </c>
      <c r="CZ37" s="27">
        <f t="shared" si="121"/>
        <v>0</v>
      </c>
      <c r="DA37" s="27">
        <f t="shared" si="121"/>
        <v>0</v>
      </c>
      <c r="DB37" s="27">
        <f t="shared" si="121"/>
        <v>0</v>
      </c>
      <c r="DC37" s="51"/>
      <c r="DD37" s="51"/>
      <c r="DE37" s="51"/>
      <c r="DF37" s="51"/>
      <c r="DG37" s="51"/>
      <c r="DH37" s="51"/>
      <c r="DI37" s="27" t="e">
        <f>+DI38+#REF!+#REF!+DI42+DI45+DI46+DI47+DI48</f>
        <v>#REF!</v>
      </c>
      <c r="DJ37" s="27" t="e">
        <f>+DJ38+#REF!+#REF!+DJ42+DJ45+DJ46+DJ47+DJ48</f>
        <v>#REF!</v>
      </c>
      <c r="DK37" s="27" t="e">
        <f>+DK38+#REF!+#REF!+DK42+DK45+DK46+DK47+DK48</f>
        <v>#REF!</v>
      </c>
      <c r="DL37" s="27" t="e">
        <f>+DL38+#REF!+#REF!+DL42+DL45+DL46+DL47+DL48</f>
        <v>#REF!</v>
      </c>
      <c r="DM37" s="27"/>
    </row>
    <row r="38" spans="1:117" s="52" customFormat="1" outlineLevel="1">
      <c r="A38" s="247" t="s">
        <v>23</v>
      </c>
      <c r="B38" s="251" t="s">
        <v>601</v>
      </c>
      <c r="C38" s="249" t="s">
        <v>370</v>
      </c>
      <c r="D38" s="297" t="s">
        <v>178</v>
      </c>
      <c r="E38" s="579" t="s">
        <v>4</v>
      </c>
      <c r="F38" s="320" t="e">
        <f>+I38/H38</f>
        <v>#REF!</v>
      </c>
      <c r="G38" s="50" t="s">
        <v>49</v>
      </c>
      <c r="H38" s="50" t="e">
        <f>+#REF!+H40+#REF!</f>
        <v>#REF!</v>
      </c>
      <c r="I38" s="50" t="e">
        <f>+#REF!+I40+#REF!</f>
        <v>#REF!</v>
      </c>
      <c r="J38" s="50">
        <v>2020</v>
      </c>
      <c r="K38" s="50">
        <v>2020</v>
      </c>
      <c r="L38" s="50"/>
      <c r="M38" s="27">
        <f t="shared" ref="M38:AW38" si="122">SUM(M39:M41)</f>
        <v>59478</v>
      </c>
      <c r="N38" s="27"/>
      <c r="O38" s="27">
        <f t="shared" si="122"/>
        <v>128573.03</v>
      </c>
      <c r="P38" s="27">
        <f t="shared" si="122"/>
        <v>0</v>
      </c>
      <c r="Q38" s="27">
        <f t="shared" si="122"/>
        <v>0</v>
      </c>
      <c r="R38" s="27">
        <f t="shared" si="122"/>
        <v>0</v>
      </c>
      <c r="S38" s="27">
        <f t="shared" si="122"/>
        <v>0</v>
      </c>
      <c r="T38" s="27">
        <f t="shared" si="122"/>
        <v>59478</v>
      </c>
      <c r="U38" s="27">
        <f>SUM(U39:U41)</f>
        <v>0</v>
      </c>
      <c r="V38" s="27">
        <f t="shared" ref="V38:AC38" si="123">SUM(V39:V41)</f>
        <v>56.062050000000006</v>
      </c>
      <c r="W38" s="27">
        <f>SUM(W39:W41)</f>
        <v>56.062050000000006</v>
      </c>
      <c r="X38" s="27">
        <f t="shared" si="123"/>
        <v>0</v>
      </c>
      <c r="Y38" s="27">
        <f t="shared" si="123"/>
        <v>0</v>
      </c>
      <c r="Z38" s="27">
        <f t="shared" si="123"/>
        <v>0</v>
      </c>
      <c r="AA38" s="27">
        <f t="shared" si="123"/>
        <v>0</v>
      </c>
      <c r="AB38" s="27">
        <f t="shared" si="123"/>
        <v>0</v>
      </c>
      <c r="AC38" s="27">
        <f t="shared" si="123"/>
        <v>0</v>
      </c>
      <c r="AD38" s="27">
        <f t="shared" ref="AD38" si="124">SUM(AD39:AD41)</f>
        <v>0</v>
      </c>
      <c r="AE38" s="27">
        <f t="shared" ref="AE38" si="125">SUM(AE39:AE41)</f>
        <v>0</v>
      </c>
      <c r="AF38" s="27"/>
      <c r="AG38" s="27">
        <f t="shared" si="122"/>
        <v>0</v>
      </c>
      <c r="AH38" s="27">
        <f>SUM(AH39:AH41)</f>
        <v>128573.03</v>
      </c>
      <c r="AI38" s="27">
        <f t="shared" si="39"/>
        <v>430</v>
      </c>
      <c r="AJ38" s="27">
        <f>SUM(AJ39:AJ41)</f>
        <v>430</v>
      </c>
      <c r="AK38" s="27">
        <f t="shared" ref="AK38:AR38" si="126">SUM(AK39:AK41)</f>
        <v>0</v>
      </c>
      <c r="AL38" s="27">
        <f t="shared" si="126"/>
        <v>0</v>
      </c>
      <c r="AM38" s="27">
        <f t="shared" si="126"/>
        <v>0</v>
      </c>
      <c r="AN38" s="27">
        <f t="shared" si="126"/>
        <v>0</v>
      </c>
      <c r="AO38" s="27">
        <f t="shared" si="126"/>
        <v>0</v>
      </c>
      <c r="AP38" s="27">
        <f t="shared" si="126"/>
        <v>0</v>
      </c>
      <c r="AQ38" s="27">
        <f t="shared" si="126"/>
        <v>0</v>
      </c>
      <c r="AR38" s="27">
        <f t="shared" si="126"/>
        <v>0</v>
      </c>
      <c r="AS38" s="27">
        <f t="shared" si="122"/>
        <v>0</v>
      </c>
      <c r="AT38" s="27">
        <f t="shared" si="122"/>
        <v>0</v>
      </c>
      <c r="AU38" s="27"/>
      <c r="AV38" s="27">
        <f t="shared" si="122"/>
        <v>0</v>
      </c>
      <c r="AW38" s="27">
        <f t="shared" si="122"/>
        <v>0</v>
      </c>
      <c r="AX38" s="27"/>
      <c r="AY38" s="34">
        <f t="shared" ref="AY38:AZ41" si="127">+BA38+BC38+BE38+BG38+BI38+BK38</f>
        <v>750</v>
      </c>
      <c r="AZ38" s="34">
        <f t="shared" si="127"/>
        <v>0</v>
      </c>
      <c r="BA38" s="27">
        <f t="shared" ref="BA38:CO38" si="128">SUM(BA39:BA40)</f>
        <v>0</v>
      </c>
      <c r="BB38" s="27">
        <f t="shared" si="128"/>
        <v>0</v>
      </c>
      <c r="BC38" s="27">
        <f t="shared" si="128"/>
        <v>0</v>
      </c>
      <c r="BD38" s="27">
        <f t="shared" si="128"/>
        <v>0</v>
      </c>
      <c r="BE38" s="27">
        <f t="shared" si="128"/>
        <v>750</v>
      </c>
      <c r="BF38" s="27">
        <f t="shared" si="128"/>
        <v>0</v>
      </c>
      <c r="BG38" s="27">
        <f t="shared" si="128"/>
        <v>0</v>
      </c>
      <c r="BH38" s="27">
        <f t="shared" si="128"/>
        <v>0</v>
      </c>
      <c r="BI38" s="27">
        <f t="shared" si="128"/>
        <v>0</v>
      </c>
      <c r="BJ38" s="27">
        <f t="shared" si="128"/>
        <v>0</v>
      </c>
      <c r="BK38" s="27">
        <f t="shared" si="128"/>
        <v>0</v>
      </c>
      <c r="BL38" s="27">
        <f t="shared" si="128"/>
        <v>0</v>
      </c>
      <c r="BM38" s="27">
        <f t="shared" si="128"/>
        <v>0</v>
      </c>
      <c r="BN38" s="27">
        <f t="shared" si="128"/>
        <v>0</v>
      </c>
      <c r="BO38" s="27">
        <f t="shared" si="128"/>
        <v>0</v>
      </c>
      <c r="BP38" s="27">
        <f t="shared" si="128"/>
        <v>0</v>
      </c>
      <c r="BQ38" s="27">
        <f t="shared" si="128"/>
        <v>0</v>
      </c>
      <c r="BR38" s="27">
        <f t="shared" si="128"/>
        <v>0</v>
      </c>
      <c r="BS38" s="27">
        <f t="shared" si="128"/>
        <v>0</v>
      </c>
      <c r="BT38" s="27">
        <f t="shared" si="128"/>
        <v>0</v>
      </c>
      <c r="BU38" s="27">
        <f t="shared" si="128"/>
        <v>0</v>
      </c>
      <c r="BV38" s="27">
        <f t="shared" si="128"/>
        <v>0</v>
      </c>
      <c r="BW38" s="27">
        <f t="shared" si="128"/>
        <v>0</v>
      </c>
      <c r="BX38" s="27">
        <f t="shared" si="128"/>
        <v>0</v>
      </c>
      <c r="BY38" s="27">
        <f t="shared" si="128"/>
        <v>0</v>
      </c>
      <c r="BZ38" s="27">
        <f t="shared" si="128"/>
        <v>0</v>
      </c>
      <c r="CA38" s="27">
        <f t="shared" si="128"/>
        <v>58728</v>
      </c>
      <c r="CB38" s="27">
        <f t="shared" si="128"/>
        <v>0</v>
      </c>
      <c r="CC38" s="27">
        <f t="shared" si="128"/>
        <v>0</v>
      </c>
      <c r="CD38" s="27">
        <f t="shared" si="128"/>
        <v>0</v>
      </c>
      <c r="CE38" s="27">
        <f t="shared" si="128"/>
        <v>0</v>
      </c>
      <c r="CF38" s="27">
        <f t="shared" si="128"/>
        <v>0</v>
      </c>
      <c r="CG38" s="27">
        <f t="shared" si="128"/>
        <v>58728</v>
      </c>
      <c r="CH38" s="27">
        <f t="shared" si="128"/>
        <v>0</v>
      </c>
      <c r="CI38" s="27">
        <f t="shared" si="128"/>
        <v>0</v>
      </c>
      <c r="CJ38" s="27">
        <f t="shared" si="128"/>
        <v>0</v>
      </c>
      <c r="CK38" s="27">
        <f t="shared" si="128"/>
        <v>0</v>
      </c>
      <c r="CL38" s="27">
        <f t="shared" si="128"/>
        <v>0</v>
      </c>
      <c r="CM38" s="27">
        <f t="shared" si="128"/>
        <v>0</v>
      </c>
      <c r="CN38" s="27">
        <f t="shared" si="128"/>
        <v>0</v>
      </c>
      <c r="CO38" s="27">
        <f t="shared" si="128"/>
        <v>0</v>
      </c>
      <c r="CP38" s="34">
        <f t="shared" ref="CP38:CP41" si="129">+CR38+CT38+CV38+CX38+CZ38+DB38</f>
        <v>128573.03</v>
      </c>
      <c r="CQ38" s="27">
        <f t="shared" ref="CQ38:CW38" si="130">SUM(CQ39:CQ40)</f>
        <v>0</v>
      </c>
      <c r="CR38" s="27">
        <f t="shared" si="130"/>
        <v>0</v>
      </c>
      <c r="CS38" s="27">
        <f t="shared" si="130"/>
        <v>0</v>
      </c>
      <c r="CT38" s="27">
        <f t="shared" si="130"/>
        <v>0</v>
      </c>
      <c r="CU38" s="27">
        <f t="shared" si="130"/>
        <v>0</v>
      </c>
      <c r="CV38" s="27">
        <f t="shared" si="130"/>
        <v>0</v>
      </c>
      <c r="CW38" s="27">
        <f t="shared" si="130"/>
        <v>0</v>
      </c>
      <c r="CX38" s="27">
        <f>SUM(CX39:CX41)</f>
        <v>128573.03</v>
      </c>
      <c r="CY38" s="27">
        <f>SUM(CY39:CY40)</f>
        <v>0</v>
      </c>
      <c r="CZ38" s="27">
        <f>SUM(CZ39:CZ40)</f>
        <v>0</v>
      </c>
      <c r="DA38" s="27">
        <f>SUM(DA39:DA40)</f>
        <v>0</v>
      </c>
      <c r="DB38" s="27">
        <f>SUM(DB39:DB40)</f>
        <v>0</v>
      </c>
      <c r="DC38" s="51"/>
      <c r="DD38" s="51"/>
      <c r="DE38" s="51"/>
      <c r="DF38" s="51"/>
      <c r="DG38" s="51"/>
      <c r="DH38" s="51"/>
      <c r="DI38" s="27">
        <v>4645.2341759999981</v>
      </c>
      <c r="DJ38" s="27">
        <f>+'[61]Кэш-Фло-1'!$F$65</f>
        <v>10956.930592743112</v>
      </c>
      <c r="DK38" s="51"/>
      <c r="DL38" s="51"/>
      <c r="DM38" s="27">
        <v>8.1</v>
      </c>
    </row>
    <row r="39" spans="1:117" s="35" customFormat="1" ht="35.25" customHeight="1" outlineLevel="3">
      <c r="A39" s="248"/>
      <c r="B39" s="252" t="s">
        <v>574</v>
      </c>
      <c r="C39" s="76" t="s">
        <v>145</v>
      </c>
      <c r="D39" s="60" t="s">
        <v>178</v>
      </c>
      <c r="E39" s="580"/>
      <c r="F39" s="301"/>
      <c r="G39" s="245" t="s">
        <v>49</v>
      </c>
      <c r="H39" s="245"/>
      <c r="I39" s="245"/>
      <c r="J39" s="245">
        <v>2020</v>
      </c>
      <c r="K39" s="245">
        <v>2020</v>
      </c>
      <c r="L39" s="245"/>
      <c r="M39" s="34">
        <f>+P39+R39+T39+AG39+AS39+AV39</f>
        <v>45258</v>
      </c>
      <c r="N39" s="34"/>
      <c r="O39" s="34">
        <f t="shared" ref="O39:O41" si="131">+Q39+S39+U39+AH39+AT39+AW39</f>
        <v>80937.86</v>
      </c>
      <c r="P39" s="34">
        <f t="shared" ref="P39:P41" si="132">BA39+BO39+CC39+CQ39</f>
        <v>0</v>
      </c>
      <c r="Q39" s="34">
        <f t="shared" ref="Q39:Q41" si="133">BB39+BP39+CD39+CR39</f>
        <v>0</v>
      </c>
      <c r="R39" s="34">
        <f t="shared" ref="R39:R41" si="134">BC39+BQ39+CE39+CS39</f>
        <v>0</v>
      </c>
      <c r="S39" s="34">
        <f t="shared" ref="S39:S41" si="135">BD39+BR39+CF39+CT39</f>
        <v>0</v>
      </c>
      <c r="T39" s="34">
        <f t="shared" ref="T39:T41" si="136">BE39+BS39+CG39+CU39</f>
        <v>45258</v>
      </c>
      <c r="U39" s="34">
        <f t="shared" ref="U39:U41" si="137">BF39+BT39+CH39+CV39</f>
        <v>0</v>
      </c>
      <c r="V39" s="66">
        <f t="shared" si="64"/>
        <v>56.062050000000006</v>
      </c>
      <c r="W39" s="342">
        <v>56.062050000000006</v>
      </c>
      <c r="X39" s="34"/>
      <c r="Y39" s="34"/>
      <c r="Z39" s="34"/>
      <c r="AA39" s="34"/>
      <c r="AB39" s="34"/>
      <c r="AC39" s="34"/>
      <c r="AD39" s="34"/>
      <c r="AE39" s="34"/>
      <c r="AF39" s="34"/>
      <c r="AG39" s="34">
        <f t="shared" ref="AG39:AG41" si="138">BG39+BU39+CI39+CW39</f>
        <v>0</v>
      </c>
      <c r="AH39" s="34">
        <f t="shared" ref="AH39:AH41" si="139">BH39+BV39+CJ39+CX39</f>
        <v>80937.86</v>
      </c>
      <c r="AI39" s="34">
        <f t="shared" si="39"/>
        <v>430</v>
      </c>
      <c r="AJ39" s="342">
        <v>430</v>
      </c>
      <c r="AK39" s="34"/>
      <c r="AL39" s="34"/>
      <c r="AM39" s="34"/>
      <c r="AN39" s="34"/>
      <c r="AO39" s="34"/>
      <c r="AP39" s="34"/>
      <c r="AQ39" s="34"/>
      <c r="AR39" s="34"/>
      <c r="AS39" s="34">
        <f t="shared" ref="AS39:AS41" si="140">BI39+BW39+CK39+CY39</f>
        <v>0</v>
      </c>
      <c r="AT39" s="34">
        <f t="shared" ref="AT39:AT41" si="141">BJ39+BX39+CL39+CZ39</f>
        <v>0</v>
      </c>
      <c r="AU39" s="34"/>
      <c r="AV39" s="34">
        <f t="shared" ref="AV39:AV41" si="142">BK39+BY39+CM39+DA39</f>
        <v>0</v>
      </c>
      <c r="AW39" s="34">
        <f t="shared" ref="AW39:AW41" si="143">BL39+BZ39+CN39+DB39</f>
        <v>0</v>
      </c>
      <c r="AX39" s="34"/>
      <c r="AY39" s="34">
        <f>+BA39+BC39+BE39+BG39+BI39+BK39</f>
        <v>500</v>
      </c>
      <c r="AZ39" s="34">
        <f t="shared" si="127"/>
        <v>0</v>
      </c>
      <c r="BA39" s="34">
        <v>0</v>
      </c>
      <c r="BB39" s="34"/>
      <c r="BC39" s="34"/>
      <c r="BD39" s="34"/>
      <c r="BE39" s="34">
        <v>500</v>
      </c>
      <c r="BF39" s="34"/>
      <c r="BG39" s="34"/>
      <c r="BH39" s="34">
        <v>0</v>
      </c>
      <c r="BI39" s="34"/>
      <c r="BJ39" s="34"/>
      <c r="BK39" s="34"/>
      <c r="BL39" s="34"/>
      <c r="BM39" s="34">
        <f t="shared" ref="BM39:BM41" si="144">BO39+BQ39+BS39+BU39+BW39+BY39</f>
        <v>0</v>
      </c>
      <c r="BN39" s="34">
        <f t="shared" ref="BN39:BN41" si="145">BP39+BR39+BT39+BV39+BX39+BZ39</f>
        <v>0</v>
      </c>
      <c r="BO39" s="245"/>
      <c r="BP39" s="245"/>
      <c r="BQ39" s="245"/>
      <c r="BR39" s="245"/>
      <c r="BS39" s="245"/>
      <c r="BT39" s="245"/>
      <c r="BU39" s="245"/>
      <c r="BV39" s="245"/>
      <c r="BW39" s="245"/>
      <c r="BX39" s="245"/>
      <c r="BY39" s="245"/>
      <c r="BZ39" s="245"/>
      <c r="CA39" s="34">
        <f t="shared" ref="CA39:CB40" si="146">+CC39+CE39+CG39+CI39+CK39+CM39</f>
        <v>44758</v>
      </c>
      <c r="CB39" s="34">
        <f t="shared" si="146"/>
        <v>0</v>
      </c>
      <c r="CC39" s="245"/>
      <c r="CD39" s="245"/>
      <c r="CE39" s="245"/>
      <c r="CF39" s="245"/>
      <c r="CG39" s="34">
        <v>44758</v>
      </c>
      <c r="CH39" s="34"/>
      <c r="CI39" s="245"/>
      <c r="CJ39" s="34"/>
      <c r="CK39" s="245"/>
      <c r="CL39" s="245"/>
      <c r="CM39" s="245"/>
      <c r="CN39" s="245"/>
      <c r="CO39" s="34">
        <f t="shared" ref="CO39:CO41" si="147">+CQ39+CS39+CU39+CW39+CY39+DA39</f>
        <v>0</v>
      </c>
      <c r="CP39" s="34">
        <f t="shared" si="129"/>
        <v>80937.86</v>
      </c>
      <c r="CQ39" s="245"/>
      <c r="CR39" s="245"/>
      <c r="CS39" s="245"/>
      <c r="CT39" s="245"/>
      <c r="CU39" s="245"/>
      <c r="CV39" s="245"/>
      <c r="CW39" s="245"/>
      <c r="CX39" s="245">
        <v>80937.86</v>
      </c>
      <c r="CY39" s="245"/>
      <c r="CZ39" s="302"/>
      <c r="DA39" s="302"/>
      <c r="DB39" s="302"/>
      <c r="DC39" s="226">
        <v>0</v>
      </c>
      <c r="DD39" s="226">
        <v>1</v>
      </c>
      <c r="DE39" s="226">
        <v>1</v>
      </c>
      <c r="DF39" s="226">
        <v>0</v>
      </c>
      <c r="DG39" s="226">
        <v>1</v>
      </c>
      <c r="DH39" s="226">
        <f>SUM(DC39:DG39)</f>
        <v>3</v>
      </c>
      <c r="DI39" s="226"/>
      <c r="DJ39" s="226"/>
      <c r="DK39" s="33"/>
      <c r="DL39" s="33"/>
      <c r="DM39" s="33"/>
    </row>
    <row r="40" spans="1:117" s="35" customFormat="1" ht="26.25" customHeight="1" outlineLevel="3">
      <c r="A40" s="248"/>
      <c r="B40" s="252" t="s">
        <v>134</v>
      </c>
      <c r="C40" s="76" t="s">
        <v>146</v>
      </c>
      <c r="D40" s="60" t="s">
        <v>178</v>
      </c>
      <c r="E40" s="580"/>
      <c r="F40" s="301"/>
      <c r="G40" s="245" t="s">
        <v>49</v>
      </c>
      <c r="H40" s="245">
        <v>4.9000000000000004</v>
      </c>
      <c r="I40" s="245">
        <v>16</v>
      </c>
      <c r="J40" s="245">
        <v>2020</v>
      </c>
      <c r="K40" s="245">
        <v>2020</v>
      </c>
      <c r="L40" s="245"/>
      <c r="M40" s="34">
        <f>+P40+R40+T40+AG40+AS40+AV40</f>
        <v>14220</v>
      </c>
      <c r="N40" s="34"/>
      <c r="O40" s="34">
        <f t="shared" si="131"/>
        <v>16308.270000000002</v>
      </c>
      <c r="P40" s="34">
        <f t="shared" si="132"/>
        <v>0</v>
      </c>
      <c r="Q40" s="34">
        <f t="shared" si="133"/>
        <v>0</v>
      </c>
      <c r="R40" s="34">
        <f t="shared" si="134"/>
        <v>0</v>
      </c>
      <c r="S40" s="34">
        <f t="shared" si="135"/>
        <v>0</v>
      </c>
      <c r="T40" s="34">
        <f t="shared" si="136"/>
        <v>14220</v>
      </c>
      <c r="U40" s="34">
        <f t="shared" si="137"/>
        <v>0</v>
      </c>
      <c r="V40" s="66">
        <f t="shared" si="64"/>
        <v>0</v>
      </c>
      <c r="W40" s="34"/>
      <c r="X40" s="34"/>
      <c r="Y40" s="34"/>
      <c r="Z40" s="34"/>
      <c r="AA40" s="34"/>
      <c r="AB40" s="34"/>
      <c r="AC40" s="34"/>
      <c r="AD40" s="34"/>
      <c r="AE40" s="34"/>
      <c r="AF40" s="34"/>
      <c r="AG40" s="34">
        <f t="shared" si="138"/>
        <v>0</v>
      </c>
      <c r="AH40" s="34">
        <f t="shared" si="139"/>
        <v>16308.270000000002</v>
      </c>
      <c r="AI40" s="34">
        <f t="shared" si="39"/>
        <v>0</v>
      </c>
      <c r="AJ40" s="34"/>
      <c r="AK40" s="34"/>
      <c r="AL40" s="34"/>
      <c r="AM40" s="34"/>
      <c r="AN40" s="34"/>
      <c r="AO40" s="34"/>
      <c r="AP40" s="34"/>
      <c r="AQ40" s="34"/>
      <c r="AR40" s="34"/>
      <c r="AS40" s="34">
        <f t="shared" si="140"/>
        <v>0</v>
      </c>
      <c r="AT40" s="34">
        <f t="shared" si="141"/>
        <v>0</v>
      </c>
      <c r="AU40" s="34"/>
      <c r="AV40" s="34">
        <f t="shared" si="142"/>
        <v>0</v>
      </c>
      <c r="AW40" s="34">
        <f t="shared" si="143"/>
        <v>0</v>
      </c>
      <c r="AX40" s="34"/>
      <c r="AY40" s="34">
        <f t="shared" ref="AY40:AY41" si="148">+BA40+BC40+BE40+BG40+BI40+BK40</f>
        <v>250</v>
      </c>
      <c r="AZ40" s="34">
        <f t="shared" si="127"/>
        <v>0</v>
      </c>
      <c r="BA40" s="34">
        <v>0</v>
      </c>
      <c r="BB40" s="34"/>
      <c r="BC40" s="34"/>
      <c r="BD40" s="34"/>
      <c r="BE40" s="34">
        <v>250</v>
      </c>
      <c r="BF40" s="34"/>
      <c r="BG40" s="34"/>
      <c r="BH40" s="34">
        <v>0</v>
      </c>
      <c r="BI40" s="34"/>
      <c r="BJ40" s="34"/>
      <c r="BK40" s="34"/>
      <c r="BL40" s="34"/>
      <c r="BM40" s="34">
        <f t="shared" si="144"/>
        <v>0</v>
      </c>
      <c r="BN40" s="34">
        <f t="shared" si="145"/>
        <v>0</v>
      </c>
      <c r="BO40" s="245"/>
      <c r="BP40" s="245"/>
      <c r="BQ40" s="245"/>
      <c r="BR40" s="245"/>
      <c r="BS40" s="245"/>
      <c r="BT40" s="245"/>
      <c r="BU40" s="245"/>
      <c r="BV40" s="245"/>
      <c r="BW40" s="245"/>
      <c r="BX40" s="245"/>
      <c r="BY40" s="245"/>
      <c r="BZ40" s="245"/>
      <c r="CA40" s="34">
        <f t="shared" si="146"/>
        <v>13970</v>
      </c>
      <c r="CB40" s="34">
        <f t="shared" si="146"/>
        <v>0</v>
      </c>
      <c r="CC40" s="245"/>
      <c r="CD40" s="245"/>
      <c r="CE40" s="245"/>
      <c r="CF40" s="245"/>
      <c r="CG40" s="34">
        <v>13970</v>
      </c>
      <c r="CH40" s="34"/>
      <c r="CI40" s="245"/>
      <c r="CJ40" s="219"/>
      <c r="CK40" s="245"/>
      <c r="CL40" s="245"/>
      <c r="CM40" s="245"/>
      <c r="CN40" s="245"/>
      <c r="CO40" s="34">
        <f t="shared" si="147"/>
        <v>0</v>
      </c>
      <c r="CP40" s="34">
        <f t="shared" si="129"/>
        <v>16308.270000000002</v>
      </c>
      <c r="CQ40" s="245"/>
      <c r="CR40" s="245"/>
      <c r="CS40" s="245"/>
      <c r="CT40" s="245"/>
      <c r="CU40" s="245"/>
      <c r="CV40" s="245"/>
      <c r="CW40" s="245"/>
      <c r="CX40" s="245">
        <v>16308.270000000002</v>
      </c>
      <c r="CY40" s="245"/>
      <c r="CZ40" s="302"/>
      <c r="DA40" s="302"/>
      <c r="DB40" s="302"/>
      <c r="DC40" s="226">
        <v>0</v>
      </c>
      <c r="DD40" s="226">
        <v>1</v>
      </c>
      <c r="DE40" s="226">
        <v>1</v>
      </c>
      <c r="DF40" s="226">
        <v>0</v>
      </c>
      <c r="DG40" s="226">
        <v>1</v>
      </c>
      <c r="DH40" s="226">
        <f>SUM(DC40:DG40)</f>
        <v>3</v>
      </c>
      <c r="DI40" s="226"/>
      <c r="DJ40" s="226"/>
      <c r="DK40" s="33"/>
      <c r="DL40" s="33"/>
      <c r="DM40" s="33"/>
    </row>
    <row r="41" spans="1:117" s="35" customFormat="1" ht="26.25" customHeight="1" outlineLevel="3" thickBot="1">
      <c r="A41" s="248"/>
      <c r="B41" s="260" t="s">
        <v>544</v>
      </c>
      <c r="C41" s="76"/>
      <c r="D41" s="60"/>
      <c r="E41" s="301"/>
      <c r="F41" s="301"/>
      <c r="G41" s="245"/>
      <c r="H41" s="245"/>
      <c r="I41" s="245"/>
      <c r="J41" s="245">
        <v>2020</v>
      </c>
      <c r="K41" s="245">
        <v>2020</v>
      </c>
      <c r="L41" s="245"/>
      <c r="M41" s="34">
        <f>+P41+R41+T41+AG41+AS41+AV41</f>
        <v>0</v>
      </c>
      <c r="N41" s="34"/>
      <c r="O41" s="34">
        <f t="shared" si="131"/>
        <v>31326.9</v>
      </c>
      <c r="P41" s="34">
        <f t="shared" si="132"/>
        <v>0</v>
      </c>
      <c r="Q41" s="34">
        <f t="shared" si="133"/>
        <v>0</v>
      </c>
      <c r="R41" s="34">
        <f t="shared" si="134"/>
        <v>0</v>
      </c>
      <c r="S41" s="34">
        <f t="shared" si="135"/>
        <v>0</v>
      </c>
      <c r="T41" s="34">
        <f t="shared" si="136"/>
        <v>0</v>
      </c>
      <c r="U41" s="34">
        <f t="shared" si="137"/>
        <v>0</v>
      </c>
      <c r="V41" s="66">
        <f t="shared" si="64"/>
        <v>0</v>
      </c>
      <c r="W41" s="34"/>
      <c r="X41" s="34"/>
      <c r="Y41" s="34"/>
      <c r="Z41" s="34"/>
      <c r="AA41" s="34"/>
      <c r="AB41" s="34"/>
      <c r="AC41" s="34"/>
      <c r="AD41" s="34"/>
      <c r="AE41" s="34"/>
      <c r="AF41" s="34"/>
      <c r="AG41" s="34">
        <f t="shared" si="138"/>
        <v>0</v>
      </c>
      <c r="AH41" s="34">
        <f t="shared" si="139"/>
        <v>31326.9</v>
      </c>
      <c r="AI41" s="34">
        <f t="shared" si="39"/>
        <v>0</v>
      </c>
      <c r="AJ41" s="34"/>
      <c r="AK41" s="34"/>
      <c r="AL41" s="34"/>
      <c r="AM41" s="34"/>
      <c r="AN41" s="34"/>
      <c r="AO41" s="34"/>
      <c r="AP41" s="34"/>
      <c r="AQ41" s="34"/>
      <c r="AR41" s="34"/>
      <c r="AS41" s="34">
        <f t="shared" si="140"/>
        <v>0</v>
      </c>
      <c r="AT41" s="34">
        <f t="shared" si="141"/>
        <v>0</v>
      </c>
      <c r="AU41" s="34"/>
      <c r="AV41" s="34">
        <f t="shared" si="142"/>
        <v>0</v>
      </c>
      <c r="AW41" s="34">
        <f t="shared" si="143"/>
        <v>0</v>
      </c>
      <c r="AX41" s="34"/>
      <c r="AY41" s="34">
        <f t="shared" si="148"/>
        <v>0</v>
      </c>
      <c r="AZ41" s="34">
        <f t="shared" si="127"/>
        <v>0</v>
      </c>
      <c r="BA41" s="34"/>
      <c r="BB41" s="34"/>
      <c r="BC41" s="34"/>
      <c r="BD41" s="34"/>
      <c r="BE41" s="34"/>
      <c r="BF41" s="34"/>
      <c r="BG41" s="34"/>
      <c r="BH41" s="34"/>
      <c r="BI41" s="34"/>
      <c r="BJ41" s="34"/>
      <c r="BK41" s="34"/>
      <c r="BL41" s="34"/>
      <c r="BM41" s="34">
        <f t="shared" si="144"/>
        <v>0</v>
      </c>
      <c r="BN41" s="34">
        <f t="shared" si="145"/>
        <v>0</v>
      </c>
      <c r="BO41" s="245"/>
      <c r="BP41" s="245"/>
      <c r="BQ41" s="245"/>
      <c r="BR41" s="245"/>
      <c r="BS41" s="245"/>
      <c r="BT41" s="245"/>
      <c r="BU41" s="245"/>
      <c r="BV41" s="245"/>
      <c r="BW41" s="245"/>
      <c r="BX41" s="245"/>
      <c r="BY41" s="245"/>
      <c r="BZ41" s="245"/>
      <c r="CA41" s="34"/>
      <c r="CB41" s="34"/>
      <c r="CC41" s="245"/>
      <c r="CD41" s="245"/>
      <c r="CE41" s="245"/>
      <c r="CF41" s="245"/>
      <c r="CG41" s="34"/>
      <c r="CH41" s="34"/>
      <c r="CI41" s="245"/>
      <c r="CJ41" s="219"/>
      <c r="CK41" s="245"/>
      <c r="CL41" s="245"/>
      <c r="CM41" s="245"/>
      <c r="CN41" s="245"/>
      <c r="CO41" s="34">
        <f t="shared" si="147"/>
        <v>0</v>
      </c>
      <c r="CP41" s="34">
        <f t="shared" si="129"/>
        <v>31326.9</v>
      </c>
      <c r="CQ41" s="245"/>
      <c r="CR41" s="245"/>
      <c r="CS41" s="245"/>
      <c r="CT41" s="245"/>
      <c r="CU41" s="245"/>
      <c r="CV41" s="245"/>
      <c r="CW41" s="245"/>
      <c r="CX41" s="245">
        <v>31326.9</v>
      </c>
      <c r="CY41" s="245"/>
      <c r="CZ41" s="302"/>
      <c r="DA41" s="302"/>
      <c r="DB41" s="302"/>
      <c r="DC41" s="226"/>
      <c r="DD41" s="226"/>
      <c r="DE41" s="226"/>
      <c r="DF41" s="226"/>
      <c r="DG41" s="226"/>
      <c r="DH41" s="226"/>
      <c r="DI41" s="226"/>
      <c r="DJ41" s="226"/>
      <c r="DK41" s="33"/>
      <c r="DL41" s="33"/>
      <c r="DM41" s="33"/>
    </row>
    <row r="42" spans="1:117" s="183" customFormat="1" ht="38.25" outlineLevel="1">
      <c r="A42" s="313" t="s">
        <v>24</v>
      </c>
      <c r="B42" s="60" t="s">
        <v>242</v>
      </c>
      <c r="C42" s="60" t="s">
        <v>141</v>
      </c>
      <c r="D42" s="60" t="s">
        <v>183</v>
      </c>
      <c r="E42" s="313" t="s">
        <v>39</v>
      </c>
      <c r="F42" s="313"/>
      <c r="G42" s="245" t="s">
        <v>5</v>
      </c>
      <c r="H42" s="313"/>
      <c r="I42" s="313">
        <v>0.8</v>
      </c>
      <c r="J42" s="313">
        <v>2017</v>
      </c>
      <c r="K42" s="313">
        <v>2017</v>
      </c>
      <c r="L42" s="333"/>
      <c r="M42" s="34">
        <f>+P42+R42+T42+AG42+AS42+AV42</f>
        <v>21539.19903</v>
      </c>
      <c r="N42" s="34"/>
      <c r="O42" s="34">
        <f t="shared" ref="O42:O47" si="149">+Q42+S42+U42+AH42+AT42+AW42</f>
        <v>21539.19903</v>
      </c>
      <c r="P42" s="34">
        <f t="shared" ref="P42:U42" si="150">BA42+BO42+CC42+CQ42</f>
        <v>21539.19903</v>
      </c>
      <c r="Q42" s="34">
        <f t="shared" si="150"/>
        <v>21539.19903</v>
      </c>
      <c r="R42" s="34">
        <f t="shared" si="150"/>
        <v>0</v>
      </c>
      <c r="S42" s="34">
        <f t="shared" si="150"/>
        <v>0</v>
      </c>
      <c r="T42" s="34">
        <f t="shared" si="150"/>
        <v>0</v>
      </c>
      <c r="U42" s="34">
        <f t="shared" si="150"/>
        <v>0</v>
      </c>
      <c r="V42" s="66">
        <f t="shared" si="64"/>
        <v>8307.0038600000007</v>
      </c>
      <c r="W42" s="342">
        <f>5473.27986+2833.724</f>
        <v>8307.0038600000007</v>
      </c>
      <c r="X42" s="34"/>
      <c r="Y42" s="34"/>
      <c r="Z42" s="34"/>
      <c r="AA42" s="34"/>
      <c r="AB42" s="34"/>
      <c r="AC42" s="34"/>
      <c r="AD42" s="34"/>
      <c r="AE42" s="34"/>
      <c r="AF42" s="34"/>
      <c r="AG42" s="34">
        <f>BG42+BU42+CI42+CW42</f>
        <v>0</v>
      </c>
      <c r="AH42" s="34">
        <f>BH42+BV42+CJ42+CX42</f>
        <v>0</v>
      </c>
      <c r="AI42" s="34">
        <f t="shared" si="39"/>
        <v>0</v>
      </c>
      <c r="AJ42" s="34"/>
      <c r="AK42" s="34"/>
      <c r="AL42" s="34"/>
      <c r="AM42" s="34"/>
      <c r="AN42" s="34"/>
      <c r="AO42" s="34"/>
      <c r="AP42" s="34"/>
      <c r="AQ42" s="34"/>
      <c r="AR42" s="34"/>
      <c r="AS42" s="34">
        <f>BI42+BW42+CK42+CY42</f>
        <v>0</v>
      </c>
      <c r="AT42" s="34">
        <f>BJ42+BX42+CL42+CZ42</f>
        <v>0</v>
      </c>
      <c r="AU42" s="34"/>
      <c r="AV42" s="34">
        <f t="shared" ref="AV42:AW47" si="151">BK42+BY42+CM42+DA42</f>
        <v>0</v>
      </c>
      <c r="AW42" s="34">
        <f t="shared" si="151"/>
        <v>0</v>
      </c>
      <c r="AX42" s="34"/>
      <c r="AY42" s="34">
        <f t="shared" ref="AY42:AY46" si="152">+BA42+BC42+BE42+BG42+BI42+BK42</f>
        <v>21539.19903</v>
      </c>
      <c r="AZ42" s="34">
        <f t="shared" ref="AZ42:AZ46" si="153">+BB42+BD42+BF42+BH42+BJ42+BL42</f>
        <v>21539.19903</v>
      </c>
      <c r="BA42" s="34">
        <v>21539.19903</v>
      </c>
      <c r="BB42" s="34">
        <v>21539.19903</v>
      </c>
      <c r="BC42" s="245"/>
      <c r="BD42" s="245"/>
      <c r="BE42" s="245"/>
      <c r="BF42" s="245"/>
      <c r="BG42" s="245"/>
      <c r="BH42" s="245"/>
      <c r="BI42" s="245"/>
      <c r="BJ42" s="245"/>
      <c r="BK42" s="47"/>
      <c r="BL42" s="47"/>
      <c r="BM42" s="34">
        <f t="shared" ref="BM42:BM47" si="154">BO42+BQ42+BS42+BU42+BW42+BY42</f>
        <v>0</v>
      </c>
      <c r="BN42" s="34">
        <f t="shared" ref="BN42:BN47" si="155">BP42+BR42+BT42+BV42+BX42+BZ42</f>
        <v>0</v>
      </c>
      <c r="BO42" s="245"/>
      <c r="BP42" s="245"/>
      <c r="BQ42" s="245"/>
      <c r="BR42" s="245"/>
      <c r="BS42" s="245"/>
      <c r="BT42" s="245"/>
      <c r="BU42" s="245"/>
      <c r="BV42" s="245"/>
      <c r="BW42" s="245"/>
      <c r="BX42" s="245"/>
      <c r="BY42" s="245"/>
      <c r="BZ42" s="245"/>
      <c r="CA42" s="34">
        <f t="shared" ref="CA42:CB46" si="156">+CC42+CE42+CG42+CI42+CK42+CM42</f>
        <v>0</v>
      </c>
      <c r="CB42" s="34">
        <f t="shared" si="156"/>
        <v>0</v>
      </c>
      <c r="CC42" s="34"/>
      <c r="CD42" s="34"/>
      <c r="CE42" s="34"/>
      <c r="CF42" s="34"/>
      <c r="CG42" s="34"/>
      <c r="CH42" s="34"/>
      <c r="CI42" s="245"/>
      <c r="CJ42" s="245"/>
      <c r="CK42" s="245"/>
      <c r="CL42" s="245"/>
      <c r="CM42" s="245"/>
      <c r="CN42" s="245"/>
      <c r="CO42" s="34">
        <f t="shared" ref="CO42:CO46" si="157">+CQ42+CS42+CU42+CW42+CY42+DA42</f>
        <v>0</v>
      </c>
      <c r="CP42" s="34">
        <f t="shared" ref="CP42:CP46" si="158">+CR42+CT42+CV42+CX42+CZ42+DB42</f>
        <v>0</v>
      </c>
      <c r="CQ42" s="245"/>
      <c r="CR42" s="245"/>
      <c r="CS42" s="245"/>
      <c r="CT42" s="245"/>
      <c r="CU42" s="245"/>
      <c r="CV42" s="245"/>
      <c r="CW42" s="245"/>
      <c r="CX42" s="245"/>
      <c r="CY42" s="245"/>
      <c r="CZ42" s="302"/>
      <c r="DA42" s="302"/>
      <c r="DB42" s="302"/>
      <c r="DC42" s="33"/>
      <c r="DD42" s="33"/>
      <c r="DE42" s="33"/>
      <c r="DF42" s="33"/>
      <c r="DG42" s="33"/>
      <c r="DH42" s="33"/>
      <c r="DI42" s="33"/>
      <c r="DJ42" s="33"/>
      <c r="DK42" s="34">
        <v>488.67211131110685</v>
      </c>
      <c r="DL42" s="34">
        <v>1756.9765957290665</v>
      </c>
      <c r="DM42" s="34">
        <v>30.95</v>
      </c>
    </row>
    <row r="43" spans="1:117" s="183" customFormat="1" ht="25.5" outlineLevel="1">
      <c r="A43" s="333"/>
      <c r="B43" s="60" t="s">
        <v>625</v>
      </c>
      <c r="C43" s="60"/>
      <c r="D43" s="60"/>
      <c r="E43" s="333"/>
      <c r="F43" s="333"/>
      <c r="G43" s="245"/>
      <c r="H43" s="333"/>
      <c r="I43" s="333"/>
      <c r="J43" s="333">
        <v>2019</v>
      </c>
      <c r="K43" s="333">
        <v>2019</v>
      </c>
      <c r="L43" s="333"/>
      <c r="M43" s="34"/>
      <c r="N43" s="34"/>
      <c r="O43" s="34"/>
      <c r="P43" s="34"/>
      <c r="Q43" s="34"/>
      <c r="R43" s="34"/>
      <c r="S43" s="34"/>
      <c r="T43" s="34"/>
      <c r="U43" s="34"/>
      <c r="V43" s="66">
        <f t="shared" si="64"/>
        <v>470</v>
      </c>
      <c r="W43" s="342">
        <v>470</v>
      </c>
      <c r="X43" s="34"/>
      <c r="Y43" s="34"/>
      <c r="Z43" s="34"/>
      <c r="AA43" s="34"/>
      <c r="AB43" s="34"/>
      <c r="AC43" s="34"/>
      <c r="AD43" s="34"/>
      <c r="AE43" s="34"/>
      <c r="AF43" s="34"/>
      <c r="AG43" s="34"/>
      <c r="AH43" s="34"/>
      <c r="AI43" s="34">
        <f t="shared" si="39"/>
        <v>0</v>
      </c>
      <c r="AJ43" s="34"/>
      <c r="AK43" s="34"/>
      <c r="AL43" s="34"/>
      <c r="AM43" s="34"/>
      <c r="AN43" s="34"/>
      <c r="AO43" s="34"/>
      <c r="AP43" s="34"/>
      <c r="AQ43" s="34"/>
      <c r="AR43" s="34"/>
      <c r="AS43" s="34"/>
      <c r="AT43" s="34"/>
      <c r="AU43" s="34"/>
      <c r="AV43" s="34"/>
      <c r="AW43" s="34"/>
      <c r="AX43" s="34"/>
      <c r="AY43" s="34"/>
      <c r="AZ43" s="34"/>
      <c r="BA43" s="34"/>
      <c r="BB43" s="34"/>
      <c r="BC43" s="245"/>
      <c r="BD43" s="245"/>
      <c r="BE43" s="245"/>
      <c r="BF43" s="245"/>
      <c r="BG43" s="245"/>
      <c r="BH43" s="245"/>
      <c r="BI43" s="245"/>
      <c r="BJ43" s="245"/>
      <c r="BK43" s="47"/>
      <c r="BL43" s="47"/>
      <c r="BM43" s="34"/>
      <c r="BN43" s="34"/>
      <c r="BO43" s="245"/>
      <c r="BP43" s="245"/>
      <c r="BQ43" s="245"/>
      <c r="BR43" s="245"/>
      <c r="BS43" s="245"/>
      <c r="BT43" s="245"/>
      <c r="BU43" s="245"/>
      <c r="BV43" s="245"/>
      <c r="BW43" s="245"/>
      <c r="BX43" s="245"/>
      <c r="BY43" s="245"/>
      <c r="BZ43" s="245"/>
      <c r="CA43" s="34"/>
      <c r="CB43" s="34"/>
      <c r="CC43" s="34"/>
      <c r="CD43" s="34"/>
      <c r="CE43" s="34"/>
      <c r="CF43" s="34"/>
      <c r="CG43" s="34"/>
      <c r="CH43" s="351"/>
      <c r="CI43" s="245"/>
      <c r="CJ43" s="245"/>
      <c r="CK43" s="245"/>
      <c r="CL43" s="245"/>
      <c r="CM43" s="245"/>
      <c r="CN43" s="245"/>
      <c r="CO43" s="34"/>
      <c r="CP43" s="34"/>
      <c r="CQ43" s="245"/>
      <c r="CR43" s="245"/>
      <c r="CS43" s="245"/>
      <c r="CT43" s="245"/>
      <c r="CU43" s="245"/>
      <c r="CV43" s="245"/>
      <c r="CW43" s="245"/>
      <c r="CX43" s="245"/>
      <c r="CY43" s="245"/>
      <c r="CZ43" s="325"/>
      <c r="DA43" s="325"/>
      <c r="DB43" s="325"/>
      <c r="DC43" s="33"/>
      <c r="DD43" s="33"/>
      <c r="DE43" s="33"/>
      <c r="DF43" s="33"/>
      <c r="DG43" s="33"/>
      <c r="DH43" s="33"/>
      <c r="DI43" s="33"/>
      <c r="DJ43" s="33"/>
      <c r="DK43" s="34"/>
      <c r="DL43" s="34"/>
      <c r="DM43" s="34"/>
    </row>
    <row r="44" spans="1:117" s="183" customFormat="1" outlineLevel="1">
      <c r="A44" s="335"/>
      <c r="B44" s="60" t="s">
        <v>630</v>
      </c>
      <c r="C44" s="60"/>
      <c r="D44" s="60"/>
      <c r="E44" s="335"/>
      <c r="F44" s="335"/>
      <c r="G44" s="245"/>
      <c r="H44" s="335"/>
      <c r="I44" s="335"/>
      <c r="J44" s="335"/>
      <c r="K44" s="335"/>
      <c r="L44" s="335"/>
      <c r="M44" s="34"/>
      <c r="N44" s="34"/>
      <c r="O44" s="34"/>
      <c r="P44" s="34"/>
      <c r="Q44" s="34"/>
      <c r="R44" s="34"/>
      <c r="S44" s="34"/>
      <c r="T44" s="34"/>
      <c r="U44" s="34"/>
      <c r="V44" s="66"/>
      <c r="W44" s="342"/>
      <c r="X44" s="34"/>
      <c r="Y44" s="34"/>
      <c r="Z44" s="34"/>
      <c r="AA44" s="34"/>
      <c r="AB44" s="34"/>
      <c r="AC44" s="34"/>
      <c r="AD44" s="34"/>
      <c r="AE44" s="34"/>
      <c r="AF44" s="34"/>
      <c r="AG44" s="34"/>
      <c r="AH44" s="34"/>
      <c r="AI44" s="34">
        <f t="shared" si="39"/>
        <v>256.63630000000001</v>
      </c>
      <c r="AJ44" s="342">
        <v>256.63630000000001</v>
      </c>
      <c r="AK44" s="34"/>
      <c r="AL44" s="34"/>
      <c r="AM44" s="34"/>
      <c r="AN44" s="34"/>
      <c r="AO44" s="34"/>
      <c r="AP44" s="34"/>
      <c r="AQ44" s="34"/>
      <c r="AR44" s="34"/>
      <c r="AS44" s="34"/>
      <c r="AT44" s="34"/>
      <c r="AU44" s="34"/>
      <c r="AV44" s="34"/>
      <c r="AW44" s="34"/>
      <c r="AX44" s="34"/>
      <c r="AY44" s="34"/>
      <c r="AZ44" s="34"/>
      <c r="BA44" s="34"/>
      <c r="BB44" s="34"/>
      <c r="BC44" s="245"/>
      <c r="BD44" s="245"/>
      <c r="BE44" s="245"/>
      <c r="BF44" s="245"/>
      <c r="BG44" s="245"/>
      <c r="BH44" s="245"/>
      <c r="BI44" s="245"/>
      <c r="BJ44" s="245"/>
      <c r="BK44" s="47"/>
      <c r="BL44" s="47"/>
      <c r="BM44" s="34"/>
      <c r="BN44" s="34"/>
      <c r="BO44" s="245"/>
      <c r="BP44" s="245"/>
      <c r="BQ44" s="245"/>
      <c r="BR44" s="245"/>
      <c r="BS44" s="245"/>
      <c r="BT44" s="245"/>
      <c r="BU44" s="245"/>
      <c r="BV44" s="245"/>
      <c r="BW44" s="245"/>
      <c r="BX44" s="245"/>
      <c r="BY44" s="245"/>
      <c r="BZ44" s="245"/>
      <c r="CA44" s="34"/>
      <c r="CB44" s="34"/>
      <c r="CC44" s="34"/>
      <c r="CD44" s="34"/>
      <c r="CE44" s="34"/>
      <c r="CF44" s="34"/>
      <c r="CG44" s="34"/>
      <c r="CH44" s="351"/>
      <c r="CI44" s="245"/>
      <c r="CJ44" s="245"/>
      <c r="CK44" s="245"/>
      <c r="CL44" s="245"/>
      <c r="CM44" s="245"/>
      <c r="CN44" s="245"/>
      <c r="CO44" s="34"/>
      <c r="CP44" s="34"/>
      <c r="CQ44" s="245"/>
      <c r="CR44" s="245"/>
      <c r="CS44" s="245"/>
      <c r="CT44" s="245"/>
      <c r="CU44" s="245"/>
      <c r="CV44" s="245"/>
      <c r="CW44" s="245"/>
      <c r="CX44" s="245"/>
      <c r="CY44" s="245"/>
      <c r="CZ44" s="336"/>
      <c r="DA44" s="336"/>
      <c r="DB44" s="336"/>
      <c r="DC44" s="33"/>
      <c r="DD44" s="33"/>
      <c r="DE44" s="33"/>
      <c r="DF44" s="33"/>
      <c r="DG44" s="33"/>
      <c r="DH44" s="33"/>
      <c r="DI44" s="33"/>
      <c r="DJ44" s="33"/>
      <c r="DK44" s="34"/>
      <c r="DL44" s="34"/>
      <c r="DM44" s="34"/>
    </row>
    <row r="45" spans="1:117" s="35" customFormat="1" ht="38.25" outlineLevel="1">
      <c r="A45" s="313" t="s">
        <v>25</v>
      </c>
      <c r="B45" s="60" t="s">
        <v>600</v>
      </c>
      <c r="C45" s="60" t="s">
        <v>142</v>
      </c>
      <c r="D45" s="60" t="s">
        <v>184</v>
      </c>
      <c r="E45" s="313" t="s">
        <v>39</v>
      </c>
      <c r="F45" s="313"/>
      <c r="G45" s="245" t="s">
        <v>49</v>
      </c>
      <c r="H45" s="245">
        <v>2.0640000000000001</v>
      </c>
      <c r="I45" s="245">
        <v>2.0640000000000001</v>
      </c>
      <c r="J45" s="313">
        <v>2020</v>
      </c>
      <c r="K45" s="313">
        <v>2020</v>
      </c>
      <c r="L45" s="333"/>
      <c r="M45" s="34">
        <f t="shared" ref="M45:M50" si="159">+P45+R45+T45+AG45+AS45+AV45</f>
        <v>22980</v>
      </c>
      <c r="N45" s="34"/>
      <c r="O45" s="34">
        <f t="shared" si="149"/>
        <v>26260</v>
      </c>
      <c r="P45" s="34">
        <f t="shared" ref="P45:U47" si="160">BA45+BO45+CC45+CQ45</f>
        <v>0</v>
      </c>
      <c r="Q45" s="34">
        <f t="shared" si="160"/>
        <v>0</v>
      </c>
      <c r="R45" s="34">
        <f t="shared" si="160"/>
        <v>0</v>
      </c>
      <c r="S45" s="34">
        <f t="shared" si="160"/>
        <v>0</v>
      </c>
      <c r="T45" s="34">
        <f t="shared" si="160"/>
        <v>22980</v>
      </c>
      <c r="U45" s="34">
        <f t="shared" si="160"/>
        <v>0</v>
      </c>
      <c r="V45" s="66">
        <f t="shared" si="64"/>
        <v>0</v>
      </c>
      <c r="W45" s="34"/>
      <c r="X45" s="34"/>
      <c r="Y45" s="34"/>
      <c r="Z45" s="34"/>
      <c r="AA45" s="34"/>
      <c r="AB45" s="34"/>
      <c r="AC45" s="34"/>
      <c r="AD45" s="34"/>
      <c r="AE45" s="34"/>
      <c r="AF45" s="34"/>
      <c r="AG45" s="34">
        <f t="shared" ref="AG45:AH48" si="161">BG45+BU45+CI45+CW45</f>
        <v>0</v>
      </c>
      <c r="AH45" s="34">
        <f t="shared" si="161"/>
        <v>26260</v>
      </c>
      <c r="AI45" s="34">
        <f t="shared" si="39"/>
        <v>0</v>
      </c>
      <c r="AJ45" s="34"/>
      <c r="AK45" s="34"/>
      <c r="AL45" s="34"/>
      <c r="AM45" s="34"/>
      <c r="AN45" s="34"/>
      <c r="AO45" s="34"/>
      <c r="AP45" s="34"/>
      <c r="AQ45" s="34"/>
      <c r="AR45" s="34"/>
      <c r="AS45" s="34">
        <f t="shared" ref="AS45:AT48" si="162">BI45+BW45+CK45+CY45</f>
        <v>0</v>
      </c>
      <c r="AT45" s="34">
        <f t="shared" si="162"/>
        <v>0</v>
      </c>
      <c r="AU45" s="34"/>
      <c r="AV45" s="34">
        <f t="shared" si="151"/>
        <v>0</v>
      </c>
      <c r="AW45" s="34">
        <f t="shared" si="151"/>
        <v>0</v>
      </c>
      <c r="AX45" s="34"/>
      <c r="AY45" s="34">
        <f t="shared" si="152"/>
        <v>0</v>
      </c>
      <c r="AZ45" s="34">
        <f t="shared" si="153"/>
        <v>0</v>
      </c>
      <c r="BA45" s="34">
        <v>0</v>
      </c>
      <c r="BB45" s="34"/>
      <c r="BC45" s="245"/>
      <c r="BD45" s="245"/>
      <c r="BE45" s="245"/>
      <c r="BF45" s="245"/>
      <c r="BG45" s="245"/>
      <c r="BH45" s="245"/>
      <c r="BI45" s="245"/>
      <c r="BJ45" s="245"/>
      <c r="BK45" s="47"/>
      <c r="BL45" s="47"/>
      <c r="BM45" s="34">
        <f t="shared" si="154"/>
        <v>0</v>
      </c>
      <c r="BN45" s="34">
        <f t="shared" si="155"/>
        <v>0</v>
      </c>
      <c r="BO45" s="245"/>
      <c r="BP45" s="245"/>
      <c r="BQ45" s="245"/>
      <c r="BR45" s="245"/>
      <c r="BS45" s="245"/>
      <c r="BT45" s="245"/>
      <c r="BU45" s="245"/>
      <c r="BV45" s="245"/>
      <c r="BW45" s="245"/>
      <c r="BX45" s="245"/>
      <c r="BY45" s="245"/>
      <c r="BZ45" s="245"/>
      <c r="CA45" s="34">
        <f t="shared" si="156"/>
        <v>22980</v>
      </c>
      <c r="CB45" s="34">
        <f>+CD45+CF45+CJ45+CH45+CL45+CN45</f>
        <v>26260</v>
      </c>
      <c r="CC45" s="34"/>
      <c r="CD45" s="34"/>
      <c r="CE45" s="34"/>
      <c r="CF45" s="34"/>
      <c r="CG45" s="34">
        <v>22980</v>
      </c>
      <c r="CI45" s="34"/>
      <c r="CJ45" s="34">
        <v>26260</v>
      </c>
      <c r="CK45" s="34"/>
      <c r="CL45" s="34"/>
      <c r="CM45" s="34"/>
      <c r="CN45" s="34"/>
      <c r="CO45" s="34">
        <f t="shared" si="157"/>
        <v>0</v>
      </c>
      <c r="CP45" s="34">
        <f t="shared" si="158"/>
        <v>0</v>
      </c>
      <c r="CQ45" s="245"/>
      <c r="CR45" s="245"/>
      <c r="CS45" s="245"/>
      <c r="CT45" s="245"/>
      <c r="CU45" s="245"/>
      <c r="CV45" s="245"/>
      <c r="CW45" s="245"/>
      <c r="CX45" s="245"/>
      <c r="CY45" s="245"/>
      <c r="CZ45" s="302"/>
      <c r="DA45" s="302"/>
      <c r="DB45" s="302"/>
      <c r="DC45" s="33"/>
      <c r="DD45" s="33"/>
      <c r="DE45" s="33"/>
      <c r="DF45" s="33"/>
      <c r="DG45" s="33"/>
      <c r="DH45" s="33"/>
      <c r="DI45" s="33"/>
      <c r="DJ45" s="33"/>
      <c r="DK45" s="34">
        <v>223.11482874146685</v>
      </c>
      <c r="DL45" s="34">
        <v>802.18928640535728</v>
      </c>
      <c r="DM45" s="34">
        <v>56.13</v>
      </c>
    </row>
    <row r="46" spans="1:117" s="35" customFormat="1" ht="38.25" outlineLevel="1">
      <c r="A46" s="313" t="s">
        <v>26</v>
      </c>
      <c r="B46" s="60" t="s">
        <v>205</v>
      </c>
      <c r="C46" s="60" t="s">
        <v>143</v>
      </c>
      <c r="D46" s="60" t="s">
        <v>206</v>
      </c>
      <c r="E46" s="313" t="s">
        <v>39</v>
      </c>
      <c r="F46" s="313"/>
      <c r="G46" s="245" t="s">
        <v>49</v>
      </c>
      <c r="H46" s="306">
        <v>1.3759999999999999</v>
      </c>
      <c r="I46" s="245">
        <v>2.1</v>
      </c>
      <c r="J46" s="245">
        <v>2020</v>
      </c>
      <c r="K46" s="245">
        <v>2021</v>
      </c>
      <c r="L46" s="245"/>
      <c r="M46" s="34">
        <f t="shared" si="159"/>
        <v>22980</v>
      </c>
      <c r="N46" s="34"/>
      <c r="O46" s="34">
        <f t="shared" si="149"/>
        <v>22980</v>
      </c>
      <c r="P46" s="34">
        <f t="shared" si="160"/>
        <v>0</v>
      </c>
      <c r="Q46" s="34">
        <f t="shared" si="160"/>
        <v>0</v>
      </c>
      <c r="R46" s="34">
        <f t="shared" si="160"/>
        <v>0</v>
      </c>
      <c r="S46" s="34">
        <f t="shared" si="160"/>
        <v>0</v>
      </c>
      <c r="T46" s="34">
        <f t="shared" si="160"/>
        <v>0</v>
      </c>
      <c r="U46" s="34">
        <f t="shared" si="160"/>
        <v>0</v>
      </c>
      <c r="V46" s="66">
        <f t="shared" si="64"/>
        <v>0</v>
      </c>
      <c r="W46" s="34"/>
      <c r="X46" s="34"/>
      <c r="Y46" s="34"/>
      <c r="Z46" s="34"/>
      <c r="AA46" s="34"/>
      <c r="AB46" s="34"/>
      <c r="AC46" s="34"/>
      <c r="AD46" s="34"/>
      <c r="AE46" s="34"/>
      <c r="AF46" s="34"/>
      <c r="AG46" s="34">
        <f t="shared" si="161"/>
        <v>1000</v>
      </c>
      <c r="AH46" s="34">
        <f t="shared" si="161"/>
        <v>1000</v>
      </c>
      <c r="AI46" s="34">
        <f t="shared" si="39"/>
        <v>0</v>
      </c>
      <c r="AJ46" s="34"/>
      <c r="AK46" s="34"/>
      <c r="AL46" s="34"/>
      <c r="AM46" s="34"/>
      <c r="AN46" s="34"/>
      <c r="AO46" s="34"/>
      <c r="AP46" s="34"/>
      <c r="AQ46" s="34"/>
      <c r="AR46" s="34"/>
      <c r="AS46" s="34">
        <f t="shared" si="162"/>
        <v>21980</v>
      </c>
      <c r="AT46" s="34">
        <f t="shared" si="162"/>
        <v>21980</v>
      </c>
      <c r="AU46" s="34"/>
      <c r="AV46" s="34">
        <f t="shared" si="151"/>
        <v>0</v>
      </c>
      <c r="AW46" s="34">
        <f t="shared" si="151"/>
        <v>0</v>
      </c>
      <c r="AX46" s="34"/>
      <c r="AY46" s="34">
        <f t="shared" si="152"/>
        <v>1000</v>
      </c>
      <c r="AZ46" s="34">
        <f t="shared" si="153"/>
        <v>1000</v>
      </c>
      <c r="BA46" s="245"/>
      <c r="BB46" s="245"/>
      <c r="BC46" s="34"/>
      <c r="BD46" s="34"/>
      <c r="BE46" s="245"/>
      <c r="BF46" s="245"/>
      <c r="BG46" s="34">
        <v>1000</v>
      </c>
      <c r="BH46" s="34">
        <v>1000</v>
      </c>
      <c r="BI46" s="245"/>
      <c r="BJ46" s="245"/>
      <c r="BK46" s="47"/>
      <c r="BL46" s="47"/>
      <c r="BM46" s="34">
        <f t="shared" si="154"/>
        <v>0</v>
      </c>
      <c r="BN46" s="34">
        <f t="shared" si="155"/>
        <v>0</v>
      </c>
      <c r="BO46" s="245"/>
      <c r="BP46" s="245"/>
      <c r="BQ46" s="245"/>
      <c r="BR46" s="245"/>
      <c r="BS46" s="245"/>
      <c r="BT46" s="245"/>
      <c r="BU46" s="245"/>
      <c r="BV46" s="245"/>
      <c r="BW46" s="245"/>
      <c r="BX46" s="245"/>
      <c r="BY46" s="245"/>
      <c r="BZ46" s="245"/>
      <c r="CA46" s="34">
        <f t="shared" si="156"/>
        <v>21980</v>
      </c>
      <c r="CB46" s="34">
        <f t="shared" si="156"/>
        <v>21980</v>
      </c>
      <c r="CC46" s="66"/>
      <c r="CD46" s="66"/>
      <c r="CE46" s="66"/>
      <c r="CF46" s="66"/>
      <c r="CG46" s="66"/>
      <c r="CH46" s="66"/>
      <c r="CI46" s="66"/>
      <c r="CJ46" s="66"/>
      <c r="CK46" s="66">
        <v>21980</v>
      </c>
      <c r="CL46" s="66">
        <v>21980</v>
      </c>
      <c r="CM46" s="66"/>
      <c r="CN46" s="66"/>
      <c r="CO46" s="34">
        <f t="shared" si="157"/>
        <v>0</v>
      </c>
      <c r="CP46" s="34">
        <f t="shared" si="158"/>
        <v>0</v>
      </c>
      <c r="CQ46" s="245"/>
      <c r="CR46" s="245"/>
      <c r="CS46" s="245"/>
      <c r="CT46" s="245"/>
      <c r="CU46" s="245"/>
      <c r="CV46" s="245"/>
      <c r="CW46" s="245"/>
      <c r="CX46" s="245"/>
      <c r="CY46" s="245"/>
      <c r="CZ46" s="302"/>
      <c r="DA46" s="302"/>
      <c r="DB46" s="302"/>
      <c r="DC46" s="33"/>
      <c r="DD46" s="33"/>
      <c r="DE46" s="33"/>
      <c r="DF46" s="33"/>
      <c r="DG46" s="33"/>
      <c r="DH46" s="33"/>
      <c r="DI46" s="33"/>
      <c r="DJ46" s="33"/>
      <c r="DK46" s="34">
        <v>199.59427805666326</v>
      </c>
      <c r="DL46" s="34">
        <v>717.62326326770767</v>
      </c>
      <c r="DM46" s="34">
        <v>16.3</v>
      </c>
    </row>
    <row r="47" spans="1:117" s="52" customFormat="1" ht="26.25" customHeight="1" outlineLevel="1">
      <c r="A47" s="313" t="s">
        <v>27</v>
      </c>
      <c r="B47" s="65" t="s">
        <v>593</v>
      </c>
      <c r="C47" s="69" t="s">
        <v>369</v>
      </c>
      <c r="D47" s="297" t="s">
        <v>186</v>
      </c>
      <c r="E47" s="49" t="s">
        <v>162</v>
      </c>
      <c r="F47" s="49"/>
      <c r="G47" s="49" t="s">
        <v>48</v>
      </c>
      <c r="H47" s="49" t="s">
        <v>40</v>
      </c>
      <c r="I47" s="75" t="s">
        <v>171</v>
      </c>
      <c r="J47" s="245">
        <v>2017</v>
      </c>
      <c r="K47" s="245">
        <v>2019</v>
      </c>
      <c r="L47" s="333" t="s">
        <v>605</v>
      </c>
      <c r="M47" s="34">
        <f t="shared" si="159"/>
        <v>309330.25644959998</v>
      </c>
      <c r="N47" s="341" t="s">
        <v>603</v>
      </c>
      <c r="O47" s="342">
        <f t="shared" si="149"/>
        <v>314050.92183000001</v>
      </c>
      <c r="P47" s="34">
        <f t="shared" si="160"/>
        <v>68390.471829999995</v>
      </c>
      <c r="Q47" s="34">
        <f t="shared" si="160"/>
        <v>68390.471829999995</v>
      </c>
      <c r="R47" s="34">
        <f t="shared" si="160"/>
        <v>240939.78461959999</v>
      </c>
      <c r="S47" s="34">
        <f t="shared" si="160"/>
        <v>90180.56</v>
      </c>
      <c r="T47" s="34">
        <f t="shared" si="160"/>
        <v>0</v>
      </c>
      <c r="U47" s="34">
        <f t="shared" si="160"/>
        <v>155479.88999999998</v>
      </c>
      <c r="V47" s="66">
        <f t="shared" si="64"/>
        <v>17122.51194</v>
      </c>
      <c r="W47" s="342">
        <f>563.77588+10800</f>
        <v>11363.775879999999</v>
      </c>
      <c r="X47" s="348"/>
      <c r="Y47" s="348"/>
      <c r="Z47" s="348"/>
      <c r="AA47" s="348"/>
      <c r="AB47" s="348"/>
      <c r="AC47" s="348"/>
      <c r="AD47" s="348"/>
      <c r="AE47" s="349">
        <v>5758.7360600000002</v>
      </c>
      <c r="AF47" s="349"/>
      <c r="AG47" s="34">
        <f t="shared" si="161"/>
        <v>0</v>
      </c>
      <c r="AH47" s="34">
        <f t="shared" si="161"/>
        <v>0</v>
      </c>
      <c r="AI47" s="34">
        <f t="shared" si="39"/>
        <v>47921.586580000003</v>
      </c>
      <c r="AJ47" s="342">
        <f>22713.99769+23486+1721.58889</f>
        <v>47921.586580000003</v>
      </c>
      <c r="AK47" s="34"/>
      <c r="AL47" s="34"/>
      <c r="AM47" s="34"/>
      <c r="AN47" s="34"/>
      <c r="AO47" s="34"/>
      <c r="AP47" s="34"/>
      <c r="AQ47" s="34"/>
      <c r="AR47" s="34"/>
      <c r="AS47" s="34">
        <f t="shared" si="162"/>
        <v>0</v>
      </c>
      <c r="AT47" s="34">
        <f t="shared" si="162"/>
        <v>0</v>
      </c>
      <c r="AU47" s="34"/>
      <c r="AV47" s="34">
        <f t="shared" si="151"/>
        <v>0</v>
      </c>
      <c r="AW47" s="34">
        <f t="shared" si="151"/>
        <v>0</v>
      </c>
      <c r="AX47" s="34"/>
      <c r="AY47" s="34">
        <f>+BA47+BC47+BE47+BG47+BI47+BK47</f>
        <v>9323.0218299999979</v>
      </c>
      <c r="AZ47" s="34">
        <f>+BB47+BD47+BF47+BH47+BJ47+BL47</f>
        <v>29323.021829999998</v>
      </c>
      <c r="BA47" s="34">
        <v>9323.0218299999979</v>
      </c>
      <c r="BB47" s="34">
        <f>68390.47183-(1356.99+19180.78+30529.68+8000)</f>
        <v>9323.0218299999979</v>
      </c>
      <c r="BC47" s="34"/>
      <c r="BD47" s="34"/>
      <c r="BE47" s="34"/>
      <c r="BF47" s="34">
        <f>20000</f>
        <v>20000</v>
      </c>
      <c r="BG47" s="34"/>
      <c r="BH47" s="34"/>
      <c r="BI47" s="34"/>
      <c r="BJ47" s="34"/>
      <c r="BK47" s="34"/>
      <c r="BL47" s="34"/>
      <c r="BM47" s="34">
        <f t="shared" si="154"/>
        <v>0</v>
      </c>
      <c r="BN47" s="34">
        <f t="shared" si="155"/>
        <v>0</v>
      </c>
      <c r="BO47" s="245"/>
      <c r="BP47" s="245"/>
      <c r="BQ47" s="245"/>
      <c r="BR47" s="245"/>
      <c r="BS47" s="245"/>
      <c r="BT47" s="245"/>
      <c r="BU47" s="245"/>
      <c r="BV47" s="245"/>
      <c r="BW47" s="245"/>
      <c r="BX47" s="245"/>
      <c r="BY47" s="245"/>
      <c r="BZ47" s="245"/>
      <c r="CA47" s="34">
        <f>+CC47+CE47+CG47+CI47+CK47+CM47</f>
        <v>59067.45</v>
      </c>
      <c r="CB47" s="34">
        <f>+CD47+CF47+CH47+CJ47+CL47+CN47</f>
        <v>59067.45</v>
      </c>
      <c r="CC47" s="34">
        <f>1356.99+19180.78+30529.68+8000</f>
        <v>59067.45</v>
      </c>
      <c r="CD47" s="34">
        <f>1356.99+19180.78+30529.68+8000</f>
        <v>59067.45</v>
      </c>
      <c r="CE47" s="245"/>
      <c r="CF47" s="245"/>
      <c r="CG47" s="245"/>
      <c r="CH47" s="245"/>
      <c r="CI47" s="245"/>
      <c r="CJ47" s="245"/>
      <c r="CK47" s="245"/>
      <c r="CL47" s="245"/>
      <c r="CM47" s="245"/>
      <c r="CN47" s="245"/>
      <c r="CO47" s="34">
        <f>+CQ47+CS47+CU47+CW47+CY47+DA47</f>
        <v>240939.78461959999</v>
      </c>
      <c r="CP47" s="34">
        <f>+CR47+CT47+CV47+CX47+CZ47+DB47</f>
        <v>225660.44999999998</v>
      </c>
      <c r="CQ47" s="34">
        <v>0</v>
      </c>
      <c r="CR47" s="34"/>
      <c r="CS47" s="34">
        <v>240939.78461959999</v>
      </c>
      <c r="CT47" s="34">
        <v>90180.56</v>
      </c>
      <c r="CU47" s="34"/>
      <c r="CV47" s="34">
        <f>131969.84+3510.05</f>
        <v>135479.88999999998</v>
      </c>
      <c r="CW47" s="34"/>
      <c r="CX47" s="34"/>
      <c r="CY47" s="34"/>
      <c r="CZ47" s="34"/>
      <c r="DA47" s="34"/>
      <c r="DB47" s="34"/>
      <c r="DC47" s="245">
        <v>0</v>
      </c>
      <c r="DD47" s="245">
        <v>0</v>
      </c>
      <c r="DE47" s="245">
        <v>1</v>
      </c>
      <c r="DF47" s="245">
        <v>0</v>
      </c>
      <c r="DG47" s="245">
        <v>0</v>
      </c>
      <c r="DH47" s="245">
        <f>SUM(DC47:DG47)</f>
        <v>1</v>
      </c>
      <c r="DI47" s="27">
        <v>23285.591925333334</v>
      </c>
      <c r="DJ47" s="27">
        <v>76497.062825689907</v>
      </c>
      <c r="DK47" s="51"/>
      <c r="DL47" s="51"/>
      <c r="DM47" s="27">
        <v>4.5</v>
      </c>
    </row>
    <row r="48" spans="1:117" s="52" customFormat="1" ht="26.25" customHeight="1" outlineLevel="1">
      <c r="A48" s="245" t="s">
        <v>28</v>
      </c>
      <c r="B48" s="60" t="s">
        <v>318</v>
      </c>
      <c r="C48" s="76" t="s">
        <v>371</v>
      </c>
      <c r="D48" s="60" t="s">
        <v>187</v>
      </c>
      <c r="E48" s="313" t="s">
        <v>162</v>
      </c>
      <c r="F48" s="313"/>
      <c r="G48" s="313" t="s">
        <v>48</v>
      </c>
      <c r="H48" s="313" t="s">
        <v>41</v>
      </c>
      <c r="I48" s="71" t="s">
        <v>42</v>
      </c>
      <c r="J48" s="245">
        <v>2018</v>
      </c>
      <c r="K48" s="245">
        <v>2019</v>
      </c>
      <c r="L48" s="245"/>
      <c r="M48" s="34">
        <f t="shared" si="159"/>
        <v>32707.321720000004</v>
      </c>
      <c r="N48" s="34"/>
      <c r="O48" s="34">
        <f t="shared" ref="O48:O50" si="163">+Q48+S48+U48+AH48+AT48+AW48</f>
        <v>29829.524000000001</v>
      </c>
      <c r="P48" s="34">
        <f t="shared" ref="P48" si="164">BA48+BO48+CC48+CQ48</f>
        <v>0</v>
      </c>
      <c r="Q48" s="34">
        <f>BB48+BP48+CD48+CR48</f>
        <v>0</v>
      </c>
      <c r="R48" s="34">
        <f>BC48+BQ48+CE48+CS48</f>
        <v>32707.321720000004</v>
      </c>
      <c r="S48" s="350">
        <f>BD48+BR48+CF48+CT48</f>
        <v>28729.214</v>
      </c>
      <c r="T48" s="34">
        <f>BE48+BS48+CG48+CU48</f>
        <v>0</v>
      </c>
      <c r="U48" s="34">
        <f>BF48+BT48+CH48+CV48</f>
        <v>1100.31</v>
      </c>
      <c r="V48" s="66">
        <f t="shared" si="64"/>
        <v>9939.3471299999983</v>
      </c>
      <c r="W48" s="342">
        <v>9939.3471299999983</v>
      </c>
      <c r="X48" s="34"/>
      <c r="Y48" s="34"/>
      <c r="Z48" s="34"/>
      <c r="AA48" s="34"/>
      <c r="AB48" s="34"/>
      <c r="AC48" s="34"/>
      <c r="AD48" s="34"/>
      <c r="AE48" s="34"/>
      <c r="AF48" s="34"/>
      <c r="AG48" s="34">
        <f t="shared" si="161"/>
        <v>0</v>
      </c>
      <c r="AH48" s="34">
        <f t="shared" si="161"/>
        <v>0</v>
      </c>
      <c r="AI48" s="34">
        <f t="shared" si="39"/>
        <v>0</v>
      </c>
      <c r="AJ48" s="34"/>
      <c r="AK48" s="34"/>
      <c r="AL48" s="34"/>
      <c r="AM48" s="34"/>
      <c r="AN48" s="34"/>
      <c r="AO48" s="34"/>
      <c r="AP48" s="34"/>
      <c r="AQ48" s="34"/>
      <c r="AR48" s="34"/>
      <c r="AS48" s="34">
        <f t="shared" si="162"/>
        <v>0</v>
      </c>
      <c r="AT48" s="34">
        <f t="shared" si="162"/>
        <v>0</v>
      </c>
      <c r="AU48" s="34"/>
      <c r="AV48" s="34">
        <f t="shared" ref="AV48:AW48" si="165">BK48+BY48+CM48+DA48</f>
        <v>0</v>
      </c>
      <c r="AW48" s="34">
        <f t="shared" si="165"/>
        <v>0</v>
      </c>
      <c r="AX48" s="34"/>
      <c r="AY48" s="34">
        <f t="shared" ref="AY48:AZ53" si="166">+BA48+BC48+BE48+BG48+BI48+BK48</f>
        <v>32707.321720000004</v>
      </c>
      <c r="AZ48" s="34">
        <f t="shared" si="166"/>
        <v>29829.524000000001</v>
      </c>
      <c r="BA48" s="34">
        <v>0</v>
      </c>
      <c r="BB48" s="34"/>
      <c r="BC48" s="34">
        <v>32707.321720000004</v>
      </c>
      <c r="BD48" s="34">
        <v>28729.214</v>
      </c>
      <c r="BE48" s="27"/>
      <c r="BF48" s="34">
        <f>311.16+789.15</f>
        <v>1100.31</v>
      </c>
      <c r="BG48" s="27"/>
      <c r="BH48" s="34"/>
      <c r="BI48" s="27"/>
      <c r="BJ48" s="27"/>
      <c r="BK48" s="90"/>
      <c r="BL48" s="90"/>
      <c r="BM48" s="34">
        <f t="shared" ref="BM48:BM59" si="167">BO48+BQ48+BS48+BU48+BW48+BY48</f>
        <v>0</v>
      </c>
      <c r="BN48" s="34">
        <f t="shared" ref="BN48:BN59" si="168">BP48+BR48+BT48+BV48+BX48+BZ48</f>
        <v>0</v>
      </c>
      <c r="BO48" s="34"/>
      <c r="BP48" s="34"/>
      <c r="BQ48" s="34"/>
      <c r="BR48" s="34"/>
      <c r="BS48" s="50"/>
      <c r="BT48" s="50"/>
      <c r="BU48" s="50"/>
      <c r="BV48" s="50"/>
      <c r="BW48" s="50"/>
      <c r="BX48" s="50"/>
      <c r="BY48" s="50"/>
      <c r="BZ48" s="50"/>
      <c r="CA48" s="34">
        <f t="shared" ref="CA48:CB53" si="169">+CC48+CE48+CG48+CI48+CK48+CM48</f>
        <v>0</v>
      </c>
      <c r="CB48" s="34">
        <f t="shared" si="169"/>
        <v>0</v>
      </c>
      <c r="CC48" s="27"/>
      <c r="CD48" s="27"/>
      <c r="CE48" s="27"/>
      <c r="CF48" s="27"/>
      <c r="CG48" s="27"/>
      <c r="CH48" s="27"/>
      <c r="CI48" s="27"/>
      <c r="CJ48" s="27"/>
      <c r="CK48" s="27"/>
      <c r="CL48" s="27"/>
      <c r="CM48" s="27"/>
      <c r="CN48" s="27"/>
      <c r="CO48" s="34">
        <f t="shared" ref="CO48:CP59" si="170">+CQ48+CS48+CU48+CW48+CY48+DA48</f>
        <v>0</v>
      </c>
      <c r="CP48" s="34">
        <f t="shared" si="170"/>
        <v>0</v>
      </c>
      <c r="CQ48" s="27"/>
      <c r="CR48" s="27"/>
      <c r="CS48" s="27"/>
      <c r="CT48" s="27"/>
      <c r="CU48" s="27"/>
      <c r="CV48" s="27"/>
      <c r="CW48" s="27"/>
      <c r="CX48" s="27"/>
      <c r="CY48" s="27"/>
      <c r="CZ48" s="29"/>
      <c r="DA48" s="29"/>
      <c r="DB48" s="29"/>
      <c r="DC48" s="226">
        <v>0</v>
      </c>
      <c r="DD48" s="226">
        <v>0</v>
      </c>
      <c r="DE48" s="226">
        <v>0</v>
      </c>
      <c r="DF48" s="226">
        <v>0</v>
      </c>
      <c r="DG48" s="226">
        <v>1</v>
      </c>
      <c r="DH48" s="226">
        <f>SUM(DC48:DG48)</f>
        <v>1</v>
      </c>
      <c r="DI48" s="34">
        <v>7084.9524324324329</v>
      </c>
      <c r="DJ48" s="34">
        <v>23275.253344587247</v>
      </c>
      <c r="DK48" s="51"/>
      <c r="DL48" s="51"/>
      <c r="DM48" s="34"/>
    </row>
    <row r="49" spans="1:117" s="52" customFormat="1" ht="26.25" customHeight="1" outlineLevel="1">
      <c r="A49" s="313" t="s">
        <v>29</v>
      </c>
      <c r="B49" s="60" t="s">
        <v>510</v>
      </c>
      <c r="C49" s="76" t="s">
        <v>143</v>
      </c>
      <c r="D49" s="60" t="s">
        <v>511</v>
      </c>
      <c r="E49" s="313" t="s">
        <v>39</v>
      </c>
      <c r="F49" s="313"/>
      <c r="G49" s="313"/>
      <c r="H49" s="313"/>
      <c r="I49" s="71"/>
      <c r="J49" s="245">
        <v>2018</v>
      </c>
      <c r="K49" s="245">
        <v>2018</v>
      </c>
      <c r="L49" s="245"/>
      <c r="M49" s="34">
        <f t="shared" si="159"/>
        <v>14957.4</v>
      </c>
      <c r="N49" s="34"/>
      <c r="O49" s="34">
        <f t="shared" si="163"/>
        <v>12764.23</v>
      </c>
      <c r="P49" s="34">
        <f t="shared" ref="P49:P50" si="171">BA49+BO49+CC49+CQ49</f>
        <v>0</v>
      </c>
      <c r="Q49" s="34">
        <f t="shared" ref="Q49:Q50" si="172">BB49+BP49+CD49+CR49</f>
        <v>0</v>
      </c>
      <c r="R49" s="34">
        <f t="shared" ref="R49:R50" si="173">BC49+BQ49+CE49+CS49</f>
        <v>14957.4</v>
      </c>
      <c r="S49" s="34">
        <f t="shared" ref="S49:S50" si="174">BD49+BR49+CF49+CT49</f>
        <v>12764.23</v>
      </c>
      <c r="T49" s="34">
        <f t="shared" ref="T49:T50" si="175">BE49+BS49+CG49+CU49</f>
        <v>0</v>
      </c>
      <c r="U49" s="34">
        <f t="shared" ref="U49:U50" si="176">BF49+BT49+CH49+CV49</f>
        <v>0</v>
      </c>
      <c r="V49" s="66">
        <f t="shared" si="64"/>
        <v>0</v>
      </c>
      <c r="W49" s="34"/>
      <c r="X49" s="34"/>
      <c r="Y49" s="34"/>
      <c r="Z49" s="34"/>
      <c r="AA49" s="34"/>
      <c r="AB49" s="34"/>
      <c r="AC49" s="34"/>
      <c r="AD49" s="34"/>
      <c r="AE49" s="34"/>
      <c r="AF49" s="34"/>
      <c r="AG49" s="34">
        <f t="shared" ref="AG49:AG50" si="177">BG49+BU49+CI49+CW49</f>
        <v>0</v>
      </c>
      <c r="AH49" s="34">
        <f t="shared" ref="AH49:AH50" si="178">BH49+BV49+CJ49+CX49</f>
        <v>0</v>
      </c>
      <c r="AI49" s="34">
        <f t="shared" si="39"/>
        <v>0</v>
      </c>
      <c r="AJ49" s="34"/>
      <c r="AK49" s="34"/>
      <c r="AL49" s="34"/>
      <c r="AM49" s="34"/>
      <c r="AN49" s="34"/>
      <c r="AO49" s="34"/>
      <c r="AP49" s="34"/>
      <c r="AQ49" s="34"/>
      <c r="AR49" s="34"/>
      <c r="AS49" s="34">
        <f t="shared" ref="AS49:AS50" si="179">BI49+BW49+CK49+CY49</f>
        <v>0</v>
      </c>
      <c r="AT49" s="34">
        <f t="shared" ref="AT49:AT50" si="180">BJ49+BX49+CL49+CZ49</f>
        <v>0</v>
      </c>
      <c r="AU49" s="34"/>
      <c r="AV49" s="34">
        <f t="shared" ref="AV49:AV50" si="181">BK49+BY49+CM49+DA49</f>
        <v>0</v>
      </c>
      <c r="AW49" s="34">
        <f t="shared" ref="AW49:AW50" si="182">BL49+BZ49+CN49+DB49</f>
        <v>0</v>
      </c>
      <c r="AX49" s="34"/>
      <c r="AY49" s="34">
        <f t="shared" si="166"/>
        <v>14957.4</v>
      </c>
      <c r="AZ49" s="34">
        <f t="shared" si="166"/>
        <v>12764.23</v>
      </c>
      <c r="BA49" s="34"/>
      <c r="BB49" s="34"/>
      <c r="BC49" s="34">
        <v>14957.4</v>
      </c>
      <c r="BD49" s="34">
        <v>12764.23</v>
      </c>
      <c r="BE49" s="27"/>
      <c r="BF49" s="27"/>
      <c r="BG49" s="27"/>
      <c r="BH49" s="27"/>
      <c r="BI49" s="27"/>
      <c r="BJ49" s="27"/>
      <c r="BK49" s="90"/>
      <c r="BL49" s="90"/>
      <c r="BM49" s="34">
        <f t="shared" si="167"/>
        <v>0</v>
      </c>
      <c r="BN49" s="34">
        <f t="shared" si="168"/>
        <v>0</v>
      </c>
      <c r="BO49" s="34"/>
      <c r="BP49" s="34"/>
      <c r="BQ49" s="34"/>
      <c r="BR49" s="34"/>
      <c r="BS49" s="50"/>
      <c r="BT49" s="50"/>
      <c r="BU49" s="50"/>
      <c r="BV49" s="50"/>
      <c r="BW49" s="50"/>
      <c r="BX49" s="50"/>
      <c r="BY49" s="50"/>
      <c r="BZ49" s="50"/>
      <c r="CA49" s="34">
        <f t="shared" si="169"/>
        <v>0</v>
      </c>
      <c r="CB49" s="34">
        <f t="shared" si="169"/>
        <v>0</v>
      </c>
      <c r="CC49" s="27"/>
      <c r="CD49" s="27"/>
      <c r="CE49" s="34"/>
      <c r="CF49" s="34"/>
      <c r="CG49" s="27"/>
      <c r="CH49" s="27"/>
      <c r="CI49" s="27"/>
      <c r="CJ49" s="27"/>
      <c r="CK49" s="27"/>
      <c r="CL49" s="27"/>
      <c r="CM49" s="27"/>
      <c r="CN49" s="27"/>
      <c r="CO49" s="34">
        <f t="shared" si="170"/>
        <v>0</v>
      </c>
      <c r="CP49" s="34">
        <f t="shared" si="170"/>
        <v>0</v>
      </c>
      <c r="CQ49" s="27"/>
      <c r="CR49" s="27"/>
      <c r="CS49" s="27"/>
      <c r="CT49" s="27"/>
      <c r="CU49" s="27"/>
      <c r="CV49" s="27"/>
      <c r="CW49" s="27"/>
      <c r="CX49" s="27"/>
      <c r="CY49" s="27"/>
      <c r="CZ49" s="29"/>
      <c r="DA49" s="29"/>
      <c r="DB49" s="29"/>
      <c r="DC49" s="226"/>
      <c r="DD49" s="226"/>
      <c r="DE49" s="226"/>
      <c r="DF49" s="226"/>
      <c r="DG49" s="226"/>
      <c r="DH49" s="226"/>
      <c r="DI49" s="34"/>
      <c r="DJ49" s="34"/>
      <c r="DK49" s="51"/>
      <c r="DL49" s="51"/>
      <c r="DM49" s="34"/>
    </row>
    <row r="50" spans="1:117" s="35" customFormat="1" ht="26.25" outlineLevel="1" thickBot="1">
      <c r="A50" s="245" t="s">
        <v>367</v>
      </c>
      <c r="B50" s="60" t="s">
        <v>599</v>
      </c>
      <c r="C50" s="291" t="s">
        <v>376</v>
      </c>
      <c r="D50" s="60" t="s">
        <v>185</v>
      </c>
      <c r="E50" s="313" t="s">
        <v>39</v>
      </c>
      <c r="F50" s="313"/>
      <c r="G50" s="313" t="s">
        <v>48</v>
      </c>
      <c r="H50" s="245"/>
      <c r="I50" s="245"/>
      <c r="J50" s="245">
        <v>2020</v>
      </c>
      <c r="K50" s="245">
        <v>2020</v>
      </c>
      <c r="L50" s="245"/>
      <c r="M50" s="34">
        <f t="shared" si="159"/>
        <v>9000</v>
      </c>
      <c r="N50" s="34"/>
      <c r="O50" s="34">
        <f t="shared" si="163"/>
        <v>21323.333333333332</v>
      </c>
      <c r="P50" s="34">
        <f t="shared" si="171"/>
        <v>0</v>
      </c>
      <c r="Q50" s="34">
        <f t="shared" si="172"/>
        <v>0</v>
      </c>
      <c r="R50" s="34">
        <f t="shared" si="173"/>
        <v>500</v>
      </c>
      <c r="S50" s="34">
        <f t="shared" si="174"/>
        <v>0</v>
      </c>
      <c r="T50" s="34">
        <f t="shared" si="175"/>
        <v>8500</v>
      </c>
      <c r="U50" s="34">
        <f t="shared" si="176"/>
        <v>0</v>
      </c>
      <c r="V50" s="66">
        <f t="shared" si="64"/>
        <v>0</v>
      </c>
      <c r="W50" s="34"/>
      <c r="X50" s="34"/>
      <c r="Y50" s="34"/>
      <c r="Z50" s="34"/>
      <c r="AA50" s="34"/>
      <c r="AB50" s="34"/>
      <c r="AC50" s="34"/>
      <c r="AD50" s="34"/>
      <c r="AE50" s="34"/>
      <c r="AF50" s="34"/>
      <c r="AG50" s="34">
        <f t="shared" si="177"/>
        <v>0</v>
      </c>
      <c r="AH50" s="34">
        <f t="shared" si="178"/>
        <v>21323.333333333332</v>
      </c>
      <c r="AI50" s="34">
        <f t="shared" si="39"/>
        <v>0</v>
      </c>
      <c r="AJ50" s="34"/>
      <c r="AK50" s="34"/>
      <c r="AL50" s="34"/>
      <c r="AM50" s="34"/>
      <c r="AN50" s="34"/>
      <c r="AO50" s="34"/>
      <c r="AP50" s="34"/>
      <c r="AQ50" s="34"/>
      <c r="AR50" s="34"/>
      <c r="AS50" s="34">
        <f t="shared" si="179"/>
        <v>0</v>
      </c>
      <c r="AT50" s="34">
        <f t="shared" si="180"/>
        <v>0</v>
      </c>
      <c r="AU50" s="34"/>
      <c r="AV50" s="34">
        <f t="shared" si="181"/>
        <v>0</v>
      </c>
      <c r="AW50" s="34">
        <f t="shared" si="182"/>
        <v>0</v>
      </c>
      <c r="AX50" s="34"/>
      <c r="AY50" s="34">
        <f t="shared" si="166"/>
        <v>500</v>
      </c>
      <c r="AZ50" s="34">
        <f t="shared" si="166"/>
        <v>0</v>
      </c>
      <c r="BA50" s="34"/>
      <c r="BB50" s="34"/>
      <c r="BC50" s="34">
        <v>500</v>
      </c>
      <c r="BD50" s="34"/>
      <c r="BE50" s="34"/>
      <c r="BF50" s="34"/>
      <c r="BG50" s="34"/>
      <c r="BH50" s="34"/>
      <c r="BI50" s="34"/>
      <c r="BJ50" s="34"/>
      <c r="BK50" s="74"/>
      <c r="BL50" s="74"/>
      <c r="BM50" s="34">
        <f t="shared" si="167"/>
        <v>0</v>
      </c>
      <c r="BN50" s="34">
        <f t="shared" si="168"/>
        <v>0</v>
      </c>
      <c r="BO50" s="245"/>
      <c r="BP50" s="245"/>
      <c r="BQ50" s="245"/>
      <c r="BR50" s="245"/>
      <c r="BS50" s="245"/>
      <c r="BT50" s="245"/>
      <c r="BU50" s="245"/>
      <c r="BV50" s="245"/>
      <c r="BW50" s="245"/>
      <c r="BX50" s="245"/>
      <c r="BY50" s="245"/>
      <c r="BZ50" s="245"/>
      <c r="CA50" s="34">
        <f t="shared" si="169"/>
        <v>8500</v>
      </c>
      <c r="CB50" s="34">
        <f t="shared" si="169"/>
        <v>21323.333333333332</v>
      </c>
      <c r="CC50" s="245"/>
      <c r="CD50" s="245"/>
      <c r="CE50" s="34"/>
      <c r="CF50" s="34"/>
      <c r="CG50" s="66">
        <v>8500</v>
      </c>
      <c r="CH50" s="66">
        <v>0</v>
      </c>
      <c r="CI50" s="34"/>
      <c r="CJ50" s="34">
        <v>21323.333333333332</v>
      </c>
      <c r="CK50" s="245"/>
      <c r="CL50" s="245"/>
      <c r="CM50" s="245"/>
      <c r="CN50" s="245"/>
      <c r="CO50" s="34">
        <f t="shared" si="170"/>
        <v>0</v>
      </c>
      <c r="CP50" s="34">
        <f t="shared" si="170"/>
        <v>0</v>
      </c>
      <c r="CQ50" s="245"/>
      <c r="CR50" s="245"/>
      <c r="CS50" s="245"/>
      <c r="CT50" s="245"/>
      <c r="CU50" s="245"/>
      <c r="CV50" s="245"/>
      <c r="CW50" s="245"/>
      <c r="CX50" s="245"/>
      <c r="CY50" s="245"/>
      <c r="CZ50" s="302"/>
      <c r="DA50" s="58"/>
      <c r="DB50" s="58"/>
      <c r="DC50" s="226"/>
      <c r="DD50" s="226"/>
      <c r="DE50" s="226"/>
      <c r="DF50" s="226"/>
      <c r="DG50" s="226"/>
      <c r="DH50" s="226"/>
      <c r="DI50" s="226"/>
      <c r="DJ50" s="226"/>
      <c r="DK50" s="33"/>
      <c r="DL50" s="33"/>
      <c r="DM50" s="34"/>
    </row>
    <row r="51" spans="1:117" s="35" customFormat="1" ht="39.75" customHeight="1" outlineLevel="1">
      <c r="A51" s="304" t="s">
        <v>512</v>
      </c>
      <c r="B51" s="577" t="s">
        <v>576</v>
      </c>
      <c r="C51" s="578"/>
      <c r="D51" s="283" t="s">
        <v>518</v>
      </c>
      <c r="E51" s="313" t="s">
        <v>519</v>
      </c>
      <c r="F51" s="313"/>
      <c r="G51" s="313"/>
      <c r="H51" s="245"/>
      <c r="I51" s="245"/>
      <c r="J51" s="245">
        <v>2018</v>
      </c>
      <c r="K51" s="245">
        <v>2020</v>
      </c>
      <c r="L51" s="245"/>
      <c r="M51" s="34">
        <f>SUM(M52:M53)</f>
        <v>332955</v>
      </c>
      <c r="N51" s="34"/>
      <c r="O51" s="34">
        <f>SUM(O52:O53)</f>
        <v>515383.93717000005</v>
      </c>
      <c r="P51" s="34">
        <f t="shared" ref="P51:AW51" si="183">SUM(P52:P53)</f>
        <v>0</v>
      </c>
      <c r="Q51" s="34">
        <f t="shared" si="183"/>
        <v>0</v>
      </c>
      <c r="R51" s="34">
        <f>SUM(R52:R53)</f>
        <v>332955</v>
      </c>
      <c r="S51" s="34">
        <f>SUM(S52:S53)</f>
        <v>332262.82981000002</v>
      </c>
      <c r="T51" s="34">
        <f t="shared" si="183"/>
        <v>0</v>
      </c>
      <c r="U51" s="34">
        <f>SUM(U52:U53)</f>
        <v>0</v>
      </c>
      <c r="V51" s="66">
        <f t="shared" si="64"/>
        <v>1408.94102</v>
      </c>
      <c r="W51" s="34">
        <f t="shared" ref="W51:AE51" si="184">SUM(W52:W53)</f>
        <v>1408.94102</v>
      </c>
      <c r="X51" s="34">
        <f t="shared" si="184"/>
        <v>0</v>
      </c>
      <c r="Y51" s="34">
        <f t="shared" si="184"/>
        <v>0</v>
      </c>
      <c r="Z51" s="34">
        <f t="shared" si="184"/>
        <v>0</v>
      </c>
      <c r="AA51" s="34">
        <f t="shared" si="184"/>
        <v>0</v>
      </c>
      <c r="AB51" s="34">
        <f t="shared" si="184"/>
        <v>0</v>
      </c>
      <c r="AC51" s="34">
        <f t="shared" si="184"/>
        <v>0</v>
      </c>
      <c r="AD51" s="34">
        <f t="shared" si="184"/>
        <v>0</v>
      </c>
      <c r="AE51" s="34">
        <f t="shared" si="184"/>
        <v>0</v>
      </c>
      <c r="AF51" s="34"/>
      <c r="AG51" s="34">
        <f t="shared" si="183"/>
        <v>0</v>
      </c>
      <c r="AH51" s="34">
        <f t="shared" si="183"/>
        <v>183121.10736000002</v>
      </c>
      <c r="AI51" s="34">
        <f t="shared" si="39"/>
        <v>0</v>
      </c>
      <c r="AJ51" s="34"/>
      <c r="AK51" s="34"/>
      <c r="AL51" s="34"/>
      <c r="AM51" s="34"/>
      <c r="AN51" s="34"/>
      <c r="AO51" s="34"/>
      <c r="AP51" s="34"/>
      <c r="AQ51" s="34"/>
      <c r="AR51" s="34"/>
      <c r="AS51" s="34">
        <f t="shared" si="183"/>
        <v>0</v>
      </c>
      <c r="AT51" s="34">
        <f t="shared" si="183"/>
        <v>0</v>
      </c>
      <c r="AU51" s="34"/>
      <c r="AV51" s="34">
        <f t="shared" si="183"/>
        <v>0</v>
      </c>
      <c r="AW51" s="34">
        <f t="shared" si="183"/>
        <v>0</v>
      </c>
      <c r="AX51" s="68"/>
      <c r="AY51" s="68">
        <f>+BA51+BC51+BE51+BG51+BI51+BK51</f>
        <v>0</v>
      </c>
      <c r="AZ51" s="68">
        <f>+BB51+BD51+BF51+BH51+BJ51+BL51</f>
        <v>0</v>
      </c>
      <c r="BA51" s="68"/>
      <c r="BB51" s="68"/>
      <c r="BC51" s="68"/>
      <c r="BD51" s="68"/>
      <c r="BE51" s="68"/>
      <c r="BF51" s="68"/>
      <c r="BG51" s="68"/>
      <c r="BH51" s="68"/>
      <c r="BI51" s="68"/>
      <c r="BJ51" s="68"/>
      <c r="BK51" s="199"/>
      <c r="BL51" s="199"/>
      <c r="BM51" s="34">
        <f t="shared" si="167"/>
        <v>0</v>
      </c>
      <c r="BN51" s="34">
        <f t="shared" si="168"/>
        <v>0</v>
      </c>
      <c r="BO51" s="228"/>
      <c r="BP51" s="228"/>
      <c r="BQ51" s="228"/>
      <c r="BR51" s="228"/>
      <c r="BS51" s="228"/>
      <c r="BT51" s="228"/>
      <c r="BU51" s="228"/>
      <c r="BV51" s="228"/>
      <c r="BW51" s="228"/>
      <c r="BX51" s="228"/>
      <c r="BY51" s="228"/>
      <c r="BZ51" s="228"/>
      <c r="CA51" s="68">
        <f t="shared" si="169"/>
        <v>332955</v>
      </c>
      <c r="CB51" s="68">
        <f t="shared" si="169"/>
        <v>515383.93717000005</v>
      </c>
      <c r="CC51" s="68">
        <f t="shared" ref="CC51:CD51" si="185">+CC52+CC53</f>
        <v>0</v>
      </c>
      <c r="CD51" s="68">
        <f t="shared" si="185"/>
        <v>0</v>
      </c>
      <c r="CE51" s="68">
        <f>+CE52+CE53</f>
        <v>332955</v>
      </c>
      <c r="CF51" s="68">
        <f>+CF52+CF53</f>
        <v>332262.82981000002</v>
      </c>
      <c r="CG51" s="68">
        <f t="shared" ref="CG51:CN51" si="186">+CG52+CG53</f>
        <v>0</v>
      </c>
      <c r="CH51" s="68">
        <f>+CH52+CH53</f>
        <v>0</v>
      </c>
      <c r="CI51" s="68">
        <f t="shared" si="186"/>
        <v>0</v>
      </c>
      <c r="CJ51" s="68">
        <f>+CJ52+CJ53</f>
        <v>183121.10736000002</v>
      </c>
      <c r="CK51" s="68">
        <f t="shared" si="186"/>
        <v>0</v>
      </c>
      <c r="CL51" s="68">
        <f t="shared" si="186"/>
        <v>0</v>
      </c>
      <c r="CM51" s="68">
        <f t="shared" si="186"/>
        <v>0</v>
      </c>
      <c r="CN51" s="68">
        <f t="shared" si="186"/>
        <v>0</v>
      </c>
      <c r="CO51" s="34">
        <f t="shared" si="170"/>
        <v>0</v>
      </c>
      <c r="CP51" s="34">
        <f t="shared" si="170"/>
        <v>0</v>
      </c>
      <c r="CQ51" s="68">
        <f t="shared" ref="CQ51:DB51" si="187">+CQ52+CQ53</f>
        <v>0</v>
      </c>
      <c r="CR51" s="68">
        <f t="shared" si="187"/>
        <v>0</v>
      </c>
      <c r="CS51" s="68">
        <f t="shared" si="187"/>
        <v>0</v>
      </c>
      <c r="CT51" s="68">
        <f t="shared" si="187"/>
        <v>0</v>
      </c>
      <c r="CU51" s="68">
        <f t="shared" si="187"/>
        <v>0</v>
      </c>
      <c r="CV51" s="68">
        <f t="shared" si="187"/>
        <v>0</v>
      </c>
      <c r="CW51" s="68">
        <f t="shared" si="187"/>
        <v>0</v>
      </c>
      <c r="CX51" s="68">
        <f t="shared" si="187"/>
        <v>0</v>
      </c>
      <c r="CY51" s="68">
        <f t="shared" si="187"/>
        <v>0</v>
      </c>
      <c r="CZ51" s="68">
        <f t="shared" si="187"/>
        <v>0</v>
      </c>
      <c r="DA51" s="68">
        <f t="shared" si="187"/>
        <v>0</v>
      </c>
      <c r="DB51" s="68">
        <f t="shared" si="187"/>
        <v>0</v>
      </c>
      <c r="DC51" s="226"/>
      <c r="DD51" s="226"/>
      <c r="DE51" s="226"/>
      <c r="DF51" s="226"/>
      <c r="DG51" s="226"/>
      <c r="DH51" s="226"/>
      <c r="DI51" s="226"/>
      <c r="DJ51" s="226"/>
      <c r="DK51" s="33"/>
      <c r="DL51" s="33"/>
      <c r="DM51" s="34"/>
    </row>
    <row r="52" spans="1:117" s="35" customFormat="1" ht="29.25" customHeight="1" outlineLevel="2">
      <c r="A52" s="304" t="s">
        <v>512</v>
      </c>
      <c r="B52" s="292" t="s">
        <v>524</v>
      </c>
      <c r="C52" s="293"/>
      <c r="D52" s="283" t="s">
        <v>520</v>
      </c>
      <c r="E52" s="313" t="s">
        <v>521</v>
      </c>
      <c r="F52" s="313"/>
      <c r="G52" s="313"/>
      <c r="H52" s="245"/>
      <c r="I52" s="245"/>
      <c r="J52" s="245">
        <v>2018</v>
      </c>
      <c r="K52" s="245">
        <v>2018</v>
      </c>
      <c r="L52" s="245"/>
      <c r="M52" s="34">
        <f>+P52+R52+T52+AG52+AS52+AV52</f>
        <v>332955</v>
      </c>
      <c r="N52" s="34"/>
      <c r="O52" s="34">
        <f t="shared" ref="O52:O56" si="188">+Q52+S52+U52+AH52+AT52+AW52</f>
        <v>332262.82981000002</v>
      </c>
      <c r="P52" s="34">
        <f t="shared" ref="P52:U53" si="189">BA52+BO52+CC52+CQ52</f>
        <v>0</v>
      </c>
      <c r="Q52" s="34">
        <f t="shared" si="189"/>
        <v>0</v>
      </c>
      <c r="R52" s="34">
        <f t="shared" si="189"/>
        <v>332955</v>
      </c>
      <c r="S52" s="34">
        <f t="shared" si="189"/>
        <v>332262.82981000002</v>
      </c>
      <c r="T52" s="34">
        <f t="shared" si="189"/>
        <v>0</v>
      </c>
      <c r="U52" s="34">
        <f t="shared" si="189"/>
        <v>0</v>
      </c>
      <c r="V52" s="66">
        <f t="shared" si="64"/>
        <v>1408.94102</v>
      </c>
      <c r="W52" s="342">
        <v>1408.94102</v>
      </c>
      <c r="X52" s="34"/>
      <c r="Y52" s="34"/>
      <c r="Z52" s="34"/>
      <c r="AA52" s="34"/>
      <c r="AB52" s="34"/>
      <c r="AC52" s="34"/>
      <c r="AD52" s="34"/>
      <c r="AE52" s="34"/>
      <c r="AF52" s="34"/>
      <c r="AG52" s="34">
        <f>BG52+BU52+CI52+CW52</f>
        <v>0</v>
      </c>
      <c r="AH52" s="34">
        <f>BH52+BV52+CJ52+CX52</f>
        <v>0</v>
      </c>
      <c r="AI52" s="34">
        <f t="shared" si="39"/>
        <v>0</v>
      </c>
      <c r="AJ52" s="34"/>
      <c r="AK52" s="34"/>
      <c r="AL52" s="34"/>
      <c r="AM52" s="34"/>
      <c r="AN52" s="34"/>
      <c r="AO52" s="34"/>
      <c r="AP52" s="34"/>
      <c r="AQ52" s="34"/>
      <c r="AR52" s="34"/>
      <c r="AS52" s="34">
        <f>BI52+BW52+CK52+CY52</f>
        <v>0</v>
      </c>
      <c r="AT52" s="34">
        <f>BJ52+BX52+CL52+CZ52</f>
        <v>0</v>
      </c>
      <c r="AU52" s="34"/>
      <c r="AV52" s="34">
        <f t="shared" ref="AV52:AW56" si="190">BK52+BY52+CM52+DA52</f>
        <v>0</v>
      </c>
      <c r="AW52" s="34">
        <f t="shared" si="190"/>
        <v>0</v>
      </c>
      <c r="AX52" s="68"/>
      <c r="AY52" s="68">
        <f t="shared" si="166"/>
        <v>0</v>
      </c>
      <c r="AZ52" s="34">
        <f t="shared" si="166"/>
        <v>0</v>
      </c>
      <c r="BA52" s="68"/>
      <c r="BB52" s="68"/>
      <c r="BC52" s="68"/>
      <c r="BD52" s="68"/>
      <c r="BE52" s="68"/>
      <c r="BF52" s="68"/>
      <c r="BG52" s="68"/>
      <c r="BH52" s="68"/>
      <c r="BI52" s="68"/>
      <c r="BJ52" s="68"/>
      <c r="BK52" s="199"/>
      <c r="BL52" s="199"/>
      <c r="BM52" s="34">
        <f t="shared" si="167"/>
        <v>0</v>
      </c>
      <c r="BN52" s="34">
        <f t="shared" si="168"/>
        <v>0</v>
      </c>
      <c r="BO52" s="228"/>
      <c r="BP52" s="228"/>
      <c r="BQ52" s="228"/>
      <c r="BR52" s="228"/>
      <c r="BS52" s="228"/>
      <c r="BT52" s="228"/>
      <c r="BU52" s="228"/>
      <c r="BV52" s="228"/>
      <c r="BW52" s="228"/>
      <c r="BX52" s="228"/>
      <c r="BY52" s="228"/>
      <c r="BZ52" s="228"/>
      <c r="CA52" s="68">
        <f t="shared" si="169"/>
        <v>332955</v>
      </c>
      <c r="CB52" s="68">
        <f t="shared" si="169"/>
        <v>332262.82981000002</v>
      </c>
      <c r="CC52" s="228"/>
      <c r="CD52" s="228"/>
      <c r="CE52" s="68">
        <v>332955</v>
      </c>
      <c r="CF52" s="68">
        <v>332262.82981000002</v>
      </c>
      <c r="CG52" s="68"/>
      <c r="CH52" s="68"/>
      <c r="CI52" s="68"/>
      <c r="CJ52" s="68"/>
      <c r="CK52" s="228"/>
      <c r="CL52" s="228"/>
      <c r="CM52" s="228"/>
      <c r="CN52" s="228"/>
      <c r="CO52" s="34">
        <f t="shared" si="170"/>
        <v>0</v>
      </c>
      <c r="CP52" s="34">
        <f t="shared" si="170"/>
        <v>0</v>
      </c>
      <c r="CQ52" s="228"/>
      <c r="CR52" s="228"/>
      <c r="CS52" s="228"/>
      <c r="CT52" s="228"/>
      <c r="CU52" s="228"/>
      <c r="CV52" s="228"/>
      <c r="CW52" s="228"/>
      <c r="CX52" s="228"/>
      <c r="CY52" s="228"/>
      <c r="CZ52" s="308"/>
      <c r="DA52" s="187"/>
      <c r="DB52" s="187"/>
      <c r="DC52" s="226"/>
      <c r="DD52" s="226"/>
      <c r="DE52" s="226"/>
      <c r="DF52" s="226"/>
      <c r="DG52" s="226"/>
      <c r="DH52" s="226"/>
      <c r="DI52" s="226"/>
      <c r="DJ52" s="226"/>
      <c r="DK52" s="33"/>
      <c r="DL52" s="33"/>
      <c r="DM52" s="34"/>
    </row>
    <row r="53" spans="1:117" s="35" customFormat="1" ht="29.25" customHeight="1" outlineLevel="2">
      <c r="A53" s="304" t="s">
        <v>512</v>
      </c>
      <c r="B53" s="292" t="s">
        <v>539</v>
      </c>
      <c r="C53" s="293"/>
      <c r="D53" s="283" t="s">
        <v>523</v>
      </c>
      <c r="E53" s="313" t="s">
        <v>522</v>
      </c>
      <c r="F53" s="313"/>
      <c r="G53" s="313"/>
      <c r="H53" s="245"/>
      <c r="I53" s="245"/>
      <c r="J53" s="245">
        <v>2020</v>
      </c>
      <c r="K53" s="245">
        <v>2020</v>
      </c>
      <c r="L53" s="245"/>
      <c r="M53" s="34">
        <f>+P53+R53+T53+AG53+AS53+AV53</f>
        <v>0</v>
      </c>
      <c r="N53" s="34"/>
      <c r="O53" s="34">
        <f>+Q53+S53+AH53+U53+AT53+AW53</f>
        <v>183121.10736000002</v>
      </c>
      <c r="P53" s="34">
        <f t="shared" si="189"/>
        <v>0</v>
      </c>
      <c r="Q53" s="34">
        <f t="shared" si="189"/>
        <v>0</v>
      </c>
      <c r="R53" s="34">
        <f t="shared" si="189"/>
        <v>0</v>
      </c>
      <c r="S53" s="34">
        <f t="shared" si="189"/>
        <v>0</v>
      </c>
      <c r="T53" s="34">
        <f t="shared" si="189"/>
        <v>0</v>
      </c>
      <c r="U53" s="34">
        <f t="shared" si="189"/>
        <v>0</v>
      </c>
      <c r="V53" s="66">
        <f t="shared" si="64"/>
        <v>0</v>
      </c>
      <c r="W53" s="34"/>
      <c r="X53" s="34"/>
      <c r="Y53" s="34"/>
      <c r="Z53" s="34"/>
      <c r="AA53" s="34"/>
      <c r="AB53" s="34"/>
      <c r="AC53" s="34"/>
      <c r="AD53" s="34"/>
      <c r="AE53" s="34"/>
      <c r="AF53" s="34"/>
      <c r="AG53" s="34">
        <f>BG53+BU53+CI53+CW53</f>
        <v>0</v>
      </c>
      <c r="AH53" s="34">
        <f>BH53+BV53+CJ53+CX53</f>
        <v>183121.10736000002</v>
      </c>
      <c r="AI53" s="34">
        <f t="shared" si="39"/>
        <v>0</v>
      </c>
      <c r="AJ53" s="34"/>
      <c r="AK53" s="34"/>
      <c r="AL53" s="34"/>
      <c r="AM53" s="34"/>
      <c r="AN53" s="34"/>
      <c r="AO53" s="34"/>
      <c r="AP53" s="34"/>
      <c r="AQ53" s="34"/>
      <c r="AR53" s="34"/>
      <c r="AS53" s="34">
        <f>BI53+BW53+CK53+CY53</f>
        <v>0</v>
      </c>
      <c r="AT53" s="34">
        <f>BJ53+BX53+CL53+CZ53</f>
        <v>0</v>
      </c>
      <c r="AU53" s="34"/>
      <c r="AV53" s="34">
        <f t="shared" si="190"/>
        <v>0</v>
      </c>
      <c r="AW53" s="34">
        <f t="shared" si="190"/>
        <v>0</v>
      </c>
      <c r="AX53" s="68"/>
      <c r="AY53" s="68">
        <f t="shared" si="166"/>
        <v>0</v>
      </c>
      <c r="AZ53" s="34">
        <f t="shared" si="166"/>
        <v>0</v>
      </c>
      <c r="BA53" s="68"/>
      <c r="BB53" s="68"/>
      <c r="BC53" s="68"/>
      <c r="BD53" s="68"/>
      <c r="BE53" s="68"/>
      <c r="BF53" s="68"/>
      <c r="BG53" s="68"/>
      <c r="BH53" s="68"/>
      <c r="BI53" s="68"/>
      <c r="BJ53" s="68"/>
      <c r="BK53" s="199"/>
      <c r="BL53" s="199"/>
      <c r="BM53" s="34">
        <f t="shared" si="167"/>
        <v>0</v>
      </c>
      <c r="BN53" s="34">
        <f t="shared" si="168"/>
        <v>0</v>
      </c>
      <c r="BO53" s="228"/>
      <c r="BP53" s="228"/>
      <c r="BQ53" s="228"/>
      <c r="BR53" s="228"/>
      <c r="BS53" s="228"/>
      <c r="BT53" s="228"/>
      <c r="BU53" s="228"/>
      <c r="BV53" s="228"/>
      <c r="BW53" s="228"/>
      <c r="BX53" s="228"/>
      <c r="BY53" s="228"/>
      <c r="BZ53" s="228"/>
      <c r="CA53" s="68">
        <f t="shared" si="169"/>
        <v>0</v>
      </c>
      <c r="CB53" s="68">
        <f>+CD53+CF53+CH53+CJ53+CL53+CN53</f>
        <v>183121.10736000002</v>
      </c>
      <c r="CC53" s="228"/>
      <c r="CD53" s="228"/>
      <c r="CE53" s="68"/>
      <c r="CF53" s="68"/>
      <c r="CG53" s="68"/>
      <c r="CH53" s="68"/>
      <c r="CI53" s="68"/>
      <c r="CJ53" s="68">
        <v>183121.10736000002</v>
      </c>
      <c r="CK53" s="228"/>
      <c r="CL53" s="228"/>
      <c r="CM53" s="228"/>
      <c r="CN53" s="228"/>
      <c r="CO53" s="34">
        <f t="shared" si="170"/>
        <v>0</v>
      </c>
      <c r="CP53" s="34">
        <f t="shared" si="170"/>
        <v>0</v>
      </c>
      <c r="CQ53" s="228"/>
      <c r="CR53" s="228"/>
      <c r="CS53" s="228"/>
      <c r="CT53" s="228"/>
      <c r="CU53" s="228"/>
      <c r="CV53" s="228"/>
      <c r="CW53" s="228"/>
      <c r="CX53" s="228"/>
      <c r="CY53" s="228"/>
      <c r="CZ53" s="308"/>
      <c r="DA53" s="187"/>
      <c r="DB53" s="187"/>
      <c r="DC53" s="226"/>
      <c r="DD53" s="226"/>
      <c r="DE53" s="226"/>
      <c r="DF53" s="226"/>
      <c r="DG53" s="226"/>
      <c r="DH53" s="226"/>
      <c r="DI53" s="226"/>
      <c r="DJ53" s="226"/>
      <c r="DK53" s="33"/>
      <c r="DL53" s="33"/>
      <c r="DM53" s="34"/>
    </row>
    <row r="54" spans="1:117" s="35" customFormat="1" ht="29.25" customHeight="1" outlineLevel="2">
      <c r="A54" s="304" t="s">
        <v>512</v>
      </c>
      <c r="B54" s="292" t="s">
        <v>558</v>
      </c>
      <c r="C54" s="294"/>
      <c r="D54" s="282"/>
      <c r="E54" s="306"/>
      <c r="F54" s="306"/>
      <c r="G54" s="313"/>
      <c r="H54" s="245"/>
      <c r="I54" s="245"/>
      <c r="J54" s="245">
        <v>2020</v>
      </c>
      <c r="K54" s="245">
        <v>2020</v>
      </c>
      <c r="L54" s="245"/>
      <c r="M54" s="34">
        <f t="shared" ref="M54:M55" si="191">+P54+R54+T54+AG54+AS54+AV54</f>
        <v>0</v>
      </c>
      <c r="N54" s="34"/>
      <c r="O54" s="34">
        <f t="shared" ref="O54:O55" si="192">+Q54+S54+AH54+U54+AT54+AW54</f>
        <v>99588.219800000006</v>
      </c>
      <c r="P54" s="34">
        <f t="shared" ref="P54:P55" si="193">BA54+BO54+CC54+CQ54</f>
        <v>0</v>
      </c>
      <c r="Q54" s="34">
        <f t="shared" ref="Q54:Q55" si="194">BB54+BP54+CD54+CR54</f>
        <v>0</v>
      </c>
      <c r="R54" s="34">
        <f t="shared" ref="R54:R55" si="195">BC54+BQ54+CE54+CS54</f>
        <v>0</v>
      </c>
      <c r="S54" s="34">
        <f t="shared" ref="S54:S55" si="196">BD54+BR54+CF54+CT54</f>
        <v>0</v>
      </c>
      <c r="T54" s="34">
        <f t="shared" ref="T54:T55" si="197">BE54+BS54+CG54+CU54</f>
        <v>0</v>
      </c>
      <c r="U54" s="34">
        <f t="shared" ref="U54:U55" si="198">BF54+BT54+CH54+CV54</f>
        <v>0</v>
      </c>
      <c r="V54" s="66">
        <f t="shared" si="64"/>
        <v>0</v>
      </c>
      <c r="W54" s="34"/>
      <c r="X54" s="34"/>
      <c r="Y54" s="34"/>
      <c r="Z54" s="34"/>
      <c r="AA54" s="34"/>
      <c r="AB54" s="34"/>
      <c r="AC54" s="34"/>
      <c r="AD54" s="34"/>
      <c r="AE54" s="34"/>
      <c r="AF54" s="34"/>
      <c r="AG54" s="34">
        <f t="shared" ref="AG54:AG55" si="199">BG54+BU54+CI54+CW54</f>
        <v>0</v>
      </c>
      <c r="AH54" s="34">
        <f t="shared" ref="AH54:AH55" si="200">BH54+BV54+CJ54+CX54</f>
        <v>99588.219800000006</v>
      </c>
      <c r="AI54" s="34">
        <f t="shared" si="39"/>
        <v>0</v>
      </c>
      <c r="AJ54" s="34"/>
      <c r="AK54" s="34"/>
      <c r="AL54" s="34"/>
      <c r="AM54" s="34"/>
      <c r="AN54" s="34"/>
      <c r="AO54" s="34"/>
      <c r="AP54" s="34"/>
      <c r="AQ54" s="34"/>
      <c r="AR54" s="34"/>
      <c r="AS54" s="34">
        <f t="shared" ref="AS54:AS55" si="201">BI54+BW54+CK54+CY54</f>
        <v>0</v>
      </c>
      <c r="AT54" s="34">
        <f t="shared" ref="AT54:AT55" si="202">BJ54+BX54+CL54+CZ54</f>
        <v>0</v>
      </c>
      <c r="AU54" s="34"/>
      <c r="AV54" s="34">
        <f t="shared" ref="AV54:AV55" si="203">BK54+BY54+CM54+DA54</f>
        <v>0</v>
      </c>
      <c r="AW54" s="34">
        <f t="shared" ref="AW54:AW55" si="204">BL54+BZ54+CN54+DB54</f>
        <v>0</v>
      </c>
      <c r="AX54" s="68"/>
      <c r="AY54" s="68">
        <f t="shared" ref="AY54:AY59" si="205">+BA54+BC54+BE54+BG54+BI54+BK54</f>
        <v>0</v>
      </c>
      <c r="AZ54" s="34">
        <f t="shared" ref="AZ54:AZ59" si="206">+BB54+BD54+BF54+BH54+BJ54+BL54</f>
        <v>0</v>
      </c>
      <c r="BA54" s="68"/>
      <c r="BB54" s="68"/>
      <c r="BC54" s="68"/>
      <c r="BD54" s="68"/>
      <c r="BE54" s="68"/>
      <c r="BF54" s="68"/>
      <c r="BG54" s="68"/>
      <c r="BH54" s="68"/>
      <c r="BI54" s="68"/>
      <c r="BJ54" s="68"/>
      <c r="BK54" s="199"/>
      <c r="BL54" s="199"/>
      <c r="BM54" s="34">
        <f t="shared" si="167"/>
        <v>0</v>
      </c>
      <c r="BN54" s="34">
        <f t="shared" si="168"/>
        <v>0</v>
      </c>
      <c r="BO54" s="228"/>
      <c r="BP54" s="228"/>
      <c r="BQ54" s="228"/>
      <c r="BR54" s="228"/>
      <c r="BS54" s="228"/>
      <c r="BT54" s="228"/>
      <c r="BU54" s="228"/>
      <c r="BV54" s="228"/>
      <c r="BW54" s="228"/>
      <c r="BX54" s="228"/>
      <c r="BY54" s="228"/>
      <c r="BZ54" s="228"/>
      <c r="CA54" s="68">
        <f t="shared" ref="CA54:CA59" si="207">+CC54+CE54+CG54+CI54+CK54+CM54</f>
        <v>0</v>
      </c>
      <c r="CB54" s="68">
        <f t="shared" ref="CB54:CB59" si="208">+CD54+CF54+CH54+CJ54+CL54+CN54</f>
        <v>99588.219800000006</v>
      </c>
      <c r="CC54" s="228"/>
      <c r="CD54" s="228"/>
      <c r="CE54" s="68"/>
      <c r="CF54" s="68"/>
      <c r="CG54" s="68"/>
      <c r="CH54" s="68"/>
      <c r="CI54" s="68"/>
      <c r="CJ54" s="68">
        <v>99588.219800000006</v>
      </c>
      <c r="CK54" s="228"/>
      <c r="CL54" s="228"/>
      <c r="CM54" s="228"/>
      <c r="CN54" s="228"/>
      <c r="CO54" s="34">
        <f t="shared" si="170"/>
        <v>0</v>
      </c>
      <c r="CP54" s="34">
        <f t="shared" si="170"/>
        <v>0</v>
      </c>
      <c r="CQ54" s="228"/>
      <c r="CR54" s="228"/>
      <c r="CS54" s="228"/>
      <c r="CT54" s="228"/>
      <c r="CU54" s="228"/>
      <c r="CV54" s="228"/>
      <c r="CW54" s="228"/>
      <c r="CX54" s="228"/>
      <c r="CY54" s="228"/>
      <c r="CZ54" s="308"/>
      <c r="DA54" s="187"/>
      <c r="DB54" s="187"/>
      <c r="DC54" s="245"/>
      <c r="DD54" s="245"/>
      <c r="DE54" s="245"/>
      <c r="DF54" s="245"/>
      <c r="DG54" s="245"/>
      <c r="DH54" s="245"/>
      <c r="DI54" s="245"/>
      <c r="DJ54" s="245"/>
      <c r="DK54" s="33"/>
      <c r="DL54" s="33"/>
      <c r="DM54" s="34"/>
    </row>
    <row r="55" spans="1:117" s="35" customFormat="1" ht="29.25" customHeight="1" outlineLevel="2" thickBot="1">
      <c r="A55" s="304" t="s">
        <v>512</v>
      </c>
      <c r="B55" s="295" t="s">
        <v>559</v>
      </c>
      <c r="C55" s="296"/>
      <c r="D55" s="282"/>
      <c r="E55" s="306"/>
      <c r="F55" s="306"/>
      <c r="G55" s="313"/>
      <c r="H55" s="245"/>
      <c r="I55" s="245"/>
      <c r="J55" s="245">
        <v>2020</v>
      </c>
      <c r="K55" s="245">
        <v>2020</v>
      </c>
      <c r="L55" s="245"/>
      <c r="M55" s="34">
        <f t="shared" si="191"/>
        <v>0</v>
      </c>
      <c r="N55" s="34"/>
      <c r="O55" s="34">
        <f t="shared" si="192"/>
        <v>83532.887560000003</v>
      </c>
      <c r="P55" s="34">
        <f t="shared" si="193"/>
        <v>0</v>
      </c>
      <c r="Q55" s="34">
        <f t="shared" si="194"/>
        <v>0</v>
      </c>
      <c r="R55" s="34">
        <f t="shared" si="195"/>
        <v>0</v>
      </c>
      <c r="S55" s="34">
        <f t="shared" si="196"/>
        <v>0</v>
      </c>
      <c r="T55" s="34">
        <f t="shared" si="197"/>
        <v>0</v>
      </c>
      <c r="U55" s="34">
        <f t="shared" si="198"/>
        <v>0</v>
      </c>
      <c r="V55" s="66">
        <f t="shared" si="64"/>
        <v>0</v>
      </c>
      <c r="W55" s="34"/>
      <c r="X55" s="34"/>
      <c r="Y55" s="34"/>
      <c r="Z55" s="34"/>
      <c r="AA55" s="34"/>
      <c r="AB55" s="34"/>
      <c r="AC55" s="34"/>
      <c r="AD55" s="34"/>
      <c r="AE55" s="34"/>
      <c r="AF55" s="34"/>
      <c r="AG55" s="34">
        <f t="shared" si="199"/>
        <v>0</v>
      </c>
      <c r="AH55" s="34">
        <f t="shared" si="200"/>
        <v>83532.887560000003</v>
      </c>
      <c r="AI55" s="34">
        <f t="shared" si="39"/>
        <v>0</v>
      </c>
      <c r="AJ55" s="34"/>
      <c r="AK55" s="34"/>
      <c r="AL55" s="34"/>
      <c r="AM55" s="34"/>
      <c r="AN55" s="34"/>
      <c r="AO55" s="34"/>
      <c r="AP55" s="34"/>
      <c r="AQ55" s="34"/>
      <c r="AR55" s="34"/>
      <c r="AS55" s="34">
        <f t="shared" si="201"/>
        <v>0</v>
      </c>
      <c r="AT55" s="34">
        <f t="shared" si="202"/>
        <v>0</v>
      </c>
      <c r="AU55" s="34"/>
      <c r="AV55" s="34">
        <f t="shared" si="203"/>
        <v>0</v>
      </c>
      <c r="AW55" s="34">
        <f t="shared" si="204"/>
        <v>0</v>
      </c>
      <c r="AX55" s="68"/>
      <c r="AY55" s="68">
        <f t="shared" si="205"/>
        <v>0</v>
      </c>
      <c r="AZ55" s="34">
        <f t="shared" si="206"/>
        <v>0</v>
      </c>
      <c r="BA55" s="68"/>
      <c r="BB55" s="68"/>
      <c r="BC55" s="68"/>
      <c r="BD55" s="68"/>
      <c r="BE55" s="68"/>
      <c r="BF55" s="68"/>
      <c r="BG55" s="68"/>
      <c r="BH55" s="68"/>
      <c r="BI55" s="68"/>
      <c r="BJ55" s="68"/>
      <c r="BK55" s="199"/>
      <c r="BL55" s="199"/>
      <c r="BM55" s="34">
        <f t="shared" si="167"/>
        <v>0</v>
      </c>
      <c r="BN55" s="34">
        <f t="shared" si="168"/>
        <v>0</v>
      </c>
      <c r="BO55" s="228"/>
      <c r="BP55" s="228"/>
      <c r="BQ55" s="228"/>
      <c r="BR55" s="228"/>
      <c r="BS55" s="228"/>
      <c r="BT55" s="228"/>
      <c r="BU55" s="228"/>
      <c r="BV55" s="228"/>
      <c r="BW55" s="228"/>
      <c r="BX55" s="228"/>
      <c r="BY55" s="228"/>
      <c r="BZ55" s="228"/>
      <c r="CA55" s="68">
        <f t="shared" si="207"/>
        <v>0</v>
      </c>
      <c r="CB55" s="68">
        <f t="shared" si="208"/>
        <v>83532.887560000003</v>
      </c>
      <c r="CC55" s="228"/>
      <c r="CD55" s="228"/>
      <c r="CE55" s="68"/>
      <c r="CF55" s="68"/>
      <c r="CG55" s="68"/>
      <c r="CH55" s="68"/>
      <c r="CI55" s="68"/>
      <c r="CJ55" s="68">
        <v>83532.887560000003</v>
      </c>
      <c r="CK55" s="228"/>
      <c r="CL55" s="228"/>
      <c r="CM55" s="228"/>
      <c r="CN55" s="228"/>
      <c r="CO55" s="34">
        <f t="shared" si="170"/>
        <v>0</v>
      </c>
      <c r="CP55" s="34">
        <f t="shared" si="170"/>
        <v>0</v>
      </c>
      <c r="CQ55" s="228"/>
      <c r="CR55" s="228"/>
      <c r="CS55" s="228"/>
      <c r="CT55" s="228"/>
      <c r="CU55" s="228"/>
      <c r="CV55" s="228"/>
      <c r="CW55" s="228"/>
      <c r="CX55" s="228"/>
      <c r="CY55" s="228"/>
      <c r="CZ55" s="308"/>
      <c r="DA55" s="187"/>
      <c r="DB55" s="187"/>
      <c r="DC55" s="245"/>
      <c r="DD55" s="245"/>
      <c r="DE55" s="245"/>
      <c r="DF55" s="245"/>
      <c r="DG55" s="245"/>
      <c r="DH55" s="245"/>
      <c r="DI55" s="245"/>
      <c r="DJ55" s="245"/>
      <c r="DK55" s="33"/>
      <c r="DL55" s="33"/>
      <c r="DM55" s="34"/>
    </row>
    <row r="56" spans="1:117" s="35" customFormat="1" ht="28.5" customHeight="1" outlineLevel="1">
      <c r="A56" s="245" t="s">
        <v>515</v>
      </c>
      <c r="B56" s="225" t="s">
        <v>526</v>
      </c>
      <c r="C56" s="282" t="s">
        <v>125</v>
      </c>
      <c r="D56" s="282" t="s">
        <v>191</v>
      </c>
      <c r="E56" s="303" t="s">
        <v>59</v>
      </c>
      <c r="F56" s="303"/>
      <c r="G56" s="245" t="s">
        <v>49</v>
      </c>
      <c r="H56" s="245">
        <v>30</v>
      </c>
      <c r="I56" s="245">
        <v>12.9</v>
      </c>
      <c r="J56" s="245">
        <v>2018</v>
      </c>
      <c r="K56" s="245">
        <v>2019</v>
      </c>
      <c r="L56" s="245"/>
      <c r="M56" s="34">
        <f>+P56+R56+T56+AG56+AS56+AV56</f>
        <v>38855.550000000003</v>
      </c>
      <c r="N56" s="34"/>
      <c r="O56" s="34">
        <f t="shared" si="188"/>
        <v>38855.547999999995</v>
      </c>
      <c r="P56" s="34">
        <f t="shared" ref="P56:U56" si="209">BA56+BO56+CC56+CQ56</f>
        <v>0</v>
      </c>
      <c r="Q56" s="34">
        <f t="shared" si="209"/>
        <v>0</v>
      </c>
      <c r="R56" s="34">
        <f t="shared" si="209"/>
        <v>8000</v>
      </c>
      <c r="S56" s="34">
        <f t="shared" si="209"/>
        <v>37540.388999999996</v>
      </c>
      <c r="T56" s="34">
        <f t="shared" si="209"/>
        <v>30855.550000000003</v>
      </c>
      <c r="U56" s="34">
        <f t="shared" si="209"/>
        <v>1315.1590000000001</v>
      </c>
      <c r="V56" s="66">
        <f t="shared" si="64"/>
        <v>15873.14</v>
      </c>
      <c r="W56" s="342">
        <f>17.59+11793.35414</f>
        <v>11810.94414</v>
      </c>
      <c r="X56" s="34"/>
      <c r="Y56" s="34"/>
      <c r="Z56" s="34"/>
      <c r="AA56" s="34"/>
      <c r="AB56" s="34"/>
      <c r="AC56" s="34">
        <v>4062.1958599999994</v>
      </c>
      <c r="AD56" s="34"/>
      <c r="AE56" s="34"/>
      <c r="AF56" s="34"/>
      <c r="AG56" s="34">
        <f>BG56+BU56+CI56+CW56</f>
        <v>0</v>
      </c>
      <c r="AH56" s="34">
        <f>BH56+BV56+CJ56+CX56</f>
        <v>0</v>
      </c>
      <c r="AI56" s="34">
        <f t="shared" si="39"/>
        <v>298.19547</v>
      </c>
      <c r="AJ56" s="342">
        <v>298.19547</v>
      </c>
      <c r="AK56" s="34"/>
      <c r="AL56" s="34"/>
      <c r="AM56" s="34"/>
      <c r="AN56" s="34"/>
      <c r="AO56" s="34"/>
      <c r="AP56" s="34"/>
      <c r="AQ56" s="34"/>
      <c r="AR56" s="34"/>
      <c r="AS56" s="34">
        <f>BI56+BW56+CK56+CY56</f>
        <v>0</v>
      </c>
      <c r="AT56" s="34">
        <f>BJ56+BX56+CL56+CZ56</f>
        <v>0</v>
      </c>
      <c r="AU56" s="34"/>
      <c r="AV56" s="34">
        <f t="shared" si="190"/>
        <v>0</v>
      </c>
      <c r="AW56" s="34">
        <f t="shared" si="190"/>
        <v>0</v>
      </c>
      <c r="AX56" s="68"/>
      <c r="AY56" s="68">
        <f t="shared" si="205"/>
        <v>34680.060000000005</v>
      </c>
      <c r="AZ56" s="34">
        <f t="shared" si="206"/>
        <v>11793.352999999999</v>
      </c>
      <c r="BA56" s="185"/>
      <c r="BB56" s="185"/>
      <c r="BC56" s="184">
        <v>3824.51</v>
      </c>
      <c r="BD56" s="184">
        <v>10478.194</v>
      </c>
      <c r="BE56" s="184">
        <v>30855.550000000003</v>
      </c>
      <c r="BF56" s="184">
        <v>1315.1590000000001</v>
      </c>
      <c r="BG56" s="184"/>
      <c r="BH56" s="184"/>
      <c r="BI56" s="184"/>
      <c r="BJ56" s="184"/>
      <c r="BK56" s="192"/>
      <c r="BL56" s="192"/>
      <c r="BM56" s="34">
        <f t="shared" si="167"/>
        <v>0</v>
      </c>
      <c r="BN56" s="34">
        <f t="shared" si="168"/>
        <v>0</v>
      </c>
      <c r="BO56" s="245"/>
      <c r="BP56" s="245"/>
      <c r="BQ56" s="245"/>
      <c r="BR56" s="245"/>
      <c r="BS56" s="245"/>
      <c r="BT56" s="245"/>
      <c r="BU56" s="245"/>
      <c r="BV56" s="245"/>
      <c r="BW56" s="245"/>
      <c r="BX56" s="245"/>
      <c r="BY56" s="245"/>
      <c r="BZ56" s="245"/>
      <c r="CA56" s="68">
        <f t="shared" si="207"/>
        <v>4175.49</v>
      </c>
      <c r="CB56" s="68">
        <f t="shared" si="208"/>
        <v>27062.195</v>
      </c>
      <c r="CC56" s="34"/>
      <c r="CD56" s="34"/>
      <c r="CE56" s="184">
        <v>4175.49</v>
      </c>
      <c r="CF56" s="184">
        <v>27062.195</v>
      </c>
      <c r="CG56" s="184"/>
      <c r="CH56" s="184">
        <v>0</v>
      </c>
      <c r="CI56" s="34"/>
      <c r="CJ56" s="34"/>
      <c r="CK56" s="34"/>
      <c r="CL56" s="34"/>
      <c r="CM56" s="34"/>
      <c r="CN56" s="34"/>
      <c r="CO56" s="34">
        <f t="shared" si="170"/>
        <v>0</v>
      </c>
      <c r="CP56" s="34">
        <f t="shared" si="170"/>
        <v>0</v>
      </c>
      <c r="CQ56" s="245"/>
      <c r="CR56" s="245"/>
      <c r="CS56" s="245"/>
      <c r="CT56" s="245"/>
      <c r="CU56" s="245"/>
      <c r="CV56" s="245"/>
      <c r="CW56" s="245"/>
      <c r="CX56" s="245"/>
      <c r="CY56" s="245"/>
      <c r="CZ56" s="302"/>
      <c r="DA56" s="302"/>
      <c r="DB56" s="302"/>
      <c r="DC56" s="226">
        <v>0</v>
      </c>
      <c r="DD56" s="226">
        <v>1</v>
      </c>
      <c r="DE56" s="226">
        <v>0</v>
      </c>
      <c r="DF56" s="226">
        <v>0</v>
      </c>
      <c r="DG56" s="226">
        <v>0</v>
      </c>
      <c r="DH56" s="226">
        <f t="shared" ref="DH56" si="210">SUM(DC56:DG56)</f>
        <v>1</v>
      </c>
      <c r="DI56" s="226"/>
      <c r="DJ56" s="226"/>
      <c r="DK56" s="34">
        <v>406.39377061938694</v>
      </c>
      <c r="DL56" s="34">
        <f>1617953.45494426/1000</f>
        <v>1617.9534549442599</v>
      </c>
      <c r="DM56" s="34">
        <v>21.83</v>
      </c>
    </row>
    <row r="57" spans="1:117" s="33" customFormat="1" ht="25.5" outlineLevel="1">
      <c r="A57" s="313" t="s">
        <v>516</v>
      </c>
      <c r="B57" s="60" t="s">
        <v>569</v>
      </c>
      <c r="C57" s="60"/>
      <c r="D57" s="60"/>
      <c r="E57" s="245"/>
      <c r="F57" s="245"/>
      <c r="G57" s="245"/>
      <c r="H57" s="245"/>
      <c r="I57" s="245"/>
      <c r="J57" s="245">
        <v>2019</v>
      </c>
      <c r="K57" s="245">
        <v>2019</v>
      </c>
      <c r="L57" s="245"/>
      <c r="M57" s="34">
        <f t="shared" ref="M57" si="211">+P57+R57+T57+AG57+AS57+AV57</f>
        <v>0</v>
      </c>
      <c r="N57" s="34"/>
      <c r="O57" s="34">
        <f t="shared" ref="O57" si="212">+Q57+S57+U57+AH57+AT57+AW57</f>
        <v>16453.579000000002</v>
      </c>
      <c r="P57" s="34">
        <f t="shared" ref="P57:P59" si="213">BA57+BO57+CC57+CQ57</f>
        <v>0</v>
      </c>
      <c r="Q57" s="34">
        <f t="shared" ref="Q57:Q59" si="214">BB57+BP57+CD57+CR57</f>
        <v>0</v>
      </c>
      <c r="R57" s="34">
        <f t="shared" ref="R57:R59" si="215">BC57+BQ57+CE57+CS57</f>
        <v>0</v>
      </c>
      <c r="S57" s="34">
        <f t="shared" ref="S57:S59" si="216">BD57+BR57+CF57+CT57</f>
        <v>0</v>
      </c>
      <c r="T57" s="34">
        <f t="shared" ref="T57:T59" si="217">BE57+BS57+CG57+CU57</f>
        <v>0</v>
      </c>
      <c r="U57" s="34">
        <f t="shared" ref="U57:U59" si="218">BF57+BT57+CH57+CV57</f>
        <v>16453.579000000002</v>
      </c>
      <c r="V57" s="66">
        <f t="shared" si="64"/>
        <v>0</v>
      </c>
      <c r="W57" s="34"/>
      <c r="X57" s="34"/>
      <c r="Y57" s="34"/>
      <c r="Z57" s="34"/>
      <c r="AA57" s="34"/>
      <c r="AB57" s="34"/>
      <c r="AC57" s="34"/>
      <c r="AD57" s="34"/>
      <c r="AE57" s="34"/>
      <c r="AF57" s="34"/>
      <c r="AG57" s="34">
        <f t="shared" ref="AG57:AG59" si="219">BG57+BU57+CI57+CW57</f>
        <v>0</v>
      </c>
      <c r="AH57" s="34">
        <f t="shared" ref="AH57:AH59" si="220">BH57+BV57+CJ57+CX57</f>
        <v>0</v>
      </c>
      <c r="AI57" s="34">
        <f t="shared" si="39"/>
        <v>397.99200000000002</v>
      </c>
      <c r="AJ57" s="342">
        <v>397.99200000000002</v>
      </c>
      <c r="AK57" s="34"/>
      <c r="AL57" s="34"/>
      <c r="AM57" s="34"/>
      <c r="AN57" s="34"/>
      <c r="AO57" s="34"/>
      <c r="AP57" s="34"/>
      <c r="AQ57" s="34"/>
      <c r="AR57" s="34"/>
      <c r="AS57" s="34">
        <f t="shared" ref="AS57:AS59" si="221">BI57+BW57+CK57+CY57</f>
        <v>0</v>
      </c>
      <c r="AT57" s="34">
        <f t="shared" ref="AT57:AT59" si="222">BJ57+BX57+CL57+CZ57</f>
        <v>0</v>
      </c>
      <c r="AU57" s="34"/>
      <c r="AV57" s="34">
        <f t="shared" ref="AV57:AV59" si="223">BK57+BY57+CM57+DA57</f>
        <v>0</v>
      </c>
      <c r="AW57" s="34">
        <f t="shared" ref="AW57:AW59" si="224">BL57+BZ57+CN57+DB57</f>
        <v>0</v>
      </c>
      <c r="AX57" s="68"/>
      <c r="AY57" s="68">
        <f t="shared" si="205"/>
        <v>0</v>
      </c>
      <c r="AZ57" s="34">
        <f t="shared" si="206"/>
        <v>12595.912</v>
      </c>
      <c r="BA57" s="185"/>
      <c r="BB57" s="185"/>
      <c r="BC57" s="184"/>
      <c r="BD57" s="184"/>
      <c r="BE57" s="184"/>
      <c r="BF57" s="184">
        <f>12292.552+303.36</f>
        <v>12595.912</v>
      </c>
      <c r="BG57" s="184"/>
      <c r="BH57" s="184"/>
      <c r="BI57" s="184"/>
      <c r="BJ57" s="184"/>
      <c r="BK57" s="192"/>
      <c r="BL57" s="192"/>
      <c r="BM57" s="34">
        <f t="shared" si="167"/>
        <v>0</v>
      </c>
      <c r="BN57" s="34">
        <f t="shared" si="168"/>
        <v>3857.6669999999999</v>
      </c>
      <c r="BO57" s="245"/>
      <c r="BP57" s="245"/>
      <c r="BQ57" s="245"/>
      <c r="BR57" s="245"/>
      <c r="BS57" s="245"/>
      <c r="BT57" s="34">
        <f>3763.037+94.63</f>
        <v>3857.6669999999999</v>
      </c>
      <c r="BU57" s="245"/>
      <c r="BV57" s="245"/>
      <c r="BW57" s="245"/>
      <c r="BX57" s="245"/>
      <c r="BY57" s="245"/>
      <c r="BZ57" s="245"/>
      <c r="CA57" s="68">
        <f t="shared" si="207"/>
        <v>0</v>
      </c>
      <c r="CB57" s="68">
        <f t="shared" si="208"/>
        <v>0</v>
      </c>
      <c r="CC57" s="34"/>
      <c r="CD57" s="34"/>
      <c r="CE57" s="184"/>
      <c r="CF57" s="184"/>
      <c r="CG57" s="184"/>
      <c r="CH57" s="184"/>
      <c r="CI57" s="34"/>
      <c r="CJ57" s="34"/>
      <c r="CK57" s="34"/>
      <c r="CL57" s="34"/>
      <c r="CM57" s="34"/>
      <c r="CN57" s="34"/>
      <c r="CO57" s="34">
        <f t="shared" si="170"/>
        <v>0</v>
      </c>
      <c r="CP57" s="34">
        <f t="shared" si="170"/>
        <v>0</v>
      </c>
      <c r="CQ57" s="245"/>
      <c r="CR57" s="245"/>
      <c r="CS57" s="245"/>
      <c r="CT57" s="245"/>
      <c r="CU57" s="245"/>
      <c r="CV57" s="245"/>
      <c r="CW57" s="245"/>
      <c r="CX57" s="245"/>
      <c r="CY57" s="245"/>
      <c r="CZ57" s="245"/>
      <c r="DA57" s="245"/>
      <c r="DB57" s="245"/>
      <c r="DC57" s="245"/>
      <c r="DD57" s="245"/>
      <c r="DE57" s="245"/>
      <c r="DF57" s="245"/>
      <c r="DG57" s="245"/>
      <c r="DH57" s="245"/>
      <c r="DI57" s="245"/>
      <c r="DJ57" s="245"/>
      <c r="DK57" s="34"/>
      <c r="DL57" s="34"/>
      <c r="DM57" s="34"/>
    </row>
    <row r="58" spans="1:117" s="35" customFormat="1" outlineLevel="1">
      <c r="A58" s="333"/>
      <c r="B58" s="60" t="s">
        <v>624</v>
      </c>
      <c r="C58" s="60"/>
      <c r="D58" s="60"/>
      <c r="E58" s="245"/>
      <c r="F58" s="245"/>
      <c r="G58" s="245"/>
      <c r="H58" s="245"/>
      <c r="I58" s="245"/>
      <c r="J58" s="245">
        <v>2018</v>
      </c>
      <c r="K58" s="245">
        <v>2018</v>
      </c>
      <c r="L58" s="245"/>
      <c r="M58" s="34">
        <f t="shared" ref="M58" si="225">+P58+R58+T58+AG58+AS58+AV58</f>
        <v>0</v>
      </c>
      <c r="N58" s="34"/>
      <c r="O58" s="34">
        <f t="shared" ref="O58" si="226">+Q58+S58+U58+AH58+AT58+AW58</f>
        <v>0</v>
      </c>
      <c r="P58" s="34"/>
      <c r="Q58" s="34"/>
      <c r="R58" s="34"/>
      <c r="S58" s="34"/>
      <c r="T58" s="34"/>
      <c r="U58" s="34"/>
      <c r="V58" s="66">
        <f t="shared" si="64"/>
        <v>834.55419999999992</v>
      </c>
      <c r="W58" s="342">
        <v>834.55419999999992</v>
      </c>
      <c r="X58" s="34"/>
      <c r="Y58" s="34"/>
      <c r="Z58" s="34"/>
      <c r="AA58" s="34"/>
      <c r="AB58" s="34"/>
      <c r="AC58" s="34"/>
      <c r="AD58" s="34"/>
      <c r="AE58" s="34"/>
      <c r="AF58" s="34"/>
      <c r="AG58" s="34"/>
      <c r="AH58" s="34"/>
      <c r="AI58" s="34">
        <f t="shared" si="39"/>
        <v>0</v>
      </c>
      <c r="AJ58" s="34"/>
      <c r="AK58" s="34"/>
      <c r="AL58" s="34"/>
      <c r="AM58" s="34"/>
      <c r="AN58" s="34"/>
      <c r="AO58" s="34"/>
      <c r="AP58" s="34"/>
      <c r="AQ58" s="34"/>
      <c r="AR58" s="34"/>
      <c r="AS58" s="34"/>
      <c r="AT58" s="34"/>
      <c r="AU58" s="34"/>
      <c r="AV58" s="34"/>
      <c r="AW58" s="34"/>
      <c r="AX58" s="68"/>
      <c r="AY58" s="68"/>
      <c r="AZ58" s="34"/>
      <c r="BA58" s="185"/>
      <c r="BB58" s="185"/>
      <c r="BC58" s="184"/>
      <c r="BD58" s="184"/>
      <c r="BE58" s="184"/>
      <c r="BF58" s="184"/>
      <c r="BG58" s="184"/>
      <c r="BH58" s="184"/>
      <c r="BI58" s="184"/>
      <c r="BJ58" s="184"/>
      <c r="BK58" s="192"/>
      <c r="BL58" s="192"/>
      <c r="BM58" s="34"/>
      <c r="BN58" s="34"/>
      <c r="BO58" s="245"/>
      <c r="BP58" s="245"/>
      <c r="BQ58" s="245"/>
      <c r="BR58" s="245"/>
      <c r="BS58" s="245"/>
      <c r="BT58" s="34"/>
      <c r="BU58" s="245"/>
      <c r="BV58" s="245"/>
      <c r="BW58" s="245"/>
      <c r="BX58" s="245"/>
      <c r="BY58" s="245"/>
      <c r="BZ58" s="245"/>
      <c r="CA58" s="68"/>
      <c r="CB58" s="68"/>
      <c r="CC58" s="34"/>
      <c r="CD58" s="34"/>
      <c r="CE58" s="184"/>
      <c r="CF58" s="184"/>
      <c r="CG58" s="184"/>
      <c r="CH58" s="184"/>
      <c r="CI58" s="34"/>
      <c r="CJ58" s="34"/>
      <c r="CK58" s="34"/>
      <c r="CL58" s="34"/>
      <c r="CM58" s="34"/>
      <c r="CN58" s="34"/>
      <c r="CO58" s="34"/>
      <c r="CP58" s="34"/>
      <c r="CQ58" s="245"/>
      <c r="CR58" s="245"/>
      <c r="CS58" s="245"/>
      <c r="CT58" s="245"/>
      <c r="CU58" s="245"/>
      <c r="CV58" s="245"/>
      <c r="CW58" s="245"/>
      <c r="CX58" s="245"/>
      <c r="CY58" s="245"/>
      <c r="CZ58" s="245"/>
      <c r="DA58" s="245"/>
      <c r="DB58" s="245"/>
      <c r="DC58" s="245"/>
      <c r="DD58" s="245"/>
      <c r="DE58" s="245"/>
      <c r="DF58" s="245"/>
      <c r="DG58" s="245"/>
      <c r="DH58" s="245"/>
      <c r="DI58" s="245"/>
      <c r="DJ58" s="245"/>
      <c r="DK58" s="34"/>
      <c r="DL58" s="34"/>
      <c r="DM58" s="34"/>
    </row>
    <row r="59" spans="1:117" s="35" customFormat="1" ht="25.5" outlineLevel="1">
      <c r="A59" s="245" t="s">
        <v>525</v>
      </c>
      <c r="B59" s="60" t="s">
        <v>568</v>
      </c>
      <c r="C59" s="60"/>
      <c r="D59" s="60"/>
      <c r="E59" s="245"/>
      <c r="F59" s="245"/>
      <c r="G59" s="245"/>
      <c r="H59" s="245"/>
      <c r="I59" s="245"/>
      <c r="J59" s="245">
        <v>2019</v>
      </c>
      <c r="K59" s="245">
        <v>2020</v>
      </c>
      <c r="L59" s="245"/>
      <c r="M59" s="34">
        <f t="shared" ref="M59" si="227">+P59+R59+T59+AG59+AS59+AV59</f>
        <v>0</v>
      </c>
      <c r="N59" s="34"/>
      <c r="O59" s="34">
        <f t="shared" ref="O59" si="228">+Q59+S59+U59+AH59+AT59+AW59</f>
        <v>12484.331</v>
      </c>
      <c r="P59" s="34">
        <f t="shared" si="213"/>
        <v>0</v>
      </c>
      <c r="Q59" s="34">
        <f t="shared" si="214"/>
        <v>0</v>
      </c>
      <c r="R59" s="34">
        <f t="shared" si="215"/>
        <v>0</v>
      </c>
      <c r="S59" s="34">
        <f t="shared" si="216"/>
        <v>0</v>
      </c>
      <c r="T59" s="34">
        <f t="shared" si="217"/>
        <v>0</v>
      </c>
      <c r="U59" s="34">
        <f t="shared" si="218"/>
        <v>9603.4009999999998</v>
      </c>
      <c r="V59" s="66">
        <f t="shared" si="64"/>
        <v>0</v>
      </c>
      <c r="W59" s="34"/>
      <c r="X59" s="34"/>
      <c r="Y59" s="34"/>
      <c r="Z59" s="34"/>
      <c r="AA59" s="34"/>
      <c r="AB59" s="34"/>
      <c r="AC59" s="34"/>
      <c r="AD59" s="34"/>
      <c r="AE59" s="34"/>
      <c r="AF59" s="34"/>
      <c r="AG59" s="34">
        <f t="shared" si="219"/>
        <v>0</v>
      </c>
      <c r="AH59" s="34">
        <f t="shared" si="220"/>
        <v>2880.93</v>
      </c>
      <c r="AI59" s="34">
        <f t="shared" si="39"/>
        <v>2598.3825900000002</v>
      </c>
      <c r="AJ59" s="342">
        <v>1117.97759</v>
      </c>
      <c r="AK59" s="342">
        <f>830.405+650</f>
        <v>1480.405</v>
      </c>
      <c r="AL59" s="34"/>
      <c r="AM59" s="34"/>
      <c r="AN59" s="34"/>
      <c r="AO59" s="34"/>
      <c r="AP59" s="34"/>
      <c r="AQ59" s="34"/>
      <c r="AR59" s="34"/>
      <c r="AS59" s="34">
        <f t="shared" si="221"/>
        <v>0</v>
      </c>
      <c r="AT59" s="34">
        <f t="shared" si="222"/>
        <v>0</v>
      </c>
      <c r="AU59" s="34"/>
      <c r="AV59" s="34">
        <f t="shared" si="223"/>
        <v>0</v>
      </c>
      <c r="AW59" s="34">
        <f t="shared" si="224"/>
        <v>0</v>
      </c>
      <c r="AX59" s="68"/>
      <c r="AY59" s="68">
        <f t="shared" si="205"/>
        <v>0</v>
      </c>
      <c r="AZ59" s="34">
        <f t="shared" si="206"/>
        <v>0</v>
      </c>
      <c r="BA59" s="185"/>
      <c r="BB59" s="185"/>
      <c r="BC59" s="184"/>
      <c r="BD59" s="184"/>
      <c r="BE59" s="184"/>
      <c r="BF59" s="184"/>
      <c r="BG59" s="184"/>
      <c r="BH59" s="184"/>
      <c r="BI59" s="184"/>
      <c r="BJ59" s="184"/>
      <c r="BK59" s="192"/>
      <c r="BL59" s="192"/>
      <c r="BM59" s="34">
        <f t="shared" si="167"/>
        <v>0</v>
      </c>
      <c r="BN59" s="34">
        <f t="shared" si="168"/>
        <v>12484.331</v>
      </c>
      <c r="BO59" s="245"/>
      <c r="BP59" s="245"/>
      <c r="BQ59" s="245"/>
      <c r="BR59" s="245"/>
      <c r="BS59" s="245"/>
      <c r="BT59" s="34">
        <f>5900.15+983.519+830.4+1889.332</f>
        <v>9603.4009999999998</v>
      </c>
      <c r="BU59" s="245"/>
      <c r="BV59" s="34">
        <f>2880.93</f>
        <v>2880.93</v>
      </c>
      <c r="BW59" s="245"/>
      <c r="BX59" s="245"/>
      <c r="BY59" s="245"/>
      <c r="BZ59" s="245"/>
      <c r="CA59" s="68">
        <f t="shared" si="207"/>
        <v>0</v>
      </c>
      <c r="CB59" s="68">
        <f t="shared" si="208"/>
        <v>0</v>
      </c>
      <c r="CC59" s="34"/>
      <c r="CD59" s="34"/>
      <c r="CE59" s="184"/>
      <c r="CF59" s="184"/>
      <c r="CG59" s="184"/>
      <c r="CH59" s="184"/>
      <c r="CI59" s="34"/>
      <c r="CJ59" s="34"/>
      <c r="CK59" s="34"/>
      <c r="CL59" s="34"/>
      <c r="CM59" s="34"/>
      <c r="CN59" s="34"/>
      <c r="CO59" s="34">
        <f t="shared" si="170"/>
        <v>0</v>
      </c>
      <c r="CP59" s="34">
        <f t="shared" si="170"/>
        <v>0</v>
      </c>
      <c r="CQ59" s="245"/>
      <c r="CR59" s="245"/>
      <c r="CS59" s="245"/>
      <c r="CT59" s="245"/>
      <c r="CU59" s="245"/>
      <c r="CV59" s="245"/>
      <c r="CW59" s="245"/>
      <c r="CX59" s="245"/>
      <c r="CY59" s="245"/>
      <c r="CZ59" s="245"/>
      <c r="DA59" s="245"/>
      <c r="DB59" s="245"/>
      <c r="DC59" s="245"/>
      <c r="DD59" s="245"/>
      <c r="DE59" s="245"/>
      <c r="DF59" s="245"/>
      <c r="DG59" s="245"/>
      <c r="DH59" s="245"/>
      <c r="DI59" s="245"/>
      <c r="DJ59" s="245"/>
      <c r="DK59" s="34"/>
      <c r="DL59" s="34"/>
      <c r="DM59" s="34"/>
    </row>
    <row r="60" spans="1:117" s="35" customFormat="1" ht="21.95" customHeight="1" collapsed="1">
      <c r="A60" s="535" t="s">
        <v>12</v>
      </c>
      <c r="B60" s="536"/>
      <c r="C60" s="536"/>
      <c r="D60" s="536"/>
      <c r="E60" s="536"/>
      <c r="F60" s="536"/>
      <c r="G60" s="536"/>
      <c r="H60" s="536"/>
      <c r="I60" s="536"/>
      <c r="J60" s="536"/>
      <c r="K60" s="537"/>
      <c r="L60" s="337"/>
      <c r="M60" s="253">
        <f t="shared" ref="M60:BP60" si="229">M31+M37</f>
        <v>980782.72846960009</v>
      </c>
      <c r="N60" s="253"/>
      <c r="O60" s="253">
        <f t="shared" si="229"/>
        <v>1277332.5433633332</v>
      </c>
      <c r="P60" s="253">
        <f t="shared" si="229"/>
        <v>89929.670859999998</v>
      </c>
      <c r="Q60" s="253">
        <f t="shared" si="229"/>
        <v>89929.670859999998</v>
      </c>
      <c r="R60" s="253">
        <f t="shared" si="229"/>
        <v>645712.84760960005</v>
      </c>
      <c r="S60" s="253">
        <f t="shared" si="229"/>
        <v>508491.92281000008</v>
      </c>
      <c r="T60" s="253">
        <f t="shared" si="229"/>
        <v>135976.62</v>
      </c>
      <c r="U60" s="253">
        <f t="shared" si="229"/>
        <v>185361.28</v>
      </c>
      <c r="V60" s="253">
        <f t="shared" si="229"/>
        <v>54110.560199999993</v>
      </c>
      <c r="W60" s="253">
        <f>W31+W37</f>
        <v>44289.62827999999</v>
      </c>
      <c r="X60" s="253">
        <f t="shared" si="229"/>
        <v>0</v>
      </c>
      <c r="Y60" s="253">
        <f t="shared" si="229"/>
        <v>0</v>
      </c>
      <c r="Z60" s="253">
        <f t="shared" si="229"/>
        <v>0</v>
      </c>
      <c r="AA60" s="253">
        <f t="shared" si="229"/>
        <v>0</v>
      </c>
      <c r="AB60" s="253">
        <f t="shared" si="229"/>
        <v>0</v>
      </c>
      <c r="AC60" s="253">
        <f t="shared" si="229"/>
        <v>4062.1958599999994</v>
      </c>
      <c r="AD60" s="253">
        <f t="shared" si="229"/>
        <v>0</v>
      </c>
      <c r="AE60" s="253">
        <f>AE31+AE37</f>
        <v>5758.7360600000002</v>
      </c>
      <c r="AF60" s="253"/>
      <c r="AG60" s="253">
        <f t="shared" si="229"/>
        <v>21000</v>
      </c>
      <c r="AH60" s="253">
        <f>AH31+AH37</f>
        <v>368086.38969333336</v>
      </c>
      <c r="AI60" s="253">
        <f>SUM(AJ60:AR60)</f>
        <v>55649.401239999999</v>
      </c>
      <c r="AJ60" s="253">
        <f>AJ31+AJ37</f>
        <v>54168.99624</v>
      </c>
      <c r="AK60" s="253">
        <f>AK31+AK37</f>
        <v>1480.405</v>
      </c>
      <c r="AL60" s="253">
        <f t="shared" ref="AL60:AR60" si="230">AL31+AL37</f>
        <v>0</v>
      </c>
      <c r="AM60" s="253">
        <f t="shared" si="230"/>
        <v>0</v>
      </c>
      <c r="AN60" s="253">
        <f t="shared" si="230"/>
        <v>0</v>
      </c>
      <c r="AO60" s="253">
        <f t="shared" si="230"/>
        <v>0</v>
      </c>
      <c r="AP60" s="253">
        <f t="shared" si="230"/>
        <v>0</v>
      </c>
      <c r="AQ60" s="253">
        <f t="shared" si="230"/>
        <v>0</v>
      </c>
      <c r="AR60" s="253">
        <f t="shared" si="230"/>
        <v>0</v>
      </c>
      <c r="AS60" s="253">
        <f t="shared" si="229"/>
        <v>21980</v>
      </c>
      <c r="AT60" s="253">
        <f t="shared" si="229"/>
        <v>36143.07</v>
      </c>
      <c r="AU60" s="253"/>
      <c r="AV60" s="253">
        <f t="shared" si="229"/>
        <v>66183.59</v>
      </c>
      <c r="AW60" s="253">
        <f t="shared" si="229"/>
        <v>89320.209999999992</v>
      </c>
      <c r="AX60" s="253"/>
      <c r="AY60" s="27">
        <f t="shared" si="229"/>
        <v>141934.85385000001</v>
      </c>
      <c r="AZ60" s="253">
        <f t="shared" si="229"/>
        <v>143021.37985999999</v>
      </c>
      <c r="BA60" s="253">
        <f t="shared" si="229"/>
        <v>30862.220859999998</v>
      </c>
      <c r="BB60" s="253">
        <f t="shared" si="229"/>
        <v>30862.220859999998</v>
      </c>
      <c r="BC60" s="253">
        <f t="shared" si="229"/>
        <v>62967.082990000003</v>
      </c>
      <c r="BD60" s="253">
        <f t="shared" si="229"/>
        <v>58986.338000000003</v>
      </c>
      <c r="BE60" s="253">
        <f t="shared" si="229"/>
        <v>31605.550000000003</v>
      </c>
      <c r="BF60" s="253">
        <f t="shared" si="229"/>
        <v>36420.322</v>
      </c>
      <c r="BG60" s="253">
        <f t="shared" si="229"/>
        <v>1000</v>
      </c>
      <c r="BH60" s="253">
        <f t="shared" si="229"/>
        <v>1252.499</v>
      </c>
      <c r="BI60" s="253">
        <f t="shared" si="229"/>
        <v>0</v>
      </c>
      <c r="BJ60" s="253">
        <f t="shared" si="229"/>
        <v>0</v>
      </c>
      <c r="BK60" s="253">
        <f t="shared" si="229"/>
        <v>15500</v>
      </c>
      <c r="BL60" s="253">
        <f t="shared" si="229"/>
        <v>15500</v>
      </c>
      <c r="BM60" s="253">
        <f t="shared" si="229"/>
        <v>0</v>
      </c>
      <c r="BN60" s="253">
        <f t="shared" si="229"/>
        <v>16341.998</v>
      </c>
      <c r="BO60" s="253">
        <f t="shared" si="229"/>
        <v>0</v>
      </c>
      <c r="BP60" s="253">
        <f t="shared" si="229"/>
        <v>0</v>
      </c>
      <c r="BQ60" s="253">
        <f t="shared" ref="BQ60:CV60" si="231">BQ31+BQ37</f>
        <v>0</v>
      </c>
      <c r="BR60" s="253">
        <f t="shared" si="231"/>
        <v>0</v>
      </c>
      <c r="BS60" s="253">
        <f t="shared" si="231"/>
        <v>0</v>
      </c>
      <c r="BT60" s="253">
        <f t="shared" si="231"/>
        <v>13461.067999999999</v>
      </c>
      <c r="BU60" s="253">
        <f t="shared" si="231"/>
        <v>0</v>
      </c>
      <c r="BV60" s="253">
        <f t="shared" si="231"/>
        <v>2880.93</v>
      </c>
      <c r="BW60" s="253">
        <f t="shared" si="231"/>
        <v>0</v>
      </c>
      <c r="BX60" s="253">
        <f t="shared" si="231"/>
        <v>0</v>
      </c>
      <c r="BY60" s="253">
        <f t="shared" si="231"/>
        <v>0</v>
      </c>
      <c r="BZ60" s="253">
        <f t="shared" si="231"/>
        <v>0</v>
      </c>
      <c r="CA60" s="253">
        <f t="shared" si="231"/>
        <v>597908.09</v>
      </c>
      <c r="CB60" s="253">
        <f t="shared" si="231"/>
        <v>763735.68550333334</v>
      </c>
      <c r="CC60" s="253">
        <f t="shared" si="231"/>
        <v>59067.45</v>
      </c>
      <c r="CD60" s="253">
        <f t="shared" si="231"/>
        <v>59067.45</v>
      </c>
      <c r="CE60" s="253">
        <f t="shared" si="231"/>
        <v>341805.98</v>
      </c>
      <c r="CF60" s="253">
        <f t="shared" si="231"/>
        <v>359325.02481000003</v>
      </c>
      <c r="CG60" s="253">
        <f t="shared" si="231"/>
        <v>104371.07</v>
      </c>
      <c r="CH60" s="253">
        <f t="shared" si="231"/>
        <v>0</v>
      </c>
      <c r="CI60" s="253">
        <f t="shared" si="231"/>
        <v>20000</v>
      </c>
      <c r="CJ60" s="253">
        <f t="shared" si="231"/>
        <v>235379.93069333333</v>
      </c>
      <c r="CK60" s="253">
        <f t="shared" si="231"/>
        <v>21980</v>
      </c>
      <c r="CL60" s="253">
        <f t="shared" si="231"/>
        <v>36143.07</v>
      </c>
      <c r="CM60" s="253">
        <f t="shared" si="231"/>
        <v>50683.59</v>
      </c>
      <c r="CN60" s="253">
        <f t="shared" si="231"/>
        <v>73820.209999999992</v>
      </c>
      <c r="CO60" s="253">
        <f t="shared" si="231"/>
        <v>240939.78461959999</v>
      </c>
      <c r="CP60" s="253">
        <f t="shared" si="231"/>
        <v>354233.48</v>
      </c>
      <c r="CQ60" s="253">
        <f t="shared" si="231"/>
        <v>0</v>
      </c>
      <c r="CR60" s="253">
        <f t="shared" si="231"/>
        <v>0</v>
      </c>
      <c r="CS60" s="253">
        <f t="shared" si="231"/>
        <v>240939.78461959999</v>
      </c>
      <c r="CT60" s="253">
        <f t="shared" si="231"/>
        <v>90180.56</v>
      </c>
      <c r="CU60" s="253">
        <f t="shared" si="231"/>
        <v>0</v>
      </c>
      <c r="CV60" s="253">
        <f t="shared" si="231"/>
        <v>135479.88999999998</v>
      </c>
      <c r="CW60" s="253">
        <f t="shared" ref="CW60:DB60" si="232">CW31+CW37</f>
        <v>0</v>
      </c>
      <c r="CX60" s="253">
        <f t="shared" si="232"/>
        <v>128573.03</v>
      </c>
      <c r="CY60" s="253">
        <f t="shared" si="232"/>
        <v>0</v>
      </c>
      <c r="CZ60" s="253">
        <f t="shared" si="232"/>
        <v>0</v>
      </c>
      <c r="DA60" s="253">
        <f t="shared" si="232"/>
        <v>0</v>
      </c>
      <c r="DB60" s="253">
        <f t="shared" si="232"/>
        <v>0</v>
      </c>
      <c r="DC60" s="254"/>
      <c r="DD60" s="254"/>
      <c r="DE60" s="254"/>
      <c r="DF60" s="254"/>
      <c r="DG60" s="254"/>
      <c r="DH60" s="254"/>
      <c r="DI60" s="255" t="e">
        <f>+DI31+DI37</f>
        <v>#REF!</v>
      </c>
      <c r="DJ60" s="255" t="e">
        <f>+DJ31+DJ37</f>
        <v>#REF!</v>
      </c>
      <c r="DK60" s="255" t="e">
        <f>+DK31+DK37</f>
        <v>#REF!</v>
      </c>
      <c r="DL60" s="255" t="e">
        <f>+DL31+DL37</f>
        <v>#REF!</v>
      </c>
      <c r="DM60" s="254"/>
    </row>
    <row r="61" spans="1:117" s="35" customFormat="1" ht="21.95" customHeight="1">
      <c r="A61" s="11" t="s">
        <v>51</v>
      </c>
      <c r="B61" s="12"/>
      <c r="C61" s="12"/>
      <c r="D61" s="12"/>
      <c r="E61" s="36"/>
      <c r="F61" s="36"/>
      <c r="G61" s="36"/>
      <c r="H61" s="307"/>
      <c r="I61" s="312"/>
      <c r="J61" s="36"/>
      <c r="K61" s="36"/>
      <c r="L61" s="36"/>
      <c r="M61" s="37"/>
      <c r="N61" s="37"/>
      <c r="O61" s="37"/>
      <c r="P61" s="37"/>
      <c r="Q61" s="37"/>
      <c r="R61" s="37"/>
      <c r="S61" s="37"/>
      <c r="T61" s="37"/>
      <c r="U61" s="37"/>
      <c r="V61" s="66">
        <f t="shared" si="64"/>
        <v>0</v>
      </c>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02"/>
      <c r="DB61" s="302"/>
      <c r="DC61" s="33"/>
      <c r="DD61" s="33"/>
      <c r="DE61" s="33"/>
      <c r="DF61" s="33"/>
      <c r="DG61" s="33"/>
      <c r="DH61" s="33"/>
      <c r="DI61" s="33"/>
      <c r="DJ61" s="33"/>
      <c r="DK61" s="33"/>
      <c r="DL61" s="33"/>
      <c r="DM61" s="33"/>
    </row>
    <row r="62" spans="1:117" s="52" customFormat="1" ht="25.5">
      <c r="A62" s="49" t="s">
        <v>161</v>
      </c>
      <c r="B62" s="69" t="s">
        <v>289</v>
      </c>
      <c r="C62" s="530" t="s">
        <v>357</v>
      </c>
      <c r="D62" s="531"/>
      <c r="E62" s="49" t="s">
        <v>43</v>
      </c>
      <c r="F62" s="49"/>
      <c r="G62" s="50" t="s">
        <v>13</v>
      </c>
      <c r="H62" s="77">
        <f>SUM(H64:H71)</f>
        <v>0</v>
      </c>
      <c r="I62" s="77">
        <f>SUM(I64:I71)</f>
        <v>32</v>
      </c>
      <c r="J62" s="50">
        <v>2017</v>
      </c>
      <c r="K62" s="50">
        <v>2021</v>
      </c>
      <c r="L62" s="50"/>
      <c r="M62" s="27">
        <f t="shared" ref="M62:BP62" si="233">SUM(M63:M78)</f>
        <v>38158.895629999999</v>
      </c>
      <c r="N62" s="27"/>
      <c r="O62" s="27">
        <f t="shared" si="233"/>
        <v>35617.425219999997</v>
      </c>
      <c r="P62" s="27">
        <f t="shared" si="233"/>
        <v>9240.23</v>
      </c>
      <c r="Q62" s="27">
        <f>SUM(Q63:Q78)</f>
        <v>9240.23</v>
      </c>
      <c r="R62" s="27">
        <f>SUM(R63:R78)</f>
        <v>8588.64041</v>
      </c>
      <c r="S62" s="27">
        <f t="shared" si="233"/>
        <v>6602.2</v>
      </c>
      <c r="T62" s="27">
        <f t="shared" si="233"/>
        <v>3180.0299999999997</v>
      </c>
      <c r="U62" s="27">
        <f t="shared" si="233"/>
        <v>1925</v>
      </c>
      <c r="V62" s="27">
        <f t="shared" si="233"/>
        <v>1925</v>
      </c>
      <c r="W62" s="27">
        <f>SUM(W63:W78)</f>
        <v>1925</v>
      </c>
      <c r="X62" s="27">
        <f t="shared" si="233"/>
        <v>0</v>
      </c>
      <c r="Y62" s="27">
        <f t="shared" si="233"/>
        <v>0</v>
      </c>
      <c r="Z62" s="27">
        <f t="shared" si="233"/>
        <v>0</v>
      </c>
      <c r="AA62" s="27">
        <f t="shared" si="233"/>
        <v>0</v>
      </c>
      <c r="AB62" s="27">
        <f t="shared" si="233"/>
        <v>0</v>
      </c>
      <c r="AC62" s="27">
        <f t="shared" si="233"/>
        <v>0</v>
      </c>
      <c r="AD62" s="27">
        <f t="shared" si="233"/>
        <v>0</v>
      </c>
      <c r="AE62" s="27">
        <f>SUM(AE63:AE78)</f>
        <v>0</v>
      </c>
      <c r="AF62" s="27"/>
      <c r="AG62" s="27">
        <f t="shared" si="233"/>
        <v>7149.9952199999998</v>
      </c>
      <c r="AH62" s="27">
        <f>SUM(AH63:AH78)</f>
        <v>7849.9952199999998</v>
      </c>
      <c r="AI62" s="27">
        <f t="shared" si="39"/>
        <v>0</v>
      </c>
      <c r="AJ62" s="27">
        <f t="shared" ref="AJ62:AR62" si="234">SUM(AJ63:AJ78)</f>
        <v>0</v>
      </c>
      <c r="AK62" s="27">
        <f t="shared" si="234"/>
        <v>0</v>
      </c>
      <c r="AL62" s="27">
        <f t="shared" si="234"/>
        <v>0</v>
      </c>
      <c r="AM62" s="27">
        <f t="shared" si="234"/>
        <v>0</v>
      </c>
      <c r="AN62" s="27">
        <f t="shared" si="234"/>
        <v>0</v>
      </c>
      <c r="AO62" s="27">
        <f t="shared" si="234"/>
        <v>0</v>
      </c>
      <c r="AP62" s="27">
        <f t="shared" si="234"/>
        <v>0</v>
      </c>
      <c r="AQ62" s="27">
        <f t="shared" si="234"/>
        <v>0</v>
      </c>
      <c r="AR62" s="27">
        <f t="shared" si="234"/>
        <v>0</v>
      </c>
      <c r="AS62" s="27">
        <f t="shared" si="233"/>
        <v>5000</v>
      </c>
      <c r="AT62" s="27">
        <f t="shared" si="233"/>
        <v>5000</v>
      </c>
      <c r="AU62" s="27"/>
      <c r="AV62" s="27">
        <f t="shared" si="233"/>
        <v>5000</v>
      </c>
      <c r="AW62" s="27">
        <f t="shared" si="233"/>
        <v>5000</v>
      </c>
      <c r="AX62" s="27"/>
      <c r="AY62" s="27">
        <f t="shared" si="233"/>
        <v>38158.895629999999</v>
      </c>
      <c r="AZ62" s="27">
        <f t="shared" si="233"/>
        <v>35617.425219999997</v>
      </c>
      <c r="BA62" s="27">
        <f t="shared" si="233"/>
        <v>9240.23</v>
      </c>
      <c r="BB62" s="27">
        <f t="shared" si="233"/>
        <v>9240.23</v>
      </c>
      <c r="BC62" s="27">
        <f t="shared" si="233"/>
        <v>8588.64041</v>
      </c>
      <c r="BD62" s="27">
        <f t="shared" si="233"/>
        <v>6602.2</v>
      </c>
      <c r="BE62" s="27">
        <f t="shared" si="233"/>
        <v>3180.0299999999997</v>
      </c>
      <c r="BF62" s="27">
        <f t="shared" si="233"/>
        <v>1925</v>
      </c>
      <c r="BG62" s="27">
        <f t="shared" si="233"/>
        <v>7149.9952199999998</v>
      </c>
      <c r="BH62" s="27">
        <f t="shared" si="233"/>
        <v>7849.9952199999998</v>
      </c>
      <c r="BI62" s="27">
        <f t="shared" si="233"/>
        <v>5000</v>
      </c>
      <c r="BJ62" s="27">
        <f t="shared" si="233"/>
        <v>5000</v>
      </c>
      <c r="BK62" s="27">
        <f t="shared" si="233"/>
        <v>5000</v>
      </c>
      <c r="BL62" s="27">
        <f t="shared" si="233"/>
        <v>5000</v>
      </c>
      <c r="BM62" s="27">
        <f t="shared" si="233"/>
        <v>0</v>
      </c>
      <c r="BN62" s="27">
        <f t="shared" si="233"/>
        <v>0</v>
      </c>
      <c r="BO62" s="27">
        <f t="shared" si="233"/>
        <v>0</v>
      </c>
      <c r="BP62" s="27">
        <f t="shared" si="233"/>
        <v>0</v>
      </c>
      <c r="BQ62" s="27">
        <f t="shared" ref="BQ62:CV62" si="235">SUM(BQ63:BQ78)</f>
        <v>0</v>
      </c>
      <c r="BR62" s="27">
        <f t="shared" si="235"/>
        <v>0</v>
      </c>
      <c r="BS62" s="27">
        <f t="shared" si="235"/>
        <v>0</v>
      </c>
      <c r="BT62" s="27">
        <f t="shared" si="235"/>
        <v>0</v>
      </c>
      <c r="BU62" s="27">
        <f t="shared" si="235"/>
        <v>0</v>
      </c>
      <c r="BV62" s="27">
        <f t="shared" si="235"/>
        <v>0</v>
      </c>
      <c r="BW62" s="27">
        <f t="shared" si="235"/>
        <v>0</v>
      </c>
      <c r="BX62" s="27">
        <f t="shared" si="235"/>
        <v>0</v>
      </c>
      <c r="BY62" s="27">
        <f t="shared" si="235"/>
        <v>0</v>
      </c>
      <c r="BZ62" s="27">
        <f t="shared" si="235"/>
        <v>0</v>
      </c>
      <c r="CA62" s="27">
        <f t="shared" si="235"/>
        <v>0</v>
      </c>
      <c r="CB62" s="27">
        <f t="shared" si="235"/>
        <v>0</v>
      </c>
      <c r="CC62" s="27">
        <f t="shared" si="235"/>
        <v>0</v>
      </c>
      <c r="CD62" s="27">
        <f t="shared" si="235"/>
        <v>0</v>
      </c>
      <c r="CE62" s="27">
        <f t="shared" si="235"/>
        <v>0</v>
      </c>
      <c r="CF62" s="27">
        <f t="shared" si="235"/>
        <v>0</v>
      </c>
      <c r="CG62" s="27">
        <f t="shared" si="235"/>
        <v>0</v>
      </c>
      <c r="CH62" s="27">
        <f t="shared" si="235"/>
        <v>0</v>
      </c>
      <c r="CI62" s="27">
        <f t="shared" si="235"/>
        <v>0</v>
      </c>
      <c r="CJ62" s="27">
        <f t="shared" si="235"/>
        <v>0</v>
      </c>
      <c r="CK62" s="27">
        <f t="shared" si="235"/>
        <v>0</v>
      </c>
      <c r="CL62" s="27">
        <f t="shared" si="235"/>
        <v>0</v>
      </c>
      <c r="CM62" s="27">
        <f t="shared" si="235"/>
        <v>0</v>
      </c>
      <c r="CN62" s="27">
        <f t="shared" si="235"/>
        <v>0</v>
      </c>
      <c r="CO62" s="27">
        <f t="shared" si="235"/>
        <v>0</v>
      </c>
      <c r="CP62" s="27">
        <f t="shared" si="235"/>
        <v>0</v>
      </c>
      <c r="CQ62" s="27">
        <f t="shared" si="235"/>
        <v>0</v>
      </c>
      <c r="CR62" s="27">
        <f t="shared" si="235"/>
        <v>0</v>
      </c>
      <c r="CS62" s="27">
        <f t="shared" si="235"/>
        <v>0</v>
      </c>
      <c r="CT62" s="27">
        <f t="shared" si="235"/>
        <v>0</v>
      </c>
      <c r="CU62" s="27">
        <f t="shared" si="235"/>
        <v>0</v>
      </c>
      <c r="CV62" s="27">
        <f t="shared" si="235"/>
        <v>0</v>
      </c>
      <c r="CW62" s="27">
        <f t="shared" ref="CW62:DB62" si="236">SUM(CW63:CW78)</f>
        <v>0</v>
      </c>
      <c r="CX62" s="27">
        <f t="shared" si="236"/>
        <v>0</v>
      </c>
      <c r="CY62" s="27">
        <f t="shared" si="236"/>
        <v>0</v>
      </c>
      <c r="CZ62" s="27">
        <f t="shared" si="236"/>
        <v>0</v>
      </c>
      <c r="DA62" s="27">
        <f t="shared" si="236"/>
        <v>0</v>
      </c>
      <c r="DB62" s="27">
        <f t="shared" si="236"/>
        <v>0</v>
      </c>
      <c r="DC62" s="51"/>
      <c r="DD62" s="51"/>
      <c r="DE62" s="51"/>
      <c r="DF62" s="51"/>
      <c r="DG62" s="51"/>
      <c r="DH62" s="51"/>
      <c r="DI62" s="27"/>
      <c r="DJ62" s="27"/>
      <c r="DK62" s="27"/>
      <c r="DL62" s="27"/>
      <c r="DM62" s="27"/>
    </row>
    <row r="63" spans="1:117" s="52" customFormat="1" ht="22.5" customHeight="1" outlineLevel="1">
      <c r="A63" s="57" t="s">
        <v>127</v>
      </c>
      <c r="B63" s="60" t="s">
        <v>290</v>
      </c>
      <c r="C63" s="282" t="s">
        <v>357</v>
      </c>
      <c r="D63" s="282" t="s">
        <v>351</v>
      </c>
      <c r="E63" s="303" t="s">
        <v>21</v>
      </c>
      <c r="F63" s="91"/>
      <c r="G63" s="245" t="s">
        <v>13</v>
      </c>
      <c r="H63" s="321"/>
      <c r="I63" s="321"/>
      <c r="J63" s="55">
        <v>2020</v>
      </c>
      <c r="K63" s="55">
        <v>2020</v>
      </c>
      <c r="L63" s="55"/>
      <c r="M63" s="34">
        <f t="shared" ref="M63:M77" si="237">+P63+R63+T63+AG63+AS63+AV63</f>
        <v>999.56521999999995</v>
      </c>
      <c r="N63" s="34"/>
      <c r="O63" s="34">
        <f t="shared" ref="O63:O77" si="238">+Q63+S63+U63+AH63+AT63+AW63</f>
        <v>999.56521999999995</v>
      </c>
      <c r="P63" s="34">
        <f t="shared" ref="P63:U63" si="239">BA63+BO63+CC63+CQ63</f>
        <v>0</v>
      </c>
      <c r="Q63" s="34">
        <f t="shared" si="239"/>
        <v>0</v>
      </c>
      <c r="R63" s="34">
        <f t="shared" si="239"/>
        <v>0</v>
      </c>
      <c r="S63" s="34">
        <f t="shared" si="239"/>
        <v>0</v>
      </c>
      <c r="T63" s="34">
        <f t="shared" si="239"/>
        <v>0</v>
      </c>
      <c r="U63" s="34">
        <f t="shared" si="239"/>
        <v>0</v>
      </c>
      <c r="V63" s="66">
        <f t="shared" si="64"/>
        <v>0</v>
      </c>
      <c r="W63" s="34"/>
      <c r="X63" s="34"/>
      <c r="Y63" s="34"/>
      <c r="Z63" s="34"/>
      <c r="AA63" s="34"/>
      <c r="AB63" s="34"/>
      <c r="AC63" s="34"/>
      <c r="AD63" s="34"/>
      <c r="AE63" s="34"/>
      <c r="AF63" s="34"/>
      <c r="AG63" s="34">
        <f>BG63+BU63+CI63+CW63</f>
        <v>999.56521999999995</v>
      </c>
      <c r="AH63" s="34">
        <f>BH63+BV63+CJ63+CX63</f>
        <v>999.56521999999995</v>
      </c>
      <c r="AI63" s="34">
        <f t="shared" si="39"/>
        <v>0</v>
      </c>
      <c r="AJ63" s="34"/>
      <c r="AK63" s="34"/>
      <c r="AL63" s="34"/>
      <c r="AM63" s="34"/>
      <c r="AN63" s="34"/>
      <c r="AO63" s="34"/>
      <c r="AP63" s="34"/>
      <c r="AQ63" s="34"/>
      <c r="AR63" s="34"/>
      <c r="AS63" s="34">
        <f>BI63+BW63+CK63+CY63</f>
        <v>0</v>
      </c>
      <c r="AT63" s="34">
        <f>BJ63+BX63+CL63+CZ63</f>
        <v>0</v>
      </c>
      <c r="AU63" s="34"/>
      <c r="AV63" s="34">
        <f t="shared" ref="AV63:AW63" si="240">BK63+BY63+CM63+DA63</f>
        <v>0</v>
      </c>
      <c r="AW63" s="34">
        <f t="shared" si="240"/>
        <v>0</v>
      </c>
      <c r="AX63" s="34"/>
      <c r="AY63" s="34">
        <f>+BA63+BC63+BE63+BG63+BI63+BK63</f>
        <v>999.56521999999995</v>
      </c>
      <c r="AZ63" s="34">
        <f>+BB63+BD63+BF63+BH63+BJ63+BL63</f>
        <v>999.56521999999995</v>
      </c>
      <c r="BA63" s="193"/>
      <c r="BB63" s="193"/>
      <c r="BC63" s="193"/>
      <c r="BD63" s="193"/>
      <c r="BE63" s="193"/>
      <c r="BF63" s="193"/>
      <c r="BG63" s="184">
        <v>999.56521999999995</v>
      </c>
      <c r="BH63" s="184">
        <v>999.56521999999995</v>
      </c>
      <c r="BI63" s="193"/>
      <c r="BJ63" s="193"/>
      <c r="BK63" s="193"/>
      <c r="BL63" s="193"/>
      <c r="BM63" s="34">
        <f>+BO63+BQ63+BS63+BU63+BW63+BY63</f>
        <v>0</v>
      </c>
      <c r="BN63" s="34">
        <f>+BP63+BR63+BT63+BV63+BX63+BZ63</f>
        <v>0</v>
      </c>
      <c r="BO63" s="27"/>
      <c r="BP63" s="27"/>
      <c r="BQ63" s="27"/>
      <c r="BR63" s="27"/>
      <c r="BS63" s="27"/>
      <c r="BT63" s="27"/>
      <c r="BU63" s="27"/>
      <c r="BV63" s="27"/>
      <c r="BW63" s="27"/>
      <c r="BX63" s="27"/>
      <c r="BY63" s="27"/>
      <c r="BZ63" s="27"/>
      <c r="CA63" s="34">
        <f>+CC63+CE63+CG63+CI63+CK63+CM63</f>
        <v>0</v>
      </c>
      <c r="CB63" s="34">
        <f>+CD63+CF63+CH63+CJ63+CL63+CN63</f>
        <v>0</v>
      </c>
      <c r="CC63" s="27"/>
      <c r="CD63" s="27"/>
      <c r="CE63" s="27"/>
      <c r="CF63" s="27"/>
      <c r="CG63" s="27"/>
      <c r="CH63" s="27"/>
      <c r="CI63" s="27"/>
      <c r="CJ63" s="27"/>
      <c r="CK63" s="27"/>
      <c r="CL63" s="27"/>
      <c r="CM63" s="27"/>
      <c r="CN63" s="27"/>
      <c r="CO63" s="34">
        <f>+CQ63+CS63+CU63+CW63+CY63+DA63</f>
        <v>0</v>
      </c>
      <c r="CP63" s="34">
        <f>+CR63+CT63+CV63+CX63+CZ63+DB63</f>
        <v>0</v>
      </c>
      <c r="CQ63" s="27"/>
      <c r="CR63" s="27"/>
      <c r="CS63" s="34"/>
      <c r="CT63" s="34"/>
      <c r="CU63" s="27"/>
      <c r="CV63" s="27"/>
      <c r="CW63" s="27"/>
      <c r="CX63" s="27"/>
      <c r="CY63" s="27"/>
      <c r="CZ63" s="29"/>
      <c r="DA63" s="29"/>
      <c r="DB63" s="29"/>
      <c r="DC63" s="51"/>
      <c r="DD63" s="51"/>
      <c r="DE63" s="51"/>
      <c r="DF63" s="51"/>
      <c r="DG63" s="51"/>
      <c r="DH63" s="51"/>
      <c r="DI63" s="27"/>
      <c r="DJ63" s="27"/>
      <c r="DK63" s="27"/>
      <c r="DL63" s="27"/>
      <c r="DM63" s="27"/>
    </row>
    <row r="64" spans="1:117" s="35" customFormat="1" ht="22.5" customHeight="1" outlineLevel="1">
      <c r="A64" s="57" t="s">
        <v>83</v>
      </c>
      <c r="B64" s="60" t="s">
        <v>211</v>
      </c>
      <c r="C64" s="282" t="s">
        <v>357</v>
      </c>
      <c r="D64" s="282" t="s">
        <v>190</v>
      </c>
      <c r="E64" s="303" t="s">
        <v>21</v>
      </c>
      <c r="F64" s="303"/>
      <c r="G64" s="245" t="s">
        <v>13</v>
      </c>
      <c r="H64" s="55">
        <v>0</v>
      </c>
      <c r="I64" s="55">
        <v>4</v>
      </c>
      <c r="J64" s="55">
        <v>2017</v>
      </c>
      <c r="K64" s="55">
        <v>2017</v>
      </c>
      <c r="L64" s="55"/>
      <c r="M64" s="34">
        <f t="shared" si="237"/>
        <v>636.19574999999998</v>
      </c>
      <c r="N64" s="34"/>
      <c r="O64" s="34">
        <f t="shared" si="238"/>
        <v>636.19574999999998</v>
      </c>
      <c r="P64" s="34">
        <f t="shared" ref="P64:P78" si="241">BA64+BO64+CC64+CQ64</f>
        <v>636.19574999999998</v>
      </c>
      <c r="Q64" s="34">
        <f t="shared" ref="Q64:Q78" si="242">BB64+BP64+CD64+CR64</f>
        <v>636.19574999999998</v>
      </c>
      <c r="R64" s="34">
        <f t="shared" ref="R64:R78" si="243">BC64+BQ64+CE64+CS64</f>
        <v>0</v>
      </c>
      <c r="S64" s="34">
        <f t="shared" ref="S64:S78" si="244">BD64+BR64+CF64+CT64</f>
        <v>0</v>
      </c>
      <c r="T64" s="34">
        <f t="shared" ref="T64:T78" si="245">BE64+BS64+CG64+CU64</f>
        <v>0</v>
      </c>
      <c r="U64" s="34">
        <f t="shared" ref="U64:U78" si="246">BF64+BT64+CH64+CV64</f>
        <v>0</v>
      </c>
      <c r="V64" s="66">
        <f t="shared" si="64"/>
        <v>0</v>
      </c>
      <c r="W64" s="34"/>
      <c r="X64" s="34"/>
      <c r="Y64" s="34"/>
      <c r="Z64" s="34"/>
      <c r="AA64" s="34"/>
      <c r="AB64" s="34"/>
      <c r="AC64" s="34"/>
      <c r="AD64" s="34"/>
      <c r="AE64" s="34"/>
      <c r="AF64" s="34"/>
      <c r="AG64" s="34">
        <f t="shared" ref="AG64:AG78" si="247">BG64+BU64+CI64+CW64</f>
        <v>0</v>
      </c>
      <c r="AH64" s="34">
        <f t="shared" ref="AH64:AH78" si="248">BH64+BV64+CJ64+CX64</f>
        <v>0</v>
      </c>
      <c r="AI64" s="34">
        <f t="shared" si="39"/>
        <v>0</v>
      </c>
      <c r="AJ64" s="34"/>
      <c r="AK64" s="34"/>
      <c r="AL64" s="34"/>
      <c r="AM64" s="34"/>
      <c r="AN64" s="34"/>
      <c r="AO64" s="34"/>
      <c r="AP64" s="34"/>
      <c r="AQ64" s="34"/>
      <c r="AR64" s="34"/>
      <c r="AS64" s="34">
        <f t="shared" ref="AS64:AS78" si="249">BI64+BW64+CK64+CY64</f>
        <v>0</v>
      </c>
      <c r="AT64" s="34">
        <f t="shared" ref="AT64:AT78" si="250">BJ64+BX64+CL64+CZ64</f>
        <v>0</v>
      </c>
      <c r="AU64" s="34"/>
      <c r="AV64" s="34">
        <f t="shared" ref="AV64:AV78" si="251">BK64+BY64+CM64+DA64</f>
        <v>0</v>
      </c>
      <c r="AW64" s="34">
        <f t="shared" ref="AW64:AW78" si="252">BL64+BZ64+CN64+DB64</f>
        <v>0</v>
      </c>
      <c r="AX64" s="34"/>
      <c r="AY64" s="34">
        <f t="shared" ref="AY64:AZ77" si="253">+BA64+BC64+BE64+BG64+BI64+BK64</f>
        <v>636.19574999999998</v>
      </c>
      <c r="AZ64" s="34">
        <f t="shared" si="253"/>
        <v>636.19574999999998</v>
      </c>
      <c r="BA64" s="184">
        <v>636.19574999999998</v>
      </c>
      <c r="BB64" s="184">
        <v>636.19574999999998</v>
      </c>
      <c r="BC64" s="184"/>
      <c r="BD64" s="184"/>
      <c r="BE64" s="184"/>
      <c r="BF64" s="184"/>
      <c r="BG64" s="184"/>
      <c r="BH64" s="184"/>
      <c r="BI64" s="184">
        <v>0</v>
      </c>
      <c r="BJ64" s="184"/>
      <c r="BK64" s="192"/>
      <c r="BL64" s="192"/>
      <c r="BM64" s="34">
        <f t="shared" ref="BM64:BM78" si="254">+BO64+BQ64+BS64+BU64+BW64+BY64</f>
        <v>0</v>
      </c>
      <c r="BN64" s="34">
        <f t="shared" ref="BN64:BN78" si="255">+BP64+BR64+BT64+BV64+BX64+BZ64</f>
        <v>0</v>
      </c>
      <c r="BO64" s="47"/>
      <c r="BP64" s="47"/>
      <c r="BQ64" s="47"/>
      <c r="BR64" s="47"/>
      <c r="BS64" s="47"/>
      <c r="BT64" s="47"/>
      <c r="BU64" s="47"/>
      <c r="BV64" s="47"/>
      <c r="BW64" s="47"/>
      <c r="BX64" s="47"/>
      <c r="BY64" s="47"/>
      <c r="BZ64" s="47"/>
      <c r="CA64" s="34">
        <f t="shared" ref="CA64:CB91" si="256">+CC64+CE64+CG64+CI64+CK64+CM64</f>
        <v>0</v>
      </c>
      <c r="CB64" s="34">
        <f t="shared" si="256"/>
        <v>0</v>
      </c>
      <c r="CC64" s="245"/>
      <c r="CD64" s="245"/>
      <c r="CE64" s="245"/>
      <c r="CF64" s="245"/>
      <c r="CG64" s="245"/>
      <c r="CH64" s="245"/>
      <c r="CI64" s="245"/>
      <c r="CJ64" s="245"/>
      <c r="CK64" s="245"/>
      <c r="CL64" s="245"/>
      <c r="CM64" s="245"/>
      <c r="CN64" s="245"/>
      <c r="CO64" s="34">
        <f t="shared" ref="CO64:CO78" si="257">+CQ64+CS64+CU64+CW64+CY64+DA64</f>
        <v>0</v>
      </c>
      <c r="CP64" s="34">
        <f t="shared" ref="CP64:CP78" si="258">+CR64+CT64+CV64+CX64+CZ64+DB64</f>
        <v>0</v>
      </c>
      <c r="CQ64" s="245"/>
      <c r="CR64" s="245"/>
      <c r="CS64" s="245"/>
      <c r="CT64" s="245"/>
      <c r="CU64" s="245"/>
      <c r="CV64" s="245"/>
      <c r="CW64" s="245"/>
      <c r="CX64" s="245"/>
      <c r="CY64" s="245"/>
      <c r="CZ64" s="302"/>
      <c r="DA64" s="302"/>
      <c r="DB64" s="302"/>
      <c r="DC64" s="226">
        <v>0</v>
      </c>
      <c r="DD64" s="226">
        <v>0</v>
      </c>
      <c r="DE64" s="226">
        <v>0</v>
      </c>
      <c r="DF64" s="226">
        <v>0</v>
      </c>
      <c r="DG64" s="226">
        <v>0</v>
      </c>
      <c r="DH64" s="226">
        <f>SUM(DC64:DG64)</f>
        <v>0</v>
      </c>
      <c r="DI64" s="226"/>
      <c r="DJ64" s="226"/>
      <c r="DK64" s="33"/>
      <c r="DL64" s="33"/>
      <c r="DM64" s="226" t="s">
        <v>156</v>
      </c>
    </row>
    <row r="65" spans="1:117" s="35" customFormat="1" ht="22.5" customHeight="1" outlineLevel="1">
      <c r="A65" s="57" t="s">
        <v>84</v>
      </c>
      <c r="B65" s="60" t="s">
        <v>212</v>
      </c>
      <c r="C65" s="282" t="s">
        <v>357</v>
      </c>
      <c r="D65" s="60" t="s">
        <v>192</v>
      </c>
      <c r="E65" s="303" t="s">
        <v>21</v>
      </c>
      <c r="F65" s="303"/>
      <c r="G65" s="245" t="s">
        <v>13</v>
      </c>
      <c r="H65" s="55">
        <v>0</v>
      </c>
      <c r="I65" s="55">
        <v>4</v>
      </c>
      <c r="J65" s="55">
        <v>2017</v>
      </c>
      <c r="K65" s="55">
        <v>2018</v>
      </c>
      <c r="L65" s="55"/>
      <c r="M65" s="34">
        <f t="shared" si="237"/>
        <v>2486.06333</v>
      </c>
      <c r="N65" s="34"/>
      <c r="O65" s="34">
        <f t="shared" si="238"/>
        <v>1856.77333</v>
      </c>
      <c r="P65" s="34">
        <f t="shared" si="241"/>
        <v>1486.49333</v>
      </c>
      <c r="Q65" s="34">
        <f t="shared" si="242"/>
        <v>1486.49333</v>
      </c>
      <c r="R65" s="34">
        <f t="shared" si="243"/>
        <v>999.57</v>
      </c>
      <c r="S65" s="34">
        <f t="shared" si="244"/>
        <v>370.28</v>
      </c>
      <c r="T65" s="34">
        <f t="shared" si="245"/>
        <v>0</v>
      </c>
      <c r="U65" s="34">
        <f t="shared" si="246"/>
        <v>0</v>
      </c>
      <c r="V65" s="66">
        <f t="shared" si="64"/>
        <v>0</v>
      </c>
      <c r="W65" s="34"/>
      <c r="X65" s="34"/>
      <c r="Y65" s="34"/>
      <c r="Z65" s="34"/>
      <c r="AA65" s="34"/>
      <c r="AB65" s="34"/>
      <c r="AC65" s="34"/>
      <c r="AD65" s="34"/>
      <c r="AE65" s="34"/>
      <c r="AF65" s="34"/>
      <c r="AG65" s="34">
        <f t="shared" si="247"/>
        <v>0</v>
      </c>
      <c r="AH65" s="34">
        <f t="shared" si="248"/>
        <v>0</v>
      </c>
      <c r="AI65" s="34">
        <f t="shared" si="39"/>
        <v>0</v>
      </c>
      <c r="AJ65" s="34"/>
      <c r="AK65" s="34"/>
      <c r="AL65" s="34"/>
      <c r="AM65" s="34"/>
      <c r="AN65" s="34"/>
      <c r="AO65" s="34"/>
      <c r="AP65" s="34"/>
      <c r="AQ65" s="34"/>
      <c r="AR65" s="34"/>
      <c r="AS65" s="34">
        <f t="shared" si="249"/>
        <v>0</v>
      </c>
      <c r="AT65" s="34">
        <f t="shared" si="250"/>
        <v>0</v>
      </c>
      <c r="AU65" s="34"/>
      <c r="AV65" s="34">
        <f t="shared" si="251"/>
        <v>0</v>
      </c>
      <c r="AW65" s="34">
        <f t="shared" si="252"/>
        <v>0</v>
      </c>
      <c r="AX65" s="34"/>
      <c r="AY65" s="34">
        <f t="shared" si="253"/>
        <v>2486.06333</v>
      </c>
      <c r="AZ65" s="34">
        <f t="shared" si="253"/>
        <v>1856.77333</v>
      </c>
      <c r="BA65" s="184">
        <v>1486.49333</v>
      </c>
      <c r="BB65" s="184">
        <f>810.2765+676.21683</f>
        <v>1486.49333</v>
      </c>
      <c r="BC65" s="184">
        <v>999.57</v>
      </c>
      <c r="BD65" s="184">
        <v>370.28</v>
      </c>
      <c r="BE65" s="184"/>
      <c r="BF65" s="184"/>
      <c r="BG65" s="184"/>
      <c r="BH65" s="184"/>
      <c r="BI65" s="184"/>
      <c r="BJ65" s="184"/>
      <c r="BK65" s="184">
        <v>0</v>
      </c>
      <c r="BL65" s="184"/>
      <c r="BM65" s="34">
        <f t="shared" si="254"/>
        <v>0</v>
      </c>
      <c r="BN65" s="34">
        <f t="shared" si="255"/>
        <v>0</v>
      </c>
      <c r="BO65" s="47"/>
      <c r="BP65" s="47"/>
      <c r="BQ65" s="47"/>
      <c r="BR65" s="47"/>
      <c r="BS65" s="47"/>
      <c r="BT65" s="47"/>
      <c r="BU65" s="47"/>
      <c r="BV65" s="47"/>
      <c r="BW65" s="47"/>
      <c r="BX65" s="47"/>
      <c r="BY65" s="47"/>
      <c r="BZ65" s="47"/>
      <c r="CA65" s="34">
        <f t="shared" si="256"/>
        <v>0</v>
      </c>
      <c r="CB65" s="34">
        <f t="shared" si="256"/>
        <v>0</v>
      </c>
      <c r="CC65" s="245"/>
      <c r="CD65" s="245"/>
      <c r="CE65" s="245"/>
      <c r="CF65" s="245"/>
      <c r="CG65" s="245"/>
      <c r="CH65" s="245"/>
      <c r="CI65" s="245"/>
      <c r="CJ65" s="245"/>
      <c r="CK65" s="245"/>
      <c r="CL65" s="245"/>
      <c r="CM65" s="245"/>
      <c r="CN65" s="245"/>
      <c r="CO65" s="34">
        <f t="shared" si="257"/>
        <v>0</v>
      </c>
      <c r="CP65" s="34">
        <f t="shared" si="258"/>
        <v>0</v>
      </c>
      <c r="CQ65" s="245"/>
      <c r="CR65" s="245"/>
      <c r="CS65" s="245"/>
      <c r="CT65" s="245"/>
      <c r="CU65" s="245"/>
      <c r="CV65" s="245"/>
      <c r="CW65" s="245"/>
      <c r="CX65" s="245"/>
      <c r="CY65" s="245"/>
      <c r="CZ65" s="302"/>
      <c r="DA65" s="302"/>
      <c r="DB65" s="302"/>
      <c r="DC65" s="226">
        <v>0</v>
      </c>
      <c r="DD65" s="226">
        <v>0</v>
      </c>
      <c r="DE65" s="226">
        <v>0</v>
      </c>
      <c r="DF65" s="226">
        <v>0</v>
      </c>
      <c r="DG65" s="226">
        <v>0</v>
      </c>
      <c r="DH65" s="226">
        <f t="shared" ref="DH65:DH92" si="259">SUM(DC65:DG65)</f>
        <v>0</v>
      </c>
      <c r="DI65" s="226"/>
      <c r="DJ65" s="226"/>
      <c r="DK65" s="33"/>
      <c r="DL65" s="33"/>
      <c r="DM65" s="226" t="s">
        <v>156</v>
      </c>
    </row>
    <row r="66" spans="1:117" s="35" customFormat="1" ht="22.5" customHeight="1" outlineLevel="1">
      <c r="A66" s="57" t="s">
        <v>85</v>
      </c>
      <c r="B66" s="60" t="s">
        <v>213</v>
      </c>
      <c r="C66" s="282" t="s">
        <v>357</v>
      </c>
      <c r="D66" s="60" t="s">
        <v>193</v>
      </c>
      <c r="E66" s="303" t="s">
        <v>21</v>
      </c>
      <c r="F66" s="303"/>
      <c r="G66" s="245" t="s">
        <v>13</v>
      </c>
      <c r="H66" s="55">
        <v>0</v>
      </c>
      <c r="I66" s="55">
        <v>4</v>
      </c>
      <c r="J66" s="55">
        <v>2017</v>
      </c>
      <c r="K66" s="55">
        <v>2018</v>
      </c>
      <c r="L66" s="55"/>
      <c r="M66" s="34">
        <f t="shared" si="237"/>
        <v>1935.2801199999999</v>
      </c>
      <c r="N66" s="34"/>
      <c r="O66" s="34">
        <f t="shared" si="238"/>
        <v>1629.43012</v>
      </c>
      <c r="P66" s="34">
        <f t="shared" si="241"/>
        <v>1160.62012</v>
      </c>
      <c r="Q66" s="34">
        <f t="shared" si="242"/>
        <v>1160.62012</v>
      </c>
      <c r="R66" s="34">
        <f t="shared" si="243"/>
        <v>774.66</v>
      </c>
      <c r="S66" s="34">
        <f t="shared" si="244"/>
        <v>468.81</v>
      </c>
      <c r="T66" s="34">
        <f t="shared" si="245"/>
        <v>0</v>
      </c>
      <c r="U66" s="34">
        <f t="shared" si="246"/>
        <v>0</v>
      </c>
      <c r="V66" s="66">
        <f t="shared" si="64"/>
        <v>0</v>
      </c>
      <c r="W66" s="34"/>
      <c r="X66" s="34"/>
      <c r="Y66" s="34"/>
      <c r="Z66" s="34"/>
      <c r="AA66" s="34"/>
      <c r="AB66" s="34"/>
      <c r="AC66" s="34"/>
      <c r="AD66" s="34"/>
      <c r="AE66" s="34"/>
      <c r="AF66" s="34"/>
      <c r="AG66" s="34">
        <f t="shared" si="247"/>
        <v>0</v>
      </c>
      <c r="AH66" s="34">
        <f t="shared" si="248"/>
        <v>0</v>
      </c>
      <c r="AI66" s="34">
        <f t="shared" si="39"/>
        <v>0</v>
      </c>
      <c r="AJ66" s="34"/>
      <c r="AK66" s="34"/>
      <c r="AL66" s="34"/>
      <c r="AM66" s="34"/>
      <c r="AN66" s="34"/>
      <c r="AO66" s="34"/>
      <c r="AP66" s="34"/>
      <c r="AQ66" s="34"/>
      <c r="AR66" s="34"/>
      <c r="AS66" s="34">
        <f t="shared" si="249"/>
        <v>0</v>
      </c>
      <c r="AT66" s="34">
        <f t="shared" si="250"/>
        <v>0</v>
      </c>
      <c r="AU66" s="34"/>
      <c r="AV66" s="34">
        <f t="shared" si="251"/>
        <v>0</v>
      </c>
      <c r="AW66" s="34">
        <f t="shared" si="252"/>
        <v>0</v>
      </c>
      <c r="AX66" s="34"/>
      <c r="AY66" s="34">
        <f t="shared" si="253"/>
        <v>1935.2801199999999</v>
      </c>
      <c r="AZ66" s="34">
        <f t="shared" si="253"/>
        <v>1629.43012</v>
      </c>
      <c r="BA66" s="184">
        <v>1160.62012</v>
      </c>
      <c r="BB66" s="184">
        <v>1160.62012</v>
      </c>
      <c r="BC66" s="184">
        <v>774.66</v>
      </c>
      <c r="BD66" s="184">
        <v>468.81</v>
      </c>
      <c r="BE66" s="184"/>
      <c r="BF66" s="184"/>
      <c r="BG66" s="184"/>
      <c r="BH66" s="184"/>
      <c r="BI66" s="184"/>
      <c r="BJ66" s="184"/>
      <c r="BK66" s="184">
        <v>0</v>
      </c>
      <c r="BL66" s="184"/>
      <c r="BM66" s="34">
        <f t="shared" si="254"/>
        <v>0</v>
      </c>
      <c r="BN66" s="34">
        <f t="shared" si="255"/>
        <v>0</v>
      </c>
      <c r="BO66" s="47"/>
      <c r="BP66" s="47"/>
      <c r="BQ66" s="47"/>
      <c r="BR66" s="47"/>
      <c r="BS66" s="47"/>
      <c r="BT66" s="47"/>
      <c r="BU66" s="47"/>
      <c r="BV66" s="47"/>
      <c r="BW66" s="47"/>
      <c r="BX66" s="47"/>
      <c r="BY66" s="47"/>
      <c r="BZ66" s="47"/>
      <c r="CA66" s="34">
        <f t="shared" si="256"/>
        <v>0</v>
      </c>
      <c r="CB66" s="34">
        <f t="shared" si="256"/>
        <v>0</v>
      </c>
      <c r="CC66" s="245"/>
      <c r="CD66" s="245"/>
      <c r="CE66" s="245"/>
      <c r="CF66" s="245"/>
      <c r="CG66" s="245"/>
      <c r="CH66" s="245"/>
      <c r="CI66" s="245"/>
      <c r="CJ66" s="245"/>
      <c r="CK66" s="245"/>
      <c r="CL66" s="245"/>
      <c r="CM66" s="245"/>
      <c r="CN66" s="245"/>
      <c r="CO66" s="34">
        <f t="shared" si="257"/>
        <v>0</v>
      </c>
      <c r="CP66" s="34">
        <f t="shared" si="258"/>
        <v>0</v>
      </c>
      <c r="CQ66" s="245"/>
      <c r="CR66" s="245"/>
      <c r="CS66" s="245"/>
      <c r="CT66" s="245"/>
      <c r="CU66" s="245"/>
      <c r="CV66" s="245"/>
      <c r="CW66" s="245"/>
      <c r="CX66" s="245"/>
      <c r="CY66" s="245"/>
      <c r="CZ66" s="302"/>
      <c r="DA66" s="302"/>
      <c r="DB66" s="302"/>
      <c r="DC66" s="226">
        <v>0</v>
      </c>
      <c r="DD66" s="226">
        <v>0</v>
      </c>
      <c r="DE66" s="226">
        <v>0</v>
      </c>
      <c r="DF66" s="226">
        <v>0</v>
      </c>
      <c r="DG66" s="226">
        <v>0</v>
      </c>
      <c r="DH66" s="226">
        <f t="shared" si="259"/>
        <v>0</v>
      </c>
      <c r="DI66" s="226"/>
      <c r="DJ66" s="226"/>
      <c r="DK66" s="33"/>
      <c r="DL66" s="33"/>
      <c r="DM66" s="226" t="s">
        <v>156</v>
      </c>
    </row>
    <row r="67" spans="1:117" s="35" customFormat="1" ht="22.5" customHeight="1" outlineLevel="1">
      <c r="A67" s="57" t="s">
        <v>86</v>
      </c>
      <c r="B67" s="60" t="s">
        <v>210</v>
      </c>
      <c r="C67" s="282" t="s">
        <v>357</v>
      </c>
      <c r="D67" s="60" t="s">
        <v>194</v>
      </c>
      <c r="E67" s="303" t="s">
        <v>21</v>
      </c>
      <c r="F67" s="303"/>
      <c r="G67" s="245" t="s">
        <v>13</v>
      </c>
      <c r="H67" s="55">
        <v>0</v>
      </c>
      <c r="I67" s="55">
        <v>4</v>
      </c>
      <c r="J67" s="55">
        <v>2020</v>
      </c>
      <c r="K67" s="55">
        <v>2020</v>
      </c>
      <c r="L67" s="55"/>
      <c r="M67" s="34">
        <f t="shared" si="237"/>
        <v>2150</v>
      </c>
      <c r="N67" s="34"/>
      <c r="O67" s="34">
        <f t="shared" si="238"/>
        <v>2150</v>
      </c>
      <c r="P67" s="34">
        <f t="shared" si="241"/>
        <v>0</v>
      </c>
      <c r="Q67" s="34">
        <f t="shared" si="242"/>
        <v>0</v>
      </c>
      <c r="R67" s="34">
        <f t="shared" si="243"/>
        <v>0</v>
      </c>
      <c r="S67" s="34">
        <f t="shared" si="244"/>
        <v>0</v>
      </c>
      <c r="T67" s="34">
        <f t="shared" si="245"/>
        <v>0</v>
      </c>
      <c r="U67" s="34">
        <f t="shared" si="246"/>
        <v>0</v>
      </c>
      <c r="V67" s="66">
        <f t="shared" si="64"/>
        <v>0</v>
      </c>
      <c r="W67" s="34"/>
      <c r="X67" s="34"/>
      <c r="Y67" s="34"/>
      <c r="Z67" s="34"/>
      <c r="AA67" s="34"/>
      <c r="AB67" s="34"/>
      <c r="AC67" s="34"/>
      <c r="AD67" s="34"/>
      <c r="AE67" s="34"/>
      <c r="AF67" s="34"/>
      <c r="AG67" s="34">
        <f t="shared" si="247"/>
        <v>2150</v>
      </c>
      <c r="AH67" s="34">
        <f t="shared" si="248"/>
        <v>2150</v>
      </c>
      <c r="AI67" s="34">
        <f t="shared" si="39"/>
        <v>0</v>
      </c>
      <c r="AJ67" s="34"/>
      <c r="AK67" s="34"/>
      <c r="AL67" s="34"/>
      <c r="AM67" s="34"/>
      <c r="AN67" s="34"/>
      <c r="AO67" s="34"/>
      <c r="AP67" s="34"/>
      <c r="AQ67" s="34"/>
      <c r="AR67" s="34"/>
      <c r="AS67" s="34">
        <f t="shared" si="249"/>
        <v>0</v>
      </c>
      <c r="AT67" s="34">
        <f t="shared" si="250"/>
        <v>0</v>
      </c>
      <c r="AU67" s="34"/>
      <c r="AV67" s="34">
        <f t="shared" si="251"/>
        <v>0</v>
      </c>
      <c r="AW67" s="34">
        <f t="shared" si="252"/>
        <v>0</v>
      </c>
      <c r="AX67" s="34"/>
      <c r="AY67" s="34">
        <f t="shared" si="253"/>
        <v>2150</v>
      </c>
      <c r="AZ67" s="34">
        <f t="shared" si="253"/>
        <v>2150</v>
      </c>
      <c r="BA67" s="184"/>
      <c r="BB67" s="184"/>
      <c r="BC67" s="184"/>
      <c r="BD67" s="184"/>
      <c r="BE67" s="184">
        <v>0</v>
      </c>
      <c r="BF67" s="184"/>
      <c r="BG67" s="184">
        <v>2150</v>
      </c>
      <c r="BH67" s="184">
        <v>2150</v>
      </c>
      <c r="BI67" s="184"/>
      <c r="BJ67" s="184"/>
      <c r="BK67" s="192"/>
      <c r="BL67" s="192"/>
      <c r="BM67" s="34">
        <f t="shared" si="254"/>
        <v>0</v>
      </c>
      <c r="BN67" s="34">
        <f t="shared" si="255"/>
        <v>0</v>
      </c>
      <c r="BO67" s="47"/>
      <c r="BP67" s="47"/>
      <c r="BQ67" s="47"/>
      <c r="BR67" s="47"/>
      <c r="BS67" s="47"/>
      <c r="BT67" s="47"/>
      <c r="BU67" s="47"/>
      <c r="BV67" s="47"/>
      <c r="BW67" s="47"/>
      <c r="BX67" s="47"/>
      <c r="BY67" s="47"/>
      <c r="BZ67" s="47"/>
      <c r="CA67" s="34">
        <f t="shared" si="256"/>
        <v>0</v>
      </c>
      <c r="CB67" s="34">
        <f t="shared" si="256"/>
        <v>0</v>
      </c>
      <c r="CC67" s="245"/>
      <c r="CD67" s="245"/>
      <c r="CE67" s="245"/>
      <c r="CF67" s="245"/>
      <c r="CG67" s="245"/>
      <c r="CH67" s="245"/>
      <c r="CI67" s="245"/>
      <c r="CJ67" s="245"/>
      <c r="CK67" s="245"/>
      <c r="CL67" s="245"/>
      <c r="CM67" s="245"/>
      <c r="CN67" s="245"/>
      <c r="CO67" s="34">
        <f t="shared" si="257"/>
        <v>0</v>
      </c>
      <c r="CP67" s="34">
        <f t="shared" si="258"/>
        <v>0</v>
      </c>
      <c r="CQ67" s="245"/>
      <c r="CR67" s="245"/>
      <c r="CS67" s="245"/>
      <c r="CT67" s="245"/>
      <c r="CU67" s="245"/>
      <c r="CV67" s="245"/>
      <c r="CW67" s="245"/>
      <c r="CX67" s="245"/>
      <c r="CY67" s="245"/>
      <c r="CZ67" s="302"/>
      <c r="DA67" s="302"/>
      <c r="DB67" s="302"/>
      <c r="DC67" s="226">
        <v>0</v>
      </c>
      <c r="DD67" s="226">
        <v>0</v>
      </c>
      <c r="DE67" s="226">
        <v>0</v>
      </c>
      <c r="DF67" s="226">
        <v>0</v>
      </c>
      <c r="DG67" s="226">
        <v>0</v>
      </c>
      <c r="DH67" s="226">
        <f t="shared" si="259"/>
        <v>0</v>
      </c>
      <c r="DI67" s="226"/>
      <c r="DJ67" s="226"/>
      <c r="DK67" s="33"/>
      <c r="DL67" s="33"/>
      <c r="DM67" s="226" t="s">
        <v>156</v>
      </c>
    </row>
    <row r="68" spans="1:117" s="35" customFormat="1" ht="22.5" customHeight="1" outlineLevel="1">
      <c r="A68" s="57" t="s">
        <v>87</v>
      </c>
      <c r="B68" s="60" t="s">
        <v>214</v>
      </c>
      <c r="C68" s="282" t="s">
        <v>357</v>
      </c>
      <c r="D68" s="60" t="s">
        <v>177</v>
      </c>
      <c r="E68" s="303" t="s">
        <v>21</v>
      </c>
      <c r="F68" s="303"/>
      <c r="G68" s="245" t="s">
        <v>13</v>
      </c>
      <c r="H68" s="55">
        <v>0</v>
      </c>
      <c r="I68" s="55">
        <v>4</v>
      </c>
      <c r="J68" s="55">
        <v>2017</v>
      </c>
      <c r="K68" s="55">
        <v>2017</v>
      </c>
      <c r="L68" s="55"/>
      <c r="M68" s="34">
        <f t="shared" si="237"/>
        <v>1108.38022</v>
      </c>
      <c r="N68" s="34"/>
      <c r="O68" s="34">
        <f t="shared" si="238"/>
        <v>1108.38022</v>
      </c>
      <c r="P68" s="34">
        <f t="shared" si="241"/>
        <v>1108.38022</v>
      </c>
      <c r="Q68" s="34">
        <f t="shared" si="242"/>
        <v>1108.38022</v>
      </c>
      <c r="R68" s="34">
        <f t="shared" si="243"/>
        <v>0</v>
      </c>
      <c r="S68" s="34">
        <f t="shared" si="244"/>
        <v>0</v>
      </c>
      <c r="T68" s="34">
        <f t="shared" si="245"/>
        <v>0</v>
      </c>
      <c r="U68" s="34">
        <f t="shared" si="246"/>
        <v>0</v>
      </c>
      <c r="V68" s="66">
        <f t="shared" si="64"/>
        <v>0</v>
      </c>
      <c r="W68" s="34"/>
      <c r="X68" s="34"/>
      <c r="Y68" s="34"/>
      <c r="Z68" s="34"/>
      <c r="AA68" s="34"/>
      <c r="AB68" s="34"/>
      <c r="AC68" s="34"/>
      <c r="AD68" s="34"/>
      <c r="AE68" s="34"/>
      <c r="AF68" s="34"/>
      <c r="AG68" s="34">
        <f t="shared" si="247"/>
        <v>0</v>
      </c>
      <c r="AH68" s="34">
        <f t="shared" si="248"/>
        <v>0</v>
      </c>
      <c r="AI68" s="34">
        <f t="shared" si="39"/>
        <v>0</v>
      </c>
      <c r="AJ68" s="34"/>
      <c r="AK68" s="34"/>
      <c r="AL68" s="34"/>
      <c r="AM68" s="34"/>
      <c r="AN68" s="34"/>
      <c r="AO68" s="34"/>
      <c r="AP68" s="34"/>
      <c r="AQ68" s="34"/>
      <c r="AR68" s="34"/>
      <c r="AS68" s="34">
        <f t="shared" si="249"/>
        <v>0</v>
      </c>
      <c r="AT68" s="34">
        <f t="shared" si="250"/>
        <v>0</v>
      </c>
      <c r="AU68" s="34"/>
      <c r="AV68" s="34">
        <f t="shared" si="251"/>
        <v>0</v>
      </c>
      <c r="AW68" s="34">
        <f t="shared" si="252"/>
        <v>0</v>
      </c>
      <c r="AX68" s="34"/>
      <c r="AY68" s="34">
        <f t="shared" si="253"/>
        <v>1108.38022</v>
      </c>
      <c r="AZ68" s="34">
        <f t="shared" si="253"/>
        <v>1108.38022</v>
      </c>
      <c r="BA68" s="184">
        <v>1108.38022</v>
      </c>
      <c r="BB68" s="184">
        <v>1108.38022</v>
      </c>
      <c r="BC68" s="184"/>
      <c r="BD68" s="184"/>
      <c r="BE68" s="184"/>
      <c r="BF68" s="184"/>
      <c r="BG68" s="184"/>
      <c r="BH68" s="184"/>
      <c r="BI68" s="184"/>
      <c r="BJ68" s="184"/>
      <c r="BK68" s="192"/>
      <c r="BL68" s="192"/>
      <c r="BM68" s="34">
        <f t="shared" si="254"/>
        <v>0</v>
      </c>
      <c r="BN68" s="34">
        <f t="shared" si="255"/>
        <v>0</v>
      </c>
      <c r="BO68" s="47"/>
      <c r="BP68" s="47"/>
      <c r="BQ68" s="47"/>
      <c r="BR68" s="47"/>
      <c r="BS68" s="47"/>
      <c r="BT68" s="47"/>
      <c r="BU68" s="47"/>
      <c r="BV68" s="47"/>
      <c r="BW68" s="47"/>
      <c r="BX68" s="47"/>
      <c r="BY68" s="47"/>
      <c r="BZ68" s="47"/>
      <c r="CA68" s="34">
        <f t="shared" si="256"/>
        <v>0</v>
      </c>
      <c r="CB68" s="34">
        <f t="shared" si="256"/>
        <v>0</v>
      </c>
      <c r="CC68" s="245"/>
      <c r="CD68" s="245"/>
      <c r="CE68" s="245"/>
      <c r="CF68" s="245"/>
      <c r="CG68" s="245"/>
      <c r="CH68" s="245"/>
      <c r="CI68" s="245"/>
      <c r="CJ68" s="245"/>
      <c r="CK68" s="245"/>
      <c r="CL68" s="245"/>
      <c r="CM68" s="245"/>
      <c r="CN68" s="245"/>
      <c r="CO68" s="34">
        <f t="shared" si="257"/>
        <v>0</v>
      </c>
      <c r="CP68" s="34">
        <f t="shared" si="258"/>
        <v>0</v>
      </c>
      <c r="CQ68" s="245"/>
      <c r="CR68" s="245"/>
      <c r="CS68" s="245"/>
      <c r="CT68" s="245"/>
      <c r="CU68" s="245"/>
      <c r="CV68" s="245"/>
      <c r="CW68" s="245"/>
      <c r="CX68" s="245"/>
      <c r="CY68" s="245"/>
      <c r="CZ68" s="302"/>
      <c r="DA68" s="302"/>
      <c r="DB68" s="302"/>
      <c r="DC68" s="226">
        <v>0</v>
      </c>
      <c r="DD68" s="226">
        <v>0</v>
      </c>
      <c r="DE68" s="226">
        <v>0</v>
      </c>
      <c r="DF68" s="226">
        <v>0</v>
      </c>
      <c r="DG68" s="226">
        <v>0</v>
      </c>
      <c r="DH68" s="226">
        <f t="shared" si="259"/>
        <v>0</v>
      </c>
      <c r="DI68" s="226"/>
      <c r="DJ68" s="226"/>
      <c r="DK68" s="33"/>
      <c r="DL68" s="33"/>
      <c r="DM68" s="226" t="s">
        <v>156</v>
      </c>
    </row>
    <row r="69" spans="1:117" s="35" customFormat="1" ht="22.5" customHeight="1" outlineLevel="1">
      <c r="A69" s="57" t="s">
        <v>88</v>
      </c>
      <c r="B69" s="60" t="s">
        <v>215</v>
      </c>
      <c r="C69" s="282" t="s">
        <v>357</v>
      </c>
      <c r="D69" s="60" t="s">
        <v>195</v>
      </c>
      <c r="E69" s="303" t="s">
        <v>21</v>
      </c>
      <c r="F69" s="303"/>
      <c r="G69" s="245" t="s">
        <v>13</v>
      </c>
      <c r="H69" s="55">
        <v>0</v>
      </c>
      <c r="I69" s="55">
        <v>4</v>
      </c>
      <c r="J69" s="55">
        <v>2017</v>
      </c>
      <c r="K69" s="55">
        <v>2017</v>
      </c>
      <c r="L69" s="55"/>
      <c r="M69" s="34">
        <f t="shared" si="237"/>
        <v>845.91939000000002</v>
      </c>
      <c r="N69" s="34"/>
      <c r="O69" s="34">
        <f t="shared" si="238"/>
        <v>845.91939000000002</v>
      </c>
      <c r="P69" s="34">
        <f t="shared" si="241"/>
        <v>845.91939000000002</v>
      </c>
      <c r="Q69" s="34">
        <f t="shared" si="242"/>
        <v>845.91939000000002</v>
      </c>
      <c r="R69" s="34">
        <f t="shared" si="243"/>
        <v>0</v>
      </c>
      <c r="S69" s="34">
        <f t="shared" si="244"/>
        <v>0</v>
      </c>
      <c r="T69" s="34">
        <f t="shared" si="245"/>
        <v>0</v>
      </c>
      <c r="U69" s="34">
        <f t="shared" si="246"/>
        <v>0</v>
      </c>
      <c r="V69" s="66">
        <f t="shared" si="64"/>
        <v>0</v>
      </c>
      <c r="W69" s="34"/>
      <c r="X69" s="34"/>
      <c r="Y69" s="34"/>
      <c r="Z69" s="34"/>
      <c r="AA69" s="34"/>
      <c r="AB69" s="34"/>
      <c r="AC69" s="34"/>
      <c r="AD69" s="34"/>
      <c r="AE69" s="34"/>
      <c r="AF69" s="34"/>
      <c r="AG69" s="34">
        <f t="shared" si="247"/>
        <v>0</v>
      </c>
      <c r="AH69" s="34">
        <f t="shared" si="248"/>
        <v>0</v>
      </c>
      <c r="AI69" s="34">
        <f t="shared" si="39"/>
        <v>0</v>
      </c>
      <c r="AJ69" s="34"/>
      <c r="AK69" s="34"/>
      <c r="AL69" s="34"/>
      <c r="AM69" s="34"/>
      <c r="AN69" s="34"/>
      <c r="AO69" s="34"/>
      <c r="AP69" s="34"/>
      <c r="AQ69" s="34"/>
      <c r="AR69" s="34"/>
      <c r="AS69" s="34">
        <f t="shared" si="249"/>
        <v>0</v>
      </c>
      <c r="AT69" s="34">
        <f t="shared" si="250"/>
        <v>0</v>
      </c>
      <c r="AU69" s="34"/>
      <c r="AV69" s="34">
        <f t="shared" si="251"/>
        <v>0</v>
      </c>
      <c r="AW69" s="34">
        <f t="shared" si="252"/>
        <v>0</v>
      </c>
      <c r="AX69" s="34"/>
      <c r="AY69" s="34">
        <f t="shared" si="253"/>
        <v>845.91939000000002</v>
      </c>
      <c r="AZ69" s="34">
        <f t="shared" si="253"/>
        <v>845.91939000000002</v>
      </c>
      <c r="BA69" s="184">
        <v>845.91939000000002</v>
      </c>
      <c r="BB69" s="184">
        <v>845.91939000000002</v>
      </c>
      <c r="BC69" s="184"/>
      <c r="BD69" s="184"/>
      <c r="BE69" s="184"/>
      <c r="BF69" s="184"/>
      <c r="BG69" s="184"/>
      <c r="BH69" s="184"/>
      <c r="BI69" s="184"/>
      <c r="BJ69" s="184"/>
      <c r="BK69" s="192"/>
      <c r="BL69" s="192"/>
      <c r="BM69" s="34">
        <f t="shared" si="254"/>
        <v>0</v>
      </c>
      <c r="BN69" s="34">
        <f t="shared" si="255"/>
        <v>0</v>
      </c>
      <c r="BO69" s="47"/>
      <c r="BP69" s="47"/>
      <c r="BQ69" s="47"/>
      <c r="BR69" s="47"/>
      <c r="BS69" s="47"/>
      <c r="BT69" s="47"/>
      <c r="BU69" s="47"/>
      <c r="BV69" s="47"/>
      <c r="BW69" s="47"/>
      <c r="BX69" s="47"/>
      <c r="BY69" s="47"/>
      <c r="BZ69" s="47"/>
      <c r="CA69" s="34">
        <f t="shared" si="256"/>
        <v>0</v>
      </c>
      <c r="CB69" s="34">
        <f t="shared" si="256"/>
        <v>0</v>
      </c>
      <c r="CC69" s="245"/>
      <c r="CD69" s="245"/>
      <c r="CE69" s="245"/>
      <c r="CF69" s="245"/>
      <c r="CG69" s="245"/>
      <c r="CH69" s="245"/>
      <c r="CI69" s="245"/>
      <c r="CJ69" s="245"/>
      <c r="CK69" s="245"/>
      <c r="CL69" s="245"/>
      <c r="CM69" s="245"/>
      <c r="CN69" s="245"/>
      <c r="CO69" s="34">
        <f t="shared" si="257"/>
        <v>0</v>
      </c>
      <c r="CP69" s="34">
        <f t="shared" si="258"/>
        <v>0</v>
      </c>
      <c r="CQ69" s="245"/>
      <c r="CR69" s="245"/>
      <c r="CS69" s="245"/>
      <c r="CT69" s="245"/>
      <c r="CU69" s="245"/>
      <c r="CV69" s="245"/>
      <c r="CW69" s="245"/>
      <c r="CX69" s="245"/>
      <c r="CY69" s="245"/>
      <c r="CZ69" s="302"/>
      <c r="DA69" s="302"/>
      <c r="DB69" s="302"/>
      <c r="DC69" s="226">
        <v>0</v>
      </c>
      <c r="DD69" s="226">
        <v>0</v>
      </c>
      <c r="DE69" s="226">
        <v>0</v>
      </c>
      <c r="DF69" s="226">
        <v>0</v>
      </c>
      <c r="DG69" s="226">
        <v>0</v>
      </c>
      <c r="DH69" s="226">
        <f t="shared" si="259"/>
        <v>0</v>
      </c>
      <c r="DI69" s="226"/>
      <c r="DJ69" s="226"/>
      <c r="DK69" s="33"/>
      <c r="DL69" s="33"/>
      <c r="DM69" s="226" t="s">
        <v>156</v>
      </c>
    </row>
    <row r="70" spans="1:117" s="35" customFormat="1" ht="22.5" customHeight="1" outlineLevel="1">
      <c r="A70" s="57" t="s">
        <v>89</v>
      </c>
      <c r="B70" s="60" t="s">
        <v>216</v>
      </c>
      <c r="C70" s="282" t="s">
        <v>357</v>
      </c>
      <c r="D70" s="60" t="s">
        <v>196</v>
      </c>
      <c r="E70" s="303" t="s">
        <v>21</v>
      </c>
      <c r="F70" s="303"/>
      <c r="G70" s="245" t="s">
        <v>13</v>
      </c>
      <c r="H70" s="55">
        <v>0</v>
      </c>
      <c r="I70" s="55">
        <v>4</v>
      </c>
      <c r="J70" s="55">
        <v>2017</v>
      </c>
      <c r="K70" s="55">
        <v>2017</v>
      </c>
      <c r="L70" s="55"/>
      <c r="M70" s="34">
        <f t="shared" si="237"/>
        <v>639.60856000000001</v>
      </c>
      <c r="N70" s="34"/>
      <c r="O70" s="34">
        <f t="shared" si="238"/>
        <v>639.60856000000001</v>
      </c>
      <c r="P70" s="34">
        <f t="shared" si="241"/>
        <v>639.60856000000001</v>
      </c>
      <c r="Q70" s="34">
        <f t="shared" si="242"/>
        <v>639.60856000000001</v>
      </c>
      <c r="R70" s="34">
        <f t="shared" si="243"/>
        <v>0</v>
      </c>
      <c r="S70" s="34">
        <f t="shared" si="244"/>
        <v>0</v>
      </c>
      <c r="T70" s="34">
        <f t="shared" si="245"/>
        <v>0</v>
      </c>
      <c r="U70" s="34">
        <f t="shared" si="246"/>
        <v>0</v>
      </c>
      <c r="V70" s="66">
        <f t="shared" si="64"/>
        <v>0</v>
      </c>
      <c r="W70" s="34"/>
      <c r="X70" s="34"/>
      <c r="Y70" s="34"/>
      <c r="Z70" s="34"/>
      <c r="AA70" s="34"/>
      <c r="AB70" s="34"/>
      <c r="AC70" s="34"/>
      <c r="AD70" s="34"/>
      <c r="AE70" s="34"/>
      <c r="AF70" s="34"/>
      <c r="AG70" s="34">
        <f t="shared" si="247"/>
        <v>0</v>
      </c>
      <c r="AH70" s="34">
        <f t="shared" si="248"/>
        <v>0</v>
      </c>
      <c r="AI70" s="34">
        <f t="shared" si="39"/>
        <v>0</v>
      </c>
      <c r="AJ70" s="34"/>
      <c r="AK70" s="34"/>
      <c r="AL70" s="34"/>
      <c r="AM70" s="34"/>
      <c r="AN70" s="34"/>
      <c r="AO70" s="34"/>
      <c r="AP70" s="34"/>
      <c r="AQ70" s="34"/>
      <c r="AR70" s="34"/>
      <c r="AS70" s="34">
        <f t="shared" si="249"/>
        <v>0</v>
      </c>
      <c r="AT70" s="34">
        <f t="shared" si="250"/>
        <v>0</v>
      </c>
      <c r="AU70" s="34"/>
      <c r="AV70" s="34">
        <f t="shared" si="251"/>
        <v>0</v>
      </c>
      <c r="AW70" s="34">
        <f t="shared" si="252"/>
        <v>0</v>
      </c>
      <c r="AX70" s="34"/>
      <c r="AY70" s="34">
        <f t="shared" si="253"/>
        <v>639.60856000000001</v>
      </c>
      <c r="AZ70" s="34">
        <f t="shared" si="253"/>
        <v>639.60856000000001</v>
      </c>
      <c r="BA70" s="184">
        <v>639.60856000000001</v>
      </c>
      <c r="BB70" s="184">
        <v>639.60856000000001</v>
      </c>
      <c r="BC70" s="185"/>
      <c r="BD70" s="185"/>
      <c r="BE70" s="185"/>
      <c r="BF70" s="185"/>
      <c r="BG70" s="185"/>
      <c r="BH70" s="185"/>
      <c r="BI70" s="185"/>
      <c r="BJ70" s="185"/>
      <c r="BK70" s="194"/>
      <c r="BL70" s="194"/>
      <c r="BM70" s="34">
        <f t="shared" si="254"/>
        <v>0</v>
      </c>
      <c r="BN70" s="34">
        <f t="shared" si="255"/>
        <v>0</v>
      </c>
      <c r="BO70" s="47"/>
      <c r="BP70" s="47"/>
      <c r="BQ70" s="47"/>
      <c r="BR70" s="47"/>
      <c r="BS70" s="47"/>
      <c r="BT70" s="47"/>
      <c r="BU70" s="47"/>
      <c r="BV70" s="47"/>
      <c r="BW70" s="47"/>
      <c r="BX70" s="47"/>
      <c r="BY70" s="47"/>
      <c r="BZ70" s="47"/>
      <c r="CA70" s="34">
        <f t="shared" si="256"/>
        <v>0</v>
      </c>
      <c r="CB70" s="34">
        <f t="shared" si="256"/>
        <v>0</v>
      </c>
      <c r="CC70" s="245"/>
      <c r="CD70" s="245"/>
      <c r="CE70" s="245"/>
      <c r="CF70" s="245"/>
      <c r="CG70" s="245"/>
      <c r="CH70" s="245"/>
      <c r="CI70" s="245"/>
      <c r="CJ70" s="245"/>
      <c r="CK70" s="245"/>
      <c r="CL70" s="245"/>
      <c r="CM70" s="245"/>
      <c r="CN70" s="245"/>
      <c r="CO70" s="34">
        <f t="shared" si="257"/>
        <v>0</v>
      </c>
      <c r="CP70" s="34">
        <f t="shared" si="258"/>
        <v>0</v>
      </c>
      <c r="CQ70" s="245"/>
      <c r="CR70" s="245"/>
      <c r="CS70" s="245"/>
      <c r="CT70" s="245"/>
      <c r="CU70" s="245"/>
      <c r="CV70" s="245"/>
      <c r="CW70" s="245"/>
      <c r="CX70" s="245"/>
      <c r="CY70" s="245"/>
      <c r="CZ70" s="302"/>
      <c r="DA70" s="302"/>
      <c r="DB70" s="302"/>
      <c r="DC70" s="226">
        <v>0</v>
      </c>
      <c r="DD70" s="226">
        <v>0</v>
      </c>
      <c r="DE70" s="226">
        <v>0</v>
      </c>
      <c r="DF70" s="226">
        <v>0</v>
      </c>
      <c r="DG70" s="226">
        <v>0</v>
      </c>
      <c r="DH70" s="226">
        <f t="shared" si="259"/>
        <v>0</v>
      </c>
      <c r="DI70" s="226"/>
      <c r="DJ70" s="226"/>
      <c r="DK70" s="33"/>
      <c r="DL70" s="33"/>
      <c r="DM70" s="226" t="s">
        <v>156</v>
      </c>
    </row>
    <row r="71" spans="1:117" s="35" customFormat="1" ht="22.5" customHeight="1" outlineLevel="1">
      <c r="A71" s="57" t="s">
        <v>90</v>
      </c>
      <c r="B71" s="60" t="s">
        <v>218</v>
      </c>
      <c r="C71" s="282" t="s">
        <v>357</v>
      </c>
      <c r="D71" s="60" t="s">
        <v>197</v>
      </c>
      <c r="E71" s="245" t="s">
        <v>21</v>
      </c>
      <c r="F71" s="245"/>
      <c r="G71" s="245" t="s">
        <v>13</v>
      </c>
      <c r="H71" s="245">
        <v>0</v>
      </c>
      <c r="I71" s="245">
        <v>4</v>
      </c>
      <c r="J71" s="55">
        <v>2017</v>
      </c>
      <c r="K71" s="55">
        <v>2017</v>
      </c>
      <c r="L71" s="55"/>
      <c r="M71" s="34">
        <f t="shared" si="237"/>
        <v>670.08657000000005</v>
      </c>
      <c r="N71" s="34"/>
      <c r="O71" s="34">
        <f t="shared" si="238"/>
        <v>670.08657000000005</v>
      </c>
      <c r="P71" s="34">
        <f t="shared" si="241"/>
        <v>670.08657000000005</v>
      </c>
      <c r="Q71" s="34">
        <f t="shared" si="242"/>
        <v>670.08657000000005</v>
      </c>
      <c r="R71" s="34">
        <f t="shared" si="243"/>
        <v>0</v>
      </c>
      <c r="S71" s="34">
        <f t="shared" si="244"/>
        <v>0</v>
      </c>
      <c r="T71" s="34">
        <f t="shared" si="245"/>
        <v>0</v>
      </c>
      <c r="U71" s="34">
        <f t="shared" si="246"/>
        <v>0</v>
      </c>
      <c r="V71" s="66">
        <f t="shared" si="64"/>
        <v>0</v>
      </c>
      <c r="W71" s="34"/>
      <c r="X71" s="34"/>
      <c r="Y71" s="34"/>
      <c r="Z71" s="34"/>
      <c r="AA71" s="34"/>
      <c r="AB71" s="34"/>
      <c r="AC71" s="34"/>
      <c r="AD71" s="34"/>
      <c r="AE71" s="34"/>
      <c r="AF71" s="34"/>
      <c r="AG71" s="34">
        <f t="shared" si="247"/>
        <v>0</v>
      </c>
      <c r="AH71" s="34">
        <f t="shared" si="248"/>
        <v>0</v>
      </c>
      <c r="AI71" s="34">
        <f t="shared" si="39"/>
        <v>0</v>
      </c>
      <c r="AJ71" s="34"/>
      <c r="AK71" s="34"/>
      <c r="AL71" s="34"/>
      <c r="AM71" s="34"/>
      <c r="AN71" s="34"/>
      <c r="AO71" s="34"/>
      <c r="AP71" s="34"/>
      <c r="AQ71" s="34"/>
      <c r="AR71" s="34"/>
      <c r="AS71" s="34">
        <f t="shared" si="249"/>
        <v>0</v>
      </c>
      <c r="AT71" s="34">
        <f t="shared" si="250"/>
        <v>0</v>
      </c>
      <c r="AU71" s="34"/>
      <c r="AV71" s="34">
        <f t="shared" si="251"/>
        <v>0</v>
      </c>
      <c r="AW71" s="34">
        <f t="shared" si="252"/>
        <v>0</v>
      </c>
      <c r="AX71" s="34"/>
      <c r="AY71" s="34">
        <f t="shared" si="253"/>
        <v>670.08657000000005</v>
      </c>
      <c r="AZ71" s="34">
        <f t="shared" si="253"/>
        <v>670.08657000000005</v>
      </c>
      <c r="BA71" s="184">
        <v>670.08657000000005</v>
      </c>
      <c r="BB71" s="184">
        <v>670.08657000000005</v>
      </c>
      <c r="BC71" s="185"/>
      <c r="BD71" s="185"/>
      <c r="BE71" s="184">
        <v>0</v>
      </c>
      <c r="BF71" s="184"/>
      <c r="BG71" s="185"/>
      <c r="BH71" s="185"/>
      <c r="BI71" s="185"/>
      <c r="BJ71" s="185"/>
      <c r="BK71" s="194"/>
      <c r="BL71" s="194"/>
      <c r="BM71" s="34">
        <f t="shared" si="254"/>
        <v>0</v>
      </c>
      <c r="BN71" s="34">
        <f t="shared" si="255"/>
        <v>0</v>
      </c>
      <c r="BO71" s="47"/>
      <c r="BP71" s="47"/>
      <c r="BQ71" s="47"/>
      <c r="BR71" s="47"/>
      <c r="BS71" s="47"/>
      <c r="BT71" s="47"/>
      <c r="BU71" s="47"/>
      <c r="BV71" s="47"/>
      <c r="BW71" s="47"/>
      <c r="BX71" s="47"/>
      <c r="BY71" s="47"/>
      <c r="BZ71" s="47"/>
      <c r="CA71" s="34">
        <f t="shared" si="256"/>
        <v>0</v>
      </c>
      <c r="CB71" s="34">
        <f t="shared" si="256"/>
        <v>0</v>
      </c>
      <c r="CC71" s="245"/>
      <c r="CD71" s="245"/>
      <c r="CE71" s="245"/>
      <c r="CF71" s="245"/>
      <c r="CG71" s="245"/>
      <c r="CH71" s="245"/>
      <c r="CI71" s="245"/>
      <c r="CJ71" s="245"/>
      <c r="CK71" s="245"/>
      <c r="CL71" s="245"/>
      <c r="CM71" s="245"/>
      <c r="CN71" s="245"/>
      <c r="CO71" s="34">
        <f t="shared" si="257"/>
        <v>0</v>
      </c>
      <c r="CP71" s="34">
        <f t="shared" si="258"/>
        <v>0</v>
      </c>
      <c r="CQ71" s="245"/>
      <c r="CR71" s="245"/>
      <c r="CS71" s="245"/>
      <c r="CT71" s="245"/>
      <c r="CU71" s="245"/>
      <c r="CV71" s="245"/>
      <c r="CW71" s="245"/>
      <c r="CX71" s="245"/>
      <c r="CY71" s="245"/>
      <c r="CZ71" s="302"/>
      <c r="DA71" s="302"/>
      <c r="DB71" s="302"/>
      <c r="DC71" s="226">
        <v>0</v>
      </c>
      <c r="DD71" s="226">
        <v>0</v>
      </c>
      <c r="DE71" s="226">
        <v>0</v>
      </c>
      <c r="DF71" s="226">
        <v>0</v>
      </c>
      <c r="DG71" s="226">
        <v>0</v>
      </c>
      <c r="DH71" s="226">
        <f t="shared" si="259"/>
        <v>0</v>
      </c>
      <c r="DI71" s="226"/>
      <c r="DJ71" s="226"/>
      <c r="DK71" s="33"/>
      <c r="DL71" s="33"/>
      <c r="DM71" s="226" t="s">
        <v>156</v>
      </c>
    </row>
    <row r="72" spans="1:117" s="35" customFormat="1" ht="22.5" customHeight="1" outlineLevel="1">
      <c r="A72" s="57" t="s">
        <v>189</v>
      </c>
      <c r="B72" s="208" t="s">
        <v>509</v>
      </c>
      <c r="C72" s="282" t="s">
        <v>357</v>
      </c>
      <c r="D72" s="60" t="s">
        <v>354</v>
      </c>
      <c r="E72" s="245" t="s">
        <v>21</v>
      </c>
      <c r="F72" s="245"/>
      <c r="G72" s="245" t="s">
        <v>13</v>
      </c>
      <c r="H72" s="245">
        <v>0</v>
      </c>
      <c r="I72" s="245">
        <v>4</v>
      </c>
      <c r="J72" s="55">
        <v>2017</v>
      </c>
      <c r="K72" s="55">
        <v>2017</v>
      </c>
      <c r="L72" s="55"/>
      <c r="M72" s="34">
        <f t="shared" si="237"/>
        <v>1634.67606</v>
      </c>
      <c r="N72" s="34"/>
      <c r="O72" s="34">
        <f t="shared" si="238"/>
        <v>1634.67606</v>
      </c>
      <c r="P72" s="34">
        <f t="shared" si="241"/>
        <v>1634.67606</v>
      </c>
      <c r="Q72" s="34">
        <f t="shared" si="242"/>
        <v>1634.67606</v>
      </c>
      <c r="R72" s="34">
        <f t="shared" si="243"/>
        <v>0</v>
      </c>
      <c r="S72" s="34">
        <f t="shared" si="244"/>
        <v>0</v>
      </c>
      <c r="T72" s="34">
        <f t="shared" si="245"/>
        <v>0</v>
      </c>
      <c r="U72" s="34">
        <f t="shared" si="246"/>
        <v>0</v>
      </c>
      <c r="V72" s="66">
        <f t="shared" si="64"/>
        <v>0</v>
      </c>
      <c r="W72" s="34"/>
      <c r="X72" s="34"/>
      <c r="Y72" s="34"/>
      <c r="Z72" s="34"/>
      <c r="AA72" s="34"/>
      <c r="AB72" s="34"/>
      <c r="AC72" s="34"/>
      <c r="AD72" s="34"/>
      <c r="AE72" s="34"/>
      <c r="AF72" s="34"/>
      <c r="AG72" s="34">
        <f t="shared" si="247"/>
        <v>0</v>
      </c>
      <c r="AH72" s="34">
        <f t="shared" si="248"/>
        <v>0</v>
      </c>
      <c r="AI72" s="34">
        <f t="shared" si="39"/>
        <v>0</v>
      </c>
      <c r="AJ72" s="34"/>
      <c r="AK72" s="34"/>
      <c r="AL72" s="34"/>
      <c r="AM72" s="34"/>
      <c r="AN72" s="34"/>
      <c r="AO72" s="34"/>
      <c r="AP72" s="34"/>
      <c r="AQ72" s="34"/>
      <c r="AR72" s="34"/>
      <c r="AS72" s="34">
        <f t="shared" si="249"/>
        <v>0</v>
      </c>
      <c r="AT72" s="34">
        <f t="shared" si="250"/>
        <v>0</v>
      </c>
      <c r="AU72" s="34"/>
      <c r="AV72" s="34">
        <f t="shared" si="251"/>
        <v>0</v>
      </c>
      <c r="AW72" s="34">
        <f t="shared" si="252"/>
        <v>0</v>
      </c>
      <c r="AX72" s="34"/>
      <c r="AY72" s="34">
        <f t="shared" si="253"/>
        <v>1634.67606</v>
      </c>
      <c r="AZ72" s="34">
        <f t="shared" si="253"/>
        <v>1634.67606</v>
      </c>
      <c r="BA72" s="184">
        <v>1634.67606</v>
      </c>
      <c r="BB72" s="184">
        <v>1634.67606</v>
      </c>
      <c r="BC72" s="185"/>
      <c r="BD72" s="185"/>
      <c r="BE72" s="184"/>
      <c r="BF72" s="184"/>
      <c r="BG72" s="185"/>
      <c r="BH72" s="185"/>
      <c r="BI72" s="185"/>
      <c r="BJ72" s="185"/>
      <c r="BK72" s="194"/>
      <c r="BL72" s="194"/>
      <c r="BM72" s="34">
        <f t="shared" si="254"/>
        <v>0</v>
      </c>
      <c r="BN72" s="34">
        <f t="shared" si="255"/>
        <v>0</v>
      </c>
      <c r="BO72" s="47"/>
      <c r="BP72" s="47"/>
      <c r="BQ72" s="47"/>
      <c r="BR72" s="47"/>
      <c r="BS72" s="47"/>
      <c r="BT72" s="47"/>
      <c r="BU72" s="47"/>
      <c r="BV72" s="47"/>
      <c r="BW72" s="47"/>
      <c r="BX72" s="47"/>
      <c r="BY72" s="47"/>
      <c r="BZ72" s="47"/>
      <c r="CA72" s="34">
        <f t="shared" si="256"/>
        <v>0</v>
      </c>
      <c r="CB72" s="34">
        <f t="shared" si="256"/>
        <v>0</v>
      </c>
      <c r="CC72" s="245"/>
      <c r="CD72" s="245"/>
      <c r="CE72" s="245"/>
      <c r="CF72" s="245"/>
      <c r="CG72" s="245"/>
      <c r="CH72" s="245"/>
      <c r="CI72" s="245"/>
      <c r="CJ72" s="245"/>
      <c r="CK72" s="245"/>
      <c r="CL72" s="245"/>
      <c r="CM72" s="245"/>
      <c r="CN72" s="245"/>
      <c r="CO72" s="34">
        <f t="shared" si="257"/>
        <v>0</v>
      </c>
      <c r="CP72" s="34">
        <f t="shared" si="258"/>
        <v>0</v>
      </c>
      <c r="CQ72" s="245"/>
      <c r="CR72" s="245"/>
      <c r="CS72" s="245"/>
      <c r="CT72" s="245"/>
      <c r="CU72" s="245"/>
      <c r="CV72" s="245"/>
      <c r="CW72" s="245"/>
      <c r="CX72" s="245"/>
      <c r="CY72" s="245"/>
      <c r="CZ72" s="302"/>
      <c r="DA72" s="302"/>
      <c r="DB72" s="302"/>
      <c r="DC72" s="226"/>
      <c r="DD72" s="226"/>
      <c r="DE72" s="226"/>
      <c r="DF72" s="226"/>
      <c r="DG72" s="226"/>
      <c r="DH72" s="226"/>
      <c r="DI72" s="226"/>
      <c r="DJ72" s="226"/>
      <c r="DK72" s="33"/>
      <c r="DL72" s="33"/>
      <c r="DM72" s="226"/>
    </row>
    <row r="73" spans="1:117" s="35" customFormat="1" ht="22.5" customHeight="1" outlineLevel="1">
      <c r="A73" s="57" t="s">
        <v>207</v>
      </c>
      <c r="B73" s="60" t="s">
        <v>219</v>
      </c>
      <c r="C73" s="282" t="s">
        <v>357</v>
      </c>
      <c r="D73" s="60" t="s">
        <v>217</v>
      </c>
      <c r="E73" s="309" t="s">
        <v>21</v>
      </c>
      <c r="F73" s="309"/>
      <c r="G73" s="245" t="s">
        <v>13</v>
      </c>
      <c r="H73" s="245">
        <v>0</v>
      </c>
      <c r="I73" s="245">
        <v>1</v>
      </c>
      <c r="J73" s="245">
        <v>2017</v>
      </c>
      <c r="K73" s="245">
        <v>2019</v>
      </c>
      <c r="L73" s="245"/>
      <c r="M73" s="34">
        <f t="shared" si="237"/>
        <v>700</v>
      </c>
      <c r="N73" s="34"/>
      <c r="O73" s="34">
        <f t="shared" si="238"/>
        <v>275</v>
      </c>
      <c r="P73" s="34">
        <f t="shared" si="241"/>
        <v>0</v>
      </c>
      <c r="Q73" s="34">
        <f t="shared" si="242"/>
        <v>0</v>
      </c>
      <c r="R73" s="34">
        <f t="shared" si="243"/>
        <v>0</v>
      </c>
      <c r="S73" s="34">
        <f t="shared" si="244"/>
        <v>0</v>
      </c>
      <c r="T73" s="34">
        <f t="shared" si="245"/>
        <v>700</v>
      </c>
      <c r="U73" s="34">
        <f t="shared" si="246"/>
        <v>275</v>
      </c>
      <c r="V73" s="66">
        <f t="shared" si="64"/>
        <v>275</v>
      </c>
      <c r="W73" s="34">
        <f>137.5+137.5</f>
        <v>275</v>
      </c>
      <c r="X73" s="34"/>
      <c r="Y73" s="34"/>
      <c r="Z73" s="34"/>
      <c r="AA73" s="34"/>
      <c r="AB73" s="34"/>
      <c r="AC73" s="34"/>
      <c r="AD73" s="34"/>
      <c r="AE73" s="34"/>
      <c r="AF73" s="34"/>
      <c r="AG73" s="34">
        <f t="shared" si="247"/>
        <v>0</v>
      </c>
      <c r="AH73" s="34">
        <f t="shared" si="248"/>
        <v>0</v>
      </c>
      <c r="AI73" s="34">
        <f t="shared" si="39"/>
        <v>0</v>
      </c>
      <c r="AJ73" s="34"/>
      <c r="AK73" s="34"/>
      <c r="AL73" s="34"/>
      <c r="AM73" s="34"/>
      <c r="AN73" s="34"/>
      <c r="AO73" s="34"/>
      <c r="AP73" s="34"/>
      <c r="AQ73" s="34"/>
      <c r="AR73" s="34"/>
      <c r="AS73" s="34">
        <f t="shared" si="249"/>
        <v>0</v>
      </c>
      <c r="AT73" s="34">
        <f t="shared" si="250"/>
        <v>0</v>
      </c>
      <c r="AU73" s="34"/>
      <c r="AV73" s="34">
        <f t="shared" si="251"/>
        <v>0</v>
      </c>
      <c r="AW73" s="34">
        <f t="shared" si="252"/>
        <v>0</v>
      </c>
      <c r="AX73" s="34"/>
      <c r="AY73" s="34">
        <f t="shared" si="253"/>
        <v>700</v>
      </c>
      <c r="AZ73" s="34">
        <f t="shared" si="253"/>
        <v>275</v>
      </c>
      <c r="BA73" s="185"/>
      <c r="BB73" s="185"/>
      <c r="BC73" s="185"/>
      <c r="BD73" s="185"/>
      <c r="BE73" s="185">
        <v>700</v>
      </c>
      <c r="BF73" s="185">
        <v>275</v>
      </c>
      <c r="BG73" s="185"/>
      <c r="BH73" s="185"/>
      <c r="BI73" s="185"/>
      <c r="BJ73" s="185"/>
      <c r="BK73" s="194"/>
      <c r="BL73" s="194"/>
      <c r="BM73" s="34">
        <f t="shared" si="254"/>
        <v>0</v>
      </c>
      <c r="BN73" s="34">
        <f t="shared" si="255"/>
        <v>0</v>
      </c>
      <c r="BO73" s="47"/>
      <c r="BP73" s="47"/>
      <c r="BQ73" s="47"/>
      <c r="BR73" s="47"/>
      <c r="BS73" s="47"/>
      <c r="BT73" s="47"/>
      <c r="BU73" s="47"/>
      <c r="BV73" s="47"/>
      <c r="BW73" s="47"/>
      <c r="BX73" s="47"/>
      <c r="BY73" s="47"/>
      <c r="BZ73" s="47"/>
      <c r="CA73" s="34">
        <f t="shared" si="256"/>
        <v>0</v>
      </c>
      <c r="CB73" s="34">
        <f t="shared" si="256"/>
        <v>0</v>
      </c>
      <c r="CC73" s="245"/>
      <c r="CD73" s="245"/>
      <c r="CE73" s="245"/>
      <c r="CF73" s="245"/>
      <c r="CG73" s="245"/>
      <c r="CH73" s="245"/>
      <c r="CI73" s="245"/>
      <c r="CJ73" s="245"/>
      <c r="CK73" s="245"/>
      <c r="CL73" s="245"/>
      <c r="CM73" s="245"/>
      <c r="CN73" s="245"/>
      <c r="CO73" s="34">
        <f t="shared" si="257"/>
        <v>0</v>
      </c>
      <c r="CP73" s="34">
        <f t="shared" si="258"/>
        <v>0</v>
      </c>
      <c r="CQ73" s="245"/>
      <c r="CR73" s="245"/>
      <c r="CS73" s="245"/>
      <c r="CT73" s="245"/>
      <c r="CU73" s="245"/>
      <c r="CV73" s="245"/>
      <c r="CW73" s="245"/>
      <c r="CX73" s="245"/>
      <c r="CY73" s="245"/>
      <c r="CZ73" s="302"/>
      <c r="DA73" s="302"/>
      <c r="DB73" s="302"/>
      <c r="DC73" s="226"/>
      <c r="DD73" s="226"/>
      <c r="DE73" s="226"/>
      <c r="DF73" s="226"/>
      <c r="DG73" s="226"/>
      <c r="DH73" s="226"/>
      <c r="DI73" s="226"/>
      <c r="DJ73" s="226"/>
      <c r="DK73" s="33"/>
      <c r="DL73" s="33"/>
      <c r="DM73" s="226"/>
    </row>
    <row r="74" spans="1:117" s="35" customFormat="1" ht="22.5" customHeight="1" outlineLevel="1">
      <c r="A74" s="57" t="s">
        <v>208</v>
      </c>
      <c r="B74" s="60" t="s">
        <v>220</v>
      </c>
      <c r="C74" s="282" t="s">
        <v>357</v>
      </c>
      <c r="D74" s="60" t="s">
        <v>359</v>
      </c>
      <c r="E74" s="245" t="s">
        <v>21</v>
      </c>
      <c r="F74" s="245"/>
      <c r="G74" s="245" t="s">
        <v>13</v>
      </c>
      <c r="H74" s="245">
        <v>0</v>
      </c>
      <c r="I74" s="245">
        <v>1</v>
      </c>
      <c r="J74" s="245">
        <v>2017</v>
      </c>
      <c r="K74" s="245">
        <v>2019</v>
      </c>
      <c r="L74" s="245"/>
      <c r="M74" s="34">
        <f t="shared" si="237"/>
        <v>700</v>
      </c>
      <c r="N74" s="34"/>
      <c r="O74" s="34">
        <f t="shared" si="238"/>
        <v>275</v>
      </c>
      <c r="P74" s="34">
        <f t="shared" si="241"/>
        <v>0</v>
      </c>
      <c r="Q74" s="34">
        <f t="shared" si="242"/>
        <v>0</v>
      </c>
      <c r="R74" s="34">
        <f t="shared" si="243"/>
        <v>0</v>
      </c>
      <c r="S74" s="34">
        <f t="shared" si="244"/>
        <v>0</v>
      </c>
      <c r="T74" s="34">
        <f t="shared" si="245"/>
        <v>700</v>
      </c>
      <c r="U74" s="34">
        <f t="shared" si="246"/>
        <v>275</v>
      </c>
      <c r="V74" s="66">
        <f t="shared" si="64"/>
        <v>275</v>
      </c>
      <c r="W74" s="34">
        <v>275</v>
      </c>
      <c r="X74" s="34"/>
      <c r="Y74" s="34"/>
      <c r="Z74" s="34"/>
      <c r="AA74" s="34"/>
      <c r="AB74" s="34"/>
      <c r="AC74" s="34"/>
      <c r="AD74" s="34"/>
      <c r="AE74" s="34"/>
      <c r="AF74" s="34"/>
      <c r="AG74" s="34">
        <f t="shared" si="247"/>
        <v>0</v>
      </c>
      <c r="AH74" s="34">
        <f t="shared" si="248"/>
        <v>0</v>
      </c>
      <c r="AI74" s="34">
        <f t="shared" si="39"/>
        <v>0</v>
      </c>
      <c r="AJ74" s="34"/>
      <c r="AK74" s="34"/>
      <c r="AL74" s="34"/>
      <c r="AM74" s="34"/>
      <c r="AN74" s="34"/>
      <c r="AO74" s="34"/>
      <c r="AP74" s="34"/>
      <c r="AQ74" s="34"/>
      <c r="AR74" s="34"/>
      <c r="AS74" s="34">
        <f t="shared" si="249"/>
        <v>0</v>
      </c>
      <c r="AT74" s="34">
        <f t="shared" si="250"/>
        <v>0</v>
      </c>
      <c r="AU74" s="34"/>
      <c r="AV74" s="34">
        <f t="shared" si="251"/>
        <v>0</v>
      </c>
      <c r="AW74" s="34">
        <f t="shared" si="252"/>
        <v>0</v>
      </c>
      <c r="AX74" s="34"/>
      <c r="AY74" s="34">
        <f t="shared" si="253"/>
        <v>700</v>
      </c>
      <c r="AZ74" s="34">
        <f t="shared" si="253"/>
        <v>275</v>
      </c>
      <c r="BA74" s="185"/>
      <c r="BB74" s="185"/>
      <c r="BC74" s="185"/>
      <c r="BD74" s="185"/>
      <c r="BE74" s="185">
        <v>700</v>
      </c>
      <c r="BF74" s="261">
        <v>275</v>
      </c>
      <c r="BG74" s="185"/>
      <c r="BH74" s="185"/>
      <c r="BI74" s="185"/>
      <c r="BJ74" s="185"/>
      <c r="BK74" s="194"/>
      <c r="BL74" s="194"/>
      <c r="BM74" s="34">
        <f t="shared" si="254"/>
        <v>0</v>
      </c>
      <c r="BN74" s="34">
        <f t="shared" si="255"/>
        <v>0</v>
      </c>
      <c r="BO74" s="47"/>
      <c r="BP74" s="47"/>
      <c r="BQ74" s="47"/>
      <c r="BR74" s="47"/>
      <c r="BS74" s="47"/>
      <c r="BT74" s="47"/>
      <c r="BU74" s="47"/>
      <c r="BV74" s="47"/>
      <c r="BW74" s="47"/>
      <c r="BX74" s="47"/>
      <c r="BY74" s="47"/>
      <c r="BZ74" s="47"/>
      <c r="CA74" s="34">
        <f t="shared" si="256"/>
        <v>0</v>
      </c>
      <c r="CB74" s="34">
        <f t="shared" si="256"/>
        <v>0</v>
      </c>
      <c r="CC74" s="245"/>
      <c r="CD74" s="245"/>
      <c r="CE74" s="245"/>
      <c r="CF74" s="245"/>
      <c r="CG74" s="245"/>
      <c r="CH74" s="245"/>
      <c r="CI74" s="245"/>
      <c r="CJ74" s="245"/>
      <c r="CK74" s="245"/>
      <c r="CL74" s="245"/>
      <c r="CM74" s="245"/>
      <c r="CN74" s="245"/>
      <c r="CO74" s="34">
        <f t="shared" si="257"/>
        <v>0</v>
      </c>
      <c r="CP74" s="34">
        <f t="shared" si="258"/>
        <v>0</v>
      </c>
      <c r="CQ74" s="245"/>
      <c r="CR74" s="245"/>
      <c r="CS74" s="245"/>
      <c r="CT74" s="245"/>
      <c r="CU74" s="245"/>
      <c r="CV74" s="245"/>
      <c r="CW74" s="245"/>
      <c r="CX74" s="245"/>
      <c r="CY74" s="245"/>
      <c r="CZ74" s="302"/>
      <c r="DA74" s="302"/>
      <c r="DB74" s="302"/>
      <c r="DC74" s="226"/>
      <c r="DD74" s="226"/>
      <c r="DE74" s="226"/>
      <c r="DF74" s="226"/>
      <c r="DG74" s="226"/>
      <c r="DH74" s="226"/>
      <c r="DI74" s="226"/>
      <c r="DJ74" s="226"/>
      <c r="DK74" s="33"/>
      <c r="DL74" s="33"/>
      <c r="DM74" s="226"/>
    </row>
    <row r="75" spans="1:117" s="35" customFormat="1" ht="22.5" customHeight="1" outlineLevel="1">
      <c r="A75" s="57" t="s">
        <v>209</v>
      </c>
      <c r="B75" s="60" t="s">
        <v>577</v>
      </c>
      <c r="C75" s="282" t="s">
        <v>357</v>
      </c>
      <c r="D75" s="282" t="s">
        <v>198</v>
      </c>
      <c r="E75" s="245" t="s">
        <v>21</v>
      </c>
      <c r="F75" s="245"/>
      <c r="G75" s="245" t="s">
        <v>13</v>
      </c>
      <c r="H75" s="245"/>
      <c r="I75" s="245"/>
      <c r="J75" s="245">
        <v>2018</v>
      </c>
      <c r="K75" s="245">
        <v>2018</v>
      </c>
      <c r="L75" s="245"/>
      <c r="M75" s="34">
        <f t="shared" si="237"/>
        <v>1319.9747400000001</v>
      </c>
      <c r="N75" s="34"/>
      <c r="O75" s="34">
        <f t="shared" si="238"/>
        <v>1660.91</v>
      </c>
      <c r="P75" s="34">
        <f t="shared" si="241"/>
        <v>0</v>
      </c>
      <c r="Q75" s="34">
        <f t="shared" si="242"/>
        <v>0</v>
      </c>
      <c r="R75" s="34">
        <f t="shared" si="243"/>
        <v>1319.9747400000001</v>
      </c>
      <c r="S75" s="34">
        <f t="shared" si="244"/>
        <v>1660.91</v>
      </c>
      <c r="T75" s="34">
        <f t="shared" si="245"/>
        <v>0</v>
      </c>
      <c r="U75" s="34">
        <f t="shared" si="246"/>
        <v>0</v>
      </c>
      <c r="V75" s="66">
        <f t="shared" si="64"/>
        <v>0</v>
      </c>
      <c r="W75" s="34"/>
      <c r="X75" s="34"/>
      <c r="Y75" s="34"/>
      <c r="Z75" s="34"/>
      <c r="AA75" s="34"/>
      <c r="AB75" s="34"/>
      <c r="AC75" s="34"/>
      <c r="AD75" s="34"/>
      <c r="AE75" s="34"/>
      <c r="AF75" s="34"/>
      <c r="AG75" s="34">
        <f t="shared" si="247"/>
        <v>0</v>
      </c>
      <c r="AH75" s="34">
        <f t="shared" si="248"/>
        <v>0</v>
      </c>
      <c r="AI75" s="34">
        <f t="shared" si="39"/>
        <v>0</v>
      </c>
      <c r="AJ75" s="34"/>
      <c r="AK75" s="34"/>
      <c r="AL75" s="34"/>
      <c r="AM75" s="34"/>
      <c r="AN75" s="34"/>
      <c r="AO75" s="34"/>
      <c r="AP75" s="34"/>
      <c r="AQ75" s="34"/>
      <c r="AR75" s="34"/>
      <c r="AS75" s="34">
        <f t="shared" si="249"/>
        <v>0</v>
      </c>
      <c r="AT75" s="34">
        <f t="shared" si="250"/>
        <v>0</v>
      </c>
      <c r="AU75" s="34"/>
      <c r="AV75" s="34">
        <f t="shared" si="251"/>
        <v>0</v>
      </c>
      <c r="AW75" s="34">
        <f t="shared" si="252"/>
        <v>0</v>
      </c>
      <c r="AX75" s="34"/>
      <c r="AY75" s="34">
        <f t="shared" si="253"/>
        <v>1319.9747400000001</v>
      </c>
      <c r="AZ75" s="34">
        <f t="shared" si="253"/>
        <v>1660.91</v>
      </c>
      <c r="BA75" s="185"/>
      <c r="BB75" s="185"/>
      <c r="BC75" s="184">
        <v>1319.9747400000001</v>
      </c>
      <c r="BD75" s="184">
        <v>1660.91</v>
      </c>
      <c r="BE75" s="185"/>
      <c r="BF75" s="185"/>
      <c r="BG75" s="185"/>
      <c r="BH75" s="185"/>
      <c r="BI75" s="185"/>
      <c r="BJ75" s="185"/>
      <c r="BK75" s="194"/>
      <c r="BL75" s="194"/>
      <c r="BM75" s="34">
        <f t="shared" si="254"/>
        <v>0</v>
      </c>
      <c r="BN75" s="34">
        <f t="shared" si="255"/>
        <v>0</v>
      </c>
      <c r="BO75" s="47"/>
      <c r="BP75" s="47"/>
      <c r="BQ75" s="47"/>
      <c r="BR75" s="47"/>
      <c r="BS75" s="47"/>
      <c r="BT75" s="47"/>
      <c r="BU75" s="47"/>
      <c r="BV75" s="47"/>
      <c r="BW75" s="47"/>
      <c r="BX75" s="47"/>
      <c r="BY75" s="47"/>
      <c r="BZ75" s="47"/>
      <c r="CA75" s="34">
        <f t="shared" si="256"/>
        <v>0</v>
      </c>
      <c r="CB75" s="34">
        <f t="shared" si="256"/>
        <v>0</v>
      </c>
      <c r="CC75" s="245"/>
      <c r="CD75" s="245"/>
      <c r="CE75" s="245"/>
      <c r="CF75" s="245"/>
      <c r="CG75" s="245"/>
      <c r="CH75" s="245"/>
      <c r="CI75" s="245"/>
      <c r="CJ75" s="245"/>
      <c r="CK75" s="245"/>
      <c r="CL75" s="245"/>
      <c r="CM75" s="245"/>
      <c r="CN75" s="245"/>
      <c r="CO75" s="34">
        <f t="shared" si="257"/>
        <v>0</v>
      </c>
      <c r="CP75" s="34">
        <f t="shared" si="258"/>
        <v>0</v>
      </c>
      <c r="CQ75" s="245"/>
      <c r="CR75" s="245"/>
      <c r="CS75" s="245"/>
      <c r="CT75" s="245"/>
      <c r="CU75" s="245"/>
      <c r="CV75" s="245"/>
      <c r="CW75" s="245"/>
      <c r="CX75" s="245"/>
      <c r="CY75" s="245"/>
      <c r="CZ75" s="302"/>
      <c r="DA75" s="302"/>
      <c r="DB75" s="302"/>
      <c r="DC75" s="226"/>
      <c r="DD75" s="226"/>
      <c r="DE75" s="226"/>
      <c r="DF75" s="226"/>
      <c r="DG75" s="226"/>
      <c r="DH75" s="226"/>
      <c r="DI75" s="226"/>
      <c r="DJ75" s="226"/>
      <c r="DK75" s="33"/>
      <c r="DL75" s="33"/>
      <c r="DM75" s="226"/>
    </row>
    <row r="76" spans="1:117" s="35" customFormat="1" ht="22.5" customHeight="1" outlineLevel="1">
      <c r="A76" s="57" t="s">
        <v>221</v>
      </c>
      <c r="B76" s="60" t="s">
        <v>222</v>
      </c>
      <c r="C76" s="282" t="s">
        <v>357</v>
      </c>
      <c r="D76" s="60" t="s">
        <v>360</v>
      </c>
      <c r="E76" s="245" t="s">
        <v>21</v>
      </c>
      <c r="F76" s="245"/>
      <c r="G76" s="245" t="s">
        <v>13</v>
      </c>
      <c r="H76" s="245"/>
      <c r="I76" s="245"/>
      <c r="J76" s="245">
        <v>2017</v>
      </c>
      <c r="K76" s="245">
        <v>2020</v>
      </c>
      <c r="L76" s="245"/>
      <c r="M76" s="34">
        <f t="shared" si="237"/>
        <v>700</v>
      </c>
      <c r="N76" s="34"/>
      <c r="O76" s="34">
        <f t="shared" si="238"/>
        <v>700</v>
      </c>
      <c r="P76" s="34">
        <f t="shared" si="241"/>
        <v>0</v>
      </c>
      <c r="Q76" s="34">
        <f t="shared" si="242"/>
        <v>0</v>
      </c>
      <c r="R76" s="34">
        <f t="shared" si="243"/>
        <v>0</v>
      </c>
      <c r="S76" s="34">
        <f t="shared" si="244"/>
        <v>0</v>
      </c>
      <c r="T76" s="34">
        <f t="shared" si="245"/>
        <v>700</v>
      </c>
      <c r="U76" s="34">
        <f t="shared" si="246"/>
        <v>0</v>
      </c>
      <c r="V76" s="66">
        <f t="shared" si="64"/>
        <v>0</v>
      </c>
      <c r="W76" s="34"/>
      <c r="X76" s="34"/>
      <c r="Y76" s="34"/>
      <c r="Z76" s="34"/>
      <c r="AA76" s="34"/>
      <c r="AB76" s="34"/>
      <c r="AC76" s="34"/>
      <c r="AD76" s="34"/>
      <c r="AE76" s="34"/>
      <c r="AF76" s="34"/>
      <c r="AG76" s="34">
        <f t="shared" si="247"/>
        <v>0</v>
      </c>
      <c r="AH76" s="34">
        <f t="shared" si="248"/>
        <v>700</v>
      </c>
      <c r="AI76" s="34">
        <f t="shared" si="39"/>
        <v>0</v>
      </c>
      <c r="AJ76" s="34"/>
      <c r="AK76" s="34"/>
      <c r="AL76" s="34"/>
      <c r="AM76" s="34"/>
      <c r="AN76" s="34"/>
      <c r="AO76" s="34"/>
      <c r="AP76" s="34"/>
      <c r="AQ76" s="34"/>
      <c r="AR76" s="34"/>
      <c r="AS76" s="34">
        <f t="shared" si="249"/>
        <v>0</v>
      </c>
      <c r="AT76" s="34">
        <f t="shared" si="250"/>
        <v>0</v>
      </c>
      <c r="AU76" s="34"/>
      <c r="AV76" s="34">
        <f t="shared" si="251"/>
        <v>0</v>
      </c>
      <c r="AW76" s="34">
        <f t="shared" si="252"/>
        <v>0</v>
      </c>
      <c r="AX76" s="34"/>
      <c r="AY76" s="34">
        <f t="shared" si="253"/>
        <v>700</v>
      </c>
      <c r="AZ76" s="34">
        <f t="shared" si="253"/>
        <v>700</v>
      </c>
      <c r="BA76" s="185"/>
      <c r="BB76" s="185"/>
      <c r="BC76" s="185"/>
      <c r="BD76" s="185"/>
      <c r="BE76" s="185">
        <v>700</v>
      </c>
      <c r="BF76" s="185">
        <v>0</v>
      </c>
      <c r="BG76" s="185"/>
      <c r="BH76" s="185">
        <v>700</v>
      </c>
      <c r="BI76" s="185"/>
      <c r="BJ76" s="185"/>
      <c r="BK76" s="194"/>
      <c r="BL76" s="194"/>
      <c r="BM76" s="34">
        <f t="shared" si="254"/>
        <v>0</v>
      </c>
      <c r="BN76" s="34">
        <f t="shared" si="255"/>
        <v>0</v>
      </c>
      <c r="BO76" s="47"/>
      <c r="BP76" s="47"/>
      <c r="BQ76" s="47"/>
      <c r="BR76" s="47"/>
      <c r="BS76" s="47"/>
      <c r="BT76" s="47"/>
      <c r="BU76" s="47"/>
      <c r="BV76" s="47"/>
      <c r="BW76" s="47"/>
      <c r="BX76" s="47"/>
      <c r="BY76" s="47"/>
      <c r="BZ76" s="47"/>
      <c r="CA76" s="34">
        <f t="shared" si="256"/>
        <v>0</v>
      </c>
      <c r="CB76" s="34">
        <f t="shared" si="256"/>
        <v>0</v>
      </c>
      <c r="CC76" s="245"/>
      <c r="CD76" s="245"/>
      <c r="CE76" s="245"/>
      <c r="CF76" s="245"/>
      <c r="CG76" s="245"/>
      <c r="CH76" s="245"/>
      <c r="CI76" s="245"/>
      <c r="CJ76" s="245"/>
      <c r="CK76" s="245"/>
      <c r="CL76" s="245"/>
      <c r="CM76" s="245"/>
      <c r="CN76" s="245"/>
      <c r="CO76" s="34">
        <f t="shared" si="257"/>
        <v>0</v>
      </c>
      <c r="CP76" s="34">
        <f t="shared" si="258"/>
        <v>0</v>
      </c>
      <c r="CQ76" s="245"/>
      <c r="CR76" s="245"/>
      <c r="CS76" s="245"/>
      <c r="CT76" s="245"/>
      <c r="CU76" s="245"/>
      <c r="CV76" s="245"/>
      <c r="CW76" s="245"/>
      <c r="CX76" s="245"/>
      <c r="CY76" s="245"/>
      <c r="CZ76" s="302"/>
      <c r="DA76" s="302"/>
      <c r="DB76" s="302"/>
      <c r="DC76" s="226"/>
      <c r="DD76" s="226"/>
      <c r="DE76" s="226"/>
      <c r="DF76" s="226"/>
      <c r="DG76" s="226"/>
      <c r="DH76" s="226"/>
      <c r="DI76" s="226"/>
      <c r="DJ76" s="226"/>
      <c r="DK76" s="33"/>
      <c r="DL76" s="33"/>
      <c r="DM76" s="226"/>
    </row>
    <row r="77" spans="1:117" s="52" customFormat="1" ht="22.5" customHeight="1" outlineLevel="1">
      <c r="A77" s="57" t="s">
        <v>349</v>
      </c>
      <c r="B77" s="60" t="s">
        <v>283</v>
      </c>
      <c r="C77" s="282" t="s">
        <v>358</v>
      </c>
      <c r="D77" s="297"/>
      <c r="E77" s="245" t="s">
        <v>21</v>
      </c>
      <c r="F77" s="50"/>
      <c r="G77" s="245" t="s">
        <v>13</v>
      </c>
      <c r="H77" s="50"/>
      <c r="I77" s="50"/>
      <c r="J77" s="245">
        <v>2017</v>
      </c>
      <c r="K77" s="245">
        <v>2022</v>
      </c>
      <c r="L77" s="245"/>
      <c r="M77" s="34">
        <f t="shared" si="237"/>
        <v>21633.145669999998</v>
      </c>
      <c r="N77" s="34"/>
      <c r="O77" s="34">
        <f t="shared" si="238"/>
        <v>19910.879999999997</v>
      </c>
      <c r="P77" s="34">
        <f t="shared" si="241"/>
        <v>1058.25</v>
      </c>
      <c r="Q77" s="34">
        <f t="shared" si="242"/>
        <v>1058.25</v>
      </c>
      <c r="R77" s="34">
        <f t="shared" si="243"/>
        <v>5494.4356699999998</v>
      </c>
      <c r="S77" s="34">
        <f t="shared" si="244"/>
        <v>4102.2</v>
      </c>
      <c r="T77" s="34">
        <f t="shared" si="245"/>
        <v>1080.0299999999997</v>
      </c>
      <c r="U77" s="34">
        <f t="shared" si="246"/>
        <v>750</v>
      </c>
      <c r="V77" s="66">
        <f t="shared" si="64"/>
        <v>750</v>
      </c>
      <c r="W77" s="34">
        <v>750</v>
      </c>
      <c r="X77" s="34"/>
      <c r="Y77" s="34"/>
      <c r="Z77" s="34"/>
      <c r="AA77" s="34"/>
      <c r="AB77" s="34"/>
      <c r="AC77" s="34"/>
      <c r="AD77" s="34"/>
      <c r="AE77" s="34"/>
      <c r="AF77" s="34"/>
      <c r="AG77" s="34">
        <f t="shared" si="247"/>
        <v>4000.43</v>
      </c>
      <c r="AH77" s="34">
        <f>BH77+BV77+CJ77+CX77</f>
        <v>4000.43</v>
      </c>
      <c r="AI77" s="34">
        <f t="shared" si="39"/>
        <v>0</v>
      </c>
      <c r="AJ77" s="34"/>
      <c r="AK77" s="34"/>
      <c r="AL77" s="34"/>
      <c r="AM77" s="34"/>
      <c r="AN77" s="34"/>
      <c r="AO77" s="34"/>
      <c r="AP77" s="34"/>
      <c r="AQ77" s="34"/>
      <c r="AR77" s="34"/>
      <c r="AS77" s="34">
        <f t="shared" si="249"/>
        <v>5000</v>
      </c>
      <c r="AT77" s="34">
        <f t="shared" si="250"/>
        <v>5000</v>
      </c>
      <c r="AU77" s="34"/>
      <c r="AV77" s="34">
        <f t="shared" si="251"/>
        <v>5000</v>
      </c>
      <c r="AW77" s="34">
        <f t="shared" si="252"/>
        <v>5000</v>
      </c>
      <c r="AX77" s="34"/>
      <c r="AY77" s="34">
        <f t="shared" si="253"/>
        <v>21633.145669999998</v>
      </c>
      <c r="AZ77" s="34">
        <f t="shared" si="253"/>
        <v>19910.879999999997</v>
      </c>
      <c r="BA77" s="184">
        <v>1058.25</v>
      </c>
      <c r="BB77" s="184">
        <v>1058.25</v>
      </c>
      <c r="BC77" s="184">
        <v>5494.4356699999998</v>
      </c>
      <c r="BD77" s="184">
        <v>4102.2</v>
      </c>
      <c r="BE77" s="184">
        <v>1080.0299999999997</v>
      </c>
      <c r="BF77" s="184">
        <v>750</v>
      </c>
      <c r="BG77" s="184">
        <v>4000.43</v>
      </c>
      <c r="BH77" s="184">
        <f>5000-999.57</f>
        <v>4000.43</v>
      </c>
      <c r="BI77" s="184">
        <v>5000</v>
      </c>
      <c r="BJ77" s="184">
        <v>5000</v>
      </c>
      <c r="BK77" s="184">
        <v>5000</v>
      </c>
      <c r="BL77" s="184">
        <v>5000</v>
      </c>
      <c r="BM77" s="34">
        <f t="shared" si="254"/>
        <v>0</v>
      </c>
      <c r="BN77" s="34">
        <f t="shared" si="255"/>
        <v>0</v>
      </c>
      <c r="BO77" s="74"/>
      <c r="BP77" s="74"/>
      <c r="BQ77" s="74"/>
      <c r="BR77" s="74"/>
      <c r="BS77" s="74"/>
      <c r="BT77" s="74"/>
      <c r="BU77" s="74"/>
      <c r="BV77" s="74"/>
      <c r="BW77" s="74"/>
      <c r="BX77" s="74"/>
      <c r="BY77" s="74"/>
      <c r="BZ77" s="74"/>
      <c r="CA77" s="34">
        <f t="shared" si="256"/>
        <v>0</v>
      </c>
      <c r="CB77" s="34">
        <f t="shared" si="256"/>
        <v>0</v>
      </c>
      <c r="CC77" s="34"/>
      <c r="CD77" s="34"/>
      <c r="CE77" s="34"/>
      <c r="CF77" s="34"/>
      <c r="CG77" s="34"/>
      <c r="CH77" s="34"/>
      <c r="CI77" s="34"/>
      <c r="CJ77" s="34"/>
      <c r="CK77" s="34"/>
      <c r="CL77" s="34"/>
      <c r="CM77" s="34"/>
      <c r="CN77" s="34"/>
      <c r="CO77" s="34">
        <f t="shared" si="257"/>
        <v>0</v>
      </c>
      <c r="CP77" s="34">
        <f t="shared" si="258"/>
        <v>0</v>
      </c>
      <c r="CQ77" s="34"/>
      <c r="CR77" s="34"/>
      <c r="CS77" s="34"/>
      <c r="CT77" s="34"/>
      <c r="CU77" s="34">
        <v>0</v>
      </c>
      <c r="CV77" s="34"/>
      <c r="CW77" s="34">
        <v>0</v>
      </c>
      <c r="CX77" s="34"/>
      <c r="CY77" s="34">
        <v>0</v>
      </c>
      <c r="CZ77" s="34"/>
      <c r="DA77" s="34">
        <v>0</v>
      </c>
      <c r="DB77" s="34"/>
      <c r="DC77" s="50"/>
      <c r="DD77" s="50"/>
      <c r="DE77" s="50"/>
      <c r="DF77" s="50"/>
      <c r="DG77" s="50"/>
      <c r="DH77" s="50"/>
      <c r="DI77" s="50"/>
      <c r="DJ77" s="50"/>
      <c r="DK77" s="51"/>
      <c r="DL77" s="51"/>
      <c r="DM77" s="50"/>
    </row>
    <row r="78" spans="1:117" s="52" customFormat="1" ht="30" customHeight="1" outlineLevel="1">
      <c r="A78" s="57" t="s">
        <v>350</v>
      </c>
      <c r="B78" s="60" t="s">
        <v>563</v>
      </c>
      <c r="C78" s="262"/>
      <c r="D78" s="300"/>
      <c r="E78" s="245"/>
      <c r="F78" s="50"/>
      <c r="G78" s="245"/>
      <c r="H78" s="50"/>
      <c r="I78" s="50"/>
      <c r="J78" s="245">
        <v>2019</v>
      </c>
      <c r="K78" s="245">
        <v>2019</v>
      </c>
      <c r="L78" s="245"/>
      <c r="M78" s="34">
        <f t="shared" ref="M78" si="260">+P78+R78+T78+AG78+AS78+AV78</f>
        <v>0</v>
      </c>
      <c r="N78" s="34"/>
      <c r="O78" s="34">
        <f t="shared" ref="O78" si="261">+Q78+S78+U78+AH78+AT78+AW78</f>
        <v>625</v>
      </c>
      <c r="P78" s="34">
        <f t="shared" si="241"/>
        <v>0</v>
      </c>
      <c r="Q78" s="34">
        <f t="shared" si="242"/>
        <v>0</v>
      </c>
      <c r="R78" s="34">
        <f t="shared" si="243"/>
        <v>0</v>
      </c>
      <c r="S78" s="34">
        <f t="shared" si="244"/>
        <v>0</v>
      </c>
      <c r="T78" s="34">
        <f t="shared" si="245"/>
        <v>0</v>
      </c>
      <c r="U78" s="34">
        <f t="shared" si="246"/>
        <v>625</v>
      </c>
      <c r="V78" s="66">
        <f t="shared" si="64"/>
        <v>625</v>
      </c>
      <c r="W78" s="34">
        <v>625</v>
      </c>
      <c r="X78" s="34"/>
      <c r="Y78" s="34"/>
      <c r="Z78" s="34"/>
      <c r="AA78" s="34"/>
      <c r="AB78" s="34"/>
      <c r="AC78" s="34"/>
      <c r="AD78" s="34"/>
      <c r="AE78" s="34"/>
      <c r="AF78" s="34"/>
      <c r="AG78" s="34">
        <f t="shared" si="247"/>
        <v>0</v>
      </c>
      <c r="AH78" s="34">
        <f t="shared" si="248"/>
        <v>0</v>
      </c>
      <c r="AI78" s="34">
        <f t="shared" si="39"/>
        <v>0</v>
      </c>
      <c r="AJ78" s="34"/>
      <c r="AK78" s="34"/>
      <c r="AL78" s="34"/>
      <c r="AM78" s="34"/>
      <c r="AN78" s="34"/>
      <c r="AO78" s="34"/>
      <c r="AP78" s="34"/>
      <c r="AQ78" s="34"/>
      <c r="AR78" s="34"/>
      <c r="AS78" s="34">
        <f t="shared" si="249"/>
        <v>0</v>
      </c>
      <c r="AT78" s="34">
        <f t="shared" si="250"/>
        <v>0</v>
      </c>
      <c r="AU78" s="34"/>
      <c r="AV78" s="34">
        <f t="shared" si="251"/>
        <v>0</v>
      </c>
      <c r="AW78" s="34">
        <f t="shared" si="252"/>
        <v>0</v>
      </c>
      <c r="AX78" s="34"/>
      <c r="AY78" s="34">
        <f t="shared" ref="AY78" si="262">+BA78+BC78+BE78+BG78+BI78+BK78</f>
        <v>0</v>
      </c>
      <c r="AZ78" s="34">
        <f t="shared" ref="AZ78" si="263">+BB78+BD78+BF78+BH78+BJ78+BL78</f>
        <v>625</v>
      </c>
      <c r="BA78" s="184"/>
      <c r="BB78" s="184"/>
      <c r="BC78" s="184"/>
      <c r="BD78" s="184"/>
      <c r="BE78" s="184"/>
      <c r="BF78" s="184">
        <v>625</v>
      </c>
      <c r="BG78" s="184"/>
      <c r="BH78" s="184"/>
      <c r="BI78" s="184"/>
      <c r="BJ78" s="184"/>
      <c r="BK78" s="184"/>
      <c r="BL78" s="184"/>
      <c r="BM78" s="34">
        <f t="shared" si="254"/>
        <v>0</v>
      </c>
      <c r="BN78" s="34">
        <f t="shared" si="255"/>
        <v>0</v>
      </c>
      <c r="BO78" s="74"/>
      <c r="BP78" s="74"/>
      <c r="BQ78" s="74"/>
      <c r="BR78" s="74"/>
      <c r="BS78" s="74"/>
      <c r="BT78" s="74"/>
      <c r="BU78" s="74"/>
      <c r="BV78" s="74"/>
      <c r="BW78" s="74"/>
      <c r="BX78" s="74"/>
      <c r="BY78" s="74"/>
      <c r="BZ78" s="74"/>
      <c r="CA78" s="34">
        <f t="shared" ref="CA78" si="264">+CC78+CE78+CG78+CI78+CK78+CM78</f>
        <v>0</v>
      </c>
      <c r="CB78" s="34">
        <f t="shared" ref="CB78" si="265">+CD78+CF78+CH78+CJ78+CL78+CN78</f>
        <v>0</v>
      </c>
      <c r="CC78" s="34"/>
      <c r="CD78" s="34"/>
      <c r="CE78" s="34"/>
      <c r="CF78" s="34"/>
      <c r="CG78" s="34"/>
      <c r="CH78" s="34"/>
      <c r="CI78" s="34"/>
      <c r="CJ78" s="34"/>
      <c r="CK78" s="34"/>
      <c r="CL78" s="34"/>
      <c r="CM78" s="34"/>
      <c r="CN78" s="34"/>
      <c r="CO78" s="34">
        <f t="shared" si="257"/>
        <v>0</v>
      </c>
      <c r="CP78" s="34">
        <f t="shared" si="258"/>
        <v>0</v>
      </c>
      <c r="CQ78" s="34"/>
      <c r="CR78" s="34"/>
      <c r="CS78" s="34"/>
      <c r="CT78" s="34"/>
      <c r="CU78" s="34"/>
      <c r="CV78" s="34"/>
      <c r="CW78" s="34"/>
      <c r="CX78" s="34"/>
      <c r="CY78" s="34"/>
      <c r="CZ78" s="34"/>
      <c r="DA78" s="34"/>
      <c r="DB78" s="34"/>
      <c r="DC78" s="50"/>
      <c r="DD78" s="50"/>
      <c r="DE78" s="50"/>
      <c r="DF78" s="50"/>
      <c r="DG78" s="50"/>
      <c r="DH78" s="50"/>
      <c r="DI78" s="50"/>
      <c r="DJ78" s="50"/>
      <c r="DK78" s="51"/>
      <c r="DL78" s="51"/>
      <c r="DM78" s="50"/>
    </row>
    <row r="79" spans="1:117" s="52" customFormat="1" ht="22.5" customHeight="1">
      <c r="A79" s="49" t="s">
        <v>52</v>
      </c>
      <c r="B79" s="69" t="s">
        <v>56</v>
      </c>
      <c r="C79" s="530" t="s">
        <v>131</v>
      </c>
      <c r="D79" s="531"/>
      <c r="E79" s="49" t="s">
        <v>43</v>
      </c>
      <c r="F79" s="49"/>
      <c r="G79" s="50"/>
      <c r="H79" s="27"/>
      <c r="I79" s="27"/>
      <c r="J79" s="50">
        <v>2020</v>
      </c>
      <c r="K79" s="50">
        <v>2022</v>
      </c>
      <c r="L79" s="50"/>
      <c r="M79" s="27">
        <f t="shared" ref="M79:BP79" si="266">SUM(M80:M81)</f>
        <v>27037.7067058303</v>
      </c>
      <c r="N79" s="27"/>
      <c r="O79" s="27">
        <f t="shared" si="266"/>
        <v>27037.704899990298</v>
      </c>
      <c r="P79" s="27">
        <f t="shared" si="266"/>
        <v>0</v>
      </c>
      <c r="Q79" s="27">
        <f t="shared" si="266"/>
        <v>0</v>
      </c>
      <c r="R79" s="27">
        <f t="shared" si="266"/>
        <v>0</v>
      </c>
      <c r="S79" s="27">
        <f t="shared" si="266"/>
        <v>0</v>
      </c>
      <c r="T79" s="27">
        <f t="shared" si="266"/>
        <v>0</v>
      </c>
      <c r="U79" s="27">
        <f t="shared" si="266"/>
        <v>0</v>
      </c>
      <c r="V79" s="27">
        <f t="shared" si="266"/>
        <v>0</v>
      </c>
      <c r="W79" s="27">
        <f t="shared" si="266"/>
        <v>0</v>
      </c>
      <c r="X79" s="27">
        <f t="shared" si="266"/>
        <v>0</v>
      </c>
      <c r="Y79" s="27">
        <f t="shared" si="266"/>
        <v>0</v>
      </c>
      <c r="Z79" s="27">
        <f t="shared" si="266"/>
        <v>0</v>
      </c>
      <c r="AA79" s="27">
        <f t="shared" si="266"/>
        <v>0</v>
      </c>
      <c r="AB79" s="27">
        <f t="shared" si="266"/>
        <v>0</v>
      </c>
      <c r="AC79" s="27">
        <f t="shared" si="266"/>
        <v>0</v>
      </c>
      <c r="AD79" s="27">
        <f t="shared" si="266"/>
        <v>0</v>
      </c>
      <c r="AE79" s="27">
        <f t="shared" si="266"/>
        <v>0</v>
      </c>
      <c r="AF79" s="27"/>
      <c r="AG79" s="27">
        <f t="shared" si="266"/>
        <v>0</v>
      </c>
      <c r="AH79" s="27">
        <f>SUM(AH80:AH81)</f>
        <v>20831.316705830301</v>
      </c>
      <c r="AI79" s="27">
        <f t="shared" si="39"/>
        <v>0</v>
      </c>
      <c r="AJ79" s="27">
        <f t="shared" si="266"/>
        <v>0</v>
      </c>
      <c r="AK79" s="27">
        <f t="shared" si="266"/>
        <v>0</v>
      </c>
      <c r="AL79" s="27">
        <f t="shared" si="266"/>
        <v>0</v>
      </c>
      <c r="AM79" s="27">
        <f t="shared" si="266"/>
        <v>0</v>
      </c>
      <c r="AN79" s="27">
        <f t="shared" si="266"/>
        <v>0</v>
      </c>
      <c r="AO79" s="27">
        <f t="shared" si="266"/>
        <v>0</v>
      </c>
      <c r="AP79" s="27">
        <f t="shared" si="266"/>
        <v>0</v>
      </c>
      <c r="AQ79" s="27">
        <f t="shared" si="266"/>
        <v>0</v>
      </c>
      <c r="AR79" s="27">
        <f t="shared" si="266"/>
        <v>0</v>
      </c>
      <c r="AS79" s="27">
        <f t="shared" si="266"/>
        <v>20831.316705830301</v>
      </c>
      <c r="AT79" s="27">
        <f t="shared" si="266"/>
        <v>0</v>
      </c>
      <c r="AU79" s="27"/>
      <c r="AV79" s="27">
        <f t="shared" si="266"/>
        <v>6206.39</v>
      </c>
      <c r="AW79" s="27">
        <f t="shared" si="266"/>
        <v>6206.3881941599984</v>
      </c>
      <c r="AX79" s="27"/>
      <c r="AY79" s="27">
        <f t="shared" si="266"/>
        <v>27037.7067058303</v>
      </c>
      <c r="AZ79" s="27">
        <f t="shared" si="266"/>
        <v>27037.704899990298</v>
      </c>
      <c r="BA79" s="27">
        <f t="shared" si="266"/>
        <v>0</v>
      </c>
      <c r="BB79" s="27">
        <f t="shared" si="266"/>
        <v>0</v>
      </c>
      <c r="BC79" s="27">
        <f t="shared" si="266"/>
        <v>0</v>
      </c>
      <c r="BD79" s="27">
        <f t="shared" si="266"/>
        <v>0</v>
      </c>
      <c r="BE79" s="27">
        <f t="shared" si="266"/>
        <v>0</v>
      </c>
      <c r="BF79" s="27">
        <f t="shared" si="266"/>
        <v>0</v>
      </c>
      <c r="BG79" s="27">
        <f t="shared" si="266"/>
        <v>0</v>
      </c>
      <c r="BH79" s="27">
        <f t="shared" si="266"/>
        <v>20831.316705830301</v>
      </c>
      <c r="BI79" s="27">
        <f t="shared" si="266"/>
        <v>20831.316705830301</v>
      </c>
      <c r="BJ79" s="27">
        <f t="shared" si="266"/>
        <v>0</v>
      </c>
      <c r="BK79" s="27">
        <f t="shared" si="266"/>
        <v>6206.39</v>
      </c>
      <c r="BL79" s="27">
        <f t="shared" si="266"/>
        <v>6206.3881941599984</v>
      </c>
      <c r="BM79" s="27">
        <f t="shared" si="266"/>
        <v>0</v>
      </c>
      <c r="BN79" s="27">
        <f t="shared" si="266"/>
        <v>0</v>
      </c>
      <c r="BO79" s="27">
        <f t="shared" si="266"/>
        <v>0</v>
      </c>
      <c r="BP79" s="27">
        <f t="shared" si="266"/>
        <v>0</v>
      </c>
      <c r="BQ79" s="27">
        <f t="shared" ref="BQ79:CV79" si="267">SUM(BQ80:BQ81)</f>
        <v>0</v>
      </c>
      <c r="BR79" s="27">
        <f t="shared" si="267"/>
        <v>0</v>
      </c>
      <c r="BS79" s="27">
        <f t="shared" si="267"/>
        <v>0</v>
      </c>
      <c r="BT79" s="27">
        <f t="shared" si="267"/>
        <v>0</v>
      </c>
      <c r="BU79" s="27">
        <f t="shared" si="267"/>
        <v>0</v>
      </c>
      <c r="BV79" s="27">
        <f t="shared" si="267"/>
        <v>0</v>
      </c>
      <c r="BW79" s="27">
        <f t="shared" si="267"/>
        <v>0</v>
      </c>
      <c r="BX79" s="27">
        <f t="shared" si="267"/>
        <v>0</v>
      </c>
      <c r="BY79" s="27">
        <f t="shared" si="267"/>
        <v>0</v>
      </c>
      <c r="BZ79" s="27">
        <f t="shared" si="267"/>
        <v>0</v>
      </c>
      <c r="CA79" s="27">
        <f t="shared" si="267"/>
        <v>0</v>
      </c>
      <c r="CB79" s="27">
        <f t="shared" si="267"/>
        <v>0</v>
      </c>
      <c r="CC79" s="27">
        <f t="shared" si="267"/>
        <v>0</v>
      </c>
      <c r="CD79" s="27">
        <f t="shared" si="267"/>
        <v>0</v>
      </c>
      <c r="CE79" s="27">
        <f t="shared" si="267"/>
        <v>0</v>
      </c>
      <c r="CF79" s="27">
        <f t="shared" si="267"/>
        <v>0</v>
      </c>
      <c r="CG79" s="27">
        <f t="shared" si="267"/>
        <v>0</v>
      </c>
      <c r="CH79" s="27">
        <f t="shared" si="267"/>
        <v>0</v>
      </c>
      <c r="CI79" s="27">
        <f t="shared" si="267"/>
        <v>0</v>
      </c>
      <c r="CJ79" s="27">
        <f t="shared" si="267"/>
        <v>0</v>
      </c>
      <c r="CK79" s="27">
        <f t="shared" si="267"/>
        <v>0</v>
      </c>
      <c r="CL79" s="27">
        <f t="shared" si="267"/>
        <v>0</v>
      </c>
      <c r="CM79" s="27">
        <f t="shared" si="267"/>
        <v>0</v>
      </c>
      <c r="CN79" s="27">
        <f t="shared" si="267"/>
        <v>0</v>
      </c>
      <c r="CO79" s="27">
        <f t="shared" si="267"/>
        <v>0</v>
      </c>
      <c r="CP79" s="27">
        <f t="shared" si="267"/>
        <v>0</v>
      </c>
      <c r="CQ79" s="27">
        <f t="shared" si="267"/>
        <v>0</v>
      </c>
      <c r="CR79" s="27">
        <f t="shared" si="267"/>
        <v>0</v>
      </c>
      <c r="CS79" s="27">
        <f t="shared" si="267"/>
        <v>0</v>
      </c>
      <c r="CT79" s="27">
        <f t="shared" si="267"/>
        <v>0</v>
      </c>
      <c r="CU79" s="27">
        <f t="shared" si="267"/>
        <v>0</v>
      </c>
      <c r="CV79" s="27">
        <f t="shared" si="267"/>
        <v>0</v>
      </c>
      <c r="CW79" s="27">
        <f t="shared" ref="CW79:DB79" si="268">SUM(CW80:CW81)</f>
        <v>0</v>
      </c>
      <c r="CX79" s="27">
        <f t="shared" si="268"/>
        <v>0</v>
      </c>
      <c r="CY79" s="27">
        <f t="shared" si="268"/>
        <v>0</v>
      </c>
      <c r="CZ79" s="27">
        <f t="shared" si="268"/>
        <v>0</v>
      </c>
      <c r="DA79" s="27">
        <f t="shared" si="268"/>
        <v>0</v>
      </c>
      <c r="DB79" s="27">
        <f t="shared" si="268"/>
        <v>0</v>
      </c>
      <c r="DC79" s="51"/>
      <c r="DD79" s="51"/>
      <c r="DE79" s="51"/>
      <c r="DF79" s="51"/>
      <c r="DG79" s="51"/>
      <c r="DH79" s="51"/>
      <c r="DI79" s="27"/>
      <c r="DJ79" s="27"/>
      <c r="DK79" s="27"/>
      <c r="DL79" s="27">
        <f>SUM(DL80:DL81)</f>
        <v>4394.2515126808539</v>
      </c>
      <c r="DM79" s="27"/>
    </row>
    <row r="80" spans="1:117" s="35" customFormat="1" ht="22.5" customHeight="1" outlineLevel="2">
      <c r="A80" s="57" t="s">
        <v>94</v>
      </c>
      <c r="B80" s="60" t="s">
        <v>507</v>
      </c>
      <c r="C80" s="282" t="s">
        <v>125</v>
      </c>
      <c r="D80" s="282" t="s">
        <v>198</v>
      </c>
      <c r="E80" s="303" t="s">
        <v>21</v>
      </c>
      <c r="F80" s="303"/>
      <c r="G80" s="245" t="s">
        <v>49</v>
      </c>
      <c r="H80" s="245">
        <v>23.59</v>
      </c>
      <c r="I80" s="245">
        <v>22.18</v>
      </c>
      <c r="J80" s="245">
        <v>2020</v>
      </c>
      <c r="K80" s="245">
        <v>2020</v>
      </c>
      <c r="L80" s="245"/>
      <c r="M80" s="34">
        <f>+P80+R80+T80+AG80+AS80+AV80</f>
        <v>20831.316705830301</v>
      </c>
      <c r="N80" s="34"/>
      <c r="O80" s="34">
        <f t="shared" ref="O80:O81" si="269">+Q80+S80+U80+AH80+AT80+AW80</f>
        <v>20831.316705830301</v>
      </c>
      <c r="P80" s="34">
        <f t="shared" ref="P80:U80" si="270">BA80+BO80+CC80+CQ80</f>
        <v>0</v>
      </c>
      <c r="Q80" s="34">
        <f t="shared" si="270"/>
        <v>0</v>
      </c>
      <c r="R80" s="34">
        <f t="shared" si="270"/>
        <v>0</v>
      </c>
      <c r="S80" s="34">
        <f t="shared" si="270"/>
        <v>0</v>
      </c>
      <c r="T80" s="34">
        <f t="shared" si="270"/>
        <v>0</v>
      </c>
      <c r="U80" s="34">
        <f t="shared" si="270"/>
        <v>0</v>
      </c>
      <c r="V80" s="66">
        <f t="shared" si="64"/>
        <v>0</v>
      </c>
      <c r="W80" s="34"/>
      <c r="X80" s="34"/>
      <c r="Y80" s="34"/>
      <c r="Z80" s="34"/>
      <c r="AA80" s="34"/>
      <c r="AB80" s="34"/>
      <c r="AC80" s="34"/>
      <c r="AD80" s="34"/>
      <c r="AE80" s="34"/>
      <c r="AF80" s="34"/>
      <c r="AG80" s="34">
        <f>BG80+BU80+CI80+CW80</f>
        <v>0</v>
      </c>
      <c r="AH80" s="34">
        <f>BH80+BV80+CJ80+CX80</f>
        <v>20831.316705830301</v>
      </c>
      <c r="AI80" s="34">
        <f t="shared" si="39"/>
        <v>0</v>
      </c>
      <c r="AJ80" s="34"/>
      <c r="AK80" s="34"/>
      <c r="AL80" s="34"/>
      <c r="AM80" s="34"/>
      <c r="AN80" s="34"/>
      <c r="AO80" s="34"/>
      <c r="AP80" s="34"/>
      <c r="AQ80" s="34"/>
      <c r="AR80" s="34"/>
      <c r="AS80" s="34">
        <f>BI80+BW80+CK80+CY80</f>
        <v>20831.316705830301</v>
      </c>
      <c r="AT80" s="34">
        <f>BJ80+BX80+CL80+CZ80</f>
        <v>0</v>
      </c>
      <c r="AU80" s="34"/>
      <c r="AV80" s="34">
        <f t="shared" ref="AV80:AW80" si="271">BK80+BY80+CM80+DA80</f>
        <v>0</v>
      </c>
      <c r="AW80" s="34">
        <f t="shared" si="271"/>
        <v>0</v>
      </c>
      <c r="AX80" s="34"/>
      <c r="AY80" s="34">
        <f t="shared" ref="AY80:AZ81" si="272">+BA80+BC80+BE80+BG80+BI80+BK80</f>
        <v>20831.316705830301</v>
      </c>
      <c r="AZ80" s="34">
        <f t="shared" si="272"/>
        <v>20831.316705830301</v>
      </c>
      <c r="BA80" s="185"/>
      <c r="BB80" s="185"/>
      <c r="BC80" s="185"/>
      <c r="BD80" s="185"/>
      <c r="BE80" s="184"/>
      <c r="BF80" s="184"/>
      <c r="BG80" s="184"/>
      <c r="BH80" s="184">
        <v>20831.316705830301</v>
      </c>
      <c r="BI80" s="184">
        <v>20831.316705830301</v>
      </c>
      <c r="BJ80" s="184"/>
      <c r="BK80" s="184"/>
      <c r="BL80" s="184"/>
      <c r="BM80" s="34">
        <f t="shared" ref="BM80:BN80" si="273">+BO80+BQ80+BS80+BU80+BW80+BY80</f>
        <v>0</v>
      </c>
      <c r="BN80" s="34">
        <f t="shared" si="273"/>
        <v>0</v>
      </c>
      <c r="BO80" s="245"/>
      <c r="BP80" s="245"/>
      <c r="BQ80" s="245"/>
      <c r="BR80" s="245"/>
      <c r="BS80" s="34"/>
      <c r="BT80" s="34"/>
      <c r="BU80" s="245"/>
      <c r="BV80" s="245"/>
      <c r="BW80" s="245"/>
      <c r="BX80" s="245"/>
      <c r="BY80" s="245"/>
      <c r="BZ80" s="245"/>
      <c r="CA80" s="34">
        <f t="shared" si="256"/>
        <v>0</v>
      </c>
      <c r="CB80" s="34">
        <f t="shared" si="256"/>
        <v>0</v>
      </c>
      <c r="CC80" s="34"/>
      <c r="CD80" s="34"/>
      <c r="CE80" s="34"/>
      <c r="CF80" s="34"/>
      <c r="CG80" s="34"/>
      <c r="CH80" s="34"/>
      <c r="CI80" s="34"/>
      <c r="CJ80" s="34"/>
      <c r="CK80" s="34"/>
      <c r="CL80" s="34"/>
      <c r="CM80" s="34"/>
      <c r="CN80" s="34"/>
      <c r="CO80" s="34">
        <f t="shared" ref="CO80:CP80" si="274">+CQ80+CS80+CU80+CW80+CY80+DA80</f>
        <v>0</v>
      </c>
      <c r="CP80" s="34">
        <f t="shared" si="274"/>
        <v>0</v>
      </c>
      <c r="CQ80" s="245"/>
      <c r="CR80" s="245"/>
      <c r="CS80" s="245"/>
      <c r="CT80" s="245"/>
      <c r="CU80" s="245"/>
      <c r="CV80" s="245"/>
      <c r="CW80" s="245"/>
      <c r="CX80" s="245"/>
      <c r="CY80" s="245"/>
      <c r="CZ80" s="302"/>
      <c r="DA80" s="302"/>
      <c r="DB80" s="302"/>
      <c r="DC80" s="226">
        <v>0</v>
      </c>
      <c r="DD80" s="226">
        <v>1</v>
      </c>
      <c r="DE80" s="226">
        <v>0</v>
      </c>
      <c r="DF80" s="226">
        <v>1</v>
      </c>
      <c r="DG80" s="226">
        <v>0</v>
      </c>
      <c r="DH80" s="226">
        <f t="shared" si="259"/>
        <v>2</v>
      </c>
      <c r="DI80" s="226"/>
      <c r="DJ80" s="226"/>
      <c r="DK80" s="34">
        <v>932.71515006646678</v>
      </c>
      <c r="DL80" s="34">
        <f>3820294.58276228/1000</f>
        <v>3820.2945827622798</v>
      </c>
      <c r="DM80" s="34">
        <v>5.45</v>
      </c>
    </row>
    <row r="81" spans="1:117" s="35" customFormat="1" ht="22.5" customHeight="1" outlineLevel="2">
      <c r="A81" s="57" t="s">
        <v>95</v>
      </c>
      <c r="B81" s="60" t="s">
        <v>508</v>
      </c>
      <c r="C81" s="282" t="s">
        <v>125</v>
      </c>
      <c r="D81" s="282" t="s">
        <v>202</v>
      </c>
      <c r="E81" s="303" t="s">
        <v>59</v>
      </c>
      <c r="F81" s="303"/>
      <c r="G81" s="245" t="s">
        <v>49</v>
      </c>
      <c r="H81" s="245">
        <v>0.69</v>
      </c>
      <c r="I81" s="245">
        <v>0.86</v>
      </c>
      <c r="J81" s="245">
        <v>2022</v>
      </c>
      <c r="K81" s="245">
        <v>2022</v>
      </c>
      <c r="L81" s="245"/>
      <c r="M81" s="34">
        <f>+P81+R81+T81+AG81+AS81+AV81</f>
        <v>6206.39</v>
      </c>
      <c r="N81" s="34"/>
      <c r="O81" s="34">
        <f t="shared" si="269"/>
        <v>6206.3881941599984</v>
      </c>
      <c r="P81" s="34">
        <f t="shared" ref="P81" si="275">BA81+BO81+CC81+CQ81</f>
        <v>0</v>
      </c>
      <c r="Q81" s="34">
        <f t="shared" ref="Q81" si="276">BB81+BP81+CD81+CR81</f>
        <v>0</v>
      </c>
      <c r="R81" s="34">
        <f t="shared" ref="R81" si="277">BC81+BQ81+CE81+CS81</f>
        <v>0</v>
      </c>
      <c r="S81" s="34">
        <f t="shared" ref="S81" si="278">BD81+BR81+CF81+CT81</f>
        <v>0</v>
      </c>
      <c r="T81" s="34">
        <f t="shared" ref="T81" si="279">BE81+BS81+CG81+CU81</f>
        <v>0</v>
      </c>
      <c r="U81" s="34">
        <f t="shared" ref="U81" si="280">BF81+BT81+CH81+CV81</f>
        <v>0</v>
      </c>
      <c r="V81" s="66">
        <f t="shared" si="64"/>
        <v>0</v>
      </c>
      <c r="W81" s="34"/>
      <c r="X81" s="34"/>
      <c r="Y81" s="34"/>
      <c r="Z81" s="34"/>
      <c r="AA81" s="34"/>
      <c r="AB81" s="34"/>
      <c r="AC81" s="34"/>
      <c r="AD81" s="34"/>
      <c r="AE81" s="34"/>
      <c r="AF81" s="34"/>
      <c r="AG81" s="34">
        <f t="shared" ref="AG81" si="281">BG81+BU81+CI81+CW81</f>
        <v>0</v>
      </c>
      <c r="AH81" s="34">
        <f t="shared" ref="AH81" si="282">BH81+BV81+CJ81+CX81</f>
        <v>0</v>
      </c>
      <c r="AI81" s="34">
        <f t="shared" ref="AI81:AI146" si="283">SUM(AJ81:AR81)</f>
        <v>0</v>
      </c>
      <c r="AJ81" s="34"/>
      <c r="AK81" s="34"/>
      <c r="AL81" s="34"/>
      <c r="AM81" s="34"/>
      <c r="AN81" s="34"/>
      <c r="AO81" s="34"/>
      <c r="AP81" s="34"/>
      <c r="AQ81" s="34"/>
      <c r="AR81" s="34"/>
      <c r="AS81" s="34">
        <f t="shared" ref="AS81" si="284">BI81+BW81+CK81+CY81</f>
        <v>0</v>
      </c>
      <c r="AT81" s="34">
        <f t="shared" ref="AT81" si="285">BJ81+BX81+CL81+CZ81</f>
        <v>0</v>
      </c>
      <c r="AU81" s="34"/>
      <c r="AV81" s="34">
        <f t="shared" ref="AV81" si="286">BK81+BY81+CM81+DA81</f>
        <v>6206.39</v>
      </c>
      <c r="AW81" s="34">
        <f t="shared" ref="AW81" si="287">BL81+BZ81+CN81+DB81</f>
        <v>6206.3881941599984</v>
      </c>
      <c r="AX81" s="34"/>
      <c r="AY81" s="34">
        <f t="shared" si="272"/>
        <v>6206.39</v>
      </c>
      <c r="AZ81" s="34">
        <f t="shared" si="272"/>
        <v>6206.3881941599984</v>
      </c>
      <c r="BA81" s="184"/>
      <c r="BB81" s="184"/>
      <c r="BC81" s="184"/>
      <c r="BD81" s="184"/>
      <c r="BE81" s="184"/>
      <c r="BF81" s="184"/>
      <c r="BG81" s="184"/>
      <c r="BH81" s="184"/>
      <c r="BI81" s="184">
        <v>0</v>
      </c>
      <c r="BJ81" s="184"/>
      <c r="BK81" s="184">
        <v>6206.39</v>
      </c>
      <c r="BL81" s="184">
        <v>6206.3881941599984</v>
      </c>
      <c r="BM81" s="34">
        <f t="shared" ref="BM81" si="288">+BO81+BQ81+BS81+BU81+BW81+BY81</f>
        <v>0</v>
      </c>
      <c r="BN81" s="34">
        <f t="shared" ref="BN81" si="289">+BP81+BR81+BT81+BV81+BX81+BZ81</f>
        <v>0</v>
      </c>
      <c r="BO81" s="245"/>
      <c r="BP81" s="245"/>
      <c r="BQ81" s="245"/>
      <c r="BR81" s="245"/>
      <c r="BS81" s="245"/>
      <c r="BT81" s="245"/>
      <c r="BU81" s="245"/>
      <c r="BV81" s="245"/>
      <c r="BW81" s="245"/>
      <c r="BX81" s="245"/>
      <c r="BY81" s="245"/>
      <c r="BZ81" s="245"/>
      <c r="CA81" s="34">
        <f t="shared" si="256"/>
        <v>0</v>
      </c>
      <c r="CB81" s="34">
        <f t="shared" si="256"/>
        <v>0</v>
      </c>
      <c r="CC81" s="34"/>
      <c r="CD81" s="34"/>
      <c r="CE81" s="34"/>
      <c r="CF81" s="34"/>
      <c r="CG81" s="34"/>
      <c r="CH81" s="34"/>
      <c r="CI81" s="34"/>
      <c r="CJ81" s="34"/>
      <c r="CK81" s="34"/>
      <c r="CL81" s="34"/>
      <c r="CM81" s="34"/>
      <c r="CN81" s="34"/>
      <c r="CO81" s="34">
        <f t="shared" ref="CO81" si="290">+CQ81+CS81+CU81+CW81+CY81+DA81</f>
        <v>0</v>
      </c>
      <c r="CP81" s="34">
        <f t="shared" ref="CP81" si="291">+CR81+CT81+CV81+CX81+CZ81+DB81</f>
        <v>0</v>
      </c>
      <c r="CQ81" s="245"/>
      <c r="CR81" s="245"/>
      <c r="CS81" s="245"/>
      <c r="CT81" s="245"/>
      <c r="CU81" s="245"/>
      <c r="CV81" s="245"/>
      <c r="CW81" s="245"/>
      <c r="CX81" s="245"/>
      <c r="CY81" s="245"/>
      <c r="CZ81" s="302"/>
      <c r="DA81" s="302"/>
      <c r="DB81" s="302"/>
      <c r="DC81" s="226">
        <v>0</v>
      </c>
      <c r="DD81" s="226">
        <v>1</v>
      </c>
      <c r="DE81" s="226">
        <v>0</v>
      </c>
      <c r="DF81" s="226">
        <v>1</v>
      </c>
      <c r="DG81" s="226">
        <v>0</v>
      </c>
      <c r="DH81" s="226">
        <f t="shared" si="259"/>
        <v>2</v>
      </c>
      <c r="DI81" s="226"/>
      <c r="DJ81" s="226"/>
      <c r="DK81" s="34">
        <v>139.24330170063286</v>
      </c>
      <c r="DL81" s="34">
        <f>573956.929918574/1000</f>
        <v>573.95692991857402</v>
      </c>
      <c r="DM81" s="34">
        <v>10.813334364723993</v>
      </c>
    </row>
    <row r="82" spans="1:117" s="52" customFormat="1" ht="25.5">
      <c r="A82" s="49" t="s">
        <v>53</v>
      </c>
      <c r="B82" s="69" t="s">
        <v>55</v>
      </c>
      <c r="C82" s="530" t="s">
        <v>364</v>
      </c>
      <c r="D82" s="531"/>
      <c r="E82" s="49" t="s">
        <v>43</v>
      </c>
      <c r="F82" s="49"/>
      <c r="G82" s="50"/>
      <c r="H82" s="27"/>
      <c r="I82" s="27"/>
      <c r="J82" s="50">
        <v>2017</v>
      </c>
      <c r="K82" s="50">
        <v>2022</v>
      </c>
      <c r="L82" s="50"/>
      <c r="M82" s="27">
        <f t="shared" ref="M82:BP82" si="292">SUM(M83:M96)</f>
        <v>35747.249659039997</v>
      </c>
      <c r="N82" s="27"/>
      <c r="O82" s="27">
        <f t="shared" si="292"/>
        <v>42304.029265040008</v>
      </c>
      <c r="P82" s="27">
        <f t="shared" si="292"/>
        <v>10406.847030000001</v>
      </c>
      <c r="Q82" s="27">
        <f t="shared" si="292"/>
        <v>10406.847030000001</v>
      </c>
      <c r="R82" s="27">
        <f t="shared" si="292"/>
        <v>0</v>
      </c>
      <c r="S82" s="27">
        <f t="shared" si="292"/>
        <v>0</v>
      </c>
      <c r="T82" s="27">
        <f t="shared" si="292"/>
        <v>0</v>
      </c>
      <c r="U82" s="27">
        <f t="shared" si="292"/>
        <v>6556.7812159999994</v>
      </c>
      <c r="V82" s="27">
        <f>SUM(V83:V96)</f>
        <v>6669.8623900000002</v>
      </c>
      <c r="W82" s="27">
        <f>SUM(W83:W96)</f>
        <v>6669.8623900000002</v>
      </c>
      <c r="X82" s="27">
        <f t="shared" si="292"/>
        <v>0</v>
      </c>
      <c r="Y82" s="27">
        <f t="shared" si="292"/>
        <v>0</v>
      </c>
      <c r="Z82" s="27">
        <f t="shared" si="292"/>
        <v>0</v>
      </c>
      <c r="AA82" s="27">
        <f t="shared" si="292"/>
        <v>0</v>
      </c>
      <c r="AB82" s="27">
        <f t="shared" si="292"/>
        <v>0</v>
      </c>
      <c r="AC82" s="27">
        <f t="shared" si="292"/>
        <v>0</v>
      </c>
      <c r="AD82" s="27">
        <f t="shared" si="292"/>
        <v>0</v>
      </c>
      <c r="AE82" s="27">
        <f t="shared" si="292"/>
        <v>0</v>
      </c>
      <c r="AF82" s="27"/>
      <c r="AG82" s="27">
        <f t="shared" si="292"/>
        <v>0</v>
      </c>
      <c r="AH82" s="27">
        <f t="shared" si="292"/>
        <v>0</v>
      </c>
      <c r="AI82" s="27">
        <f t="shared" si="283"/>
        <v>0</v>
      </c>
      <c r="AJ82" s="27">
        <f t="shared" si="292"/>
        <v>0</v>
      </c>
      <c r="AK82" s="27">
        <f t="shared" si="292"/>
        <v>0</v>
      </c>
      <c r="AL82" s="27">
        <f t="shared" si="292"/>
        <v>0</v>
      </c>
      <c r="AM82" s="27">
        <f t="shared" si="292"/>
        <v>0</v>
      </c>
      <c r="AN82" s="27">
        <f t="shared" si="292"/>
        <v>0</v>
      </c>
      <c r="AO82" s="27">
        <f t="shared" si="292"/>
        <v>0</v>
      </c>
      <c r="AP82" s="27">
        <f t="shared" si="292"/>
        <v>0</v>
      </c>
      <c r="AQ82" s="27">
        <f t="shared" si="292"/>
        <v>0</v>
      </c>
      <c r="AR82" s="27">
        <f t="shared" si="292"/>
        <v>0</v>
      </c>
      <c r="AS82" s="27">
        <f t="shared" si="292"/>
        <v>3437.24</v>
      </c>
      <c r="AT82" s="27">
        <f t="shared" si="292"/>
        <v>3437.2383900000004</v>
      </c>
      <c r="AU82" s="27"/>
      <c r="AV82" s="27">
        <f t="shared" si="292"/>
        <v>21903.162629040002</v>
      </c>
      <c r="AW82" s="27">
        <f t="shared" si="292"/>
        <v>21903.162629040002</v>
      </c>
      <c r="AX82" s="27"/>
      <c r="AY82" s="27">
        <f t="shared" si="292"/>
        <v>35747.249659039997</v>
      </c>
      <c r="AZ82" s="27">
        <f t="shared" si="292"/>
        <v>38509.715049039994</v>
      </c>
      <c r="BA82" s="27">
        <f t="shared" si="292"/>
        <v>10406.847030000001</v>
      </c>
      <c r="BB82" s="27">
        <f t="shared" si="292"/>
        <v>10406.847030000001</v>
      </c>
      <c r="BC82" s="27">
        <f t="shared" si="292"/>
        <v>0</v>
      </c>
      <c r="BD82" s="27">
        <f t="shared" si="292"/>
        <v>0</v>
      </c>
      <c r="BE82" s="27">
        <f t="shared" si="292"/>
        <v>0</v>
      </c>
      <c r="BF82" s="27">
        <f t="shared" si="292"/>
        <v>2762.4670000000001</v>
      </c>
      <c r="BG82" s="27">
        <f t="shared" si="292"/>
        <v>0</v>
      </c>
      <c r="BH82" s="27">
        <f t="shared" si="292"/>
        <v>0</v>
      </c>
      <c r="BI82" s="27">
        <f t="shared" si="292"/>
        <v>3437.24</v>
      </c>
      <c r="BJ82" s="27">
        <f t="shared" si="292"/>
        <v>3437.2383900000004</v>
      </c>
      <c r="BK82" s="27">
        <f t="shared" si="292"/>
        <v>21903.162629040002</v>
      </c>
      <c r="BL82" s="27">
        <f t="shared" si="292"/>
        <v>21903.162629040002</v>
      </c>
      <c r="BM82" s="27">
        <f t="shared" si="292"/>
        <v>0</v>
      </c>
      <c r="BN82" s="27">
        <f t="shared" si="292"/>
        <v>0</v>
      </c>
      <c r="BO82" s="27">
        <f t="shared" si="292"/>
        <v>0</v>
      </c>
      <c r="BP82" s="27">
        <f t="shared" si="292"/>
        <v>0</v>
      </c>
      <c r="BQ82" s="27">
        <f t="shared" ref="BQ82:CV82" si="293">SUM(BQ83:BQ96)</f>
        <v>0</v>
      </c>
      <c r="BR82" s="27">
        <f t="shared" si="293"/>
        <v>0</v>
      </c>
      <c r="BS82" s="27">
        <f t="shared" si="293"/>
        <v>0</v>
      </c>
      <c r="BT82" s="27">
        <f t="shared" si="293"/>
        <v>0</v>
      </c>
      <c r="BU82" s="27">
        <f t="shared" si="293"/>
        <v>0</v>
      </c>
      <c r="BV82" s="27">
        <f t="shared" si="293"/>
        <v>0</v>
      </c>
      <c r="BW82" s="27">
        <f t="shared" si="293"/>
        <v>0</v>
      </c>
      <c r="BX82" s="27">
        <f t="shared" si="293"/>
        <v>0</v>
      </c>
      <c r="BY82" s="27">
        <f t="shared" si="293"/>
        <v>0</v>
      </c>
      <c r="BZ82" s="27">
        <f t="shared" si="293"/>
        <v>0</v>
      </c>
      <c r="CA82" s="27">
        <f t="shared" si="293"/>
        <v>0</v>
      </c>
      <c r="CB82" s="27">
        <f t="shared" si="293"/>
        <v>3794.3142160000002</v>
      </c>
      <c r="CC82" s="27">
        <f t="shared" si="293"/>
        <v>0</v>
      </c>
      <c r="CD82" s="27">
        <f t="shared" si="293"/>
        <v>0</v>
      </c>
      <c r="CE82" s="27">
        <f t="shared" si="293"/>
        <v>0</v>
      </c>
      <c r="CF82" s="27">
        <f t="shared" si="293"/>
        <v>0</v>
      </c>
      <c r="CG82" s="27">
        <f t="shared" si="293"/>
        <v>0</v>
      </c>
      <c r="CH82" s="27">
        <f t="shared" si="293"/>
        <v>3794.3142160000002</v>
      </c>
      <c r="CI82" s="27">
        <f t="shared" si="293"/>
        <v>0</v>
      </c>
      <c r="CJ82" s="27">
        <f t="shared" si="293"/>
        <v>0</v>
      </c>
      <c r="CK82" s="27">
        <f t="shared" si="293"/>
        <v>0</v>
      </c>
      <c r="CL82" s="27">
        <f t="shared" si="293"/>
        <v>0</v>
      </c>
      <c r="CM82" s="27">
        <f t="shared" si="293"/>
        <v>0</v>
      </c>
      <c r="CN82" s="27">
        <f t="shared" si="293"/>
        <v>0</v>
      </c>
      <c r="CO82" s="27">
        <f t="shared" si="293"/>
        <v>0</v>
      </c>
      <c r="CP82" s="27">
        <f t="shared" si="293"/>
        <v>0</v>
      </c>
      <c r="CQ82" s="27">
        <f t="shared" si="293"/>
        <v>0</v>
      </c>
      <c r="CR82" s="27">
        <f t="shared" si="293"/>
        <v>0</v>
      </c>
      <c r="CS82" s="27">
        <f t="shared" si="293"/>
        <v>0</v>
      </c>
      <c r="CT82" s="27">
        <f t="shared" si="293"/>
        <v>0</v>
      </c>
      <c r="CU82" s="27">
        <f t="shared" si="293"/>
        <v>0</v>
      </c>
      <c r="CV82" s="27">
        <f t="shared" si="293"/>
        <v>0</v>
      </c>
      <c r="CW82" s="27">
        <f t="shared" ref="CW82:DB82" si="294">SUM(CW83:CW96)</f>
        <v>0</v>
      </c>
      <c r="CX82" s="27">
        <f t="shared" si="294"/>
        <v>0</v>
      </c>
      <c r="CY82" s="27">
        <f t="shared" si="294"/>
        <v>0</v>
      </c>
      <c r="CZ82" s="27">
        <f t="shared" si="294"/>
        <v>0</v>
      </c>
      <c r="DA82" s="27">
        <f t="shared" si="294"/>
        <v>0</v>
      </c>
      <c r="DB82" s="27">
        <f t="shared" si="294"/>
        <v>0</v>
      </c>
      <c r="DC82" s="51"/>
      <c r="DD82" s="51"/>
      <c r="DE82" s="51"/>
      <c r="DF82" s="51"/>
      <c r="DG82" s="51"/>
      <c r="DH82" s="51"/>
      <c r="DI82" s="27"/>
      <c r="DJ82" s="27"/>
      <c r="DK82" s="27"/>
      <c r="DL82" s="27"/>
      <c r="DM82" s="27"/>
    </row>
    <row r="83" spans="1:117" s="59" customFormat="1" ht="25.5" outlineLevel="2">
      <c r="A83" s="57" t="s">
        <v>107</v>
      </c>
      <c r="B83" s="60" t="s">
        <v>499</v>
      </c>
      <c r="C83" s="282" t="s">
        <v>130</v>
      </c>
      <c r="D83" s="282" t="s">
        <v>198</v>
      </c>
      <c r="E83" s="303" t="s">
        <v>21</v>
      </c>
      <c r="F83" s="303"/>
      <c r="G83" s="245" t="s">
        <v>102</v>
      </c>
      <c r="H83" s="245">
        <v>23.59</v>
      </c>
      <c r="I83" s="245">
        <v>22.18</v>
      </c>
      <c r="J83" s="245">
        <v>2019</v>
      </c>
      <c r="K83" s="245">
        <v>2019</v>
      </c>
      <c r="L83" s="245"/>
      <c r="M83" s="34">
        <f t="shared" ref="M83:M92" si="295">+P83+R83+T83+AG83+AS83+AV83</f>
        <v>0</v>
      </c>
      <c r="N83" s="34"/>
      <c r="O83" s="34">
        <f t="shared" ref="O83:O92" si="296">+Q83+S83+U83+AH83+AT83+AW83</f>
        <v>652.08100000000002</v>
      </c>
      <c r="P83" s="34">
        <f t="shared" ref="P83:U83" si="297">BA83+BO83+CC83+CQ83</f>
        <v>0</v>
      </c>
      <c r="Q83" s="34">
        <f t="shared" si="297"/>
        <v>0</v>
      </c>
      <c r="R83" s="34">
        <f t="shared" si="297"/>
        <v>0</v>
      </c>
      <c r="S83" s="34">
        <f t="shared" si="297"/>
        <v>0</v>
      </c>
      <c r="T83" s="34">
        <f t="shared" si="297"/>
        <v>0</v>
      </c>
      <c r="U83" s="34">
        <f t="shared" si="297"/>
        <v>652.08100000000002</v>
      </c>
      <c r="V83" s="66">
        <f t="shared" si="64"/>
        <v>652.08169999999996</v>
      </c>
      <c r="W83" s="34">
        <v>652.08169999999996</v>
      </c>
      <c r="X83" s="34"/>
      <c r="Y83" s="34"/>
      <c r="Z83" s="34"/>
      <c r="AA83" s="34"/>
      <c r="AB83" s="34"/>
      <c r="AC83" s="34"/>
      <c r="AD83" s="34"/>
      <c r="AE83" s="34"/>
      <c r="AF83" s="34"/>
      <c r="AG83" s="34">
        <f>BG83+BU83+CI83+CW83</f>
        <v>0</v>
      </c>
      <c r="AH83" s="34">
        <f>BH83+BV83+CJ83+CX83</f>
        <v>0</v>
      </c>
      <c r="AI83" s="34">
        <f t="shared" si="283"/>
        <v>0</v>
      </c>
      <c r="AJ83" s="34"/>
      <c r="AK83" s="34"/>
      <c r="AL83" s="34"/>
      <c r="AM83" s="34"/>
      <c r="AN83" s="34"/>
      <c r="AO83" s="34"/>
      <c r="AP83" s="34"/>
      <c r="AQ83" s="34"/>
      <c r="AR83" s="34"/>
      <c r="AS83" s="34">
        <f>BI83+BW83+CK83+CY83</f>
        <v>0</v>
      </c>
      <c r="AT83" s="34">
        <f>BJ83+BX83+CL83+CZ83</f>
        <v>0</v>
      </c>
      <c r="AU83" s="34"/>
      <c r="AV83" s="34">
        <f t="shared" ref="AV83:AW83" si="298">BK83+BY83+CM83+DA83</f>
        <v>0</v>
      </c>
      <c r="AW83" s="34">
        <f t="shared" si="298"/>
        <v>0</v>
      </c>
      <c r="AX83" s="34"/>
      <c r="AY83" s="34">
        <f t="shared" ref="AY83:AZ92" si="299">+BA83+BC83+BE83+BG83+BI83+BK83</f>
        <v>0</v>
      </c>
      <c r="AZ83" s="34">
        <f t="shared" si="299"/>
        <v>0</v>
      </c>
      <c r="BA83" s="245"/>
      <c r="BB83" s="245"/>
      <c r="BC83" s="245"/>
      <c r="BD83" s="245"/>
      <c r="BE83" s="245"/>
      <c r="BF83" s="245"/>
      <c r="BG83" s="245"/>
      <c r="BH83" s="245"/>
      <c r="BI83" s="245"/>
      <c r="BJ83" s="245"/>
      <c r="BK83" s="34"/>
      <c r="BL83" s="34"/>
      <c r="BM83" s="34">
        <f>+BO83+BQ83+BS83+BU83+BW83+BY83</f>
        <v>0</v>
      </c>
      <c r="BN83" s="34">
        <f>+BP83+BR83+BT83+BV83+BX83+BZ83</f>
        <v>0</v>
      </c>
      <c r="BO83" s="245"/>
      <c r="BP83" s="245"/>
      <c r="BQ83" s="245"/>
      <c r="BR83" s="245"/>
      <c r="BS83" s="245"/>
      <c r="BT83" s="245"/>
      <c r="BU83" s="245"/>
      <c r="BV83" s="245"/>
      <c r="BW83" s="245"/>
      <c r="BX83" s="245"/>
      <c r="BY83" s="245"/>
      <c r="BZ83" s="245"/>
      <c r="CA83" s="34">
        <f>+CC83+CE83+CG83+CI83+CK83+CM83</f>
        <v>0</v>
      </c>
      <c r="CB83" s="34">
        <f>+CD83+CF83+CH83+CJ83+CL83+CN83</f>
        <v>652.08100000000002</v>
      </c>
      <c r="CC83" s="245"/>
      <c r="CD83" s="245"/>
      <c r="CE83" s="245"/>
      <c r="CF83" s="245"/>
      <c r="CG83" s="34"/>
      <c r="CH83" s="34">
        <v>652.08100000000002</v>
      </c>
      <c r="CI83" s="245"/>
      <c r="CJ83" s="245"/>
      <c r="CK83" s="245"/>
      <c r="CL83" s="245"/>
      <c r="CM83" s="245"/>
      <c r="CN83" s="245"/>
      <c r="CO83" s="34">
        <f>+CQ83+CS83+CU83+CW83+CY83+DA83</f>
        <v>0</v>
      </c>
      <c r="CP83" s="34">
        <f>+CR83+CT83+CV83+CX83+CZ83+DB83</f>
        <v>0</v>
      </c>
      <c r="CQ83" s="34"/>
      <c r="CR83" s="34"/>
      <c r="CS83" s="34"/>
      <c r="CT83" s="34"/>
      <c r="CU83" s="34"/>
      <c r="CV83" s="34"/>
      <c r="CW83" s="34"/>
      <c r="CX83" s="34"/>
      <c r="CY83" s="34"/>
      <c r="CZ83" s="58"/>
      <c r="DA83" s="58"/>
      <c r="DB83" s="58"/>
      <c r="DC83" s="226">
        <v>0</v>
      </c>
      <c r="DD83" s="226">
        <v>0</v>
      </c>
      <c r="DE83" s="226">
        <v>0</v>
      </c>
      <c r="DF83" s="226">
        <v>1</v>
      </c>
      <c r="DG83" s="226">
        <v>0</v>
      </c>
      <c r="DH83" s="226">
        <f t="shared" si="259"/>
        <v>1</v>
      </c>
      <c r="DI83" s="226"/>
      <c r="DJ83" s="226"/>
      <c r="DK83" s="34">
        <v>1009.8332999999997</v>
      </c>
      <c r="DL83" s="34">
        <f>7304344.90747605/1000</f>
        <v>7304.3449074760501</v>
      </c>
      <c r="DM83" s="34">
        <v>2.27</v>
      </c>
    </row>
    <row r="84" spans="1:117" s="59" customFormat="1" ht="25.5" outlineLevel="2">
      <c r="A84" s="57" t="s">
        <v>108</v>
      </c>
      <c r="B84" s="60" t="s">
        <v>500</v>
      </c>
      <c r="C84" s="282" t="s">
        <v>130</v>
      </c>
      <c r="D84" s="282" t="s">
        <v>195</v>
      </c>
      <c r="E84" s="303" t="s">
        <v>21</v>
      </c>
      <c r="F84" s="303"/>
      <c r="G84" s="245" t="s">
        <v>102</v>
      </c>
      <c r="H84" s="245"/>
      <c r="I84" s="245"/>
      <c r="J84" s="245">
        <v>2017</v>
      </c>
      <c r="K84" s="245">
        <v>2017</v>
      </c>
      <c r="L84" s="245"/>
      <c r="M84" s="34">
        <f t="shared" si="295"/>
        <v>873.08618000000001</v>
      </c>
      <c r="N84" s="34"/>
      <c r="O84" s="34">
        <f t="shared" si="296"/>
        <v>873.08618000000001</v>
      </c>
      <c r="P84" s="34">
        <f t="shared" ref="P84:P96" si="300">BA84+BO84+CC84+CQ84</f>
        <v>873.08618000000001</v>
      </c>
      <c r="Q84" s="34">
        <f t="shared" ref="Q84:Q96" si="301">BB84+BP84+CD84+CR84</f>
        <v>873.08618000000001</v>
      </c>
      <c r="R84" s="34">
        <f t="shared" ref="R84:R96" si="302">BC84+BQ84+CE84+CS84</f>
        <v>0</v>
      </c>
      <c r="S84" s="34">
        <f t="shared" ref="S84:S96" si="303">BD84+BR84+CF84+CT84</f>
        <v>0</v>
      </c>
      <c r="T84" s="34">
        <f t="shared" ref="T84:T96" si="304">BE84+BS84+CG84+CU84</f>
        <v>0</v>
      </c>
      <c r="U84" s="34">
        <f t="shared" ref="U84:U96" si="305">BF84+BT84+CH84+CV84</f>
        <v>0</v>
      </c>
      <c r="V84" s="66">
        <f t="shared" si="64"/>
        <v>0</v>
      </c>
      <c r="W84" s="34"/>
      <c r="X84" s="34"/>
      <c r="Y84" s="34"/>
      <c r="Z84" s="34"/>
      <c r="AA84" s="34"/>
      <c r="AB84" s="34"/>
      <c r="AC84" s="34"/>
      <c r="AD84" s="34"/>
      <c r="AE84" s="34"/>
      <c r="AF84" s="34"/>
      <c r="AG84" s="34">
        <f t="shared" ref="AG84:AG96" si="306">BG84+BU84+CI84+CW84</f>
        <v>0</v>
      </c>
      <c r="AH84" s="34">
        <f t="shared" ref="AH84:AH96" si="307">BH84+BV84+CJ84+CX84</f>
        <v>0</v>
      </c>
      <c r="AI84" s="34">
        <f t="shared" si="283"/>
        <v>0</v>
      </c>
      <c r="AJ84" s="34"/>
      <c r="AK84" s="34"/>
      <c r="AL84" s="34"/>
      <c r="AM84" s="34"/>
      <c r="AN84" s="34"/>
      <c r="AO84" s="34"/>
      <c r="AP84" s="34"/>
      <c r="AQ84" s="34"/>
      <c r="AR84" s="34"/>
      <c r="AS84" s="34">
        <f t="shared" ref="AS84:AS96" si="308">BI84+BW84+CK84+CY84</f>
        <v>0</v>
      </c>
      <c r="AT84" s="34">
        <f t="shared" ref="AT84:AT96" si="309">BJ84+BX84+CL84+CZ84</f>
        <v>0</v>
      </c>
      <c r="AU84" s="34"/>
      <c r="AV84" s="34">
        <f t="shared" ref="AV84:AV96" si="310">BK84+BY84+CM84+DA84</f>
        <v>0</v>
      </c>
      <c r="AW84" s="34">
        <f t="shared" ref="AW84:AW96" si="311">BL84+BZ84+CN84+DB84</f>
        <v>0</v>
      </c>
      <c r="AX84" s="34"/>
      <c r="AY84" s="34">
        <f t="shared" si="299"/>
        <v>873.08618000000001</v>
      </c>
      <c r="AZ84" s="34">
        <f t="shared" si="299"/>
        <v>873.08618000000001</v>
      </c>
      <c r="BA84" s="184">
        <v>873.08618000000001</v>
      </c>
      <c r="BB84" s="184">
        <f>353.84756+519.23862</f>
        <v>873.08618000000001</v>
      </c>
      <c r="BC84" s="184"/>
      <c r="BD84" s="184"/>
      <c r="BE84" s="245"/>
      <c r="BF84" s="245"/>
      <c r="BG84" s="245"/>
      <c r="BH84" s="245"/>
      <c r="BI84" s="245"/>
      <c r="BJ84" s="245"/>
      <c r="BK84" s="34"/>
      <c r="BL84" s="34"/>
      <c r="BM84" s="34">
        <f t="shared" ref="BM84:BM96" si="312">+BO84+BQ84+BS84+BU84+BW84+BY84</f>
        <v>0</v>
      </c>
      <c r="BN84" s="34">
        <f t="shared" ref="BN84:BN96" si="313">+BP84+BR84+BT84+BV84+BX84+BZ84</f>
        <v>0</v>
      </c>
      <c r="BO84" s="245"/>
      <c r="BP84" s="245"/>
      <c r="BQ84" s="245"/>
      <c r="BR84" s="245"/>
      <c r="BS84" s="245"/>
      <c r="BT84" s="245"/>
      <c r="BU84" s="245"/>
      <c r="BV84" s="245"/>
      <c r="BW84" s="245"/>
      <c r="BX84" s="245"/>
      <c r="BY84" s="245"/>
      <c r="BZ84" s="245"/>
      <c r="CA84" s="34">
        <f t="shared" si="256"/>
        <v>0</v>
      </c>
      <c r="CB84" s="34">
        <f t="shared" si="256"/>
        <v>0</v>
      </c>
      <c r="CC84" s="245"/>
      <c r="CD84" s="245"/>
      <c r="CE84" s="245"/>
      <c r="CF84" s="245"/>
      <c r="CG84" s="245"/>
      <c r="CH84" s="245"/>
      <c r="CI84" s="245"/>
      <c r="CJ84" s="245"/>
      <c r="CK84" s="245"/>
      <c r="CL84" s="245"/>
      <c r="CM84" s="245"/>
      <c r="CN84" s="245"/>
      <c r="CO84" s="34">
        <f t="shared" ref="CO84:CO96" si="314">+CQ84+CS84+CU84+CW84+CY84+DA84</f>
        <v>0</v>
      </c>
      <c r="CP84" s="34">
        <f t="shared" ref="CP84:CP96" si="315">+CR84+CT84+CV84+CX84+CZ84+DB84</f>
        <v>0</v>
      </c>
      <c r="CQ84" s="34">
        <v>0</v>
      </c>
      <c r="CR84" s="34"/>
      <c r="CS84" s="34"/>
      <c r="CT84" s="34"/>
      <c r="CU84" s="34"/>
      <c r="CV84" s="34"/>
      <c r="CW84" s="34"/>
      <c r="CX84" s="34"/>
      <c r="CY84" s="34"/>
      <c r="CZ84" s="58"/>
      <c r="DA84" s="58"/>
      <c r="DB84" s="58"/>
      <c r="DC84" s="226">
        <v>0</v>
      </c>
      <c r="DD84" s="226">
        <v>0</v>
      </c>
      <c r="DE84" s="226">
        <v>0</v>
      </c>
      <c r="DF84" s="226">
        <v>1</v>
      </c>
      <c r="DG84" s="226">
        <v>0</v>
      </c>
      <c r="DH84" s="226">
        <f t="shared" si="259"/>
        <v>1</v>
      </c>
      <c r="DI84" s="226"/>
      <c r="DJ84" s="226"/>
      <c r="DK84" s="34">
        <v>723.1327</v>
      </c>
      <c r="DL84" s="34">
        <f>5230576.82359495/1000</f>
        <v>5230.5768235949499</v>
      </c>
      <c r="DM84" s="34">
        <v>1.33</v>
      </c>
    </row>
    <row r="85" spans="1:117" s="59" customFormat="1" ht="25.5" outlineLevel="2">
      <c r="A85" s="57" t="s">
        <v>109</v>
      </c>
      <c r="B85" s="60" t="s">
        <v>501</v>
      </c>
      <c r="C85" s="282" t="s">
        <v>130</v>
      </c>
      <c r="D85" s="282" t="s">
        <v>197</v>
      </c>
      <c r="E85" s="303" t="s">
        <v>21</v>
      </c>
      <c r="F85" s="303"/>
      <c r="G85" s="245" t="s">
        <v>102</v>
      </c>
      <c r="H85" s="245"/>
      <c r="I85" s="245"/>
      <c r="J85" s="245">
        <v>2021</v>
      </c>
      <c r="K85" s="245">
        <v>2021</v>
      </c>
      <c r="L85" s="245"/>
      <c r="M85" s="34">
        <f t="shared" si="295"/>
        <v>3437.24</v>
      </c>
      <c r="N85" s="34"/>
      <c r="O85" s="34">
        <f t="shared" si="296"/>
        <v>3437.2383900000004</v>
      </c>
      <c r="P85" s="34">
        <f t="shared" si="300"/>
        <v>0</v>
      </c>
      <c r="Q85" s="34">
        <f t="shared" si="301"/>
        <v>0</v>
      </c>
      <c r="R85" s="34">
        <f t="shared" si="302"/>
        <v>0</v>
      </c>
      <c r="S85" s="34">
        <f t="shared" si="303"/>
        <v>0</v>
      </c>
      <c r="T85" s="34">
        <f t="shared" si="304"/>
        <v>0</v>
      </c>
      <c r="U85" s="34">
        <f t="shared" si="305"/>
        <v>0</v>
      </c>
      <c r="V85" s="66">
        <f t="shared" si="64"/>
        <v>0</v>
      </c>
      <c r="W85" s="34"/>
      <c r="X85" s="34"/>
      <c r="Y85" s="34"/>
      <c r="Z85" s="34"/>
      <c r="AA85" s="34"/>
      <c r="AB85" s="34"/>
      <c r="AC85" s="34"/>
      <c r="AD85" s="34"/>
      <c r="AE85" s="34"/>
      <c r="AF85" s="34"/>
      <c r="AG85" s="34">
        <f t="shared" si="306"/>
        <v>0</v>
      </c>
      <c r="AH85" s="34">
        <f t="shared" si="307"/>
        <v>0</v>
      </c>
      <c r="AI85" s="34">
        <f t="shared" si="283"/>
        <v>0</v>
      </c>
      <c r="AJ85" s="34"/>
      <c r="AK85" s="34"/>
      <c r="AL85" s="34"/>
      <c r="AM85" s="34"/>
      <c r="AN85" s="34"/>
      <c r="AO85" s="34"/>
      <c r="AP85" s="34"/>
      <c r="AQ85" s="34"/>
      <c r="AR85" s="34"/>
      <c r="AS85" s="34">
        <f t="shared" si="308"/>
        <v>3437.24</v>
      </c>
      <c r="AT85" s="34">
        <f t="shared" si="309"/>
        <v>3437.2383900000004</v>
      </c>
      <c r="AU85" s="34"/>
      <c r="AV85" s="34">
        <f t="shared" si="310"/>
        <v>0</v>
      </c>
      <c r="AW85" s="34">
        <f t="shared" si="311"/>
        <v>0</v>
      </c>
      <c r="AX85" s="34"/>
      <c r="AY85" s="34">
        <f t="shared" si="299"/>
        <v>3437.24</v>
      </c>
      <c r="AZ85" s="34">
        <f t="shared" si="299"/>
        <v>3437.2383900000004</v>
      </c>
      <c r="BA85" s="245"/>
      <c r="BB85" s="245"/>
      <c r="BC85" s="245"/>
      <c r="BD85" s="245"/>
      <c r="BE85" s="184"/>
      <c r="BF85" s="184"/>
      <c r="BG85" s="184"/>
      <c r="BH85" s="184"/>
      <c r="BI85" s="184">
        <v>3437.24</v>
      </c>
      <c r="BJ85" s="184">
        <f>2223.02766+1214.21073</f>
        <v>3437.2383900000004</v>
      </c>
      <c r="BK85" s="34"/>
      <c r="BL85" s="34"/>
      <c r="BM85" s="34">
        <f t="shared" si="312"/>
        <v>0</v>
      </c>
      <c r="BN85" s="34">
        <f t="shared" si="313"/>
        <v>0</v>
      </c>
      <c r="BO85" s="245"/>
      <c r="BP85" s="245"/>
      <c r="BQ85" s="245"/>
      <c r="BR85" s="245"/>
      <c r="BS85" s="245"/>
      <c r="BT85" s="245"/>
      <c r="BU85" s="245"/>
      <c r="BV85" s="245"/>
      <c r="BW85" s="245"/>
      <c r="BX85" s="245"/>
      <c r="BY85" s="245"/>
      <c r="BZ85" s="245"/>
      <c r="CA85" s="34">
        <f t="shared" si="256"/>
        <v>0</v>
      </c>
      <c r="CB85" s="34">
        <f t="shared" si="256"/>
        <v>0</v>
      </c>
      <c r="CC85" s="245"/>
      <c r="CD85" s="245"/>
      <c r="CE85" s="245"/>
      <c r="CF85" s="245"/>
      <c r="CG85" s="245"/>
      <c r="CH85" s="245"/>
      <c r="CI85" s="245"/>
      <c r="CJ85" s="245"/>
      <c r="CK85" s="245"/>
      <c r="CL85" s="245"/>
      <c r="CM85" s="245"/>
      <c r="CN85" s="245"/>
      <c r="CO85" s="34">
        <f t="shared" si="314"/>
        <v>0</v>
      </c>
      <c r="CP85" s="34">
        <f t="shared" si="315"/>
        <v>0</v>
      </c>
      <c r="CQ85" s="245"/>
      <c r="CR85" s="245"/>
      <c r="CS85" s="245"/>
      <c r="CT85" s="245"/>
      <c r="CU85" s="245"/>
      <c r="CV85" s="245"/>
      <c r="CW85" s="245"/>
      <c r="CX85" s="245"/>
      <c r="CY85" s="34">
        <v>0</v>
      </c>
      <c r="CZ85" s="34"/>
      <c r="DA85" s="34"/>
      <c r="DB85" s="34"/>
      <c r="DC85" s="226">
        <v>0</v>
      </c>
      <c r="DD85" s="226">
        <v>0</v>
      </c>
      <c r="DE85" s="226">
        <v>0</v>
      </c>
      <c r="DF85" s="226">
        <v>1</v>
      </c>
      <c r="DG85" s="226">
        <v>0</v>
      </c>
      <c r="DH85" s="226">
        <f t="shared" si="259"/>
        <v>1</v>
      </c>
      <c r="DI85" s="226"/>
      <c r="DJ85" s="226"/>
      <c r="DK85" s="34">
        <v>711.53439999999966</v>
      </c>
      <c r="DL85" s="34">
        <f>5146683.7854664/1000</f>
        <v>5146.6837854664</v>
      </c>
      <c r="DM85" s="34">
        <v>3.5008671844810468</v>
      </c>
    </row>
    <row r="86" spans="1:117" s="59" customFormat="1" ht="19.5" customHeight="1" outlineLevel="2">
      <c r="A86" s="57" t="s">
        <v>110</v>
      </c>
      <c r="B86" s="60" t="s">
        <v>502</v>
      </c>
      <c r="C86" s="282" t="s">
        <v>131</v>
      </c>
      <c r="D86" s="282" t="s">
        <v>193</v>
      </c>
      <c r="E86" s="303" t="s">
        <v>21</v>
      </c>
      <c r="F86" s="303"/>
      <c r="G86" s="245" t="s">
        <v>102</v>
      </c>
      <c r="H86" s="245"/>
      <c r="I86" s="245"/>
      <c r="J86" s="245">
        <v>2017</v>
      </c>
      <c r="K86" s="245">
        <v>2017</v>
      </c>
      <c r="L86" s="245"/>
      <c r="M86" s="34">
        <f t="shared" si="295"/>
        <v>2336.7013500000003</v>
      </c>
      <c r="N86" s="34"/>
      <c r="O86" s="34">
        <f t="shared" si="296"/>
        <v>2336.7013500000003</v>
      </c>
      <c r="P86" s="34">
        <f t="shared" si="300"/>
        <v>2336.7013500000003</v>
      </c>
      <c r="Q86" s="34">
        <f t="shared" si="301"/>
        <v>2336.7013500000003</v>
      </c>
      <c r="R86" s="34">
        <f t="shared" si="302"/>
        <v>0</v>
      </c>
      <c r="S86" s="34">
        <f t="shared" si="303"/>
        <v>0</v>
      </c>
      <c r="T86" s="34">
        <f t="shared" si="304"/>
        <v>0</v>
      </c>
      <c r="U86" s="34">
        <f t="shared" si="305"/>
        <v>0</v>
      </c>
      <c r="V86" s="66">
        <f t="shared" si="64"/>
        <v>0</v>
      </c>
      <c r="W86" s="34"/>
      <c r="X86" s="34"/>
      <c r="Y86" s="34"/>
      <c r="Z86" s="34"/>
      <c r="AA86" s="34"/>
      <c r="AB86" s="34"/>
      <c r="AC86" s="34"/>
      <c r="AD86" s="34"/>
      <c r="AE86" s="34"/>
      <c r="AF86" s="34"/>
      <c r="AG86" s="34">
        <f t="shared" si="306"/>
        <v>0</v>
      </c>
      <c r="AH86" s="34">
        <f t="shared" si="307"/>
        <v>0</v>
      </c>
      <c r="AI86" s="34">
        <f t="shared" si="283"/>
        <v>0</v>
      </c>
      <c r="AJ86" s="34"/>
      <c r="AK86" s="34"/>
      <c r="AL86" s="34"/>
      <c r="AM86" s="34"/>
      <c r="AN86" s="34"/>
      <c r="AO86" s="34"/>
      <c r="AP86" s="34"/>
      <c r="AQ86" s="34"/>
      <c r="AR86" s="34"/>
      <c r="AS86" s="34">
        <f t="shared" si="308"/>
        <v>0</v>
      </c>
      <c r="AT86" s="34">
        <f t="shared" si="309"/>
        <v>0</v>
      </c>
      <c r="AU86" s="34"/>
      <c r="AV86" s="34">
        <f t="shared" si="310"/>
        <v>0</v>
      </c>
      <c r="AW86" s="34">
        <f t="shared" si="311"/>
        <v>0</v>
      </c>
      <c r="AX86" s="34"/>
      <c r="AY86" s="34">
        <f t="shared" si="299"/>
        <v>2336.7013500000003</v>
      </c>
      <c r="AZ86" s="34">
        <f t="shared" si="299"/>
        <v>2336.7013500000003</v>
      </c>
      <c r="BA86" s="184">
        <v>2336.7013500000003</v>
      </c>
      <c r="BB86" s="184">
        <f>1281.95768+1054.74367</f>
        <v>2336.7013500000003</v>
      </c>
      <c r="BC86" s="184"/>
      <c r="BD86" s="184"/>
      <c r="BE86" s="245"/>
      <c r="BF86" s="245"/>
      <c r="BG86" s="245"/>
      <c r="BH86" s="245"/>
      <c r="BI86" s="245"/>
      <c r="BJ86" s="245"/>
      <c r="BK86" s="34"/>
      <c r="BL86" s="34"/>
      <c r="BM86" s="34">
        <f t="shared" si="312"/>
        <v>0</v>
      </c>
      <c r="BN86" s="34">
        <f t="shared" si="313"/>
        <v>0</v>
      </c>
      <c r="BO86" s="245"/>
      <c r="BP86" s="245"/>
      <c r="BQ86" s="245"/>
      <c r="BR86" s="245"/>
      <c r="BS86" s="245"/>
      <c r="BT86" s="245"/>
      <c r="BU86" s="245"/>
      <c r="BV86" s="245"/>
      <c r="BW86" s="245"/>
      <c r="BX86" s="245"/>
      <c r="BY86" s="245"/>
      <c r="BZ86" s="245"/>
      <c r="CA86" s="34">
        <f t="shared" si="256"/>
        <v>0</v>
      </c>
      <c r="CB86" s="34">
        <f t="shared" si="256"/>
        <v>0</v>
      </c>
      <c r="CC86" s="245"/>
      <c r="CD86" s="245"/>
      <c r="CE86" s="245"/>
      <c r="CF86" s="245"/>
      <c r="CG86" s="245"/>
      <c r="CH86" s="245"/>
      <c r="CI86" s="245"/>
      <c r="CJ86" s="245"/>
      <c r="CK86" s="245"/>
      <c r="CL86" s="245"/>
      <c r="CM86" s="245"/>
      <c r="CN86" s="245"/>
      <c r="CO86" s="34">
        <f t="shared" si="314"/>
        <v>0</v>
      </c>
      <c r="CP86" s="34">
        <f t="shared" si="315"/>
        <v>0</v>
      </c>
      <c r="CQ86" s="245"/>
      <c r="CR86" s="245"/>
      <c r="CS86" s="34"/>
      <c r="CT86" s="34"/>
      <c r="CU86" s="245"/>
      <c r="CV86" s="245"/>
      <c r="CW86" s="245"/>
      <c r="CX86" s="245"/>
      <c r="CY86" s="245"/>
      <c r="CZ86" s="245"/>
      <c r="DA86" s="34"/>
      <c r="DB86" s="34"/>
      <c r="DC86" s="226">
        <v>0</v>
      </c>
      <c r="DD86" s="226">
        <v>0</v>
      </c>
      <c r="DE86" s="226">
        <v>0</v>
      </c>
      <c r="DF86" s="226">
        <v>1</v>
      </c>
      <c r="DG86" s="226">
        <v>0</v>
      </c>
      <c r="DH86" s="226">
        <f t="shared" si="259"/>
        <v>1</v>
      </c>
      <c r="DI86" s="226"/>
      <c r="DJ86" s="226"/>
      <c r="DK86" s="34">
        <v>406.58460000000002</v>
      </c>
      <c r="DL86" s="34">
        <f>2981329.3531905/1000</f>
        <v>2981.3293531904997</v>
      </c>
      <c r="DM86" s="34">
        <v>2.173921537794576</v>
      </c>
    </row>
    <row r="87" spans="1:117" s="59" customFormat="1" ht="25.5" outlineLevel="2">
      <c r="A87" s="57" t="s">
        <v>111</v>
      </c>
      <c r="B87" s="60" t="s">
        <v>503</v>
      </c>
      <c r="C87" s="282" t="s">
        <v>130</v>
      </c>
      <c r="D87" s="282" t="s">
        <v>192</v>
      </c>
      <c r="E87" s="303" t="s">
        <v>21</v>
      </c>
      <c r="F87" s="303"/>
      <c r="G87" s="245" t="s">
        <v>102</v>
      </c>
      <c r="H87" s="245"/>
      <c r="I87" s="245"/>
      <c r="J87" s="245">
        <v>2017</v>
      </c>
      <c r="K87" s="245">
        <v>2017</v>
      </c>
      <c r="L87" s="245"/>
      <c r="M87" s="34">
        <f t="shared" si="295"/>
        <v>3054.9339500000001</v>
      </c>
      <c r="N87" s="34"/>
      <c r="O87" s="34">
        <f t="shared" si="296"/>
        <v>3054.9339500000001</v>
      </c>
      <c r="P87" s="34">
        <f t="shared" si="300"/>
        <v>3054.9339500000001</v>
      </c>
      <c r="Q87" s="34">
        <f t="shared" si="301"/>
        <v>3054.9339500000001</v>
      </c>
      <c r="R87" s="34">
        <f t="shared" si="302"/>
        <v>0</v>
      </c>
      <c r="S87" s="34">
        <f t="shared" si="303"/>
        <v>0</v>
      </c>
      <c r="T87" s="34">
        <f t="shared" si="304"/>
        <v>0</v>
      </c>
      <c r="U87" s="34">
        <f t="shared" si="305"/>
        <v>0</v>
      </c>
      <c r="V87" s="66">
        <f t="shared" si="64"/>
        <v>0</v>
      </c>
      <c r="W87" s="34"/>
      <c r="X87" s="34"/>
      <c r="Y87" s="34"/>
      <c r="Z87" s="34"/>
      <c r="AA87" s="34"/>
      <c r="AB87" s="34"/>
      <c r="AC87" s="34"/>
      <c r="AD87" s="34"/>
      <c r="AE87" s="34"/>
      <c r="AF87" s="34"/>
      <c r="AG87" s="34">
        <f t="shared" si="306"/>
        <v>0</v>
      </c>
      <c r="AH87" s="34">
        <f t="shared" si="307"/>
        <v>0</v>
      </c>
      <c r="AI87" s="34">
        <f t="shared" si="283"/>
        <v>0</v>
      </c>
      <c r="AJ87" s="34"/>
      <c r="AK87" s="34"/>
      <c r="AL87" s="34"/>
      <c r="AM87" s="34"/>
      <c r="AN87" s="34"/>
      <c r="AO87" s="34"/>
      <c r="AP87" s="34"/>
      <c r="AQ87" s="34"/>
      <c r="AR87" s="34"/>
      <c r="AS87" s="34">
        <f t="shared" si="308"/>
        <v>0</v>
      </c>
      <c r="AT87" s="34">
        <f t="shared" si="309"/>
        <v>0</v>
      </c>
      <c r="AU87" s="34"/>
      <c r="AV87" s="34">
        <f t="shared" si="310"/>
        <v>0</v>
      </c>
      <c r="AW87" s="34">
        <f t="shared" si="311"/>
        <v>0</v>
      </c>
      <c r="AX87" s="34"/>
      <c r="AY87" s="34">
        <f t="shared" si="299"/>
        <v>3054.9339500000001</v>
      </c>
      <c r="AZ87" s="34">
        <f t="shared" si="299"/>
        <v>3054.9339500000001</v>
      </c>
      <c r="BA87" s="184">
        <v>3054.9339500000001</v>
      </c>
      <c r="BB87" s="184">
        <f>1840.72322+1214.21073</f>
        <v>3054.9339500000001</v>
      </c>
      <c r="BC87" s="185"/>
      <c r="BD87" s="185"/>
      <c r="BE87" s="245"/>
      <c r="BF87" s="245"/>
      <c r="BG87" s="34"/>
      <c r="BH87" s="34"/>
      <c r="BI87" s="245"/>
      <c r="BJ87" s="245"/>
      <c r="BK87" s="34"/>
      <c r="BL87" s="34"/>
      <c r="BM87" s="34">
        <f t="shared" si="312"/>
        <v>0</v>
      </c>
      <c r="BN87" s="34">
        <f t="shared" si="313"/>
        <v>0</v>
      </c>
      <c r="BO87" s="245"/>
      <c r="BP87" s="245"/>
      <c r="BQ87" s="245"/>
      <c r="BR87" s="245"/>
      <c r="BS87" s="245"/>
      <c r="BT87" s="245"/>
      <c r="BU87" s="245"/>
      <c r="BV87" s="245"/>
      <c r="BW87" s="245"/>
      <c r="BX87" s="245"/>
      <c r="BY87" s="245"/>
      <c r="BZ87" s="245"/>
      <c r="CA87" s="34">
        <f t="shared" si="256"/>
        <v>0</v>
      </c>
      <c r="CB87" s="34">
        <f t="shared" si="256"/>
        <v>0</v>
      </c>
      <c r="CC87" s="245"/>
      <c r="CD87" s="245"/>
      <c r="CE87" s="245"/>
      <c r="CF87" s="245"/>
      <c r="CG87" s="245"/>
      <c r="CH87" s="245"/>
      <c r="CI87" s="245"/>
      <c r="CJ87" s="245"/>
      <c r="CK87" s="245"/>
      <c r="CL87" s="245"/>
      <c r="CM87" s="245"/>
      <c r="CN87" s="245"/>
      <c r="CO87" s="34">
        <f t="shared" si="314"/>
        <v>0</v>
      </c>
      <c r="CP87" s="34">
        <f t="shared" si="315"/>
        <v>0</v>
      </c>
      <c r="CQ87" s="245"/>
      <c r="CR87" s="245"/>
      <c r="CS87" s="245"/>
      <c r="CT87" s="245"/>
      <c r="CU87" s="245"/>
      <c r="CV87" s="245"/>
      <c r="CW87" s="34">
        <v>0</v>
      </c>
      <c r="CX87" s="34"/>
      <c r="CY87" s="245"/>
      <c r="CZ87" s="245"/>
      <c r="DA87" s="34"/>
      <c r="DB87" s="34"/>
      <c r="DC87" s="226">
        <v>0</v>
      </c>
      <c r="DD87" s="226">
        <v>0</v>
      </c>
      <c r="DE87" s="226">
        <v>0</v>
      </c>
      <c r="DF87" s="226">
        <v>1</v>
      </c>
      <c r="DG87" s="226">
        <v>0</v>
      </c>
      <c r="DH87" s="226">
        <f t="shared" si="259"/>
        <v>1</v>
      </c>
      <c r="DI87" s="226"/>
      <c r="DJ87" s="226"/>
      <c r="DK87" s="34">
        <v>585.54560000000004</v>
      </c>
      <c r="DL87" s="34">
        <f>4293581.913608/1000</f>
        <v>4293.5819136079999</v>
      </c>
      <c r="DM87" s="34">
        <v>2.3199999999999998</v>
      </c>
    </row>
    <row r="88" spans="1:117" s="59" customFormat="1" ht="25.5" outlineLevel="2">
      <c r="A88" s="57" t="s">
        <v>112</v>
      </c>
      <c r="B88" s="60" t="s">
        <v>504</v>
      </c>
      <c r="C88" s="282" t="s">
        <v>130</v>
      </c>
      <c r="D88" s="282" t="s">
        <v>177</v>
      </c>
      <c r="E88" s="303" t="s">
        <v>21</v>
      </c>
      <c r="F88" s="303"/>
      <c r="G88" s="245" t="s">
        <v>102</v>
      </c>
      <c r="H88" s="245"/>
      <c r="I88" s="245"/>
      <c r="J88" s="245">
        <v>2017</v>
      </c>
      <c r="K88" s="245">
        <v>2017</v>
      </c>
      <c r="L88" s="245"/>
      <c r="M88" s="34">
        <f t="shared" si="295"/>
        <v>4142.1255499999997</v>
      </c>
      <c r="N88" s="34"/>
      <c r="O88" s="34">
        <f t="shared" si="296"/>
        <v>4142.1255499999997</v>
      </c>
      <c r="P88" s="34">
        <f t="shared" si="300"/>
        <v>4142.1255499999997</v>
      </c>
      <c r="Q88" s="34">
        <f t="shared" si="301"/>
        <v>4142.1255499999997</v>
      </c>
      <c r="R88" s="34">
        <f t="shared" si="302"/>
        <v>0</v>
      </c>
      <c r="S88" s="34">
        <f t="shared" si="303"/>
        <v>0</v>
      </c>
      <c r="T88" s="34">
        <f t="shared" si="304"/>
        <v>0</v>
      </c>
      <c r="U88" s="34">
        <f t="shared" si="305"/>
        <v>0</v>
      </c>
      <c r="V88" s="66">
        <f t="shared" si="64"/>
        <v>0</v>
      </c>
      <c r="W88" s="34"/>
      <c r="X88" s="34"/>
      <c r="Y88" s="34"/>
      <c r="Z88" s="34"/>
      <c r="AA88" s="34"/>
      <c r="AB88" s="34"/>
      <c r="AC88" s="34"/>
      <c r="AD88" s="34"/>
      <c r="AE88" s="34"/>
      <c r="AF88" s="34"/>
      <c r="AG88" s="34">
        <f t="shared" si="306"/>
        <v>0</v>
      </c>
      <c r="AH88" s="34">
        <f t="shared" si="307"/>
        <v>0</v>
      </c>
      <c r="AI88" s="34">
        <f t="shared" si="283"/>
        <v>0</v>
      </c>
      <c r="AJ88" s="34"/>
      <c r="AK88" s="34"/>
      <c r="AL88" s="34"/>
      <c r="AM88" s="34"/>
      <c r="AN88" s="34"/>
      <c r="AO88" s="34"/>
      <c r="AP88" s="34"/>
      <c r="AQ88" s="34"/>
      <c r="AR88" s="34"/>
      <c r="AS88" s="34">
        <f t="shared" si="308"/>
        <v>0</v>
      </c>
      <c r="AT88" s="34">
        <f t="shared" si="309"/>
        <v>0</v>
      </c>
      <c r="AU88" s="34"/>
      <c r="AV88" s="34">
        <f t="shared" si="310"/>
        <v>0</v>
      </c>
      <c r="AW88" s="34">
        <f t="shared" si="311"/>
        <v>0</v>
      </c>
      <c r="AX88" s="34"/>
      <c r="AY88" s="34">
        <f t="shared" si="299"/>
        <v>4142.1255499999997</v>
      </c>
      <c r="AZ88" s="34">
        <f t="shared" si="299"/>
        <v>4142.1255499999997</v>
      </c>
      <c r="BA88" s="184">
        <v>4142.1255499999997</v>
      </c>
      <c r="BB88" s="184">
        <f>2677.91482+1464.21073</f>
        <v>4142.1255499999997</v>
      </c>
      <c r="BC88" s="184"/>
      <c r="BD88" s="184"/>
      <c r="BE88" s="245"/>
      <c r="BF88" s="245"/>
      <c r="BG88" s="34"/>
      <c r="BH88" s="34"/>
      <c r="BI88" s="245"/>
      <c r="BJ88" s="245"/>
      <c r="BK88" s="34"/>
      <c r="BL88" s="34"/>
      <c r="BM88" s="34">
        <f t="shared" si="312"/>
        <v>0</v>
      </c>
      <c r="BN88" s="34">
        <f t="shared" si="313"/>
        <v>0</v>
      </c>
      <c r="BO88" s="245"/>
      <c r="BP88" s="245"/>
      <c r="BQ88" s="245"/>
      <c r="BR88" s="245"/>
      <c r="BS88" s="245"/>
      <c r="BT88" s="245"/>
      <c r="BU88" s="245"/>
      <c r="BV88" s="245"/>
      <c r="BW88" s="245"/>
      <c r="BX88" s="245"/>
      <c r="BY88" s="245"/>
      <c r="BZ88" s="245"/>
      <c r="CA88" s="34">
        <f t="shared" si="256"/>
        <v>0</v>
      </c>
      <c r="CB88" s="34">
        <f t="shared" si="256"/>
        <v>0</v>
      </c>
      <c r="CC88" s="245"/>
      <c r="CD88" s="245"/>
      <c r="CE88" s="245"/>
      <c r="CF88" s="245"/>
      <c r="CG88" s="245"/>
      <c r="CH88" s="245"/>
      <c r="CI88" s="245"/>
      <c r="CJ88" s="245"/>
      <c r="CK88" s="245"/>
      <c r="CL88" s="245"/>
      <c r="CM88" s="245"/>
      <c r="CN88" s="245"/>
      <c r="CO88" s="34">
        <f t="shared" si="314"/>
        <v>0</v>
      </c>
      <c r="CP88" s="34">
        <f t="shared" si="315"/>
        <v>0</v>
      </c>
      <c r="CQ88" s="34"/>
      <c r="CR88" s="34"/>
      <c r="CS88" s="34"/>
      <c r="CT88" s="34"/>
      <c r="CU88" s="34"/>
      <c r="CV88" s="34"/>
      <c r="CW88" s="34"/>
      <c r="CX88" s="34"/>
      <c r="CY88" s="34"/>
      <c r="CZ88" s="58"/>
      <c r="DA88" s="58"/>
      <c r="DB88" s="58"/>
      <c r="DC88" s="226">
        <v>0</v>
      </c>
      <c r="DD88" s="226">
        <v>0</v>
      </c>
      <c r="DE88" s="226">
        <v>0</v>
      </c>
      <c r="DF88" s="226">
        <v>1</v>
      </c>
      <c r="DG88" s="226">
        <v>0</v>
      </c>
      <c r="DH88" s="226">
        <f t="shared" si="259"/>
        <v>1</v>
      </c>
      <c r="DI88" s="226"/>
      <c r="DJ88" s="226"/>
      <c r="DK88" s="34">
        <v>1120.8872999999999</v>
      </c>
      <c r="DL88" s="34">
        <f>8107622.75477505/1000</f>
        <v>8107.6227547750505</v>
      </c>
      <c r="DM88" s="34">
        <v>2.36</v>
      </c>
    </row>
    <row r="89" spans="1:117" s="35" customFormat="1" ht="34.5" customHeight="1" outlineLevel="2">
      <c r="A89" s="57" t="s">
        <v>113</v>
      </c>
      <c r="B89" s="60" t="s">
        <v>505</v>
      </c>
      <c r="C89" s="282" t="s">
        <v>131</v>
      </c>
      <c r="D89" s="282" t="s">
        <v>198</v>
      </c>
      <c r="E89" s="303" t="s">
        <v>21</v>
      </c>
      <c r="F89" s="303"/>
      <c r="G89" s="245" t="s">
        <v>102</v>
      </c>
      <c r="H89" s="245"/>
      <c r="I89" s="245"/>
      <c r="J89" s="245">
        <v>2022</v>
      </c>
      <c r="K89" s="245">
        <v>2022</v>
      </c>
      <c r="L89" s="245"/>
      <c r="M89" s="34">
        <f t="shared" si="295"/>
        <v>11237.740704960001</v>
      </c>
      <c r="N89" s="34"/>
      <c r="O89" s="34">
        <f t="shared" si="296"/>
        <v>11237.740704960001</v>
      </c>
      <c r="P89" s="34">
        <f t="shared" si="300"/>
        <v>0</v>
      </c>
      <c r="Q89" s="34">
        <f t="shared" si="301"/>
        <v>0</v>
      </c>
      <c r="R89" s="34">
        <f t="shared" si="302"/>
        <v>0</v>
      </c>
      <c r="S89" s="34">
        <f t="shared" si="303"/>
        <v>0</v>
      </c>
      <c r="T89" s="34">
        <f t="shared" si="304"/>
        <v>0</v>
      </c>
      <c r="U89" s="34">
        <f t="shared" si="305"/>
        <v>0</v>
      </c>
      <c r="V89" s="66">
        <f t="shared" si="64"/>
        <v>0</v>
      </c>
      <c r="W89" s="34"/>
      <c r="X89" s="34"/>
      <c r="Y89" s="34"/>
      <c r="Z89" s="34"/>
      <c r="AA89" s="34"/>
      <c r="AB89" s="34"/>
      <c r="AC89" s="34"/>
      <c r="AD89" s="34"/>
      <c r="AE89" s="34"/>
      <c r="AF89" s="34"/>
      <c r="AG89" s="34">
        <f t="shared" si="306"/>
        <v>0</v>
      </c>
      <c r="AH89" s="34">
        <f t="shared" si="307"/>
        <v>0</v>
      </c>
      <c r="AI89" s="34">
        <f t="shared" si="283"/>
        <v>0</v>
      </c>
      <c r="AJ89" s="34"/>
      <c r="AK89" s="34"/>
      <c r="AL89" s="34"/>
      <c r="AM89" s="34"/>
      <c r="AN89" s="34"/>
      <c r="AO89" s="34"/>
      <c r="AP89" s="34"/>
      <c r="AQ89" s="34"/>
      <c r="AR89" s="34"/>
      <c r="AS89" s="34">
        <f t="shared" si="308"/>
        <v>0</v>
      </c>
      <c r="AT89" s="34">
        <f t="shared" si="309"/>
        <v>0</v>
      </c>
      <c r="AU89" s="34"/>
      <c r="AV89" s="34">
        <f t="shared" si="310"/>
        <v>11237.740704960001</v>
      </c>
      <c r="AW89" s="34">
        <f t="shared" si="311"/>
        <v>11237.740704960001</v>
      </c>
      <c r="AX89" s="34"/>
      <c r="AY89" s="34">
        <f t="shared" si="299"/>
        <v>11237.740704960001</v>
      </c>
      <c r="AZ89" s="34">
        <f t="shared" si="299"/>
        <v>11237.740704960001</v>
      </c>
      <c r="BA89" s="245"/>
      <c r="BB89" s="245"/>
      <c r="BC89" s="245"/>
      <c r="BD89" s="245"/>
      <c r="BE89" s="245"/>
      <c r="BF89" s="245"/>
      <c r="BG89" s="245"/>
      <c r="BH89" s="245"/>
      <c r="BI89" s="245"/>
      <c r="BJ89" s="245"/>
      <c r="BK89" s="184">
        <v>11237.740704960001</v>
      </c>
      <c r="BL89" s="184">
        <v>11237.740704960001</v>
      </c>
      <c r="BM89" s="34">
        <f t="shared" si="312"/>
        <v>0</v>
      </c>
      <c r="BN89" s="34">
        <f t="shared" si="313"/>
        <v>0</v>
      </c>
      <c r="BO89" s="245"/>
      <c r="BP89" s="245"/>
      <c r="BQ89" s="245"/>
      <c r="BR89" s="245"/>
      <c r="BS89" s="245"/>
      <c r="BT89" s="245"/>
      <c r="BU89" s="245"/>
      <c r="BV89" s="245"/>
      <c r="BW89" s="245"/>
      <c r="BX89" s="245"/>
      <c r="BY89" s="245"/>
      <c r="BZ89" s="245"/>
      <c r="CA89" s="34">
        <f t="shared" si="256"/>
        <v>0</v>
      </c>
      <c r="CB89" s="34">
        <f t="shared" si="256"/>
        <v>0</v>
      </c>
      <c r="CC89" s="245"/>
      <c r="CD89" s="245"/>
      <c r="CE89" s="245"/>
      <c r="CF89" s="245"/>
      <c r="CG89" s="245"/>
      <c r="CH89" s="245"/>
      <c r="CI89" s="245"/>
      <c r="CJ89" s="245"/>
      <c r="CK89" s="245"/>
      <c r="CL89" s="245"/>
      <c r="CM89" s="245"/>
      <c r="CN89" s="245"/>
      <c r="CO89" s="34">
        <f t="shared" si="314"/>
        <v>0</v>
      </c>
      <c r="CP89" s="34">
        <f t="shared" si="315"/>
        <v>0</v>
      </c>
      <c r="CQ89" s="34"/>
      <c r="CR89" s="34"/>
      <c r="CS89" s="34"/>
      <c r="CT89" s="34"/>
      <c r="CU89" s="34"/>
      <c r="CV89" s="34"/>
      <c r="CW89" s="34"/>
      <c r="CX89" s="34"/>
      <c r="CY89" s="34"/>
      <c r="CZ89" s="58"/>
      <c r="DA89" s="58"/>
      <c r="DB89" s="58"/>
      <c r="DC89" s="226">
        <v>0</v>
      </c>
      <c r="DD89" s="226">
        <v>1</v>
      </c>
      <c r="DE89" s="226">
        <v>1</v>
      </c>
      <c r="DF89" s="226"/>
      <c r="DG89" s="226">
        <v>0</v>
      </c>
      <c r="DH89" s="226">
        <f t="shared" si="259"/>
        <v>2</v>
      </c>
      <c r="DI89" s="226"/>
      <c r="DJ89" s="226"/>
      <c r="DK89" s="34">
        <v>-271.87309999999997</v>
      </c>
      <c r="DL89" s="34">
        <f>+-1966517.53657235/1000</f>
        <v>-1966.5175365723499</v>
      </c>
      <c r="DM89" s="34"/>
    </row>
    <row r="90" spans="1:117" s="35" customFormat="1" ht="25.5" outlineLevel="2">
      <c r="A90" s="57" t="s">
        <v>114</v>
      </c>
      <c r="B90" s="60" t="s">
        <v>506</v>
      </c>
      <c r="C90" s="282"/>
      <c r="D90" s="282" t="s">
        <v>203</v>
      </c>
      <c r="E90" s="303" t="s">
        <v>21</v>
      </c>
      <c r="F90" s="303"/>
      <c r="G90" s="245" t="s">
        <v>102</v>
      </c>
      <c r="H90" s="245"/>
      <c r="I90" s="245"/>
      <c r="J90" s="245">
        <v>2022</v>
      </c>
      <c r="K90" s="245">
        <v>2022</v>
      </c>
      <c r="L90" s="245"/>
      <c r="M90" s="34">
        <f t="shared" si="295"/>
        <v>4891.3728679199994</v>
      </c>
      <c r="N90" s="34"/>
      <c r="O90" s="34">
        <f t="shared" si="296"/>
        <v>4891.3728679199994</v>
      </c>
      <c r="P90" s="34">
        <f t="shared" si="300"/>
        <v>0</v>
      </c>
      <c r="Q90" s="34">
        <f t="shared" si="301"/>
        <v>0</v>
      </c>
      <c r="R90" s="34">
        <f t="shared" si="302"/>
        <v>0</v>
      </c>
      <c r="S90" s="34">
        <f t="shared" si="303"/>
        <v>0</v>
      </c>
      <c r="T90" s="34">
        <f t="shared" si="304"/>
        <v>0</v>
      </c>
      <c r="U90" s="34">
        <f t="shared" si="305"/>
        <v>0</v>
      </c>
      <c r="V90" s="66">
        <f t="shared" si="64"/>
        <v>0</v>
      </c>
      <c r="W90" s="34"/>
      <c r="X90" s="34"/>
      <c r="Y90" s="34"/>
      <c r="Z90" s="34"/>
      <c r="AA90" s="34"/>
      <c r="AB90" s="34"/>
      <c r="AC90" s="34"/>
      <c r="AD90" s="34"/>
      <c r="AE90" s="34"/>
      <c r="AF90" s="34"/>
      <c r="AG90" s="34">
        <f t="shared" si="306"/>
        <v>0</v>
      </c>
      <c r="AH90" s="34">
        <f t="shared" si="307"/>
        <v>0</v>
      </c>
      <c r="AI90" s="34">
        <f t="shared" si="283"/>
        <v>0</v>
      </c>
      <c r="AJ90" s="34"/>
      <c r="AK90" s="34"/>
      <c r="AL90" s="34"/>
      <c r="AM90" s="34"/>
      <c r="AN90" s="34"/>
      <c r="AO90" s="34"/>
      <c r="AP90" s="34"/>
      <c r="AQ90" s="34"/>
      <c r="AR90" s="34"/>
      <c r="AS90" s="34">
        <f t="shared" si="308"/>
        <v>0</v>
      </c>
      <c r="AT90" s="34">
        <f t="shared" si="309"/>
        <v>0</v>
      </c>
      <c r="AU90" s="34"/>
      <c r="AV90" s="34">
        <f t="shared" si="310"/>
        <v>4891.3728679199994</v>
      </c>
      <c r="AW90" s="34">
        <f t="shared" si="311"/>
        <v>4891.3728679199994</v>
      </c>
      <c r="AX90" s="34"/>
      <c r="AY90" s="34">
        <f t="shared" si="299"/>
        <v>4891.3728679199994</v>
      </c>
      <c r="AZ90" s="34">
        <f t="shared" si="299"/>
        <v>4891.3728679199994</v>
      </c>
      <c r="BA90" s="245"/>
      <c r="BB90" s="245"/>
      <c r="BC90" s="245"/>
      <c r="BD90" s="245"/>
      <c r="BE90" s="245"/>
      <c r="BF90" s="245"/>
      <c r="BG90" s="245"/>
      <c r="BH90" s="245"/>
      <c r="BI90" s="245"/>
      <c r="BJ90" s="245"/>
      <c r="BK90" s="184">
        <v>4891.3728679199994</v>
      </c>
      <c r="BL90" s="184">
        <v>4891.3728679199994</v>
      </c>
      <c r="BM90" s="34">
        <f t="shared" si="312"/>
        <v>0</v>
      </c>
      <c r="BN90" s="34">
        <f t="shared" si="313"/>
        <v>0</v>
      </c>
      <c r="BO90" s="245"/>
      <c r="BP90" s="245"/>
      <c r="BQ90" s="245"/>
      <c r="BR90" s="245"/>
      <c r="BS90" s="245"/>
      <c r="BT90" s="245"/>
      <c r="BU90" s="245"/>
      <c r="BV90" s="245"/>
      <c r="BW90" s="245"/>
      <c r="BX90" s="245"/>
      <c r="BY90" s="245"/>
      <c r="BZ90" s="245"/>
      <c r="CA90" s="34">
        <f t="shared" si="256"/>
        <v>0</v>
      </c>
      <c r="CB90" s="34">
        <f t="shared" si="256"/>
        <v>0</v>
      </c>
      <c r="CC90" s="245"/>
      <c r="CD90" s="245"/>
      <c r="CE90" s="245"/>
      <c r="CF90" s="245"/>
      <c r="CG90" s="245"/>
      <c r="CH90" s="245"/>
      <c r="CI90" s="245"/>
      <c r="CJ90" s="245"/>
      <c r="CK90" s="245"/>
      <c r="CL90" s="245"/>
      <c r="CM90" s="245"/>
      <c r="CN90" s="245"/>
      <c r="CO90" s="34">
        <f t="shared" si="314"/>
        <v>0</v>
      </c>
      <c r="CP90" s="34">
        <f t="shared" si="315"/>
        <v>0</v>
      </c>
      <c r="CQ90" s="34"/>
      <c r="CR90" s="34"/>
      <c r="CS90" s="34"/>
      <c r="CT90" s="34"/>
      <c r="CU90" s="34"/>
      <c r="CV90" s="34"/>
      <c r="CW90" s="34"/>
      <c r="CX90" s="34"/>
      <c r="CY90" s="34"/>
      <c r="CZ90" s="58"/>
      <c r="DA90" s="58"/>
      <c r="DB90" s="58"/>
      <c r="DC90" s="226">
        <v>0</v>
      </c>
      <c r="DD90" s="226">
        <v>0</v>
      </c>
      <c r="DE90" s="226">
        <v>0</v>
      </c>
      <c r="DF90" s="226">
        <v>1</v>
      </c>
      <c r="DG90" s="226">
        <v>0</v>
      </c>
      <c r="DH90" s="226">
        <f t="shared" si="259"/>
        <v>1</v>
      </c>
      <c r="DI90" s="226"/>
      <c r="DJ90" s="226"/>
      <c r="DK90" s="34">
        <v>20.870899999999978</v>
      </c>
      <c r="DL90" s="34">
        <f>162801.36836/1000</f>
        <v>162.80136836</v>
      </c>
      <c r="DM90" s="34">
        <v>30.045035353166018</v>
      </c>
    </row>
    <row r="91" spans="1:117" s="79" customFormat="1" ht="24.75" customHeight="1" outlineLevel="2">
      <c r="A91" s="57" t="s">
        <v>115</v>
      </c>
      <c r="B91" s="60" t="s">
        <v>284</v>
      </c>
      <c r="C91" s="314"/>
      <c r="D91" s="314" t="s">
        <v>287</v>
      </c>
      <c r="E91" s="303" t="s">
        <v>21</v>
      </c>
      <c r="F91" s="303"/>
      <c r="G91" s="245" t="s">
        <v>102</v>
      </c>
      <c r="H91" s="245"/>
      <c r="I91" s="245"/>
      <c r="J91" s="245">
        <v>2022</v>
      </c>
      <c r="K91" s="245">
        <v>2022</v>
      </c>
      <c r="L91" s="245"/>
      <c r="M91" s="34">
        <f t="shared" si="295"/>
        <v>1897.4359219199998</v>
      </c>
      <c r="N91" s="34"/>
      <c r="O91" s="34">
        <f t="shared" si="296"/>
        <v>1897.4359219199998</v>
      </c>
      <c r="P91" s="34">
        <f t="shared" si="300"/>
        <v>0</v>
      </c>
      <c r="Q91" s="34">
        <f t="shared" si="301"/>
        <v>0</v>
      </c>
      <c r="R91" s="34">
        <f t="shared" si="302"/>
        <v>0</v>
      </c>
      <c r="S91" s="34">
        <f t="shared" si="303"/>
        <v>0</v>
      </c>
      <c r="T91" s="34">
        <f t="shared" si="304"/>
        <v>0</v>
      </c>
      <c r="U91" s="34">
        <f t="shared" si="305"/>
        <v>0</v>
      </c>
      <c r="V91" s="66">
        <f t="shared" si="64"/>
        <v>0</v>
      </c>
      <c r="W91" s="34"/>
      <c r="X91" s="34"/>
      <c r="Y91" s="34"/>
      <c r="Z91" s="34"/>
      <c r="AA91" s="34"/>
      <c r="AB91" s="34"/>
      <c r="AC91" s="34"/>
      <c r="AD91" s="34"/>
      <c r="AE91" s="34"/>
      <c r="AF91" s="34"/>
      <c r="AG91" s="34">
        <f t="shared" si="306"/>
        <v>0</v>
      </c>
      <c r="AH91" s="34">
        <f t="shared" si="307"/>
        <v>0</v>
      </c>
      <c r="AI91" s="34">
        <f t="shared" si="283"/>
        <v>0</v>
      </c>
      <c r="AJ91" s="34"/>
      <c r="AK91" s="34"/>
      <c r="AL91" s="34"/>
      <c r="AM91" s="34"/>
      <c r="AN91" s="34"/>
      <c r="AO91" s="34"/>
      <c r="AP91" s="34"/>
      <c r="AQ91" s="34"/>
      <c r="AR91" s="34"/>
      <c r="AS91" s="34">
        <f t="shared" si="308"/>
        <v>0</v>
      </c>
      <c r="AT91" s="34">
        <f t="shared" si="309"/>
        <v>0</v>
      </c>
      <c r="AU91" s="34"/>
      <c r="AV91" s="34">
        <f t="shared" si="310"/>
        <v>1897.4359219199998</v>
      </c>
      <c r="AW91" s="34">
        <f t="shared" si="311"/>
        <v>1897.4359219199998</v>
      </c>
      <c r="AX91" s="34"/>
      <c r="AY91" s="34">
        <f t="shared" si="299"/>
        <v>1897.4359219199998</v>
      </c>
      <c r="AZ91" s="34">
        <f t="shared" si="299"/>
        <v>1897.4359219199998</v>
      </c>
      <c r="BA91" s="245"/>
      <c r="BB91" s="245"/>
      <c r="BC91" s="245"/>
      <c r="BD91" s="245"/>
      <c r="BE91" s="245"/>
      <c r="BF91" s="245"/>
      <c r="BG91" s="245"/>
      <c r="BH91" s="245"/>
      <c r="BI91" s="245"/>
      <c r="BJ91" s="245"/>
      <c r="BK91" s="184">
        <v>1897.4359219199998</v>
      </c>
      <c r="BL91" s="184">
        <v>1897.4359219199998</v>
      </c>
      <c r="BM91" s="34">
        <f t="shared" si="312"/>
        <v>0</v>
      </c>
      <c r="BN91" s="34">
        <f t="shared" si="313"/>
        <v>0</v>
      </c>
      <c r="BO91" s="245"/>
      <c r="BP91" s="245"/>
      <c r="BQ91" s="245"/>
      <c r="BR91" s="245"/>
      <c r="BS91" s="245"/>
      <c r="BT91" s="245"/>
      <c r="BU91" s="245"/>
      <c r="BV91" s="245"/>
      <c r="BW91" s="245"/>
      <c r="BX91" s="245"/>
      <c r="BY91" s="245"/>
      <c r="BZ91" s="245"/>
      <c r="CA91" s="34">
        <f t="shared" si="256"/>
        <v>0</v>
      </c>
      <c r="CB91" s="34">
        <f t="shared" si="256"/>
        <v>0</v>
      </c>
      <c r="CC91" s="245"/>
      <c r="CD91" s="245"/>
      <c r="CE91" s="245"/>
      <c r="CF91" s="245"/>
      <c r="CG91" s="245"/>
      <c r="CH91" s="245"/>
      <c r="CI91" s="245"/>
      <c r="CJ91" s="245"/>
      <c r="CK91" s="245"/>
      <c r="CL91" s="245"/>
      <c r="CM91" s="245"/>
      <c r="CN91" s="245"/>
      <c r="CO91" s="34">
        <f t="shared" si="314"/>
        <v>0</v>
      </c>
      <c r="CP91" s="34">
        <f t="shared" si="315"/>
        <v>0</v>
      </c>
      <c r="CQ91" s="34"/>
      <c r="CR91" s="34"/>
      <c r="CS91" s="34"/>
      <c r="CT91" s="34"/>
      <c r="CU91" s="34"/>
      <c r="CV91" s="34"/>
      <c r="CW91" s="34"/>
      <c r="CX91" s="34"/>
      <c r="CY91" s="34"/>
      <c r="CZ91" s="58"/>
      <c r="DA91" s="58"/>
      <c r="DB91" s="58"/>
      <c r="DC91" s="226">
        <v>0</v>
      </c>
      <c r="DD91" s="226">
        <v>0</v>
      </c>
      <c r="DE91" s="226">
        <v>0</v>
      </c>
      <c r="DF91" s="226">
        <v>1</v>
      </c>
      <c r="DG91" s="226">
        <v>0</v>
      </c>
      <c r="DH91" s="226">
        <f t="shared" si="259"/>
        <v>1</v>
      </c>
      <c r="DI91" s="226"/>
      <c r="DJ91" s="226"/>
      <c r="DK91" s="34">
        <v>18.95770000000001</v>
      </c>
      <c r="DL91" s="34">
        <f>147877.64308/1000</f>
        <v>147.87764308000001</v>
      </c>
      <c r="DM91" s="34">
        <v>12.831120934849556</v>
      </c>
    </row>
    <row r="92" spans="1:117" s="79" customFormat="1" ht="24.75" customHeight="1" outlineLevel="2">
      <c r="A92" s="57" t="s">
        <v>116</v>
      </c>
      <c r="B92" s="72" t="s">
        <v>286</v>
      </c>
      <c r="C92" s="314"/>
      <c r="D92" s="314" t="s">
        <v>288</v>
      </c>
      <c r="E92" s="303" t="s">
        <v>21</v>
      </c>
      <c r="F92" s="303"/>
      <c r="G92" s="245" t="s">
        <v>102</v>
      </c>
      <c r="H92" s="245"/>
      <c r="I92" s="245"/>
      <c r="J92" s="245">
        <v>2022</v>
      </c>
      <c r="K92" s="245">
        <v>2022</v>
      </c>
      <c r="L92" s="245"/>
      <c r="M92" s="34">
        <f t="shared" si="295"/>
        <v>3876.6131342399999</v>
      </c>
      <c r="N92" s="34"/>
      <c r="O92" s="34">
        <f t="shared" si="296"/>
        <v>3876.6131342399999</v>
      </c>
      <c r="P92" s="34">
        <f t="shared" si="300"/>
        <v>0</v>
      </c>
      <c r="Q92" s="34">
        <f t="shared" si="301"/>
        <v>0</v>
      </c>
      <c r="R92" s="34">
        <f t="shared" si="302"/>
        <v>0</v>
      </c>
      <c r="S92" s="34">
        <f t="shared" si="303"/>
        <v>0</v>
      </c>
      <c r="T92" s="34">
        <f t="shared" si="304"/>
        <v>0</v>
      </c>
      <c r="U92" s="34">
        <f t="shared" si="305"/>
        <v>0</v>
      </c>
      <c r="V92" s="66">
        <f t="shared" si="64"/>
        <v>0</v>
      </c>
      <c r="W92" s="34"/>
      <c r="X92" s="34"/>
      <c r="Y92" s="34"/>
      <c r="Z92" s="34"/>
      <c r="AA92" s="34"/>
      <c r="AB92" s="34"/>
      <c r="AC92" s="34"/>
      <c r="AD92" s="34"/>
      <c r="AE92" s="34"/>
      <c r="AF92" s="34"/>
      <c r="AG92" s="34">
        <f t="shared" si="306"/>
        <v>0</v>
      </c>
      <c r="AH92" s="34">
        <f t="shared" si="307"/>
        <v>0</v>
      </c>
      <c r="AI92" s="34">
        <f t="shared" si="283"/>
        <v>0</v>
      </c>
      <c r="AJ92" s="34"/>
      <c r="AK92" s="34"/>
      <c r="AL92" s="34"/>
      <c r="AM92" s="34"/>
      <c r="AN92" s="34"/>
      <c r="AO92" s="34"/>
      <c r="AP92" s="34"/>
      <c r="AQ92" s="34"/>
      <c r="AR92" s="34"/>
      <c r="AS92" s="34">
        <f t="shared" si="308"/>
        <v>0</v>
      </c>
      <c r="AT92" s="34">
        <f t="shared" si="309"/>
        <v>0</v>
      </c>
      <c r="AU92" s="34"/>
      <c r="AV92" s="34">
        <f t="shared" si="310"/>
        <v>3876.6131342399999</v>
      </c>
      <c r="AW92" s="34">
        <f t="shared" si="311"/>
        <v>3876.6131342399999</v>
      </c>
      <c r="AX92" s="34"/>
      <c r="AY92" s="34">
        <f t="shared" si="299"/>
        <v>3876.6131342399999</v>
      </c>
      <c r="AZ92" s="34">
        <f t="shared" si="299"/>
        <v>3876.6131342399999</v>
      </c>
      <c r="BA92" s="245"/>
      <c r="BB92" s="245"/>
      <c r="BC92" s="245"/>
      <c r="BD92" s="245"/>
      <c r="BE92" s="245"/>
      <c r="BF92" s="245"/>
      <c r="BG92" s="245"/>
      <c r="BH92" s="245"/>
      <c r="BI92" s="245"/>
      <c r="BJ92" s="245"/>
      <c r="BK92" s="184">
        <v>3876.6131342399999</v>
      </c>
      <c r="BL92" s="184">
        <v>3876.6131342399999</v>
      </c>
      <c r="BM92" s="34">
        <f t="shared" si="312"/>
        <v>0</v>
      </c>
      <c r="BN92" s="34">
        <f t="shared" si="313"/>
        <v>0</v>
      </c>
      <c r="BO92" s="245"/>
      <c r="BP92" s="245"/>
      <c r="BQ92" s="245"/>
      <c r="BR92" s="245"/>
      <c r="BS92" s="245"/>
      <c r="BT92" s="245"/>
      <c r="BU92" s="245"/>
      <c r="BV92" s="245"/>
      <c r="BW92" s="245"/>
      <c r="BX92" s="245"/>
      <c r="BY92" s="245"/>
      <c r="BZ92" s="245"/>
      <c r="CA92" s="34">
        <f>+CC92+CE92+CG92+CI92+CK92+CM92</f>
        <v>0</v>
      </c>
      <c r="CB92" s="34">
        <f>+CD92+CF92+CH92+CJ92+CL92+CN92</f>
        <v>0</v>
      </c>
      <c r="CC92" s="245"/>
      <c r="CD92" s="245"/>
      <c r="CE92" s="245"/>
      <c r="CF92" s="245"/>
      <c r="CG92" s="245"/>
      <c r="CH92" s="245"/>
      <c r="CI92" s="245"/>
      <c r="CJ92" s="245"/>
      <c r="CK92" s="245"/>
      <c r="CL92" s="245"/>
      <c r="CM92" s="245"/>
      <c r="CN92" s="245"/>
      <c r="CO92" s="34">
        <f t="shared" si="314"/>
        <v>0</v>
      </c>
      <c r="CP92" s="34">
        <f t="shared" si="315"/>
        <v>0</v>
      </c>
      <c r="CQ92" s="34"/>
      <c r="CR92" s="34"/>
      <c r="CS92" s="34"/>
      <c r="CT92" s="34"/>
      <c r="CU92" s="34"/>
      <c r="CV92" s="34"/>
      <c r="CW92" s="34"/>
      <c r="CX92" s="34"/>
      <c r="CY92" s="34"/>
      <c r="CZ92" s="58"/>
      <c r="DA92" s="58"/>
      <c r="DB92" s="58"/>
      <c r="DC92" s="226">
        <v>0</v>
      </c>
      <c r="DD92" s="226">
        <v>0</v>
      </c>
      <c r="DE92" s="226">
        <v>0</v>
      </c>
      <c r="DF92" s="226">
        <v>1</v>
      </c>
      <c r="DG92" s="226">
        <v>0</v>
      </c>
      <c r="DH92" s="226">
        <f t="shared" si="259"/>
        <v>1</v>
      </c>
      <c r="DI92" s="226"/>
      <c r="DJ92" s="226"/>
      <c r="DK92" s="34">
        <v>19.391100000000002</v>
      </c>
      <c r="DL92" s="34">
        <f>142187.51920425/1000</f>
        <v>142.18751920425001</v>
      </c>
      <c r="DM92" s="34">
        <v>27.264088690311205</v>
      </c>
    </row>
    <row r="93" spans="1:117" s="79" customFormat="1" ht="24.75" customHeight="1" outlineLevel="2">
      <c r="A93" s="57" t="s">
        <v>117</v>
      </c>
      <c r="B93" s="60" t="s">
        <v>565</v>
      </c>
      <c r="C93" s="282" t="s">
        <v>130</v>
      </c>
      <c r="D93" s="282" t="s">
        <v>198</v>
      </c>
      <c r="E93" s="303" t="s">
        <v>21</v>
      </c>
      <c r="F93" s="303"/>
      <c r="G93" s="245" t="s">
        <v>102</v>
      </c>
      <c r="H93" s="245">
        <v>23.59</v>
      </c>
      <c r="I93" s="245">
        <v>22.18</v>
      </c>
      <c r="J93" s="245">
        <v>2019</v>
      </c>
      <c r="K93" s="245">
        <v>2019</v>
      </c>
      <c r="L93" s="245"/>
      <c r="M93" s="34">
        <f t="shared" ref="M93:M96" si="316">+P93+R93+T93+AG93+AS93+AV93</f>
        <v>0</v>
      </c>
      <c r="N93" s="34"/>
      <c r="O93" s="34">
        <f t="shared" ref="O93:O96" si="317">+Q93+S93+U93+AH93+AT93+AW93</f>
        <v>2575.5219120000002</v>
      </c>
      <c r="P93" s="34">
        <f t="shared" si="300"/>
        <v>0</v>
      </c>
      <c r="Q93" s="34">
        <f t="shared" si="301"/>
        <v>0</v>
      </c>
      <c r="R93" s="34">
        <f t="shared" si="302"/>
        <v>0</v>
      </c>
      <c r="S93" s="34">
        <f t="shared" si="303"/>
        <v>0</v>
      </c>
      <c r="T93" s="34">
        <f t="shared" si="304"/>
        <v>0</v>
      </c>
      <c r="U93" s="34">
        <f t="shared" si="305"/>
        <v>2575.5219120000002</v>
      </c>
      <c r="V93" s="66">
        <f t="shared" si="64"/>
        <v>2364.0127600000001</v>
      </c>
      <c r="W93" s="34">
        <v>2364.0127600000001</v>
      </c>
      <c r="X93" s="34"/>
      <c r="Y93" s="34"/>
      <c r="Z93" s="34"/>
      <c r="AA93" s="34"/>
      <c r="AB93" s="34"/>
      <c r="AC93" s="34"/>
      <c r="AD93" s="34"/>
      <c r="AE93" s="34"/>
      <c r="AF93" s="34"/>
      <c r="AG93" s="34">
        <f t="shared" si="306"/>
        <v>0</v>
      </c>
      <c r="AH93" s="34">
        <f t="shared" si="307"/>
        <v>0</v>
      </c>
      <c r="AI93" s="34">
        <f t="shared" si="283"/>
        <v>0</v>
      </c>
      <c r="AJ93" s="34"/>
      <c r="AK93" s="34"/>
      <c r="AL93" s="34"/>
      <c r="AM93" s="34"/>
      <c r="AN93" s="34"/>
      <c r="AO93" s="34"/>
      <c r="AP93" s="34"/>
      <c r="AQ93" s="34"/>
      <c r="AR93" s="34"/>
      <c r="AS93" s="34">
        <f t="shared" si="308"/>
        <v>0</v>
      </c>
      <c r="AT93" s="34">
        <f t="shared" si="309"/>
        <v>0</v>
      </c>
      <c r="AU93" s="34"/>
      <c r="AV93" s="34">
        <f t="shared" si="310"/>
        <v>0</v>
      </c>
      <c r="AW93" s="34">
        <f t="shared" si="311"/>
        <v>0</v>
      </c>
      <c r="AX93" s="34"/>
      <c r="AY93" s="34">
        <f t="shared" ref="AY93:AY96" si="318">+BA93+BC93+BE93+BG93+BI93+BK93</f>
        <v>0</v>
      </c>
      <c r="AZ93" s="34">
        <f t="shared" ref="AZ93:AZ96" si="319">+BB93+BD93+BF93+BH93+BJ93+BL93</f>
        <v>1306.4670000000001</v>
      </c>
      <c r="BA93" s="245"/>
      <c r="BB93" s="245"/>
      <c r="BC93" s="245"/>
      <c r="BD93" s="245"/>
      <c r="BE93" s="245"/>
      <c r="BF93" s="34">
        <v>1306.4670000000001</v>
      </c>
      <c r="BG93" s="245"/>
      <c r="BH93" s="245"/>
      <c r="BI93" s="245"/>
      <c r="BJ93" s="245"/>
      <c r="BK93" s="34"/>
      <c r="BL93" s="34"/>
      <c r="BM93" s="34">
        <f t="shared" si="312"/>
        <v>0</v>
      </c>
      <c r="BN93" s="34">
        <f t="shared" si="313"/>
        <v>0</v>
      </c>
      <c r="BO93" s="245"/>
      <c r="BP93" s="245"/>
      <c r="BQ93" s="245"/>
      <c r="BR93" s="245"/>
      <c r="BS93" s="245"/>
      <c r="BT93" s="245"/>
      <c r="BU93" s="245"/>
      <c r="BV93" s="245"/>
      <c r="BW93" s="245"/>
      <c r="BX93" s="245"/>
      <c r="BY93" s="245"/>
      <c r="BZ93" s="245"/>
      <c r="CA93" s="34">
        <f t="shared" ref="CA93:CA96" si="320">+CC93+CE93+CG93+CI93+CK93+CM93</f>
        <v>0</v>
      </c>
      <c r="CB93" s="34">
        <f t="shared" ref="CB93:CB96" si="321">+CD93+CF93+CH93+CJ93+CL93+CN93</f>
        <v>1269.0549120000001</v>
      </c>
      <c r="CC93" s="245"/>
      <c r="CD93" s="245"/>
      <c r="CE93" s="245"/>
      <c r="CF93" s="245"/>
      <c r="CG93" s="34"/>
      <c r="CH93" s="34">
        <v>1269.0549120000001</v>
      </c>
      <c r="CI93" s="245"/>
      <c r="CJ93" s="245"/>
      <c r="CK93" s="245"/>
      <c r="CL93" s="245"/>
      <c r="CM93" s="245"/>
      <c r="CN93" s="245"/>
      <c r="CO93" s="34">
        <f t="shared" si="314"/>
        <v>0</v>
      </c>
      <c r="CP93" s="34">
        <f t="shared" si="315"/>
        <v>0</v>
      </c>
      <c r="CQ93" s="34"/>
      <c r="CR93" s="34"/>
      <c r="CS93" s="34"/>
      <c r="CT93" s="34"/>
      <c r="CU93" s="34"/>
      <c r="CV93" s="34"/>
      <c r="CW93" s="34"/>
      <c r="CX93" s="34"/>
      <c r="CY93" s="34"/>
      <c r="CZ93" s="58"/>
      <c r="DA93" s="58"/>
      <c r="DB93" s="58"/>
      <c r="DC93" s="245">
        <v>0</v>
      </c>
      <c r="DD93" s="245">
        <v>0</v>
      </c>
      <c r="DE93" s="245">
        <v>0</v>
      </c>
      <c r="DF93" s="245">
        <v>1</v>
      </c>
      <c r="DG93" s="245">
        <v>0</v>
      </c>
      <c r="DH93" s="245">
        <f t="shared" ref="DH93:DH96" si="322">SUM(DC93:DG93)</f>
        <v>1</v>
      </c>
      <c r="DI93" s="245"/>
      <c r="DJ93" s="245"/>
      <c r="DK93" s="34">
        <v>1009.8332999999997</v>
      </c>
      <c r="DL93" s="34">
        <f t="shared" ref="DL93:DL96" si="323">7304344.90747605/1000</f>
        <v>7304.3449074760501</v>
      </c>
      <c r="DM93" s="34">
        <v>2.27</v>
      </c>
    </row>
    <row r="94" spans="1:117" s="79" customFormat="1" ht="24.75" customHeight="1" outlineLevel="2">
      <c r="A94" s="57" t="s">
        <v>118</v>
      </c>
      <c r="B94" s="60" t="s">
        <v>566</v>
      </c>
      <c r="C94" s="282" t="s">
        <v>130</v>
      </c>
      <c r="D94" s="282" t="s">
        <v>198</v>
      </c>
      <c r="E94" s="303" t="s">
        <v>21</v>
      </c>
      <c r="F94" s="303"/>
      <c r="G94" s="245" t="s">
        <v>102</v>
      </c>
      <c r="H94" s="245">
        <v>23.59</v>
      </c>
      <c r="I94" s="245">
        <v>22.18</v>
      </c>
      <c r="J94" s="245">
        <v>2019</v>
      </c>
      <c r="K94" s="245">
        <v>2019</v>
      </c>
      <c r="L94" s="245"/>
      <c r="M94" s="34">
        <f t="shared" si="316"/>
        <v>0</v>
      </c>
      <c r="N94" s="34"/>
      <c r="O94" s="34">
        <f t="shared" si="317"/>
        <v>1811.6853119999998</v>
      </c>
      <c r="P94" s="34">
        <f t="shared" si="300"/>
        <v>0</v>
      </c>
      <c r="Q94" s="34">
        <f t="shared" si="301"/>
        <v>0</v>
      </c>
      <c r="R94" s="34">
        <f t="shared" si="302"/>
        <v>0</v>
      </c>
      <c r="S94" s="34">
        <f t="shared" si="303"/>
        <v>0</v>
      </c>
      <c r="T94" s="34">
        <f t="shared" si="304"/>
        <v>0</v>
      </c>
      <c r="U94" s="34">
        <f t="shared" si="305"/>
        <v>1811.6853119999998</v>
      </c>
      <c r="V94" s="66">
        <f t="shared" si="64"/>
        <v>1552.23776</v>
      </c>
      <c r="W94" s="34">
        <v>1552.23776</v>
      </c>
      <c r="X94" s="34"/>
      <c r="Y94" s="34"/>
      <c r="Z94" s="34"/>
      <c r="AA94" s="34"/>
      <c r="AB94" s="34"/>
      <c r="AC94" s="34"/>
      <c r="AD94" s="34"/>
      <c r="AE94" s="34"/>
      <c r="AF94" s="34"/>
      <c r="AG94" s="34">
        <f t="shared" si="306"/>
        <v>0</v>
      </c>
      <c r="AH94" s="34">
        <f t="shared" si="307"/>
        <v>0</v>
      </c>
      <c r="AI94" s="34">
        <f t="shared" si="283"/>
        <v>0</v>
      </c>
      <c r="AJ94" s="34"/>
      <c r="AK94" s="34"/>
      <c r="AL94" s="34"/>
      <c r="AM94" s="34"/>
      <c r="AN94" s="34"/>
      <c r="AO94" s="34"/>
      <c r="AP94" s="34"/>
      <c r="AQ94" s="34"/>
      <c r="AR94" s="34"/>
      <c r="AS94" s="34">
        <f t="shared" si="308"/>
        <v>0</v>
      </c>
      <c r="AT94" s="34">
        <f t="shared" si="309"/>
        <v>0</v>
      </c>
      <c r="AU94" s="34"/>
      <c r="AV94" s="34">
        <f t="shared" si="310"/>
        <v>0</v>
      </c>
      <c r="AW94" s="34">
        <f t="shared" si="311"/>
        <v>0</v>
      </c>
      <c r="AX94" s="34"/>
      <c r="AY94" s="34">
        <f t="shared" si="318"/>
        <v>0</v>
      </c>
      <c r="AZ94" s="34">
        <f t="shared" si="319"/>
        <v>771</v>
      </c>
      <c r="BA94" s="245"/>
      <c r="BB94" s="245"/>
      <c r="BC94" s="245"/>
      <c r="BD94" s="245"/>
      <c r="BE94" s="245"/>
      <c r="BF94" s="34">
        <v>771</v>
      </c>
      <c r="BG94" s="245"/>
      <c r="BH94" s="245"/>
      <c r="BI94" s="245"/>
      <c r="BJ94" s="245"/>
      <c r="BK94" s="34"/>
      <c r="BL94" s="34"/>
      <c r="BM94" s="34">
        <f t="shared" si="312"/>
        <v>0</v>
      </c>
      <c r="BN94" s="34">
        <f t="shared" si="313"/>
        <v>0</v>
      </c>
      <c r="BO94" s="245"/>
      <c r="BP94" s="245"/>
      <c r="BQ94" s="245"/>
      <c r="BR94" s="245"/>
      <c r="BS94" s="245"/>
      <c r="BT94" s="245"/>
      <c r="BU94" s="245"/>
      <c r="BV94" s="245"/>
      <c r="BW94" s="245"/>
      <c r="BX94" s="245"/>
      <c r="BY94" s="245"/>
      <c r="BZ94" s="245"/>
      <c r="CA94" s="34">
        <f t="shared" si="320"/>
        <v>0</v>
      </c>
      <c r="CB94" s="34">
        <f t="shared" si="321"/>
        <v>1040.6853119999998</v>
      </c>
      <c r="CC94" s="245"/>
      <c r="CD94" s="245"/>
      <c r="CE94" s="245"/>
      <c r="CF94" s="245"/>
      <c r="CG94" s="34"/>
      <c r="CH94" s="34">
        <v>1040.6853119999998</v>
      </c>
      <c r="CI94" s="245"/>
      <c r="CJ94" s="245"/>
      <c r="CK94" s="245"/>
      <c r="CL94" s="245"/>
      <c r="CM94" s="245"/>
      <c r="CN94" s="245"/>
      <c r="CO94" s="34">
        <f t="shared" si="314"/>
        <v>0</v>
      </c>
      <c r="CP94" s="34">
        <f t="shared" si="315"/>
        <v>0</v>
      </c>
      <c r="CQ94" s="34"/>
      <c r="CR94" s="34"/>
      <c r="CS94" s="34"/>
      <c r="CT94" s="34"/>
      <c r="CU94" s="34"/>
      <c r="CV94" s="34"/>
      <c r="CW94" s="34"/>
      <c r="CX94" s="34"/>
      <c r="CY94" s="34"/>
      <c r="CZ94" s="58"/>
      <c r="DA94" s="58"/>
      <c r="DB94" s="58"/>
      <c r="DC94" s="245">
        <v>0</v>
      </c>
      <c r="DD94" s="245">
        <v>0</v>
      </c>
      <c r="DE94" s="245">
        <v>0</v>
      </c>
      <c r="DF94" s="245">
        <v>1</v>
      </c>
      <c r="DG94" s="245">
        <v>0</v>
      </c>
      <c r="DH94" s="245">
        <f t="shared" si="322"/>
        <v>1</v>
      </c>
      <c r="DI94" s="245"/>
      <c r="DJ94" s="245"/>
      <c r="DK94" s="34">
        <v>1009.8332999999997</v>
      </c>
      <c r="DL94" s="34">
        <f t="shared" si="323"/>
        <v>7304.3449074760501</v>
      </c>
      <c r="DM94" s="34">
        <v>2.27</v>
      </c>
    </row>
    <row r="95" spans="1:117" s="79" customFormat="1" ht="24.75" customHeight="1" outlineLevel="2">
      <c r="A95" s="57"/>
      <c r="B95" s="60" t="s">
        <v>626</v>
      </c>
      <c r="C95" s="282"/>
      <c r="D95" s="282"/>
      <c r="E95" s="326"/>
      <c r="F95" s="326"/>
      <c r="G95" s="245"/>
      <c r="H95" s="245"/>
      <c r="I95" s="245"/>
      <c r="J95" s="245"/>
      <c r="K95" s="245"/>
      <c r="L95" s="245"/>
      <c r="M95" s="34"/>
      <c r="N95" s="34"/>
      <c r="O95" s="34"/>
      <c r="P95" s="34"/>
      <c r="Q95" s="34"/>
      <c r="R95" s="34"/>
      <c r="S95" s="34"/>
      <c r="T95" s="34"/>
      <c r="U95" s="34"/>
      <c r="V95" s="66">
        <f t="shared" si="64"/>
        <v>636.78601000000003</v>
      </c>
      <c r="W95" s="34">
        <v>636.78601000000003</v>
      </c>
      <c r="X95" s="34"/>
      <c r="Y95" s="34"/>
      <c r="Z95" s="34"/>
      <c r="AA95" s="34"/>
      <c r="AB95" s="34"/>
      <c r="AC95" s="34"/>
      <c r="AD95" s="34"/>
      <c r="AE95" s="34"/>
      <c r="AF95" s="34"/>
      <c r="AG95" s="34"/>
      <c r="AH95" s="34"/>
      <c r="AI95" s="34">
        <f t="shared" si="283"/>
        <v>0</v>
      </c>
      <c r="AJ95" s="34"/>
      <c r="AK95" s="34"/>
      <c r="AL95" s="34"/>
      <c r="AM95" s="34"/>
      <c r="AN95" s="34"/>
      <c r="AO95" s="34"/>
      <c r="AP95" s="34"/>
      <c r="AQ95" s="34"/>
      <c r="AR95" s="34"/>
      <c r="AS95" s="34"/>
      <c r="AT95" s="34"/>
      <c r="AU95" s="34"/>
      <c r="AV95" s="34"/>
      <c r="AW95" s="34"/>
      <c r="AX95" s="34"/>
      <c r="AY95" s="34"/>
      <c r="AZ95" s="34"/>
      <c r="BA95" s="245"/>
      <c r="BB95" s="245"/>
      <c r="BC95" s="245"/>
      <c r="BD95" s="245"/>
      <c r="BE95" s="245"/>
      <c r="BF95" s="34"/>
      <c r="BG95" s="245"/>
      <c r="BH95" s="245"/>
      <c r="BI95" s="245"/>
      <c r="BJ95" s="245"/>
      <c r="BK95" s="34"/>
      <c r="BL95" s="34"/>
      <c r="BM95" s="34"/>
      <c r="BN95" s="34"/>
      <c r="BO95" s="245"/>
      <c r="BP95" s="245"/>
      <c r="BQ95" s="245"/>
      <c r="BR95" s="245"/>
      <c r="BS95" s="245"/>
      <c r="BT95" s="245"/>
      <c r="BU95" s="245"/>
      <c r="BV95" s="245"/>
      <c r="BW95" s="245"/>
      <c r="BX95" s="245"/>
      <c r="BY95" s="245"/>
      <c r="BZ95" s="245"/>
      <c r="CA95" s="34"/>
      <c r="CB95" s="34"/>
      <c r="CC95" s="245"/>
      <c r="CD95" s="245"/>
      <c r="CE95" s="245"/>
      <c r="CF95" s="245"/>
      <c r="CG95" s="34"/>
      <c r="CH95" s="34"/>
      <c r="CI95" s="245"/>
      <c r="CJ95" s="245"/>
      <c r="CK95" s="245"/>
      <c r="CL95" s="245"/>
      <c r="CM95" s="245"/>
      <c r="CN95" s="245"/>
      <c r="CO95" s="34"/>
      <c r="CP95" s="34"/>
      <c r="CQ95" s="34"/>
      <c r="CR95" s="34"/>
      <c r="CS95" s="34"/>
      <c r="CT95" s="34"/>
      <c r="CU95" s="34"/>
      <c r="CV95" s="34"/>
      <c r="CW95" s="34"/>
      <c r="CX95" s="34"/>
      <c r="CY95" s="34"/>
      <c r="CZ95" s="58"/>
      <c r="DA95" s="58"/>
      <c r="DB95" s="58"/>
      <c r="DC95" s="245"/>
      <c r="DD95" s="245"/>
      <c r="DE95" s="245"/>
      <c r="DF95" s="245"/>
      <c r="DG95" s="245"/>
      <c r="DH95" s="245"/>
      <c r="DI95" s="245"/>
      <c r="DJ95" s="245"/>
      <c r="DK95" s="34"/>
      <c r="DL95" s="34"/>
      <c r="DM95" s="34"/>
    </row>
    <row r="96" spans="1:117" s="79" customFormat="1" ht="24.75" customHeight="1" outlineLevel="2">
      <c r="A96" s="57" t="s">
        <v>119</v>
      </c>
      <c r="B96" s="60" t="s">
        <v>567</v>
      </c>
      <c r="C96" s="282" t="s">
        <v>130</v>
      </c>
      <c r="D96" s="282" t="s">
        <v>198</v>
      </c>
      <c r="E96" s="303" t="s">
        <v>21</v>
      </c>
      <c r="F96" s="303"/>
      <c r="G96" s="245" t="s">
        <v>102</v>
      </c>
      <c r="H96" s="245">
        <v>23.59</v>
      </c>
      <c r="I96" s="245">
        <v>22.18</v>
      </c>
      <c r="J96" s="245">
        <v>2019</v>
      </c>
      <c r="K96" s="245">
        <v>2019</v>
      </c>
      <c r="L96" s="245"/>
      <c r="M96" s="34">
        <f t="shared" si="316"/>
        <v>0</v>
      </c>
      <c r="N96" s="34"/>
      <c r="O96" s="34">
        <f t="shared" si="317"/>
        <v>1517.492992</v>
      </c>
      <c r="P96" s="34">
        <f t="shared" si="300"/>
        <v>0</v>
      </c>
      <c r="Q96" s="34">
        <f t="shared" si="301"/>
        <v>0</v>
      </c>
      <c r="R96" s="34">
        <f t="shared" si="302"/>
        <v>0</v>
      </c>
      <c r="S96" s="34">
        <f t="shared" si="303"/>
        <v>0</v>
      </c>
      <c r="T96" s="34">
        <f t="shared" si="304"/>
        <v>0</v>
      </c>
      <c r="U96" s="34">
        <f t="shared" si="305"/>
        <v>1517.492992</v>
      </c>
      <c r="V96" s="66">
        <f t="shared" ref="V96:V147" si="324">SUBTOTAL(9,W96:AE96)</f>
        <v>1464.7441600000002</v>
      </c>
      <c r="W96" s="34">
        <v>1464.7441600000002</v>
      </c>
      <c r="X96" s="34"/>
      <c r="Y96" s="34"/>
      <c r="Z96" s="34"/>
      <c r="AA96" s="34"/>
      <c r="AB96" s="34"/>
      <c r="AC96" s="34"/>
      <c r="AD96" s="34"/>
      <c r="AE96" s="34"/>
      <c r="AF96" s="34"/>
      <c r="AG96" s="34">
        <f t="shared" si="306"/>
        <v>0</v>
      </c>
      <c r="AH96" s="34">
        <f t="shared" si="307"/>
        <v>0</v>
      </c>
      <c r="AI96" s="34">
        <f t="shared" si="283"/>
        <v>0</v>
      </c>
      <c r="AJ96" s="34"/>
      <c r="AK96" s="34"/>
      <c r="AL96" s="34"/>
      <c r="AM96" s="34"/>
      <c r="AN96" s="34"/>
      <c r="AO96" s="34"/>
      <c r="AP96" s="34"/>
      <c r="AQ96" s="34"/>
      <c r="AR96" s="34"/>
      <c r="AS96" s="34">
        <f t="shared" si="308"/>
        <v>0</v>
      </c>
      <c r="AT96" s="34">
        <f t="shared" si="309"/>
        <v>0</v>
      </c>
      <c r="AU96" s="34"/>
      <c r="AV96" s="34">
        <f t="shared" si="310"/>
        <v>0</v>
      </c>
      <c r="AW96" s="34">
        <f t="shared" si="311"/>
        <v>0</v>
      </c>
      <c r="AX96" s="34"/>
      <c r="AY96" s="34">
        <f t="shared" si="318"/>
        <v>0</v>
      </c>
      <c r="AZ96" s="34">
        <f t="shared" si="319"/>
        <v>685</v>
      </c>
      <c r="BA96" s="245"/>
      <c r="BB96" s="245"/>
      <c r="BC96" s="245"/>
      <c r="BD96" s="245"/>
      <c r="BE96" s="245"/>
      <c r="BF96" s="34">
        <v>685</v>
      </c>
      <c r="BG96" s="245"/>
      <c r="BH96" s="245"/>
      <c r="BI96" s="245"/>
      <c r="BJ96" s="245"/>
      <c r="BK96" s="34"/>
      <c r="BL96" s="34"/>
      <c r="BM96" s="34">
        <f t="shared" si="312"/>
        <v>0</v>
      </c>
      <c r="BN96" s="34">
        <f t="shared" si="313"/>
        <v>0</v>
      </c>
      <c r="BO96" s="245"/>
      <c r="BP96" s="245"/>
      <c r="BQ96" s="245"/>
      <c r="BR96" s="245"/>
      <c r="BS96" s="245"/>
      <c r="BT96" s="245"/>
      <c r="BU96" s="245"/>
      <c r="BV96" s="245"/>
      <c r="BW96" s="245"/>
      <c r="BX96" s="245"/>
      <c r="BY96" s="245"/>
      <c r="BZ96" s="245"/>
      <c r="CA96" s="34">
        <f t="shared" si="320"/>
        <v>0</v>
      </c>
      <c r="CB96" s="34">
        <f t="shared" si="321"/>
        <v>832.49299199999996</v>
      </c>
      <c r="CC96" s="245"/>
      <c r="CD96" s="245"/>
      <c r="CE96" s="245"/>
      <c r="CF96" s="245"/>
      <c r="CG96" s="34"/>
      <c r="CH96" s="34">
        <v>832.49299199999996</v>
      </c>
      <c r="CI96" s="245"/>
      <c r="CJ96" s="245"/>
      <c r="CK96" s="245"/>
      <c r="CL96" s="245"/>
      <c r="CM96" s="245"/>
      <c r="CN96" s="245"/>
      <c r="CO96" s="34">
        <f t="shared" si="314"/>
        <v>0</v>
      </c>
      <c r="CP96" s="34">
        <f t="shared" si="315"/>
        <v>0</v>
      </c>
      <c r="CQ96" s="34"/>
      <c r="CR96" s="34"/>
      <c r="CS96" s="34"/>
      <c r="CT96" s="34"/>
      <c r="CU96" s="34"/>
      <c r="CV96" s="34"/>
      <c r="CW96" s="34"/>
      <c r="CX96" s="34"/>
      <c r="CY96" s="34"/>
      <c r="CZ96" s="58"/>
      <c r="DA96" s="58"/>
      <c r="DB96" s="58"/>
      <c r="DC96" s="245">
        <v>0</v>
      </c>
      <c r="DD96" s="245">
        <v>0</v>
      </c>
      <c r="DE96" s="245">
        <v>0</v>
      </c>
      <c r="DF96" s="245">
        <v>1</v>
      </c>
      <c r="DG96" s="245">
        <v>0</v>
      </c>
      <c r="DH96" s="245">
        <f t="shared" si="322"/>
        <v>1</v>
      </c>
      <c r="DI96" s="245"/>
      <c r="DJ96" s="245"/>
      <c r="DK96" s="34">
        <v>1009.8332999999997</v>
      </c>
      <c r="DL96" s="34">
        <f t="shared" si="323"/>
        <v>7304.3449074760501</v>
      </c>
      <c r="DM96" s="34">
        <v>2.27</v>
      </c>
    </row>
    <row r="97" spans="1:117" s="52" customFormat="1" ht="27" customHeight="1">
      <c r="A97" s="49" t="s">
        <v>132</v>
      </c>
      <c r="B97" s="69" t="s">
        <v>58</v>
      </c>
      <c r="C97" s="530" t="s">
        <v>365</v>
      </c>
      <c r="D97" s="531"/>
      <c r="E97" s="49" t="s">
        <v>43</v>
      </c>
      <c r="F97" s="49"/>
      <c r="G97" s="50"/>
      <c r="H97" s="27"/>
      <c r="I97" s="27"/>
      <c r="J97" s="50">
        <v>2017</v>
      </c>
      <c r="K97" s="50">
        <v>2018</v>
      </c>
      <c r="L97" s="50"/>
      <c r="M97" s="27">
        <f t="shared" ref="M97:BP97" si="325">SUM(M98:M112)</f>
        <v>2955.3719999999998</v>
      </c>
      <c r="N97" s="27"/>
      <c r="O97" s="27">
        <f t="shared" si="325"/>
        <v>2558.0879999999997</v>
      </c>
      <c r="P97" s="27">
        <f t="shared" si="325"/>
        <v>272.41200000000003</v>
      </c>
      <c r="Q97" s="27">
        <f t="shared" si="325"/>
        <v>272.41200000000003</v>
      </c>
      <c r="R97" s="27">
        <f t="shared" si="325"/>
        <v>680</v>
      </c>
      <c r="S97" s="27">
        <f t="shared" si="325"/>
        <v>680</v>
      </c>
      <c r="T97" s="27">
        <f t="shared" si="325"/>
        <v>751.11</v>
      </c>
      <c r="U97" s="27">
        <f t="shared" si="325"/>
        <v>353.82599999999996</v>
      </c>
      <c r="V97" s="27">
        <f t="shared" si="325"/>
        <v>353.82600000000002</v>
      </c>
      <c r="W97" s="27">
        <f>SUM(W98:W112)</f>
        <v>353.82600000000002</v>
      </c>
      <c r="X97" s="27">
        <f t="shared" si="325"/>
        <v>0</v>
      </c>
      <c r="Y97" s="27">
        <f t="shared" si="325"/>
        <v>0</v>
      </c>
      <c r="Z97" s="27">
        <f t="shared" si="325"/>
        <v>0</v>
      </c>
      <c r="AA97" s="27">
        <f t="shared" si="325"/>
        <v>0</v>
      </c>
      <c r="AB97" s="27">
        <f t="shared" si="325"/>
        <v>0</v>
      </c>
      <c r="AC97" s="27">
        <f t="shared" si="325"/>
        <v>0</v>
      </c>
      <c r="AD97" s="27">
        <f t="shared" si="325"/>
        <v>0</v>
      </c>
      <c r="AE97" s="27">
        <f t="shared" si="325"/>
        <v>0</v>
      </c>
      <c r="AF97" s="27"/>
      <c r="AG97" s="27">
        <f t="shared" si="325"/>
        <v>751.11</v>
      </c>
      <c r="AH97" s="27">
        <f>SUM(AH98:AH112)</f>
        <v>751.11</v>
      </c>
      <c r="AI97" s="27">
        <f t="shared" si="283"/>
        <v>0</v>
      </c>
      <c r="AJ97" s="27">
        <f t="shared" si="325"/>
        <v>0</v>
      </c>
      <c r="AK97" s="27">
        <f t="shared" si="325"/>
        <v>0</v>
      </c>
      <c r="AL97" s="27">
        <f t="shared" si="325"/>
        <v>0</v>
      </c>
      <c r="AM97" s="27">
        <f t="shared" si="325"/>
        <v>0</v>
      </c>
      <c r="AN97" s="27">
        <f t="shared" si="325"/>
        <v>0</v>
      </c>
      <c r="AO97" s="27">
        <f t="shared" si="325"/>
        <v>0</v>
      </c>
      <c r="AP97" s="27">
        <f t="shared" si="325"/>
        <v>0</v>
      </c>
      <c r="AQ97" s="27">
        <f t="shared" si="325"/>
        <v>0</v>
      </c>
      <c r="AR97" s="27">
        <f t="shared" si="325"/>
        <v>0</v>
      </c>
      <c r="AS97" s="27">
        <f t="shared" si="325"/>
        <v>500.74</v>
      </c>
      <c r="AT97" s="27">
        <f t="shared" si="325"/>
        <v>500.74</v>
      </c>
      <c r="AU97" s="27"/>
      <c r="AV97" s="27">
        <f t="shared" si="325"/>
        <v>0</v>
      </c>
      <c r="AW97" s="27">
        <f t="shared" si="325"/>
        <v>0</v>
      </c>
      <c r="AX97" s="27"/>
      <c r="AY97" s="27">
        <f t="shared" si="325"/>
        <v>2955.3719999999998</v>
      </c>
      <c r="AZ97" s="27">
        <f t="shared" si="325"/>
        <v>2558.0879999999997</v>
      </c>
      <c r="BA97" s="27">
        <f t="shared" si="325"/>
        <v>272.41200000000003</v>
      </c>
      <c r="BB97" s="27">
        <f t="shared" si="325"/>
        <v>272.41200000000003</v>
      </c>
      <c r="BC97" s="27">
        <f t="shared" si="325"/>
        <v>680</v>
      </c>
      <c r="BD97" s="27">
        <f t="shared" si="325"/>
        <v>680</v>
      </c>
      <c r="BE97" s="27">
        <f t="shared" si="325"/>
        <v>751.11</v>
      </c>
      <c r="BF97" s="27">
        <f t="shared" si="325"/>
        <v>353.82599999999996</v>
      </c>
      <c r="BG97" s="27">
        <f t="shared" si="325"/>
        <v>751.11</v>
      </c>
      <c r="BH97" s="27">
        <f t="shared" si="325"/>
        <v>751.11</v>
      </c>
      <c r="BI97" s="27">
        <f t="shared" si="325"/>
        <v>500.74</v>
      </c>
      <c r="BJ97" s="27">
        <f t="shared" si="325"/>
        <v>500.74</v>
      </c>
      <c r="BK97" s="27">
        <f t="shared" si="325"/>
        <v>0</v>
      </c>
      <c r="BL97" s="27">
        <f t="shared" si="325"/>
        <v>0</v>
      </c>
      <c r="BM97" s="27">
        <f t="shared" si="325"/>
        <v>0</v>
      </c>
      <c r="BN97" s="27">
        <f t="shared" si="325"/>
        <v>0</v>
      </c>
      <c r="BO97" s="27">
        <f t="shared" si="325"/>
        <v>0</v>
      </c>
      <c r="BP97" s="27">
        <f t="shared" si="325"/>
        <v>0</v>
      </c>
      <c r="BQ97" s="27">
        <f t="shared" ref="BQ97:CV97" si="326">SUM(BQ98:BQ112)</f>
        <v>0</v>
      </c>
      <c r="BR97" s="27">
        <f t="shared" si="326"/>
        <v>0</v>
      </c>
      <c r="BS97" s="27">
        <f t="shared" si="326"/>
        <v>0</v>
      </c>
      <c r="BT97" s="27">
        <f t="shared" si="326"/>
        <v>0</v>
      </c>
      <c r="BU97" s="27">
        <f t="shared" si="326"/>
        <v>0</v>
      </c>
      <c r="BV97" s="27">
        <f t="shared" si="326"/>
        <v>0</v>
      </c>
      <c r="BW97" s="27">
        <f t="shared" si="326"/>
        <v>0</v>
      </c>
      <c r="BX97" s="27">
        <f t="shared" si="326"/>
        <v>0</v>
      </c>
      <c r="BY97" s="27">
        <f t="shared" si="326"/>
        <v>0</v>
      </c>
      <c r="BZ97" s="27">
        <f t="shared" si="326"/>
        <v>0</v>
      </c>
      <c r="CA97" s="27">
        <f t="shared" si="326"/>
        <v>0</v>
      </c>
      <c r="CB97" s="27">
        <f t="shared" si="326"/>
        <v>0</v>
      </c>
      <c r="CC97" s="27">
        <f t="shared" si="326"/>
        <v>0</v>
      </c>
      <c r="CD97" s="27">
        <f t="shared" si="326"/>
        <v>0</v>
      </c>
      <c r="CE97" s="27">
        <f t="shared" si="326"/>
        <v>0</v>
      </c>
      <c r="CF97" s="27">
        <f t="shared" si="326"/>
        <v>0</v>
      </c>
      <c r="CG97" s="27">
        <f t="shared" si="326"/>
        <v>0</v>
      </c>
      <c r="CH97" s="27">
        <f t="shared" si="326"/>
        <v>0</v>
      </c>
      <c r="CI97" s="27">
        <f t="shared" si="326"/>
        <v>0</v>
      </c>
      <c r="CJ97" s="27">
        <f t="shared" si="326"/>
        <v>0</v>
      </c>
      <c r="CK97" s="27">
        <f t="shared" si="326"/>
        <v>0</v>
      </c>
      <c r="CL97" s="27">
        <f t="shared" si="326"/>
        <v>0</v>
      </c>
      <c r="CM97" s="27">
        <f t="shared" si="326"/>
        <v>0</v>
      </c>
      <c r="CN97" s="27">
        <f t="shared" si="326"/>
        <v>0</v>
      </c>
      <c r="CO97" s="27">
        <f t="shared" si="326"/>
        <v>0</v>
      </c>
      <c r="CP97" s="27">
        <f t="shared" si="326"/>
        <v>0</v>
      </c>
      <c r="CQ97" s="27">
        <f t="shared" si="326"/>
        <v>0</v>
      </c>
      <c r="CR97" s="27">
        <f t="shared" si="326"/>
        <v>0</v>
      </c>
      <c r="CS97" s="27">
        <f t="shared" si="326"/>
        <v>0</v>
      </c>
      <c r="CT97" s="27">
        <f t="shared" si="326"/>
        <v>0</v>
      </c>
      <c r="CU97" s="27">
        <f t="shared" si="326"/>
        <v>0</v>
      </c>
      <c r="CV97" s="27">
        <f t="shared" si="326"/>
        <v>0</v>
      </c>
      <c r="CW97" s="27">
        <f t="shared" ref="CW97:DB97" si="327">SUM(CW98:CW112)</f>
        <v>0</v>
      </c>
      <c r="CX97" s="27">
        <f t="shared" si="327"/>
        <v>0</v>
      </c>
      <c r="CY97" s="27">
        <f t="shared" si="327"/>
        <v>0</v>
      </c>
      <c r="CZ97" s="27">
        <f t="shared" si="327"/>
        <v>0</v>
      </c>
      <c r="DA97" s="27">
        <f t="shared" si="327"/>
        <v>0</v>
      </c>
      <c r="DB97" s="27">
        <f t="shared" si="327"/>
        <v>0</v>
      </c>
      <c r="DC97" s="51"/>
      <c r="DD97" s="51"/>
      <c r="DE97" s="51"/>
      <c r="DF97" s="51"/>
      <c r="DG97" s="51"/>
      <c r="DH97" s="51"/>
      <c r="DI97" s="27"/>
      <c r="DJ97" s="27"/>
      <c r="DK97" s="27"/>
      <c r="DL97" s="27">
        <f>+DL98+DL99</f>
        <v>892.75086809999993</v>
      </c>
      <c r="DM97" s="27"/>
    </row>
    <row r="98" spans="1:117" s="59" customFormat="1" ht="27" customHeight="1" outlineLevel="2">
      <c r="A98" s="57" t="s">
        <v>128</v>
      </c>
      <c r="B98" s="60" t="s">
        <v>223</v>
      </c>
      <c r="C98" s="528" t="s">
        <v>129</v>
      </c>
      <c r="D98" s="60" t="s">
        <v>182</v>
      </c>
      <c r="E98" s="303" t="s">
        <v>21</v>
      </c>
      <c r="F98" s="310"/>
      <c r="G98" s="55"/>
      <c r="H98" s="55"/>
      <c r="I98" s="55"/>
      <c r="J98" s="55">
        <v>2017</v>
      </c>
      <c r="K98" s="55">
        <v>2017</v>
      </c>
      <c r="L98" s="55"/>
      <c r="M98" s="34">
        <f t="shared" ref="M98:M110" si="328">+P98+R98+T98+AG98+AS98+AV98</f>
        <v>136.20600000000002</v>
      </c>
      <c r="N98" s="34"/>
      <c r="O98" s="34">
        <f t="shared" ref="O98:O112" si="329">+Q98+S98+U98+AH98+AT98+AW98</f>
        <v>136.20600000000002</v>
      </c>
      <c r="P98" s="34">
        <f t="shared" ref="P98:U98" si="330">BA98+BO98+CC98+CQ98</f>
        <v>136.20600000000002</v>
      </c>
      <c r="Q98" s="34">
        <f t="shared" si="330"/>
        <v>136.20600000000002</v>
      </c>
      <c r="R98" s="34">
        <f t="shared" si="330"/>
        <v>0</v>
      </c>
      <c r="S98" s="34">
        <f t="shared" si="330"/>
        <v>0</v>
      </c>
      <c r="T98" s="34">
        <f t="shared" si="330"/>
        <v>0</v>
      </c>
      <c r="U98" s="34">
        <f t="shared" si="330"/>
        <v>0</v>
      </c>
      <c r="V98" s="66">
        <f t="shared" si="324"/>
        <v>0</v>
      </c>
      <c r="W98" s="34"/>
      <c r="X98" s="34"/>
      <c r="Y98" s="34"/>
      <c r="Z98" s="34"/>
      <c r="AA98" s="34"/>
      <c r="AB98" s="34"/>
      <c r="AC98" s="34"/>
      <c r="AD98" s="34"/>
      <c r="AE98" s="34"/>
      <c r="AF98" s="34"/>
      <c r="AG98" s="34">
        <f>BG98+BU98+CI98+CW98</f>
        <v>0</v>
      </c>
      <c r="AH98" s="34">
        <f>BH98+BV98+CJ98+CX98</f>
        <v>0</v>
      </c>
      <c r="AI98" s="34">
        <f t="shared" si="283"/>
        <v>0</v>
      </c>
      <c r="AJ98" s="34"/>
      <c r="AK98" s="34"/>
      <c r="AL98" s="34"/>
      <c r="AM98" s="34"/>
      <c r="AN98" s="34"/>
      <c r="AO98" s="34"/>
      <c r="AP98" s="34"/>
      <c r="AQ98" s="34"/>
      <c r="AR98" s="34"/>
      <c r="AS98" s="34">
        <f>BI98+BW98+CK98+CY98</f>
        <v>0</v>
      </c>
      <c r="AT98" s="34">
        <f>BJ98+BX98+CL98+CZ98</f>
        <v>0</v>
      </c>
      <c r="AU98" s="34"/>
      <c r="AV98" s="34">
        <f t="shared" ref="AV98:AW98" si="331">BK98+BY98+CM98+DA98</f>
        <v>0</v>
      </c>
      <c r="AW98" s="34">
        <f t="shared" si="331"/>
        <v>0</v>
      </c>
      <c r="AX98" s="34"/>
      <c r="AY98" s="34">
        <f t="shared" ref="AY98:AZ112" si="332">+BA98+BC98+BE98+BG98+BI98+BK98</f>
        <v>136.20600000000002</v>
      </c>
      <c r="AZ98" s="34">
        <f t="shared" si="332"/>
        <v>136.20600000000002</v>
      </c>
      <c r="BA98" s="184">
        <v>136.20600000000002</v>
      </c>
      <c r="BB98" s="184">
        <f>96.406+39.8</f>
        <v>136.20600000000002</v>
      </c>
      <c r="BC98" s="34"/>
      <c r="BD98" s="34"/>
      <c r="BE98" s="34"/>
      <c r="BF98" s="34"/>
      <c r="BG98" s="34"/>
      <c r="BH98" s="34"/>
      <c r="BI98" s="34"/>
      <c r="BJ98" s="34"/>
      <c r="BK98" s="34"/>
      <c r="BL98" s="34"/>
      <c r="BM98" s="34">
        <f t="shared" ref="BM98:BM112" si="333">+BO98+BQ98+BS98+BU98+BW98+BY98</f>
        <v>0</v>
      </c>
      <c r="BN98" s="34">
        <f t="shared" ref="BN98:BN112" si="334">+BP98+BR98+BT98+BV98+BX98+BZ98</f>
        <v>0</v>
      </c>
      <c r="BO98" s="245"/>
      <c r="BP98" s="245"/>
      <c r="BQ98" s="245"/>
      <c r="BR98" s="245"/>
      <c r="BS98" s="245"/>
      <c r="BT98" s="245"/>
      <c r="BU98" s="245"/>
      <c r="BV98" s="245"/>
      <c r="BW98" s="245"/>
      <c r="BX98" s="245"/>
      <c r="BY98" s="245"/>
      <c r="BZ98" s="245"/>
      <c r="CA98" s="34">
        <f t="shared" ref="CA98:CB128" si="335">+CC98+CE98+CG98+CI98+CK98+CM98</f>
        <v>0</v>
      </c>
      <c r="CB98" s="34">
        <f t="shared" si="335"/>
        <v>0</v>
      </c>
      <c r="CC98" s="245"/>
      <c r="CD98" s="245"/>
      <c r="CE98" s="245"/>
      <c r="CF98" s="245"/>
      <c r="CG98" s="245"/>
      <c r="CH98" s="245"/>
      <c r="CI98" s="245"/>
      <c r="CJ98" s="245"/>
      <c r="CK98" s="245"/>
      <c r="CL98" s="245"/>
      <c r="CM98" s="245"/>
      <c r="CN98" s="245"/>
      <c r="CO98" s="34">
        <f t="shared" ref="CO98:CO112" si="336">+CQ98+CS98+CU98+CW98+CY98+DA98</f>
        <v>0</v>
      </c>
      <c r="CP98" s="34">
        <f t="shared" ref="CP98:CP112" si="337">+CR98+CT98+CV98+CX98+CZ98+DB98</f>
        <v>0</v>
      </c>
      <c r="CQ98" s="34"/>
      <c r="CR98" s="34"/>
      <c r="CS98" s="34"/>
      <c r="CT98" s="34"/>
      <c r="CU98" s="34"/>
      <c r="CV98" s="34"/>
      <c r="CW98" s="34"/>
      <c r="CX98" s="34"/>
      <c r="CY98" s="34"/>
      <c r="CZ98" s="58"/>
      <c r="DA98" s="58"/>
      <c r="DB98" s="58"/>
      <c r="DC98" s="226">
        <v>0</v>
      </c>
      <c r="DD98" s="226">
        <v>1</v>
      </c>
      <c r="DE98" s="226">
        <v>0</v>
      </c>
      <c r="DF98" s="226">
        <v>1</v>
      </c>
      <c r="DG98" s="226">
        <v>0</v>
      </c>
      <c r="DH98" s="226">
        <f>SUM(DC98:DG98)</f>
        <v>2</v>
      </c>
      <c r="DI98" s="226"/>
      <c r="DJ98" s="226"/>
      <c r="DK98" s="34">
        <v>1</v>
      </c>
      <c r="DL98" s="34">
        <f>446375.43405/1000</f>
        <v>446.37543404999997</v>
      </c>
      <c r="DM98" s="34">
        <v>2.5992093459830472</v>
      </c>
    </row>
    <row r="99" spans="1:117" s="59" customFormat="1" ht="27" customHeight="1" outlineLevel="2">
      <c r="A99" s="57" t="s">
        <v>225</v>
      </c>
      <c r="B99" s="60" t="s">
        <v>224</v>
      </c>
      <c r="C99" s="529"/>
      <c r="D99" s="60" t="s">
        <v>191</v>
      </c>
      <c r="E99" s="303" t="s">
        <v>59</v>
      </c>
      <c r="F99" s="310"/>
      <c r="G99" s="55"/>
      <c r="H99" s="55"/>
      <c r="I99" s="55"/>
      <c r="J99" s="55">
        <v>2017</v>
      </c>
      <c r="K99" s="55">
        <v>2017</v>
      </c>
      <c r="L99" s="55"/>
      <c r="M99" s="34">
        <f t="shared" si="328"/>
        <v>136.20600000000002</v>
      </c>
      <c r="N99" s="34"/>
      <c r="O99" s="34">
        <f t="shared" si="329"/>
        <v>136.20600000000002</v>
      </c>
      <c r="P99" s="34">
        <f t="shared" ref="P99:P112" si="338">BA99+BO99+CC99+CQ99</f>
        <v>136.20600000000002</v>
      </c>
      <c r="Q99" s="34">
        <f t="shared" ref="Q99:Q112" si="339">BB99+BP99+CD99+CR99</f>
        <v>136.20600000000002</v>
      </c>
      <c r="R99" s="34">
        <f t="shared" ref="R99:R112" si="340">BC99+BQ99+CE99+CS99</f>
        <v>0</v>
      </c>
      <c r="S99" s="34">
        <f t="shared" ref="S99:S112" si="341">BD99+BR99+CF99+CT99</f>
        <v>0</v>
      </c>
      <c r="T99" s="34">
        <f t="shared" ref="T99:T112" si="342">BE99+BS99+CG99+CU99</f>
        <v>0</v>
      </c>
      <c r="U99" s="34">
        <f t="shared" ref="U99:U112" si="343">BF99+BT99+CH99+CV99</f>
        <v>0</v>
      </c>
      <c r="V99" s="66">
        <f t="shared" si="324"/>
        <v>0</v>
      </c>
      <c r="W99" s="34"/>
      <c r="X99" s="34"/>
      <c r="Y99" s="34"/>
      <c r="Z99" s="34"/>
      <c r="AA99" s="34"/>
      <c r="AB99" s="34"/>
      <c r="AC99" s="34"/>
      <c r="AD99" s="34"/>
      <c r="AE99" s="34"/>
      <c r="AF99" s="34"/>
      <c r="AG99" s="34">
        <f t="shared" ref="AG99:AG112" si="344">BG99+BU99+CI99+CW99</f>
        <v>0</v>
      </c>
      <c r="AH99" s="34">
        <f t="shared" ref="AH99:AH112" si="345">BH99+BV99+CJ99+CX99</f>
        <v>0</v>
      </c>
      <c r="AI99" s="34">
        <f t="shared" si="283"/>
        <v>0</v>
      </c>
      <c r="AJ99" s="34"/>
      <c r="AK99" s="34"/>
      <c r="AL99" s="34"/>
      <c r="AM99" s="34"/>
      <c r="AN99" s="34"/>
      <c r="AO99" s="34"/>
      <c r="AP99" s="34"/>
      <c r="AQ99" s="34"/>
      <c r="AR99" s="34"/>
      <c r="AS99" s="34">
        <f t="shared" ref="AS99:AS112" si="346">BI99+BW99+CK99+CY99</f>
        <v>0</v>
      </c>
      <c r="AT99" s="34">
        <f t="shared" ref="AT99:AT112" si="347">BJ99+BX99+CL99+CZ99</f>
        <v>0</v>
      </c>
      <c r="AU99" s="34"/>
      <c r="AV99" s="34">
        <f t="shared" ref="AV99:AV112" si="348">BK99+BY99+CM99+DA99</f>
        <v>0</v>
      </c>
      <c r="AW99" s="34">
        <f t="shared" ref="AW99:AW112" si="349">BL99+BZ99+CN99+DB99</f>
        <v>0</v>
      </c>
      <c r="AX99" s="34"/>
      <c r="AY99" s="34">
        <f t="shared" si="332"/>
        <v>136.20600000000002</v>
      </c>
      <c r="AZ99" s="34">
        <f t="shared" si="332"/>
        <v>136.20600000000002</v>
      </c>
      <c r="BA99" s="184">
        <v>136.20600000000002</v>
      </c>
      <c r="BB99" s="184">
        <f>96.406+39.8</f>
        <v>136.20600000000002</v>
      </c>
      <c r="BC99" s="34"/>
      <c r="BD99" s="34"/>
      <c r="BE99" s="34"/>
      <c r="BF99" s="34"/>
      <c r="BG99" s="34"/>
      <c r="BH99" s="34"/>
      <c r="BI99" s="34"/>
      <c r="BJ99" s="34"/>
      <c r="BK99" s="34"/>
      <c r="BL99" s="34"/>
      <c r="BM99" s="34">
        <f t="shared" si="333"/>
        <v>0</v>
      </c>
      <c r="BN99" s="34">
        <f t="shared" si="334"/>
        <v>0</v>
      </c>
      <c r="BO99" s="245"/>
      <c r="BP99" s="245"/>
      <c r="BQ99" s="245"/>
      <c r="BR99" s="245"/>
      <c r="BS99" s="245"/>
      <c r="BT99" s="245"/>
      <c r="BU99" s="245"/>
      <c r="BV99" s="245"/>
      <c r="BW99" s="245"/>
      <c r="BX99" s="245"/>
      <c r="BY99" s="245"/>
      <c r="BZ99" s="245"/>
      <c r="CA99" s="34">
        <f t="shared" si="335"/>
        <v>0</v>
      </c>
      <c r="CB99" s="34">
        <f t="shared" si="335"/>
        <v>0</v>
      </c>
      <c r="CC99" s="245"/>
      <c r="CD99" s="245"/>
      <c r="CE99" s="245"/>
      <c r="CF99" s="245"/>
      <c r="CG99" s="245"/>
      <c r="CH99" s="245"/>
      <c r="CI99" s="245"/>
      <c r="CJ99" s="245"/>
      <c r="CK99" s="245"/>
      <c r="CL99" s="245"/>
      <c r="CM99" s="245"/>
      <c r="CN99" s="245"/>
      <c r="CO99" s="34">
        <f t="shared" si="336"/>
        <v>0</v>
      </c>
      <c r="CP99" s="34">
        <f t="shared" si="337"/>
        <v>0</v>
      </c>
      <c r="CQ99" s="34"/>
      <c r="CR99" s="34"/>
      <c r="CS99" s="34"/>
      <c r="CT99" s="34"/>
      <c r="CU99" s="34"/>
      <c r="CV99" s="34"/>
      <c r="CW99" s="34"/>
      <c r="CX99" s="34"/>
      <c r="CY99" s="34"/>
      <c r="CZ99" s="58"/>
      <c r="DA99" s="58"/>
      <c r="DB99" s="58"/>
      <c r="DC99" s="226">
        <v>0</v>
      </c>
      <c r="DD99" s="226">
        <v>1</v>
      </c>
      <c r="DE99" s="226">
        <v>0</v>
      </c>
      <c r="DF99" s="226">
        <v>1</v>
      </c>
      <c r="DG99" s="226">
        <v>0</v>
      </c>
      <c r="DH99" s="226">
        <f>SUM(DC99:DG99)</f>
        <v>2</v>
      </c>
      <c r="DI99" s="226"/>
      <c r="DJ99" s="226"/>
      <c r="DK99" s="34">
        <v>1</v>
      </c>
      <c r="DL99" s="34">
        <f>446375.43405/1000</f>
        <v>446.37543404999997</v>
      </c>
      <c r="DM99" s="34">
        <v>2.5992093459830472</v>
      </c>
    </row>
    <row r="100" spans="1:117" s="59" customFormat="1" ht="27" customHeight="1" outlineLevel="2">
      <c r="A100" s="57" t="s">
        <v>226</v>
      </c>
      <c r="B100" s="60" t="s">
        <v>257</v>
      </c>
      <c r="C100" s="529"/>
      <c r="D100" s="60" t="s">
        <v>204</v>
      </c>
      <c r="E100" s="303" t="s">
        <v>21</v>
      </c>
      <c r="F100" s="310"/>
      <c r="G100" s="55"/>
      <c r="H100" s="55"/>
      <c r="I100" s="55"/>
      <c r="J100" s="55">
        <v>2020</v>
      </c>
      <c r="K100" s="55">
        <v>2020</v>
      </c>
      <c r="L100" s="55"/>
      <c r="M100" s="34">
        <f t="shared" si="328"/>
        <v>250.37</v>
      </c>
      <c r="N100" s="34"/>
      <c r="O100" s="34">
        <f t="shared" si="329"/>
        <v>250.37</v>
      </c>
      <c r="P100" s="34">
        <f t="shared" si="338"/>
        <v>0</v>
      </c>
      <c r="Q100" s="34">
        <f t="shared" si="339"/>
        <v>0</v>
      </c>
      <c r="R100" s="34">
        <f t="shared" si="340"/>
        <v>0</v>
      </c>
      <c r="S100" s="34">
        <f t="shared" si="341"/>
        <v>0</v>
      </c>
      <c r="T100" s="34">
        <f t="shared" si="342"/>
        <v>0</v>
      </c>
      <c r="U100" s="34">
        <f t="shared" si="343"/>
        <v>0</v>
      </c>
      <c r="V100" s="66">
        <f t="shared" si="324"/>
        <v>0</v>
      </c>
      <c r="W100" s="34"/>
      <c r="X100" s="34"/>
      <c r="Y100" s="34"/>
      <c r="Z100" s="34"/>
      <c r="AA100" s="34"/>
      <c r="AB100" s="34"/>
      <c r="AC100" s="34"/>
      <c r="AD100" s="34"/>
      <c r="AE100" s="34"/>
      <c r="AF100" s="34"/>
      <c r="AG100" s="34">
        <f t="shared" si="344"/>
        <v>250.37</v>
      </c>
      <c r="AH100" s="34">
        <f t="shared" si="345"/>
        <v>250.37</v>
      </c>
      <c r="AI100" s="34">
        <f t="shared" si="283"/>
        <v>0</v>
      </c>
      <c r="AJ100" s="34"/>
      <c r="AK100" s="34"/>
      <c r="AL100" s="34"/>
      <c r="AM100" s="34"/>
      <c r="AN100" s="34"/>
      <c r="AO100" s="34"/>
      <c r="AP100" s="34"/>
      <c r="AQ100" s="34"/>
      <c r="AR100" s="34"/>
      <c r="AS100" s="34">
        <f t="shared" si="346"/>
        <v>0</v>
      </c>
      <c r="AT100" s="34">
        <f t="shared" si="347"/>
        <v>0</v>
      </c>
      <c r="AU100" s="34"/>
      <c r="AV100" s="34">
        <f t="shared" si="348"/>
        <v>0</v>
      </c>
      <c r="AW100" s="34">
        <f t="shared" si="349"/>
        <v>0</v>
      </c>
      <c r="AX100" s="34"/>
      <c r="AY100" s="34">
        <f t="shared" si="332"/>
        <v>250.37</v>
      </c>
      <c r="AZ100" s="34">
        <f t="shared" si="332"/>
        <v>250.37</v>
      </c>
      <c r="BA100" s="34"/>
      <c r="BB100" s="34"/>
      <c r="BC100" s="245"/>
      <c r="BD100" s="245"/>
      <c r="BE100" s="245"/>
      <c r="BF100" s="245"/>
      <c r="BG100" s="185">
        <v>250.37</v>
      </c>
      <c r="BH100" s="185">
        <v>250.37</v>
      </c>
      <c r="BI100" s="245"/>
      <c r="BJ100" s="245"/>
      <c r="BK100" s="34"/>
      <c r="BL100" s="34"/>
      <c r="BM100" s="34">
        <f t="shared" si="333"/>
        <v>0</v>
      </c>
      <c r="BN100" s="34">
        <f t="shared" si="334"/>
        <v>0</v>
      </c>
      <c r="BO100" s="245"/>
      <c r="BP100" s="245"/>
      <c r="BQ100" s="245"/>
      <c r="BR100" s="245"/>
      <c r="BS100" s="245"/>
      <c r="BT100" s="245"/>
      <c r="BU100" s="245"/>
      <c r="BV100" s="245"/>
      <c r="BW100" s="245"/>
      <c r="BX100" s="245"/>
      <c r="BY100" s="245"/>
      <c r="BZ100" s="245"/>
      <c r="CA100" s="34">
        <f t="shared" si="335"/>
        <v>0</v>
      </c>
      <c r="CB100" s="34">
        <f t="shared" si="335"/>
        <v>0</v>
      </c>
      <c r="CC100" s="245"/>
      <c r="CD100" s="245"/>
      <c r="CE100" s="245"/>
      <c r="CF100" s="245"/>
      <c r="CG100" s="245"/>
      <c r="CH100" s="245"/>
      <c r="CI100" s="245"/>
      <c r="CJ100" s="245"/>
      <c r="CK100" s="245"/>
      <c r="CL100" s="245"/>
      <c r="CM100" s="245"/>
      <c r="CN100" s="245"/>
      <c r="CO100" s="34">
        <f t="shared" si="336"/>
        <v>0</v>
      </c>
      <c r="CP100" s="34">
        <f t="shared" si="337"/>
        <v>0</v>
      </c>
      <c r="CQ100" s="34"/>
      <c r="CR100" s="34"/>
      <c r="CS100" s="34"/>
      <c r="CT100" s="34"/>
      <c r="CU100" s="34"/>
      <c r="CV100" s="34"/>
      <c r="CW100" s="34"/>
      <c r="CX100" s="34"/>
      <c r="CY100" s="34"/>
      <c r="CZ100" s="58"/>
      <c r="DA100" s="58"/>
      <c r="DB100" s="58"/>
      <c r="DC100" s="226"/>
      <c r="DD100" s="226"/>
      <c r="DE100" s="226"/>
      <c r="DF100" s="226"/>
      <c r="DG100" s="226"/>
      <c r="DH100" s="226"/>
      <c r="DI100" s="226"/>
      <c r="DJ100" s="226"/>
      <c r="DK100" s="34"/>
      <c r="DL100" s="34"/>
      <c r="DM100" s="34"/>
    </row>
    <row r="101" spans="1:117" s="59" customFormat="1" ht="27" customHeight="1" outlineLevel="2">
      <c r="A101" s="57" t="s">
        <v>260</v>
      </c>
      <c r="B101" s="60" t="s">
        <v>258</v>
      </c>
      <c r="C101" s="529"/>
      <c r="D101" s="60" t="s">
        <v>193</v>
      </c>
      <c r="E101" s="303" t="s">
        <v>21</v>
      </c>
      <c r="F101" s="310"/>
      <c r="G101" s="55"/>
      <c r="H101" s="55"/>
      <c r="I101" s="55"/>
      <c r="J101" s="55">
        <v>2019</v>
      </c>
      <c r="K101" s="55">
        <v>2019</v>
      </c>
      <c r="L101" s="55"/>
      <c r="M101" s="34">
        <f t="shared" si="328"/>
        <v>250.37</v>
      </c>
      <c r="N101" s="34"/>
      <c r="O101" s="34">
        <f t="shared" si="329"/>
        <v>117.94199999999999</v>
      </c>
      <c r="P101" s="34">
        <f t="shared" si="338"/>
        <v>0</v>
      </c>
      <c r="Q101" s="34">
        <f t="shared" si="339"/>
        <v>0</v>
      </c>
      <c r="R101" s="34">
        <f t="shared" si="340"/>
        <v>0</v>
      </c>
      <c r="S101" s="34">
        <f t="shared" si="341"/>
        <v>0</v>
      </c>
      <c r="T101" s="34">
        <f t="shared" si="342"/>
        <v>0</v>
      </c>
      <c r="U101" s="34">
        <f t="shared" si="343"/>
        <v>117.94199999999999</v>
      </c>
      <c r="V101" s="66">
        <f t="shared" si="324"/>
        <v>117.94200000000001</v>
      </c>
      <c r="W101" s="34">
        <v>117.94200000000001</v>
      </c>
      <c r="X101" s="34"/>
      <c r="Y101" s="34"/>
      <c r="Z101" s="34"/>
      <c r="AA101" s="34"/>
      <c r="AB101" s="34"/>
      <c r="AC101" s="34"/>
      <c r="AD101" s="34"/>
      <c r="AE101" s="34"/>
      <c r="AF101" s="34"/>
      <c r="AG101" s="34">
        <f t="shared" si="344"/>
        <v>250.37</v>
      </c>
      <c r="AH101" s="34">
        <f t="shared" si="345"/>
        <v>0</v>
      </c>
      <c r="AI101" s="34">
        <f t="shared" si="283"/>
        <v>0</v>
      </c>
      <c r="AJ101" s="34"/>
      <c r="AK101" s="34"/>
      <c r="AL101" s="34"/>
      <c r="AM101" s="34"/>
      <c r="AN101" s="34"/>
      <c r="AO101" s="34"/>
      <c r="AP101" s="34"/>
      <c r="AQ101" s="34"/>
      <c r="AR101" s="34"/>
      <c r="AS101" s="34">
        <f t="shared" si="346"/>
        <v>0</v>
      </c>
      <c r="AT101" s="34">
        <f t="shared" si="347"/>
        <v>0</v>
      </c>
      <c r="AU101" s="34"/>
      <c r="AV101" s="34">
        <f t="shared" si="348"/>
        <v>0</v>
      </c>
      <c r="AW101" s="34">
        <f t="shared" si="349"/>
        <v>0</v>
      </c>
      <c r="AX101" s="34"/>
      <c r="AY101" s="34">
        <f t="shared" si="332"/>
        <v>250.37</v>
      </c>
      <c r="AZ101" s="34">
        <f t="shared" si="332"/>
        <v>117.94199999999999</v>
      </c>
      <c r="BA101" s="34"/>
      <c r="BB101" s="34"/>
      <c r="BC101" s="245"/>
      <c r="BD101" s="245"/>
      <c r="BE101" s="245"/>
      <c r="BF101" s="289">
        <v>117.94199999999999</v>
      </c>
      <c r="BG101" s="185">
        <v>250.37</v>
      </c>
      <c r="BH101" s="185">
        <v>0</v>
      </c>
      <c r="BI101" s="245"/>
      <c r="BJ101" s="245"/>
      <c r="BK101" s="34"/>
      <c r="BL101" s="34"/>
      <c r="BM101" s="34">
        <f t="shared" si="333"/>
        <v>0</v>
      </c>
      <c r="BN101" s="34">
        <f t="shared" si="334"/>
        <v>0</v>
      </c>
      <c r="BO101" s="245"/>
      <c r="BP101" s="245"/>
      <c r="BQ101" s="245"/>
      <c r="BR101" s="245"/>
      <c r="BS101" s="245"/>
      <c r="BT101" s="245"/>
      <c r="BU101" s="245"/>
      <c r="BV101" s="245"/>
      <c r="BW101" s="245"/>
      <c r="BX101" s="245"/>
      <c r="BY101" s="245"/>
      <c r="BZ101" s="245"/>
      <c r="CA101" s="34">
        <f t="shared" si="335"/>
        <v>0</v>
      </c>
      <c r="CB101" s="34">
        <f t="shared" si="335"/>
        <v>0</v>
      </c>
      <c r="CC101" s="245"/>
      <c r="CD101" s="245"/>
      <c r="CE101" s="245"/>
      <c r="CF101" s="245"/>
      <c r="CG101" s="245"/>
      <c r="CH101" s="245"/>
      <c r="CI101" s="245"/>
      <c r="CJ101" s="245"/>
      <c r="CK101" s="245"/>
      <c r="CL101" s="245"/>
      <c r="CM101" s="245"/>
      <c r="CN101" s="245"/>
      <c r="CO101" s="34">
        <f t="shared" si="336"/>
        <v>0</v>
      </c>
      <c r="CP101" s="34">
        <f t="shared" si="337"/>
        <v>0</v>
      </c>
      <c r="CQ101" s="34"/>
      <c r="CR101" s="34"/>
      <c r="CS101" s="34"/>
      <c r="CT101" s="34"/>
      <c r="CU101" s="34"/>
      <c r="CV101" s="34"/>
      <c r="CW101" s="34"/>
      <c r="CX101" s="34"/>
      <c r="CY101" s="34"/>
      <c r="CZ101" s="58"/>
      <c r="DA101" s="58"/>
      <c r="DB101" s="58"/>
      <c r="DC101" s="226"/>
      <c r="DD101" s="226"/>
      <c r="DE101" s="226"/>
      <c r="DF101" s="226"/>
      <c r="DG101" s="226"/>
      <c r="DH101" s="226"/>
      <c r="DI101" s="226"/>
      <c r="DJ101" s="226"/>
      <c r="DK101" s="34"/>
      <c r="DL101" s="34"/>
      <c r="DM101" s="34"/>
    </row>
    <row r="102" spans="1:117" s="59" customFormat="1" ht="27" customHeight="1" outlineLevel="2">
      <c r="A102" s="57" t="s">
        <v>261</v>
      </c>
      <c r="B102" s="60" t="s">
        <v>259</v>
      </c>
      <c r="C102" s="529"/>
      <c r="D102" s="60" t="s">
        <v>192</v>
      </c>
      <c r="E102" s="303" t="s">
        <v>21</v>
      </c>
      <c r="F102" s="310"/>
      <c r="G102" s="55"/>
      <c r="H102" s="55"/>
      <c r="I102" s="55"/>
      <c r="J102" s="55">
        <v>2020</v>
      </c>
      <c r="K102" s="55">
        <v>2020</v>
      </c>
      <c r="L102" s="55"/>
      <c r="M102" s="34">
        <f t="shared" si="328"/>
        <v>250.37</v>
      </c>
      <c r="N102" s="34"/>
      <c r="O102" s="34">
        <f t="shared" si="329"/>
        <v>250.37</v>
      </c>
      <c r="P102" s="34">
        <f t="shared" si="338"/>
        <v>0</v>
      </c>
      <c r="Q102" s="34">
        <f t="shared" si="339"/>
        <v>0</v>
      </c>
      <c r="R102" s="34">
        <f t="shared" si="340"/>
        <v>0</v>
      </c>
      <c r="S102" s="34">
        <f t="shared" si="341"/>
        <v>0</v>
      </c>
      <c r="T102" s="34">
        <f t="shared" si="342"/>
        <v>0</v>
      </c>
      <c r="U102" s="34">
        <f t="shared" si="343"/>
        <v>0</v>
      </c>
      <c r="V102" s="66">
        <f>SUBTOTAL(9,W102:AE102)</f>
        <v>0</v>
      </c>
      <c r="W102" s="34"/>
      <c r="X102" s="34"/>
      <c r="Y102" s="34"/>
      <c r="Z102" s="34"/>
      <c r="AA102" s="34"/>
      <c r="AB102" s="34"/>
      <c r="AC102" s="34"/>
      <c r="AD102" s="34"/>
      <c r="AE102" s="34"/>
      <c r="AF102" s="34"/>
      <c r="AG102" s="34">
        <f t="shared" si="344"/>
        <v>250.37</v>
      </c>
      <c r="AH102" s="34">
        <f t="shared" si="345"/>
        <v>250.37</v>
      </c>
      <c r="AI102" s="34">
        <f t="shared" si="283"/>
        <v>0</v>
      </c>
      <c r="AJ102" s="34"/>
      <c r="AK102" s="34"/>
      <c r="AL102" s="34"/>
      <c r="AM102" s="34"/>
      <c r="AN102" s="34"/>
      <c r="AO102" s="34"/>
      <c r="AP102" s="34"/>
      <c r="AQ102" s="34"/>
      <c r="AR102" s="34"/>
      <c r="AS102" s="34">
        <f t="shared" si="346"/>
        <v>0</v>
      </c>
      <c r="AT102" s="34">
        <f t="shared" si="347"/>
        <v>0</v>
      </c>
      <c r="AU102" s="34"/>
      <c r="AV102" s="34">
        <f t="shared" si="348"/>
        <v>0</v>
      </c>
      <c r="AW102" s="34">
        <f t="shared" si="349"/>
        <v>0</v>
      </c>
      <c r="AX102" s="34"/>
      <c r="AY102" s="34">
        <f t="shared" si="332"/>
        <v>250.37</v>
      </c>
      <c r="AZ102" s="34">
        <f t="shared" si="332"/>
        <v>250.37</v>
      </c>
      <c r="BA102" s="34"/>
      <c r="BB102" s="34"/>
      <c r="BC102" s="245"/>
      <c r="BD102" s="245"/>
      <c r="BE102" s="245"/>
      <c r="BF102" s="245"/>
      <c r="BG102" s="185">
        <v>250.37</v>
      </c>
      <c r="BH102" s="185">
        <v>250.37</v>
      </c>
      <c r="BI102" s="245"/>
      <c r="BJ102" s="245"/>
      <c r="BK102" s="34"/>
      <c r="BL102" s="34"/>
      <c r="BM102" s="34">
        <f t="shared" si="333"/>
        <v>0</v>
      </c>
      <c r="BN102" s="34">
        <f t="shared" si="334"/>
        <v>0</v>
      </c>
      <c r="BO102" s="245"/>
      <c r="BP102" s="245"/>
      <c r="BQ102" s="245"/>
      <c r="BR102" s="245"/>
      <c r="BS102" s="245"/>
      <c r="BT102" s="245"/>
      <c r="BU102" s="245"/>
      <c r="BV102" s="245"/>
      <c r="BW102" s="245"/>
      <c r="BX102" s="245"/>
      <c r="BY102" s="245"/>
      <c r="BZ102" s="245"/>
      <c r="CA102" s="34">
        <f t="shared" si="335"/>
        <v>0</v>
      </c>
      <c r="CB102" s="34">
        <f t="shared" si="335"/>
        <v>0</v>
      </c>
      <c r="CC102" s="245"/>
      <c r="CD102" s="245"/>
      <c r="CE102" s="245"/>
      <c r="CF102" s="245"/>
      <c r="CG102" s="245"/>
      <c r="CH102" s="245"/>
      <c r="CI102" s="245"/>
      <c r="CJ102" s="245"/>
      <c r="CK102" s="245"/>
      <c r="CL102" s="245"/>
      <c r="CM102" s="245"/>
      <c r="CN102" s="245"/>
      <c r="CO102" s="34">
        <f t="shared" si="336"/>
        <v>0</v>
      </c>
      <c r="CP102" s="34">
        <f t="shared" si="337"/>
        <v>0</v>
      </c>
      <c r="CQ102" s="34"/>
      <c r="CR102" s="34"/>
      <c r="CS102" s="34"/>
      <c r="CT102" s="34"/>
      <c r="CU102" s="34"/>
      <c r="CV102" s="34"/>
      <c r="CW102" s="34"/>
      <c r="CX102" s="34"/>
      <c r="CY102" s="34"/>
      <c r="CZ102" s="58"/>
      <c r="DA102" s="58"/>
      <c r="DB102" s="58"/>
      <c r="DC102" s="226"/>
      <c r="DD102" s="226"/>
      <c r="DE102" s="226"/>
      <c r="DF102" s="226"/>
      <c r="DG102" s="226"/>
      <c r="DH102" s="226"/>
      <c r="DI102" s="226"/>
      <c r="DJ102" s="226"/>
      <c r="DK102" s="34"/>
      <c r="DL102" s="34"/>
      <c r="DM102" s="34"/>
    </row>
    <row r="103" spans="1:117" s="59" customFormat="1" ht="27" customHeight="1" outlineLevel="2">
      <c r="A103" s="57" t="s">
        <v>262</v>
      </c>
      <c r="B103" s="60" t="s">
        <v>263</v>
      </c>
      <c r="C103" s="529"/>
      <c r="D103" s="60" t="s">
        <v>197</v>
      </c>
      <c r="E103" s="303" t="s">
        <v>21</v>
      </c>
      <c r="F103" s="310"/>
      <c r="G103" s="55"/>
      <c r="H103" s="55"/>
      <c r="I103" s="55"/>
      <c r="J103" s="55">
        <v>2020</v>
      </c>
      <c r="K103" s="55">
        <v>2020</v>
      </c>
      <c r="L103" s="55"/>
      <c r="M103" s="34">
        <f t="shared" si="328"/>
        <v>250.37</v>
      </c>
      <c r="N103" s="34"/>
      <c r="O103" s="34">
        <f t="shared" si="329"/>
        <v>250.37</v>
      </c>
      <c r="P103" s="34">
        <f t="shared" si="338"/>
        <v>0</v>
      </c>
      <c r="Q103" s="34">
        <f t="shared" si="339"/>
        <v>0</v>
      </c>
      <c r="R103" s="34">
        <f t="shared" si="340"/>
        <v>0</v>
      </c>
      <c r="S103" s="34">
        <f t="shared" si="341"/>
        <v>0</v>
      </c>
      <c r="T103" s="34">
        <f t="shared" si="342"/>
        <v>250.37</v>
      </c>
      <c r="U103" s="34">
        <f t="shared" si="343"/>
        <v>0</v>
      </c>
      <c r="V103" s="66">
        <f t="shared" si="324"/>
        <v>0</v>
      </c>
      <c r="W103" s="34"/>
      <c r="X103" s="34"/>
      <c r="Y103" s="34"/>
      <c r="Z103" s="34"/>
      <c r="AA103" s="34"/>
      <c r="AB103" s="34"/>
      <c r="AC103" s="34"/>
      <c r="AD103" s="34"/>
      <c r="AE103" s="34"/>
      <c r="AF103" s="34"/>
      <c r="AG103" s="34">
        <f t="shared" si="344"/>
        <v>0</v>
      </c>
      <c r="AH103" s="34">
        <f t="shared" si="345"/>
        <v>250.37</v>
      </c>
      <c r="AI103" s="34">
        <f t="shared" si="283"/>
        <v>0</v>
      </c>
      <c r="AJ103" s="34"/>
      <c r="AK103" s="34"/>
      <c r="AL103" s="34"/>
      <c r="AM103" s="34"/>
      <c r="AN103" s="34"/>
      <c r="AO103" s="34"/>
      <c r="AP103" s="34"/>
      <c r="AQ103" s="34"/>
      <c r="AR103" s="34"/>
      <c r="AS103" s="34">
        <f t="shared" si="346"/>
        <v>0</v>
      </c>
      <c r="AT103" s="34">
        <f t="shared" si="347"/>
        <v>0</v>
      </c>
      <c r="AU103" s="34"/>
      <c r="AV103" s="34">
        <f t="shared" si="348"/>
        <v>0</v>
      </c>
      <c r="AW103" s="34">
        <f t="shared" si="349"/>
        <v>0</v>
      </c>
      <c r="AX103" s="34"/>
      <c r="AY103" s="34">
        <f t="shared" si="332"/>
        <v>250.37</v>
      </c>
      <c r="AZ103" s="34">
        <f t="shared" si="332"/>
        <v>250.37</v>
      </c>
      <c r="BA103" s="34"/>
      <c r="BB103" s="34"/>
      <c r="BC103" s="185"/>
      <c r="BD103" s="185"/>
      <c r="BE103" s="185">
        <v>250.37</v>
      </c>
      <c r="BF103" s="185">
        <v>0</v>
      </c>
      <c r="BG103" s="245"/>
      <c r="BH103" s="245">
        <v>250.37</v>
      </c>
      <c r="BI103" s="245"/>
      <c r="BJ103" s="245"/>
      <c r="BK103" s="34"/>
      <c r="BL103" s="34"/>
      <c r="BM103" s="34">
        <f t="shared" si="333"/>
        <v>0</v>
      </c>
      <c r="BN103" s="34">
        <f t="shared" si="334"/>
        <v>0</v>
      </c>
      <c r="BO103" s="245"/>
      <c r="BP103" s="245"/>
      <c r="BQ103" s="245"/>
      <c r="BR103" s="245"/>
      <c r="BS103" s="245"/>
      <c r="BT103" s="245"/>
      <c r="BU103" s="245"/>
      <c r="BV103" s="245"/>
      <c r="BW103" s="245"/>
      <c r="BX103" s="245"/>
      <c r="BY103" s="245"/>
      <c r="BZ103" s="245"/>
      <c r="CA103" s="34">
        <f t="shared" si="335"/>
        <v>0</v>
      </c>
      <c r="CB103" s="34">
        <f t="shared" si="335"/>
        <v>0</v>
      </c>
      <c r="CC103" s="245"/>
      <c r="CD103" s="245"/>
      <c r="CE103" s="245"/>
      <c r="CF103" s="245"/>
      <c r="CG103" s="245"/>
      <c r="CH103" s="245"/>
      <c r="CI103" s="245"/>
      <c r="CJ103" s="245"/>
      <c r="CK103" s="245"/>
      <c r="CL103" s="245"/>
      <c r="CM103" s="245"/>
      <c r="CN103" s="245"/>
      <c r="CO103" s="34">
        <f t="shared" si="336"/>
        <v>0</v>
      </c>
      <c r="CP103" s="34">
        <f t="shared" si="337"/>
        <v>0</v>
      </c>
      <c r="CQ103" s="34"/>
      <c r="CR103" s="34"/>
      <c r="CS103" s="34"/>
      <c r="CT103" s="34"/>
      <c r="CU103" s="34"/>
      <c r="CV103" s="34"/>
      <c r="CW103" s="34"/>
      <c r="CX103" s="34"/>
      <c r="CY103" s="34"/>
      <c r="CZ103" s="58"/>
      <c r="DA103" s="58"/>
      <c r="DB103" s="58"/>
      <c r="DC103" s="226"/>
      <c r="DD103" s="226"/>
      <c r="DE103" s="226"/>
      <c r="DF103" s="226"/>
      <c r="DG103" s="226"/>
      <c r="DH103" s="226"/>
      <c r="DI103" s="226"/>
      <c r="DJ103" s="226"/>
      <c r="DK103" s="34"/>
      <c r="DL103" s="34"/>
      <c r="DM103" s="34"/>
    </row>
    <row r="104" spans="1:117" s="59" customFormat="1" ht="27" customHeight="1" outlineLevel="2">
      <c r="A104" s="57" t="s">
        <v>264</v>
      </c>
      <c r="B104" s="60" t="s">
        <v>589</v>
      </c>
      <c r="C104" s="529"/>
      <c r="D104" s="60" t="s">
        <v>363</v>
      </c>
      <c r="E104" s="303" t="s">
        <v>21</v>
      </c>
      <c r="F104" s="310"/>
      <c r="G104" s="55"/>
      <c r="H104" s="55"/>
      <c r="I104" s="55"/>
      <c r="J104" s="55">
        <v>2019</v>
      </c>
      <c r="K104" s="55">
        <v>2019</v>
      </c>
      <c r="L104" s="333" t="s">
        <v>605</v>
      </c>
      <c r="M104" s="34">
        <f t="shared" si="328"/>
        <v>250.37</v>
      </c>
      <c r="N104" s="66" t="s">
        <v>606</v>
      </c>
      <c r="O104" s="342">
        <f t="shared" si="329"/>
        <v>117.94199999999999</v>
      </c>
      <c r="P104" s="34">
        <f t="shared" si="338"/>
        <v>0</v>
      </c>
      <c r="Q104" s="34">
        <f t="shared" si="339"/>
        <v>0</v>
      </c>
      <c r="R104" s="34">
        <f t="shared" si="340"/>
        <v>0</v>
      </c>
      <c r="S104" s="34">
        <f t="shared" si="341"/>
        <v>0</v>
      </c>
      <c r="T104" s="34">
        <f t="shared" si="342"/>
        <v>250.37</v>
      </c>
      <c r="U104" s="34">
        <f t="shared" si="343"/>
        <v>117.94199999999999</v>
      </c>
      <c r="V104" s="66">
        <f t="shared" si="324"/>
        <v>0</v>
      </c>
      <c r="W104" s="34"/>
      <c r="X104" s="34"/>
      <c r="Y104" s="34"/>
      <c r="Z104" s="34"/>
      <c r="AA104" s="34"/>
      <c r="AB104" s="34"/>
      <c r="AC104" s="34"/>
      <c r="AD104" s="34"/>
      <c r="AE104" s="34"/>
      <c r="AF104" s="34"/>
      <c r="AG104" s="34">
        <f t="shared" si="344"/>
        <v>0</v>
      </c>
      <c r="AH104" s="34">
        <f t="shared" si="345"/>
        <v>0</v>
      </c>
      <c r="AI104" s="34">
        <f t="shared" si="283"/>
        <v>0</v>
      </c>
      <c r="AJ104" s="34"/>
      <c r="AK104" s="34"/>
      <c r="AL104" s="34"/>
      <c r="AM104" s="34"/>
      <c r="AN104" s="34"/>
      <c r="AO104" s="34"/>
      <c r="AP104" s="34"/>
      <c r="AQ104" s="34"/>
      <c r="AR104" s="34"/>
      <c r="AS104" s="34">
        <f t="shared" si="346"/>
        <v>0</v>
      </c>
      <c r="AT104" s="34">
        <f t="shared" si="347"/>
        <v>0</v>
      </c>
      <c r="AU104" s="34"/>
      <c r="AV104" s="34">
        <f t="shared" si="348"/>
        <v>0</v>
      </c>
      <c r="AW104" s="34">
        <f t="shared" si="349"/>
        <v>0</v>
      </c>
      <c r="AX104" s="34"/>
      <c r="AY104" s="34">
        <f t="shared" si="332"/>
        <v>250.37</v>
      </c>
      <c r="AZ104" s="34">
        <f t="shared" si="332"/>
        <v>117.94199999999999</v>
      </c>
      <c r="BA104" s="34"/>
      <c r="BB104" s="34"/>
      <c r="BC104" s="185"/>
      <c r="BD104" s="185"/>
      <c r="BE104" s="185">
        <v>250.37</v>
      </c>
      <c r="BF104" s="289">
        <v>117.94199999999999</v>
      </c>
      <c r="BG104" s="245"/>
      <c r="BH104" s="245"/>
      <c r="BI104" s="245"/>
      <c r="BJ104" s="245"/>
      <c r="BK104" s="34"/>
      <c r="BL104" s="34"/>
      <c r="BM104" s="34">
        <f t="shared" si="333"/>
        <v>0</v>
      </c>
      <c r="BN104" s="34">
        <f t="shared" si="334"/>
        <v>0</v>
      </c>
      <c r="BO104" s="245"/>
      <c r="BP104" s="245"/>
      <c r="BQ104" s="245"/>
      <c r="BR104" s="245"/>
      <c r="BS104" s="245"/>
      <c r="BT104" s="245"/>
      <c r="BU104" s="245"/>
      <c r="BV104" s="245"/>
      <c r="BW104" s="245"/>
      <c r="BX104" s="245"/>
      <c r="BY104" s="245"/>
      <c r="BZ104" s="245"/>
      <c r="CA104" s="34">
        <f t="shared" si="335"/>
        <v>0</v>
      </c>
      <c r="CB104" s="34">
        <f t="shared" si="335"/>
        <v>0</v>
      </c>
      <c r="CC104" s="245"/>
      <c r="CD104" s="245"/>
      <c r="CE104" s="245"/>
      <c r="CF104" s="245"/>
      <c r="CG104" s="245"/>
      <c r="CH104" s="245"/>
      <c r="CI104" s="245"/>
      <c r="CJ104" s="245"/>
      <c r="CK104" s="245"/>
      <c r="CL104" s="245"/>
      <c r="CM104" s="245"/>
      <c r="CN104" s="245"/>
      <c r="CO104" s="34">
        <f t="shared" si="336"/>
        <v>0</v>
      </c>
      <c r="CP104" s="34">
        <f t="shared" si="337"/>
        <v>0</v>
      </c>
      <c r="CQ104" s="34"/>
      <c r="CR104" s="34"/>
      <c r="CS104" s="34"/>
      <c r="CT104" s="34"/>
      <c r="CU104" s="34"/>
      <c r="CV104" s="34"/>
      <c r="CW104" s="34"/>
      <c r="CX104" s="34"/>
      <c r="CY104" s="34"/>
      <c r="CZ104" s="58"/>
      <c r="DA104" s="58"/>
      <c r="DB104" s="58"/>
      <c r="DC104" s="226"/>
      <c r="DD104" s="226"/>
      <c r="DE104" s="226"/>
      <c r="DF104" s="226"/>
      <c r="DG104" s="226"/>
      <c r="DH104" s="226"/>
      <c r="DI104" s="226"/>
      <c r="DJ104" s="226"/>
      <c r="DK104" s="34"/>
      <c r="DL104" s="34"/>
      <c r="DM104" s="34"/>
    </row>
    <row r="105" spans="1:117" s="59" customFormat="1" ht="27" customHeight="1" outlineLevel="2">
      <c r="A105" s="57" t="s">
        <v>265</v>
      </c>
      <c r="B105" s="60" t="s">
        <v>267</v>
      </c>
      <c r="C105" s="529"/>
      <c r="D105" s="60" t="s">
        <v>362</v>
      </c>
      <c r="E105" s="303" t="s">
        <v>21</v>
      </c>
      <c r="F105" s="310"/>
      <c r="G105" s="55"/>
      <c r="H105" s="55"/>
      <c r="I105" s="55"/>
      <c r="J105" s="55">
        <v>2019</v>
      </c>
      <c r="K105" s="55">
        <v>2019</v>
      </c>
      <c r="L105" s="55"/>
      <c r="M105" s="34">
        <f t="shared" si="328"/>
        <v>250.37</v>
      </c>
      <c r="N105" s="34"/>
      <c r="O105" s="34">
        <f t="shared" si="329"/>
        <v>117.94199999999999</v>
      </c>
      <c r="P105" s="34">
        <f t="shared" si="338"/>
        <v>0</v>
      </c>
      <c r="Q105" s="34">
        <f t="shared" si="339"/>
        <v>0</v>
      </c>
      <c r="R105" s="34">
        <f t="shared" si="340"/>
        <v>0</v>
      </c>
      <c r="S105" s="34">
        <f t="shared" si="341"/>
        <v>0</v>
      </c>
      <c r="T105" s="34">
        <f t="shared" si="342"/>
        <v>250.37</v>
      </c>
      <c r="U105" s="34">
        <f t="shared" si="343"/>
        <v>117.94199999999999</v>
      </c>
      <c r="V105" s="66">
        <f t="shared" si="324"/>
        <v>117.94200000000001</v>
      </c>
      <c r="W105" s="34">
        <v>117.94200000000001</v>
      </c>
      <c r="X105" s="34"/>
      <c r="Y105" s="34"/>
      <c r="Z105" s="34"/>
      <c r="AA105" s="34"/>
      <c r="AB105" s="34"/>
      <c r="AC105" s="34"/>
      <c r="AD105" s="34"/>
      <c r="AE105" s="34"/>
      <c r="AF105" s="34"/>
      <c r="AG105" s="34">
        <f t="shared" si="344"/>
        <v>0</v>
      </c>
      <c r="AH105" s="34">
        <f t="shared" si="345"/>
        <v>0</v>
      </c>
      <c r="AI105" s="34">
        <f t="shared" si="283"/>
        <v>0</v>
      </c>
      <c r="AJ105" s="34"/>
      <c r="AK105" s="34"/>
      <c r="AL105" s="34"/>
      <c r="AM105" s="34"/>
      <c r="AN105" s="34"/>
      <c r="AO105" s="34"/>
      <c r="AP105" s="34"/>
      <c r="AQ105" s="34"/>
      <c r="AR105" s="34"/>
      <c r="AS105" s="34">
        <f t="shared" si="346"/>
        <v>0</v>
      </c>
      <c r="AT105" s="34">
        <f t="shared" si="347"/>
        <v>0</v>
      </c>
      <c r="AU105" s="34"/>
      <c r="AV105" s="34">
        <f t="shared" si="348"/>
        <v>0</v>
      </c>
      <c r="AW105" s="34">
        <f t="shared" si="349"/>
        <v>0</v>
      </c>
      <c r="AX105" s="34"/>
      <c r="AY105" s="34">
        <f t="shared" si="332"/>
        <v>250.37</v>
      </c>
      <c r="AZ105" s="34">
        <f t="shared" si="332"/>
        <v>117.94199999999999</v>
      </c>
      <c r="BA105" s="34"/>
      <c r="BB105" s="34"/>
      <c r="BC105" s="185"/>
      <c r="BD105" s="185"/>
      <c r="BE105" s="185">
        <v>250.37</v>
      </c>
      <c r="BF105" s="289">
        <v>117.94199999999999</v>
      </c>
      <c r="BG105" s="245"/>
      <c r="BH105" s="245"/>
      <c r="BI105" s="245"/>
      <c r="BJ105" s="245"/>
      <c r="BK105" s="34"/>
      <c r="BL105" s="34"/>
      <c r="BM105" s="34">
        <f t="shared" si="333"/>
        <v>0</v>
      </c>
      <c r="BN105" s="34">
        <f t="shared" si="334"/>
        <v>0</v>
      </c>
      <c r="BO105" s="245"/>
      <c r="BP105" s="245"/>
      <c r="BQ105" s="245"/>
      <c r="BR105" s="245"/>
      <c r="BS105" s="245"/>
      <c r="BT105" s="245"/>
      <c r="BU105" s="245"/>
      <c r="BV105" s="245"/>
      <c r="BW105" s="245"/>
      <c r="BX105" s="245"/>
      <c r="BY105" s="245"/>
      <c r="BZ105" s="245"/>
      <c r="CA105" s="34">
        <f t="shared" si="335"/>
        <v>0</v>
      </c>
      <c r="CB105" s="34">
        <f t="shared" si="335"/>
        <v>0</v>
      </c>
      <c r="CC105" s="245"/>
      <c r="CD105" s="245"/>
      <c r="CE105" s="245"/>
      <c r="CF105" s="245"/>
      <c r="CG105" s="245"/>
      <c r="CH105" s="245"/>
      <c r="CI105" s="245"/>
      <c r="CJ105" s="245"/>
      <c r="CK105" s="245"/>
      <c r="CL105" s="245"/>
      <c r="CM105" s="245"/>
      <c r="CN105" s="245"/>
      <c r="CO105" s="34">
        <f t="shared" si="336"/>
        <v>0</v>
      </c>
      <c r="CP105" s="34">
        <f t="shared" si="337"/>
        <v>0</v>
      </c>
      <c r="CQ105" s="34"/>
      <c r="CR105" s="34"/>
      <c r="CS105" s="34"/>
      <c r="CT105" s="34"/>
      <c r="CU105" s="34"/>
      <c r="CV105" s="34"/>
      <c r="CW105" s="34"/>
      <c r="CX105" s="34"/>
      <c r="CY105" s="34"/>
      <c r="CZ105" s="58"/>
      <c r="DA105" s="58"/>
      <c r="DB105" s="58"/>
      <c r="DC105" s="226"/>
      <c r="DD105" s="226"/>
      <c r="DE105" s="226"/>
      <c r="DF105" s="226"/>
      <c r="DG105" s="226"/>
      <c r="DH105" s="226"/>
      <c r="DI105" s="226"/>
      <c r="DJ105" s="226"/>
      <c r="DK105" s="34"/>
      <c r="DL105" s="34"/>
      <c r="DM105" s="34"/>
    </row>
    <row r="106" spans="1:117" s="59" customFormat="1" ht="27" customHeight="1" outlineLevel="2">
      <c r="A106" s="57" t="s">
        <v>268</v>
      </c>
      <c r="B106" s="60" t="s">
        <v>269</v>
      </c>
      <c r="C106" s="529"/>
      <c r="D106" s="60" t="s">
        <v>199</v>
      </c>
      <c r="E106" s="303" t="s">
        <v>21</v>
      </c>
      <c r="F106" s="310"/>
      <c r="G106" s="55"/>
      <c r="H106" s="55"/>
      <c r="I106" s="55"/>
      <c r="J106" s="55">
        <v>2018</v>
      </c>
      <c r="K106" s="55">
        <v>2018</v>
      </c>
      <c r="L106" s="55"/>
      <c r="M106" s="34">
        <f t="shared" si="328"/>
        <v>170</v>
      </c>
      <c r="N106" s="34"/>
      <c r="O106" s="34">
        <f t="shared" si="329"/>
        <v>170</v>
      </c>
      <c r="P106" s="34">
        <f t="shared" si="338"/>
        <v>0</v>
      </c>
      <c r="Q106" s="34">
        <f t="shared" si="339"/>
        <v>0</v>
      </c>
      <c r="R106" s="34">
        <f t="shared" si="340"/>
        <v>170</v>
      </c>
      <c r="S106" s="34">
        <f t="shared" si="341"/>
        <v>170</v>
      </c>
      <c r="T106" s="34">
        <f t="shared" si="342"/>
        <v>0</v>
      </c>
      <c r="U106" s="34">
        <f t="shared" si="343"/>
        <v>0</v>
      </c>
      <c r="V106" s="66">
        <f t="shared" si="324"/>
        <v>0</v>
      </c>
      <c r="W106" s="34"/>
      <c r="X106" s="34"/>
      <c r="Y106" s="34"/>
      <c r="Z106" s="34"/>
      <c r="AA106" s="34"/>
      <c r="AB106" s="34"/>
      <c r="AC106" s="34"/>
      <c r="AD106" s="34"/>
      <c r="AE106" s="34"/>
      <c r="AF106" s="34"/>
      <c r="AG106" s="34">
        <f t="shared" si="344"/>
        <v>0</v>
      </c>
      <c r="AH106" s="34">
        <f t="shared" si="345"/>
        <v>0</v>
      </c>
      <c r="AI106" s="34">
        <f t="shared" si="283"/>
        <v>0</v>
      </c>
      <c r="AJ106" s="34"/>
      <c r="AK106" s="34"/>
      <c r="AL106" s="34"/>
      <c r="AM106" s="34"/>
      <c r="AN106" s="34"/>
      <c r="AO106" s="34"/>
      <c r="AP106" s="34"/>
      <c r="AQ106" s="34"/>
      <c r="AR106" s="34"/>
      <c r="AS106" s="34">
        <f t="shared" si="346"/>
        <v>0</v>
      </c>
      <c r="AT106" s="34">
        <f t="shared" si="347"/>
        <v>0</v>
      </c>
      <c r="AU106" s="34"/>
      <c r="AV106" s="34">
        <f t="shared" si="348"/>
        <v>0</v>
      </c>
      <c r="AW106" s="34">
        <f t="shared" si="349"/>
        <v>0</v>
      </c>
      <c r="AX106" s="34"/>
      <c r="AY106" s="34">
        <f t="shared" si="332"/>
        <v>170</v>
      </c>
      <c r="AZ106" s="34">
        <f t="shared" si="332"/>
        <v>170</v>
      </c>
      <c r="BA106" s="34"/>
      <c r="BB106" s="34"/>
      <c r="BC106" s="185">
        <v>170</v>
      </c>
      <c r="BD106" s="185">
        <v>170</v>
      </c>
      <c r="BE106" s="245"/>
      <c r="BF106" s="245"/>
      <c r="BG106" s="245"/>
      <c r="BH106" s="245"/>
      <c r="BI106" s="245">
        <v>0</v>
      </c>
      <c r="BJ106" s="245"/>
      <c r="BK106" s="34"/>
      <c r="BL106" s="34"/>
      <c r="BM106" s="34">
        <f t="shared" si="333"/>
        <v>0</v>
      </c>
      <c r="BN106" s="34">
        <f t="shared" si="334"/>
        <v>0</v>
      </c>
      <c r="BO106" s="245"/>
      <c r="BP106" s="245"/>
      <c r="BQ106" s="245"/>
      <c r="BR106" s="245"/>
      <c r="BS106" s="245"/>
      <c r="BT106" s="245"/>
      <c r="BU106" s="245"/>
      <c r="BV106" s="245"/>
      <c r="BW106" s="245"/>
      <c r="BX106" s="245"/>
      <c r="BY106" s="245"/>
      <c r="BZ106" s="245"/>
      <c r="CA106" s="34">
        <f t="shared" si="335"/>
        <v>0</v>
      </c>
      <c r="CB106" s="34">
        <f t="shared" si="335"/>
        <v>0</v>
      </c>
      <c r="CC106" s="245"/>
      <c r="CD106" s="245"/>
      <c r="CE106" s="245"/>
      <c r="CF106" s="245"/>
      <c r="CG106" s="245"/>
      <c r="CH106" s="245"/>
      <c r="CI106" s="245"/>
      <c r="CJ106" s="245"/>
      <c r="CK106" s="245"/>
      <c r="CL106" s="245"/>
      <c r="CM106" s="245"/>
      <c r="CN106" s="245"/>
      <c r="CO106" s="34">
        <f t="shared" si="336"/>
        <v>0</v>
      </c>
      <c r="CP106" s="34">
        <f t="shared" si="337"/>
        <v>0</v>
      </c>
      <c r="CQ106" s="34"/>
      <c r="CR106" s="34"/>
      <c r="CS106" s="34"/>
      <c r="CT106" s="34"/>
      <c r="CU106" s="34"/>
      <c r="CV106" s="34"/>
      <c r="CW106" s="34"/>
      <c r="CX106" s="34"/>
      <c r="CY106" s="34"/>
      <c r="CZ106" s="58"/>
      <c r="DA106" s="58"/>
      <c r="DB106" s="58"/>
      <c r="DC106" s="226"/>
      <c r="DD106" s="226"/>
      <c r="DE106" s="226"/>
      <c r="DF106" s="226"/>
      <c r="DG106" s="226"/>
      <c r="DH106" s="226"/>
      <c r="DI106" s="226"/>
      <c r="DJ106" s="226"/>
      <c r="DK106" s="34"/>
      <c r="DL106" s="34"/>
      <c r="DM106" s="34"/>
    </row>
    <row r="107" spans="1:117" s="59" customFormat="1" ht="27" customHeight="1" outlineLevel="2">
      <c r="A107" s="57" t="s">
        <v>270</v>
      </c>
      <c r="B107" s="60" t="s">
        <v>271</v>
      </c>
      <c r="C107" s="529"/>
      <c r="D107" s="60" t="s">
        <v>200</v>
      </c>
      <c r="E107" s="303" t="s">
        <v>21</v>
      </c>
      <c r="F107" s="310"/>
      <c r="G107" s="55"/>
      <c r="H107" s="55"/>
      <c r="I107" s="55"/>
      <c r="J107" s="55">
        <v>2018</v>
      </c>
      <c r="K107" s="55">
        <v>2018</v>
      </c>
      <c r="L107" s="55"/>
      <c r="M107" s="34">
        <f t="shared" si="328"/>
        <v>170</v>
      </c>
      <c r="N107" s="34"/>
      <c r="O107" s="34">
        <f t="shared" si="329"/>
        <v>170</v>
      </c>
      <c r="P107" s="34">
        <f t="shared" si="338"/>
        <v>0</v>
      </c>
      <c r="Q107" s="34">
        <f t="shared" si="339"/>
        <v>0</v>
      </c>
      <c r="R107" s="34">
        <f t="shared" si="340"/>
        <v>170</v>
      </c>
      <c r="S107" s="34">
        <f t="shared" si="341"/>
        <v>170</v>
      </c>
      <c r="T107" s="34">
        <f t="shared" si="342"/>
        <v>0</v>
      </c>
      <c r="U107" s="34">
        <f t="shared" si="343"/>
        <v>0</v>
      </c>
      <c r="V107" s="66">
        <f t="shared" si="324"/>
        <v>0</v>
      </c>
      <c r="W107" s="34"/>
      <c r="X107" s="34"/>
      <c r="Y107" s="34"/>
      <c r="Z107" s="34"/>
      <c r="AA107" s="34"/>
      <c r="AB107" s="34"/>
      <c r="AC107" s="34"/>
      <c r="AD107" s="34"/>
      <c r="AE107" s="34"/>
      <c r="AF107" s="34"/>
      <c r="AG107" s="34">
        <f t="shared" si="344"/>
        <v>0</v>
      </c>
      <c r="AH107" s="34">
        <f t="shared" si="345"/>
        <v>0</v>
      </c>
      <c r="AI107" s="34">
        <f t="shared" si="283"/>
        <v>0</v>
      </c>
      <c r="AJ107" s="34"/>
      <c r="AK107" s="34"/>
      <c r="AL107" s="34"/>
      <c r="AM107" s="34"/>
      <c r="AN107" s="34"/>
      <c r="AO107" s="34"/>
      <c r="AP107" s="34"/>
      <c r="AQ107" s="34"/>
      <c r="AR107" s="34"/>
      <c r="AS107" s="34">
        <f t="shared" si="346"/>
        <v>0</v>
      </c>
      <c r="AT107" s="34">
        <f t="shared" si="347"/>
        <v>0</v>
      </c>
      <c r="AU107" s="34"/>
      <c r="AV107" s="34">
        <f t="shared" si="348"/>
        <v>0</v>
      </c>
      <c r="AW107" s="34">
        <f t="shared" si="349"/>
        <v>0</v>
      </c>
      <c r="AX107" s="34"/>
      <c r="AY107" s="34">
        <f t="shared" si="332"/>
        <v>170</v>
      </c>
      <c r="AZ107" s="34">
        <f t="shared" si="332"/>
        <v>170</v>
      </c>
      <c r="BA107" s="34"/>
      <c r="BB107" s="34"/>
      <c r="BC107" s="185">
        <v>170</v>
      </c>
      <c r="BD107" s="185">
        <v>170</v>
      </c>
      <c r="BE107" s="245"/>
      <c r="BF107" s="245"/>
      <c r="BG107" s="245"/>
      <c r="BH107" s="245"/>
      <c r="BI107" s="245">
        <v>0</v>
      </c>
      <c r="BJ107" s="245"/>
      <c r="BK107" s="34"/>
      <c r="BL107" s="34"/>
      <c r="BM107" s="34">
        <f t="shared" si="333"/>
        <v>0</v>
      </c>
      <c r="BN107" s="34">
        <f t="shared" si="334"/>
        <v>0</v>
      </c>
      <c r="BO107" s="245"/>
      <c r="BP107" s="245"/>
      <c r="BQ107" s="245"/>
      <c r="BR107" s="245"/>
      <c r="BS107" s="245"/>
      <c r="BT107" s="245"/>
      <c r="BU107" s="245"/>
      <c r="BV107" s="245"/>
      <c r="BW107" s="245"/>
      <c r="BX107" s="245"/>
      <c r="BY107" s="245"/>
      <c r="BZ107" s="245"/>
      <c r="CA107" s="34">
        <f t="shared" si="335"/>
        <v>0</v>
      </c>
      <c r="CB107" s="34">
        <f t="shared" si="335"/>
        <v>0</v>
      </c>
      <c r="CC107" s="245"/>
      <c r="CD107" s="245"/>
      <c r="CE107" s="245"/>
      <c r="CF107" s="245"/>
      <c r="CG107" s="245"/>
      <c r="CH107" s="245"/>
      <c r="CI107" s="245"/>
      <c r="CJ107" s="245"/>
      <c r="CK107" s="245"/>
      <c r="CL107" s="245"/>
      <c r="CM107" s="245"/>
      <c r="CN107" s="245"/>
      <c r="CO107" s="34">
        <f t="shared" si="336"/>
        <v>0</v>
      </c>
      <c r="CP107" s="34">
        <f t="shared" si="337"/>
        <v>0</v>
      </c>
      <c r="CQ107" s="34"/>
      <c r="CR107" s="34"/>
      <c r="CS107" s="34"/>
      <c r="CT107" s="34"/>
      <c r="CU107" s="34"/>
      <c r="CV107" s="34"/>
      <c r="CW107" s="34"/>
      <c r="CX107" s="34"/>
      <c r="CY107" s="34"/>
      <c r="CZ107" s="58"/>
      <c r="DA107" s="58"/>
      <c r="DB107" s="58"/>
      <c r="DC107" s="226"/>
      <c r="DD107" s="226"/>
      <c r="DE107" s="226"/>
      <c r="DF107" s="226"/>
      <c r="DG107" s="226"/>
      <c r="DH107" s="226"/>
      <c r="DI107" s="226"/>
      <c r="DJ107" s="226"/>
      <c r="DK107" s="34"/>
      <c r="DL107" s="34"/>
      <c r="DM107" s="34"/>
    </row>
    <row r="108" spans="1:117" s="59" customFormat="1" ht="27" customHeight="1" outlineLevel="2">
      <c r="A108" s="57" t="s">
        <v>272</v>
      </c>
      <c r="B108" s="60" t="s">
        <v>273</v>
      </c>
      <c r="C108" s="529"/>
      <c r="D108" s="60" t="s">
        <v>201</v>
      </c>
      <c r="E108" s="303" t="s">
        <v>21</v>
      </c>
      <c r="F108" s="310"/>
      <c r="G108" s="55"/>
      <c r="H108" s="55"/>
      <c r="I108" s="55"/>
      <c r="J108" s="55">
        <v>2018</v>
      </c>
      <c r="K108" s="55">
        <v>2018</v>
      </c>
      <c r="L108" s="55"/>
      <c r="M108" s="34">
        <f t="shared" si="328"/>
        <v>170</v>
      </c>
      <c r="N108" s="34"/>
      <c r="O108" s="34">
        <f t="shared" si="329"/>
        <v>170</v>
      </c>
      <c r="P108" s="34">
        <f t="shared" si="338"/>
        <v>0</v>
      </c>
      <c r="Q108" s="34">
        <f t="shared" si="339"/>
        <v>0</v>
      </c>
      <c r="R108" s="34">
        <f t="shared" si="340"/>
        <v>170</v>
      </c>
      <c r="S108" s="34">
        <f t="shared" si="341"/>
        <v>170</v>
      </c>
      <c r="T108" s="34">
        <f t="shared" si="342"/>
        <v>0</v>
      </c>
      <c r="U108" s="34">
        <f t="shared" si="343"/>
        <v>0</v>
      </c>
      <c r="V108" s="66">
        <f t="shared" si="324"/>
        <v>0</v>
      </c>
      <c r="W108" s="34"/>
      <c r="X108" s="34"/>
      <c r="Y108" s="34"/>
      <c r="Z108" s="34"/>
      <c r="AA108" s="34"/>
      <c r="AB108" s="34"/>
      <c r="AC108" s="34"/>
      <c r="AD108" s="34"/>
      <c r="AE108" s="34"/>
      <c r="AF108" s="34"/>
      <c r="AG108" s="34">
        <f t="shared" si="344"/>
        <v>0</v>
      </c>
      <c r="AH108" s="34">
        <f t="shared" si="345"/>
        <v>0</v>
      </c>
      <c r="AI108" s="34">
        <f t="shared" si="283"/>
        <v>0</v>
      </c>
      <c r="AJ108" s="34"/>
      <c r="AK108" s="34"/>
      <c r="AL108" s="34"/>
      <c r="AM108" s="34"/>
      <c r="AN108" s="34"/>
      <c r="AO108" s="34"/>
      <c r="AP108" s="34"/>
      <c r="AQ108" s="34"/>
      <c r="AR108" s="34"/>
      <c r="AS108" s="34">
        <f t="shared" si="346"/>
        <v>0</v>
      </c>
      <c r="AT108" s="34">
        <f t="shared" si="347"/>
        <v>0</v>
      </c>
      <c r="AU108" s="34"/>
      <c r="AV108" s="34">
        <f t="shared" si="348"/>
        <v>0</v>
      </c>
      <c r="AW108" s="34">
        <f t="shared" si="349"/>
        <v>0</v>
      </c>
      <c r="AX108" s="34"/>
      <c r="AY108" s="34">
        <f t="shared" si="332"/>
        <v>170</v>
      </c>
      <c r="AZ108" s="34">
        <f t="shared" si="332"/>
        <v>170</v>
      </c>
      <c r="BA108" s="34"/>
      <c r="BB108" s="34"/>
      <c r="BC108" s="185">
        <v>170</v>
      </c>
      <c r="BD108" s="185">
        <v>170</v>
      </c>
      <c r="BE108" s="245"/>
      <c r="BF108" s="245"/>
      <c r="BG108" s="245"/>
      <c r="BH108" s="245"/>
      <c r="BI108" s="245">
        <v>0</v>
      </c>
      <c r="BJ108" s="245"/>
      <c r="BK108" s="34"/>
      <c r="BL108" s="34"/>
      <c r="BM108" s="34">
        <f t="shared" si="333"/>
        <v>0</v>
      </c>
      <c r="BN108" s="34">
        <f t="shared" si="334"/>
        <v>0</v>
      </c>
      <c r="BO108" s="245"/>
      <c r="BP108" s="245"/>
      <c r="BQ108" s="245"/>
      <c r="BR108" s="245"/>
      <c r="BS108" s="245"/>
      <c r="BT108" s="245"/>
      <c r="BU108" s="245"/>
      <c r="BV108" s="245"/>
      <c r="BW108" s="245"/>
      <c r="BX108" s="245"/>
      <c r="BY108" s="245"/>
      <c r="BZ108" s="245"/>
      <c r="CA108" s="34">
        <f>+CC108+CE108+CG108+CI108+CK108+CM108</f>
        <v>0</v>
      </c>
      <c r="CB108" s="34">
        <f>+CD108+CF108+CH108+CJ108+CL108+CN108</f>
        <v>0</v>
      </c>
      <c r="CC108" s="245"/>
      <c r="CD108" s="245"/>
      <c r="CE108" s="245"/>
      <c r="CF108" s="245"/>
      <c r="CG108" s="245"/>
      <c r="CH108" s="245"/>
      <c r="CI108" s="245"/>
      <c r="CJ108" s="245"/>
      <c r="CK108" s="245"/>
      <c r="CL108" s="245"/>
      <c r="CM108" s="245"/>
      <c r="CN108" s="245"/>
      <c r="CO108" s="34">
        <f t="shared" si="336"/>
        <v>0</v>
      </c>
      <c r="CP108" s="34">
        <f t="shared" si="337"/>
        <v>0</v>
      </c>
      <c r="CQ108" s="34"/>
      <c r="CR108" s="34"/>
      <c r="CS108" s="34"/>
      <c r="CT108" s="34"/>
      <c r="CU108" s="34"/>
      <c r="CV108" s="34"/>
      <c r="CW108" s="34"/>
      <c r="CX108" s="34"/>
      <c r="CY108" s="34"/>
      <c r="CZ108" s="58"/>
      <c r="DA108" s="58"/>
      <c r="DB108" s="58"/>
      <c r="DC108" s="226"/>
      <c r="DD108" s="226"/>
      <c r="DE108" s="226"/>
      <c r="DF108" s="226"/>
      <c r="DG108" s="226"/>
      <c r="DH108" s="226"/>
      <c r="DI108" s="226"/>
      <c r="DJ108" s="226"/>
      <c r="DK108" s="34"/>
      <c r="DL108" s="34"/>
      <c r="DM108" s="34"/>
    </row>
    <row r="109" spans="1:117" s="59" customFormat="1" ht="27" customHeight="1" outlineLevel="2">
      <c r="A109" s="57" t="s">
        <v>275</v>
      </c>
      <c r="B109" s="60" t="s">
        <v>274</v>
      </c>
      <c r="C109" s="529"/>
      <c r="D109" s="60" t="s">
        <v>187</v>
      </c>
      <c r="E109" s="303" t="s">
        <v>21</v>
      </c>
      <c r="F109" s="310"/>
      <c r="G109" s="55"/>
      <c r="H109" s="55"/>
      <c r="I109" s="55"/>
      <c r="J109" s="55">
        <v>2021</v>
      </c>
      <c r="K109" s="55">
        <v>2021</v>
      </c>
      <c r="L109" s="55"/>
      <c r="M109" s="34">
        <f t="shared" si="328"/>
        <v>250.37</v>
      </c>
      <c r="N109" s="34"/>
      <c r="O109" s="34">
        <f t="shared" si="329"/>
        <v>250.37</v>
      </c>
      <c r="P109" s="34">
        <f t="shared" si="338"/>
        <v>0</v>
      </c>
      <c r="Q109" s="34">
        <f t="shared" si="339"/>
        <v>0</v>
      </c>
      <c r="R109" s="34">
        <f t="shared" si="340"/>
        <v>0</v>
      </c>
      <c r="S109" s="34">
        <f t="shared" si="341"/>
        <v>0</v>
      </c>
      <c r="T109" s="34">
        <f t="shared" si="342"/>
        <v>0</v>
      </c>
      <c r="U109" s="34">
        <f t="shared" si="343"/>
        <v>0</v>
      </c>
      <c r="V109" s="66">
        <f t="shared" si="324"/>
        <v>0</v>
      </c>
      <c r="W109" s="34"/>
      <c r="X109" s="34"/>
      <c r="Y109" s="34"/>
      <c r="Z109" s="34"/>
      <c r="AA109" s="34"/>
      <c r="AB109" s="34"/>
      <c r="AC109" s="34"/>
      <c r="AD109" s="34"/>
      <c r="AE109" s="34"/>
      <c r="AF109" s="34"/>
      <c r="AG109" s="34">
        <f t="shared" si="344"/>
        <v>0</v>
      </c>
      <c r="AH109" s="34">
        <f t="shared" si="345"/>
        <v>0</v>
      </c>
      <c r="AI109" s="34">
        <f t="shared" si="283"/>
        <v>0</v>
      </c>
      <c r="AJ109" s="34"/>
      <c r="AK109" s="34"/>
      <c r="AL109" s="34"/>
      <c r="AM109" s="34"/>
      <c r="AN109" s="34"/>
      <c r="AO109" s="34"/>
      <c r="AP109" s="34"/>
      <c r="AQ109" s="34"/>
      <c r="AR109" s="34"/>
      <c r="AS109" s="34">
        <f t="shared" si="346"/>
        <v>250.37</v>
      </c>
      <c r="AT109" s="34">
        <f t="shared" si="347"/>
        <v>250.37</v>
      </c>
      <c r="AU109" s="34"/>
      <c r="AV109" s="34">
        <f t="shared" si="348"/>
        <v>0</v>
      </c>
      <c r="AW109" s="34">
        <f t="shared" si="349"/>
        <v>0</v>
      </c>
      <c r="AX109" s="34"/>
      <c r="AY109" s="34">
        <f t="shared" si="332"/>
        <v>250.37</v>
      </c>
      <c r="AZ109" s="34">
        <f t="shared" si="332"/>
        <v>250.37</v>
      </c>
      <c r="BA109" s="34"/>
      <c r="BB109" s="34"/>
      <c r="BC109" s="185"/>
      <c r="BD109" s="185"/>
      <c r="BE109" s="245"/>
      <c r="BF109" s="245"/>
      <c r="BG109" s="245"/>
      <c r="BH109" s="245"/>
      <c r="BI109" s="185">
        <v>250.37</v>
      </c>
      <c r="BJ109" s="185">
        <v>250.37</v>
      </c>
      <c r="BK109" s="34"/>
      <c r="BL109" s="34"/>
      <c r="BM109" s="34">
        <f t="shared" si="333"/>
        <v>0</v>
      </c>
      <c r="BN109" s="34">
        <f t="shared" si="334"/>
        <v>0</v>
      </c>
      <c r="BO109" s="245"/>
      <c r="BP109" s="245"/>
      <c r="BQ109" s="245"/>
      <c r="BR109" s="245"/>
      <c r="BS109" s="245"/>
      <c r="BT109" s="245"/>
      <c r="BU109" s="245"/>
      <c r="BV109" s="245"/>
      <c r="BW109" s="245"/>
      <c r="BX109" s="245"/>
      <c r="BY109" s="245"/>
      <c r="BZ109" s="245"/>
      <c r="CA109" s="34">
        <f t="shared" si="335"/>
        <v>0</v>
      </c>
      <c r="CB109" s="34">
        <f t="shared" si="335"/>
        <v>0</v>
      </c>
      <c r="CC109" s="245"/>
      <c r="CD109" s="245"/>
      <c r="CE109" s="245"/>
      <c r="CF109" s="245"/>
      <c r="CG109" s="245"/>
      <c r="CH109" s="245"/>
      <c r="CI109" s="245"/>
      <c r="CJ109" s="245"/>
      <c r="CK109" s="245"/>
      <c r="CL109" s="245"/>
      <c r="CM109" s="245"/>
      <c r="CN109" s="245"/>
      <c r="CO109" s="34">
        <f t="shared" si="336"/>
        <v>0</v>
      </c>
      <c r="CP109" s="34">
        <f t="shared" si="337"/>
        <v>0</v>
      </c>
      <c r="CQ109" s="34"/>
      <c r="CR109" s="34"/>
      <c r="CS109" s="34"/>
      <c r="CT109" s="34"/>
      <c r="CU109" s="34"/>
      <c r="CV109" s="34"/>
      <c r="CW109" s="34"/>
      <c r="CX109" s="34"/>
      <c r="CY109" s="34"/>
      <c r="CZ109" s="58"/>
      <c r="DA109" s="58"/>
      <c r="DB109" s="58"/>
      <c r="DC109" s="226"/>
      <c r="DD109" s="226"/>
      <c r="DE109" s="226"/>
      <c r="DF109" s="226"/>
      <c r="DG109" s="226"/>
      <c r="DH109" s="226"/>
      <c r="DI109" s="226"/>
      <c r="DJ109" s="226"/>
      <c r="DK109" s="34"/>
      <c r="DL109" s="34"/>
      <c r="DM109" s="34"/>
    </row>
    <row r="110" spans="1:117" s="59" customFormat="1" ht="27" customHeight="1" outlineLevel="2">
      <c r="A110" s="57" t="s">
        <v>278</v>
      </c>
      <c r="B110" s="60" t="s">
        <v>276</v>
      </c>
      <c r="C110" s="529"/>
      <c r="D110" s="60" t="s">
        <v>194</v>
      </c>
      <c r="E110" s="303" t="s">
        <v>21</v>
      </c>
      <c r="F110" s="310"/>
      <c r="G110" s="55"/>
      <c r="H110" s="55"/>
      <c r="I110" s="55"/>
      <c r="J110" s="55">
        <v>2018</v>
      </c>
      <c r="K110" s="55">
        <v>2018</v>
      </c>
      <c r="L110" s="55"/>
      <c r="M110" s="34">
        <f t="shared" si="328"/>
        <v>170</v>
      </c>
      <c r="N110" s="34"/>
      <c r="O110" s="34">
        <f t="shared" si="329"/>
        <v>170</v>
      </c>
      <c r="P110" s="34">
        <f t="shared" si="338"/>
        <v>0</v>
      </c>
      <c r="Q110" s="34">
        <f t="shared" si="339"/>
        <v>0</v>
      </c>
      <c r="R110" s="34">
        <f t="shared" si="340"/>
        <v>170</v>
      </c>
      <c r="S110" s="34">
        <f t="shared" si="341"/>
        <v>170</v>
      </c>
      <c r="T110" s="34">
        <f t="shared" si="342"/>
        <v>0</v>
      </c>
      <c r="U110" s="34">
        <f t="shared" si="343"/>
        <v>0</v>
      </c>
      <c r="V110" s="66">
        <f t="shared" si="324"/>
        <v>0</v>
      </c>
      <c r="W110" s="34"/>
      <c r="X110" s="34"/>
      <c r="Y110" s="34"/>
      <c r="Z110" s="34"/>
      <c r="AA110" s="34"/>
      <c r="AB110" s="34"/>
      <c r="AC110" s="34"/>
      <c r="AD110" s="34"/>
      <c r="AE110" s="34"/>
      <c r="AF110" s="34"/>
      <c r="AG110" s="34">
        <f t="shared" si="344"/>
        <v>0</v>
      </c>
      <c r="AH110" s="34">
        <f t="shared" si="345"/>
        <v>0</v>
      </c>
      <c r="AI110" s="34">
        <f t="shared" si="283"/>
        <v>0</v>
      </c>
      <c r="AJ110" s="34"/>
      <c r="AK110" s="34"/>
      <c r="AL110" s="34"/>
      <c r="AM110" s="34"/>
      <c r="AN110" s="34"/>
      <c r="AO110" s="34"/>
      <c r="AP110" s="34"/>
      <c r="AQ110" s="34"/>
      <c r="AR110" s="34"/>
      <c r="AS110" s="34">
        <f t="shared" si="346"/>
        <v>0</v>
      </c>
      <c r="AT110" s="34">
        <f t="shared" si="347"/>
        <v>0</v>
      </c>
      <c r="AU110" s="34"/>
      <c r="AV110" s="34">
        <f t="shared" si="348"/>
        <v>0</v>
      </c>
      <c r="AW110" s="34">
        <f t="shared" si="349"/>
        <v>0</v>
      </c>
      <c r="AX110" s="34"/>
      <c r="AY110" s="34">
        <f t="shared" si="332"/>
        <v>170</v>
      </c>
      <c r="AZ110" s="34">
        <f t="shared" si="332"/>
        <v>170</v>
      </c>
      <c r="BA110" s="34"/>
      <c r="BB110" s="34"/>
      <c r="BC110" s="185">
        <v>170</v>
      </c>
      <c r="BD110" s="185">
        <v>170</v>
      </c>
      <c r="BE110" s="245"/>
      <c r="BF110" s="245"/>
      <c r="BG110" s="245"/>
      <c r="BH110" s="245"/>
      <c r="BI110" s="185">
        <v>0</v>
      </c>
      <c r="BJ110" s="185"/>
      <c r="BK110" s="34"/>
      <c r="BL110" s="34"/>
      <c r="BM110" s="34">
        <f t="shared" si="333"/>
        <v>0</v>
      </c>
      <c r="BN110" s="34">
        <f t="shared" si="334"/>
        <v>0</v>
      </c>
      <c r="BO110" s="245"/>
      <c r="BP110" s="245"/>
      <c r="BQ110" s="245"/>
      <c r="BR110" s="245"/>
      <c r="BS110" s="245"/>
      <c r="BT110" s="245"/>
      <c r="BU110" s="245"/>
      <c r="BV110" s="245"/>
      <c r="BW110" s="245"/>
      <c r="BX110" s="245"/>
      <c r="BY110" s="245"/>
      <c r="BZ110" s="245"/>
      <c r="CA110" s="34">
        <f t="shared" si="335"/>
        <v>0</v>
      </c>
      <c r="CB110" s="34">
        <f t="shared" si="335"/>
        <v>0</v>
      </c>
      <c r="CC110" s="245"/>
      <c r="CD110" s="245"/>
      <c r="CE110" s="245"/>
      <c r="CF110" s="245"/>
      <c r="CG110" s="245"/>
      <c r="CH110" s="245"/>
      <c r="CI110" s="245"/>
      <c r="CJ110" s="245"/>
      <c r="CK110" s="245"/>
      <c r="CL110" s="245"/>
      <c r="CM110" s="245"/>
      <c r="CN110" s="245"/>
      <c r="CO110" s="34">
        <f t="shared" si="336"/>
        <v>0</v>
      </c>
      <c r="CP110" s="34">
        <f t="shared" si="337"/>
        <v>0</v>
      </c>
      <c r="CQ110" s="34"/>
      <c r="CR110" s="34"/>
      <c r="CS110" s="34"/>
      <c r="CT110" s="34"/>
      <c r="CU110" s="34"/>
      <c r="CV110" s="34"/>
      <c r="CW110" s="34"/>
      <c r="CX110" s="34"/>
      <c r="CY110" s="34"/>
      <c r="CZ110" s="58"/>
      <c r="DA110" s="58"/>
      <c r="DB110" s="58"/>
      <c r="DC110" s="226"/>
      <c r="DD110" s="226"/>
      <c r="DE110" s="226"/>
      <c r="DF110" s="226"/>
      <c r="DG110" s="226"/>
      <c r="DH110" s="226"/>
      <c r="DI110" s="226"/>
      <c r="DJ110" s="226"/>
      <c r="DK110" s="34"/>
      <c r="DL110" s="34"/>
      <c r="DM110" s="34"/>
    </row>
    <row r="111" spans="1:117" s="59" customFormat="1" ht="27" customHeight="1" outlineLevel="2">
      <c r="A111" s="57"/>
      <c r="B111" s="60" t="s">
        <v>266</v>
      </c>
      <c r="C111" s="529"/>
      <c r="D111" s="60"/>
      <c r="E111" s="326"/>
      <c r="F111" s="328"/>
      <c r="G111" s="55"/>
      <c r="H111" s="55"/>
      <c r="I111" s="55"/>
      <c r="J111" s="55">
        <v>2019</v>
      </c>
      <c r="K111" s="55">
        <v>2019</v>
      </c>
      <c r="L111" s="55"/>
      <c r="M111" s="34"/>
      <c r="N111" s="34"/>
      <c r="O111" s="34"/>
      <c r="P111" s="34"/>
      <c r="Q111" s="34"/>
      <c r="R111" s="34"/>
      <c r="S111" s="34"/>
      <c r="T111" s="34"/>
      <c r="U111" s="34"/>
      <c r="V111" s="66">
        <f t="shared" si="324"/>
        <v>117.94200000000001</v>
      </c>
      <c r="W111" s="34">
        <v>117.94200000000001</v>
      </c>
      <c r="X111" s="34"/>
      <c r="Y111" s="34"/>
      <c r="Z111" s="34"/>
      <c r="AA111" s="34"/>
      <c r="AB111" s="34"/>
      <c r="AC111" s="34"/>
      <c r="AD111" s="34"/>
      <c r="AE111" s="34"/>
      <c r="AF111" s="34"/>
      <c r="AG111" s="34"/>
      <c r="AH111" s="34"/>
      <c r="AI111" s="34">
        <f t="shared" si="283"/>
        <v>0</v>
      </c>
      <c r="AJ111" s="34"/>
      <c r="AK111" s="34"/>
      <c r="AL111" s="34"/>
      <c r="AM111" s="34"/>
      <c r="AN111" s="34"/>
      <c r="AO111" s="34"/>
      <c r="AP111" s="34"/>
      <c r="AQ111" s="34"/>
      <c r="AR111" s="34"/>
      <c r="AS111" s="34"/>
      <c r="AT111" s="34"/>
      <c r="AU111" s="34"/>
      <c r="AV111" s="34"/>
      <c r="AW111" s="34"/>
      <c r="AX111" s="34"/>
      <c r="AY111" s="34"/>
      <c r="AZ111" s="34"/>
      <c r="BA111" s="34"/>
      <c r="BB111" s="34"/>
      <c r="BC111" s="185"/>
      <c r="BD111" s="185"/>
      <c r="BE111" s="245"/>
      <c r="BF111" s="245"/>
      <c r="BG111" s="245"/>
      <c r="BH111" s="245"/>
      <c r="BI111" s="185"/>
      <c r="BJ111" s="185"/>
      <c r="BK111" s="34"/>
      <c r="BL111" s="34"/>
      <c r="BM111" s="34"/>
      <c r="BN111" s="34"/>
      <c r="BO111" s="245"/>
      <c r="BP111" s="245"/>
      <c r="BQ111" s="245"/>
      <c r="BR111" s="245"/>
      <c r="BS111" s="245"/>
      <c r="BT111" s="245"/>
      <c r="BU111" s="245"/>
      <c r="BV111" s="245"/>
      <c r="BW111" s="245"/>
      <c r="BX111" s="245"/>
      <c r="BY111" s="245"/>
      <c r="BZ111" s="245"/>
      <c r="CA111" s="34"/>
      <c r="CB111" s="34"/>
      <c r="CC111" s="245"/>
      <c r="CD111" s="245"/>
      <c r="CE111" s="245"/>
      <c r="CF111" s="245"/>
      <c r="CG111" s="245"/>
      <c r="CH111" s="245"/>
      <c r="CI111" s="245"/>
      <c r="CJ111" s="245"/>
      <c r="CK111" s="245"/>
      <c r="CL111" s="245"/>
      <c r="CM111" s="245"/>
      <c r="CN111" s="245"/>
      <c r="CO111" s="34"/>
      <c r="CP111" s="34"/>
      <c r="CQ111" s="34"/>
      <c r="CR111" s="34"/>
      <c r="CS111" s="34"/>
      <c r="CT111" s="34"/>
      <c r="CU111" s="34"/>
      <c r="CV111" s="34"/>
      <c r="CW111" s="34"/>
      <c r="CX111" s="34"/>
      <c r="CY111" s="34"/>
      <c r="CZ111" s="58"/>
      <c r="DA111" s="58"/>
      <c r="DB111" s="58"/>
      <c r="DC111" s="245"/>
      <c r="DD111" s="245"/>
      <c r="DE111" s="245"/>
      <c r="DF111" s="245"/>
      <c r="DG111" s="245"/>
      <c r="DH111" s="245"/>
      <c r="DI111" s="245"/>
      <c r="DJ111" s="245"/>
      <c r="DK111" s="34"/>
      <c r="DL111" s="34"/>
      <c r="DM111" s="34"/>
    </row>
    <row r="112" spans="1:117" s="59" customFormat="1" ht="27" customHeight="1" outlineLevel="2">
      <c r="A112" s="57" t="s">
        <v>279</v>
      </c>
      <c r="B112" s="60" t="s">
        <v>277</v>
      </c>
      <c r="C112" s="529"/>
      <c r="D112" s="60" t="s">
        <v>361</v>
      </c>
      <c r="E112" s="303" t="s">
        <v>21</v>
      </c>
      <c r="F112" s="310"/>
      <c r="G112" s="55"/>
      <c r="H112" s="55"/>
      <c r="I112" s="55"/>
      <c r="J112" s="55">
        <v>2021</v>
      </c>
      <c r="K112" s="55">
        <v>2021</v>
      </c>
      <c r="L112" s="55"/>
      <c r="M112" s="34">
        <f>+P112+R112+T112+AG112+AS112+AV112</f>
        <v>250.37</v>
      </c>
      <c r="N112" s="34"/>
      <c r="O112" s="34">
        <f t="shared" si="329"/>
        <v>250.37</v>
      </c>
      <c r="P112" s="34">
        <f t="shared" si="338"/>
        <v>0</v>
      </c>
      <c r="Q112" s="34">
        <f t="shared" si="339"/>
        <v>0</v>
      </c>
      <c r="R112" s="34">
        <f t="shared" si="340"/>
        <v>0</v>
      </c>
      <c r="S112" s="34">
        <f t="shared" si="341"/>
        <v>0</v>
      </c>
      <c r="T112" s="34">
        <f t="shared" si="342"/>
        <v>0</v>
      </c>
      <c r="U112" s="34">
        <f t="shared" si="343"/>
        <v>0</v>
      </c>
      <c r="V112" s="66">
        <f t="shared" si="324"/>
        <v>0</v>
      </c>
      <c r="W112" s="34"/>
      <c r="X112" s="34"/>
      <c r="Y112" s="34"/>
      <c r="Z112" s="34"/>
      <c r="AA112" s="34"/>
      <c r="AB112" s="34"/>
      <c r="AC112" s="34"/>
      <c r="AD112" s="34"/>
      <c r="AE112" s="34"/>
      <c r="AF112" s="34"/>
      <c r="AG112" s="34">
        <f t="shared" si="344"/>
        <v>0</v>
      </c>
      <c r="AH112" s="34">
        <f t="shared" si="345"/>
        <v>0</v>
      </c>
      <c r="AI112" s="34">
        <f t="shared" si="283"/>
        <v>0</v>
      </c>
      <c r="AJ112" s="34"/>
      <c r="AK112" s="34"/>
      <c r="AL112" s="34"/>
      <c r="AM112" s="34"/>
      <c r="AN112" s="34"/>
      <c r="AO112" s="34"/>
      <c r="AP112" s="34"/>
      <c r="AQ112" s="34"/>
      <c r="AR112" s="34"/>
      <c r="AS112" s="34">
        <f t="shared" si="346"/>
        <v>250.37</v>
      </c>
      <c r="AT112" s="34">
        <f t="shared" si="347"/>
        <v>250.37</v>
      </c>
      <c r="AU112" s="34"/>
      <c r="AV112" s="34">
        <f t="shared" si="348"/>
        <v>0</v>
      </c>
      <c r="AW112" s="34">
        <f t="shared" si="349"/>
        <v>0</v>
      </c>
      <c r="AX112" s="34"/>
      <c r="AY112" s="34">
        <f t="shared" si="332"/>
        <v>250.37</v>
      </c>
      <c r="AZ112" s="34">
        <f t="shared" si="332"/>
        <v>250.37</v>
      </c>
      <c r="BA112" s="34"/>
      <c r="BB112" s="34"/>
      <c r="BC112" s="245"/>
      <c r="BD112" s="245"/>
      <c r="BE112" s="245"/>
      <c r="BF112" s="245"/>
      <c r="BG112" s="245"/>
      <c r="BH112" s="245"/>
      <c r="BI112" s="185">
        <v>250.37</v>
      </c>
      <c r="BJ112" s="185">
        <v>250.37</v>
      </c>
      <c r="BK112" s="34"/>
      <c r="BL112" s="34"/>
      <c r="BM112" s="34">
        <f t="shared" si="333"/>
        <v>0</v>
      </c>
      <c r="BN112" s="34">
        <f t="shared" si="334"/>
        <v>0</v>
      </c>
      <c r="BO112" s="245"/>
      <c r="BP112" s="245"/>
      <c r="BQ112" s="245"/>
      <c r="BR112" s="245"/>
      <c r="BS112" s="245"/>
      <c r="BT112" s="245"/>
      <c r="BU112" s="245"/>
      <c r="BV112" s="245"/>
      <c r="BW112" s="245"/>
      <c r="BX112" s="245"/>
      <c r="BY112" s="245"/>
      <c r="BZ112" s="245"/>
      <c r="CA112" s="34">
        <f t="shared" si="335"/>
        <v>0</v>
      </c>
      <c r="CB112" s="34">
        <f t="shared" si="335"/>
        <v>0</v>
      </c>
      <c r="CC112" s="245"/>
      <c r="CD112" s="245"/>
      <c r="CE112" s="245"/>
      <c r="CF112" s="245"/>
      <c r="CG112" s="245"/>
      <c r="CH112" s="245"/>
      <c r="CI112" s="245"/>
      <c r="CJ112" s="245"/>
      <c r="CK112" s="245"/>
      <c r="CL112" s="245"/>
      <c r="CM112" s="245"/>
      <c r="CN112" s="245"/>
      <c r="CO112" s="34">
        <f t="shared" si="336"/>
        <v>0</v>
      </c>
      <c r="CP112" s="34">
        <f t="shared" si="337"/>
        <v>0</v>
      </c>
      <c r="CQ112" s="34"/>
      <c r="CR112" s="34"/>
      <c r="CS112" s="34"/>
      <c r="CT112" s="34"/>
      <c r="CU112" s="34"/>
      <c r="CV112" s="34"/>
      <c r="CW112" s="34"/>
      <c r="CX112" s="34"/>
      <c r="CY112" s="34"/>
      <c r="CZ112" s="58"/>
      <c r="DA112" s="58"/>
      <c r="DB112" s="58"/>
      <c r="DC112" s="226"/>
      <c r="DD112" s="226"/>
      <c r="DE112" s="226"/>
      <c r="DF112" s="226"/>
      <c r="DG112" s="226"/>
      <c r="DH112" s="226"/>
      <c r="DI112" s="226"/>
      <c r="DJ112" s="226"/>
      <c r="DK112" s="34"/>
      <c r="DL112" s="34"/>
      <c r="DM112" s="34"/>
    </row>
    <row r="113" spans="1:117" s="52" customFormat="1" ht="25.5">
      <c r="A113" s="49" t="s">
        <v>54</v>
      </c>
      <c r="B113" s="69" t="s">
        <v>17</v>
      </c>
      <c r="C113" s="530" t="s">
        <v>366</v>
      </c>
      <c r="D113" s="531"/>
      <c r="E113" s="49" t="s">
        <v>43</v>
      </c>
      <c r="F113" s="49"/>
      <c r="G113" s="50" t="s">
        <v>16</v>
      </c>
      <c r="H113" s="27"/>
      <c r="I113" s="27"/>
      <c r="J113" s="50">
        <v>2017</v>
      </c>
      <c r="K113" s="50">
        <v>2020</v>
      </c>
      <c r="L113" s="50"/>
      <c r="M113" s="27">
        <f t="shared" ref="M113:BP113" si="350">SUM(M114:M123)</f>
        <v>10970.005859999999</v>
      </c>
      <c r="N113" s="27"/>
      <c r="O113" s="27">
        <f t="shared" si="350"/>
        <v>11240.005859999999</v>
      </c>
      <c r="P113" s="27">
        <f t="shared" si="350"/>
        <v>3020.0058600000002</v>
      </c>
      <c r="Q113" s="27">
        <f t="shared" si="350"/>
        <v>3020.0058600000002</v>
      </c>
      <c r="R113" s="27">
        <f t="shared" si="350"/>
        <v>1500</v>
      </c>
      <c r="S113" s="27">
        <f t="shared" si="350"/>
        <v>0</v>
      </c>
      <c r="T113" s="27">
        <f t="shared" si="350"/>
        <v>6450</v>
      </c>
      <c r="U113" s="27">
        <f t="shared" si="350"/>
        <v>1770</v>
      </c>
      <c r="V113" s="27">
        <f t="shared" si="350"/>
        <v>1770</v>
      </c>
      <c r="W113" s="27">
        <f>SUM(W114:W123)</f>
        <v>1770</v>
      </c>
      <c r="X113" s="27">
        <f t="shared" si="350"/>
        <v>0</v>
      </c>
      <c r="Y113" s="27">
        <f t="shared" si="350"/>
        <v>0</v>
      </c>
      <c r="Z113" s="27">
        <f t="shared" si="350"/>
        <v>0</v>
      </c>
      <c r="AA113" s="27">
        <f t="shared" si="350"/>
        <v>0</v>
      </c>
      <c r="AB113" s="27">
        <f t="shared" si="350"/>
        <v>0</v>
      </c>
      <c r="AC113" s="27">
        <f t="shared" si="350"/>
        <v>0</v>
      </c>
      <c r="AD113" s="27">
        <f t="shared" si="350"/>
        <v>0</v>
      </c>
      <c r="AE113" s="27">
        <f t="shared" si="350"/>
        <v>0</v>
      </c>
      <c r="AF113" s="27"/>
      <c r="AG113" s="27">
        <f t="shared" si="350"/>
        <v>0</v>
      </c>
      <c r="AH113" s="27">
        <f>SUM(AH114:AH123)</f>
        <v>6450</v>
      </c>
      <c r="AI113" s="27">
        <f t="shared" si="283"/>
        <v>491</v>
      </c>
      <c r="AJ113" s="27">
        <f>SUM(AJ114:AJ123)</f>
        <v>491</v>
      </c>
      <c r="AK113" s="27">
        <f t="shared" ref="AK113:AR113" si="351">SUM(AK114:AK123)</f>
        <v>0</v>
      </c>
      <c r="AL113" s="27">
        <f t="shared" si="351"/>
        <v>0</v>
      </c>
      <c r="AM113" s="27">
        <f t="shared" si="351"/>
        <v>0</v>
      </c>
      <c r="AN113" s="27">
        <f t="shared" si="351"/>
        <v>0</v>
      </c>
      <c r="AO113" s="27">
        <f t="shared" si="351"/>
        <v>0</v>
      </c>
      <c r="AP113" s="27">
        <f t="shared" si="351"/>
        <v>0</v>
      </c>
      <c r="AQ113" s="27">
        <f t="shared" si="351"/>
        <v>0</v>
      </c>
      <c r="AR113" s="27">
        <f t="shared" si="351"/>
        <v>0</v>
      </c>
      <c r="AS113" s="27">
        <f t="shared" si="350"/>
        <v>0</v>
      </c>
      <c r="AT113" s="27">
        <f t="shared" si="350"/>
        <v>0</v>
      </c>
      <c r="AU113" s="27"/>
      <c r="AV113" s="27">
        <f t="shared" si="350"/>
        <v>0</v>
      </c>
      <c r="AW113" s="27">
        <f t="shared" si="350"/>
        <v>0</v>
      </c>
      <c r="AX113" s="27"/>
      <c r="AY113" s="27">
        <f t="shared" si="350"/>
        <v>10970.005859999999</v>
      </c>
      <c r="AZ113" s="27">
        <f t="shared" si="350"/>
        <v>11240.005859999999</v>
      </c>
      <c r="BA113" s="27">
        <f t="shared" si="350"/>
        <v>3020.0058600000002</v>
      </c>
      <c r="BB113" s="27">
        <f t="shared" si="350"/>
        <v>3020.0058600000002</v>
      </c>
      <c r="BC113" s="27">
        <f t="shared" si="350"/>
        <v>1500</v>
      </c>
      <c r="BD113" s="27">
        <f t="shared" si="350"/>
        <v>0</v>
      </c>
      <c r="BE113" s="27">
        <f t="shared" si="350"/>
        <v>6450</v>
      </c>
      <c r="BF113" s="27">
        <f t="shared" si="350"/>
        <v>1770</v>
      </c>
      <c r="BG113" s="27">
        <f t="shared" si="350"/>
        <v>0</v>
      </c>
      <c r="BH113" s="27">
        <f t="shared" si="350"/>
        <v>6450</v>
      </c>
      <c r="BI113" s="27">
        <f t="shared" si="350"/>
        <v>0</v>
      </c>
      <c r="BJ113" s="27">
        <f t="shared" si="350"/>
        <v>0</v>
      </c>
      <c r="BK113" s="27">
        <f t="shared" si="350"/>
        <v>0</v>
      </c>
      <c r="BL113" s="27">
        <f t="shared" si="350"/>
        <v>0</v>
      </c>
      <c r="BM113" s="27">
        <f t="shared" si="350"/>
        <v>0</v>
      </c>
      <c r="BN113" s="27">
        <f t="shared" si="350"/>
        <v>0</v>
      </c>
      <c r="BO113" s="27">
        <f t="shared" si="350"/>
        <v>0</v>
      </c>
      <c r="BP113" s="27">
        <f t="shared" si="350"/>
        <v>0</v>
      </c>
      <c r="BQ113" s="27">
        <f t="shared" ref="BQ113:CV113" si="352">SUM(BQ114:BQ123)</f>
        <v>0</v>
      </c>
      <c r="BR113" s="27">
        <f t="shared" si="352"/>
        <v>0</v>
      </c>
      <c r="BS113" s="27">
        <f t="shared" si="352"/>
        <v>0</v>
      </c>
      <c r="BT113" s="27">
        <f t="shared" si="352"/>
        <v>0</v>
      </c>
      <c r="BU113" s="27">
        <f t="shared" si="352"/>
        <v>0</v>
      </c>
      <c r="BV113" s="27">
        <f t="shared" si="352"/>
        <v>0</v>
      </c>
      <c r="BW113" s="27">
        <f t="shared" si="352"/>
        <v>0</v>
      </c>
      <c r="BX113" s="27">
        <f t="shared" si="352"/>
        <v>0</v>
      </c>
      <c r="BY113" s="27">
        <f t="shared" si="352"/>
        <v>0</v>
      </c>
      <c r="BZ113" s="27">
        <f t="shared" si="352"/>
        <v>0</v>
      </c>
      <c r="CA113" s="27">
        <f t="shared" si="352"/>
        <v>0</v>
      </c>
      <c r="CB113" s="27">
        <f t="shared" si="352"/>
        <v>0</v>
      </c>
      <c r="CC113" s="27">
        <f t="shared" si="352"/>
        <v>0</v>
      </c>
      <c r="CD113" s="27">
        <f t="shared" si="352"/>
        <v>0</v>
      </c>
      <c r="CE113" s="27">
        <f t="shared" si="352"/>
        <v>0</v>
      </c>
      <c r="CF113" s="27">
        <f t="shared" si="352"/>
        <v>0</v>
      </c>
      <c r="CG113" s="27">
        <f t="shared" si="352"/>
        <v>0</v>
      </c>
      <c r="CH113" s="27">
        <f t="shared" si="352"/>
        <v>0</v>
      </c>
      <c r="CI113" s="27">
        <f t="shared" si="352"/>
        <v>0</v>
      </c>
      <c r="CJ113" s="27">
        <f t="shared" si="352"/>
        <v>0</v>
      </c>
      <c r="CK113" s="27">
        <f t="shared" si="352"/>
        <v>0</v>
      </c>
      <c r="CL113" s="27">
        <f t="shared" si="352"/>
        <v>0</v>
      </c>
      <c r="CM113" s="27">
        <f t="shared" si="352"/>
        <v>0</v>
      </c>
      <c r="CN113" s="27">
        <f t="shared" si="352"/>
        <v>0</v>
      </c>
      <c r="CO113" s="27">
        <f t="shared" si="352"/>
        <v>0</v>
      </c>
      <c r="CP113" s="27">
        <f t="shared" si="352"/>
        <v>0</v>
      </c>
      <c r="CQ113" s="27">
        <f t="shared" si="352"/>
        <v>0</v>
      </c>
      <c r="CR113" s="27">
        <f t="shared" si="352"/>
        <v>0</v>
      </c>
      <c r="CS113" s="27">
        <f t="shared" si="352"/>
        <v>0</v>
      </c>
      <c r="CT113" s="27">
        <f t="shared" si="352"/>
        <v>0</v>
      </c>
      <c r="CU113" s="27">
        <f t="shared" si="352"/>
        <v>0</v>
      </c>
      <c r="CV113" s="27">
        <f t="shared" si="352"/>
        <v>0</v>
      </c>
      <c r="CW113" s="27">
        <f t="shared" ref="CW113:DB113" si="353">SUM(CW114:CW123)</f>
        <v>0</v>
      </c>
      <c r="CX113" s="27">
        <f t="shared" si="353"/>
        <v>0</v>
      </c>
      <c r="CY113" s="27">
        <f t="shared" si="353"/>
        <v>0</v>
      </c>
      <c r="CZ113" s="29">
        <f t="shared" si="353"/>
        <v>0</v>
      </c>
      <c r="DA113" s="29">
        <f t="shared" si="353"/>
        <v>0</v>
      </c>
      <c r="DB113" s="29">
        <f t="shared" si="353"/>
        <v>0</v>
      </c>
      <c r="DC113" s="51"/>
      <c r="DD113" s="51"/>
      <c r="DE113" s="51"/>
      <c r="DF113" s="51"/>
      <c r="DG113" s="51"/>
      <c r="DH113" s="51"/>
      <c r="DI113" s="27"/>
      <c r="DJ113" s="27"/>
      <c r="DK113" s="27">
        <f>33-5</f>
        <v>28</v>
      </c>
      <c r="DL113" s="27">
        <v>9996.1550801279991</v>
      </c>
      <c r="DM113" s="27">
        <v>2.4049209928516007</v>
      </c>
    </row>
    <row r="114" spans="1:117" s="35" customFormat="1" ht="20.25" customHeight="1" outlineLevel="2">
      <c r="A114" s="57" t="s">
        <v>96</v>
      </c>
      <c r="B114" s="60" t="s">
        <v>104</v>
      </c>
      <c r="C114" s="60" t="s">
        <v>147</v>
      </c>
      <c r="D114" s="60" t="s">
        <v>354</v>
      </c>
      <c r="E114" s="245" t="s">
        <v>21</v>
      </c>
      <c r="F114" s="245"/>
      <c r="G114" s="245"/>
      <c r="H114" s="245"/>
      <c r="I114" s="245"/>
      <c r="J114" s="245">
        <v>2017</v>
      </c>
      <c r="K114" s="245">
        <v>2017</v>
      </c>
      <c r="L114" s="245"/>
      <c r="M114" s="34">
        <f t="shared" ref="M114:M123" si="354">+P114+R114+T114+AG114+AS114+AV114</f>
        <v>590.82599999999991</v>
      </c>
      <c r="N114" s="34"/>
      <c r="O114" s="34">
        <f t="shared" ref="O114:O123" si="355">+Q114+S114+U114+AH114+AT114+AW114</f>
        <v>590.82599999999991</v>
      </c>
      <c r="P114" s="34">
        <f t="shared" ref="P114:P123" si="356">BA114+BO114+CC114+CQ114</f>
        <v>590.82599999999991</v>
      </c>
      <c r="Q114" s="34">
        <f t="shared" ref="Q114:Q123" si="357">BB114+BP114+CD114+CR114</f>
        <v>590.82599999999991</v>
      </c>
      <c r="R114" s="34">
        <f t="shared" ref="R114:R123" si="358">BC114+BQ114+CE114+CS114</f>
        <v>0</v>
      </c>
      <c r="S114" s="34">
        <f t="shared" ref="S114:S123" si="359">BD114+BR114+CF114+CT114</f>
        <v>0</v>
      </c>
      <c r="T114" s="34">
        <f t="shared" ref="T114:T123" si="360">BE114+BS114+CG114+CU114</f>
        <v>0</v>
      </c>
      <c r="U114" s="34">
        <f t="shared" ref="U114:U123" si="361">BF114+BT114+CH114+CV114</f>
        <v>0</v>
      </c>
      <c r="V114" s="66">
        <f t="shared" si="324"/>
        <v>0</v>
      </c>
      <c r="W114" s="34"/>
      <c r="X114" s="34"/>
      <c r="Y114" s="34"/>
      <c r="Z114" s="34"/>
      <c r="AA114" s="34"/>
      <c r="AB114" s="34"/>
      <c r="AC114" s="34"/>
      <c r="AD114" s="34"/>
      <c r="AE114" s="34"/>
      <c r="AF114" s="34"/>
      <c r="AG114" s="34">
        <f t="shared" ref="AG114:AG123" si="362">BG114+BU114+CI114+CW114</f>
        <v>0</v>
      </c>
      <c r="AH114" s="34">
        <f t="shared" ref="AH114:AH123" si="363">BH114+BV114+CJ114+CX114</f>
        <v>0</v>
      </c>
      <c r="AI114" s="34">
        <f t="shared" si="283"/>
        <v>0</v>
      </c>
      <c r="AJ114" s="34"/>
      <c r="AK114" s="34"/>
      <c r="AL114" s="34"/>
      <c r="AM114" s="34"/>
      <c r="AN114" s="34"/>
      <c r="AO114" s="34"/>
      <c r="AP114" s="34"/>
      <c r="AQ114" s="34"/>
      <c r="AR114" s="34"/>
      <c r="AS114" s="34">
        <f t="shared" ref="AS114:AS123" si="364">BI114+BW114+CK114+CY114</f>
        <v>0</v>
      </c>
      <c r="AT114" s="34">
        <f t="shared" ref="AT114:AT123" si="365">BJ114+BX114+CL114+CZ114</f>
        <v>0</v>
      </c>
      <c r="AU114" s="34"/>
      <c r="AV114" s="34">
        <f t="shared" ref="AV114:AV123" si="366">BK114+BY114+CM114+DA114</f>
        <v>0</v>
      </c>
      <c r="AW114" s="34">
        <f t="shared" ref="AW114:AW123" si="367">BL114+BZ114+CN114+DB114</f>
        <v>0</v>
      </c>
      <c r="AX114" s="34"/>
      <c r="AY114" s="34">
        <f t="shared" ref="AY114:AZ123" si="368">+BA114+BC114+BE114+BG114+BI114+BK114</f>
        <v>590.82599999999991</v>
      </c>
      <c r="AZ114" s="34">
        <f t="shared" si="368"/>
        <v>590.82599999999991</v>
      </c>
      <c r="BA114" s="34">
        <f>500.7*1.18</f>
        <v>590.82599999999991</v>
      </c>
      <c r="BB114" s="34">
        <f>500.7*1.18</f>
        <v>590.82599999999991</v>
      </c>
      <c r="BC114" s="245"/>
      <c r="BD114" s="245"/>
      <c r="BE114" s="245"/>
      <c r="BF114" s="245"/>
      <c r="BG114" s="245"/>
      <c r="BH114" s="245"/>
      <c r="BI114" s="245"/>
      <c r="BJ114" s="245"/>
      <c r="BK114" s="47"/>
      <c r="BL114" s="47"/>
      <c r="BM114" s="34">
        <f t="shared" ref="BM114:BM123" si="369">+BO114+BQ114+BS114+BU114+BW114+BY114</f>
        <v>0</v>
      </c>
      <c r="BN114" s="34">
        <f t="shared" ref="BN114:BN123" si="370">+BP114+BR114+BT114+BV114+BX114+BZ114</f>
        <v>0</v>
      </c>
      <c r="BO114" s="245"/>
      <c r="BP114" s="245"/>
      <c r="BQ114" s="245"/>
      <c r="BR114" s="245"/>
      <c r="BS114" s="245"/>
      <c r="BT114" s="245"/>
      <c r="BU114" s="245"/>
      <c r="BV114" s="245"/>
      <c r="BW114" s="245"/>
      <c r="BX114" s="245"/>
      <c r="BY114" s="245"/>
      <c r="BZ114" s="245"/>
      <c r="CA114" s="34">
        <f t="shared" si="335"/>
        <v>0</v>
      </c>
      <c r="CB114" s="34">
        <f t="shared" si="335"/>
        <v>0</v>
      </c>
      <c r="CC114" s="245"/>
      <c r="CD114" s="245"/>
      <c r="CE114" s="245"/>
      <c r="CF114" s="245"/>
      <c r="CG114" s="245"/>
      <c r="CH114" s="245"/>
      <c r="CI114" s="245"/>
      <c r="CJ114" s="245"/>
      <c r="CK114" s="245"/>
      <c r="CL114" s="245"/>
      <c r="CM114" s="245"/>
      <c r="CN114" s="245"/>
      <c r="CO114" s="34">
        <f t="shared" ref="CO114:CO123" si="371">+CQ114+CS114+CU114+CW114+CY114+DA114</f>
        <v>0</v>
      </c>
      <c r="CP114" s="34">
        <f t="shared" ref="CP114:CP123" si="372">+CR114+CT114+CV114+CX114+CZ114+DB114</f>
        <v>0</v>
      </c>
      <c r="CQ114" s="34"/>
      <c r="CR114" s="34"/>
      <c r="CS114" s="34"/>
      <c r="CT114" s="34"/>
      <c r="CU114" s="34"/>
      <c r="CV114" s="34"/>
      <c r="CW114" s="34"/>
      <c r="CX114" s="34"/>
      <c r="CY114" s="34"/>
      <c r="CZ114" s="58"/>
      <c r="DA114" s="58"/>
      <c r="DB114" s="58"/>
      <c r="DC114" s="226">
        <v>0</v>
      </c>
      <c r="DD114" s="226">
        <v>0</v>
      </c>
      <c r="DE114" s="226">
        <v>0</v>
      </c>
      <c r="DF114" s="226">
        <v>1</v>
      </c>
      <c r="DG114" s="226">
        <v>0</v>
      </c>
      <c r="DH114" s="226">
        <f t="shared" ref="DH114:DH123" si="373">SUM(DC114:DG114)</f>
        <v>1</v>
      </c>
      <c r="DI114" s="226"/>
      <c r="DJ114" s="226"/>
      <c r="DK114" s="33"/>
      <c r="DL114" s="33"/>
      <c r="DM114" s="33"/>
    </row>
    <row r="115" spans="1:117" s="35" customFormat="1" ht="20.25" customHeight="1" outlineLevel="2">
      <c r="A115" s="57" t="s">
        <v>97</v>
      </c>
      <c r="B115" s="60" t="s">
        <v>105</v>
      </c>
      <c r="C115" s="60" t="s">
        <v>147</v>
      </c>
      <c r="D115" s="60" t="s">
        <v>354</v>
      </c>
      <c r="E115" s="245" t="s">
        <v>21</v>
      </c>
      <c r="F115" s="245"/>
      <c r="G115" s="245"/>
      <c r="H115" s="245"/>
      <c r="I115" s="245"/>
      <c r="J115" s="245">
        <v>2017</v>
      </c>
      <c r="K115" s="245">
        <v>2017</v>
      </c>
      <c r="L115" s="245"/>
      <c r="M115" s="34">
        <f t="shared" si="354"/>
        <v>734.55</v>
      </c>
      <c r="N115" s="34"/>
      <c r="O115" s="34">
        <f t="shared" si="355"/>
        <v>734.55</v>
      </c>
      <c r="P115" s="34">
        <f t="shared" si="356"/>
        <v>734.55</v>
      </c>
      <c r="Q115" s="34">
        <f t="shared" si="357"/>
        <v>734.55</v>
      </c>
      <c r="R115" s="34">
        <f t="shared" si="358"/>
        <v>0</v>
      </c>
      <c r="S115" s="34">
        <f t="shared" si="359"/>
        <v>0</v>
      </c>
      <c r="T115" s="34">
        <f t="shared" si="360"/>
        <v>0</v>
      </c>
      <c r="U115" s="34">
        <f t="shared" si="361"/>
        <v>0</v>
      </c>
      <c r="V115" s="66">
        <f t="shared" si="324"/>
        <v>0</v>
      </c>
      <c r="W115" s="34"/>
      <c r="X115" s="34"/>
      <c r="Y115" s="34"/>
      <c r="Z115" s="34"/>
      <c r="AA115" s="34"/>
      <c r="AB115" s="34"/>
      <c r="AC115" s="34"/>
      <c r="AD115" s="34"/>
      <c r="AE115" s="34"/>
      <c r="AF115" s="34"/>
      <c r="AG115" s="34">
        <f t="shared" si="362"/>
        <v>0</v>
      </c>
      <c r="AH115" s="34">
        <f t="shared" si="363"/>
        <v>0</v>
      </c>
      <c r="AI115" s="34">
        <f t="shared" si="283"/>
        <v>0</v>
      </c>
      <c r="AJ115" s="34"/>
      <c r="AK115" s="34"/>
      <c r="AL115" s="34"/>
      <c r="AM115" s="34"/>
      <c r="AN115" s="34"/>
      <c r="AO115" s="34"/>
      <c r="AP115" s="34"/>
      <c r="AQ115" s="34"/>
      <c r="AR115" s="34"/>
      <c r="AS115" s="34">
        <f t="shared" si="364"/>
        <v>0</v>
      </c>
      <c r="AT115" s="34">
        <f t="shared" si="365"/>
        <v>0</v>
      </c>
      <c r="AU115" s="34"/>
      <c r="AV115" s="34">
        <f t="shared" si="366"/>
        <v>0</v>
      </c>
      <c r="AW115" s="34">
        <f t="shared" si="367"/>
        <v>0</v>
      </c>
      <c r="AX115" s="34"/>
      <c r="AY115" s="34">
        <f t="shared" si="368"/>
        <v>734.55</v>
      </c>
      <c r="AZ115" s="34">
        <f t="shared" si="368"/>
        <v>734.55</v>
      </c>
      <c r="BA115" s="34">
        <f>622.5*1.18</f>
        <v>734.55</v>
      </c>
      <c r="BB115" s="34">
        <f>622.5*1.18</f>
        <v>734.55</v>
      </c>
      <c r="BC115" s="245"/>
      <c r="BD115" s="245"/>
      <c r="BE115" s="245"/>
      <c r="BF115" s="245"/>
      <c r="BG115" s="245"/>
      <c r="BH115" s="245"/>
      <c r="BI115" s="245"/>
      <c r="BJ115" s="245"/>
      <c r="BK115" s="47"/>
      <c r="BL115" s="47"/>
      <c r="BM115" s="34">
        <f t="shared" si="369"/>
        <v>0</v>
      </c>
      <c r="BN115" s="34">
        <f t="shared" si="370"/>
        <v>0</v>
      </c>
      <c r="BO115" s="245"/>
      <c r="BP115" s="245"/>
      <c r="BQ115" s="245"/>
      <c r="BR115" s="245"/>
      <c r="BS115" s="245"/>
      <c r="BT115" s="245"/>
      <c r="BU115" s="245"/>
      <c r="BV115" s="245"/>
      <c r="BW115" s="245"/>
      <c r="BX115" s="245"/>
      <c r="BY115" s="245"/>
      <c r="BZ115" s="245"/>
      <c r="CA115" s="34">
        <f t="shared" si="335"/>
        <v>0</v>
      </c>
      <c r="CB115" s="34">
        <f t="shared" si="335"/>
        <v>0</v>
      </c>
      <c r="CC115" s="245"/>
      <c r="CD115" s="245"/>
      <c r="CE115" s="245"/>
      <c r="CF115" s="245"/>
      <c r="CG115" s="245"/>
      <c r="CH115" s="245"/>
      <c r="CI115" s="245"/>
      <c r="CJ115" s="245"/>
      <c r="CK115" s="245"/>
      <c r="CL115" s="245"/>
      <c r="CM115" s="245"/>
      <c r="CN115" s="245"/>
      <c r="CO115" s="34">
        <f t="shared" si="371"/>
        <v>0</v>
      </c>
      <c r="CP115" s="34">
        <f t="shared" si="372"/>
        <v>0</v>
      </c>
      <c r="CQ115" s="34"/>
      <c r="CR115" s="34"/>
      <c r="CS115" s="34"/>
      <c r="CT115" s="34"/>
      <c r="CU115" s="34"/>
      <c r="CV115" s="34"/>
      <c r="CW115" s="34"/>
      <c r="CX115" s="34"/>
      <c r="CY115" s="34"/>
      <c r="CZ115" s="58"/>
      <c r="DA115" s="58"/>
      <c r="DB115" s="58"/>
      <c r="DC115" s="226">
        <v>0</v>
      </c>
      <c r="DD115" s="226">
        <v>0</v>
      </c>
      <c r="DE115" s="226">
        <v>0</v>
      </c>
      <c r="DF115" s="226">
        <v>1</v>
      </c>
      <c r="DG115" s="226">
        <v>0</v>
      </c>
      <c r="DH115" s="226">
        <f t="shared" si="373"/>
        <v>1</v>
      </c>
      <c r="DI115" s="226"/>
      <c r="DJ115" s="226"/>
      <c r="DK115" s="33"/>
      <c r="DL115" s="33"/>
      <c r="DM115" s="33"/>
    </row>
    <row r="116" spans="1:117" s="35" customFormat="1" ht="20.25" customHeight="1" outlineLevel="2">
      <c r="A116" s="57" t="s">
        <v>98</v>
      </c>
      <c r="B116" s="60" t="s">
        <v>243</v>
      </c>
      <c r="C116" s="60"/>
      <c r="D116" s="60" t="s">
        <v>354</v>
      </c>
      <c r="E116" s="245"/>
      <c r="F116" s="245"/>
      <c r="G116" s="245"/>
      <c r="H116" s="245"/>
      <c r="I116" s="245"/>
      <c r="J116" s="245">
        <v>2017</v>
      </c>
      <c r="K116" s="245">
        <v>2017</v>
      </c>
      <c r="L116" s="245"/>
      <c r="M116" s="34">
        <f t="shared" si="354"/>
        <v>479.375</v>
      </c>
      <c r="N116" s="34"/>
      <c r="O116" s="34">
        <f t="shared" si="355"/>
        <v>479.375</v>
      </c>
      <c r="P116" s="34">
        <f t="shared" si="356"/>
        <v>479.375</v>
      </c>
      <c r="Q116" s="34">
        <f t="shared" si="357"/>
        <v>479.375</v>
      </c>
      <c r="R116" s="34">
        <f t="shared" si="358"/>
        <v>0</v>
      </c>
      <c r="S116" s="34">
        <f t="shared" si="359"/>
        <v>0</v>
      </c>
      <c r="T116" s="34">
        <f t="shared" si="360"/>
        <v>0</v>
      </c>
      <c r="U116" s="34">
        <f t="shared" si="361"/>
        <v>0</v>
      </c>
      <c r="V116" s="66">
        <f t="shared" si="324"/>
        <v>0</v>
      </c>
      <c r="W116" s="34"/>
      <c r="X116" s="34"/>
      <c r="Y116" s="34"/>
      <c r="Z116" s="34"/>
      <c r="AA116" s="34"/>
      <c r="AB116" s="34"/>
      <c r="AC116" s="34"/>
      <c r="AD116" s="34"/>
      <c r="AE116" s="34"/>
      <c r="AF116" s="34"/>
      <c r="AG116" s="34">
        <f t="shared" si="362"/>
        <v>0</v>
      </c>
      <c r="AH116" s="34">
        <f t="shared" si="363"/>
        <v>0</v>
      </c>
      <c r="AI116" s="34">
        <f t="shared" si="283"/>
        <v>0</v>
      </c>
      <c r="AJ116" s="34"/>
      <c r="AK116" s="34"/>
      <c r="AL116" s="34"/>
      <c r="AM116" s="34"/>
      <c r="AN116" s="34"/>
      <c r="AO116" s="34"/>
      <c r="AP116" s="34"/>
      <c r="AQ116" s="34"/>
      <c r="AR116" s="34"/>
      <c r="AS116" s="34">
        <f t="shared" si="364"/>
        <v>0</v>
      </c>
      <c r="AT116" s="34">
        <f t="shared" si="365"/>
        <v>0</v>
      </c>
      <c r="AU116" s="34"/>
      <c r="AV116" s="34">
        <f t="shared" si="366"/>
        <v>0</v>
      </c>
      <c r="AW116" s="34">
        <f t="shared" si="367"/>
        <v>0</v>
      </c>
      <c r="AX116" s="34"/>
      <c r="AY116" s="34">
        <f t="shared" si="368"/>
        <v>479.375</v>
      </c>
      <c r="AZ116" s="34">
        <f t="shared" si="368"/>
        <v>479.375</v>
      </c>
      <c r="BA116" s="34">
        <f>406.25*1.18</f>
        <v>479.375</v>
      </c>
      <c r="BB116" s="34">
        <f>406.25*1.18</f>
        <v>479.375</v>
      </c>
      <c r="BC116" s="245"/>
      <c r="BD116" s="245"/>
      <c r="BE116" s="245"/>
      <c r="BF116" s="245"/>
      <c r="BG116" s="245"/>
      <c r="BH116" s="245"/>
      <c r="BI116" s="245"/>
      <c r="BJ116" s="245"/>
      <c r="BK116" s="47"/>
      <c r="BL116" s="47"/>
      <c r="BM116" s="34">
        <f t="shared" si="369"/>
        <v>0</v>
      </c>
      <c r="BN116" s="34">
        <f t="shared" si="370"/>
        <v>0</v>
      </c>
      <c r="BO116" s="245"/>
      <c r="BP116" s="245"/>
      <c r="BQ116" s="245"/>
      <c r="BR116" s="245"/>
      <c r="BS116" s="245"/>
      <c r="BT116" s="245"/>
      <c r="BU116" s="245"/>
      <c r="BV116" s="245"/>
      <c r="BW116" s="245"/>
      <c r="BX116" s="245"/>
      <c r="BY116" s="245"/>
      <c r="BZ116" s="245"/>
      <c r="CA116" s="34">
        <f t="shared" si="335"/>
        <v>0</v>
      </c>
      <c r="CB116" s="34">
        <f t="shared" si="335"/>
        <v>0</v>
      </c>
      <c r="CC116" s="245"/>
      <c r="CD116" s="245"/>
      <c r="CE116" s="245"/>
      <c r="CF116" s="245"/>
      <c r="CG116" s="245"/>
      <c r="CH116" s="245"/>
      <c r="CI116" s="245"/>
      <c r="CJ116" s="245"/>
      <c r="CK116" s="245"/>
      <c r="CL116" s="245"/>
      <c r="CM116" s="245"/>
      <c r="CN116" s="245"/>
      <c r="CO116" s="34">
        <f t="shared" si="371"/>
        <v>0</v>
      </c>
      <c r="CP116" s="34">
        <f t="shared" si="372"/>
        <v>0</v>
      </c>
      <c r="CQ116" s="34"/>
      <c r="CR116" s="34"/>
      <c r="CS116" s="34"/>
      <c r="CT116" s="34"/>
      <c r="CU116" s="34"/>
      <c r="CV116" s="34"/>
      <c r="CW116" s="34"/>
      <c r="CX116" s="34"/>
      <c r="CY116" s="34"/>
      <c r="CZ116" s="58"/>
      <c r="DA116" s="58"/>
      <c r="DB116" s="58"/>
      <c r="DC116" s="226"/>
      <c r="DD116" s="226"/>
      <c r="DE116" s="226"/>
      <c r="DF116" s="226"/>
      <c r="DG116" s="226"/>
      <c r="DH116" s="226"/>
      <c r="DI116" s="226"/>
      <c r="DJ116" s="226"/>
      <c r="DK116" s="33"/>
      <c r="DL116" s="33"/>
      <c r="DM116" s="33"/>
    </row>
    <row r="117" spans="1:117" s="35" customFormat="1" ht="20.25" customHeight="1" outlineLevel="2">
      <c r="A117" s="57" t="s">
        <v>99</v>
      </c>
      <c r="B117" s="60" t="s">
        <v>72</v>
      </c>
      <c r="C117" s="60" t="s">
        <v>147</v>
      </c>
      <c r="D117" s="60" t="s">
        <v>177</v>
      </c>
      <c r="E117" s="245" t="s">
        <v>21</v>
      </c>
      <c r="F117" s="245"/>
      <c r="G117" s="245"/>
      <c r="H117" s="245"/>
      <c r="I117" s="245"/>
      <c r="J117" s="245">
        <v>2020</v>
      </c>
      <c r="K117" s="245">
        <v>2020</v>
      </c>
      <c r="L117" s="245"/>
      <c r="M117" s="34">
        <f t="shared" si="354"/>
        <v>2150</v>
      </c>
      <c r="N117" s="34"/>
      <c r="O117" s="34">
        <f t="shared" si="355"/>
        <v>2150</v>
      </c>
      <c r="P117" s="34">
        <f t="shared" si="356"/>
        <v>0</v>
      </c>
      <c r="Q117" s="34">
        <f t="shared" si="357"/>
        <v>0</v>
      </c>
      <c r="R117" s="34">
        <f t="shared" si="358"/>
        <v>0</v>
      </c>
      <c r="S117" s="34">
        <f t="shared" si="359"/>
        <v>0</v>
      </c>
      <c r="T117" s="34">
        <f t="shared" si="360"/>
        <v>2150</v>
      </c>
      <c r="U117" s="34">
        <f t="shared" si="361"/>
        <v>0</v>
      </c>
      <c r="V117" s="66">
        <f t="shared" si="324"/>
        <v>0</v>
      </c>
      <c r="W117" s="34"/>
      <c r="X117" s="34"/>
      <c r="Y117" s="34"/>
      <c r="Z117" s="34"/>
      <c r="AA117" s="34"/>
      <c r="AB117" s="34"/>
      <c r="AC117" s="34"/>
      <c r="AD117" s="34"/>
      <c r="AE117" s="34"/>
      <c r="AF117" s="34"/>
      <c r="AG117" s="34">
        <f t="shared" si="362"/>
        <v>0</v>
      </c>
      <c r="AH117" s="34">
        <f t="shared" si="363"/>
        <v>2150</v>
      </c>
      <c r="AI117" s="34">
        <f t="shared" si="283"/>
        <v>0</v>
      </c>
      <c r="AJ117" s="34"/>
      <c r="AK117" s="34"/>
      <c r="AL117" s="34"/>
      <c r="AM117" s="34"/>
      <c r="AN117" s="34"/>
      <c r="AO117" s="34"/>
      <c r="AP117" s="34"/>
      <c r="AQ117" s="34"/>
      <c r="AR117" s="34"/>
      <c r="AS117" s="34">
        <f t="shared" si="364"/>
        <v>0</v>
      </c>
      <c r="AT117" s="34">
        <f t="shared" si="365"/>
        <v>0</v>
      </c>
      <c r="AU117" s="34"/>
      <c r="AV117" s="34">
        <f t="shared" si="366"/>
        <v>0</v>
      </c>
      <c r="AW117" s="34">
        <f t="shared" si="367"/>
        <v>0</v>
      </c>
      <c r="AX117" s="34"/>
      <c r="AY117" s="34">
        <f t="shared" si="368"/>
        <v>2150</v>
      </c>
      <c r="AZ117" s="34">
        <f>+BB117+BD117+BH117+BF117+BJ117+BL117</f>
        <v>2150</v>
      </c>
      <c r="BA117" s="34"/>
      <c r="BB117" s="34"/>
      <c r="BC117" s="184"/>
      <c r="BD117" s="184"/>
      <c r="BE117" s="245">
        <v>2150</v>
      </c>
      <c r="BG117" s="185">
        <v>0</v>
      </c>
      <c r="BH117" s="185">
        <v>2150</v>
      </c>
      <c r="BI117" s="245"/>
      <c r="BJ117" s="245"/>
      <c r="BK117" s="47"/>
      <c r="BL117" s="47"/>
      <c r="BM117" s="34">
        <f t="shared" si="369"/>
        <v>0</v>
      </c>
      <c r="BN117" s="34">
        <f t="shared" si="370"/>
        <v>0</v>
      </c>
      <c r="BO117" s="245"/>
      <c r="BP117" s="245"/>
      <c r="BQ117" s="245"/>
      <c r="BR117" s="245"/>
      <c r="BS117" s="245"/>
      <c r="BT117" s="245"/>
      <c r="BU117" s="245"/>
      <c r="BV117" s="245"/>
      <c r="BW117" s="245"/>
      <c r="BX117" s="245"/>
      <c r="BY117" s="245"/>
      <c r="BZ117" s="245"/>
      <c r="CA117" s="34">
        <f t="shared" si="335"/>
        <v>0</v>
      </c>
      <c r="CB117" s="34">
        <f t="shared" si="335"/>
        <v>0</v>
      </c>
      <c r="CC117" s="245"/>
      <c r="CD117" s="245"/>
      <c r="CE117" s="245"/>
      <c r="CF117" s="245"/>
      <c r="CG117" s="245"/>
      <c r="CH117" s="245"/>
      <c r="CI117" s="245"/>
      <c r="CJ117" s="245"/>
      <c r="CK117" s="245"/>
      <c r="CL117" s="245"/>
      <c r="CM117" s="245"/>
      <c r="CN117" s="245"/>
      <c r="CO117" s="34">
        <f t="shared" si="371"/>
        <v>0</v>
      </c>
      <c r="CP117" s="34">
        <f t="shared" si="372"/>
        <v>0</v>
      </c>
      <c r="CQ117" s="34"/>
      <c r="CR117" s="34"/>
      <c r="CS117" s="34"/>
      <c r="CT117" s="34"/>
      <c r="CU117" s="34"/>
      <c r="CV117" s="34"/>
      <c r="CW117" s="34"/>
      <c r="CX117" s="34"/>
      <c r="CY117" s="34"/>
      <c r="CZ117" s="58"/>
      <c r="DA117" s="58"/>
      <c r="DB117" s="58"/>
      <c r="DC117" s="226">
        <v>0</v>
      </c>
      <c r="DD117" s="226">
        <v>0</v>
      </c>
      <c r="DE117" s="226">
        <v>0</v>
      </c>
      <c r="DF117" s="226">
        <v>1</v>
      </c>
      <c r="DG117" s="226">
        <v>0</v>
      </c>
      <c r="DH117" s="226">
        <f t="shared" si="373"/>
        <v>1</v>
      </c>
      <c r="DI117" s="226"/>
      <c r="DJ117" s="226"/>
      <c r="DK117" s="33"/>
      <c r="DL117" s="33"/>
      <c r="DM117" s="33"/>
    </row>
    <row r="118" spans="1:117" s="35" customFormat="1" ht="20.25" customHeight="1" outlineLevel="2">
      <c r="A118" s="57" t="s">
        <v>100</v>
      </c>
      <c r="B118" s="60" t="s">
        <v>244</v>
      </c>
      <c r="C118" s="60"/>
      <c r="D118" s="60" t="s">
        <v>372</v>
      </c>
      <c r="E118" s="245"/>
      <c r="F118" s="245"/>
      <c r="G118" s="245"/>
      <c r="H118" s="245"/>
      <c r="I118" s="245"/>
      <c r="J118" s="245">
        <v>2017</v>
      </c>
      <c r="K118" s="245">
        <v>2017</v>
      </c>
      <c r="L118" s="245"/>
      <c r="M118" s="34">
        <f t="shared" si="354"/>
        <v>450.98066</v>
      </c>
      <c r="N118" s="34"/>
      <c r="O118" s="34">
        <f t="shared" si="355"/>
        <v>450.98066</v>
      </c>
      <c r="P118" s="34">
        <f t="shared" si="356"/>
        <v>450.98066</v>
      </c>
      <c r="Q118" s="34">
        <f t="shared" si="357"/>
        <v>450.98066</v>
      </c>
      <c r="R118" s="34">
        <f t="shared" si="358"/>
        <v>0</v>
      </c>
      <c r="S118" s="34">
        <f t="shared" si="359"/>
        <v>0</v>
      </c>
      <c r="T118" s="34">
        <f t="shared" si="360"/>
        <v>0</v>
      </c>
      <c r="U118" s="34">
        <f t="shared" si="361"/>
        <v>0</v>
      </c>
      <c r="V118" s="66">
        <f t="shared" si="324"/>
        <v>0</v>
      </c>
      <c r="W118" s="34"/>
      <c r="X118" s="34"/>
      <c r="Y118" s="34"/>
      <c r="Z118" s="34"/>
      <c r="AA118" s="34"/>
      <c r="AB118" s="34"/>
      <c r="AC118" s="34"/>
      <c r="AD118" s="34"/>
      <c r="AE118" s="34"/>
      <c r="AF118" s="34"/>
      <c r="AG118" s="34">
        <f t="shared" si="362"/>
        <v>0</v>
      </c>
      <c r="AH118" s="34">
        <f t="shared" si="363"/>
        <v>0</v>
      </c>
      <c r="AI118" s="34">
        <f t="shared" si="283"/>
        <v>0</v>
      </c>
      <c r="AJ118" s="34"/>
      <c r="AK118" s="34"/>
      <c r="AL118" s="34"/>
      <c r="AM118" s="34"/>
      <c r="AN118" s="34"/>
      <c r="AO118" s="34"/>
      <c r="AP118" s="34"/>
      <c r="AQ118" s="34"/>
      <c r="AR118" s="34"/>
      <c r="AS118" s="34">
        <f t="shared" si="364"/>
        <v>0</v>
      </c>
      <c r="AT118" s="34">
        <f t="shared" si="365"/>
        <v>0</v>
      </c>
      <c r="AU118" s="34"/>
      <c r="AV118" s="34">
        <f t="shared" si="366"/>
        <v>0</v>
      </c>
      <c r="AW118" s="34">
        <f t="shared" si="367"/>
        <v>0</v>
      </c>
      <c r="AX118" s="34"/>
      <c r="AY118" s="34">
        <f t="shared" si="368"/>
        <v>450.98066</v>
      </c>
      <c r="AZ118" s="34">
        <f t="shared" si="368"/>
        <v>450.98066</v>
      </c>
      <c r="BA118" s="34">
        <f>382.187*1.18</f>
        <v>450.98066</v>
      </c>
      <c r="BB118" s="34">
        <f>382.187*1.18</f>
        <v>450.98066</v>
      </c>
      <c r="BC118" s="245"/>
      <c r="BD118" s="245"/>
      <c r="BE118" s="245"/>
      <c r="BF118" s="245"/>
      <c r="BG118" s="245"/>
      <c r="BH118" s="245"/>
      <c r="BI118" s="245"/>
      <c r="BJ118" s="245"/>
      <c r="BK118" s="47"/>
      <c r="BL118" s="47"/>
      <c r="BM118" s="34">
        <f t="shared" si="369"/>
        <v>0</v>
      </c>
      <c r="BN118" s="34">
        <f t="shared" si="370"/>
        <v>0</v>
      </c>
      <c r="BO118" s="245"/>
      <c r="BP118" s="245"/>
      <c r="BQ118" s="245"/>
      <c r="BR118" s="245"/>
      <c r="BS118" s="245"/>
      <c r="BT118" s="245"/>
      <c r="BU118" s="245"/>
      <c r="BV118" s="245"/>
      <c r="BW118" s="245"/>
      <c r="BX118" s="245"/>
      <c r="BY118" s="245"/>
      <c r="BZ118" s="245"/>
      <c r="CA118" s="34">
        <f t="shared" si="335"/>
        <v>0</v>
      </c>
      <c r="CB118" s="34">
        <f t="shared" si="335"/>
        <v>0</v>
      </c>
      <c r="CC118" s="245"/>
      <c r="CD118" s="245"/>
      <c r="CE118" s="245"/>
      <c r="CF118" s="245"/>
      <c r="CG118" s="245"/>
      <c r="CH118" s="245"/>
      <c r="CI118" s="245"/>
      <c r="CJ118" s="245"/>
      <c r="CK118" s="245"/>
      <c r="CL118" s="245"/>
      <c r="CM118" s="245"/>
      <c r="CN118" s="245"/>
      <c r="CO118" s="34">
        <f t="shared" si="371"/>
        <v>0</v>
      </c>
      <c r="CP118" s="34">
        <f t="shared" si="372"/>
        <v>0</v>
      </c>
      <c r="CQ118" s="34"/>
      <c r="CR118" s="34"/>
      <c r="CS118" s="34"/>
      <c r="CT118" s="34"/>
      <c r="CU118" s="34"/>
      <c r="CV118" s="34"/>
      <c r="CW118" s="34"/>
      <c r="CX118" s="34"/>
      <c r="CY118" s="34"/>
      <c r="CZ118" s="58"/>
      <c r="DA118" s="58"/>
      <c r="DB118" s="58"/>
      <c r="DC118" s="226"/>
      <c r="DD118" s="226"/>
      <c r="DE118" s="226"/>
      <c r="DF118" s="226"/>
      <c r="DG118" s="226"/>
      <c r="DH118" s="226"/>
      <c r="DI118" s="226"/>
      <c r="DJ118" s="226"/>
      <c r="DK118" s="33"/>
      <c r="DL118" s="33"/>
      <c r="DM118" s="33"/>
    </row>
    <row r="119" spans="1:117" s="35" customFormat="1" ht="20.25" customHeight="1" outlineLevel="2">
      <c r="A119" s="57" t="s">
        <v>101</v>
      </c>
      <c r="B119" s="60" t="s">
        <v>235</v>
      </c>
      <c r="C119" s="60" t="s">
        <v>147</v>
      </c>
      <c r="D119" s="60" t="s">
        <v>373</v>
      </c>
      <c r="E119" s="245" t="s">
        <v>21</v>
      </c>
      <c r="F119" s="245"/>
      <c r="G119" s="245"/>
      <c r="H119" s="245"/>
      <c r="I119" s="245"/>
      <c r="J119" s="245">
        <v>2017</v>
      </c>
      <c r="K119" s="245">
        <v>2017</v>
      </c>
      <c r="L119" s="245"/>
      <c r="M119" s="34">
        <f t="shared" si="354"/>
        <v>480.39097999999996</v>
      </c>
      <c r="N119" s="34"/>
      <c r="O119" s="34">
        <f t="shared" si="355"/>
        <v>480.39097999999996</v>
      </c>
      <c r="P119" s="34">
        <f t="shared" si="356"/>
        <v>480.39097999999996</v>
      </c>
      <c r="Q119" s="34">
        <f t="shared" si="357"/>
        <v>480.39097999999996</v>
      </c>
      <c r="R119" s="34">
        <f t="shared" si="358"/>
        <v>0</v>
      </c>
      <c r="S119" s="34">
        <f t="shared" si="359"/>
        <v>0</v>
      </c>
      <c r="T119" s="34">
        <f t="shared" si="360"/>
        <v>0</v>
      </c>
      <c r="U119" s="34">
        <f t="shared" si="361"/>
        <v>0</v>
      </c>
      <c r="V119" s="66">
        <f t="shared" si="324"/>
        <v>0</v>
      </c>
      <c r="W119" s="34"/>
      <c r="X119" s="34"/>
      <c r="Y119" s="34"/>
      <c r="Z119" s="34"/>
      <c r="AA119" s="34"/>
      <c r="AB119" s="34"/>
      <c r="AC119" s="34"/>
      <c r="AD119" s="34"/>
      <c r="AE119" s="34"/>
      <c r="AF119" s="34"/>
      <c r="AG119" s="34">
        <f t="shared" si="362"/>
        <v>0</v>
      </c>
      <c r="AH119" s="34">
        <f t="shared" si="363"/>
        <v>0</v>
      </c>
      <c r="AI119" s="34">
        <f t="shared" si="283"/>
        <v>0</v>
      </c>
      <c r="AJ119" s="34"/>
      <c r="AK119" s="34"/>
      <c r="AL119" s="34"/>
      <c r="AM119" s="34"/>
      <c r="AN119" s="34"/>
      <c r="AO119" s="34"/>
      <c r="AP119" s="34"/>
      <c r="AQ119" s="34"/>
      <c r="AR119" s="34"/>
      <c r="AS119" s="34">
        <f t="shared" si="364"/>
        <v>0</v>
      </c>
      <c r="AT119" s="34">
        <f t="shared" si="365"/>
        <v>0</v>
      </c>
      <c r="AU119" s="34"/>
      <c r="AV119" s="34">
        <f t="shared" si="366"/>
        <v>0</v>
      </c>
      <c r="AW119" s="34">
        <f t="shared" si="367"/>
        <v>0</v>
      </c>
      <c r="AX119" s="34"/>
      <c r="AY119" s="34">
        <f t="shared" si="368"/>
        <v>480.39097999999996</v>
      </c>
      <c r="AZ119" s="34">
        <f t="shared" si="368"/>
        <v>480.39097999999996</v>
      </c>
      <c r="BA119" s="34">
        <f>407.111*1.18</f>
        <v>480.39097999999996</v>
      </c>
      <c r="BB119" s="34">
        <f>407.111*1.18</f>
        <v>480.39097999999996</v>
      </c>
      <c r="BC119" s="245"/>
      <c r="BD119" s="245"/>
      <c r="BE119" s="245"/>
      <c r="BF119" s="245"/>
      <c r="BG119" s="245"/>
      <c r="BH119" s="245"/>
      <c r="BI119" s="245"/>
      <c r="BJ119" s="245"/>
      <c r="BK119" s="47"/>
      <c r="BL119" s="47"/>
      <c r="BM119" s="34">
        <f t="shared" si="369"/>
        <v>0</v>
      </c>
      <c r="BN119" s="34">
        <f t="shared" si="370"/>
        <v>0</v>
      </c>
      <c r="BO119" s="245"/>
      <c r="BP119" s="245"/>
      <c r="BQ119" s="245"/>
      <c r="BR119" s="245"/>
      <c r="BS119" s="245"/>
      <c r="BT119" s="245"/>
      <c r="BU119" s="245"/>
      <c r="BV119" s="245"/>
      <c r="BW119" s="245"/>
      <c r="BX119" s="245"/>
      <c r="BY119" s="245"/>
      <c r="BZ119" s="245"/>
      <c r="CA119" s="34">
        <f t="shared" si="335"/>
        <v>0</v>
      </c>
      <c r="CB119" s="34">
        <f t="shared" si="335"/>
        <v>0</v>
      </c>
      <c r="CC119" s="245"/>
      <c r="CD119" s="245"/>
      <c r="CE119" s="245"/>
      <c r="CF119" s="245"/>
      <c r="CG119" s="245"/>
      <c r="CH119" s="245"/>
      <c r="CI119" s="245"/>
      <c r="CJ119" s="245"/>
      <c r="CK119" s="245"/>
      <c r="CL119" s="245"/>
      <c r="CM119" s="245"/>
      <c r="CN119" s="245"/>
      <c r="CO119" s="34">
        <f t="shared" si="371"/>
        <v>0</v>
      </c>
      <c r="CP119" s="34">
        <f t="shared" si="372"/>
        <v>0</v>
      </c>
      <c r="CQ119" s="34"/>
      <c r="CR119" s="34"/>
      <c r="CS119" s="34"/>
      <c r="CT119" s="34"/>
      <c r="CU119" s="34"/>
      <c r="CV119" s="34"/>
      <c r="CW119" s="34"/>
      <c r="CX119" s="34"/>
      <c r="CY119" s="34"/>
      <c r="CZ119" s="58"/>
      <c r="DA119" s="58"/>
      <c r="DB119" s="58"/>
      <c r="DC119" s="226">
        <v>0</v>
      </c>
      <c r="DD119" s="226">
        <v>0</v>
      </c>
      <c r="DE119" s="226">
        <v>0</v>
      </c>
      <c r="DF119" s="226">
        <v>1</v>
      </c>
      <c r="DG119" s="226">
        <v>0</v>
      </c>
      <c r="DH119" s="226">
        <f t="shared" si="373"/>
        <v>1</v>
      </c>
      <c r="DI119" s="226"/>
      <c r="DJ119" s="226"/>
      <c r="DK119" s="33"/>
      <c r="DL119" s="33"/>
      <c r="DM119" s="33"/>
    </row>
    <row r="120" spans="1:117" s="35" customFormat="1" ht="20.25" customHeight="1" outlineLevel="2">
      <c r="A120" s="57" t="s">
        <v>120</v>
      </c>
      <c r="B120" s="225" t="s">
        <v>245</v>
      </c>
      <c r="C120" s="60"/>
      <c r="D120" s="60"/>
      <c r="E120" s="245"/>
      <c r="F120" s="245"/>
      <c r="G120" s="245"/>
      <c r="H120" s="245"/>
      <c r="I120" s="245"/>
      <c r="J120" s="245">
        <v>2017</v>
      </c>
      <c r="K120" s="245">
        <v>2017</v>
      </c>
      <c r="L120" s="245"/>
      <c r="M120" s="34">
        <f t="shared" si="354"/>
        <v>283.88321999999999</v>
      </c>
      <c r="N120" s="34"/>
      <c r="O120" s="34">
        <f t="shared" si="355"/>
        <v>283.88321999999999</v>
      </c>
      <c r="P120" s="34">
        <f t="shared" si="356"/>
        <v>283.88321999999999</v>
      </c>
      <c r="Q120" s="34">
        <f t="shared" si="357"/>
        <v>283.88321999999999</v>
      </c>
      <c r="R120" s="34">
        <f t="shared" si="358"/>
        <v>0</v>
      </c>
      <c r="S120" s="34">
        <f t="shared" si="359"/>
        <v>0</v>
      </c>
      <c r="T120" s="34">
        <f t="shared" si="360"/>
        <v>0</v>
      </c>
      <c r="U120" s="34">
        <f t="shared" si="361"/>
        <v>0</v>
      </c>
      <c r="V120" s="66">
        <f t="shared" si="324"/>
        <v>0</v>
      </c>
      <c r="W120" s="34"/>
      <c r="X120" s="34"/>
      <c r="Y120" s="34"/>
      <c r="Z120" s="34"/>
      <c r="AA120" s="34"/>
      <c r="AB120" s="34"/>
      <c r="AC120" s="34"/>
      <c r="AD120" s="34"/>
      <c r="AE120" s="34"/>
      <c r="AF120" s="34"/>
      <c r="AG120" s="34">
        <f t="shared" si="362"/>
        <v>0</v>
      </c>
      <c r="AH120" s="34">
        <f t="shared" si="363"/>
        <v>0</v>
      </c>
      <c r="AI120" s="34">
        <f t="shared" si="283"/>
        <v>0</v>
      </c>
      <c r="AJ120" s="34"/>
      <c r="AK120" s="34"/>
      <c r="AL120" s="34"/>
      <c r="AM120" s="34"/>
      <c r="AN120" s="34"/>
      <c r="AO120" s="34"/>
      <c r="AP120" s="34"/>
      <c r="AQ120" s="34"/>
      <c r="AR120" s="34"/>
      <c r="AS120" s="34">
        <f t="shared" si="364"/>
        <v>0</v>
      </c>
      <c r="AT120" s="34">
        <f t="shared" si="365"/>
        <v>0</v>
      </c>
      <c r="AU120" s="34"/>
      <c r="AV120" s="34">
        <f t="shared" si="366"/>
        <v>0</v>
      </c>
      <c r="AW120" s="34">
        <f t="shared" si="367"/>
        <v>0</v>
      </c>
      <c r="AX120" s="34"/>
      <c r="AY120" s="34">
        <f t="shared" si="368"/>
        <v>283.88321999999999</v>
      </c>
      <c r="AZ120" s="34">
        <f t="shared" si="368"/>
        <v>283.88321999999999</v>
      </c>
      <c r="BA120" s="34">
        <f>240.579*1.18</f>
        <v>283.88321999999999</v>
      </c>
      <c r="BB120" s="34">
        <f>240.579*1.18</f>
        <v>283.88321999999999</v>
      </c>
      <c r="BC120" s="245"/>
      <c r="BD120" s="245"/>
      <c r="BE120" s="245"/>
      <c r="BF120" s="245"/>
      <c r="BG120" s="245"/>
      <c r="BH120" s="245"/>
      <c r="BI120" s="245"/>
      <c r="BJ120" s="245"/>
      <c r="BK120" s="47"/>
      <c r="BL120" s="47"/>
      <c r="BM120" s="34">
        <f t="shared" si="369"/>
        <v>0</v>
      </c>
      <c r="BN120" s="34">
        <f t="shared" si="370"/>
        <v>0</v>
      </c>
      <c r="BO120" s="245"/>
      <c r="BP120" s="245"/>
      <c r="BQ120" s="245"/>
      <c r="BR120" s="245"/>
      <c r="BS120" s="245"/>
      <c r="BT120" s="245"/>
      <c r="BU120" s="245"/>
      <c r="BV120" s="245"/>
      <c r="BW120" s="245"/>
      <c r="BX120" s="245"/>
      <c r="BY120" s="245"/>
      <c r="BZ120" s="245"/>
      <c r="CA120" s="34">
        <f t="shared" si="335"/>
        <v>0</v>
      </c>
      <c r="CB120" s="34">
        <f t="shared" si="335"/>
        <v>0</v>
      </c>
      <c r="CC120" s="245"/>
      <c r="CD120" s="245"/>
      <c r="CE120" s="245"/>
      <c r="CF120" s="245"/>
      <c r="CG120" s="245"/>
      <c r="CH120" s="245"/>
      <c r="CI120" s="245"/>
      <c r="CJ120" s="245"/>
      <c r="CK120" s="245"/>
      <c r="CL120" s="245"/>
      <c r="CM120" s="245"/>
      <c r="CN120" s="245"/>
      <c r="CO120" s="34">
        <f t="shared" si="371"/>
        <v>0</v>
      </c>
      <c r="CP120" s="34">
        <f t="shared" si="372"/>
        <v>0</v>
      </c>
      <c r="CQ120" s="34"/>
      <c r="CR120" s="34"/>
      <c r="CS120" s="34"/>
      <c r="CT120" s="34"/>
      <c r="CU120" s="34"/>
      <c r="CV120" s="34"/>
      <c r="CW120" s="34"/>
      <c r="CX120" s="34"/>
      <c r="CY120" s="34"/>
      <c r="CZ120" s="58"/>
      <c r="DA120" s="58"/>
      <c r="DB120" s="58"/>
      <c r="DC120" s="226"/>
      <c r="DD120" s="226"/>
      <c r="DE120" s="226"/>
      <c r="DF120" s="226"/>
      <c r="DG120" s="226"/>
      <c r="DH120" s="226"/>
      <c r="DI120" s="226"/>
      <c r="DJ120" s="226"/>
      <c r="DK120" s="33"/>
      <c r="DL120" s="33"/>
      <c r="DM120" s="33"/>
    </row>
    <row r="121" spans="1:117" s="35" customFormat="1" ht="20.25" customHeight="1" outlineLevel="2">
      <c r="A121" s="57" t="s">
        <v>121</v>
      </c>
      <c r="B121" s="60" t="s">
        <v>237</v>
      </c>
      <c r="C121" s="60" t="s">
        <v>147</v>
      </c>
      <c r="D121" s="60" t="s">
        <v>351</v>
      </c>
      <c r="E121" s="245" t="s">
        <v>21</v>
      </c>
      <c r="F121" s="245"/>
      <c r="G121" s="245"/>
      <c r="H121" s="245"/>
      <c r="I121" s="245"/>
      <c r="J121" s="245">
        <v>2019</v>
      </c>
      <c r="K121" s="245">
        <v>2019</v>
      </c>
      <c r="L121" s="245"/>
      <c r="M121" s="34">
        <f t="shared" si="354"/>
        <v>1500</v>
      </c>
      <c r="N121" s="34"/>
      <c r="O121" s="34">
        <f t="shared" si="355"/>
        <v>1770</v>
      </c>
      <c r="P121" s="34">
        <f t="shared" si="356"/>
        <v>0</v>
      </c>
      <c r="Q121" s="34">
        <f t="shared" si="357"/>
        <v>0</v>
      </c>
      <c r="R121" s="34">
        <f t="shared" si="358"/>
        <v>1500</v>
      </c>
      <c r="S121" s="34">
        <f t="shared" si="359"/>
        <v>0</v>
      </c>
      <c r="T121" s="34">
        <f t="shared" si="360"/>
        <v>0</v>
      </c>
      <c r="U121" s="34">
        <f t="shared" si="361"/>
        <v>1770</v>
      </c>
      <c r="V121" s="66">
        <f t="shared" si="324"/>
        <v>1770</v>
      </c>
      <c r="W121" s="34">
        <v>1770</v>
      </c>
      <c r="X121" s="34"/>
      <c r="Y121" s="34"/>
      <c r="Z121" s="34"/>
      <c r="AA121" s="34"/>
      <c r="AB121" s="34"/>
      <c r="AC121" s="34"/>
      <c r="AD121" s="34"/>
      <c r="AE121" s="34"/>
      <c r="AF121" s="34"/>
      <c r="AG121" s="34">
        <f t="shared" si="362"/>
        <v>0</v>
      </c>
      <c r="AH121" s="34">
        <f t="shared" si="363"/>
        <v>0</v>
      </c>
      <c r="AI121" s="34">
        <f t="shared" si="283"/>
        <v>0</v>
      </c>
      <c r="AJ121" s="34"/>
      <c r="AK121" s="34"/>
      <c r="AL121" s="34"/>
      <c r="AM121" s="34"/>
      <c r="AN121" s="34"/>
      <c r="AO121" s="34"/>
      <c r="AP121" s="34"/>
      <c r="AQ121" s="34"/>
      <c r="AR121" s="34"/>
      <c r="AS121" s="34">
        <f t="shared" si="364"/>
        <v>0</v>
      </c>
      <c r="AT121" s="34">
        <f t="shared" si="365"/>
        <v>0</v>
      </c>
      <c r="AU121" s="34"/>
      <c r="AV121" s="34">
        <f t="shared" si="366"/>
        <v>0</v>
      </c>
      <c r="AW121" s="34">
        <f t="shared" si="367"/>
        <v>0</v>
      </c>
      <c r="AX121" s="34"/>
      <c r="AY121" s="34">
        <f t="shared" si="368"/>
        <v>1500</v>
      </c>
      <c r="AZ121" s="34">
        <f t="shared" si="368"/>
        <v>1770</v>
      </c>
      <c r="BA121" s="245"/>
      <c r="BB121" s="245"/>
      <c r="BC121" s="184">
        <v>1500</v>
      </c>
      <c r="BD121" s="184">
        <v>0</v>
      </c>
      <c r="BE121" s="245">
        <v>0</v>
      </c>
      <c r="BF121" s="219">
        <v>1770</v>
      </c>
      <c r="BG121" s="245"/>
      <c r="BH121" s="245"/>
      <c r="BI121" s="245"/>
      <c r="BJ121" s="245"/>
      <c r="BK121" s="47"/>
      <c r="BL121" s="47"/>
      <c r="BM121" s="34">
        <f t="shared" si="369"/>
        <v>0</v>
      </c>
      <c r="BN121" s="34">
        <f t="shared" si="370"/>
        <v>0</v>
      </c>
      <c r="BO121" s="245"/>
      <c r="BP121" s="245"/>
      <c r="BQ121" s="245"/>
      <c r="BR121" s="245"/>
      <c r="BS121" s="245"/>
      <c r="BT121" s="245"/>
      <c r="BU121" s="245"/>
      <c r="BV121" s="245"/>
      <c r="BW121" s="245"/>
      <c r="BX121" s="245"/>
      <c r="BY121" s="245"/>
      <c r="BZ121" s="245"/>
      <c r="CA121" s="34">
        <f t="shared" si="335"/>
        <v>0</v>
      </c>
      <c r="CB121" s="34">
        <f t="shared" si="335"/>
        <v>0</v>
      </c>
      <c r="CC121" s="245"/>
      <c r="CD121" s="245"/>
      <c r="CE121" s="245"/>
      <c r="CF121" s="245"/>
      <c r="CG121" s="245"/>
      <c r="CH121" s="245"/>
      <c r="CI121" s="245"/>
      <c r="CJ121" s="245"/>
      <c r="CK121" s="245"/>
      <c r="CL121" s="245"/>
      <c r="CM121" s="245"/>
      <c r="CN121" s="245"/>
      <c r="CO121" s="34">
        <f t="shared" si="371"/>
        <v>0</v>
      </c>
      <c r="CP121" s="34">
        <f t="shared" si="372"/>
        <v>0</v>
      </c>
      <c r="CQ121" s="34"/>
      <c r="CR121" s="34"/>
      <c r="CS121" s="34"/>
      <c r="CT121" s="34"/>
      <c r="CU121" s="34">
        <v>0</v>
      </c>
      <c r="CV121" s="34"/>
      <c r="CW121" s="34"/>
      <c r="CX121" s="34"/>
      <c r="CY121" s="34"/>
      <c r="CZ121" s="58"/>
      <c r="DA121" s="58"/>
      <c r="DB121" s="58"/>
      <c r="DC121" s="226">
        <v>0</v>
      </c>
      <c r="DD121" s="226">
        <v>0</v>
      </c>
      <c r="DE121" s="226">
        <v>0</v>
      </c>
      <c r="DF121" s="226">
        <v>1</v>
      </c>
      <c r="DG121" s="226">
        <v>0</v>
      </c>
      <c r="DH121" s="226">
        <f t="shared" si="373"/>
        <v>1</v>
      </c>
      <c r="DI121" s="226"/>
      <c r="DJ121" s="226"/>
      <c r="DK121" s="33"/>
      <c r="DL121" s="33"/>
      <c r="DM121" s="33"/>
    </row>
    <row r="122" spans="1:117" s="35" customFormat="1" ht="20.25" customHeight="1" outlineLevel="2">
      <c r="A122" s="57" t="s">
        <v>122</v>
      </c>
      <c r="B122" s="60" t="s">
        <v>238</v>
      </c>
      <c r="C122" s="60" t="s">
        <v>147</v>
      </c>
      <c r="D122" s="60" t="s">
        <v>368</v>
      </c>
      <c r="E122" s="245" t="s">
        <v>21</v>
      </c>
      <c r="F122" s="245"/>
      <c r="G122" s="245"/>
      <c r="H122" s="245"/>
      <c r="I122" s="245"/>
      <c r="J122" s="245">
        <v>2020</v>
      </c>
      <c r="K122" s="245">
        <v>2020</v>
      </c>
      <c r="L122" s="245"/>
      <c r="M122" s="34">
        <f t="shared" si="354"/>
        <v>2150</v>
      </c>
      <c r="N122" s="34"/>
      <c r="O122" s="34">
        <f t="shared" si="355"/>
        <v>2150</v>
      </c>
      <c r="P122" s="34">
        <f t="shared" si="356"/>
        <v>0</v>
      </c>
      <c r="Q122" s="34">
        <f t="shared" si="357"/>
        <v>0</v>
      </c>
      <c r="R122" s="34">
        <f t="shared" si="358"/>
        <v>0</v>
      </c>
      <c r="S122" s="34">
        <f t="shared" si="359"/>
        <v>0</v>
      </c>
      <c r="T122" s="34">
        <f t="shared" si="360"/>
        <v>2150</v>
      </c>
      <c r="U122" s="34">
        <f t="shared" si="361"/>
        <v>0</v>
      </c>
      <c r="V122" s="66">
        <f t="shared" si="324"/>
        <v>0</v>
      </c>
      <c r="W122" s="34"/>
      <c r="X122" s="34"/>
      <c r="Y122" s="34"/>
      <c r="Z122" s="34"/>
      <c r="AA122" s="34"/>
      <c r="AB122" s="34"/>
      <c r="AC122" s="34"/>
      <c r="AD122" s="34"/>
      <c r="AE122" s="34"/>
      <c r="AF122" s="34"/>
      <c r="AG122" s="34">
        <f t="shared" si="362"/>
        <v>0</v>
      </c>
      <c r="AH122" s="34">
        <f t="shared" si="363"/>
        <v>2150</v>
      </c>
      <c r="AI122" s="34">
        <f t="shared" si="283"/>
        <v>259</v>
      </c>
      <c r="AJ122" s="34">
        <v>259</v>
      </c>
      <c r="AK122" s="34"/>
      <c r="AL122" s="34"/>
      <c r="AM122" s="34"/>
      <c r="AN122" s="34"/>
      <c r="AO122" s="34"/>
      <c r="AP122" s="34"/>
      <c r="AQ122" s="34"/>
      <c r="AR122" s="34"/>
      <c r="AS122" s="34">
        <f t="shared" si="364"/>
        <v>0</v>
      </c>
      <c r="AT122" s="34">
        <f t="shared" si="365"/>
        <v>0</v>
      </c>
      <c r="AU122" s="34"/>
      <c r="AV122" s="34">
        <f t="shared" si="366"/>
        <v>0</v>
      </c>
      <c r="AW122" s="34">
        <f t="shared" si="367"/>
        <v>0</v>
      </c>
      <c r="AX122" s="34"/>
      <c r="AY122" s="34">
        <f t="shared" si="368"/>
        <v>2150</v>
      </c>
      <c r="AZ122" s="34">
        <f>+BB122+BD122+BH122+BF122+BJ122+BL122</f>
        <v>2150</v>
      </c>
      <c r="BA122" s="245"/>
      <c r="BB122" s="245"/>
      <c r="BC122" s="245"/>
      <c r="BD122" s="245"/>
      <c r="BE122" s="185">
        <v>2150</v>
      </c>
      <c r="BF122" s="33">
        <v>0</v>
      </c>
      <c r="BG122" s="245"/>
      <c r="BH122" s="185">
        <v>2150</v>
      </c>
      <c r="BI122" s="245"/>
      <c r="BJ122" s="245"/>
      <c r="BK122" s="47"/>
      <c r="BL122" s="47"/>
      <c r="BM122" s="34">
        <f t="shared" si="369"/>
        <v>0</v>
      </c>
      <c r="BN122" s="34">
        <f t="shared" si="370"/>
        <v>0</v>
      </c>
      <c r="BO122" s="245"/>
      <c r="BP122" s="245"/>
      <c r="BQ122" s="245"/>
      <c r="BR122" s="245"/>
      <c r="BS122" s="245"/>
      <c r="BT122" s="245"/>
      <c r="BU122" s="245"/>
      <c r="BV122" s="245"/>
      <c r="BW122" s="245"/>
      <c r="BX122" s="245"/>
      <c r="BY122" s="245"/>
      <c r="BZ122" s="245"/>
      <c r="CA122" s="34">
        <f t="shared" si="335"/>
        <v>0</v>
      </c>
      <c r="CB122" s="34">
        <f t="shared" si="335"/>
        <v>0</v>
      </c>
      <c r="CC122" s="245"/>
      <c r="CD122" s="245"/>
      <c r="CE122" s="245"/>
      <c r="CF122" s="245"/>
      <c r="CG122" s="245"/>
      <c r="CH122" s="245"/>
      <c r="CI122" s="245"/>
      <c r="CJ122" s="245"/>
      <c r="CK122" s="245"/>
      <c r="CL122" s="245"/>
      <c r="CM122" s="245"/>
      <c r="CN122" s="245"/>
      <c r="CO122" s="34">
        <f t="shared" si="371"/>
        <v>0</v>
      </c>
      <c r="CP122" s="34">
        <f t="shared" si="372"/>
        <v>0</v>
      </c>
      <c r="CQ122" s="34"/>
      <c r="CR122" s="34"/>
      <c r="CS122" s="34"/>
      <c r="CT122" s="34"/>
      <c r="CU122" s="34"/>
      <c r="CV122" s="34"/>
      <c r="CW122" s="34">
        <v>0</v>
      </c>
      <c r="CX122" s="34">
        <v>0</v>
      </c>
      <c r="CY122" s="34"/>
      <c r="CZ122" s="58"/>
      <c r="DA122" s="58"/>
      <c r="DB122" s="58"/>
      <c r="DC122" s="226">
        <v>0</v>
      </c>
      <c r="DD122" s="226">
        <v>0</v>
      </c>
      <c r="DE122" s="226">
        <v>0</v>
      </c>
      <c r="DF122" s="226">
        <v>1</v>
      </c>
      <c r="DG122" s="226">
        <v>0</v>
      </c>
      <c r="DH122" s="226">
        <f t="shared" si="373"/>
        <v>1</v>
      </c>
      <c r="DI122" s="226"/>
      <c r="DJ122" s="226"/>
      <c r="DK122" s="33"/>
      <c r="DL122" s="33"/>
      <c r="DM122" s="33"/>
    </row>
    <row r="123" spans="1:117" s="35" customFormat="1" ht="20.25" customHeight="1" outlineLevel="2">
      <c r="A123" s="57" t="s">
        <v>123</v>
      </c>
      <c r="B123" s="60" t="s">
        <v>239</v>
      </c>
      <c r="C123" s="60" t="s">
        <v>147</v>
      </c>
      <c r="D123" s="60" t="s">
        <v>176</v>
      </c>
      <c r="E123" s="245" t="s">
        <v>21</v>
      </c>
      <c r="F123" s="245"/>
      <c r="G123" s="245"/>
      <c r="H123" s="245"/>
      <c r="I123" s="245"/>
      <c r="J123" s="245">
        <v>2020</v>
      </c>
      <c r="K123" s="245">
        <v>2020</v>
      </c>
      <c r="L123" s="245"/>
      <c r="M123" s="34">
        <f t="shared" si="354"/>
        <v>2150</v>
      </c>
      <c r="N123" s="34"/>
      <c r="O123" s="34">
        <f t="shared" si="355"/>
        <v>2150</v>
      </c>
      <c r="P123" s="34">
        <f t="shared" si="356"/>
        <v>0</v>
      </c>
      <c r="Q123" s="34">
        <f t="shared" si="357"/>
        <v>0</v>
      </c>
      <c r="R123" s="34">
        <f t="shared" si="358"/>
        <v>0</v>
      </c>
      <c r="S123" s="34">
        <f t="shared" si="359"/>
        <v>0</v>
      </c>
      <c r="T123" s="34">
        <f t="shared" si="360"/>
        <v>2150</v>
      </c>
      <c r="U123" s="34">
        <f t="shared" si="361"/>
        <v>0</v>
      </c>
      <c r="V123" s="66">
        <f t="shared" si="324"/>
        <v>0</v>
      </c>
      <c r="W123" s="34"/>
      <c r="X123" s="34"/>
      <c r="Y123" s="34"/>
      <c r="Z123" s="34"/>
      <c r="AA123" s="34"/>
      <c r="AB123" s="34"/>
      <c r="AC123" s="34"/>
      <c r="AD123" s="34"/>
      <c r="AE123" s="34"/>
      <c r="AF123" s="34"/>
      <c r="AG123" s="34">
        <f t="shared" si="362"/>
        <v>0</v>
      </c>
      <c r="AH123" s="34">
        <f t="shared" si="363"/>
        <v>2150</v>
      </c>
      <c r="AI123" s="34">
        <f t="shared" si="283"/>
        <v>232</v>
      </c>
      <c r="AJ123" s="34">
        <v>232</v>
      </c>
      <c r="AK123" s="34"/>
      <c r="AL123" s="34"/>
      <c r="AM123" s="34"/>
      <c r="AN123" s="34"/>
      <c r="AO123" s="34"/>
      <c r="AP123" s="34"/>
      <c r="AQ123" s="34"/>
      <c r="AR123" s="34"/>
      <c r="AS123" s="34">
        <f t="shared" si="364"/>
        <v>0</v>
      </c>
      <c r="AT123" s="34">
        <f t="shared" si="365"/>
        <v>0</v>
      </c>
      <c r="AU123" s="34"/>
      <c r="AV123" s="34">
        <f t="shared" si="366"/>
        <v>0</v>
      </c>
      <c r="AW123" s="34">
        <f t="shared" si="367"/>
        <v>0</v>
      </c>
      <c r="AX123" s="34"/>
      <c r="AY123" s="34">
        <f t="shared" si="368"/>
        <v>2150</v>
      </c>
      <c r="AZ123" s="34">
        <f>+BB123+BD123+BH123+BF123+BJ123+BL123</f>
        <v>2150</v>
      </c>
      <c r="BA123" s="245"/>
      <c r="BB123" s="245"/>
      <c r="BC123" s="245"/>
      <c r="BD123" s="245"/>
      <c r="BE123" s="185">
        <v>2150</v>
      </c>
      <c r="BF123" s="33">
        <v>0</v>
      </c>
      <c r="BG123" s="245"/>
      <c r="BH123" s="185">
        <v>2150</v>
      </c>
      <c r="BI123" s="245"/>
      <c r="BJ123" s="245"/>
      <c r="BK123" s="47"/>
      <c r="BL123" s="47"/>
      <c r="BM123" s="34">
        <f t="shared" si="369"/>
        <v>0</v>
      </c>
      <c r="BN123" s="34">
        <f t="shared" si="370"/>
        <v>0</v>
      </c>
      <c r="BO123" s="245"/>
      <c r="BP123" s="245"/>
      <c r="BQ123" s="245"/>
      <c r="BR123" s="245"/>
      <c r="BS123" s="245"/>
      <c r="BT123" s="245"/>
      <c r="BU123" s="245"/>
      <c r="BV123" s="245"/>
      <c r="BW123" s="245"/>
      <c r="BX123" s="245"/>
      <c r="BY123" s="245"/>
      <c r="BZ123" s="245"/>
      <c r="CA123" s="34">
        <f t="shared" si="335"/>
        <v>0</v>
      </c>
      <c r="CB123" s="34">
        <f t="shared" si="335"/>
        <v>0</v>
      </c>
      <c r="CC123" s="245"/>
      <c r="CD123" s="245"/>
      <c r="CE123" s="245"/>
      <c r="CF123" s="245"/>
      <c r="CG123" s="245"/>
      <c r="CH123" s="245"/>
      <c r="CI123" s="245"/>
      <c r="CJ123" s="245"/>
      <c r="CK123" s="245"/>
      <c r="CL123" s="245"/>
      <c r="CM123" s="245"/>
      <c r="CN123" s="245"/>
      <c r="CO123" s="34">
        <f t="shared" si="371"/>
        <v>0</v>
      </c>
      <c r="CP123" s="34">
        <f t="shared" si="372"/>
        <v>0</v>
      </c>
      <c r="CQ123" s="34"/>
      <c r="CR123" s="34"/>
      <c r="CS123" s="34"/>
      <c r="CT123" s="34"/>
      <c r="CU123" s="34"/>
      <c r="CV123" s="34"/>
      <c r="CW123" s="34">
        <v>0</v>
      </c>
      <c r="CX123" s="34">
        <v>0</v>
      </c>
      <c r="CY123" s="34"/>
      <c r="CZ123" s="58"/>
      <c r="DA123" s="58"/>
      <c r="DB123" s="58"/>
      <c r="DC123" s="226">
        <v>0</v>
      </c>
      <c r="DD123" s="226">
        <v>0</v>
      </c>
      <c r="DE123" s="226">
        <v>0</v>
      </c>
      <c r="DF123" s="226">
        <v>1</v>
      </c>
      <c r="DG123" s="226">
        <v>0</v>
      </c>
      <c r="DH123" s="226">
        <f t="shared" si="373"/>
        <v>1</v>
      </c>
      <c r="DI123" s="226"/>
      <c r="DJ123" s="226"/>
      <c r="DK123" s="33"/>
      <c r="DL123" s="33"/>
      <c r="DM123" s="33"/>
    </row>
    <row r="124" spans="1:117" s="35" customFormat="1" ht="20.25" customHeight="1">
      <c r="A124" s="49" t="s">
        <v>492</v>
      </c>
      <c r="B124" s="69" t="s">
        <v>491</v>
      </c>
      <c r="C124" s="530" t="s">
        <v>498</v>
      </c>
      <c r="D124" s="531"/>
      <c r="E124" s="49" t="s">
        <v>43</v>
      </c>
      <c r="F124" s="307"/>
      <c r="G124" s="307"/>
      <c r="H124" s="307"/>
      <c r="I124" s="307"/>
      <c r="J124" s="50">
        <v>2018</v>
      </c>
      <c r="K124" s="50">
        <v>2022</v>
      </c>
      <c r="L124" s="257"/>
      <c r="M124" s="25">
        <f t="shared" ref="M124:BP124" si="374">SUM(M125:M128)</f>
        <v>9100</v>
      </c>
      <c r="N124" s="25"/>
      <c r="O124" s="25">
        <f t="shared" si="374"/>
        <v>10328.811</v>
      </c>
      <c r="P124" s="25">
        <f t="shared" si="374"/>
        <v>0</v>
      </c>
      <c r="Q124" s="25">
        <f t="shared" si="374"/>
        <v>0</v>
      </c>
      <c r="R124" s="25">
        <f t="shared" si="374"/>
        <v>2000</v>
      </c>
      <c r="S124" s="25">
        <f t="shared" si="374"/>
        <v>1357.6110000000001</v>
      </c>
      <c r="T124" s="25">
        <f t="shared" si="374"/>
        <v>250</v>
      </c>
      <c r="U124" s="25">
        <f t="shared" si="374"/>
        <v>121.2</v>
      </c>
      <c r="V124" s="25">
        <f t="shared" si="374"/>
        <v>120.12</v>
      </c>
      <c r="W124" s="25">
        <f>SUM(W125:W128)</f>
        <v>120.12</v>
      </c>
      <c r="X124" s="25">
        <f t="shared" si="374"/>
        <v>0</v>
      </c>
      <c r="Y124" s="25">
        <f t="shared" si="374"/>
        <v>0</v>
      </c>
      <c r="Z124" s="25">
        <f t="shared" si="374"/>
        <v>0</v>
      </c>
      <c r="AA124" s="25">
        <f t="shared" si="374"/>
        <v>0</v>
      </c>
      <c r="AB124" s="25">
        <f t="shared" si="374"/>
        <v>0</v>
      </c>
      <c r="AC124" s="25">
        <f t="shared" si="374"/>
        <v>0</v>
      </c>
      <c r="AD124" s="25">
        <f t="shared" si="374"/>
        <v>0</v>
      </c>
      <c r="AE124" s="25">
        <f t="shared" si="374"/>
        <v>0</v>
      </c>
      <c r="AF124" s="25"/>
      <c r="AG124" s="25">
        <f t="shared" si="374"/>
        <v>0</v>
      </c>
      <c r="AH124" s="25">
        <f>SUM(AH125:AH128)</f>
        <v>2000</v>
      </c>
      <c r="AI124" s="25">
        <f t="shared" si="283"/>
        <v>330.2</v>
      </c>
      <c r="AJ124" s="25">
        <f t="shared" ref="AJ124:AR124" si="375">SUM(AJ125:AJ128)</f>
        <v>330.2</v>
      </c>
      <c r="AK124" s="25">
        <f t="shared" si="375"/>
        <v>0</v>
      </c>
      <c r="AL124" s="25">
        <f t="shared" si="375"/>
        <v>0</v>
      </c>
      <c r="AM124" s="25">
        <f t="shared" si="375"/>
        <v>0</v>
      </c>
      <c r="AN124" s="25">
        <f t="shared" si="375"/>
        <v>0</v>
      </c>
      <c r="AO124" s="25">
        <f t="shared" si="375"/>
        <v>0</v>
      </c>
      <c r="AP124" s="25">
        <f t="shared" si="375"/>
        <v>0</v>
      </c>
      <c r="AQ124" s="25">
        <f t="shared" si="375"/>
        <v>0</v>
      </c>
      <c r="AR124" s="25">
        <f t="shared" si="375"/>
        <v>0</v>
      </c>
      <c r="AS124" s="25">
        <f t="shared" si="374"/>
        <v>4500</v>
      </c>
      <c r="AT124" s="25">
        <f t="shared" si="374"/>
        <v>4500</v>
      </c>
      <c r="AU124" s="25"/>
      <c r="AV124" s="25">
        <f t="shared" si="374"/>
        <v>2350</v>
      </c>
      <c r="AW124" s="25">
        <f t="shared" si="374"/>
        <v>2350</v>
      </c>
      <c r="AX124" s="25"/>
      <c r="AY124" s="25">
        <f t="shared" si="374"/>
        <v>9100</v>
      </c>
      <c r="AZ124" s="25">
        <f t="shared" si="374"/>
        <v>9170.7000000000007</v>
      </c>
      <c r="BA124" s="25">
        <f t="shared" si="374"/>
        <v>0</v>
      </c>
      <c r="BB124" s="25">
        <f t="shared" si="374"/>
        <v>0</v>
      </c>
      <c r="BC124" s="25">
        <f t="shared" si="374"/>
        <v>2000</v>
      </c>
      <c r="BD124" s="25">
        <f t="shared" si="374"/>
        <v>199.5</v>
      </c>
      <c r="BE124" s="25">
        <f t="shared" si="374"/>
        <v>250</v>
      </c>
      <c r="BF124" s="25">
        <f t="shared" si="374"/>
        <v>121.2</v>
      </c>
      <c r="BG124" s="25">
        <f t="shared" si="374"/>
        <v>0</v>
      </c>
      <c r="BH124" s="25">
        <f t="shared" si="374"/>
        <v>2000</v>
      </c>
      <c r="BI124" s="25">
        <f t="shared" si="374"/>
        <v>4500</v>
      </c>
      <c r="BJ124" s="25">
        <f t="shared" si="374"/>
        <v>4500</v>
      </c>
      <c r="BK124" s="25">
        <f t="shared" si="374"/>
        <v>2350</v>
      </c>
      <c r="BL124" s="25">
        <f t="shared" si="374"/>
        <v>2350</v>
      </c>
      <c r="BM124" s="25">
        <f t="shared" si="374"/>
        <v>0</v>
      </c>
      <c r="BN124" s="25">
        <f t="shared" si="374"/>
        <v>0</v>
      </c>
      <c r="BO124" s="25">
        <f t="shared" si="374"/>
        <v>0</v>
      </c>
      <c r="BP124" s="25">
        <f t="shared" si="374"/>
        <v>0</v>
      </c>
      <c r="BQ124" s="25">
        <f t="shared" ref="BQ124:CV124" si="376">SUM(BQ125:BQ128)</f>
        <v>0</v>
      </c>
      <c r="BR124" s="25">
        <f t="shared" si="376"/>
        <v>0</v>
      </c>
      <c r="BS124" s="25">
        <f t="shared" si="376"/>
        <v>0</v>
      </c>
      <c r="BT124" s="25">
        <f t="shared" si="376"/>
        <v>0</v>
      </c>
      <c r="BU124" s="25">
        <f t="shared" si="376"/>
        <v>0</v>
      </c>
      <c r="BV124" s="25">
        <f t="shared" si="376"/>
        <v>0</v>
      </c>
      <c r="BW124" s="25">
        <f t="shared" si="376"/>
        <v>0</v>
      </c>
      <c r="BX124" s="25">
        <f t="shared" si="376"/>
        <v>0</v>
      </c>
      <c r="BY124" s="25">
        <f t="shared" si="376"/>
        <v>0</v>
      </c>
      <c r="BZ124" s="25">
        <f t="shared" si="376"/>
        <v>0</v>
      </c>
      <c r="CA124" s="25">
        <f t="shared" si="376"/>
        <v>0</v>
      </c>
      <c r="CB124" s="25">
        <f t="shared" si="376"/>
        <v>1158.1110000000001</v>
      </c>
      <c r="CC124" s="25">
        <f t="shared" si="376"/>
        <v>0</v>
      </c>
      <c r="CD124" s="25">
        <f t="shared" si="376"/>
        <v>0</v>
      </c>
      <c r="CE124" s="25">
        <f t="shared" si="376"/>
        <v>0</v>
      </c>
      <c r="CF124" s="25">
        <f t="shared" si="376"/>
        <v>1158.1110000000001</v>
      </c>
      <c r="CG124" s="25">
        <f t="shared" si="376"/>
        <v>0</v>
      </c>
      <c r="CH124" s="25">
        <f t="shared" si="376"/>
        <v>0</v>
      </c>
      <c r="CI124" s="25">
        <f t="shared" si="376"/>
        <v>0</v>
      </c>
      <c r="CJ124" s="25">
        <f t="shared" si="376"/>
        <v>0</v>
      </c>
      <c r="CK124" s="25">
        <f t="shared" si="376"/>
        <v>0</v>
      </c>
      <c r="CL124" s="25">
        <f t="shared" si="376"/>
        <v>0</v>
      </c>
      <c r="CM124" s="25">
        <f t="shared" si="376"/>
        <v>0</v>
      </c>
      <c r="CN124" s="25">
        <f t="shared" si="376"/>
        <v>0</v>
      </c>
      <c r="CO124" s="25">
        <f t="shared" si="376"/>
        <v>0</v>
      </c>
      <c r="CP124" s="25">
        <f t="shared" si="376"/>
        <v>0</v>
      </c>
      <c r="CQ124" s="25">
        <f t="shared" si="376"/>
        <v>0</v>
      </c>
      <c r="CR124" s="25">
        <f t="shared" si="376"/>
        <v>0</v>
      </c>
      <c r="CS124" s="25">
        <f t="shared" si="376"/>
        <v>0</v>
      </c>
      <c r="CT124" s="25">
        <f t="shared" si="376"/>
        <v>0</v>
      </c>
      <c r="CU124" s="25">
        <f t="shared" si="376"/>
        <v>0</v>
      </c>
      <c r="CV124" s="25">
        <f t="shared" si="376"/>
        <v>0</v>
      </c>
      <c r="CW124" s="25">
        <f t="shared" ref="CW124:DB124" si="377">SUM(CW125:CW128)</f>
        <v>0</v>
      </c>
      <c r="CX124" s="25">
        <f t="shared" si="377"/>
        <v>0</v>
      </c>
      <c r="CY124" s="25">
        <f t="shared" si="377"/>
        <v>0</v>
      </c>
      <c r="CZ124" s="25">
        <f t="shared" si="377"/>
        <v>0</v>
      </c>
      <c r="DA124" s="25">
        <f t="shared" si="377"/>
        <v>0</v>
      </c>
      <c r="DB124" s="25">
        <f t="shared" si="377"/>
        <v>0</v>
      </c>
      <c r="DC124" s="226"/>
      <c r="DD124" s="226"/>
      <c r="DE124" s="226"/>
      <c r="DF124" s="226"/>
      <c r="DG124" s="226"/>
      <c r="DH124" s="226"/>
      <c r="DI124" s="226"/>
      <c r="DJ124" s="226"/>
      <c r="DK124" s="33"/>
      <c r="DL124" s="188"/>
      <c r="DM124" s="33"/>
    </row>
    <row r="125" spans="1:117" s="35" customFormat="1" ht="20.25" customHeight="1" outlineLevel="1">
      <c r="A125" s="189" t="s">
        <v>493</v>
      </c>
      <c r="B125" s="208" t="s">
        <v>536</v>
      </c>
      <c r="C125" s="532" t="s">
        <v>366</v>
      </c>
      <c r="D125" s="208" t="s">
        <v>535</v>
      </c>
      <c r="E125" s="245" t="s">
        <v>21</v>
      </c>
      <c r="F125" s="307"/>
      <c r="G125" s="307"/>
      <c r="H125" s="307"/>
      <c r="I125" s="307"/>
      <c r="J125" s="245">
        <v>2018</v>
      </c>
      <c r="K125" s="245">
        <v>2020</v>
      </c>
      <c r="L125" s="245"/>
      <c r="M125" s="34">
        <f>+P125+R125+T125+AG125+AS125+AV125</f>
        <v>2000</v>
      </c>
      <c r="N125" s="34"/>
      <c r="O125" s="34">
        <f t="shared" ref="O125:O128" si="378">+Q125+S125+U125+AH125+AT125+AW125</f>
        <v>3228.8110000000001</v>
      </c>
      <c r="P125" s="34">
        <f t="shared" ref="P125:U125" si="379">BA125+BO125+CC125+CQ125</f>
        <v>0</v>
      </c>
      <c r="Q125" s="34">
        <f t="shared" si="379"/>
        <v>0</v>
      </c>
      <c r="R125" s="34">
        <f t="shared" si="379"/>
        <v>2000</v>
      </c>
      <c r="S125" s="34">
        <f t="shared" si="379"/>
        <v>1357.6110000000001</v>
      </c>
      <c r="T125" s="34">
        <f t="shared" si="379"/>
        <v>0</v>
      </c>
      <c r="U125" s="34">
        <f t="shared" si="379"/>
        <v>121.2</v>
      </c>
      <c r="V125" s="66">
        <f t="shared" si="324"/>
        <v>120.12</v>
      </c>
      <c r="W125" s="34">
        <v>120.12</v>
      </c>
      <c r="X125" s="34"/>
      <c r="Y125" s="34"/>
      <c r="Z125" s="34"/>
      <c r="AA125" s="34"/>
      <c r="AB125" s="34"/>
      <c r="AC125" s="34"/>
      <c r="AD125" s="34"/>
      <c r="AE125" s="34"/>
      <c r="AF125" s="34"/>
      <c r="AG125" s="34">
        <f>BG125+BU125+CI125+CW125</f>
        <v>0</v>
      </c>
      <c r="AH125" s="34">
        <f>BH125+BV125+CJ125+CX125</f>
        <v>1750</v>
      </c>
      <c r="AI125" s="34">
        <f t="shared" si="283"/>
        <v>330.2</v>
      </c>
      <c r="AJ125" s="34">
        <v>330.2</v>
      </c>
      <c r="AK125" s="34"/>
      <c r="AL125" s="34"/>
      <c r="AM125" s="34"/>
      <c r="AN125" s="34"/>
      <c r="AO125" s="34"/>
      <c r="AP125" s="34"/>
      <c r="AQ125" s="34"/>
      <c r="AR125" s="34"/>
      <c r="AS125" s="34">
        <f>BI125+BW125+CK125+CY125</f>
        <v>0</v>
      </c>
      <c r="AT125" s="34">
        <f>BJ125+BX125+CL125+CZ125</f>
        <v>0</v>
      </c>
      <c r="AU125" s="34"/>
      <c r="AV125" s="34">
        <f t="shared" ref="AV125:AW125" si="380">BK125+BY125+CM125+DA125</f>
        <v>0</v>
      </c>
      <c r="AW125" s="34">
        <f t="shared" si="380"/>
        <v>0</v>
      </c>
      <c r="AX125" s="34"/>
      <c r="AY125" s="34">
        <f>+BA125+BC125+BE125+BG125+BI125+BK125</f>
        <v>2000</v>
      </c>
      <c r="AZ125" s="34">
        <f t="shared" ref="AZ125:AZ128" si="381">+BB125+BD125+BF125+BH125+BJ125+BL125</f>
        <v>2070.6999999999998</v>
      </c>
      <c r="BA125" s="186"/>
      <c r="BB125" s="186"/>
      <c r="BC125" s="186">
        <v>2000</v>
      </c>
      <c r="BD125" s="186">
        <v>199.5</v>
      </c>
      <c r="BE125" s="186">
        <v>0</v>
      </c>
      <c r="BF125" s="186">
        <v>121.2</v>
      </c>
      <c r="BG125" s="186"/>
      <c r="BH125" s="186">
        <v>1750</v>
      </c>
      <c r="BI125" s="186"/>
      <c r="BJ125" s="186"/>
      <c r="BK125" s="191"/>
      <c r="BL125" s="191"/>
      <c r="BM125" s="34">
        <f t="shared" ref="BM125:BM128" si="382">+BO125+BQ125+BS125+BU125+BW125+BY125</f>
        <v>0</v>
      </c>
      <c r="BN125" s="34">
        <f t="shared" ref="BN125:BN128" si="383">+BP125+BR125+BT125+BV125+BX125+BZ125</f>
        <v>0</v>
      </c>
      <c r="BO125" s="228"/>
      <c r="BP125" s="228"/>
      <c r="BQ125" s="228"/>
      <c r="BR125" s="228"/>
      <c r="BS125" s="228"/>
      <c r="BT125" s="228"/>
      <c r="BU125" s="228"/>
      <c r="BV125" s="228"/>
      <c r="BW125" s="228"/>
      <c r="BX125" s="228"/>
      <c r="BY125" s="228"/>
      <c r="BZ125" s="228"/>
      <c r="CA125" s="34">
        <f>+CC125+CE125+CG125+CI125+CK125+CM125</f>
        <v>0</v>
      </c>
      <c r="CB125" s="34">
        <f>+CD125+CF125+CH125+CJ125+CL125+CN125</f>
        <v>1158.1110000000001</v>
      </c>
      <c r="CC125" s="228"/>
      <c r="CD125" s="228"/>
      <c r="CE125" s="228"/>
      <c r="CF125" s="228">
        <v>1158.1110000000001</v>
      </c>
      <c r="CG125" s="228"/>
      <c r="CH125" s="228">
        <v>0</v>
      </c>
      <c r="CI125" s="228"/>
      <c r="CJ125" s="228"/>
      <c r="CK125" s="228"/>
      <c r="CL125" s="228"/>
      <c r="CM125" s="228"/>
      <c r="CN125" s="228"/>
      <c r="CO125" s="34">
        <f t="shared" ref="CO125:CO128" si="384">+CQ125+CS125+CU125+CW125+CY125+DA125</f>
        <v>0</v>
      </c>
      <c r="CP125" s="34">
        <f t="shared" ref="CP125:CP128" si="385">+CR125+CT125+CV125+CX125+CZ125+DB125</f>
        <v>0</v>
      </c>
      <c r="CQ125" s="68"/>
      <c r="CR125" s="68"/>
      <c r="CS125" s="68"/>
      <c r="CT125" s="68"/>
      <c r="CU125" s="68"/>
      <c r="CV125" s="68"/>
      <c r="CW125" s="68"/>
      <c r="CX125" s="68"/>
      <c r="CY125" s="68"/>
      <c r="CZ125" s="187"/>
      <c r="DA125" s="187"/>
      <c r="DB125" s="187"/>
      <c r="DC125" s="226"/>
      <c r="DD125" s="226"/>
      <c r="DE125" s="226"/>
      <c r="DF125" s="226"/>
      <c r="DG125" s="226"/>
      <c r="DH125" s="226"/>
      <c r="DI125" s="226"/>
      <c r="DJ125" s="226"/>
      <c r="DK125" s="33"/>
      <c r="DL125" s="188"/>
      <c r="DM125" s="33"/>
    </row>
    <row r="126" spans="1:117" s="35" customFormat="1" ht="20.25" customHeight="1" outlineLevel="1">
      <c r="A126" s="189" t="s">
        <v>495</v>
      </c>
      <c r="B126" s="190" t="s">
        <v>494</v>
      </c>
      <c r="C126" s="533"/>
      <c r="D126" s="190" t="s">
        <v>494</v>
      </c>
      <c r="E126" s="245" t="s">
        <v>21</v>
      </c>
      <c r="F126" s="307"/>
      <c r="G126" s="307"/>
      <c r="H126" s="307"/>
      <c r="I126" s="307"/>
      <c r="J126" s="245">
        <v>2020</v>
      </c>
      <c r="K126" s="245">
        <v>2020</v>
      </c>
      <c r="L126" s="245"/>
      <c r="M126" s="34">
        <f>+P126+R126+T126+AG126+AS126+AV126</f>
        <v>250</v>
      </c>
      <c r="N126" s="34"/>
      <c r="O126" s="34">
        <f t="shared" si="378"/>
        <v>250</v>
      </c>
      <c r="P126" s="34">
        <f t="shared" ref="P126:P128" si="386">BA126+BO126+CC126+CQ126</f>
        <v>0</v>
      </c>
      <c r="Q126" s="34">
        <f t="shared" ref="Q126:Q128" si="387">BB126+BP126+CD126+CR126</f>
        <v>0</v>
      </c>
      <c r="R126" s="34">
        <f t="shared" ref="R126:R128" si="388">BC126+BQ126+CE126+CS126</f>
        <v>0</v>
      </c>
      <c r="S126" s="34">
        <f t="shared" ref="S126:S128" si="389">BD126+BR126+CF126+CT126</f>
        <v>0</v>
      </c>
      <c r="T126" s="34">
        <f t="shared" ref="T126:T128" si="390">BE126+BS126+CG126+CU126</f>
        <v>250</v>
      </c>
      <c r="U126" s="34">
        <f t="shared" ref="U126:U128" si="391">BF126+BT126+CH126+CV126</f>
        <v>0</v>
      </c>
      <c r="V126" s="66">
        <f t="shared" si="324"/>
        <v>0</v>
      </c>
      <c r="W126" s="34"/>
      <c r="X126" s="34"/>
      <c r="Y126" s="34"/>
      <c r="Z126" s="34"/>
      <c r="AA126" s="34"/>
      <c r="AB126" s="34"/>
      <c r="AC126" s="34"/>
      <c r="AD126" s="34"/>
      <c r="AE126" s="34"/>
      <c r="AF126" s="34"/>
      <c r="AG126" s="34">
        <f t="shared" ref="AG126:AG128" si="392">BG126+BU126+CI126+CW126</f>
        <v>0</v>
      </c>
      <c r="AH126" s="34">
        <f t="shared" ref="AH126:AH128" si="393">BH126+BV126+CJ126+CX126</f>
        <v>250</v>
      </c>
      <c r="AI126" s="34">
        <f t="shared" si="283"/>
        <v>0</v>
      </c>
      <c r="AJ126" s="34"/>
      <c r="AK126" s="34"/>
      <c r="AL126" s="34"/>
      <c r="AM126" s="34"/>
      <c r="AN126" s="34"/>
      <c r="AO126" s="34"/>
      <c r="AP126" s="34"/>
      <c r="AQ126" s="34"/>
      <c r="AR126" s="34"/>
      <c r="AS126" s="34">
        <f t="shared" ref="AS126:AS128" si="394">BI126+BW126+CK126+CY126</f>
        <v>0</v>
      </c>
      <c r="AT126" s="34">
        <f t="shared" ref="AT126:AT128" si="395">BJ126+BX126+CL126+CZ126</f>
        <v>0</v>
      </c>
      <c r="AU126" s="34"/>
      <c r="AV126" s="34">
        <f t="shared" ref="AV126:AV128" si="396">BK126+BY126+CM126+DA126</f>
        <v>0</v>
      </c>
      <c r="AW126" s="34">
        <f t="shared" ref="AW126:AW128" si="397">BL126+BZ126+CN126+DB126</f>
        <v>0</v>
      </c>
      <c r="AX126" s="34"/>
      <c r="AY126" s="34">
        <f>+BA126+BC126+BE126+BG126+BI126+BK126</f>
        <v>250</v>
      </c>
      <c r="AZ126" s="34">
        <f t="shared" si="381"/>
        <v>250</v>
      </c>
      <c r="BA126" s="186"/>
      <c r="BB126" s="186"/>
      <c r="BC126" s="186"/>
      <c r="BD126" s="186"/>
      <c r="BE126" s="186">
        <v>250</v>
      </c>
      <c r="BF126" s="186"/>
      <c r="BG126" s="186"/>
      <c r="BH126" s="186">
        <v>250</v>
      </c>
      <c r="BI126" s="186"/>
      <c r="BJ126" s="186"/>
      <c r="BK126" s="191"/>
      <c r="BL126" s="191"/>
      <c r="BM126" s="34">
        <f t="shared" si="382"/>
        <v>0</v>
      </c>
      <c r="BN126" s="34">
        <f t="shared" si="383"/>
        <v>0</v>
      </c>
      <c r="BO126" s="228"/>
      <c r="BP126" s="228"/>
      <c r="BQ126" s="228"/>
      <c r="BR126" s="228"/>
      <c r="BS126" s="228"/>
      <c r="BT126" s="228"/>
      <c r="BU126" s="228"/>
      <c r="BV126" s="228"/>
      <c r="BW126" s="228"/>
      <c r="BX126" s="228"/>
      <c r="BY126" s="228"/>
      <c r="BZ126" s="228"/>
      <c r="CA126" s="34">
        <f t="shared" si="335"/>
        <v>0</v>
      </c>
      <c r="CB126" s="34">
        <f t="shared" si="335"/>
        <v>0</v>
      </c>
      <c r="CC126" s="228"/>
      <c r="CD126" s="228"/>
      <c r="CE126" s="228"/>
      <c r="CF126" s="228"/>
      <c r="CG126" s="228"/>
      <c r="CH126" s="228"/>
      <c r="CI126" s="228"/>
      <c r="CJ126" s="228"/>
      <c r="CK126" s="228"/>
      <c r="CL126" s="228"/>
      <c r="CM126" s="228"/>
      <c r="CN126" s="228"/>
      <c r="CO126" s="34">
        <f t="shared" si="384"/>
        <v>0</v>
      </c>
      <c r="CP126" s="34">
        <f t="shared" si="385"/>
        <v>0</v>
      </c>
      <c r="CQ126" s="68"/>
      <c r="CR126" s="68"/>
      <c r="CS126" s="68"/>
      <c r="CT126" s="68"/>
      <c r="CU126" s="68"/>
      <c r="CV126" s="68"/>
      <c r="CW126" s="68"/>
      <c r="CX126" s="68"/>
      <c r="CY126" s="68"/>
      <c r="CZ126" s="187"/>
      <c r="DA126" s="187"/>
      <c r="DB126" s="187"/>
      <c r="DC126" s="226"/>
      <c r="DD126" s="226"/>
      <c r="DE126" s="226"/>
      <c r="DF126" s="226"/>
      <c r="DG126" s="226"/>
      <c r="DH126" s="226"/>
      <c r="DI126" s="226"/>
      <c r="DJ126" s="226"/>
      <c r="DK126" s="33"/>
      <c r="DL126" s="188"/>
      <c r="DM126" s="33"/>
    </row>
    <row r="127" spans="1:117" s="35" customFormat="1" ht="20.25" customHeight="1" outlineLevel="1">
      <c r="A127" s="189" t="s">
        <v>496</v>
      </c>
      <c r="B127" s="190" t="s">
        <v>192</v>
      </c>
      <c r="C127" s="533"/>
      <c r="D127" s="190" t="s">
        <v>192</v>
      </c>
      <c r="E127" s="245" t="s">
        <v>21</v>
      </c>
      <c r="F127" s="307"/>
      <c r="G127" s="307"/>
      <c r="H127" s="307"/>
      <c r="I127" s="307"/>
      <c r="J127" s="245">
        <v>2021</v>
      </c>
      <c r="K127" s="245">
        <v>2021</v>
      </c>
      <c r="L127" s="245"/>
      <c r="M127" s="34">
        <f>+P127+R127+T127+AG127+AS127+AV127</f>
        <v>4500</v>
      </c>
      <c r="N127" s="34"/>
      <c r="O127" s="34">
        <f t="shared" si="378"/>
        <v>4500</v>
      </c>
      <c r="P127" s="34">
        <f t="shared" si="386"/>
        <v>0</v>
      </c>
      <c r="Q127" s="34">
        <f t="shared" si="387"/>
        <v>0</v>
      </c>
      <c r="R127" s="34">
        <f t="shared" si="388"/>
        <v>0</v>
      </c>
      <c r="S127" s="34">
        <f t="shared" si="389"/>
        <v>0</v>
      </c>
      <c r="T127" s="34">
        <f t="shared" si="390"/>
        <v>0</v>
      </c>
      <c r="U127" s="34">
        <f t="shared" si="391"/>
        <v>0</v>
      </c>
      <c r="V127" s="66">
        <f t="shared" si="324"/>
        <v>0</v>
      </c>
      <c r="W127" s="34"/>
      <c r="X127" s="34"/>
      <c r="Y127" s="34"/>
      <c r="Z127" s="34"/>
      <c r="AA127" s="34"/>
      <c r="AB127" s="34"/>
      <c r="AC127" s="34"/>
      <c r="AD127" s="34"/>
      <c r="AE127" s="34"/>
      <c r="AF127" s="34"/>
      <c r="AG127" s="34">
        <f t="shared" si="392"/>
        <v>0</v>
      </c>
      <c r="AH127" s="34">
        <f t="shared" si="393"/>
        <v>0</v>
      </c>
      <c r="AI127" s="34">
        <f t="shared" si="283"/>
        <v>0</v>
      </c>
      <c r="AJ127" s="34"/>
      <c r="AK127" s="34"/>
      <c r="AL127" s="34"/>
      <c r="AM127" s="34"/>
      <c r="AN127" s="34"/>
      <c r="AO127" s="34"/>
      <c r="AP127" s="34"/>
      <c r="AQ127" s="34"/>
      <c r="AR127" s="34"/>
      <c r="AS127" s="34">
        <f t="shared" si="394"/>
        <v>4500</v>
      </c>
      <c r="AT127" s="34">
        <f t="shared" si="395"/>
        <v>4500</v>
      </c>
      <c r="AU127" s="34"/>
      <c r="AV127" s="34">
        <f t="shared" si="396"/>
        <v>0</v>
      </c>
      <c r="AW127" s="34">
        <f t="shared" si="397"/>
        <v>0</v>
      </c>
      <c r="AX127" s="34"/>
      <c r="AY127" s="34">
        <f>+BA127+BC127+BE127+BG127+BI127+BK127</f>
        <v>4500</v>
      </c>
      <c r="AZ127" s="34">
        <f t="shared" si="381"/>
        <v>4500</v>
      </c>
      <c r="BA127" s="186"/>
      <c r="BB127" s="186"/>
      <c r="BC127" s="186"/>
      <c r="BD127" s="186"/>
      <c r="BE127" s="186"/>
      <c r="BF127" s="186"/>
      <c r="BG127" s="186"/>
      <c r="BH127" s="186"/>
      <c r="BI127" s="186">
        <v>4500</v>
      </c>
      <c r="BJ127" s="186">
        <v>4500</v>
      </c>
      <c r="BK127" s="191"/>
      <c r="BL127" s="191"/>
      <c r="BM127" s="34">
        <f t="shared" si="382"/>
        <v>0</v>
      </c>
      <c r="BN127" s="34">
        <f t="shared" si="383"/>
        <v>0</v>
      </c>
      <c r="BO127" s="228"/>
      <c r="BP127" s="228"/>
      <c r="BQ127" s="228"/>
      <c r="BR127" s="228"/>
      <c r="BS127" s="228"/>
      <c r="BT127" s="228"/>
      <c r="BU127" s="228"/>
      <c r="BV127" s="228"/>
      <c r="BW127" s="228"/>
      <c r="BX127" s="228"/>
      <c r="BY127" s="228"/>
      <c r="BZ127" s="228"/>
      <c r="CA127" s="34">
        <f t="shared" si="335"/>
        <v>0</v>
      </c>
      <c r="CB127" s="34">
        <f t="shared" si="335"/>
        <v>0</v>
      </c>
      <c r="CC127" s="228"/>
      <c r="CD127" s="228"/>
      <c r="CE127" s="228"/>
      <c r="CF127" s="228"/>
      <c r="CG127" s="228"/>
      <c r="CH127" s="228"/>
      <c r="CI127" s="228"/>
      <c r="CJ127" s="228"/>
      <c r="CK127" s="228"/>
      <c r="CL127" s="228"/>
      <c r="CM127" s="228"/>
      <c r="CN127" s="228"/>
      <c r="CO127" s="34">
        <f t="shared" si="384"/>
        <v>0</v>
      </c>
      <c r="CP127" s="34">
        <f t="shared" si="385"/>
        <v>0</v>
      </c>
      <c r="CQ127" s="68"/>
      <c r="CR127" s="68"/>
      <c r="CS127" s="68"/>
      <c r="CT127" s="68"/>
      <c r="CU127" s="68"/>
      <c r="CV127" s="68"/>
      <c r="CW127" s="68"/>
      <c r="CX127" s="68"/>
      <c r="CY127" s="68"/>
      <c r="CZ127" s="187"/>
      <c r="DA127" s="187"/>
      <c r="DB127" s="187"/>
      <c r="DC127" s="226"/>
      <c r="DD127" s="226"/>
      <c r="DE127" s="226"/>
      <c r="DF127" s="226"/>
      <c r="DG127" s="226"/>
      <c r="DH127" s="226"/>
      <c r="DI127" s="226"/>
      <c r="DJ127" s="226"/>
      <c r="DK127" s="33"/>
      <c r="DL127" s="188"/>
      <c r="DM127" s="33"/>
    </row>
    <row r="128" spans="1:117" s="35" customFormat="1" ht="20.25" customHeight="1" outlineLevel="1">
      <c r="A128" s="189" t="s">
        <v>497</v>
      </c>
      <c r="B128" s="190" t="s">
        <v>160</v>
      </c>
      <c r="C128" s="533"/>
      <c r="D128" s="190" t="s">
        <v>160</v>
      </c>
      <c r="E128" s="245" t="s">
        <v>21</v>
      </c>
      <c r="F128" s="307"/>
      <c r="G128" s="307"/>
      <c r="H128" s="307"/>
      <c r="I128" s="307"/>
      <c r="J128" s="245">
        <v>2022</v>
      </c>
      <c r="K128" s="245">
        <v>2022</v>
      </c>
      <c r="L128" s="245"/>
      <c r="M128" s="34">
        <f>+P128+R128+T128+AG128+AS128+AV128</f>
        <v>2350</v>
      </c>
      <c r="N128" s="34"/>
      <c r="O128" s="34">
        <f t="shared" si="378"/>
        <v>2350</v>
      </c>
      <c r="P128" s="34">
        <f t="shared" si="386"/>
        <v>0</v>
      </c>
      <c r="Q128" s="34">
        <f t="shared" si="387"/>
        <v>0</v>
      </c>
      <c r="R128" s="34">
        <f t="shared" si="388"/>
        <v>0</v>
      </c>
      <c r="S128" s="34">
        <f t="shared" si="389"/>
        <v>0</v>
      </c>
      <c r="T128" s="34">
        <f t="shared" si="390"/>
        <v>0</v>
      </c>
      <c r="U128" s="34">
        <f t="shared" si="391"/>
        <v>0</v>
      </c>
      <c r="V128" s="66">
        <f t="shared" si="324"/>
        <v>0</v>
      </c>
      <c r="W128" s="34"/>
      <c r="X128" s="34"/>
      <c r="Y128" s="34"/>
      <c r="Z128" s="34"/>
      <c r="AA128" s="34"/>
      <c r="AB128" s="34"/>
      <c r="AC128" s="34"/>
      <c r="AD128" s="34"/>
      <c r="AE128" s="34"/>
      <c r="AF128" s="34"/>
      <c r="AG128" s="34">
        <f t="shared" si="392"/>
        <v>0</v>
      </c>
      <c r="AH128" s="34">
        <f t="shared" si="393"/>
        <v>0</v>
      </c>
      <c r="AI128" s="34">
        <f t="shared" si="283"/>
        <v>0</v>
      </c>
      <c r="AJ128" s="34"/>
      <c r="AK128" s="34"/>
      <c r="AL128" s="34"/>
      <c r="AM128" s="34"/>
      <c r="AN128" s="34"/>
      <c r="AO128" s="34"/>
      <c r="AP128" s="34"/>
      <c r="AQ128" s="34"/>
      <c r="AR128" s="34"/>
      <c r="AS128" s="34">
        <f t="shared" si="394"/>
        <v>0</v>
      </c>
      <c r="AT128" s="34">
        <f t="shared" si="395"/>
        <v>0</v>
      </c>
      <c r="AU128" s="34"/>
      <c r="AV128" s="34">
        <f t="shared" si="396"/>
        <v>2350</v>
      </c>
      <c r="AW128" s="34">
        <f t="shared" si="397"/>
        <v>2350</v>
      </c>
      <c r="AX128" s="34"/>
      <c r="AY128" s="34">
        <f>+BA128+BC128+BE128+BG128+BI128+BK128</f>
        <v>2350</v>
      </c>
      <c r="AZ128" s="34">
        <f t="shared" si="381"/>
        <v>2350</v>
      </c>
      <c r="BA128" s="186"/>
      <c r="BB128" s="186"/>
      <c r="BC128" s="186"/>
      <c r="BD128" s="186"/>
      <c r="BE128" s="186"/>
      <c r="BF128" s="186"/>
      <c r="BG128" s="186"/>
      <c r="BH128" s="186"/>
      <c r="BI128" s="186"/>
      <c r="BJ128" s="186"/>
      <c r="BK128" s="186">
        <v>2350</v>
      </c>
      <c r="BL128" s="186">
        <v>2350</v>
      </c>
      <c r="BM128" s="34">
        <f t="shared" si="382"/>
        <v>0</v>
      </c>
      <c r="BN128" s="34">
        <f t="shared" si="383"/>
        <v>0</v>
      </c>
      <c r="BO128" s="228"/>
      <c r="BP128" s="228"/>
      <c r="BQ128" s="228"/>
      <c r="BR128" s="228"/>
      <c r="BS128" s="228"/>
      <c r="BT128" s="228"/>
      <c r="BU128" s="228"/>
      <c r="BV128" s="228"/>
      <c r="BW128" s="228"/>
      <c r="BX128" s="228"/>
      <c r="BY128" s="228"/>
      <c r="BZ128" s="228"/>
      <c r="CA128" s="34">
        <f t="shared" si="335"/>
        <v>0</v>
      </c>
      <c r="CB128" s="34">
        <f t="shared" si="335"/>
        <v>0</v>
      </c>
      <c r="CC128" s="228"/>
      <c r="CD128" s="228"/>
      <c r="CE128" s="228"/>
      <c r="CF128" s="228"/>
      <c r="CG128" s="228"/>
      <c r="CH128" s="228"/>
      <c r="CI128" s="228"/>
      <c r="CJ128" s="228"/>
      <c r="CK128" s="228"/>
      <c r="CL128" s="228"/>
      <c r="CM128" s="228"/>
      <c r="CN128" s="228"/>
      <c r="CO128" s="34">
        <f t="shared" si="384"/>
        <v>0</v>
      </c>
      <c r="CP128" s="34">
        <f t="shared" si="385"/>
        <v>0</v>
      </c>
      <c r="CQ128" s="68"/>
      <c r="CR128" s="68"/>
      <c r="CS128" s="68"/>
      <c r="CT128" s="68"/>
      <c r="CU128" s="68"/>
      <c r="CV128" s="68"/>
      <c r="CW128" s="68"/>
      <c r="CX128" s="68"/>
      <c r="CY128" s="68"/>
      <c r="CZ128" s="187"/>
      <c r="DA128" s="187"/>
      <c r="DB128" s="187"/>
      <c r="DC128" s="226"/>
      <c r="DD128" s="226"/>
      <c r="DE128" s="226"/>
      <c r="DF128" s="226"/>
      <c r="DG128" s="226"/>
      <c r="DH128" s="226"/>
      <c r="DI128" s="226"/>
      <c r="DJ128" s="226"/>
      <c r="DK128" s="33"/>
      <c r="DL128" s="188"/>
      <c r="DM128" s="33"/>
    </row>
    <row r="129" spans="1:117" ht="25.15" customHeight="1">
      <c r="A129" s="524" t="s">
        <v>14</v>
      </c>
      <c r="B129" s="525"/>
      <c r="C129" s="525"/>
      <c r="D129" s="525"/>
      <c r="E129" s="525"/>
      <c r="F129" s="525"/>
      <c r="G129" s="525"/>
      <c r="H129" s="525"/>
      <c r="I129" s="525"/>
      <c r="J129" s="525"/>
      <c r="K129" s="526"/>
      <c r="L129" s="338"/>
      <c r="M129" s="25">
        <f t="shared" ref="M129:BP129" si="398">SUM(M62,M79,M82,M97,M113,M124)</f>
        <v>123969.2298548703</v>
      </c>
      <c r="N129" s="25"/>
      <c r="O129" s="25">
        <f t="shared" si="398"/>
        <v>129086.06424503031</v>
      </c>
      <c r="P129" s="25">
        <f t="shared" si="398"/>
        <v>22939.494890000002</v>
      </c>
      <c r="Q129" s="25">
        <f t="shared" si="398"/>
        <v>22939.494890000002</v>
      </c>
      <c r="R129" s="25">
        <f t="shared" si="398"/>
        <v>12768.64041</v>
      </c>
      <c r="S129" s="25">
        <f t="shared" si="398"/>
        <v>8639.8109999999997</v>
      </c>
      <c r="T129" s="25">
        <f t="shared" si="398"/>
        <v>10631.14</v>
      </c>
      <c r="U129" s="25">
        <f t="shared" si="398"/>
        <v>10726.807215999999</v>
      </c>
      <c r="V129" s="25">
        <f t="shared" si="398"/>
        <v>10838.80839</v>
      </c>
      <c r="W129" s="25">
        <f>SUM(W62,W79,W82,W97,W113,W124)</f>
        <v>10838.80839</v>
      </c>
      <c r="X129" s="25">
        <f t="shared" si="398"/>
        <v>0</v>
      </c>
      <c r="Y129" s="25">
        <f t="shared" si="398"/>
        <v>0</v>
      </c>
      <c r="Z129" s="25">
        <f t="shared" si="398"/>
        <v>0</v>
      </c>
      <c r="AA129" s="25">
        <f t="shared" si="398"/>
        <v>0</v>
      </c>
      <c r="AB129" s="25">
        <f t="shared" si="398"/>
        <v>0</v>
      </c>
      <c r="AC129" s="25">
        <f t="shared" si="398"/>
        <v>0</v>
      </c>
      <c r="AD129" s="25">
        <f t="shared" si="398"/>
        <v>0</v>
      </c>
      <c r="AE129" s="25">
        <f t="shared" si="398"/>
        <v>0</v>
      </c>
      <c r="AF129" s="25"/>
      <c r="AG129" s="25">
        <f t="shared" si="398"/>
        <v>7901.1052199999995</v>
      </c>
      <c r="AH129" s="25">
        <f t="shared" si="398"/>
        <v>37882.421925830306</v>
      </c>
      <c r="AI129" s="25">
        <f t="shared" si="283"/>
        <v>821.2</v>
      </c>
      <c r="AJ129" s="25">
        <f>SUM(AJ62,AJ79,AJ82,AJ97,AJ113,AJ124)</f>
        <v>821.2</v>
      </c>
      <c r="AK129" s="25">
        <f t="shared" si="398"/>
        <v>0</v>
      </c>
      <c r="AL129" s="25">
        <f t="shared" si="398"/>
        <v>0</v>
      </c>
      <c r="AM129" s="25">
        <f t="shared" si="398"/>
        <v>0</v>
      </c>
      <c r="AN129" s="25">
        <f t="shared" si="398"/>
        <v>0</v>
      </c>
      <c r="AO129" s="25">
        <f t="shared" si="398"/>
        <v>0</v>
      </c>
      <c r="AP129" s="25">
        <f t="shared" si="398"/>
        <v>0</v>
      </c>
      <c r="AQ129" s="25">
        <f t="shared" si="398"/>
        <v>0</v>
      </c>
      <c r="AR129" s="25">
        <f t="shared" si="398"/>
        <v>0</v>
      </c>
      <c r="AS129" s="25">
        <f t="shared" si="398"/>
        <v>34269.296705830304</v>
      </c>
      <c r="AT129" s="25">
        <f t="shared" si="398"/>
        <v>13437.97839</v>
      </c>
      <c r="AU129" s="25"/>
      <c r="AV129" s="25">
        <f t="shared" si="398"/>
        <v>35459.552629040001</v>
      </c>
      <c r="AW129" s="25">
        <f t="shared" si="398"/>
        <v>35459.550823199999</v>
      </c>
      <c r="AX129" s="25"/>
      <c r="AY129" s="25">
        <f t="shared" si="398"/>
        <v>123969.2298548703</v>
      </c>
      <c r="AZ129" s="25">
        <f t="shared" si="398"/>
        <v>124133.6390290303</v>
      </c>
      <c r="BA129" s="25">
        <f t="shared" si="398"/>
        <v>22939.494890000002</v>
      </c>
      <c r="BB129" s="25">
        <f t="shared" si="398"/>
        <v>22939.494890000002</v>
      </c>
      <c r="BC129" s="25">
        <f t="shared" si="398"/>
        <v>12768.64041</v>
      </c>
      <c r="BD129" s="25">
        <f t="shared" si="398"/>
        <v>7481.7</v>
      </c>
      <c r="BE129" s="25">
        <f t="shared" si="398"/>
        <v>10631.14</v>
      </c>
      <c r="BF129" s="25">
        <f t="shared" si="398"/>
        <v>6932.4930000000004</v>
      </c>
      <c r="BG129" s="25">
        <f t="shared" si="398"/>
        <v>7901.1052199999995</v>
      </c>
      <c r="BH129" s="25">
        <f t="shared" si="398"/>
        <v>37882.421925830306</v>
      </c>
      <c r="BI129" s="25">
        <f t="shared" si="398"/>
        <v>34269.296705830304</v>
      </c>
      <c r="BJ129" s="25">
        <f t="shared" si="398"/>
        <v>13437.97839</v>
      </c>
      <c r="BK129" s="25">
        <f t="shared" si="398"/>
        <v>35459.552629040001</v>
      </c>
      <c r="BL129" s="25">
        <f t="shared" si="398"/>
        <v>35459.550823199999</v>
      </c>
      <c r="BM129" s="25">
        <f t="shared" si="398"/>
        <v>0</v>
      </c>
      <c r="BN129" s="25">
        <f t="shared" si="398"/>
        <v>0</v>
      </c>
      <c r="BO129" s="25">
        <f t="shared" si="398"/>
        <v>0</v>
      </c>
      <c r="BP129" s="25">
        <f t="shared" si="398"/>
        <v>0</v>
      </c>
      <c r="BQ129" s="25">
        <f t="shared" ref="BQ129:CV129" si="399">SUM(BQ62,BQ79,BQ82,BQ97,BQ113,BQ124)</f>
        <v>0</v>
      </c>
      <c r="BR129" s="25">
        <f t="shared" si="399"/>
        <v>0</v>
      </c>
      <c r="BS129" s="25">
        <f t="shared" si="399"/>
        <v>0</v>
      </c>
      <c r="BT129" s="25">
        <f t="shared" si="399"/>
        <v>0</v>
      </c>
      <c r="BU129" s="25">
        <f t="shared" si="399"/>
        <v>0</v>
      </c>
      <c r="BV129" s="25">
        <f t="shared" si="399"/>
        <v>0</v>
      </c>
      <c r="BW129" s="25">
        <f t="shared" si="399"/>
        <v>0</v>
      </c>
      <c r="BX129" s="25">
        <f t="shared" si="399"/>
        <v>0</v>
      </c>
      <c r="BY129" s="25">
        <f t="shared" si="399"/>
        <v>0</v>
      </c>
      <c r="BZ129" s="25">
        <f t="shared" si="399"/>
        <v>0</v>
      </c>
      <c r="CA129" s="25">
        <f t="shared" si="399"/>
        <v>0</v>
      </c>
      <c r="CB129" s="25">
        <f t="shared" si="399"/>
        <v>4952.4252160000005</v>
      </c>
      <c r="CC129" s="25">
        <f t="shared" si="399"/>
        <v>0</v>
      </c>
      <c r="CD129" s="25">
        <f t="shared" si="399"/>
        <v>0</v>
      </c>
      <c r="CE129" s="25">
        <f t="shared" si="399"/>
        <v>0</v>
      </c>
      <c r="CF129" s="25">
        <f t="shared" si="399"/>
        <v>1158.1110000000001</v>
      </c>
      <c r="CG129" s="25">
        <f t="shared" si="399"/>
        <v>0</v>
      </c>
      <c r="CH129" s="25">
        <f t="shared" si="399"/>
        <v>3794.3142160000002</v>
      </c>
      <c r="CI129" s="25">
        <f t="shared" si="399"/>
        <v>0</v>
      </c>
      <c r="CJ129" s="25">
        <f t="shared" si="399"/>
        <v>0</v>
      </c>
      <c r="CK129" s="25">
        <f t="shared" si="399"/>
        <v>0</v>
      </c>
      <c r="CL129" s="25">
        <f t="shared" si="399"/>
        <v>0</v>
      </c>
      <c r="CM129" s="25">
        <f t="shared" si="399"/>
        <v>0</v>
      </c>
      <c r="CN129" s="25">
        <f t="shared" si="399"/>
        <v>0</v>
      </c>
      <c r="CO129" s="25">
        <f t="shared" si="399"/>
        <v>0</v>
      </c>
      <c r="CP129" s="25">
        <f t="shared" si="399"/>
        <v>0</v>
      </c>
      <c r="CQ129" s="25">
        <f t="shared" si="399"/>
        <v>0</v>
      </c>
      <c r="CR129" s="25">
        <f t="shared" si="399"/>
        <v>0</v>
      </c>
      <c r="CS129" s="25">
        <f t="shared" si="399"/>
        <v>0</v>
      </c>
      <c r="CT129" s="25">
        <f t="shared" si="399"/>
        <v>0</v>
      </c>
      <c r="CU129" s="25">
        <f t="shared" si="399"/>
        <v>0</v>
      </c>
      <c r="CV129" s="25">
        <f t="shared" si="399"/>
        <v>0</v>
      </c>
      <c r="CW129" s="25">
        <f t="shared" ref="CW129:DB129" si="400">SUM(CW62,CW79,CW82,CW97,CW113,CW124)</f>
        <v>0</v>
      </c>
      <c r="CX129" s="25">
        <f t="shared" si="400"/>
        <v>0</v>
      </c>
      <c r="CY129" s="25">
        <f t="shared" si="400"/>
        <v>0</v>
      </c>
      <c r="CZ129" s="25">
        <f t="shared" si="400"/>
        <v>0</v>
      </c>
      <c r="DA129" s="25">
        <f t="shared" si="400"/>
        <v>0</v>
      </c>
      <c r="DB129" s="25">
        <f t="shared" si="400"/>
        <v>0</v>
      </c>
      <c r="DC129" s="1"/>
      <c r="DD129" s="1"/>
      <c r="DE129" s="1"/>
      <c r="DF129" s="1"/>
      <c r="DG129" s="1"/>
      <c r="DH129" s="1"/>
      <c r="DI129" s="1"/>
      <c r="DJ129" s="1"/>
      <c r="DK129" s="1"/>
      <c r="DL129" s="25">
        <f>SUM(DL62,DL79,DL82,DL97,DL113)</f>
        <v>15283.157460908853</v>
      </c>
      <c r="DM129" s="1"/>
    </row>
    <row r="130" spans="1:117" s="59" customFormat="1" ht="21.95" customHeight="1">
      <c r="A130" s="80" t="s">
        <v>50</v>
      </c>
      <c r="B130" s="80"/>
      <c r="C130" s="80"/>
      <c r="D130" s="80"/>
      <c r="E130" s="73"/>
      <c r="F130" s="73"/>
      <c r="G130" s="73"/>
      <c r="H130" s="245"/>
      <c r="I130" s="245"/>
      <c r="J130" s="73"/>
      <c r="K130" s="73"/>
      <c r="L130" s="73"/>
      <c r="M130" s="27"/>
      <c r="N130" s="27"/>
      <c r="O130" s="27"/>
      <c r="P130" s="27"/>
      <c r="Q130" s="27"/>
      <c r="R130" s="27"/>
      <c r="S130" s="27"/>
      <c r="T130" s="27"/>
      <c r="U130" s="27"/>
      <c r="V130" s="66">
        <f t="shared" si="324"/>
        <v>0</v>
      </c>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34"/>
      <c r="AZ130" s="34"/>
      <c r="BA130" s="27"/>
      <c r="BB130" s="27"/>
      <c r="BC130" s="27"/>
      <c r="BD130" s="27"/>
      <c r="BE130" s="27"/>
      <c r="BF130" s="27"/>
      <c r="BG130" s="27"/>
      <c r="BH130" s="27"/>
      <c r="BI130" s="27"/>
      <c r="BJ130" s="27"/>
      <c r="BK130" s="27"/>
      <c r="BL130" s="27"/>
      <c r="BM130" s="34"/>
      <c r="BN130" s="34"/>
      <c r="BO130" s="34"/>
      <c r="BP130" s="34"/>
      <c r="BQ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58"/>
      <c r="DA130" s="302"/>
      <c r="DB130" s="302"/>
      <c r="DC130" s="73"/>
      <c r="DD130" s="73"/>
      <c r="DE130" s="73"/>
      <c r="DF130" s="73"/>
      <c r="DG130" s="73"/>
      <c r="DH130" s="73"/>
      <c r="DI130" s="73"/>
      <c r="DJ130" s="73"/>
      <c r="DK130" s="73"/>
      <c r="DL130" s="73"/>
      <c r="DM130" s="73"/>
    </row>
    <row r="131" spans="1:117" s="59" customFormat="1" ht="23.25" customHeight="1">
      <c r="A131" s="49" t="s">
        <v>124</v>
      </c>
      <c r="B131" s="534" t="s">
        <v>164</v>
      </c>
      <c r="C131" s="530"/>
      <c r="D131" s="531"/>
      <c r="E131" s="49" t="s">
        <v>43</v>
      </c>
      <c r="F131" s="49"/>
      <c r="G131" s="50" t="s">
        <v>13</v>
      </c>
      <c r="H131" s="27"/>
      <c r="I131" s="27"/>
      <c r="J131" s="50">
        <v>2018</v>
      </c>
      <c r="K131" s="50">
        <v>2020</v>
      </c>
      <c r="L131" s="50"/>
      <c r="M131" s="27">
        <f>SUM(M132:M144)</f>
        <v>54098.682000000001</v>
      </c>
      <c r="N131" s="27"/>
      <c r="O131" s="27">
        <f t="shared" ref="O131:BP131" si="401">SUM(O132:O144)</f>
        <v>52180.806140000001</v>
      </c>
      <c r="P131" s="27">
        <f t="shared" si="401"/>
        <v>0</v>
      </c>
      <c r="Q131" s="27">
        <f t="shared" si="401"/>
        <v>0</v>
      </c>
      <c r="R131" s="27">
        <f t="shared" si="401"/>
        <v>9567.9380000000001</v>
      </c>
      <c r="S131" s="27">
        <f t="shared" si="401"/>
        <v>1324.27</v>
      </c>
      <c r="T131" s="27">
        <f t="shared" si="401"/>
        <v>10638.747000000001</v>
      </c>
      <c r="U131" s="27">
        <f t="shared" si="401"/>
        <v>14653.379139999999</v>
      </c>
      <c r="V131" s="27">
        <f t="shared" si="401"/>
        <v>0</v>
      </c>
      <c r="W131" s="27">
        <f t="shared" si="401"/>
        <v>0</v>
      </c>
      <c r="X131" s="27">
        <f t="shared" si="401"/>
        <v>0</v>
      </c>
      <c r="Y131" s="27">
        <f t="shared" si="401"/>
        <v>0</v>
      </c>
      <c r="Z131" s="27">
        <f t="shared" si="401"/>
        <v>0</v>
      </c>
      <c r="AA131" s="27">
        <f t="shared" si="401"/>
        <v>0</v>
      </c>
      <c r="AB131" s="27">
        <f t="shared" si="401"/>
        <v>0</v>
      </c>
      <c r="AC131" s="27">
        <f t="shared" si="401"/>
        <v>0</v>
      </c>
      <c r="AD131" s="27">
        <f t="shared" si="401"/>
        <v>0</v>
      </c>
      <c r="AE131" s="27">
        <f t="shared" si="401"/>
        <v>0</v>
      </c>
      <c r="AF131" s="27"/>
      <c r="AG131" s="27">
        <f t="shared" si="401"/>
        <v>5075.3239999999996</v>
      </c>
      <c r="AH131" s="27">
        <f>SUM(AH132:AH144)</f>
        <v>12230.548999999999</v>
      </c>
      <c r="AI131" s="27">
        <f>SUM(AJ131:AR131)</f>
        <v>7884.0730700000004</v>
      </c>
      <c r="AJ131" s="27">
        <f>SUM(AJ132:AJ144)</f>
        <v>3238.7777000000006</v>
      </c>
      <c r="AK131" s="27">
        <f t="shared" ref="AK131:AR131" si="402">SUM(AK132:AK144)</f>
        <v>0</v>
      </c>
      <c r="AL131" s="27">
        <f t="shared" si="402"/>
        <v>0</v>
      </c>
      <c r="AM131" s="27">
        <f t="shared" si="402"/>
        <v>0</v>
      </c>
      <c r="AN131" s="27">
        <f t="shared" si="402"/>
        <v>0</v>
      </c>
      <c r="AO131" s="27">
        <f t="shared" si="402"/>
        <v>0</v>
      </c>
      <c r="AP131" s="27">
        <f t="shared" si="402"/>
        <v>4645.2953699999998</v>
      </c>
      <c r="AQ131" s="27">
        <f t="shared" si="402"/>
        <v>0</v>
      </c>
      <c r="AR131" s="27">
        <f t="shared" si="402"/>
        <v>0</v>
      </c>
      <c r="AS131" s="27">
        <f t="shared" si="401"/>
        <v>10745.977999999999</v>
      </c>
      <c r="AT131" s="27">
        <f t="shared" si="401"/>
        <v>10745.977999999999</v>
      </c>
      <c r="AU131" s="27"/>
      <c r="AV131" s="27">
        <f t="shared" si="401"/>
        <v>18070.695</v>
      </c>
      <c r="AW131" s="27">
        <f t="shared" si="401"/>
        <v>13226.63</v>
      </c>
      <c r="AX131" s="27"/>
      <c r="AY131" s="27">
        <f t="shared" si="401"/>
        <v>0</v>
      </c>
      <c r="AZ131" s="27">
        <f t="shared" si="401"/>
        <v>0</v>
      </c>
      <c r="BA131" s="27">
        <f t="shared" si="401"/>
        <v>0</v>
      </c>
      <c r="BB131" s="27">
        <f t="shared" si="401"/>
        <v>0</v>
      </c>
      <c r="BC131" s="27">
        <f t="shared" si="401"/>
        <v>0</v>
      </c>
      <c r="BD131" s="27">
        <f t="shared" si="401"/>
        <v>0</v>
      </c>
      <c r="BE131" s="27">
        <f t="shared" si="401"/>
        <v>0</v>
      </c>
      <c r="BF131" s="27">
        <f t="shared" si="401"/>
        <v>0</v>
      </c>
      <c r="BG131" s="27">
        <f t="shared" si="401"/>
        <v>0</v>
      </c>
      <c r="BH131" s="27">
        <f t="shared" si="401"/>
        <v>0</v>
      </c>
      <c r="BI131" s="27">
        <f t="shared" si="401"/>
        <v>0</v>
      </c>
      <c r="BJ131" s="27">
        <f t="shared" si="401"/>
        <v>0</v>
      </c>
      <c r="BK131" s="27">
        <f t="shared" si="401"/>
        <v>0</v>
      </c>
      <c r="BL131" s="27">
        <f t="shared" si="401"/>
        <v>0</v>
      </c>
      <c r="BM131" s="27">
        <f t="shared" si="401"/>
        <v>0</v>
      </c>
      <c r="BN131" s="27">
        <f t="shared" si="401"/>
        <v>0</v>
      </c>
      <c r="BO131" s="27">
        <f t="shared" si="401"/>
        <v>0</v>
      </c>
      <c r="BP131" s="27">
        <f t="shared" si="401"/>
        <v>0</v>
      </c>
      <c r="BQ131" s="27">
        <f t="shared" ref="BQ131:CV131" si="403">SUM(BQ132:BQ144)</f>
        <v>0</v>
      </c>
      <c r="BR131" s="27">
        <f t="shared" si="403"/>
        <v>0</v>
      </c>
      <c r="BS131" s="27">
        <f t="shared" si="403"/>
        <v>0</v>
      </c>
      <c r="BT131" s="27">
        <f t="shared" si="403"/>
        <v>0</v>
      </c>
      <c r="BU131" s="27">
        <f t="shared" si="403"/>
        <v>0</v>
      </c>
      <c r="BV131" s="27">
        <f t="shared" si="403"/>
        <v>0</v>
      </c>
      <c r="BW131" s="27">
        <f t="shared" si="403"/>
        <v>0</v>
      </c>
      <c r="BX131" s="27">
        <f t="shared" si="403"/>
        <v>0</v>
      </c>
      <c r="BY131" s="27">
        <f t="shared" si="403"/>
        <v>0</v>
      </c>
      <c r="BZ131" s="27">
        <f t="shared" si="403"/>
        <v>0</v>
      </c>
      <c r="CA131" s="27">
        <f t="shared" si="403"/>
        <v>54098.682000000001</v>
      </c>
      <c r="CB131" s="27">
        <f t="shared" si="403"/>
        <v>52180.806140000001</v>
      </c>
      <c r="CC131" s="27">
        <f t="shared" si="403"/>
        <v>0</v>
      </c>
      <c r="CD131" s="27">
        <f t="shared" si="403"/>
        <v>0</v>
      </c>
      <c r="CE131" s="27">
        <f t="shared" si="403"/>
        <v>9567.9380000000001</v>
      </c>
      <c r="CF131" s="27">
        <f t="shared" si="403"/>
        <v>1324.27</v>
      </c>
      <c r="CG131" s="27">
        <f t="shared" si="403"/>
        <v>10638.747000000001</v>
      </c>
      <c r="CH131" s="27">
        <f t="shared" si="403"/>
        <v>14653.379139999999</v>
      </c>
      <c r="CI131" s="27">
        <f t="shared" si="403"/>
        <v>5075.3239999999996</v>
      </c>
      <c r="CJ131" s="27">
        <f t="shared" si="403"/>
        <v>12230.548999999999</v>
      </c>
      <c r="CK131" s="27">
        <f t="shared" si="403"/>
        <v>10745.977999999999</v>
      </c>
      <c r="CL131" s="27">
        <f t="shared" si="403"/>
        <v>10745.977999999999</v>
      </c>
      <c r="CM131" s="27">
        <f t="shared" si="403"/>
        <v>18070.695</v>
      </c>
      <c r="CN131" s="27">
        <f t="shared" si="403"/>
        <v>13226.63</v>
      </c>
      <c r="CO131" s="27">
        <f t="shared" si="403"/>
        <v>0</v>
      </c>
      <c r="CP131" s="27">
        <f t="shared" si="403"/>
        <v>0</v>
      </c>
      <c r="CQ131" s="27">
        <f t="shared" si="403"/>
        <v>0</v>
      </c>
      <c r="CR131" s="27">
        <f t="shared" si="403"/>
        <v>0</v>
      </c>
      <c r="CS131" s="27">
        <f t="shared" si="403"/>
        <v>0</v>
      </c>
      <c r="CT131" s="27">
        <f t="shared" si="403"/>
        <v>0</v>
      </c>
      <c r="CU131" s="27">
        <f t="shared" si="403"/>
        <v>0</v>
      </c>
      <c r="CV131" s="27">
        <f t="shared" si="403"/>
        <v>0</v>
      </c>
      <c r="CW131" s="27">
        <f t="shared" ref="CW131:DB131" si="404">SUM(CW132:CW144)</f>
        <v>0</v>
      </c>
      <c r="CX131" s="27">
        <f t="shared" si="404"/>
        <v>0</v>
      </c>
      <c r="CY131" s="27">
        <f t="shared" si="404"/>
        <v>0</v>
      </c>
      <c r="CZ131" s="27">
        <f t="shared" si="404"/>
        <v>0</v>
      </c>
      <c r="DA131" s="27">
        <f t="shared" si="404"/>
        <v>0</v>
      </c>
      <c r="DB131" s="27">
        <f t="shared" si="404"/>
        <v>0</v>
      </c>
      <c r="DC131" s="226">
        <v>1</v>
      </c>
      <c r="DD131" s="226">
        <v>0</v>
      </c>
      <c r="DE131" s="226">
        <v>0</v>
      </c>
      <c r="DF131" s="226">
        <v>0</v>
      </c>
      <c r="DG131" s="226">
        <v>0</v>
      </c>
      <c r="DH131" s="226">
        <f>SUM(DC131:DG131)</f>
        <v>1</v>
      </c>
      <c r="DI131" s="226"/>
      <c r="DJ131" s="226"/>
      <c r="DK131" s="73"/>
      <c r="DL131" s="73"/>
      <c r="DM131" s="73"/>
    </row>
    <row r="132" spans="1:117" s="35" customFormat="1" ht="31.5" customHeight="1" outlineLevel="1">
      <c r="A132" s="57" t="s">
        <v>227</v>
      </c>
      <c r="B132" s="284" t="s">
        <v>229</v>
      </c>
      <c r="C132" s="76" t="s">
        <v>168</v>
      </c>
      <c r="D132" s="283" t="s">
        <v>193</v>
      </c>
      <c r="E132" s="313" t="s">
        <v>43</v>
      </c>
      <c r="F132" s="55"/>
      <c r="G132" s="245" t="s">
        <v>13</v>
      </c>
      <c r="H132" s="245"/>
      <c r="I132" s="245"/>
      <c r="J132" s="245">
        <v>2018</v>
      </c>
      <c r="K132" s="245">
        <v>2019</v>
      </c>
      <c r="L132" s="245"/>
      <c r="M132" s="34">
        <f t="shared" ref="M132:M140" si="405">+P132+R132+T132+AG132+AS132+AV132</f>
        <v>4679.3140000000003</v>
      </c>
      <c r="N132" s="34"/>
      <c r="O132" s="34">
        <f t="shared" ref="O132:O144" si="406">+Q132+S132+U132+AH132+AT132+AW132</f>
        <v>2844.67</v>
      </c>
      <c r="P132" s="34">
        <f t="shared" ref="P132:U132" si="407">BA132+BO132+CC132+CQ132</f>
        <v>0</v>
      </c>
      <c r="Q132" s="34">
        <f t="shared" si="407"/>
        <v>0</v>
      </c>
      <c r="R132" s="34">
        <f t="shared" si="407"/>
        <v>4679.3140000000003</v>
      </c>
      <c r="S132" s="34">
        <f t="shared" si="407"/>
        <v>624.66999999999996</v>
      </c>
      <c r="T132" s="34">
        <f t="shared" si="407"/>
        <v>0</v>
      </c>
      <c r="U132" s="34">
        <f t="shared" si="407"/>
        <v>2220</v>
      </c>
      <c r="V132" s="66">
        <f t="shared" si="324"/>
        <v>0</v>
      </c>
      <c r="W132" s="34"/>
      <c r="X132" s="34"/>
      <c r="Y132" s="34"/>
      <c r="Z132" s="34"/>
      <c r="AA132" s="34"/>
      <c r="AB132" s="34"/>
      <c r="AC132" s="34"/>
      <c r="AD132" s="34"/>
      <c r="AE132" s="34"/>
      <c r="AF132" s="34"/>
      <c r="AG132" s="34">
        <f>BG132+BU132+CI132+CW132</f>
        <v>0</v>
      </c>
      <c r="AH132" s="34">
        <f>BH132+BV132+CJ132+CX132</f>
        <v>0</v>
      </c>
      <c r="AI132" s="34">
        <f t="shared" si="283"/>
        <v>882.98153000000002</v>
      </c>
      <c r="AJ132" s="34">
        <v>395</v>
      </c>
      <c r="AK132" s="34"/>
      <c r="AL132" s="34"/>
      <c r="AM132" s="34"/>
      <c r="AN132" s="34"/>
      <c r="AO132" s="34"/>
      <c r="AP132" s="34">
        <v>487.98153000000002</v>
      </c>
      <c r="AQ132" s="34"/>
      <c r="AR132" s="34"/>
      <c r="AS132" s="34">
        <f>BI132+BW132+CK132+CY132</f>
        <v>0</v>
      </c>
      <c r="AT132" s="34">
        <f>BJ132+BX132+CL132+CZ132</f>
        <v>0</v>
      </c>
      <c r="AU132" s="34"/>
      <c r="AV132" s="34">
        <f t="shared" ref="AV132:AW146" si="408">BK132+BY132+CM132+DA132</f>
        <v>0</v>
      </c>
      <c r="AW132" s="34">
        <f t="shared" si="408"/>
        <v>0</v>
      </c>
      <c r="AX132" s="34"/>
      <c r="AY132" s="34">
        <f t="shared" ref="AY132:AY144" si="409">+BA132+BC132+BE132+BG132+BI132+BK132</f>
        <v>0</v>
      </c>
      <c r="AZ132" s="34">
        <f t="shared" ref="AZ132:AZ144" si="410">+BB132+BD132+BF132+BH132+BJ132+BL132</f>
        <v>0</v>
      </c>
      <c r="BA132" s="34"/>
      <c r="BB132" s="34"/>
      <c r="BC132" s="34"/>
      <c r="BD132" s="34"/>
      <c r="BE132" s="34"/>
      <c r="BF132" s="34"/>
      <c r="BG132" s="34"/>
      <c r="BH132" s="34"/>
      <c r="BI132" s="34"/>
      <c r="BJ132" s="34"/>
      <c r="BK132" s="34"/>
      <c r="BL132" s="34"/>
      <c r="BM132" s="34">
        <f t="shared" ref="BM132:BM144" si="411">+BO132+BQ132+BS132+BU132+BW132+BY132</f>
        <v>0</v>
      </c>
      <c r="BN132" s="34">
        <f t="shared" ref="BN132:BN144" si="412">+BP132+BR132+BT132+BV132+BX132+BZ132</f>
        <v>0</v>
      </c>
      <c r="BO132" s="34"/>
      <c r="BP132" s="34"/>
      <c r="BQ132" s="34"/>
      <c r="BR132" s="34"/>
      <c r="BS132" s="34"/>
      <c r="BT132" s="34"/>
      <c r="BU132" s="34"/>
      <c r="BV132" s="34"/>
      <c r="BW132" s="34"/>
      <c r="BX132" s="34"/>
      <c r="BY132" s="34"/>
      <c r="BZ132" s="34"/>
      <c r="CA132" s="34">
        <f>+CC132+CE132+CG132+CI132+CK132+CM132</f>
        <v>4679.3140000000003</v>
      </c>
      <c r="CB132" s="34">
        <f>+CD132+CF132+CH132+CJ132+CL132+CN132</f>
        <v>2844.67</v>
      </c>
      <c r="CC132" s="34"/>
      <c r="CD132" s="34"/>
      <c r="CE132" s="34">
        <v>4679.3140000000003</v>
      </c>
      <c r="CF132" s="34">
        <v>624.66999999999996</v>
      </c>
      <c r="CG132" s="34"/>
      <c r="CH132" s="34">
        <v>2220</v>
      </c>
      <c r="CI132" s="34"/>
      <c r="CJ132" s="34"/>
      <c r="CK132" s="34"/>
      <c r="CL132" s="34"/>
      <c r="CM132" s="34"/>
      <c r="CN132" s="34"/>
      <c r="CO132" s="34">
        <f t="shared" ref="CO132:CO146" si="413">+CQ132+CS132+CU132+CW132+CY132+DA132</f>
        <v>0</v>
      </c>
      <c r="CP132" s="34">
        <f t="shared" ref="CP132:CP146" si="414">+CR132+CT132+CV132+CX132+CZ132+DB132</f>
        <v>0</v>
      </c>
      <c r="CQ132" s="34"/>
      <c r="CR132" s="34"/>
      <c r="CS132" s="34"/>
      <c r="CT132" s="34"/>
      <c r="CU132" s="34"/>
      <c r="CV132" s="34"/>
      <c r="CW132" s="34"/>
      <c r="CX132" s="34"/>
      <c r="CY132" s="34"/>
      <c r="CZ132" s="34"/>
      <c r="DA132" s="34"/>
      <c r="DB132" s="34"/>
      <c r="DC132" s="226"/>
      <c r="DD132" s="226"/>
      <c r="DE132" s="226"/>
      <c r="DF132" s="226"/>
      <c r="DG132" s="226"/>
      <c r="DH132" s="226"/>
      <c r="DI132" s="226"/>
      <c r="DJ132" s="226"/>
      <c r="DK132" s="33"/>
      <c r="DL132" s="33"/>
      <c r="DM132" s="33"/>
    </row>
    <row r="133" spans="1:117" s="35" customFormat="1" ht="31.5" customHeight="1" outlineLevel="1">
      <c r="A133" s="57" t="s">
        <v>248</v>
      </c>
      <c r="B133" s="284" t="s">
        <v>228</v>
      </c>
      <c r="C133" s="76" t="s">
        <v>168</v>
      </c>
      <c r="D133" s="283" t="s">
        <v>192</v>
      </c>
      <c r="E133" s="313" t="s">
        <v>43</v>
      </c>
      <c r="F133" s="55"/>
      <c r="G133" s="245" t="s">
        <v>13</v>
      </c>
      <c r="H133" s="245"/>
      <c r="I133" s="245"/>
      <c r="J133" s="245">
        <v>2018</v>
      </c>
      <c r="K133" s="245">
        <v>2019</v>
      </c>
      <c r="L133" s="245"/>
      <c r="M133" s="34">
        <f t="shared" si="405"/>
        <v>4888.6239999999998</v>
      </c>
      <c r="N133" s="34"/>
      <c r="O133" s="34">
        <f t="shared" si="406"/>
        <v>4069.45</v>
      </c>
      <c r="P133" s="34">
        <f t="shared" ref="P133:P144" si="415">BA133+BO133+CC133+CQ133</f>
        <v>0</v>
      </c>
      <c r="Q133" s="34">
        <f t="shared" ref="Q133:Q144" si="416">BB133+BP133+CD133+CR133</f>
        <v>0</v>
      </c>
      <c r="R133" s="34">
        <f t="shared" ref="R133:R144" si="417">BC133+BQ133+CE133+CS133</f>
        <v>4888.6239999999998</v>
      </c>
      <c r="S133" s="34">
        <f t="shared" ref="S133:S144" si="418">BD133+BR133+CF133+CT133</f>
        <v>699.6</v>
      </c>
      <c r="T133" s="34">
        <f t="shared" ref="T133:T144" si="419">BE133+BS133+CG133+CU133</f>
        <v>0</v>
      </c>
      <c r="U133" s="34">
        <f t="shared" ref="U133:U144" si="420">BF133+BT133+CH133+CV133</f>
        <v>3369.85</v>
      </c>
      <c r="V133" s="66">
        <f t="shared" si="324"/>
        <v>0</v>
      </c>
      <c r="W133" s="34"/>
      <c r="X133" s="34"/>
      <c r="Y133" s="34"/>
      <c r="Z133" s="34"/>
      <c r="AA133" s="34"/>
      <c r="AB133" s="34"/>
      <c r="AC133" s="34"/>
      <c r="AD133" s="34"/>
      <c r="AE133" s="34"/>
      <c r="AF133" s="34"/>
      <c r="AG133" s="34">
        <f t="shared" ref="AG133:AG144" si="421">BG133+BU133+CI133+CW133</f>
        <v>0</v>
      </c>
      <c r="AH133" s="34">
        <f t="shared" ref="AH133:AH144" si="422">BH133+BV133+CJ133+CX133</f>
        <v>0</v>
      </c>
      <c r="AI133" s="34">
        <f t="shared" si="283"/>
        <v>373.68397999999996</v>
      </c>
      <c r="AJ133" s="34">
        <v>373.68397999999996</v>
      </c>
      <c r="AK133" s="34"/>
      <c r="AL133" s="34"/>
      <c r="AM133" s="34"/>
      <c r="AN133" s="34"/>
      <c r="AO133" s="34"/>
      <c r="AP133" s="34"/>
      <c r="AQ133" s="34"/>
      <c r="AR133" s="34"/>
      <c r="AS133" s="34">
        <f t="shared" ref="AS133:AS144" si="423">BI133+BW133+CK133+CY133</f>
        <v>0</v>
      </c>
      <c r="AT133" s="34">
        <f t="shared" ref="AT133:AT144" si="424">BJ133+BX133+CL133+CZ133</f>
        <v>0</v>
      </c>
      <c r="AU133" s="34"/>
      <c r="AV133" s="34">
        <f t="shared" ref="AV133:AV144" si="425">BK133+BY133+CM133+DA133</f>
        <v>0</v>
      </c>
      <c r="AW133" s="34">
        <f t="shared" ref="AW133:AW144" si="426">BL133+BZ133+CN133+DB133</f>
        <v>0</v>
      </c>
      <c r="AX133" s="34"/>
      <c r="AY133" s="34">
        <f t="shared" si="409"/>
        <v>0</v>
      </c>
      <c r="AZ133" s="34">
        <f t="shared" si="410"/>
        <v>0</v>
      </c>
      <c r="BA133" s="34"/>
      <c r="BB133" s="34"/>
      <c r="BC133" s="34"/>
      <c r="BD133" s="34"/>
      <c r="BE133" s="34"/>
      <c r="BF133" s="34"/>
      <c r="BG133" s="34"/>
      <c r="BH133" s="34"/>
      <c r="BI133" s="34"/>
      <c r="BJ133" s="34"/>
      <c r="BK133" s="34"/>
      <c r="BL133" s="34"/>
      <c r="BM133" s="34">
        <f t="shared" si="411"/>
        <v>0</v>
      </c>
      <c r="BN133" s="34">
        <f t="shared" si="412"/>
        <v>0</v>
      </c>
      <c r="BO133" s="34"/>
      <c r="BP133" s="34"/>
      <c r="BQ133" s="34"/>
      <c r="BR133" s="34"/>
      <c r="BS133" s="34"/>
      <c r="BT133" s="34"/>
      <c r="BU133" s="34"/>
      <c r="BV133" s="34"/>
      <c r="BW133" s="34"/>
      <c r="BX133" s="34"/>
      <c r="BY133" s="34"/>
      <c r="BZ133" s="34"/>
      <c r="CA133" s="34">
        <f t="shared" ref="CA133:CB144" si="427">+CC133+CE133+CG133+CI133+CK133+CM133</f>
        <v>4888.6239999999998</v>
      </c>
      <c r="CB133" s="34">
        <f t="shared" si="427"/>
        <v>4069.45</v>
      </c>
      <c r="CC133" s="34"/>
      <c r="CD133" s="34"/>
      <c r="CE133" s="34">
        <v>4888.6239999999998</v>
      </c>
      <c r="CF133" s="34">
        <v>699.6</v>
      </c>
      <c r="CG133" s="34"/>
      <c r="CH133" s="34">
        <v>3369.85</v>
      </c>
      <c r="CI133" s="34"/>
      <c r="CJ133" s="34"/>
      <c r="CK133" s="34"/>
      <c r="CL133" s="34"/>
      <c r="CM133" s="34"/>
      <c r="CN133" s="34"/>
      <c r="CO133" s="34">
        <f t="shared" si="413"/>
        <v>0</v>
      </c>
      <c r="CP133" s="34">
        <f t="shared" si="414"/>
        <v>0</v>
      </c>
      <c r="CQ133" s="34"/>
      <c r="CR133" s="34"/>
      <c r="CS133" s="34"/>
      <c r="CT133" s="34"/>
      <c r="CU133" s="34"/>
      <c r="CV133" s="34"/>
      <c r="CW133" s="34"/>
      <c r="CX133" s="34"/>
      <c r="CY133" s="34"/>
      <c r="CZ133" s="34"/>
      <c r="DA133" s="34"/>
      <c r="DB133" s="34"/>
      <c r="DC133" s="226"/>
      <c r="DD133" s="226"/>
      <c r="DE133" s="226"/>
      <c r="DF133" s="226"/>
      <c r="DG133" s="226"/>
      <c r="DH133" s="226"/>
      <c r="DI133" s="226"/>
      <c r="DJ133" s="226"/>
      <c r="DK133" s="33"/>
      <c r="DL133" s="33"/>
      <c r="DM133" s="33"/>
    </row>
    <row r="134" spans="1:117" s="35" customFormat="1" ht="31.5" customHeight="1" outlineLevel="1">
      <c r="A134" s="57" t="s">
        <v>165</v>
      </c>
      <c r="B134" s="284" t="s">
        <v>231</v>
      </c>
      <c r="C134" s="76" t="s">
        <v>168</v>
      </c>
      <c r="D134" s="283" t="s">
        <v>190</v>
      </c>
      <c r="E134" s="313" t="s">
        <v>43</v>
      </c>
      <c r="F134" s="55"/>
      <c r="G134" s="245" t="s">
        <v>13</v>
      </c>
      <c r="H134" s="245"/>
      <c r="I134" s="245"/>
      <c r="J134" s="245">
        <v>2019</v>
      </c>
      <c r="K134" s="245">
        <v>2019</v>
      </c>
      <c r="L134" s="245"/>
      <c r="M134" s="34">
        <f t="shared" si="405"/>
        <v>3725.0439999999999</v>
      </c>
      <c r="N134" s="34"/>
      <c r="O134" s="34">
        <f t="shared" si="406"/>
        <v>2914.14</v>
      </c>
      <c r="P134" s="34">
        <f t="shared" si="415"/>
        <v>0</v>
      </c>
      <c r="Q134" s="34">
        <f t="shared" si="416"/>
        <v>0</v>
      </c>
      <c r="R134" s="34">
        <f t="shared" si="417"/>
        <v>0</v>
      </c>
      <c r="S134" s="34">
        <f t="shared" si="418"/>
        <v>0</v>
      </c>
      <c r="T134" s="34">
        <f t="shared" si="419"/>
        <v>3725.0439999999999</v>
      </c>
      <c r="U134" s="34">
        <f t="shared" si="420"/>
        <v>2914.14</v>
      </c>
      <c r="V134" s="66">
        <f t="shared" si="324"/>
        <v>0</v>
      </c>
      <c r="W134" s="34"/>
      <c r="X134" s="34"/>
      <c r="Y134" s="34"/>
      <c r="Z134" s="34"/>
      <c r="AA134" s="34"/>
      <c r="AB134" s="34"/>
      <c r="AC134" s="34"/>
      <c r="AD134" s="34"/>
      <c r="AE134" s="34"/>
      <c r="AF134" s="34"/>
      <c r="AG134" s="34">
        <f t="shared" si="421"/>
        <v>0</v>
      </c>
      <c r="AH134" s="34">
        <f t="shared" si="422"/>
        <v>0</v>
      </c>
      <c r="AI134" s="34">
        <f t="shared" si="283"/>
        <v>1572.9</v>
      </c>
      <c r="AJ134" s="34">
        <v>375.10454000000004</v>
      </c>
      <c r="AK134" s="34"/>
      <c r="AL134" s="34"/>
      <c r="AM134" s="34"/>
      <c r="AN134" s="34"/>
      <c r="AO134" s="34"/>
      <c r="AP134" s="34">
        <v>1197.79546</v>
      </c>
      <c r="AQ134" s="34"/>
      <c r="AR134" s="34"/>
      <c r="AS134" s="34">
        <f t="shared" si="423"/>
        <v>0</v>
      </c>
      <c r="AT134" s="34">
        <f t="shared" si="424"/>
        <v>0</v>
      </c>
      <c r="AU134" s="34"/>
      <c r="AV134" s="34">
        <f t="shared" si="425"/>
        <v>0</v>
      </c>
      <c r="AW134" s="34">
        <f t="shared" si="426"/>
        <v>0</v>
      </c>
      <c r="AX134" s="34"/>
      <c r="AY134" s="34">
        <f t="shared" si="409"/>
        <v>0</v>
      </c>
      <c r="AZ134" s="34">
        <f t="shared" si="410"/>
        <v>0</v>
      </c>
      <c r="BA134" s="34"/>
      <c r="BB134" s="34"/>
      <c r="BC134" s="34"/>
      <c r="BD134" s="34"/>
      <c r="BE134" s="34"/>
      <c r="BF134" s="34"/>
      <c r="BG134" s="34"/>
      <c r="BH134" s="34"/>
      <c r="BI134" s="34"/>
      <c r="BJ134" s="34"/>
      <c r="BK134" s="34"/>
      <c r="BL134" s="34"/>
      <c r="BM134" s="34">
        <f t="shared" si="411"/>
        <v>0</v>
      </c>
      <c r="BN134" s="34">
        <f t="shared" si="412"/>
        <v>0</v>
      </c>
      <c r="BO134" s="34"/>
      <c r="BP134" s="34"/>
      <c r="BQ134" s="34"/>
      <c r="BR134" s="34"/>
      <c r="BS134" s="34"/>
      <c r="BT134" s="34"/>
      <c r="BU134" s="34"/>
      <c r="BV134" s="34"/>
      <c r="BW134" s="34"/>
      <c r="BX134" s="34"/>
      <c r="BY134" s="34"/>
      <c r="BZ134" s="34"/>
      <c r="CA134" s="34">
        <f t="shared" si="427"/>
        <v>3725.0439999999999</v>
      </c>
      <c r="CB134" s="34">
        <f t="shared" si="427"/>
        <v>2914.14</v>
      </c>
      <c r="CC134" s="34"/>
      <c r="CD134" s="34"/>
      <c r="CE134" s="34"/>
      <c r="CF134" s="34"/>
      <c r="CG134" s="34">
        <v>3725.0439999999999</v>
      </c>
      <c r="CH134" s="34">
        <v>2914.14</v>
      </c>
      <c r="CI134" s="34"/>
      <c r="CJ134" s="34"/>
      <c r="CK134" s="34"/>
      <c r="CL134" s="34"/>
      <c r="CM134" s="34"/>
      <c r="CN134" s="34"/>
      <c r="CO134" s="34">
        <f t="shared" si="413"/>
        <v>0</v>
      </c>
      <c r="CP134" s="34">
        <f t="shared" si="414"/>
        <v>0</v>
      </c>
      <c r="CQ134" s="34"/>
      <c r="CR134" s="34"/>
      <c r="CS134" s="34"/>
      <c r="CT134" s="34"/>
      <c r="CU134" s="34"/>
      <c r="CV134" s="34"/>
      <c r="CW134" s="34"/>
      <c r="CX134" s="34"/>
      <c r="CY134" s="34"/>
      <c r="CZ134" s="34"/>
      <c r="DA134" s="34"/>
      <c r="DB134" s="34"/>
      <c r="DC134" s="226"/>
      <c r="DD134" s="226"/>
      <c r="DE134" s="226"/>
      <c r="DF134" s="226"/>
      <c r="DG134" s="226"/>
      <c r="DH134" s="226"/>
      <c r="DI134" s="226"/>
      <c r="DJ134" s="226"/>
      <c r="DK134" s="33"/>
      <c r="DL134" s="33"/>
      <c r="DM134" s="33"/>
    </row>
    <row r="135" spans="1:117" s="35" customFormat="1" ht="31.5" customHeight="1" outlineLevel="1">
      <c r="A135" s="57" t="s">
        <v>166</v>
      </c>
      <c r="B135" s="65" t="s">
        <v>230</v>
      </c>
      <c r="C135" s="70" t="s">
        <v>168</v>
      </c>
      <c r="D135" s="283" t="s">
        <v>199</v>
      </c>
      <c r="E135" s="313" t="s">
        <v>43</v>
      </c>
      <c r="F135" s="55"/>
      <c r="G135" s="245" t="s">
        <v>13</v>
      </c>
      <c r="H135" s="245"/>
      <c r="I135" s="245"/>
      <c r="J135" s="245">
        <v>2019</v>
      </c>
      <c r="K135" s="245">
        <v>2019</v>
      </c>
      <c r="L135" s="245"/>
      <c r="M135" s="34">
        <f t="shared" si="405"/>
        <v>4896.085</v>
      </c>
      <c r="N135" s="34"/>
      <c r="O135" s="34">
        <f t="shared" si="406"/>
        <v>2531.4690000000001</v>
      </c>
      <c r="P135" s="34">
        <f t="shared" si="415"/>
        <v>0</v>
      </c>
      <c r="Q135" s="34">
        <f t="shared" si="416"/>
        <v>0</v>
      </c>
      <c r="R135" s="34">
        <f t="shared" si="417"/>
        <v>0</v>
      </c>
      <c r="S135" s="34">
        <f t="shared" si="418"/>
        <v>0</v>
      </c>
      <c r="T135" s="34">
        <f t="shared" si="419"/>
        <v>4896.085</v>
      </c>
      <c r="U135" s="34">
        <f t="shared" si="420"/>
        <v>2531.4690000000001</v>
      </c>
      <c r="V135" s="66">
        <f t="shared" si="324"/>
        <v>0</v>
      </c>
      <c r="W135" s="34"/>
      <c r="X135" s="34"/>
      <c r="Y135" s="34"/>
      <c r="Z135" s="34"/>
      <c r="AA135" s="34"/>
      <c r="AB135" s="34"/>
      <c r="AC135" s="34"/>
      <c r="AD135" s="34"/>
      <c r="AE135" s="34"/>
      <c r="AF135" s="34"/>
      <c r="AG135" s="34">
        <f t="shared" si="421"/>
        <v>0</v>
      </c>
      <c r="AH135" s="34">
        <f t="shared" si="422"/>
        <v>0</v>
      </c>
      <c r="AI135" s="34">
        <f t="shared" si="283"/>
        <v>1772.4</v>
      </c>
      <c r="AJ135" s="34">
        <v>916.96362000000011</v>
      </c>
      <c r="AK135" s="34"/>
      <c r="AL135" s="34"/>
      <c r="AM135" s="34"/>
      <c r="AN135" s="34"/>
      <c r="AO135" s="34"/>
      <c r="AP135" s="34">
        <v>855.43637999999999</v>
      </c>
      <c r="AQ135" s="34"/>
      <c r="AR135" s="34"/>
      <c r="AS135" s="34">
        <f t="shared" si="423"/>
        <v>0</v>
      </c>
      <c r="AT135" s="34">
        <f t="shared" si="424"/>
        <v>0</v>
      </c>
      <c r="AU135" s="34"/>
      <c r="AV135" s="34">
        <f t="shared" si="425"/>
        <v>0</v>
      </c>
      <c r="AW135" s="34">
        <f t="shared" si="426"/>
        <v>0</v>
      </c>
      <c r="AX135" s="34"/>
      <c r="AY135" s="34">
        <f t="shared" si="409"/>
        <v>0</v>
      </c>
      <c r="AZ135" s="34">
        <f t="shared" si="410"/>
        <v>0</v>
      </c>
      <c r="BA135" s="34"/>
      <c r="BB135" s="34"/>
      <c r="BC135" s="34"/>
      <c r="BD135" s="34"/>
      <c r="BE135" s="34"/>
      <c r="BF135" s="34"/>
      <c r="BG135" s="34"/>
      <c r="BH135" s="34"/>
      <c r="BI135" s="34"/>
      <c r="BJ135" s="34"/>
      <c r="BK135" s="34"/>
      <c r="BL135" s="34"/>
      <c r="BM135" s="34">
        <f t="shared" si="411"/>
        <v>0</v>
      </c>
      <c r="BN135" s="34">
        <f t="shared" si="412"/>
        <v>0</v>
      </c>
      <c r="BO135" s="34"/>
      <c r="BP135" s="34"/>
      <c r="BQ135" s="34"/>
      <c r="BR135" s="34"/>
      <c r="BS135" s="34"/>
      <c r="BT135" s="34"/>
      <c r="BU135" s="34"/>
      <c r="BV135" s="34"/>
      <c r="BW135" s="34"/>
      <c r="BX135" s="34"/>
      <c r="BY135" s="34"/>
      <c r="BZ135" s="34"/>
      <c r="CA135" s="34">
        <f t="shared" si="427"/>
        <v>4896.085</v>
      </c>
      <c r="CB135" s="34">
        <f t="shared" si="427"/>
        <v>2531.4690000000001</v>
      </c>
      <c r="CC135" s="34"/>
      <c r="CD135" s="34"/>
      <c r="CE135" s="34"/>
      <c r="CF135" s="34"/>
      <c r="CG135" s="34">
        <v>4896.085</v>
      </c>
      <c r="CH135" s="34">
        <v>2531.4690000000001</v>
      </c>
      <c r="CI135" s="34"/>
      <c r="CJ135" s="34"/>
      <c r="CK135" s="34"/>
      <c r="CL135" s="34"/>
      <c r="CM135" s="34"/>
      <c r="CN135" s="34"/>
      <c r="CO135" s="34">
        <f t="shared" si="413"/>
        <v>0</v>
      </c>
      <c r="CP135" s="34">
        <f t="shared" si="414"/>
        <v>0</v>
      </c>
      <c r="CQ135" s="34"/>
      <c r="CR135" s="34"/>
      <c r="CS135" s="34"/>
      <c r="CT135" s="34"/>
      <c r="CU135" s="34"/>
      <c r="CV135" s="34"/>
      <c r="CW135" s="34"/>
      <c r="CX135" s="34"/>
      <c r="CY135" s="34"/>
      <c r="CZ135" s="34"/>
      <c r="DA135" s="34"/>
      <c r="DB135" s="34"/>
      <c r="DC135" s="226"/>
      <c r="DD135" s="226"/>
      <c r="DE135" s="226"/>
      <c r="DF135" s="226"/>
      <c r="DG135" s="226"/>
      <c r="DH135" s="226"/>
      <c r="DI135" s="226"/>
      <c r="DJ135" s="226"/>
      <c r="DK135" s="33"/>
      <c r="DL135" s="33"/>
      <c r="DM135" s="33"/>
    </row>
    <row r="136" spans="1:117" s="207" customFormat="1" ht="31.5" customHeight="1" outlineLevel="1">
      <c r="A136" s="57" t="s">
        <v>250</v>
      </c>
      <c r="B136" s="65" t="s">
        <v>249</v>
      </c>
      <c r="C136" s="76" t="s">
        <v>168</v>
      </c>
      <c r="D136" s="60" t="s">
        <v>182</v>
      </c>
      <c r="E136" s="313" t="s">
        <v>43</v>
      </c>
      <c r="F136" s="55"/>
      <c r="G136" s="245" t="s">
        <v>13</v>
      </c>
      <c r="H136" s="245"/>
      <c r="I136" s="245"/>
      <c r="J136" s="245">
        <v>2019</v>
      </c>
      <c r="K136" s="245">
        <v>2019</v>
      </c>
      <c r="L136" s="245"/>
      <c r="M136" s="34">
        <f t="shared" si="405"/>
        <v>2017.6179999999999</v>
      </c>
      <c r="N136" s="34"/>
      <c r="O136" s="34">
        <f t="shared" si="406"/>
        <v>3617.9201400000002</v>
      </c>
      <c r="P136" s="34">
        <f t="shared" si="415"/>
        <v>0</v>
      </c>
      <c r="Q136" s="34">
        <f t="shared" si="416"/>
        <v>0</v>
      </c>
      <c r="R136" s="34">
        <f t="shared" si="417"/>
        <v>0</v>
      </c>
      <c r="S136" s="34">
        <f t="shared" si="418"/>
        <v>0</v>
      </c>
      <c r="T136" s="34">
        <f t="shared" si="419"/>
        <v>2017.6179999999999</v>
      </c>
      <c r="U136" s="34">
        <f t="shared" si="420"/>
        <v>3617.9201400000002</v>
      </c>
      <c r="V136" s="66">
        <f t="shared" si="324"/>
        <v>0</v>
      </c>
      <c r="W136" s="34"/>
      <c r="X136" s="34"/>
      <c r="Y136" s="34"/>
      <c r="Z136" s="34"/>
      <c r="AA136" s="34"/>
      <c r="AB136" s="34"/>
      <c r="AC136" s="34"/>
      <c r="AD136" s="34"/>
      <c r="AE136" s="34"/>
      <c r="AF136" s="34"/>
      <c r="AG136" s="34">
        <f t="shared" si="421"/>
        <v>0</v>
      </c>
      <c r="AH136" s="34">
        <f t="shared" si="422"/>
        <v>0</v>
      </c>
      <c r="AI136" s="34">
        <f t="shared" si="283"/>
        <v>2279.1075600000004</v>
      </c>
      <c r="AJ136" s="34">
        <v>949.05156000000011</v>
      </c>
      <c r="AK136" s="34"/>
      <c r="AL136" s="34"/>
      <c r="AM136" s="34"/>
      <c r="AN136" s="34"/>
      <c r="AO136" s="34"/>
      <c r="AP136" s="34">
        <v>1330.056</v>
      </c>
      <c r="AQ136" s="34"/>
      <c r="AR136" s="34"/>
      <c r="AS136" s="34">
        <f t="shared" si="423"/>
        <v>0</v>
      </c>
      <c r="AT136" s="34">
        <f t="shared" si="424"/>
        <v>0</v>
      </c>
      <c r="AU136" s="34"/>
      <c r="AV136" s="34">
        <f t="shared" si="425"/>
        <v>0</v>
      </c>
      <c r="AW136" s="34">
        <f t="shared" si="426"/>
        <v>0</v>
      </c>
      <c r="AX136" s="34"/>
      <c r="AY136" s="34">
        <f t="shared" si="409"/>
        <v>0</v>
      </c>
      <c r="AZ136" s="34">
        <f t="shared" si="410"/>
        <v>0</v>
      </c>
      <c r="BA136" s="34"/>
      <c r="BB136" s="34"/>
      <c r="BC136" s="34"/>
      <c r="BD136" s="34"/>
      <c r="BE136" s="34"/>
      <c r="BF136" s="34"/>
      <c r="BG136" s="34"/>
      <c r="BH136" s="34"/>
      <c r="BI136" s="34"/>
      <c r="BJ136" s="34"/>
      <c r="BK136" s="34"/>
      <c r="BL136" s="34"/>
      <c r="BM136" s="34">
        <f t="shared" si="411"/>
        <v>0</v>
      </c>
      <c r="BN136" s="34">
        <f t="shared" si="412"/>
        <v>0</v>
      </c>
      <c r="BO136" s="34"/>
      <c r="BP136" s="34"/>
      <c r="BQ136" s="34"/>
      <c r="BR136" s="34"/>
      <c r="BS136" s="34"/>
      <c r="BT136" s="34"/>
      <c r="BU136" s="34"/>
      <c r="BV136" s="34"/>
      <c r="BW136" s="34"/>
      <c r="BX136" s="34"/>
      <c r="BY136" s="34"/>
      <c r="BZ136" s="34"/>
      <c r="CA136" s="34">
        <f t="shared" si="427"/>
        <v>2017.6179999999999</v>
      </c>
      <c r="CB136" s="34">
        <f t="shared" si="427"/>
        <v>3617.9201400000002</v>
      </c>
      <c r="CC136" s="34"/>
      <c r="CD136" s="34"/>
      <c r="CE136" s="34"/>
      <c r="CF136" s="34"/>
      <c r="CG136" s="34">
        <v>2017.6179999999999</v>
      </c>
      <c r="CH136" s="34">
        <v>3617.9201400000002</v>
      </c>
      <c r="CI136" s="34"/>
      <c r="CJ136" s="34"/>
      <c r="CK136" s="34"/>
      <c r="CL136" s="34"/>
      <c r="CM136" s="34"/>
      <c r="CN136" s="34"/>
      <c r="CO136" s="34">
        <f t="shared" si="413"/>
        <v>0</v>
      </c>
      <c r="CP136" s="34">
        <f t="shared" si="414"/>
        <v>0</v>
      </c>
      <c r="CQ136" s="34"/>
      <c r="CR136" s="34"/>
      <c r="CS136" s="34"/>
      <c r="CT136" s="34"/>
      <c r="CU136" s="34"/>
      <c r="CV136" s="34"/>
      <c r="CW136" s="34"/>
      <c r="CX136" s="34"/>
      <c r="CY136" s="34"/>
      <c r="CZ136" s="34"/>
      <c r="DA136" s="34"/>
      <c r="DB136" s="34"/>
      <c r="DC136" s="205"/>
      <c r="DD136" s="205"/>
      <c r="DE136" s="205"/>
      <c r="DF136" s="205"/>
      <c r="DG136" s="205"/>
      <c r="DH136" s="205"/>
      <c r="DI136" s="205"/>
      <c r="DJ136" s="205"/>
      <c r="DK136" s="206"/>
      <c r="DL136" s="206"/>
      <c r="DM136" s="206"/>
    </row>
    <row r="137" spans="1:117" s="35" customFormat="1" ht="31.5" customHeight="1" outlineLevel="1">
      <c r="A137" s="57" t="s">
        <v>167</v>
      </c>
      <c r="B137" s="65" t="s">
        <v>251</v>
      </c>
      <c r="C137" s="76" t="s">
        <v>168</v>
      </c>
      <c r="D137" s="60" t="s">
        <v>337</v>
      </c>
      <c r="E137" s="313" t="s">
        <v>43</v>
      </c>
      <c r="F137" s="55"/>
      <c r="G137" s="245" t="s">
        <v>13</v>
      </c>
      <c r="H137" s="245"/>
      <c r="I137" s="245"/>
      <c r="J137" s="245">
        <v>2020</v>
      </c>
      <c r="K137" s="245">
        <v>2020</v>
      </c>
      <c r="L137" s="245"/>
      <c r="M137" s="34">
        <f t="shared" si="405"/>
        <v>5075.3239999999996</v>
      </c>
      <c r="N137" s="34"/>
      <c r="O137" s="34">
        <f t="shared" si="406"/>
        <v>7386.4840000000004</v>
      </c>
      <c r="P137" s="34">
        <f t="shared" si="415"/>
        <v>0</v>
      </c>
      <c r="Q137" s="34">
        <f t="shared" si="416"/>
        <v>0</v>
      </c>
      <c r="R137" s="34">
        <f t="shared" si="417"/>
        <v>0</v>
      </c>
      <c r="S137" s="34">
        <f t="shared" si="418"/>
        <v>0</v>
      </c>
      <c r="T137" s="34">
        <f t="shared" si="419"/>
        <v>0</v>
      </c>
      <c r="U137" s="34">
        <f t="shared" si="420"/>
        <v>0</v>
      </c>
      <c r="V137" s="66">
        <f t="shared" si="324"/>
        <v>0</v>
      </c>
      <c r="W137" s="34"/>
      <c r="X137" s="34"/>
      <c r="Y137" s="34"/>
      <c r="Z137" s="34"/>
      <c r="AA137" s="34"/>
      <c r="AB137" s="34"/>
      <c r="AC137" s="34"/>
      <c r="AD137" s="34"/>
      <c r="AE137" s="34"/>
      <c r="AF137" s="34"/>
      <c r="AG137" s="34">
        <f t="shared" si="421"/>
        <v>5075.3239999999996</v>
      </c>
      <c r="AH137" s="34">
        <f t="shared" si="422"/>
        <v>7386.4840000000004</v>
      </c>
      <c r="AI137" s="34">
        <f t="shared" si="283"/>
        <v>449</v>
      </c>
      <c r="AJ137" s="34">
        <v>123.97399999999999</v>
      </c>
      <c r="AK137" s="34"/>
      <c r="AL137" s="34"/>
      <c r="AM137" s="34"/>
      <c r="AN137" s="34"/>
      <c r="AO137" s="34"/>
      <c r="AP137" s="34">
        <v>325.02600000000001</v>
      </c>
      <c r="AQ137" s="34"/>
      <c r="AR137" s="34"/>
      <c r="AS137" s="34">
        <f t="shared" si="423"/>
        <v>0</v>
      </c>
      <c r="AT137" s="34">
        <f t="shared" si="424"/>
        <v>0</v>
      </c>
      <c r="AU137" s="34"/>
      <c r="AV137" s="34">
        <f t="shared" si="425"/>
        <v>0</v>
      </c>
      <c r="AW137" s="34">
        <f t="shared" si="426"/>
        <v>0</v>
      </c>
      <c r="AX137" s="34"/>
      <c r="AY137" s="34">
        <f t="shared" si="409"/>
        <v>0</v>
      </c>
      <c r="AZ137" s="34">
        <f t="shared" si="410"/>
        <v>0</v>
      </c>
      <c r="BA137" s="34"/>
      <c r="BB137" s="34"/>
      <c r="BC137" s="34"/>
      <c r="BD137" s="34"/>
      <c r="BE137" s="34"/>
      <c r="BF137" s="34"/>
      <c r="BG137" s="34"/>
      <c r="BH137" s="34"/>
      <c r="BI137" s="34"/>
      <c r="BJ137" s="34"/>
      <c r="BK137" s="34"/>
      <c r="BL137" s="34"/>
      <c r="BM137" s="34">
        <f t="shared" si="411"/>
        <v>0</v>
      </c>
      <c r="BN137" s="34">
        <f t="shared" si="412"/>
        <v>0</v>
      </c>
      <c r="BO137" s="34"/>
      <c r="BP137" s="34"/>
      <c r="BQ137" s="34"/>
      <c r="BR137" s="34"/>
      <c r="BS137" s="34"/>
      <c r="BT137" s="34"/>
      <c r="BU137" s="34"/>
      <c r="BV137" s="34"/>
      <c r="BW137" s="34"/>
      <c r="BX137" s="34"/>
      <c r="BY137" s="34"/>
      <c r="BZ137" s="34"/>
      <c r="CA137" s="34">
        <f t="shared" si="427"/>
        <v>5075.3239999999996</v>
      </c>
      <c r="CB137" s="34">
        <f t="shared" si="427"/>
        <v>7386.4840000000004</v>
      </c>
      <c r="CC137" s="34"/>
      <c r="CD137" s="34"/>
      <c r="CE137" s="34"/>
      <c r="CF137" s="34"/>
      <c r="CG137" s="34"/>
      <c r="CH137" s="34"/>
      <c r="CI137" s="34">
        <v>5075.3239999999996</v>
      </c>
      <c r="CJ137" s="34">
        <v>7386.4840000000004</v>
      </c>
      <c r="CK137" s="34"/>
      <c r="CL137" s="34"/>
      <c r="CM137" s="34"/>
      <c r="CN137" s="34"/>
      <c r="CO137" s="34">
        <f t="shared" si="413"/>
        <v>0</v>
      </c>
      <c r="CP137" s="34">
        <f t="shared" si="414"/>
        <v>0</v>
      </c>
      <c r="CQ137" s="34"/>
      <c r="CR137" s="34"/>
      <c r="CS137" s="34"/>
      <c r="CT137" s="34"/>
      <c r="CU137" s="34"/>
      <c r="CV137" s="34"/>
      <c r="CW137" s="34"/>
      <c r="CX137" s="34"/>
      <c r="CY137" s="34"/>
      <c r="CZ137" s="34"/>
      <c r="DA137" s="34"/>
      <c r="DB137" s="34"/>
      <c r="DC137" s="226"/>
      <c r="DD137" s="226"/>
      <c r="DE137" s="226"/>
      <c r="DF137" s="226"/>
      <c r="DG137" s="226"/>
      <c r="DH137" s="226"/>
      <c r="DI137" s="226"/>
      <c r="DJ137" s="226"/>
      <c r="DK137" s="33"/>
      <c r="DL137" s="33"/>
      <c r="DM137" s="33"/>
    </row>
    <row r="138" spans="1:117" s="35" customFormat="1" ht="31.5" customHeight="1" outlineLevel="1">
      <c r="A138" s="57" t="s">
        <v>253</v>
      </c>
      <c r="B138" s="65" t="s">
        <v>232</v>
      </c>
      <c r="C138" s="76" t="s">
        <v>168</v>
      </c>
      <c r="D138" s="60" t="s">
        <v>194</v>
      </c>
      <c r="E138" s="313" t="s">
        <v>43</v>
      </c>
      <c r="F138" s="55"/>
      <c r="G138" s="245" t="s">
        <v>13</v>
      </c>
      <c r="H138" s="245"/>
      <c r="I138" s="245"/>
      <c r="J138" s="245">
        <v>2022</v>
      </c>
      <c r="K138" s="245">
        <v>2022</v>
      </c>
      <c r="L138" s="245"/>
      <c r="M138" s="34">
        <f t="shared" si="405"/>
        <v>6613.3149999999996</v>
      </c>
      <c r="N138" s="34"/>
      <c r="O138" s="34">
        <f t="shared" si="406"/>
        <v>6613.3149999999996</v>
      </c>
      <c r="P138" s="34">
        <f t="shared" si="415"/>
        <v>0</v>
      </c>
      <c r="Q138" s="34">
        <f t="shared" si="416"/>
        <v>0</v>
      </c>
      <c r="R138" s="34">
        <f t="shared" si="417"/>
        <v>0</v>
      </c>
      <c r="S138" s="34">
        <f t="shared" si="418"/>
        <v>0</v>
      </c>
      <c r="T138" s="34">
        <f t="shared" si="419"/>
        <v>0</v>
      </c>
      <c r="U138" s="34">
        <f t="shared" si="420"/>
        <v>0</v>
      </c>
      <c r="V138" s="66">
        <f t="shared" si="324"/>
        <v>0</v>
      </c>
      <c r="W138" s="34"/>
      <c r="X138" s="34"/>
      <c r="Y138" s="34"/>
      <c r="Z138" s="34"/>
      <c r="AA138" s="34"/>
      <c r="AB138" s="34"/>
      <c r="AC138" s="34"/>
      <c r="AD138" s="34"/>
      <c r="AE138" s="34"/>
      <c r="AF138" s="34"/>
      <c r="AG138" s="34">
        <f t="shared" si="421"/>
        <v>0</v>
      </c>
      <c r="AH138" s="34">
        <f t="shared" si="422"/>
        <v>0</v>
      </c>
      <c r="AI138" s="34">
        <f t="shared" si="283"/>
        <v>0</v>
      </c>
      <c r="AJ138" s="34"/>
      <c r="AK138" s="34"/>
      <c r="AL138" s="34"/>
      <c r="AM138" s="34"/>
      <c r="AN138" s="34"/>
      <c r="AO138" s="34"/>
      <c r="AP138" s="34"/>
      <c r="AQ138" s="34"/>
      <c r="AR138" s="34"/>
      <c r="AS138" s="34">
        <f t="shared" si="423"/>
        <v>0</v>
      </c>
      <c r="AT138" s="34">
        <f t="shared" si="424"/>
        <v>0</v>
      </c>
      <c r="AU138" s="34"/>
      <c r="AV138" s="34">
        <f t="shared" si="425"/>
        <v>6613.3149999999996</v>
      </c>
      <c r="AW138" s="34">
        <f t="shared" si="426"/>
        <v>6613.3149999999996</v>
      </c>
      <c r="AX138" s="34"/>
      <c r="AY138" s="34">
        <f t="shared" si="409"/>
        <v>0</v>
      </c>
      <c r="AZ138" s="34">
        <f t="shared" si="410"/>
        <v>0</v>
      </c>
      <c r="BA138" s="34"/>
      <c r="BB138" s="34"/>
      <c r="BC138" s="34"/>
      <c r="BD138" s="34"/>
      <c r="BE138" s="34"/>
      <c r="BF138" s="34"/>
      <c r="BG138" s="34"/>
      <c r="BH138" s="34"/>
      <c r="BI138" s="34"/>
      <c r="BJ138" s="34"/>
      <c r="BK138" s="34"/>
      <c r="BL138" s="34"/>
      <c r="BM138" s="34">
        <f t="shared" si="411"/>
        <v>0</v>
      </c>
      <c r="BN138" s="34">
        <f t="shared" si="412"/>
        <v>0</v>
      </c>
      <c r="BO138" s="34"/>
      <c r="BP138" s="34"/>
      <c r="BQ138" s="34"/>
      <c r="BR138" s="34"/>
      <c r="BS138" s="34"/>
      <c r="BT138" s="34"/>
      <c r="BU138" s="34"/>
      <c r="BV138" s="34"/>
      <c r="BW138" s="34"/>
      <c r="BX138" s="34"/>
      <c r="BY138" s="34"/>
      <c r="BZ138" s="34"/>
      <c r="CA138" s="34">
        <f t="shared" si="427"/>
        <v>6613.3149999999996</v>
      </c>
      <c r="CB138" s="34">
        <f t="shared" si="427"/>
        <v>6613.3149999999996</v>
      </c>
      <c r="CC138" s="34"/>
      <c r="CD138" s="34"/>
      <c r="CE138" s="34"/>
      <c r="CF138" s="34"/>
      <c r="CG138" s="34"/>
      <c r="CH138" s="34"/>
      <c r="CI138" s="34"/>
      <c r="CJ138" s="34"/>
      <c r="CK138" s="34"/>
      <c r="CL138" s="34"/>
      <c r="CM138" s="34">
        <v>6613.3149999999996</v>
      </c>
      <c r="CN138" s="34">
        <v>6613.3149999999996</v>
      </c>
      <c r="CO138" s="34">
        <f t="shared" si="413"/>
        <v>0</v>
      </c>
      <c r="CP138" s="34">
        <f t="shared" si="414"/>
        <v>0</v>
      </c>
      <c r="CQ138" s="34"/>
      <c r="CR138" s="34"/>
      <c r="CS138" s="34"/>
      <c r="CT138" s="34"/>
      <c r="CU138" s="34"/>
      <c r="CV138" s="34"/>
      <c r="CW138" s="34"/>
      <c r="CX138" s="34"/>
      <c r="CY138" s="34"/>
      <c r="CZ138" s="34"/>
      <c r="DA138" s="34"/>
      <c r="DB138" s="34"/>
      <c r="DC138" s="226"/>
      <c r="DD138" s="226"/>
      <c r="DE138" s="226"/>
      <c r="DF138" s="226"/>
      <c r="DG138" s="226"/>
      <c r="DH138" s="226"/>
      <c r="DI138" s="226"/>
      <c r="DJ138" s="226"/>
      <c r="DK138" s="33"/>
      <c r="DL138" s="33"/>
      <c r="DM138" s="33"/>
    </row>
    <row r="139" spans="1:117" s="35" customFormat="1" ht="31.5" customHeight="1" outlineLevel="1">
      <c r="A139" s="57" t="s">
        <v>254</v>
      </c>
      <c r="B139" s="65" t="s">
        <v>252</v>
      </c>
      <c r="C139" s="70" t="s">
        <v>168</v>
      </c>
      <c r="D139" s="283" t="s">
        <v>362</v>
      </c>
      <c r="E139" s="313" t="s">
        <v>43</v>
      </c>
      <c r="F139" s="55"/>
      <c r="G139" s="245" t="s">
        <v>13</v>
      </c>
      <c r="H139" s="245"/>
      <c r="I139" s="245"/>
      <c r="J139" s="245">
        <v>2020</v>
      </c>
      <c r="K139" s="245">
        <v>2020</v>
      </c>
      <c r="L139" s="245"/>
      <c r="M139" s="34">
        <f t="shared" si="405"/>
        <v>4844.0649999999996</v>
      </c>
      <c r="N139" s="34"/>
      <c r="O139" s="34">
        <f t="shared" si="406"/>
        <v>4844.0649999999996</v>
      </c>
      <c r="P139" s="34">
        <f t="shared" si="415"/>
        <v>0</v>
      </c>
      <c r="Q139" s="34">
        <f t="shared" si="416"/>
        <v>0</v>
      </c>
      <c r="R139" s="34">
        <f t="shared" si="417"/>
        <v>0</v>
      </c>
      <c r="S139" s="34">
        <f t="shared" si="418"/>
        <v>0</v>
      </c>
      <c r="T139" s="34">
        <f t="shared" si="419"/>
        <v>0</v>
      </c>
      <c r="U139" s="34">
        <f t="shared" si="420"/>
        <v>0</v>
      </c>
      <c r="V139" s="66">
        <f t="shared" si="324"/>
        <v>0</v>
      </c>
      <c r="W139" s="34"/>
      <c r="X139" s="34"/>
      <c r="Y139" s="34"/>
      <c r="Z139" s="34"/>
      <c r="AA139" s="34"/>
      <c r="AB139" s="34"/>
      <c r="AC139" s="34"/>
      <c r="AD139" s="34"/>
      <c r="AE139" s="34"/>
      <c r="AF139" s="34"/>
      <c r="AG139" s="34">
        <f t="shared" si="421"/>
        <v>0</v>
      </c>
      <c r="AH139" s="34">
        <f t="shared" si="422"/>
        <v>4844.0649999999996</v>
      </c>
      <c r="AI139" s="34">
        <f t="shared" si="283"/>
        <v>449</v>
      </c>
      <c r="AJ139" s="34"/>
      <c r="AK139" s="34"/>
      <c r="AL139" s="34"/>
      <c r="AM139" s="34"/>
      <c r="AN139" s="34"/>
      <c r="AO139" s="34"/>
      <c r="AP139" s="34">
        <v>449</v>
      </c>
      <c r="AQ139" s="34"/>
      <c r="AR139" s="34"/>
      <c r="AS139" s="34">
        <f t="shared" si="423"/>
        <v>0</v>
      </c>
      <c r="AT139" s="34">
        <f t="shared" si="424"/>
        <v>0</v>
      </c>
      <c r="AU139" s="34"/>
      <c r="AV139" s="34">
        <f t="shared" si="425"/>
        <v>4844.0649999999996</v>
      </c>
      <c r="AW139" s="34">
        <f t="shared" si="426"/>
        <v>0</v>
      </c>
      <c r="AX139" s="34"/>
      <c r="AY139" s="34">
        <f t="shared" si="409"/>
        <v>0</v>
      </c>
      <c r="AZ139" s="34">
        <f t="shared" si="410"/>
        <v>0</v>
      </c>
      <c r="BA139" s="34"/>
      <c r="BB139" s="34"/>
      <c r="BC139" s="34"/>
      <c r="BD139" s="34"/>
      <c r="BE139" s="34"/>
      <c r="BF139" s="34"/>
      <c r="BG139" s="34"/>
      <c r="BH139" s="34"/>
      <c r="BI139" s="34"/>
      <c r="BJ139" s="34"/>
      <c r="BK139" s="34"/>
      <c r="BL139" s="34"/>
      <c r="BM139" s="34">
        <f t="shared" si="411"/>
        <v>0</v>
      </c>
      <c r="BN139" s="34">
        <f t="shared" si="412"/>
        <v>0</v>
      </c>
      <c r="BO139" s="34"/>
      <c r="BP139" s="34"/>
      <c r="BQ139" s="34"/>
      <c r="BR139" s="34"/>
      <c r="BS139" s="34"/>
      <c r="BT139" s="34"/>
      <c r="BU139" s="34"/>
      <c r="BV139" s="34"/>
      <c r="BW139" s="34"/>
      <c r="BX139" s="34"/>
      <c r="BY139" s="34"/>
      <c r="BZ139" s="34"/>
      <c r="CA139" s="34">
        <f t="shared" si="427"/>
        <v>4844.0649999999996</v>
      </c>
      <c r="CB139" s="34">
        <f t="shared" si="427"/>
        <v>4844.0649999999996</v>
      </c>
      <c r="CC139" s="34"/>
      <c r="CD139" s="34"/>
      <c r="CE139" s="34"/>
      <c r="CF139" s="34"/>
      <c r="CG139" s="34"/>
      <c r="CH139" s="34"/>
      <c r="CI139" s="34"/>
      <c r="CJ139" s="34">
        <v>4844.0649999999996</v>
      </c>
      <c r="CK139" s="34"/>
      <c r="CL139" s="34"/>
      <c r="CM139" s="34">
        <v>4844.0649999999996</v>
      </c>
      <c r="CN139" s="34"/>
      <c r="CO139" s="34">
        <f t="shared" si="413"/>
        <v>0</v>
      </c>
      <c r="CP139" s="34">
        <f t="shared" si="414"/>
        <v>0</v>
      </c>
      <c r="CQ139" s="34"/>
      <c r="CR139" s="34"/>
      <c r="CS139" s="34"/>
      <c r="CT139" s="34"/>
      <c r="CU139" s="34"/>
      <c r="CV139" s="34"/>
      <c r="CW139" s="34"/>
      <c r="CX139" s="34"/>
      <c r="CY139" s="34"/>
      <c r="CZ139" s="34"/>
      <c r="DA139" s="34"/>
      <c r="DB139" s="34"/>
      <c r="DC139" s="226"/>
      <c r="DD139" s="226"/>
      <c r="DE139" s="226"/>
      <c r="DF139" s="226"/>
      <c r="DG139" s="226"/>
      <c r="DH139" s="226"/>
      <c r="DI139" s="226"/>
      <c r="DJ139" s="226"/>
      <c r="DK139" s="33"/>
      <c r="DL139" s="33"/>
      <c r="DM139" s="33"/>
    </row>
    <row r="140" spans="1:117" s="35" customFormat="1" ht="31.5" customHeight="1" outlineLevel="1">
      <c r="A140" s="57" t="s">
        <v>255</v>
      </c>
      <c r="B140" s="65" t="s">
        <v>233</v>
      </c>
      <c r="C140" s="70" t="s">
        <v>168</v>
      </c>
      <c r="D140" s="283" t="s">
        <v>361</v>
      </c>
      <c r="E140" s="313" t="s">
        <v>43</v>
      </c>
      <c r="F140" s="55"/>
      <c r="G140" s="245" t="s">
        <v>13</v>
      </c>
      <c r="H140" s="245"/>
      <c r="I140" s="245"/>
      <c r="J140" s="245">
        <v>2021</v>
      </c>
      <c r="K140" s="245">
        <v>2021</v>
      </c>
      <c r="L140" s="245"/>
      <c r="M140" s="34">
        <f t="shared" si="405"/>
        <v>2930.7539999999999</v>
      </c>
      <c r="N140" s="34"/>
      <c r="O140" s="34">
        <f t="shared" si="406"/>
        <v>2930.7539999999999</v>
      </c>
      <c r="P140" s="34">
        <f t="shared" si="415"/>
        <v>0</v>
      </c>
      <c r="Q140" s="34">
        <f t="shared" si="416"/>
        <v>0</v>
      </c>
      <c r="R140" s="34">
        <f t="shared" si="417"/>
        <v>0</v>
      </c>
      <c r="S140" s="34">
        <f t="shared" si="418"/>
        <v>0</v>
      </c>
      <c r="T140" s="34">
        <f t="shared" si="419"/>
        <v>0</v>
      </c>
      <c r="U140" s="34">
        <f t="shared" si="420"/>
        <v>0</v>
      </c>
      <c r="V140" s="66">
        <f t="shared" si="324"/>
        <v>0</v>
      </c>
      <c r="W140" s="34"/>
      <c r="X140" s="34"/>
      <c r="Y140" s="34"/>
      <c r="Z140" s="34"/>
      <c r="AA140" s="34"/>
      <c r="AB140" s="34"/>
      <c r="AC140" s="34"/>
      <c r="AD140" s="34"/>
      <c r="AE140" s="34"/>
      <c r="AF140" s="34"/>
      <c r="AG140" s="34">
        <f t="shared" si="421"/>
        <v>0</v>
      </c>
      <c r="AH140" s="34">
        <f t="shared" si="422"/>
        <v>0</v>
      </c>
      <c r="AI140" s="34">
        <f t="shared" si="283"/>
        <v>0</v>
      </c>
      <c r="AJ140" s="34"/>
      <c r="AK140" s="34"/>
      <c r="AL140" s="34"/>
      <c r="AM140" s="34"/>
      <c r="AN140" s="34"/>
      <c r="AO140" s="34"/>
      <c r="AP140" s="34"/>
      <c r="AQ140" s="34"/>
      <c r="AR140" s="34"/>
      <c r="AS140" s="34">
        <f t="shared" si="423"/>
        <v>2930.7539999999999</v>
      </c>
      <c r="AT140" s="34">
        <f t="shared" si="424"/>
        <v>2930.7539999999999</v>
      </c>
      <c r="AU140" s="34"/>
      <c r="AV140" s="34">
        <f t="shared" si="425"/>
        <v>0</v>
      </c>
      <c r="AW140" s="34">
        <f t="shared" si="426"/>
        <v>0</v>
      </c>
      <c r="AX140" s="34"/>
      <c r="AY140" s="34">
        <f t="shared" si="409"/>
        <v>0</v>
      </c>
      <c r="AZ140" s="34">
        <f t="shared" si="410"/>
        <v>0</v>
      </c>
      <c r="BA140" s="34"/>
      <c r="BB140" s="34"/>
      <c r="BC140" s="34"/>
      <c r="BD140" s="34"/>
      <c r="BE140" s="34"/>
      <c r="BF140" s="34"/>
      <c r="BG140" s="34"/>
      <c r="BH140" s="34"/>
      <c r="BI140" s="34"/>
      <c r="BJ140" s="34"/>
      <c r="BK140" s="34"/>
      <c r="BL140" s="34"/>
      <c r="BM140" s="34">
        <f t="shared" si="411"/>
        <v>0</v>
      </c>
      <c r="BN140" s="34">
        <f t="shared" si="412"/>
        <v>0</v>
      </c>
      <c r="BO140" s="34"/>
      <c r="BP140" s="34"/>
      <c r="BQ140" s="34"/>
      <c r="BR140" s="34"/>
      <c r="BS140" s="34"/>
      <c r="BT140" s="34"/>
      <c r="BU140" s="34"/>
      <c r="BV140" s="34"/>
      <c r="BW140" s="34"/>
      <c r="BX140" s="34"/>
      <c r="BY140" s="34"/>
      <c r="BZ140" s="34"/>
      <c r="CA140" s="34">
        <f t="shared" si="427"/>
        <v>2930.7539999999999</v>
      </c>
      <c r="CB140" s="34">
        <f t="shared" si="427"/>
        <v>2930.7539999999999</v>
      </c>
      <c r="CC140" s="34"/>
      <c r="CD140" s="34"/>
      <c r="CE140" s="34"/>
      <c r="CF140" s="34"/>
      <c r="CG140" s="34"/>
      <c r="CH140" s="34"/>
      <c r="CI140" s="34"/>
      <c r="CJ140" s="34"/>
      <c r="CK140" s="34">
        <v>2930.7539999999999</v>
      </c>
      <c r="CL140" s="34">
        <v>2930.7539999999999</v>
      </c>
      <c r="CM140" s="34"/>
      <c r="CN140" s="34"/>
      <c r="CO140" s="34">
        <f t="shared" si="413"/>
        <v>0</v>
      </c>
      <c r="CP140" s="34">
        <f t="shared" si="414"/>
        <v>0</v>
      </c>
      <c r="CQ140" s="34"/>
      <c r="CR140" s="34"/>
      <c r="CS140" s="34"/>
      <c r="CT140" s="34"/>
      <c r="CU140" s="34"/>
      <c r="CV140" s="34"/>
      <c r="CW140" s="34"/>
      <c r="CX140" s="34"/>
      <c r="CY140" s="34"/>
      <c r="CZ140" s="34"/>
      <c r="DA140" s="34"/>
      <c r="DB140" s="34"/>
      <c r="DC140" s="226"/>
      <c r="DD140" s="226"/>
      <c r="DE140" s="226"/>
      <c r="DF140" s="226"/>
      <c r="DG140" s="226"/>
      <c r="DH140" s="226"/>
      <c r="DI140" s="226"/>
      <c r="DJ140" s="226"/>
      <c r="DK140" s="33"/>
      <c r="DL140" s="33"/>
      <c r="DM140" s="33"/>
    </row>
    <row r="141" spans="1:117" s="35" customFormat="1" ht="25.5" outlineLevel="1">
      <c r="A141" s="57" t="s">
        <v>596</v>
      </c>
      <c r="B141" s="65" t="s">
        <v>594</v>
      </c>
      <c r="C141" s="70"/>
      <c r="D141" s="283"/>
      <c r="E141" s="313"/>
      <c r="F141" s="55"/>
      <c r="G141" s="245"/>
      <c r="H141" s="245"/>
      <c r="I141" s="245"/>
      <c r="J141" s="245">
        <v>2022</v>
      </c>
      <c r="K141" s="245">
        <v>2022</v>
      </c>
      <c r="L141" s="245"/>
      <c r="M141" s="34">
        <f t="shared" ref="M141" si="428">+P141+R141+T141+AG141+AS141+AV141</f>
        <v>6613.3149999999996</v>
      </c>
      <c r="N141" s="34"/>
      <c r="O141" s="34">
        <f t="shared" ref="O141" si="429">+Q141+S141+U141+AH141+AT141+AW141</f>
        <v>6613.3149999999996</v>
      </c>
      <c r="P141" s="34">
        <f t="shared" ref="P141" si="430">BA141+BO141+CC141+CQ141</f>
        <v>0</v>
      </c>
      <c r="Q141" s="34">
        <f t="shared" ref="Q141" si="431">BB141+BP141+CD141+CR141</f>
        <v>0</v>
      </c>
      <c r="R141" s="34">
        <f t="shared" ref="R141" si="432">BC141+BQ141+CE141+CS141</f>
        <v>0</v>
      </c>
      <c r="S141" s="34">
        <f t="shared" ref="S141" si="433">BD141+BR141+CF141+CT141</f>
        <v>0</v>
      </c>
      <c r="T141" s="34">
        <f t="shared" ref="T141" si="434">BE141+BS141+CG141+CU141</f>
        <v>0</v>
      </c>
      <c r="U141" s="34">
        <f t="shared" ref="U141" si="435">BF141+BT141+CH141+CV141</f>
        <v>0</v>
      </c>
      <c r="V141" s="66">
        <f t="shared" si="324"/>
        <v>0</v>
      </c>
      <c r="W141" s="34"/>
      <c r="X141" s="34"/>
      <c r="Y141" s="34"/>
      <c r="Z141" s="34"/>
      <c r="AA141" s="34"/>
      <c r="AB141" s="34"/>
      <c r="AC141" s="34"/>
      <c r="AD141" s="34"/>
      <c r="AE141" s="34"/>
      <c r="AF141" s="34"/>
      <c r="AG141" s="34">
        <f t="shared" ref="AG141" si="436">BG141+BU141+CI141+CW141</f>
        <v>0</v>
      </c>
      <c r="AH141" s="34">
        <f t="shared" ref="AH141" si="437">BH141+BV141+CJ141+CX141</f>
        <v>0</v>
      </c>
      <c r="AI141" s="34">
        <f t="shared" si="283"/>
        <v>0</v>
      </c>
      <c r="AJ141" s="34"/>
      <c r="AK141" s="34"/>
      <c r="AL141" s="34"/>
      <c r="AM141" s="34"/>
      <c r="AN141" s="34"/>
      <c r="AO141" s="34"/>
      <c r="AP141" s="34"/>
      <c r="AQ141" s="34"/>
      <c r="AR141" s="34"/>
      <c r="AS141" s="34">
        <f t="shared" ref="AS141" si="438">BI141+BW141+CK141+CY141</f>
        <v>0</v>
      </c>
      <c r="AT141" s="34">
        <f t="shared" ref="AT141" si="439">BJ141+BX141+CL141+CZ141</f>
        <v>0</v>
      </c>
      <c r="AU141" s="34"/>
      <c r="AV141" s="34">
        <f t="shared" ref="AV141" si="440">BK141+BY141+CM141+DA141</f>
        <v>6613.3149999999996</v>
      </c>
      <c r="AW141" s="34">
        <f t="shared" ref="AW141" si="441">BL141+BZ141+CN141+DB141</f>
        <v>6613.3149999999996</v>
      </c>
      <c r="AX141" s="34"/>
      <c r="AY141" s="34">
        <f t="shared" ref="AY141" si="442">+BA141+BC141+BE141+BG141+BI141+BK141</f>
        <v>0</v>
      </c>
      <c r="AZ141" s="34">
        <f t="shared" ref="AZ141" si="443">+BB141+BD141+BF141+BH141+BJ141+BL141</f>
        <v>0</v>
      </c>
      <c r="BA141" s="34"/>
      <c r="BB141" s="34"/>
      <c r="BC141" s="34"/>
      <c r="BD141" s="34"/>
      <c r="BE141" s="34"/>
      <c r="BF141" s="34"/>
      <c r="BG141" s="34"/>
      <c r="BH141" s="34"/>
      <c r="BI141" s="34"/>
      <c r="BJ141" s="34"/>
      <c r="BK141" s="34"/>
      <c r="BL141" s="34"/>
      <c r="BM141" s="34">
        <f t="shared" ref="BM141" si="444">+BO141+BQ141+BS141+BU141+BW141+BY141</f>
        <v>0</v>
      </c>
      <c r="BN141" s="34">
        <f t="shared" ref="BN141" si="445">+BP141+BR141+BT141+BV141+BX141+BZ141</f>
        <v>0</v>
      </c>
      <c r="BO141" s="34"/>
      <c r="BP141" s="34"/>
      <c r="BQ141" s="34"/>
      <c r="BR141" s="34"/>
      <c r="BS141" s="34"/>
      <c r="BT141" s="34"/>
      <c r="BU141" s="34"/>
      <c r="BV141" s="34"/>
      <c r="BW141" s="34"/>
      <c r="BX141" s="34"/>
      <c r="BY141" s="34"/>
      <c r="BZ141" s="34"/>
      <c r="CA141" s="34">
        <f t="shared" ref="CA141" si="446">+CC141+CE141+CG141+CI141+CK141+CM141</f>
        <v>6613.3149999999996</v>
      </c>
      <c r="CB141" s="34">
        <f t="shared" ref="CB141" si="447">+CD141+CF141+CH141+CJ141+CL141+CN141</f>
        <v>6613.3149999999996</v>
      </c>
      <c r="CC141" s="34"/>
      <c r="CD141" s="34"/>
      <c r="CE141" s="34"/>
      <c r="CF141" s="34"/>
      <c r="CG141" s="34"/>
      <c r="CH141" s="34"/>
      <c r="CI141" s="34"/>
      <c r="CJ141" s="34"/>
      <c r="CK141" s="34"/>
      <c r="CL141" s="34"/>
      <c r="CM141" s="34">
        <v>6613.3149999999996</v>
      </c>
      <c r="CN141" s="34">
        <v>6613.3149999999996</v>
      </c>
      <c r="CO141" s="34">
        <f t="shared" ref="CO141" si="448">+CQ141+CS141+CU141+CW141+CY141+DA141</f>
        <v>0</v>
      </c>
      <c r="CP141" s="34">
        <f t="shared" ref="CP141" si="449">+CR141+CT141+CV141+CX141+CZ141+DB141</f>
        <v>0</v>
      </c>
      <c r="CQ141" s="34"/>
      <c r="CR141" s="34"/>
      <c r="CS141" s="34"/>
      <c r="CT141" s="34"/>
      <c r="CU141" s="34"/>
      <c r="CV141" s="34"/>
      <c r="CW141" s="34"/>
      <c r="CX141" s="34"/>
      <c r="CY141" s="34"/>
      <c r="CZ141" s="34"/>
      <c r="DA141" s="34"/>
      <c r="DB141" s="34"/>
      <c r="DC141" s="245"/>
      <c r="DD141" s="245"/>
      <c r="DE141" s="245"/>
      <c r="DF141" s="245"/>
      <c r="DG141" s="245"/>
      <c r="DH141" s="245"/>
      <c r="DI141" s="245"/>
      <c r="DJ141" s="245"/>
      <c r="DK141" s="33"/>
      <c r="DL141" s="33"/>
      <c r="DM141" s="33"/>
    </row>
    <row r="142" spans="1:117" s="35" customFormat="1" ht="25.5" outlineLevel="1">
      <c r="A142" s="57" t="s">
        <v>597</v>
      </c>
      <c r="B142" s="65" t="s">
        <v>595</v>
      </c>
      <c r="C142" s="70"/>
      <c r="D142" s="283"/>
      <c r="E142" s="313"/>
      <c r="F142" s="55"/>
      <c r="G142" s="245"/>
      <c r="H142" s="245"/>
      <c r="I142" s="245"/>
      <c r="J142" s="245">
        <v>2021</v>
      </c>
      <c r="K142" s="245">
        <v>2021</v>
      </c>
      <c r="L142" s="245"/>
      <c r="M142" s="34">
        <f t="shared" ref="M142" si="450">+P142+R142+T142+AG142+AS142+AV142</f>
        <v>2930.7539999999999</v>
      </c>
      <c r="N142" s="34"/>
      <c r="O142" s="34">
        <f t="shared" ref="O142" si="451">+Q142+S142+U142+AH142+AT142+AW142</f>
        <v>2930.7539999999999</v>
      </c>
      <c r="P142" s="34">
        <f t="shared" ref="P142" si="452">BA142+BO142+CC142+CQ142</f>
        <v>0</v>
      </c>
      <c r="Q142" s="34">
        <f t="shared" ref="Q142" si="453">BB142+BP142+CD142+CR142</f>
        <v>0</v>
      </c>
      <c r="R142" s="34">
        <f t="shared" ref="R142" si="454">BC142+BQ142+CE142+CS142</f>
        <v>0</v>
      </c>
      <c r="S142" s="34">
        <f t="shared" ref="S142" si="455">BD142+BR142+CF142+CT142</f>
        <v>0</v>
      </c>
      <c r="T142" s="34">
        <f t="shared" ref="T142" si="456">BE142+BS142+CG142+CU142</f>
        <v>0</v>
      </c>
      <c r="U142" s="34">
        <f t="shared" ref="U142" si="457">BF142+BT142+CH142+CV142</f>
        <v>0</v>
      </c>
      <c r="V142" s="66">
        <f t="shared" si="324"/>
        <v>0</v>
      </c>
      <c r="W142" s="34"/>
      <c r="X142" s="34"/>
      <c r="Y142" s="34"/>
      <c r="Z142" s="34"/>
      <c r="AA142" s="34"/>
      <c r="AB142" s="34"/>
      <c r="AC142" s="34"/>
      <c r="AD142" s="34"/>
      <c r="AE142" s="34"/>
      <c r="AF142" s="34"/>
      <c r="AG142" s="34">
        <f t="shared" ref="AG142" si="458">BG142+BU142+CI142+CW142</f>
        <v>0</v>
      </c>
      <c r="AH142" s="34">
        <f t="shared" ref="AH142" si="459">BH142+BV142+CJ142+CX142</f>
        <v>0</v>
      </c>
      <c r="AI142" s="34">
        <f t="shared" si="283"/>
        <v>0</v>
      </c>
      <c r="AJ142" s="34"/>
      <c r="AK142" s="34"/>
      <c r="AL142" s="34"/>
      <c r="AM142" s="34"/>
      <c r="AN142" s="34"/>
      <c r="AO142" s="34"/>
      <c r="AP142" s="34"/>
      <c r="AQ142" s="34"/>
      <c r="AR142" s="34"/>
      <c r="AS142" s="34">
        <f t="shared" ref="AS142" si="460">BI142+BW142+CK142+CY142</f>
        <v>2930.7539999999999</v>
      </c>
      <c r="AT142" s="34">
        <f t="shared" ref="AT142" si="461">BJ142+BX142+CL142+CZ142</f>
        <v>2930.7539999999999</v>
      </c>
      <c r="AU142" s="34"/>
      <c r="AV142" s="34">
        <f t="shared" ref="AV142" si="462">BK142+BY142+CM142+DA142</f>
        <v>0</v>
      </c>
      <c r="AW142" s="34">
        <f t="shared" ref="AW142" si="463">BL142+BZ142+CN142+DB142</f>
        <v>0</v>
      </c>
      <c r="AX142" s="34"/>
      <c r="AY142" s="34">
        <f t="shared" ref="AY142" si="464">+BA142+BC142+BE142+BG142+BI142+BK142</f>
        <v>0</v>
      </c>
      <c r="AZ142" s="34">
        <f t="shared" ref="AZ142" si="465">+BB142+BD142+BF142+BH142+BJ142+BL142</f>
        <v>0</v>
      </c>
      <c r="BA142" s="34"/>
      <c r="BB142" s="34"/>
      <c r="BC142" s="34"/>
      <c r="BD142" s="34"/>
      <c r="BE142" s="34"/>
      <c r="BF142" s="34"/>
      <c r="BG142" s="34"/>
      <c r="BH142" s="34"/>
      <c r="BI142" s="34"/>
      <c r="BJ142" s="34"/>
      <c r="BK142" s="34"/>
      <c r="BL142" s="34"/>
      <c r="BM142" s="34">
        <f t="shared" ref="BM142" si="466">+BO142+BQ142+BS142+BU142+BW142+BY142</f>
        <v>0</v>
      </c>
      <c r="BN142" s="34">
        <f t="shared" ref="BN142" si="467">+BP142+BR142+BT142+BV142+BX142+BZ142</f>
        <v>0</v>
      </c>
      <c r="BO142" s="34"/>
      <c r="BP142" s="34"/>
      <c r="BQ142" s="34"/>
      <c r="BR142" s="34"/>
      <c r="BS142" s="34"/>
      <c r="BT142" s="34"/>
      <c r="BU142" s="34"/>
      <c r="BV142" s="34"/>
      <c r="BW142" s="34"/>
      <c r="BX142" s="34"/>
      <c r="BY142" s="34"/>
      <c r="BZ142" s="34"/>
      <c r="CA142" s="34">
        <f t="shared" ref="CA142" si="468">+CC142+CE142+CG142+CI142+CK142+CM142</f>
        <v>2930.7539999999999</v>
      </c>
      <c r="CB142" s="34">
        <f t="shared" ref="CB142" si="469">+CD142+CF142+CH142+CJ142+CL142+CN142</f>
        <v>2930.7539999999999</v>
      </c>
      <c r="CC142" s="34"/>
      <c r="CD142" s="34"/>
      <c r="CE142" s="34"/>
      <c r="CF142" s="34"/>
      <c r="CG142" s="34"/>
      <c r="CH142" s="34"/>
      <c r="CI142" s="34"/>
      <c r="CJ142" s="34"/>
      <c r="CK142" s="34">
        <v>2930.7539999999999</v>
      </c>
      <c r="CL142" s="34">
        <v>2930.7539999999999</v>
      </c>
      <c r="CM142" s="34"/>
      <c r="CN142" s="34"/>
      <c r="CO142" s="34">
        <f t="shared" ref="CO142" si="470">+CQ142+CS142+CU142+CW142+CY142+DA142</f>
        <v>0</v>
      </c>
      <c r="CP142" s="34">
        <f t="shared" ref="CP142" si="471">+CR142+CT142+CV142+CX142+CZ142+DB142</f>
        <v>0</v>
      </c>
      <c r="CQ142" s="34"/>
      <c r="CR142" s="34"/>
      <c r="CS142" s="34"/>
      <c r="CT142" s="34"/>
      <c r="CU142" s="34"/>
      <c r="CV142" s="34"/>
      <c r="CW142" s="34"/>
      <c r="CX142" s="34"/>
      <c r="CY142" s="34"/>
      <c r="CZ142" s="34"/>
      <c r="DA142" s="34"/>
      <c r="DB142" s="34"/>
      <c r="DC142" s="245"/>
      <c r="DD142" s="245"/>
      <c r="DE142" s="245"/>
      <c r="DF142" s="245"/>
      <c r="DG142" s="245"/>
      <c r="DH142" s="245"/>
      <c r="DI142" s="245"/>
      <c r="DJ142" s="245"/>
      <c r="DK142" s="33"/>
      <c r="DL142" s="33"/>
      <c r="DM142" s="33"/>
    </row>
    <row r="143" spans="1:117" s="35" customFormat="1" ht="25.5" outlineLevel="1">
      <c r="A143" s="57"/>
      <c r="B143" s="65" t="s">
        <v>631</v>
      </c>
      <c r="C143" s="70"/>
      <c r="D143" s="283"/>
      <c r="E143" s="335"/>
      <c r="F143" s="55"/>
      <c r="G143" s="245"/>
      <c r="H143" s="245"/>
      <c r="I143" s="245"/>
      <c r="J143" s="245"/>
      <c r="K143" s="245"/>
      <c r="L143" s="245"/>
      <c r="M143" s="34"/>
      <c r="N143" s="34"/>
      <c r="O143" s="34"/>
      <c r="P143" s="34"/>
      <c r="Q143" s="34"/>
      <c r="R143" s="34"/>
      <c r="S143" s="34"/>
      <c r="T143" s="34"/>
      <c r="U143" s="34"/>
      <c r="V143" s="66"/>
      <c r="W143" s="34"/>
      <c r="X143" s="34"/>
      <c r="Y143" s="34"/>
      <c r="Z143" s="34"/>
      <c r="AA143" s="34"/>
      <c r="AB143" s="34"/>
      <c r="AC143" s="34"/>
      <c r="AD143" s="34"/>
      <c r="AE143" s="34"/>
      <c r="AF143" s="34"/>
      <c r="AG143" s="34"/>
      <c r="AH143" s="34"/>
      <c r="AI143" s="34">
        <f t="shared" si="283"/>
        <v>105</v>
      </c>
      <c r="AJ143" s="34">
        <v>105</v>
      </c>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245"/>
      <c r="DD143" s="245"/>
      <c r="DE143" s="245"/>
      <c r="DF143" s="245"/>
      <c r="DG143" s="245"/>
      <c r="DH143" s="245"/>
      <c r="DI143" s="245"/>
      <c r="DJ143" s="245"/>
      <c r="DK143" s="33"/>
      <c r="DL143" s="33"/>
      <c r="DM143" s="33"/>
    </row>
    <row r="144" spans="1:117" s="35" customFormat="1" ht="35.25" customHeight="1" outlineLevel="1">
      <c r="A144" s="57" t="s">
        <v>598</v>
      </c>
      <c r="B144" s="65" t="s">
        <v>256</v>
      </c>
      <c r="C144" s="70" t="s">
        <v>168</v>
      </c>
      <c r="D144" s="283" t="s">
        <v>363</v>
      </c>
      <c r="E144" s="313" t="s">
        <v>43</v>
      </c>
      <c r="F144" s="55"/>
      <c r="G144" s="245" t="s">
        <v>13</v>
      </c>
      <c r="H144" s="245"/>
      <c r="I144" s="245"/>
      <c r="J144" s="245">
        <v>2021</v>
      </c>
      <c r="K144" s="245">
        <v>2021</v>
      </c>
      <c r="L144" s="245"/>
      <c r="M144" s="34">
        <f>+P144+R144+T144+AG144+AS144+AV144</f>
        <v>4884.47</v>
      </c>
      <c r="N144" s="34"/>
      <c r="O144" s="34">
        <f t="shared" si="406"/>
        <v>4884.47</v>
      </c>
      <c r="P144" s="34">
        <f t="shared" si="415"/>
        <v>0</v>
      </c>
      <c r="Q144" s="34">
        <f t="shared" si="416"/>
        <v>0</v>
      </c>
      <c r="R144" s="34">
        <f t="shared" si="417"/>
        <v>0</v>
      </c>
      <c r="S144" s="34">
        <f t="shared" si="418"/>
        <v>0</v>
      </c>
      <c r="T144" s="34">
        <f t="shared" si="419"/>
        <v>0</v>
      </c>
      <c r="U144" s="34">
        <f t="shared" si="420"/>
        <v>0</v>
      </c>
      <c r="V144" s="66">
        <f t="shared" si="324"/>
        <v>0</v>
      </c>
      <c r="W144" s="34"/>
      <c r="X144" s="34"/>
      <c r="Y144" s="34"/>
      <c r="Z144" s="34"/>
      <c r="AA144" s="34"/>
      <c r="AB144" s="34"/>
      <c r="AC144" s="34"/>
      <c r="AD144" s="34"/>
      <c r="AE144" s="34"/>
      <c r="AF144" s="34"/>
      <c r="AG144" s="34">
        <f t="shared" si="421"/>
        <v>0</v>
      </c>
      <c r="AH144" s="34">
        <f t="shared" si="422"/>
        <v>0</v>
      </c>
      <c r="AI144" s="34">
        <f t="shared" si="283"/>
        <v>0</v>
      </c>
      <c r="AJ144" s="34"/>
      <c r="AK144" s="34"/>
      <c r="AL144" s="34"/>
      <c r="AM144" s="34"/>
      <c r="AN144" s="34"/>
      <c r="AO144" s="34"/>
      <c r="AP144" s="34"/>
      <c r="AQ144" s="34"/>
      <c r="AR144" s="34"/>
      <c r="AS144" s="34">
        <f t="shared" si="423"/>
        <v>4884.47</v>
      </c>
      <c r="AT144" s="34">
        <f t="shared" si="424"/>
        <v>4884.47</v>
      </c>
      <c r="AU144" s="34"/>
      <c r="AV144" s="34">
        <f t="shared" si="425"/>
        <v>0</v>
      </c>
      <c r="AW144" s="34">
        <f t="shared" si="426"/>
        <v>0</v>
      </c>
      <c r="AX144" s="34"/>
      <c r="AY144" s="34">
        <f t="shared" si="409"/>
        <v>0</v>
      </c>
      <c r="AZ144" s="34">
        <f t="shared" si="410"/>
        <v>0</v>
      </c>
      <c r="BA144" s="34"/>
      <c r="BB144" s="34"/>
      <c r="BC144" s="34"/>
      <c r="BD144" s="34"/>
      <c r="BE144" s="34"/>
      <c r="BF144" s="34"/>
      <c r="BG144" s="34"/>
      <c r="BH144" s="34"/>
      <c r="BI144" s="34"/>
      <c r="BJ144" s="34"/>
      <c r="BK144" s="34"/>
      <c r="BL144" s="34"/>
      <c r="BM144" s="34">
        <f t="shared" si="411"/>
        <v>0</v>
      </c>
      <c r="BN144" s="34">
        <f t="shared" si="412"/>
        <v>0</v>
      </c>
      <c r="BO144" s="34"/>
      <c r="BP144" s="34"/>
      <c r="BQ144" s="34"/>
      <c r="BR144" s="34"/>
      <c r="BS144" s="34"/>
      <c r="BT144" s="34"/>
      <c r="BU144" s="34"/>
      <c r="BV144" s="34"/>
      <c r="BW144" s="34"/>
      <c r="BX144" s="34"/>
      <c r="BY144" s="34"/>
      <c r="BZ144" s="34"/>
      <c r="CA144" s="34">
        <f t="shared" si="427"/>
        <v>4884.47</v>
      </c>
      <c r="CB144" s="34">
        <f t="shared" si="427"/>
        <v>4884.47</v>
      </c>
      <c r="CC144" s="34"/>
      <c r="CD144" s="34"/>
      <c r="CE144" s="34"/>
      <c r="CF144" s="34"/>
      <c r="CG144" s="34"/>
      <c r="CH144" s="34"/>
      <c r="CI144" s="34"/>
      <c r="CJ144" s="34"/>
      <c r="CK144" s="34">
        <v>4884.47</v>
      </c>
      <c r="CL144" s="34">
        <v>4884.47</v>
      </c>
      <c r="CM144" s="34"/>
      <c r="CN144" s="34"/>
      <c r="CO144" s="34">
        <f t="shared" si="413"/>
        <v>0</v>
      </c>
      <c r="CP144" s="34">
        <f t="shared" si="414"/>
        <v>0</v>
      </c>
      <c r="CQ144" s="34"/>
      <c r="CR144" s="34"/>
      <c r="CS144" s="34"/>
      <c r="CT144" s="34"/>
      <c r="CU144" s="34"/>
      <c r="CV144" s="34"/>
      <c r="CW144" s="34"/>
      <c r="CX144" s="34"/>
      <c r="CY144" s="34"/>
      <c r="CZ144" s="34"/>
      <c r="DA144" s="34"/>
      <c r="DB144" s="34"/>
      <c r="DC144" s="226"/>
      <c r="DD144" s="226"/>
      <c r="DE144" s="226"/>
      <c r="DF144" s="226"/>
      <c r="DG144" s="226"/>
      <c r="DH144" s="226"/>
      <c r="DI144" s="226"/>
      <c r="DJ144" s="226"/>
      <c r="DK144" s="33"/>
      <c r="DL144" s="33"/>
      <c r="DM144" s="33"/>
    </row>
    <row r="145" spans="1:117" s="52" customFormat="1" ht="35.25" customHeight="1" outlineLevel="1">
      <c r="A145" s="376" t="s">
        <v>633</v>
      </c>
      <c r="B145" s="69" t="s">
        <v>632</v>
      </c>
      <c r="C145" s="377"/>
      <c r="D145" s="356"/>
      <c r="E145" s="49"/>
      <c r="F145" s="378"/>
      <c r="G145" s="50"/>
      <c r="H145" s="50"/>
      <c r="I145" s="50"/>
      <c r="J145" s="50">
        <v>2020</v>
      </c>
      <c r="K145" s="50">
        <v>2021</v>
      </c>
      <c r="L145" s="50"/>
      <c r="M145" s="27"/>
      <c r="N145" s="27"/>
      <c r="O145" s="27"/>
      <c r="P145" s="27"/>
      <c r="Q145" s="27"/>
      <c r="R145" s="27"/>
      <c r="S145" s="27"/>
      <c r="T145" s="27"/>
      <c r="U145" s="27"/>
      <c r="V145" s="62"/>
      <c r="W145" s="27"/>
      <c r="X145" s="27"/>
      <c r="Y145" s="27"/>
      <c r="Z145" s="27"/>
      <c r="AA145" s="27"/>
      <c r="AB145" s="27"/>
      <c r="AC145" s="27"/>
      <c r="AD145" s="27"/>
      <c r="AE145" s="27"/>
      <c r="AF145" s="27"/>
      <c r="AG145" s="27"/>
      <c r="AH145" s="27"/>
      <c r="AI145" s="27">
        <f t="shared" si="283"/>
        <v>1893.96</v>
      </c>
      <c r="AJ145" s="27">
        <v>1893.96</v>
      </c>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9"/>
      <c r="DA145" s="29"/>
      <c r="DB145" s="29"/>
      <c r="DC145" s="50"/>
      <c r="DD145" s="50"/>
      <c r="DE145" s="50"/>
      <c r="DF145" s="50"/>
      <c r="DG145" s="50"/>
      <c r="DH145" s="50"/>
      <c r="DI145" s="50"/>
      <c r="DJ145" s="50"/>
      <c r="DK145" s="51"/>
      <c r="DL145" s="51"/>
      <c r="DM145" s="51"/>
    </row>
    <row r="146" spans="1:117" s="35" customFormat="1" ht="24" customHeight="1">
      <c r="A146" s="49" t="s">
        <v>57</v>
      </c>
      <c r="B146" s="523" t="s">
        <v>33</v>
      </c>
      <c r="C146" s="523"/>
      <c r="D146" s="523"/>
      <c r="E146" s="49" t="s">
        <v>6</v>
      </c>
      <c r="F146" s="49"/>
      <c r="G146" s="50" t="s">
        <v>46</v>
      </c>
      <c r="H146" s="27"/>
      <c r="I146" s="27"/>
      <c r="J146" s="50">
        <v>2017</v>
      </c>
      <c r="K146" s="50">
        <v>2018</v>
      </c>
      <c r="L146" s="50"/>
      <c r="M146" s="27">
        <f>+P146+R146+T146+AG146+AS146+AV146</f>
        <v>5860</v>
      </c>
      <c r="N146" s="27"/>
      <c r="O146" s="27">
        <f>+Q146+S146+U146+AH146+AT146+AW146</f>
        <v>5860</v>
      </c>
      <c r="P146" s="27">
        <f t="shared" ref="P146:U146" si="472">BA146+BO146+CC146+CQ146</f>
        <v>5000</v>
      </c>
      <c r="Q146" s="27">
        <f t="shared" si="472"/>
        <v>5000</v>
      </c>
      <c r="R146" s="27">
        <f t="shared" si="472"/>
        <v>860</v>
      </c>
      <c r="S146" s="27">
        <f t="shared" si="472"/>
        <v>860</v>
      </c>
      <c r="T146" s="27">
        <f t="shared" si="472"/>
        <v>0</v>
      </c>
      <c r="U146" s="27">
        <f t="shared" si="472"/>
        <v>0</v>
      </c>
      <c r="V146" s="66">
        <f>SUBTOTAL(9,W146:AE146)</f>
        <v>0</v>
      </c>
      <c r="W146" s="27"/>
      <c r="X146" s="27"/>
      <c r="Y146" s="27"/>
      <c r="Z146" s="27"/>
      <c r="AA146" s="27"/>
      <c r="AB146" s="27"/>
      <c r="AC146" s="27"/>
      <c r="AD146" s="27"/>
      <c r="AE146" s="27"/>
      <c r="AF146" s="27"/>
      <c r="AG146" s="27">
        <f>BG146+BU146+CI146+CW146</f>
        <v>0</v>
      </c>
      <c r="AH146" s="27">
        <f>BH146+BV146+CJ146+CX146</f>
        <v>0</v>
      </c>
      <c r="AI146" s="27">
        <f t="shared" si="283"/>
        <v>5892.1947600000003</v>
      </c>
      <c r="AJ146" s="27">
        <v>5892.1947600000003</v>
      </c>
      <c r="AK146" s="27"/>
      <c r="AL146" s="27"/>
      <c r="AM146" s="27"/>
      <c r="AN146" s="27"/>
      <c r="AO146" s="27"/>
      <c r="AP146" s="27"/>
      <c r="AQ146" s="27"/>
      <c r="AR146" s="27"/>
      <c r="AS146" s="27">
        <f>BI146+BW146+CK146+CY146</f>
        <v>0</v>
      </c>
      <c r="AT146" s="27">
        <f>BJ146+BX146+CL146+CZ146</f>
        <v>0</v>
      </c>
      <c r="AU146" s="27"/>
      <c r="AV146" s="27">
        <f t="shared" si="408"/>
        <v>0</v>
      </c>
      <c r="AW146" s="27">
        <f t="shared" si="408"/>
        <v>0</v>
      </c>
      <c r="AX146" s="27"/>
      <c r="AY146" s="34">
        <f>+BA146+BC146+BE146+BG146+BI146+BK146</f>
        <v>5860</v>
      </c>
      <c r="AZ146" s="34">
        <f>+BB146+BD146+BF146+BH146+BJ146+BL146</f>
        <v>5860</v>
      </c>
      <c r="BA146" s="34">
        <v>5000</v>
      </c>
      <c r="BB146" s="34">
        <v>5000</v>
      </c>
      <c r="BC146" s="34">
        <v>860</v>
      </c>
      <c r="BD146" s="34">
        <v>860</v>
      </c>
      <c r="BE146" s="34"/>
      <c r="BF146" s="34"/>
      <c r="BG146" s="34"/>
      <c r="BH146" s="34"/>
      <c r="BI146" s="34"/>
      <c r="BJ146" s="34"/>
      <c r="BK146" s="34"/>
      <c r="BL146" s="34"/>
      <c r="BM146" s="34">
        <f t="shared" ref="BM146:BM148" si="473">+BO146+BQ146+BS146+BU146+BW146+BY146</f>
        <v>0</v>
      </c>
      <c r="BN146" s="34">
        <f t="shared" ref="BN146:BN148" si="474">+BP146+BR146+BT146+BV146+BX146+BZ146</f>
        <v>0</v>
      </c>
      <c r="BO146" s="245"/>
      <c r="BP146" s="245"/>
      <c r="BQ146" s="245"/>
      <c r="BR146" s="245"/>
      <c r="BS146" s="245"/>
      <c r="BT146" s="245"/>
      <c r="BU146" s="245"/>
      <c r="BV146" s="245"/>
      <c r="BW146" s="245"/>
      <c r="BX146" s="245"/>
      <c r="BY146" s="245"/>
      <c r="BZ146" s="245"/>
      <c r="CA146" s="34">
        <f t="shared" ref="CA146:CB146" si="475">SUM(CC146:CM146)</f>
        <v>0</v>
      </c>
      <c r="CB146" s="34">
        <f t="shared" si="475"/>
        <v>0</v>
      </c>
      <c r="CC146" s="245"/>
      <c r="CD146" s="245"/>
      <c r="CE146" s="245"/>
      <c r="CF146" s="245"/>
      <c r="CG146" s="245"/>
      <c r="CH146" s="245"/>
      <c r="CI146" s="245"/>
      <c r="CJ146" s="245"/>
      <c r="CK146" s="245"/>
      <c r="CL146" s="245"/>
      <c r="CM146" s="245"/>
      <c r="CN146" s="245"/>
      <c r="CO146" s="34">
        <f t="shared" si="413"/>
        <v>0</v>
      </c>
      <c r="CP146" s="34">
        <f t="shared" si="414"/>
        <v>0</v>
      </c>
      <c r="CQ146" s="245"/>
      <c r="CR146" s="245"/>
      <c r="CS146" s="245"/>
      <c r="CT146" s="245"/>
      <c r="CU146" s="34"/>
      <c r="CV146" s="34"/>
      <c r="CW146" s="34"/>
      <c r="CX146" s="34"/>
      <c r="CY146" s="34"/>
      <c r="CZ146" s="58"/>
      <c r="DA146" s="58"/>
      <c r="DB146" s="58"/>
      <c r="DC146" s="226">
        <v>0</v>
      </c>
      <c r="DD146" s="226">
        <v>0</v>
      </c>
      <c r="DE146" s="226">
        <v>0</v>
      </c>
      <c r="DF146" s="226">
        <v>1</v>
      </c>
      <c r="DG146" s="226">
        <v>0</v>
      </c>
      <c r="DH146" s="226">
        <f t="shared" ref="DH146" si="476">SUM(DC146:DG146)</f>
        <v>1</v>
      </c>
      <c r="DI146" s="226"/>
      <c r="DJ146" s="226"/>
      <c r="DK146" s="33"/>
      <c r="DL146" s="33"/>
      <c r="DM146" s="33"/>
    </row>
    <row r="147" spans="1:117" s="35" customFormat="1" ht="24" customHeight="1">
      <c r="A147" s="49" t="s">
        <v>552</v>
      </c>
      <c r="B147" s="523" t="s">
        <v>551</v>
      </c>
      <c r="C147" s="523"/>
      <c r="D147" s="523"/>
      <c r="E147" s="49" t="s">
        <v>6</v>
      </c>
      <c r="F147" s="49"/>
      <c r="G147" s="50" t="s">
        <v>46</v>
      </c>
      <c r="H147" s="27"/>
      <c r="I147" s="27"/>
      <c r="J147" s="50">
        <v>2019</v>
      </c>
      <c r="K147" s="50">
        <v>2019</v>
      </c>
      <c r="L147" s="50"/>
      <c r="M147" s="27">
        <f t="shared" ref="M147:M148" si="477">+P147+R147+T147+AG147+AS147+AV147</f>
        <v>0</v>
      </c>
      <c r="N147" s="27"/>
      <c r="O147" s="27">
        <f t="shared" ref="O147:O148" si="478">+Q147+S147+U147+AH147+AT147+AW147</f>
        <v>565</v>
      </c>
      <c r="P147" s="27">
        <f t="shared" ref="P147:P148" si="479">BA147+BO147+CC147+CQ147</f>
        <v>0</v>
      </c>
      <c r="Q147" s="27">
        <f t="shared" ref="Q147:Q148" si="480">BB147+BP147+CD147+CR147</f>
        <v>0</v>
      </c>
      <c r="R147" s="27">
        <f t="shared" ref="R147:R148" si="481">BC147+BQ147+CE147+CS147</f>
        <v>0</v>
      </c>
      <c r="S147" s="27">
        <f t="shared" ref="S147:S148" si="482">BD147+BR147+CF147+CT147</f>
        <v>0</v>
      </c>
      <c r="T147" s="27">
        <f t="shared" ref="T147:T148" si="483">BE147+BS147+CG147+CU147</f>
        <v>0</v>
      </c>
      <c r="U147" s="27">
        <f>BF147+BT147+CH147+CV147</f>
        <v>565</v>
      </c>
      <c r="V147" s="66">
        <f t="shared" si="324"/>
        <v>2167</v>
      </c>
      <c r="W147" s="27">
        <v>2167</v>
      </c>
      <c r="X147" s="27"/>
      <c r="Y147" s="27"/>
      <c r="Z147" s="27"/>
      <c r="AA147" s="27"/>
      <c r="AB147" s="27"/>
      <c r="AC147" s="27"/>
      <c r="AD147" s="27"/>
      <c r="AE147" s="27"/>
      <c r="AF147" s="27"/>
      <c r="AG147" s="27">
        <f t="shared" ref="AG147:AG148" si="484">BG147+BU147+CI147+CW147</f>
        <v>0</v>
      </c>
      <c r="AH147" s="27">
        <f>BH147+BV147+CJ147+CX147</f>
        <v>0</v>
      </c>
      <c r="AI147" s="27">
        <f t="shared" ref="AI147:AI150" si="485">SUM(AJ147:AR147)</f>
        <v>0</v>
      </c>
      <c r="AJ147" s="27"/>
      <c r="AK147" s="27"/>
      <c r="AL147" s="27"/>
      <c r="AM147" s="27"/>
      <c r="AN147" s="27"/>
      <c r="AO147" s="27"/>
      <c r="AP147" s="27"/>
      <c r="AQ147" s="27"/>
      <c r="AR147" s="27"/>
      <c r="AS147" s="27">
        <f t="shared" ref="AS147:AS148" si="486">BI147+BW147+CK147+CY147</f>
        <v>0</v>
      </c>
      <c r="AT147" s="27">
        <f t="shared" ref="AT147:AT148" si="487">BJ147+BX147+CL147+CZ147</f>
        <v>0</v>
      </c>
      <c r="AU147" s="27"/>
      <c r="AV147" s="27">
        <f t="shared" ref="AV147:AV148" si="488">BK147+BY147+CM147+DA147</f>
        <v>0</v>
      </c>
      <c r="AW147" s="27">
        <f t="shared" ref="AW147:AW148" si="489">BL147+BZ147+CN147+DB147</f>
        <v>0</v>
      </c>
      <c r="AX147" s="27"/>
      <c r="AY147" s="34">
        <f t="shared" ref="AY147:AY148" si="490">+BA147+BC147+BE147+BG147+BI147+BK147</f>
        <v>0</v>
      </c>
      <c r="AZ147" s="34">
        <f t="shared" ref="AZ147:AZ148" si="491">+BB147+BD147+BF147+BH147+BJ147+BL147</f>
        <v>565</v>
      </c>
      <c r="BA147" s="34"/>
      <c r="BB147" s="34"/>
      <c r="BC147" s="34"/>
      <c r="BD147" s="34"/>
      <c r="BE147" s="34">
        <v>0</v>
      </c>
      <c r="BF147" s="34">
        <v>565</v>
      </c>
      <c r="BG147" s="34"/>
      <c r="BH147" s="34"/>
      <c r="BI147" s="34"/>
      <c r="BJ147" s="34"/>
      <c r="BK147" s="34"/>
      <c r="BL147" s="34"/>
      <c r="BM147" s="34">
        <f t="shared" si="473"/>
        <v>0</v>
      </c>
      <c r="BN147" s="34">
        <f t="shared" si="474"/>
        <v>0</v>
      </c>
      <c r="BO147" s="245"/>
      <c r="BP147" s="245"/>
      <c r="BQ147" s="245"/>
      <c r="BR147" s="245"/>
      <c r="BS147" s="245"/>
      <c r="BT147" s="245"/>
      <c r="BU147" s="245"/>
      <c r="BV147" s="245"/>
      <c r="BW147" s="245"/>
      <c r="BX147" s="245"/>
      <c r="BY147" s="245"/>
      <c r="BZ147" s="245"/>
      <c r="CA147" s="34">
        <f t="shared" ref="CA147:CA148" si="492">+CC147+CE147+CG147+CI147+CK147+CM147</f>
        <v>0</v>
      </c>
      <c r="CB147" s="34">
        <f t="shared" ref="CB147:CB148" si="493">+CD147+CF147+CH147+CJ147+CL147+CN147</f>
        <v>0</v>
      </c>
      <c r="CC147" s="245"/>
      <c r="CD147" s="245"/>
      <c r="CE147" s="245"/>
      <c r="CF147" s="245"/>
      <c r="CG147" s="245"/>
      <c r="CH147" s="245"/>
      <c r="CI147" s="245"/>
      <c r="CJ147" s="245"/>
      <c r="CK147" s="245"/>
      <c r="CL147" s="245"/>
      <c r="CM147" s="245"/>
      <c r="CN147" s="245"/>
      <c r="CO147" s="34">
        <f t="shared" ref="CO147:CO148" si="494">+CQ147+CS147+CU147+CW147+CY147+DA147</f>
        <v>0</v>
      </c>
      <c r="CP147" s="34">
        <f t="shared" ref="CP147:CP148" si="495">+CR147+CT147+CV147+CX147+CZ147+DB147</f>
        <v>0</v>
      </c>
      <c r="CQ147" s="245"/>
      <c r="CR147" s="245"/>
      <c r="CS147" s="245"/>
      <c r="CT147" s="245"/>
      <c r="CU147" s="34"/>
      <c r="CV147" s="34"/>
      <c r="CW147" s="34"/>
      <c r="CX147" s="34"/>
      <c r="CY147" s="34"/>
      <c r="CZ147" s="58"/>
      <c r="DA147" s="58"/>
      <c r="DB147" s="58"/>
      <c r="DC147" s="245"/>
      <c r="DD147" s="245"/>
      <c r="DE147" s="245"/>
      <c r="DF147" s="245"/>
      <c r="DG147" s="245"/>
      <c r="DH147" s="245"/>
      <c r="DI147" s="245"/>
      <c r="DJ147" s="245"/>
      <c r="DK147" s="33"/>
      <c r="DL147" s="33"/>
      <c r="DM147" s="33"/>
    </row>
    <row r="148" spans="1:117" s="35" customFormat="1" ht="24" customHeight="1">
      <c r="A148" s="49" t="s">
        <v>553</v>
      </c>
      <c r="B148" s="523" t="s">
        <v>554</v>
      </c>
      <c r="C148" s="523"/>
      <c r="D148" s="523"/>
      <c r="E148" s="49" t="s">
        <v>6</v>
      </c>
      <c r="F148" s="49"/>
      <c r="G148" s="50" t="s">
        <v>46</v>
      </c>
      <c r="H148" s="27"/>
      <c r="I148" s="27"/>
      <c r="J148" s="50">
        <v>2019</v>
      </c>
      <c r="K148" s="50">
        <v>2019</v>
      </c>
      <c r="L148" s="50"/>
      <c r="M148" s="27">
        <f t="shared" si="477"/>
        <v>0</v>
      </c>
      <c r="N148" s="27"/>
      <c r="O148" s="27">
        <f t="shared" si="478"/>
        <v>781.86</v>
      </c>
      <c r="P148" s="27">
        <f t="shared" si="479"/>
        <v>0</v>
      </c>
      <c r="Q148" s="27">
        <f t="shared" si="480"/>
        <v>0</v>
      </c>
      <c r="R148" s="27">
        <f t="shared" si="481"/>
        <v>0</v>
      </c>
      <c r="S148" s="27">
        <f t="shared" si="482"/>
        <v>0</v>
      </c>
      <c r="T148" s="27">
        <f t="shared" si="483"/>
        <v>0</v>
      </c>
      <c r="U148" s="27">
        <f>BF148+BT148+CH148+CV148</f>
        <v>781.86</v>
      </c>
      <c r="V148" s="66">
        <f>SUBTOTAL(9,W148:AE148)</f>
        <v>581.85540000000003</v>
      </c>
      <c r="W148" s="27">
        <v>581.85540000000003</v>
      </c>
      <c r="X148" s="27"/>
      <c r="Y148" s="27"/>
      <c r="Z148" s="27"/>
      <c r="AA148" s="27"/>
      <c r="AB148" s="27"/>
      <c r="AC148" s="27"/>
      <c r="AD148" s="27"/>
      <c r="AE148" s="27"/>
      <c r="AF148" s="27"/>
      <c r="AG148" s="27">
        <f t="shared" si="484"/>
        <v>0</v>
      </c>
      <c r="AH148" s="27">
        <f>BH148+BV148+CJ148+CX148</f>
        <v>0</v>
      </c>
      <c r="AI148" s="27">
        <f t="shared" si="485"/>
        <v>0</v>
      </c>
      <c r="AJ148" s="27"/>
      <c r="AK148" s="27"/>
      <c r="AL148" s="27"/>
      <c r="AM148" s="27"/>
      <c r="AN148" s="27"/>
      <c r="AO148" s="27"/>
      <c r="AP148" s="27"/>
      <c r="AQ148" s="27"/>
      <c r="AR148" s="27"/>
      <c r="AS148" s="27">
        <f t="shared" si="486"/>
        <v>0</v>
      </c>
      <c r="AT148" s="27">
        <f t="shared" si="487"/>
        <v>0</v>
      </c>
      <c r="AU148" s="27"/>
      <c r="AV148" s="27">
        <f t="shared" si="488"/>
        <v>0</v>
      </c>
      <c r="AW148" s="27">
        <f t="shared" si="489"/>
        <v>0</v>
      </c>
      <c r="AX148" s="27"/>
      <c r="AY148" s="34">
        <f t="shared" si="490"/>
        <v>0</v>
      </c>
      <c r="AZ148" s="34">
        <f t="shared" si="491"/>
        <v>781.86</v>
      </c>
      <c r="BA148" s="34"/>
      <c r="BB148" s="34"/>
      <c r="BC148" s="34"/>
      <c r="BD148" s="34"/>
      <c r="BE148" s="34">
        <v>0</v>
      </c>
      <c r="BF148" s="34">
        <v>781.86</v>
      </c>
      <c r="BG148" s="34"/>
      <c r="BH148" s="34"/>
      <c r="BI148" s="34"/>
      <c r="BJ148" s="34"/>
      <c r="BK148" s="34"/>
      <c r="BL148" s="34"/>
      <c r="BM148" s="34">
        <f t="shared" si="473"/>
        <v>0</v>
      </c>
      <c r="BN148" s="34">
        <f t="shared" si="474"/>
        <v>0</v>
      </c>
      <c r="BO148" s="245"/>
      <c r="BP148" s="245"/>
      <c r="BQ148" s="245"/>
      <c r="BR148" s="245"/>
      <c r="BS148" s="245"/>
      <c r="BT148" s="245"/>
      <c r="BU148" s="245"/>
      <c r="BV148" s="245"/>
      <c r="BW148" s="245"/>
      <c r="BX148" s="245"/>
      <c r="BY148" s="245"/>
      <c r="BZ148" s="245"/>
      <c r="CA148" s="34">
        <f t="shared" si="492"/>
        <v>0</v>
      </c>
      <c r="CB148" s="34">
        <f t="shared" si="493"/>
        <v>0</v>
      </c>
      <c r="CC148" s="245"/>
      <c r="CD148" s="245"/>
      <c r="CE148" s="245"/>
      <c r="CF148" s="245"/>
      <c r="CG148" s="245"/>
      <c r="CH148" s="245"/>
      <c r="CI148" s="245"/>
      <c r="CJ148" s="245"/>
      <c r="CK148" s="245"/>
      <c r="CL148" s="245"/>
      <c r="CM148" s="245"/>
      <c r="CN148" s="245"/>
      <c r="CO148" s="34">
        <f t="shared" si="494"/>
        <v>0</v>
      </c>
      <c r="CP148" s="34">
        <f t="shared" si="495"/>
        <v>0</v>
      </c>
      <c r="CQ148" s="245"/>
      <c r="CR148" s="245"/>
      <c r="CS148" s="245"/>
      <c r="CT148" s="245"/>
      <c r="CU148" s="34"/>
      <c r="CV148" s="34"/>
      <c r="CW148" s="34"/>
      <c r="CX148" s="34"/>
      <c r="CY148" s="34"/>
      <c r="CZ148" s="58"/>
      <c r="DA148" s="58"/>
      <c r="DB148" s="58"/>
      <c r="DC148" s="245"/>
      <c r="DD148" s="245"/>
      <c r="DE148" s="245"/>
      <c r="DF148" s="245"/>
      <c r="DG148" s="245"/>
      <c r="DH148" s="245"/>
      <c r="DI148" s="245"/>
      <c r="DJ148" s="245"/>
      <c r="DK148" s="33"/>
      <c r="DL148" s="33"/>
      <c r="DM148" s="33"/>
    </row>
    <row r="149" spans="1:117" s="35" customFormat="1" ht="21.95" customHeight="1">
      <c r="A149" s="524" t="s">
        <v>158</v>
      </c>
      <c r="B149" s="525"/>
      <c r="C149" s="525"/>
      <c r="D149" s="525"/>
      <c r="E149" s="525"/>
      <c r="F149" s="525"/>
      <c r="G149" s="525"/>
      <c r="H149" s="525"/>
      <c r="I149" s="525"/>
      <c r="J149" s="525"/>
      <c r="K149" s="526"/>
      <c r="L149" s="324"/>
      <c r="M149" s="27">
        <f t="shared" ref="M149:BP149" si="496">M131+M146+M147+M148</f>
        <v>59958.682000000001</v>
      </c>
      <c r="N149" s="27"/>
      <c r="O149" s="27">
        <f t="shared" si="496"/>
        <v>59387.666140000001</v>
      </c>
      <c r="P149" s="27">
        <f t="shared" si="496"/>
        <v>5000</v>
      </c>
      <c r="Q149" s="27">
        <f t="shared" si="496"/>
        <v>5000</v>
      </c>
      <c r="R149" s="27">
        <f t="shared" si="496"/>
        <v>10427.938</v>
      </c>
      <c r="S149" s="27">
        <f t="shared" si="496"/>
        <v>2184.27</v>
      </c>
      <c r="T149" s="27">
        <f t="shared" si="496"/>
        <v>10638.747000000001</v>
      </c>
      <c r="U149" s="27">
        <f t="shared" si="496"/>
        <v>16000.23914</v>
      </c>
      <c r="V149" s="27">
        <f>V131+V146+V147+V148</f>
        <v>2748.8553999999999</v>
      </c>
      <c r="W149" s="27">
        <f>W131+W146+W147+W148</f>
        <v>2748.8553999999999</v>
      </c>
      <c r="X149" s="27">
        <f t="shared" ref="X149:AE149" si="497">X131+X146+X147+X148</f>
        <v>0</v>
      </c>
      <c r="Y149" s="27">
        <f t="shared" si="497"/>
        <v>0</v>
      </c>
      <c r="Z149" s="27">
        <f t="shared" si="497"/>
        <v>0</v>
      </c>
      <c r="AA149" s="27">
        <f t="shared" si="497"/>
        <v>0</v>
      </c>
      <c r="AB149" s="27">
        <f t="shared" si="497"/>
        <v>0</v>
      </c>
      <c r="AC149" s="27">
        <f t="shared" si="497"/>
        <v>0</v>
      </c>
      <c r="AD149" s="27">
        <f t="shared" si="497"/>
        <v>0</v>
      </c>
      <c r="AE149" s="27">
        <f t="shared" si="497"/>
        <v>0</v>
      </c>
      <c r="AF149" s="27"/>
      <c r="AG149" s="27">
        <f t="shared" si="496"/>
        <v>5075.3239999999996</v>
      </c>
      <c r="AH149" s="27">
        <f t="shared" si="496"/>
        <v>12230.548999999999</v>
      </c>
      <c r="AI149" s="27">
        <f t="shared" si="485"/>
        <v>15670.22783</v>
      </c>
      <c r="AJ149" s="27">
        <f>AJ131+AJ146+AJ147+AJ148+AJ145</f>
        <v>11024.93246</v>
      </c>
      <c r="AK149" s="27">
        <f t="shared" ref="AK149:AR149" si="498">AK131+AK146+AK147+AK148+AK145</f>
        <v>0</v>
      </c>
      <c r="AL149" s="27">
        <f t="shared" si="498"/>
        <v>0</v>
      </c>
      <c r="AM149" s="27">
        <f t="shared" si="498"/>
        <v>0</v>
      </c>
      <c r="AN149" s="27">
        <f t="shared" si="498"/>
        <v>0</v>
      </c>
      <c r="AO149" s="27">
        <f t="shared" si="498"/>
        <v>0</v>
      </c>
      <c r="AP149" s="27">
        <f t="shared" si="498"/>
        <v>4645.2953699999998</v>
      </c>
      <c r="AQ149" s="27">
        <f t="shared" si="498"/>
        <v>0</v>
      </c>
      <c r="AR149" s="27">
        <f t="shared" si="498"/>
        <v>0</v>
      </c>
      <c r="AS149" s="27">
        <f t="shared" si="496"/>
        <v>10745.977999999999</v>
      </c>
      <c r="AT149" s="27">
        <f t="shared" si="496"/>
        <v>10745.977999999999</v>
      </c>
      <c r="AU149" s="27"/>
      <c r="AV149" s="27">
        <f t="shared" si="496"/>
        <v>18070.695</v>
      </c>
      <c r="AW149" s="27">
        <f t="shared" si="496"/>
        <v>13226.63</v>
      </c>
      <c r="AX149" s="27"/>
      <c r="AY149" s="27">
        <f t="shared" si="496"/>
        <v>5860</v>
      </c>
      <c r="AZ149" s="27">
        <f t="shared" si="496"/>
        <v>7206.86</v>
      </c>
      <c r="BA149" s="27">
        <f t="shared" si="496"/>
        <v>5000</v>
      </c>
      <c r="BB149" s="27">
        <f t="shared" si="496"/>
        <v>5000</v>
      </c>
      <c r="BC149" s="27">
        <f t="shared" si="496"/>
        <v>860</v>
      </c>
      <c r="BD149" s="27">
        <f t="shared" si="496"/>
        <v>860</v>
      </c>
      <c r="BE149" s="27">
        <f t="shared" si="496"/>
        <v>0</v>
      </c>
      <c r="BF149" s="27">
        <f t="shared" si="496"/>
        <v>1346.8600000000001</v>
      </c>
      <c r="BG149" s="27">
        <f t="shared" si="496"/>
        <v>0</v>
      </c>
      <c r="BH149" s="27">
        <f t="shared" si="496"/>
        <v>0</v>
      </c>
      <c r="BI149" s="27">
        <f t="shared" si="496"/>
        <v>0</v>
      </c>
      <c r="BJ149" s="27">
        <f t="shared" si="496"/>
        <v>0</v>
      </c>
      <c r="BK149" s="27">
        <f t="shared" si="496"/>
        <v>0</v>
      </c>
      <c r="BL149" s="27">
        <f t="shared" si="496"/>
        <v>0</v>
      </c>
      <c r="BM149" s="27">
        <f t="shared" si="496"/>
        <v>0</v>
      </c>
      <c r="BN149" s="27">
        <f t="shared" si="496"/>
        <v>0</v>
      </c>
      <c r="BO149" s="27">
        <f t="shared" si="496"/>
        <v>0</v>
      </c>
      <c r="BP149" s="27">
        <f t="shared" si="496"/>
        <v>0</v>
      </c>
      <c r="BQ149" s="27">
        <f t="shared" ref="BQ149:CV149" si="499">BQ131+BQ146+BQ147+BQ148</f>
        <v>0</v>
      </c>
      <c r="BR149" s="27">
        <f t="shared" si="499"/>
        <v>0</v>
      </c>
      <c r="BS149" s="27">
        <f t="shared" si="499"/>
        <v>0</v>
      </c>
      <c r="BT149" s="27">
        <f t="shared" si="499"/>
        <v>0</v>
      </c>
      <c r="BU149" s="27">
        <f t="shared" si="499"/>
        <v>0</v>
      </c>
      <c r="BV149" s="27">
        <f t="shared" si="499"/>
        <v>0</v>
      </c>
      <c r="BW149" s="27">
        <f t="shared" si="499"/>
        <v>0</v>
      </c>
      <c r="BX149" s="27">
        <f t="shared" si="499"/>
        <v>0</v>
      </c>
      <c r="BY149" s="27">
        <f t="shared" si="499"/>
        <v>0</v>
      </c>
      <c r="BZ149" s="27">
        <f t="shared" si="499"/>
        <v>0</v>
      </c>
      <c r="CA149" s="27">
        <f t="shared" si="499"/>
        <v>54098.682000000001</v>
      </c>
      <c r="CB149" s="27">
        <f t="shared" si="499"/>
        <v>52180.806140000001</v>
      </c>
      <c r="CC149" s="27">
        <f t="shared" si="499"/>
        <v>0</v>
      </c>
      <c r="CD149" s="27">
        <f t="shared" si="499"/>
        <v>0</v>
      </c>
      <c r="CE149" s="27">
        <f t="shared" si="499"/>
        <v>9567.9380000000001</v>
      </c>
      <c r="CF149" s="27">
        <f t="shared" si="499"/>
        <v>1324.27</v>
      </c>
      <c r="CG149" s="27">
        <f t="shared" si="499"/>
        <v>10638.747000000001</v>
      </c>
      <c r="CH149" s="27">
        <f t="shared" si="499"/>
        <v>14653.379139999999</v>
      </c>
      <c r="CI149" s="27">
        <f t="shared" si="499"/>
        <v>5075.3239999999996</v>
      </c>
      <c r="CJ149" s="27">
        <f t="shared" si="499"/>
        <v>12230.548999999999</v>
      </c>
      <c r="CK149" s="27">
        <f t="shared" si="499"/>
        <v>10745.977999999999</v>
      </c>
      <c r="CL149" s="27">
        <f t="shared" si="499"/>
        <v>10745.977999999999</v>
      </c>
      <c r="CM149" s="27">
        <f t="shared" si="499"/>
        <v>18070.695</v>
      </c>
      <c r="CN149" s="27">
        <f t="shared" si="499"/>
        <v>13226.63</v>
      </c>
      <c r="CO149" s="27">
        <f t="shared" si="499"/>
        <v>0</v>
      </c>
      <c r="CP149" s="27">
        <f t="shared" si="499"/>
        <v>0</v>
      </c>
      <c r="CQ149" s="27">
        <f t="shared" si="499"/>
        <v>0</v>
      </c>
      <c r="CR149" s="27">
        <f t="shared" si="499"/>
        <v>0</v>
      </c>
      <c r="CS149" s="27">
        <f t="shared" si="499"/>
        <v>0</v>
      </c>
      <c r="CT149" s="27">
        <f t="shared" si="499"/>
        <v>0</v>
      </c>
      <c r="CU149" s="27">
        <f t="shared" si="499"/>
        <v>0</v>
      </c>
      <c r="CV149" s="27">
        <f t="shared" si="499"/>
        <v>0</v>
      </c>
      <c r="CW149" s="27">
        <f t="shared" ref="CW149:DB149" si="500">CW131+CW146+CW147+CW148</f>
        <v>0</v>
      </c>
      <c r="CX149" s="27">
        <f t="shared" si="500"/>
        <v>0</v>
      </c>
      <c r="CY149" s="27">
        <f t="shared" si="500"/>
        <v>0</v>
      </c>
      <c r="CZ149" s="27">
        <f t="shared" si="500"/>
        <v>0</v>
      </c>
      <c r="DA149" s="27">
        <f t="shared" si="500"/>
        <v>0</v>
      </c>
      <c r="DB149" s="27">
        <f t="shared" si="500"/>
        <v>0</v>
      </c>
      <c r="DC149" s="33"/>
      <c r="DD149" s="33"/>
      <c r="DE149" s="33"/>
      <c r="DF149" s="33"/>
      <c r="DG149" s="33"/>
      <c r="DH149" s="33"/>
      <c r="DI149" s="33"/>
      <c r="DJ149" s="33"/>
      <c r="DK149" s="33"/>
      <c r="DL149" s="33"/>
      <c r="DM149" s="33"/>
    </row>
    <row r="150" spans="1:117" s="35" customFormat="1" ht="21.95" customHeight="1">
      <c r="A150" s="524" t="s">
        <v>159</v>
      </c>
      <c r="B150" s="525"/>
      <c r="C150" s="525"/>
      <c r="D150" s="525"/>
      <c r="E150" s="525"/>
      <c r="F150" s="525"/>
      <c r="G150" s="525"/>
      <c r="H150" s="525"/>
      <c r="I150" s="525"/>
      <c r="J150" s="525"/>
      <c r="K150" s="526"/>
      <c r="L150" s="324"/>
      <c r="M150" s="27">
        <f>P150+R150+T150+AG150+AS150+AV150</f>
        <v>1174335.4722224704</v>
      </c>
      <c r="N150" s="27"/>
      <c r="O150" s="27">
        <f>+Q150+S150+U150+AH150+AT150+AW150</f>
        <v>1487428.1648117476</v>
      </c>
      <c r="P150" s="27">
        <f t="shared" ref="P150:BR150" si="501">P149+P60+P129+P29</f>
        <v>120010.515768</v>
      </c>
      <c r="Q150" s="27">
        <f t="shared" si="501"/>
        <v>120010.515768</v>
      </c>
      <c r="R150" s="27">
        <f t="shared" si="501"/>
        <v>676392.90789959999</v>
      </c>
      <c r="S150" s="27">
        <f t="shared" si="501"/>
        <v>524071.21781000006</v>
      </c>
      <c r="T150" s="27">
        <f t="shared" si="501"/>
        <v>157246.50699999998</v>
      </c>
      <c r="U150" s="27">
        <f t="shared" si="501"/>
        <v>221275.22935599997</v>
      </c>
      <c r="V150" s="27">
        <f>V149+V60+V129+V29</f>
        <v>71551.621790000005</v>
      </c>
      <c r="W150" s="27">
        <f>W149+W60+W129+W29</f>
        <v>58618.231149999985</v>
      </c>
      <c r="X150" s="27">
        <f t="shared" ref="X150:AE150" si="502">X149+X60+X129+X29</f>
        <v>3112.4587200000001</v>
      </c>
      <c r="Y150" s="27">
        <f t="shared" si="502"/>
        <v>0</v>
      </c>
      <c r="Z150" s="27">
        <f t="shared" si="502"/>
        <v>0</v>
      </c>
      <c r="AA150" s="27">
        <f t="shared" si="502"/>
        <v>0</v>
      </c>
      <c r="AB150" s="27">
        <f t="shared" si="502"/>
        <v>0</v>
      </c>
      <c r="AC150" s="27">
        <f t="shared" si="502"/>
        <v>4062.1958599999994</v>
      </c>
      <c r="AD150" s="27">
        <f t="shared" si="502"/>
        <v>0</v>
      </c>
      <c r="AE150" s="27">
        <f t="shared" si="502"/>
        <v>5758.7360600000002</v>
      </c>
      <c r="AF150" s="27"/>
      <c r="AG150" s="27">
        <f t="shared" si="501"/>
        <v>33976.429219999998</v>
      </c>
      <c r="AH150" s="27">
        <f>AH149+AH60+AH129+AH29</f>
        <v>423566.76061916369</v>
      </c>
      <c r="AI150" s="27">
        <f t="shared" si="485"/>
        <v>98066.692719999992</v>
      </c>
      <c r="AJ150" s="27">
        <f t="shared" ref="AJ150:AR150" si="503">AJ149+AJ60+AJ129+AJ29</f>
        <v>73678.724749999994</v>
      </c>
      <c r="AK150" s="27">
        <f t="shared" si="503"/>
        <v>19742.672599999998</v>
      </c>
      <c r="AL150" s="27">
        <f t="shared" si="503"/>
        <v>0</v>
      </c>
      <c r="AM150" s="27">
        <f t="shared" si="503"/>
        <v>0</v>
      </c>
      <c r="AN150" s="27">
        <f t="shared" si="503"/>
        <v>0</v>
      </c>
      <c r="AO150" s="27">
        <f t="shared" si="503"/>
        <v>0</v>
      </c>
      <c r="AP150" s="27">
        <f t="shared" si="503"/>
        <v>4645.2953699999998</v>
      </c>
      <c r="AQ150" s="27">
        <f t="shared" si="503"/>
        <v>0</v>
      </c>
      <c r="AR150" s="27">
        <f t="shared" si="503"/>
        <v>0</v>
      </c>
      <c r="AS150" s="27">
        <f t="shared" si="501"/>
        <v>66995.274705830307</v>
      </c>
      <c r="AT150" s="27">
        <f t="shared" si="501"/>
        <v>60327.026389999999</v>
      </c>
      <c r="AU150" s="27"/>
      <c r="AV150" s="27">
        <f t="shared" si="501"/>
        <v>119713.83762904</v>
      </c>
      <c r="AW150" s="27">
        <f t="shared" si="501"/>
        <v>138177.41486858402</v>
      </c>
      <c r="AX150" s="27"/>
      <c r="AY150" s="27">
        <f t="shared" si="501"/>
        <v>271764.08370487031</v>
      </c>
      <c r="AZ150" s="27">
        <f t="shared" si="501"/>
        <v>275252.57888903026</v>
      </c>
      <c r="BA150" s="27">
        <f t="shared" si="501"/>
        <v>58801.715750000003</v>
      </c>
      <c r="BB150" s="27">
        <f t="shared" si="501"/>
        <v>58801.715750000003</v>
      </c>
      <c r="BC150" s="27">
        <f t="shared" si="501"/>
        <v>76595.723400000003</v>
      </c>
      <c r="BD150" s="27">
        <f t="shared" si="501"/>
        <v>67328.038</v>
      </c>
      <c r="BE150" s="27">
        <f t="shared" si="501"/>
        <v>42236.69</v>
      </c>
      <c r="BF150" s="27">
        <f t="shared" si="501"/>
        <v>44791.875</v>
      </c>
      <c r="BG150" s="27">
        <f t="shared" si="501"/>
        <v>8901.1052199999995</v>
      </c>
      <c r="BH150" s="27">
        <f>BH149+BH60+BH129+BH29</f>
        <v>39933.420925830309</v>
      </c>
      <c r="BI150" s="27">
        <f t="shared" si="501"/>
        <v>34269.296705830304</v>
      </c>
      <c r="BJ150" s="27">
        <f t="shared" si="501"/>
        <v>13437.97839</v>
      </c>
      <c r="BK150" s="27">
        <f t="shared" si="501"/>
        <v>50959.552629040001</v>
      </c>
      <c r="BL150" s="27">
        <f t="shared" si="501"/>
        <v>50959.550823199999</v>
      </c>
      <c r="BM150" s="27">
        <f t="shared" si="501"/>
        <v>9624.8318980000004</v>
      </c>
      <c r="BN150" s="27">
        <f t="shared" si="501"/>
        <v>37073.189063384038</v>
      </c>
      <c r="BO150" s="27">
        <f t="shared" si="501"/>
        <v>2141.3500180000001</v>
      </c>
      <c r="BP150" s="27">
        <f t="shared" si="501"/>
        <v>2141.3500180000001</v>
      </c>
      <c r="BQ150" s="27">
        <f t="shared" si="501"/>
        <v>7483.4818799999994</v>
      </c>
      <c r="BR150" s="27">
        <f t="shared" si="501"/>
        <v>4755.2140000000009</v>
      </c>
      <c r="BS150" s="27">
        <f t="shared" ref="BS150:CX150" si="504">BS149+BS60+BS129+BS29</f>
        <v>0</v>
      </c>
      <c r="BT150" s="27">
        <f t="shared" si="504"/>
        <v>22555.771000000001</v>
      </c>
      <c r="BU150" s="27">
        <f t="shared" si="504"/>
        <v>0</v>
      </c>
      <c r="BV150" s="27">
        <f t="shared" si="504"/>
        <v>7449.83</v>
      </c>
      <c r="BW150" s="27">
        <f t="shared" si="504"/>
        <v>0</v>
      </c>
      <c r="BX150" s="27">
        <f t="shared" si="504"/>
        <v>0</v>
      </c>
      <c r="BY150" s="27">
        <f t="shared" si="504"/>
        <v>0</v>
      </c>
      <c r="BZ150" s="27">
        <f t="shared" si="504"/>
        <v>171.02404538403601</v>
      </c>
      <c r="CA150" s="27">
        <f t="shared" si="504"/>
        <v>652006.772</v>
      </c>
      <c r="CB150" s="27">
        <f>CB149+CB60+CB129+CB29</f>
        <v>820868.91685933329</v>
      </c>
      <c r="CC150" s="27">
        <f t="shared" si="504"/>
        <v>59067.45</v>
      </c>
      <c r="CD150" s="27">
        <f t="shared" si="504"/>
        <v>59067.45</v>
      </c>
      <c r="CE150" s="27">
        <f t="shared" si="504"/>
        <v>351373.91800000001</v>
      </c>
      <c r="CF150" s="27">
        <f t="shared" si="504"/>
        <v>361807.40581000003</v>
      </c>
      <c r="CG150" s="27">
        <f t="shared" si="504"/>
        <v>115009.81700000001</v>
      </c>
      <c r="CH150" s="27">
        <f t="shared" si="504"/>
        <v>18447.693356</v>
      </c>
      <c r="CI150" s="27">
        <f t="shared" si="504"/>
        <v>25075.324000000001</v>
      </c>
      <c r="CJ150" s="27">
        <f t="shared" si="504"/>
        <v>247610.47969333333</v>
      </c>
      <c r="CK150" s="27">
        <f t="shared" si="504"/>
        <v>32725.977999999999</v>
      </c>
      <c r="CL150" s="27">
        <f t="shared" si="504"/>
        <v>46889.047999999995</v>
      </c>
      <c r="CM150" s="27">
        <f t="shared" si="504"/>
        <v>68754.285000000003</v>
      </c>
      <c r="CN150" s="27">
        <f t="shared" si="504"/>
        <v>87046.84</v>
      </c>
      <c r="CO150" s="27">
        <f t="shared" si="504"/>
        <v>240939.78461959999</v>
      </c>
      <c r="CP150" s="27">
        <f t="shared" si="504"/>
        <v>354233.48</v>
      </c>
      <c r="CQ150" s="27">
        <f t="shared" si="504"/>
        <v>0</v>
      </c>
      <c r="CR150" s="27">
        <f t="shared" si="504"/>
        <v>0</v>
      </c>
      <c r="CS150" s="27">
        <f t="shared" si="504"/>
        <v>240939.78461959999</v>
      </c>
      <c r="CT150" s="27">
        <f t="shared" si="504"/>
        <v>90180.56</v>
      </c>
      <c r="CU150" s="27">
        <f t="shared" si="504"/>
        <v>0</v>
      </c>
      <c r="CV150" s="27">
        <f t="shared" si="504"/>
        <v>135479.88999999998</v>
      </c>
      <c r="CW150" s="27">
        <f t="shared" si="504"/>
        <v>0</v>
      </c>
      <c r="CX150" s="27">
        <f t="shared" si="504"/>
        <v>128573.03</v>
      </c>
      <c r="CY150" s="27">
        <f t="shared" ref="CY150:DB150" si="505">CY149+CY60+CY129+CY29</f>
        <v>0</v>
      </c>
      <c r="CZ150" s="27">
        <f t="shared" si="505"/>
        <v>0</v>
      </c>
      <c r="DA150" s="27">
        <f t="shared" si="505"/>
        <v>0</v>
      </c>
      <c r="DB150" s="27">
        <f t="shared" si="505"/>
        <v>0</v>
      </c>
      <c r="DC150" s="33"/>
      <c r="DD150" s="33"/>
      <c r="DE150" s="33"/>
      <c r="DF150" s="33"/>
      <c r="DG150" s="33"/>
      <c r="DH150" s="33"/>
      <c r="DI150" s="33"/>
      <c r="DJ150" s="28" t="e">
        <f>DJ149+DJ60+DJ129+DJ29</f>
        <v>#REF!</v>
      </c>
      <c r="DK150" s="33"/>
      <c r="DL150" s="28" t="e">
        <f>DL149+DL60+DL129+DL29</f>
        <v>#REF!</v>
      </c>
      <c r="DM150" s="33"/>
    </row>
    <row r="151" spans="1:117" ht="47.25" customHeight="1">
      <c r="A151" s="2"/>
      <c r="B151" s="30"/>
      <c r="C151" s="2"/>
      <c r="D151" s="45"/>
      <c r="E151" s="2"/>
      <c r="F151" s="2"/>
      <c r="G151" s="2"/>
      <c r="H151" s="16"/>
      <c r="I151" s="15"/>
      <c r="J151" s="56"/>
      <c r="K151" s="56"/>
      <c r="L151" s="56"/>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t="e">
        <f>+#REF!</f>
        <v>#REF!</v>
      </c>
      <c r="AZ151" s="31"/>
      <c r="BA151" s="31" t="e">
        <f>+#REF!</f>
        <v>#REF!</v>
      </c>
      <c r="BB151" s="31"/>
      <c r="BC151" s="31" t="e">
        <f>+#REF!</f>
        <v>#REF!</v>
      </c>
      <c r="BD151" s="31"/>
      <c r="BE151" s="31" t="e">
        <f>+#REF!</f>
        <v>#REF!</v>
      </c>
      <c r="BF151" s="31"/>
      <c r="BG151" s="31" t="e">
        <f>+#REF!</f>
        <v>#REF!</v>
      </c>
      <c r="BH151" s="31"/>
      <c r="BI151" s="31" t="e">
        <f>+#REF!</f>
        <v>#REF!</v>
      </c>
      <c r="BJ151" s="31"/>
      <c r="BK151" s="31" t="e">
        <f>+#REF!</f>
        <v>#REF!</v>
      </c>
      <c r="BL151" s="31"/>
      <c r="CA151" s="32"/>
      <c r="CB151" s="32"/>
      <c r="CC151" s="32"/>
      <c r="CD151" s="32"/>
      <c r="CE151" s="32">
        <f>+CE150-CE51</f>
        <v>18418.918000000005</v>
      </c>
      <c r="CF151" s="32"/>
      <c r="CG151" s="32">
        <f>+CG150-CG51</f>
        <v>115009.81700000001</v>
      </c>
      <c r="CH151" s="32"/>
      <c r="CI151" s="32">
        <f>+CI150-CI51</f>
        <v>25075.324000000001</v>
      </c>
      <c r="CJ151" s="32"/>
      <c r="CK151" s="32">
        <f>+CK150-CK51</f>
        <v>32725.977999999999</v>
      </c>
      <c r="CL151" s="32"/>
      <c r="CM151" s="32">
        <f>+CM150-CM51</f>
        <v>68754.285000000003</v>
      </c>
      <c r="CN151" s="32"/>
    </row>
    <row r="152" spans="1:117" s="38" customFormat="1" ht="29.25" customHeight="1">
      <c r="B152" s="288" t="s">
        <v>588</v>
      </c>
      <c r="D152" s="527" t="s">
        <v>377</v>
      </c>
      <c r="E152" s="527"/>
      <c r="F152" s="527"/>
      <c r="G152" s="527"/>
      <c r="H152" s="39"/>
      <c r="I152" s="40"/>
      <c r="M152" s="511" t="s">
        <v>578</v>
      </c>
      <c r="N152" s="511"/>
      <c r="O152" s="511"/>
      <c r="P152" s="511"/>
      <c r="Q152" s="511"/>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39"/>
      <c r="AZ152" s="39">
        <f>+AZ150-BB150-BD150-BF150-BH150-BJ150-BL150</f>
        <v>0</v>
      </c>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row>
    <row r="153" spans="1:117" s="41" customFormat="1" ht="27" customHeight="1">
      <c r="A153" s="150"/>
      <c r="B153" s="246" t="s">
        <v>15</v>
      </c>
      <c r="D153" s="574" t="s">
        <v>378</v>
      </c>
      <c r="E153" s="574"/>
      <c r="F153" s="574"/>
      <c r="G153" s="574"/>
      <c r="H153" s="39"/>
      <c r="I153" s="40"/>
      <c r="M153" s="575" t="s">
        <v>555</v>
      </c>
      <c r="N153" s="575"/>
      <c r="O153" s="575"/>
      <c r="P153" s="575"/>
      <c r="Q153" s="575"/>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v>43556.66474</v>
      </c>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row>
    <row r="154" spans="1:117" ht="6.75" customHeight="1">
      <c r="A154" s="2"/>
      <c r="C154" s="2"/>
      <c r="D154" s="45"/>
      <c r="E154" s="2"/>
      <c r="F154" s="2"/>
      <c r="G154" s="2"/>
      <c r="H154" s="16"/>
      <c r="I154" s="15"/>
      <c r="J154" s="56"/>
      <c r="K154" s="56"/>
      <c r="L154" s="345"/>
      <c r="M154" s="31"/>
      <c r="N154" s="31"/>
      <c r="O154" s="343"/>
      <c r="P154" s="31"/>
      <c r="Q154" s="31"/>
      <c r="R154" s="31"/>
      <c r="S154" s="31"/>
      <c r="T154" s="31"/>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3"/>
      <c r="AU154" s="263"/>
      <c r="AV154" s="31"/>
      <c r="AW154" s="31"/>
      <c r="AX154" s="31"/>
      <c r="AY154" s="31"/>
      <c r="AZ154" s="31"/>
    </row>
    <row r="155" spans="1:117" ht="25.5" hidden="1" customHeight="1">
      <c r="A155" s="2"/>
      <c r="B155" s="285" t="s">
        <v>579</v>
      </c>
      <c r="C155" s="2"/>
      <c r="D155" s="45"/>
      <c r="E155" s="2"/>
      <c r="F155" s="2"/>
      <c r="G155" s="2"/>
      <c r="H155" s="16"/>
      <c r="I155" s="15"/>
      <c r="J155" s="56"/>
      <c r="K155" s="56"/>
      <c r="L155" s="56"/>
      <c r="M155" s="31"/>
      <c r="N155" s="31"/>
      <c r="O155" s="31"/>
      <c r="P155" s="31"/>
      <c r="Q155" s="31"/>
      <c r="R155" s="31"/>
      <c r="S155" s="31"/>
      <c r="T155" s="31"/>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3"/>
      <c r="AU155" s="263"/>
      <c r="AV155" s="31"/>
      <c r="AW155" s="31"/>
      <c r="AX155" s="31"/>
      <c r="AY155" s="31"/>
      <c r="AZ155" s="31"/>
    </row>
    <row r="156" spans="1:117" ht="48.75" hidden="1" customHeight="1">
      <c r="A156" s="2"/>
      <c r="B156" s="287" t="s">
        <v>586</v>
      </c>
      <c r="C156" s="2"/>
      <c r="D156" s="45"/>
      <c r="E156" s="2"/>
      <c r="F156" s="2"/>
      <c r="G156" s="2"/>
      <c r="H156" s="16"/>
      <c r="I156" s="15"/>
      <c r="J156" s="56"/>
      <c r="K156" s="56"/>
      <c r="L156" s="56"/>
      <c r="M156" s="573" t="s">
        <v>587</v>
      </c>
      <c r="N156" s="573"/>
      <c r="O156" s="573"/>
      <c r="P156" s="573"/>
      <c r="Q156" s="573"/>
      <c r="R156" s="31"/>
      <c r="S156" s="31"/>
      <c r="T156" s="31"/>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3"/>
      <c r="AU156" s="263"/>
      <c r="AV156" s="31"/>
      <c r="AW156" s="31"/>
      <c r="AX156" s="31"/>
      <c r="AY156" s="31"/>
      <c r="AZ156" s="31"/>
    </row>
    <row r="157" spans="1:117" ht="25.5" hidden="1" customHeight="1">
      <c r="A157" s="2"/>
      <c r="B157" s="285"/>
      <c r="C157" s="2"/>
      <c r="D157" s="45"/>
      <c r="E157" s="2"/>
      <c r="F157" s="2"/>
      <c r="G157" s="2"/>
      <c r="H157" s="16"/>
      <c r="I157" s="15"/>
      <c r="J157" s="56"/>
      <c r="K157" s="56"/>
      <c r="L157" s="56"/>
      <c r="M157" s="31"/>
      <c r="N157" s="31"/>
      <c r="O157" s="31"/>
      <c r="P157" s="31"/>
      <c r="Q157" s="31"/>
      <c r="R157" s="31"/>
      <c r="S157" s="31"/>
      <c r="T157" s="31"/>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3"/>
      <c r="AU157" s="263"/>
      <c r="AV157" s="31"/>
      <c r="AW157" s="31"/>
      <c r="AX157" s="31"/>
      <c r="AY157" s="31"/>
      <c r="AZ157" s="31"/>
    </row>
    <row r="158" spans="1:117" ht="44.25" hidden="1" customHeight="1">
      <c r="A158" s="2"/>
      <c r="B158" s="287" t="s">
        <v>590</v>
      </c>
      <c r="C158" s="2"/>
      <c r="D158" s="45"/>
      <c r="E158" s="2"/>
      <c r="F158" s="2"/>
      <c r="G158" s="2"/>
      <c r="H158" s="16"/>
      <c r="I158" s="15"/>
      <c r="J158" s="56"/>
      <c r="K158" s="56"/>
      <c r="L158" s="56"/>
      <c r="M158" s="573" t="s">
        <v>591</v>
      </c>
      <c r="N158" s="573"/>
      <c r="O158" s="573"/>
      <c r="P158" s="573"/>
      <c r="Q158" s="573"/>
      <c r="R158" s="31"/>
      <c r="S158" s="31"/>
      <c r="T158" s="31"/>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3"/>
      <c r="AU158" s="263"/>
      <c r="AV158" s="31"/>
      <c r="AW158" s="31"/>
      <c r="AX158" s="31"/>
      <c r="AY158" s="31"/>
      <c r="AZ158" s="31"/>
    </row>
    <row r="159" spans="1:117" ht="25.5" hidden="1" customHeight="1">
      <c r="A159" s="2"/>
      <c r="B159" s="285"/>
      <c r="C159" s="2"/>
      <c r="D159" s="45"/>
      <c r="E159" s="2"/>
      <c r="F159" s="2"/>
      <c r="G159" s="2"/>
      <c r="H159" s="16"/>
      <c r="I159" s="15"/>
      <c r="J159" s="56"/>
      <c r="K159" s="56"/>
      <c r="L159" s="56"/>
      <c r="M159" s="31"/>
      <c r="N159" s="31"/>
      <c r="O159" s="31"/>
      <c r="P159" s="31"/>
      <c r="Q159" s="31"/>
      <c r="R159" s="31"/>
      <c r="S159" s="31"/>
      <c r="T159" s="31"/>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3"/>
      <c r="AU159" s="263"/>
      <c r="AV159" s="31"/>
      <c r="AW159" s="31"/>
      <c r="AX159" s="31"/>
      <c r="AY159" s="31"/>
      <c r="AZ159" s="31"/>
    </row>
    <row r="160" spans="1:117" ht="39.75" hidden="1" customHeight="1">
      <c r="A160" s="2"/>
      <c r="B160" s="286" t="s">
        <v>584</v>
      </c>
      <c r="C160" s="42"/>
      <c r="D160" s="46"/>
      <c r="E160" s="2"/>
      <c r="F160" s="2"/>
      <c r="G160" s="2"/>
      <c r="H160" s="16"/>
      <c r="I160" s="15"/>
      <c r="J160" s="56"/>
      <c r="K160" s="56"/>
      <c r="L160" s="56"/>
      <c r="M160" s="573" t="s">
        <v>585</v>
      </c>
      <c r="N160" s="573"/>
      <c r="O160" s="573"/>
      <c r="P160" s="573"/>
      <c r="Q160" s="573"/>
      <c r="R160" s="31"/>
      <c r="S160" s="31"/>
      <c r="T160" s="31"/>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3"/>
      <c r="AU160" s="263"/>
      <c r="AV160" s="31"/>
      <c r="AW160" s="31"/>
      <c r="AX160" s="31"/>
      <c r="AY160" s="31"/>
      <c r="AZ160" s="31"/>
    </row>
    <row r="161" spans="1:58" ht="25.5" hidden="1" customHeight="1">
      <c r="A161" s="2"/>
      <c r="B161" s="285"/>
      <c r="C161" s="2"/>
      <c r="D161" s="45"/>
      <c r="E161" s="2"/>
      <c r="F161" s="2"/>
      <c r="G161" s="2"/>
      <c r="H161" s="16"/>
      <c r="I161" s="15"/>
      <c r="J161" s="56"/>
      <c r="K161" s="56"/>
      <c r="L161" s="56"/>
      <c r="M161" s="31"/>
      <c r="N161" s="31"/>
      <c r="O161" s="31"/>
      <c r="P161" s="31"/>
      <c r="Q161" s="31"/>
      <c r="R161" s="31"/>
      <c r="S161" s="31"/>
      <c r="T161" s="31"/>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3"/>
      <c r="AU161" s="263"/>
      <c r="AV161" s="31"/>
      <c r="AW161" s="31"/>
      <c r="AX161" s="31"/>
      <c r="AY161" s="31"/>
      <c r="AZ161" s="31"/>
    </row>
    <row r="162" spans="1:58" ht="43.5" hidden="1" customHeight="1">
      <c r="A162" s="2"/>
      <c r="B162" s="286" t="s">
        <v>582</v>
      </c>
      <c r="C162" s="42"/>
      <c r="D162" s="46"/>
      <c r="E162" s="2"/>
      <c r="F162" s="2"/>
      <c r="G162" s="2"/>
      <c r="H162" s="16"/>
      <c r="I162" s="15"/>
      <c r="J162" s="56"/>
      <c r="K162" s="56"/>
      <c r="L162" s="56"/>
      <c r="M162" s="573" t="s">
        <v>580</v>
      </c>
      <c r="N162" s="573"/>
      <c r="O162" s="573"/>
      <c r="P162" s="573"/>
      <c r="Q162" s="573"/>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8" ht="18.75" hidden="1">
      <c r="A163" s="2"/>
      <c r="B163" s="286"/>
      <c r="C163" s="2"/>
      <c r="D163" s="45"/>
      <c r="E163" s="2"/>
      <c r="F163" s="2"/>
      <c r="G163" s="2"/>
      <c r="H163" s="16"/>
      <c r="I163" s="15"/>
      <c r="J163" s="56"/>
      <c r="K163" s="56"/>
      <c r="L163" s="56"/>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8" ht="51" hidden="1" customHeight="1">
      <c r="A164" s="2"/>
      <c r="B164" s="286" t="s">
        <v>583</v>
      </c>
      <c r="C164" s="2"/>
      <c r="D164" s="45"/>
      <c r="E164" s="2"/>
      <c r="F164" s="2"/>
      <c r="G164" s="2"/>
      <c r="H164" s="16"/>
      <c r="I164" s="15"/>
      <c r="J164" s="56"/>
      <c r="K164" s="56"/>
      <c r="L164" s="56"/>
      <c r="M164" s="573" t="s">
        <v>581</v>
      </c>
      <c r="N164" s="573"/>
      <c r="O164" s="573"/>
      <c r="P164" s="573"/>
      <c r="Q164" s="573"/>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8" hidden="1">
      <c r="A165" s="2"/>
      <c r="B165" s="2"/>
      <c r="C165" s="2"/>
      <c r="D165" s="45"/>
      <c r="E165" s="2"/>
      <c r="F165" s="2"/>
      <c r="G165" s="2"/>
      <c r="H165" s="16"/>
      <c r="I165" s="15"/>
      <c r="J165" s="56"/>
      <c r="K165" s="56"/>
      <c r="L165" s="56"/>
      <c r="M165" s="31"/>
      <c r="N165" s="31"/>
      <c r="O165" s="218"/>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8" hidden="1">
      <c r="A166" s="2"/>
      <c r="B166" s="2"/>
      <c r="C166" s="2"/>
      <c r="D166" s="45"/>
      <c r="E166" s="2"/>
      <c r="F166" s="2"/>
      <c r="G166" s="2"/>
      <c r="H166" s="16"/>
      <c r="I166" s="15"/>
      <c r="J166" s="56"/>
      <c r="K166" s="56"/>
      <c r="L166" s="56"/>
      <c r="M166" s="31"/>
      <c r="N166" s="31"/>
      <c r="O166" s="218"/>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8" hidden="1">
      <c r="A167" s="2"/>
      <c r="B167" s="2"/>
      <c r="C167" s="2"/>
      <c r="D167" s="45"/>
      <c r="E167" s="2"/>
      <c r="F167" s="2"/>
      <c r="G167" s="2"/>
      <c r="H167" s="16"/>
      <c r="I167" s="15"/>
      <c r="J167" s="56"/>
      <c r="K167" s="56"/>
      <c r="L167" s="56"/>
      <c r="M167" s="31"/>
      <c r="N167" s="31"/>
      <c r="O167" s="218"/>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8" hidden="1">
      <c r="A168" s="2"/>
      <c r="B168" s="2"/>
      <c r="C168" s="2"/>
      <c r="D168" s="45"/>
      <c r="E168" s="2"/>
      <c r="F168" s="2"/>
      <c r="G168" s="2"/>
      <c r="H168" s="16"/>
      <c r="I168" s="15"/>
      <c r="J168" s="56"/>
      <c r="K168" s="56"/>
      <c r="L168" s="56"/>
      <c r="M168" s="31"/>
      <c r="N168" s="31"/>
      <c r="O168" s="218"/>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8">
      <c r="A169" s="2"/>
      <c r="B169" s="2"/>
      <c r="C169" s="2"/>
      <c r="D169" s="45"/>
      <c r="E169" s="2"/>
      <c r="F169" s="2"/>
      <c r="G169" s="2"/>
      <c r="H169" s="16"/>
      <c r="I169" s="15"/>
      <c r="J169" s="56"/>
      <c r="K169" s="56"/>
      <c r="L169" s="345"/>
      <c r="M169" s="31"/>
      <c r="N169" s="31"/>
      <c r="O169" s="343"/>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8">
      <c r="A170" s="2"/>
      <c r="B170" s="2"/>
      <c r="C170" s="2"/>
      <c r="D170" s="45"/>
      <c r="E170" s="2"/>
      <c r="F170" s="2"/>
      <c r="G170" s="2"/>
      <c r="H170" s="16"/>
      <c r="I170" s="15"/>
      <c r="J170" s="56"/>
      <c r="K170" s="56"/>
      <c r="L170" s="345"/>
      <c r="M170" s="31"/>
      <c r="N170" s="31"/>
      <c r="O170" s="343"/>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8">
      <c r="A171" s="2"/>
      <c r="B171" s="2"/>
      <c r="C171" s="2"/>
      <c r="D171" s="45"/>
      <c r="E171" s="2"/>
      <c r="F171" s="2"/>
      <c r="G171" s="2"/>
      <c r="H171" s="16"/>
      <c r="I171" s="15"/>
      <c r="J171" s="56"/>
      <c r="K171" s="56"/>
      <c r="L171" s="345"/>
      <c r="M171" s="31"/>
      <c r="N171" s="31"/>
      <c r="O171" s="343"/>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F171" s="32">
        <f>BF150-'[64]Договора 06.12.19 (3)'!$AO$90</f>
        <v>0</v>
      </c>
    </row>
    <row r="172" spans="1:58">
      <c r="A172" s="2"/>
      <c r="B172" s="2"/>
      <c r="C172" s="2"/>
      <c r="D172" s="45"/>
      <c r="E172" s="2"/>
      <c r="F172" s="2"/>
      <c r="G172" s="2"/>
      <c r="H172" s="16"/>
      <c r="I172" s="15"/>
      <c r="J172" s="56"/>
      <c r="K172" s="56"/>
      <c r="L172" s="345"/>
      <c r="M172" s="31"/>
      <c r="N172" s="31"/>
      <c r="O172" s="343"/>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8">
      <c r="A173" s="2"/>
      <c r="B173" s="2"/>
      <c r="C173" s="2"/>
      <c r="D173" s="45"/>
      <c r="E173" s="2"/>
      <c r="F173" s="2"/>
      <c r="G173" s="2"/>
      <c r="H173" s="16"/>
      <c r="I173" s="15"/>
      <c r="J173" s="56"/>
      <c r="K173" s="56"/>
      <c r="L173" s="345"/>
      <c r="M173" s="31"/>
      <c r="N173" s="31"/>
      <c r="O173" s="343"/>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8">
      <c r="A174" s="2"/>
      <c r="B174" s="2"/>
      <c r="C174" s="2"/>
      <c r="D174" s="45"/>
      <c r="E174" s="2"/>
      <c r="F174" s="2"/>
      <c r="G174" s="2"/>
      <c r="H174" s="16"/>
      <c r="I174" s="15"/>
      <c r="J174" s="56"/>
      <c r="K174" s="56"/>
      <c r="L174" s="345"/>
      <c r="M174" s="31"/>
      <c r="N174" s="31"/>
      <c r="O174" s="343"/>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8">
      <c r="A175" s="2"/>
      <c r="B175" s="2"/>
      <c r="C175" s="2"/>
      <c r="D175" s="45"/>
      <c r="E175" s="2"/>
      <c r="F175" s="2"/>
      <c r="G175" s="2"/>
      <c r="H175" s="16"/>
      <c r="I175" s="15"/>
      <c r="J175" s="56"/>
      <c r="K175" s="56"/>
      <c r="L175" s="345"/>
      <c r="M175" s="31"/>
      <c r="N175" s="31"/>
      <c r="O175" s="343"/>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8">
      <c r="A176" s="2"/>
      <c r="B176" s="2"/>
      <c r="C176" s="2"/>
      <c r="D176" s="45"/>
      <c r="E176" s="2"/>
      <c r="F176" s="2"/>
      <c r="G176" s="2"/>
      <c r="H176" s="16"/>
      <c r="I176" s="15"/>
      <c r="J176" s="56"/>
      <c r="K176" s="56"/>
      <c r="L176" s="345"/>
      <c r="M176" s="31"/>
      <c r="N176" s="31"/>
      <c r="O176" s="343"/>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c r="A177" s="2"/>
      <c r="B177" s="2"/>
      <c r="C177" s="2"/>
      <c r="D177" s="45"/>
      <c r="E177" s="2"/>
      <c r="F177" s="2"/>
      <c r="G177" s="2"/>
      <c r="H177" s="16"/>
      <c r="I177" s="15"/>
      <c r="J177" s="56"/>
      <c r="K177" s="56"/>
      <c r="L177" s="345"/>
      <c r="M177" s="31"/>
      <c r="N177" s="31"/>
      <c r="O177" s="343"/>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c r="A178" s="2"/>
      <c r="B178" s="2"/>
      <c r="C178" s="2"/>
      <c r="D178" s="45"/>
      <c r="E178" s="2"/>
      <c r="F178" s="2"/>
      <c r="G178" s="2"/>
      <c r="H178" s="16"/>
      <c r="I178" s="15"/>
      <c r="J178" s="56"/>
      <c r="K178" s="56"/>
      <c r="L178" s="345"/>
      <c r="M178" s="31"/>
      <c r="N178" s="31"/>
      <c r="O178" s="343"/>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c r="A179" s="2"/>
      <c r="B179" s="2"/>
      <c r="C179" s="2"/>
      <c r="D179" s="45"/>
      <c r="E179" s="2"/>
      <c r="F179" s="2"/>
      <c r="G179" s="2"/>
      <c r="H179" s="16"/>
      <c r="I179" s="15"/>
      <c r="J179" s="56"/>
      <c r="K179" s="56"/>
      <c r="L179" s="345"/>
      <c r="M179" s="31"/>
      <c r="N179" s="31"/>
      <c r="O179" s="343"/>
      <c r="P179" s="31"/>
      <c r="Q179" s="31"/>
      <c r="R179" s="31"/>
      <c r="S179" s="31"/>
      <c r="T179" s="31"/>
      <c r="U179" s="31"/>
      <c r="V179" s="31"/>
      <c r="W179" s="31"/>
      <c r="X179" s="31"/>
      <c r="Y179" s="31"/>
      <c r="Z179" s="31"/>
      <c r="AA179" s="31"/>
      <c r="AB179" s="31"/>
      <c r="AC179" s="31"/>
      <c r="AD179" s="31"/>
      <c r="AE179" s="31"/>
      <c r="AF179" s="31"/>
      <c r="AG179" s="31"/>
      <c r="AH179" s="31">
        <f>AH150-'[65]ИП на 2020 после сов.16.01. (2'!$AF$17</f>
        <v>0</v>
      </c>
      <c r="AI179" s="31"/>
      <c r="AJ179" s="31"/>
      <c r="AK179" s="31"/>
      <c r="AL179" s="31"/>
      <c r="AM179" s="31"/>
      <c r="AN179" s="31"/>
      <c r="AO179" s="31"/>
      <c r="AP179" s="31"/>
      <c r="AQ179" s="31"/>
      <c r="AR179" s="31"/>
      <c r="AS179" s="31"/>
      <c r="AT179" s="31"/>
      <c r="AU179" s="31"/>
      <c r="AV179" s="31"/>
      <c r="AW179" s="31"/>
      <c r="AX179" s="31"/>
      <c r="AY179" s="31"/>
      <c r="AZ179" s="31"/>
    </row>
    <row r="180" spans="1:52">
      <c r="W180" s="14">
        <f>W149+W129</f>
        <v>13587.663790000001</v>
      </c>
    </row>
  </sheetData>
  <sheetProtection formatCells="0" formatColumns="0" formatRows="0" insertColumns="0" insertRows="0" insertHyperlinks="0" deleteColumns="0" deleteRows="0"/>
  <autoFilter ref="A11:DM153"/>
  <mergeCells count="136">
    <mergeCell ref="FL10:FM10"/>
    <mergeCell ref="FN10:FO10"/>
    <mergeCell ref="FP10:FQ10"/>
    <mergeCell ref="DN10:DO10"/>
    <mergeCell ref="DP10:DQ10"/>
    <mergeCell ref="DR10:DS10"/>
    <mergeCell ref="DT10:DU10"/>
    <mergeCell ref="DV10:DW10"/>
    <mergeCell ref="FR9:GE9"/>
    <mergeCell ref="FR10:FS10"/>
    <mergeCell ref="FT10:FU10"/>
    <mergeCell ref="FV10:FW10"/>
    <mergeCell ref="FX10:FY10"/>
    <mergeCell ref="FZ10:GA10"/>
    <mergeCell ref="GB10:GC10"/>
    <mergeCell ref="GD10:GE10"/>
    <mergeCell ref="FJ10:FK10"/>
    <mergeCell ref="DN8:FQ8"/>
    <mergeCell ref="DN9:EA9"/>
    <mergeCell ref="EB9:EO9"/>
    <mergeCell ref="EP9:FC9"/>
    <mergeCell ref="FD9:FQ9"/>
    <mergeCell ref="EH10:EI10"/>
    <mergeCell ref="EJ10:EK10"/>
    <mergeCell ref="EL10:EM10"/>
    <mergeCell ref="EN10:EO10"/>
    <mergeCell ref="EP10:EQ10"/>
    <mergeCell ref="DX10:DY10"/>
    <mergeCell ref="DZ10:EA10"/>
    <mergeCell ref="EB10:EC10"/>
    <mergeCell ref="ED10:EE10"/>
    <mergeCell ref="EF10:EG10"/>
    <mergeCell ref="FB10:FC10"/>
    <mergeCell ref="FD10:FE10"/>
    <mergeCell ref="FF10:FG10"/>
    <mergeCell ref="FH10:FI10"/>
    <mergeCell ref="ER10:ES10"/>
    <mergeCell ref="ET10:EU10"/>
    <mergeCell ref="EV10:EW10"/>
    <mergeCell ref="EX10:EY10"/>
    <mergeCell ref="EZ10:FA10"/>
    <mergeCell ref="C62:D62"/>
    <mergeCell ref="C79:D79"/>
    <mergeCell ref="C82:D82"/>
    <mergeCell ref="C97:D97"/>
    <mergeCell ref="C98:C112"/>
    <mergeCell ref="C113:D113"/>
    <mergeCell ref="C124:D124"/>
    <mergeCell ref="C125:C128"/>
    <mergeCell ref="A129:K129"/>
    <mergeCell ref="CQ10:CR10"/>
    <mergeCell ref="CS10:CT10"/>
    <mergeCell ref="BU10:BV10"/>
    <mergeCell ref="AV10:AX10"/>
    <mergeCell ref="AS10:AU10"/>
    <mergeCell ref="T10:AF10"/>
    <mergeCell ref="AG10:AR10"/>
    <mergeCell ref="CM10:CN10"/>
    <mergeCell ref="CO10:CP10"/>
    <mergeCell ref="BW10:BX10"/>
    <mergeCell ref="BY10:BZ10"/>
    <mergeCell ref="CA10:CB10"/>
    <mergeCell ref="CC10:CD10"/>
    <mergeCell ref="CE10:CF10"/>
    <mergeCell ref="CG10:CH10"/>
    <mergeCell ref="BK10:BL10"/>
    <mergeCell ref="BM10:BN10"/>
    <mergeCell ref="BO10:BP10"/>
    <mergeCell ref="BC10:BD10"/>
    <mergeCell ref="DK8:DM9"/>
    <mergeCell ref="DF8:DF10"/>
    <mergeCell ref="DG8:DG10"/>
    <mergeCell ref="DH8:DH10"/>
    <mergeCell ref="DI8:DJ9"/>
    <mergeCell ref="BI10:BJ10"/>
    <mergeCell ref="CU10:CV10"/>
    <mergeCell ref="CW10:CX10"/>
    <mergeCell ref="CY10:CZ10"/>
    <mergeCell ref="DA10:DB10"/>
    <mergeCell ref="AY8:DB8"/>
    <mergeCell ref="DC8:DC10"/>
    <mergeCell ref="DD8:DD10"/>
    <mergeCell ref="CA9:CN9"/>
    <mergeCell ref="CO9:DB9"/>
    <mergeCell ref="DE8:DE10"/>
    <mergeCell ref="BM9:BZ9"/>
    <mergeCell ref="CI10:CJ10"/>
    <mergeCell ref="CK10:CL10"/>
    <mergeCell ref="BQ10:BR10"/>
    <mergeCell ref="BS10:BT10"/>
    <mergeCell ref="AY9:BL9"/>
    <mergeCell ref="AY10:AZ10"/>
    <mergeCell ref="BA10:BB10"/>
    <mergeCell ref="A5:AW5"/>
    <mergeCell ref="A6:AW6"/>
    <mergeCell ref="A7:AW7"/>
    <mergeCell ref="A8:A10"/>
    <mergeCell ref="B8:B10"/>
    <mergeCell ref="C8:C10"/>
    <mergeCell ref="D8:D10"/>
    <mergeCell ref="E8:E10"/>
    <mergeCell ref="F8:F10"/>
    <mergeCell ref="G8:I8"/>
    <mergeCell ref="G9:G10"/>
    <mergeCell ref="H9:I9"/>
    <mergeCell ref="M9:O10"/>
    <mergeCell ref="R10:S10"/>
    <mergeCell ref="P9:AW9"/>
    <mergeCell ref="J8:J10"/>
    <mergeCell ref="K8:K10"/>
    <mergeCell ref="M8:AW8"/>
    <mergeCell ref="P10:Q10"/>
    <mergeCell ref="C37:D37"/>
    <mergeCell ref="E38:E40"/>
    <mergeCell ref="BE10:BF10"/>
    <mergeCell ref="BG10:BH10"/>
    <mergeCell ref="M162:Q162"/>
    <mergeCell ref="M164:Q164"/>
    <mergeCell ref="M160:Q160"/>
    <mergeCell ref="M156:Q156"/>
    <mergeCell ref="M158:Q158"/>
    <mergeCell ref="A29:K29"/>
    <mergeCell ref="C31:D31"/>
    <mergeCell ref="C13:D13"/>
    <mergeCell ref="B51:C51"/>
    <mergeCell ref="M152:Q152"/>
    <mergeCell ref="M153:Q153"/>
    <mergeCell ref="B146:D146"/>
    <mergeCell ref="A149:K149"/>
    <mergeCell ref="A150:K150"/>
    <mergeCell ref="D152:G152"/>
    <mergeCell ref="D153:G153"/>
    <mergeCell ref="B147:D147"/>
    <mergeCell ref="B148:D148"/>
    <mergeCell ref="B131:D131"/>
    <mergeCell ref="A60:K60"/>
  </mergeCells>
  <printOptions horizontalCentered="1"/>
  <pageMargins left="3.937007874015748E-2" right="3.937007874015748E-2" top="0.35433070866141736" bottom="0.35433070866141736" header="0.31496062992125984" footer="0.31496062992125984"/>
  <pageSetup paperSize="8" scale="22" fitToHeight="0" orientation="portrait" blackAndWhite="1"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X31"/>
  <sheetViews>
    <sheetView view="pageBreakPreview" topLeftCell="H1" zoomScale="115" zoomScaleNormal="100" zoomScaleSheetLayoutView="115" workbookViewId="0">
      <selection activeCell="K28" sqref="K28"/>
    </sheetView>
  </sheetViews>
  <sheetFormatPr defaultColWidth="0.85546875" defaultRowHeight="12.75" customHeight="1"/>
  <cols>
    <col min="1" max="101" width="0.85546875" style="167"/>
    <col min="102" max="102" width="3.5703125" style="167" customWidth="1"/>
    <col min="103" max="128" width="0" style="167" hidden="1" customWidth="1"/>
    <col min="129" max="16384" width="0.85546875" style="167"/>
  </cols>
  <sheetData>
    <row r="1" spans="1:258" s="157" customFormat="1" ht="10.5" customHeight="1">
      <c r="FK1" s="158"/>
      <c r="FX1" s="158"/>
      <c r="IK1" s="159"/>
      <c r="IX1" s="159" t="s">
        <v>393</v>
      </c>
    </row>
    <row r="2" spans="1:258" s="160" customFormat="1" ht="12">
      <c r="IK2" s="159"/>
      <c r="IX2" s="159" t="s">
        <v>548</v>
      </c>
    </row>
    <row r="3" spans="1:258" s="160" customFormat="1" ht="12">
      <c r="IK3" s="159"/>
      <c r="IX3" s="159" t="s">
        <v>394</v>
      </c>
    </row>
    <row r="4" spans="1:258" s="160" customFormat="1" ht="12"/>
    <row r="5" spans="1:258" s="161" customFormat="1">
      <c r="A5" s="636" t="s">
        <v>395</v>
      </c>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c r="AT5" s="636"/>
      <c r="AU5" s="636"/>
      <c r="AV5" s="636"/>
      <c r="AW5" s="636"/>
      <c r="AX5" s="636"/>
      <c r="AY5" s="636"/>
      <c r="AZ5" s="636"/>
      <c r="BA5" s="636"/>
      <c r="BB5" s="636"/>
      <c r="BC5" s="636"/>
      <c r="BD5" s="636"/>
      <c r="BE5" s="636"/>
      <c r="BF5" s="636"/>
      <c r="BG5" s="636"/>
      <c r="BH5" s="636"/>
      <c r="BI5" s="636"/>
      <c r="BJ5" s="636"/>
      <c r="BK5" s="636"/>
      <c r="BL5" s="636"/>
      <c r="BM5" s="636"/>
      <c r="BN5" s="636"/>
      <c r="BO5" s="636"/>
      <c r="BP5" s="636"/>
      <c r="BQ5" s="636"/>
      <c r="BR5" s="636"/>
      <c r="BS5" s="636"/>
      <c r="BT5" s="636"/>
      <c r="BU5" s="636"/>
      <c r="BV5" s="636"/>
      <c r="BW5" s="636"/>
      <c r="BX5" s="636"/>
      <c r="BY5" s="636"/>
      <c r="BZ5" s="636"/>
      <c r="CA5" s="636"/>
      <c r="CB5" s="636"/>
      <c r="CC5" s="636"/>
      <c r="CD5" s="636"/>
      <c r="CE5" s="636"/>
      <c r="CF5" s="636"/>
      <c r="CG5" s="636"/>
      <c r="CH5" s="636"/>
      <c r="CI5" s="636"/>
      <c r="CJ5" s="636"/>
      <c r="CK5" s="636"/>
      <c r="CL5" s="636"/>
      <c r="CM5" s="636"/>
      <c r="CN5" s="636"/>
      <c r="CO5" s="636"/>
      <c r="CP5" s="636"/>
      <c r="CQ5" s="636"/>
      <c r="CR5" s="636"/>
      <c r="CS5" s="636"/>
      <c r="CT5" s="636"/>
      <c r="CU5" s="636"/>
      <c r="CV5" s="636"/>
      <c r="CW5" s="636"/>
      <c r="CX5" s="636"/>
      <c r="CY5" s="636"/>
      <c r="CZ5" s="636"/>
      <c r="DA5" s="636"/>
      <c r="DB5" s="636"/>
      <c r="DC5" s="636"/>
      <c r="DD5" s="636"/>
      <c r="DE5" s="636"/>
      <c r="DF5" s="636"/>
      <c r="DG5" s="636"/>
      <c r="DH5" s="636"/>
      <c r="DI5" s="636"/>
      <c r="DJ5" s="636"/>
      <c r="DK5" s="636"/>
      <c r="DL5" s="636"/>
      <c r="DM5" s="636"/>
      <c r="DN5" s="636"/>
      <c r="DO5" s="636"/>
      <c r="DP5" s="636"/>
      <c r="DQ5" s="636"/>
      <c r="DR5" s="636"/>
      <c r="DS5" s="636"/>
      <c r="DT5" s="636"/>
      <c r="DU5" s="636"/>
      <c r="DV5" s="636"/>
      <c r="DW5" s="636"/>
      <c r="DX5" s="636"/>
      <c r="DY5" s="636"/>
      <c r="DZ5" s="636"/>
      <c r="EA5" s="636"/>
      <c r="EB5" s="636"/>
      <c r="EC5" s="636"/>
      <c r="ED5" s="636"/>
      <c r="EE5" s="636"/>
      <c r="EF5" s="636"/>
      <c r="EG5" s="636"/>
      <c r="EH5" s="636"/>
      <c r="EI5" s="636"/>
      <c r="EJ5" s="636"/>
      <c r="EK5" s="636"/>
      <c r="EL5" s="636"/>
      <c r="EM5" s="636"/>
      <c r="EN5" s="636"/>
      <c r="EO5" s="636"/>
      <c r="EP5" s="636"/>
      <c r="EQ5" s="636"/>
      <c r="ER5" s="636"/>
      <c r="ES5" s="636"/>
      <c r="ET5" s="636"/>
      <c r="EU5" s="636"/>
      <c r="EV5" s="636"/>
      <c r="EW5" s="636"/>
      <c r="EX5" s="636"/>
      <c r="EY5" s="636"/>
      <c r="EZ5" s="636"/>
      <c r="FA5" s="636"/>
      <c r="FB5" s="636"/>
      <c r="FC5" s="636"/>
      <c r="FD5" s="636"/>
      <c r="FE5" s="636"/>
      <c r="FF5" s="636"/>
      <c r="FG5" s="636"/>
      <c r="FH5" s="636"/>
      <c r="FI5" s="636"/>
      <c r="FJ5" s="636"/>
      <c r="FK5" s="636"/>
      <c r="FL5" s="636"/>
      <c r="FM5" s="636"/>
      <c r="FN5" s="636"/>
      <c r="FO5" s="636"/>
      <c r="FP5" s="636"/>
      <c r="FQ5" s="636"/>
      <c r="FR5" s="636"/>
      <c r="FS5" s="636"/>
      <c r="FT5" s="636"/>
      <c r="FU5" s="636"/>
      <c r="FV5" s="636"/>
      <c r="FW5" s="636"/>
      <c r="FX5" s="636"/>
      <c r="FY5" s="636"/>
      <c r="FZ5" s="636"/>
      <c r="GA5" s="636"/>
      <c r="GB5" s="636"/>
      <c r="GC5" s="636"/>
      <c r="GD5" s="636"/>
      <c r="GE5" s="636"/>
      <c r="GF5" s="636"/>
      <c r="GG5" s="636"/>
      <c r="GH5" s="636"/>
      <c r="GI5" s="636"/>
      <c r="GJ5" s="636"/>
      <c r="GK5" s="636"/>
      <c r="GL5" s="636"/>
      <c r="GM5" s="636"/>
      <c r="GN5" s="636"/>
      <c r="GO5" s="636"/>
      <c r="GP5" s="636"/>
      <c r="GQ5" s="636"/>
      <c r="GR5" s="636"/>
      <c r="GS5" s="636"/>
      <c r="GT5" s="636"/>
      <c r="GU5" s="636"/>
      <c r="GV5" s="636"/>
      <c r="GW5" s="636"/>
      <c r="GX5" s="636"/>
      <c r="GY5" s="636"/>
      <c r="GZ5" s="636"/>
      <c r="HA5" s="636"/>
      <c r="HB5" s="636"/>
      <c r="HC5" s="636"/>
      <c r="HD5" s="636"/>
      <c r="HE5" s="636"/>
      <c r="HF5" s="636"/>
      <c r="HG5" s="636"/>
      <c r="HH5" s="636"/>
      <c r="HI5" s="636"/>
      <c r="HJ5" s="636"/>
      <c r="HK5" s="636"/>
      <c r="HL5" s="636"/>
      <c r="HM5" s="636"/>
      <c r="HN5" s="636"/>
      <c r="HO5" s="636"/>
      <c r="HP5" s="636"/>
      <c r="HQ5" s="636"/>
      <c r="HR5" s="636"/>
      <c r="HS5" s="636"/>
      <c r="HT5" s="636"/>
      <c r="HU5" s="636"/>
      <c r="HV5" s="636"/>
      <c r="HW5" s="636"/>
      <c r="HX5" s="636"/>
      <c r="HY5" s="636"/>
      <c r="HZ5" s="636"/>
      <c r="IA5" s="636"/>
      <c r="IB5" s="636"/>
      <c r="IC5" s="636"/>
      <c r="ID5" s="636"/>
      <c r="IE5" s="636"/>
      <c r="IF5" s="636"/>
      <c r="IG5" s="636"/>
      <c r="IH5" s="636"/>
      <c r="II5" s="636"/>
      <c r="IJ5" s="636"/>
      <c r="IK5" s="636"/>
      <c r="IL5" s="264"/>
      <c r="IM5" s="264"/>
      <c r="IN5" s="264"/>
      <c r="IO5" s="264"/>
      <c r="IP5" s="264"/>
      <c r="IQ5" s="264"/>
      <c r="IR5" s="264"/>
      <c r="IS5" s="264"/>
      <c r="IT5" s="264"/>
      <c r="IU5" s="264"/>
      <c r="IV5" s="264"/>
      <c r="IW5" s="264"/>
      <c r="IX5" s="264"/>
    </row>
    <row r="6" spans="1:258" s="161" customFormat="1">
      <c r="F6" s="637" t="s">
        <v>549</v>
      </c>
      <c r="G6" s="637"/>
      <c r="H6" s="637"/>
      <c r="I6" s="637"/>
      <c r="J6" s="637"/>
      <c r="K6" s="637"/>
      <c r="L6" s="637"/>
      <c r="M6" s="637"/>
      <c r="N6" s="637"/>
      <c r="O6" s="637"/>
      <c r="P6" s="637"/>
      <c r="Q6" s="637"/>
      <c r="R6" s="637"/>
      <c r="S6" s="637"/>
      <c r="T6" s="637"/>
      <c r="U6" s="637"/>
      <c r="V6" s="637"/>
      <c r="W6" s="637"/>
      <c r="X6" s="637"/>
      <c r="Y6" s="637"/>
      <c r="Z6" s="637"/>
      <c r="AA6" s="637"/>
      <c r="AB6" s="637"/>
      <c r="AC6" s="637"/>
      <c r="AD6" s="637"/>
      <c r="AE6" s="637"/>
      <c r="AF6" s="637"/>
      <c r="AG6" s="637"/>
      <c r="AH6" s="637"/>
      <c r="AI6" s="637"/>
      <c r="AJ6" s="637"/>
      <c r="AK6" s="637"/>
      <c r="AL6" s="637"/>
      <c r="AM6" s="637"/>
      <c r="AN6" s="637"/>
      <c r="AO6" s="637"/>
      <c r="AP6" s="637"/>
      <c r="AQ6" s="637"/>
      <c r="AR6" s="637"/>
      <c r="AS6" s="637"/>
      <c r="AT6" s="637"/>
      <c r="AU6" s="637"/>
      <c r="AV6" s="637"/>
      <c r="AW6" s="637"/>
      <c r="AX6" s="637"/>
      <c r="AY6" s="637"/>
      <c r="AZ6" s="637"/>
      <c r="BA6" s="637"/>
      <c r="BB6" s="637"/>
      <c r="BC6" s="637"/>
      <c r="BD6" s="637"/>
      <c r="BE6" s="637"/>
      <c r="BF6" s="637"/>
      <c r="BG6" s="637"/>
      <c r="BH6" s="637"/>
      <c r="BI6" s="637"/>
      <c r="BJ6" s="637"/>
      <c r="BK6" s="637"/>
      <c r="BL6" s="637"/>
      <c r="BM6" s="637"/>
      <c r="BN6" s="637"/>
      <c r="BO6" s="637"/>
      <c r="BP6" s="637"/>
      <c r="BQ6" s="637"/>
      <c r="BR6" s="637"/>
      <c r="BS6" s="637"/>
      <c r="BT6" s="637"/>
      <c r="BU6" s="637"/>
      <c r="BV6" s="637"/>
      <c r="BW6" s="637"/>
      <c r="BX6" s="637"/>
      <c r="BY6" s="637"/>
      <c r="BZ6" s="637"/>
      <c r="CA6" s="637"/>
      <c r="CB6" s="637"/>
      <c r="CC6" s="637"/>
      <c r="CD6" s="637"/>
      <c r="CE6" s="637"/>
      <c r="CF6" s="637"/>
      <c r="CG6" s="637"/>
      <c r="CH6" s="637"/>
      <c r="CI6" s="637"/>
      <c r="CJ6" s="637"/>
      <c r="CK6" s="637"/>
      <c r="CL6" s="637"/>
      <c r="CM6" s="637"/>
      <c r="CN6" s="637"/>
      <c r="CO6" s="637"/>
      <c r="CP6" s="637"/>
      <c r="CQ6" s="637"/>
      <c r="CR6" s="637"/>
      <c r="CS6" s="637"/>
      <c r="CT6" s="637"/>
      <c r="CU6" s="637"/>
      <c r="CV6" s="637"/>
      <c r="CW6" s="637"/>
      <c r="CX6" s="637"/>
      <c r="CY6" s="637"/>
      <c r="CZ6" s="637"/>
      <c r="DA6" s="637"/>
      <c r="DB6" s="637"/>
      <c r="DC6" s="637"/>
      <c r="DD6" s="637"/>
      <c r="DE6" s="637"/>
      <c r="DF6" s="637"/>
      <c r="DG6" s="637"/>
      <c r="DH6" s="637"/>
      <c r="DI6" s="637"/>
      <c r="DJ6" s="637"/>
      <c r="DK6" s="637"/>
      <c r="DL6" s="637"/>
      <c r="DM6" s="637"/>
      <c r="DN6" s="637"/>
      <c r="DO6" s="637"/>
      <c r="DP6" s="637"/>
      <c r="DQ6" s="637"/>
      <c r="DR6" s="637"/>
      <c r="DS6" s="637"/>
      <c r="DT6" s="637"/>
      <c r="DU6" s="637"/>
      <c r="DV6" s="637"/>
      <c r="DW6" s="637"/>
      <c r="DX6" s="637"/>
      <c r="DY6" s="637"/>
      <c r="DZ6" s="637"/>
      <c r="EA6" s="637"/>
      <c r="EB6" s="637"/>
      <c r="EC6" s="637"/>
      <c r="ED6" s="637"/>
      <c r="EE6" s="637"/>
      <c r="EF6" s="637"/>
      <c r="EG6" s="637"/>
      <c r="EH6" s="637"/>
      <c r="EI6" s="637"/>
      <c r="EJ6" s="637"/>
      <c r="EK6" s="637"/>
      <c r="EL6" s="637"/>
      <c r="EM6" s="637"/>
      <c r="EN6" s="637"/>
      <c r="EO6" s="637"/>
      <c r="EP6" s="637"/>
      <c r="EQ6" s="637"/>
      <c r="ER6" s="637"/>
      <c r="ES6" s="637"/>
      <c r="ET6" s="637"/>
      <c r="EU6" s="637"/>
      <c r="EV6" s="637"/>
      <c r="EW6" s="637"/>
      <c r="EX6" s="637"/>
      <c r="EY6" s="637"/>
      <c r="EZ6" s="637"/>
      <c r="FA6" s="637"/>
      <c r="FB6" s="637"/>
      <c r="FC6" s="637"/>
      <c r="FD6" s="637"/>
      <c r="FE6" s="637"/>
      <c r="FF6" s="637"/>
      <c r="FG6" s="637"/>
      <c r="FH6" s="637"/>
      <c r="FI6" s="637"/>
      <c r="FJ6" s="637"/>
      <c r="FK6" s="637"/>
      <c r="FL6" s="637"/>
      <c r="FM6" s="637"/>
      <c r="FN6" s="637"/>
      <c r="FO6" s="637"/>
      <c r="FP6" s="637"/>
      <c r="FQ6" s="637"/>
      <c r="FR6" s="637"/>
      <c r="FS6" s="637"/>
      <c r="FT6" s="637"/>
      <c r="FU6" s="637"/>
      <c r="FV6" s="637"/>
      <c r="FW6" s="637"/>
      <c r="FX6" s="637"/>
      <c r="FY6" s="637"/>
      <c r="FZ6" s="637"/>
      <c r="GA6" s="637"/>
      <c r="GB6" s="637"/>
      <c r="GC6" s="637"/>
      <c r="GD6" s="637"/>
      <c r="GE6" s="637"/>
      <c r="GF6" s="637"/>
      <c r="GG6" s="637"/>
      <c r="GH6" s="637"/>
      <c r="GI6" s="637"/>
      <c r="GJ6" s="637"/>
      <c r="GK6" s="637"/>
      <c r="GL6" s="637"/>
      <c r="GM6" s="637"/>
      <c r="GN6" s="637"/>
      <c r="GO6" s="637"/>
      <c r="GP6" s="637"/>
      <c r="GQ6" s="637"/>
      <c r="GR6" s="637"/>
      <c r="GS6" s="637"/>
      <c r="GT6" s="637"/>
      <c r="GU6" s="637"/>
      <c r="GV6" s="637"/>
      <c r="GW6" s="637"/>
      <c r="GX6" s="637"/>
      <c r="GY6" s="637"/>
      <c r="GZ6" s="637"/>
      <c r="HA6" s="637"/>
      <c r="HB6" s="637"/>
      <c r="HC6" s="637"/>
      <c r="HD6" s="637"/>
      <c r="HE6" s="637"/>
      <c r="HF6" s="637"/>
      <c r="HG6" s="637"/>
      <c r="HH6" s="637"/>
      <c r="HI6" s="637"/>
      <c r="HJ6" s="637"/>
      <c r="HK6" s="637"/>
      <c r="HL6" s="637"/>
      <c r="HM6" s="637"/>
      <c r="HN6" s="637"/>
      <c r="HO6" s="637"/>
      <c r="HP6" s="637"/>
      <c r="HQ6" s="637"/>
      <c r="HR6" s="637"/>
      <c r="HS6" s="637"/>
      <c r="HT6" s="637"/>
      <c r="HU6" s="637"/>
      <c r="HV6" s="637"/>
      <c r="HW6" s="637"/>
      <c r="HX6" s="637"/>
      <c r="HY6" s="637"/>
      <c r="HZ6" s="637"/>
      <c r="IA6" s="637"/>
      <c r="IB6" s="637"/>
      <c r="IC6" s="637"/>
      <c r="ID6" s="637"/>
      <c r="IE6" s="637"/>
      <c r="IF6" s="637"/>
    </row>
    <row r="7" spans="1:258" s="162" customFormat="1" ht="11.25" customHeight="1">
      <c r="F7" s="638" t="s">
        <v>396</v>
      </c>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c r="BR7" s="638"/>
      <c r="BS7" s="638"/>
      <c r="BT7" s="638"/>
      <c r="BU7" s="638"/>
      <c r="BV7" s="638"/>
      <c r="BW7" s="638"/>
      <c r="BX7" s="638"/>
      <c r="BY7" s="638"/>
      <c r="BZ7" s="638"/>
      <c r="CA7" s="638"/>
      <c r="CB7" s="638"/>
      <c r="CC7" s="638"/>
      <c r="CD7" s="638"/>
      <c r="CE7" s="638"/>
      <c r="CF7" s="638"/>
      <c r="CG7" s="638"/>
      <c r="CH7" s="638"/>
      <c r="CI7" s="638"/>
      <c r="CJ7" s="638"/>
      <c r="CK7" s="638"/>
      <c r="CL7" s="638"/>
      <c r="CM7" s="638"/>
      <c r="CN7" s="638"/>
      <c r="CO7" s="638"/>
      <c r="CP7" s="638"/>
      <c r="CQ7" s="638"/>
      <c r="CR7" s="638"/>
      <c r="CS7" s="638"/>
      <c r="CT7" s="638"/>
      <c r="CU7" s="638"/>
      <c r="CV7" s="638"/>
      <c r="CW7" s="638"/>
      <c r="CX7" s="638"/>
      <c r="CY7" s="638"/>
      <c r="CZ7" s="638"/>
      <c r="DA7" s="638"/>
      <c r="DB7" s="638"/>
      <c r="DC7" s="638"/>
      <c r="DD7" s="638"/>
      <c r="DE7" s="638"/>
      <c r="DF7" s="638"/>
      <c r="DG7" s="638"/>
      <c r="DH7" s="638"/>
      <c r="DI7" s="638"/>
      <c r="DJ7" s="638"/>
      <c r="DK7" s="638"/>
      <c r="DL7" s="638"/>
      <c r="DM7" s="638"/>
      <c r="DN7" s="638"/>
      <c r="DO7" s="638"/>
      <c r="DP7" s="638"/>
      <c r="DQ7" s="638"/>
      <c r="DR7" s="638"/>
      <c r="DS7" s="638"/>
      <c r="DT7" s="638"/>
      <c r="DU7" s="638"/>
      <c r="DV7" s="638"/>
      <c r="DW7" s="638"/>
      <c r="DX7" s="638"/>
      <c r="DY7" s="638"/>
      <c r="DZ7" s="638"/>
      <c r="EA7" s="638"/>
      <c r="EB7" s="638"/>
      <c r="EC7" s="638"/>
      <c r="ED7" s="638"/>
      <c r="EE7" s="638"/>
      <c r="EF7" s="638"/>
      <c r="EG7" s="638"/>
      <c r="EH7" s="638"/>
      <c r="EI7" s="638"/>
      <c r="EJ7" s="638"/>
      <c r="EK7" s="638"/>
      <c r="EL7" s="638"/>
      <c r="EM7" s="638"/>
      <c r="EN7" s="638"/>
      <c r="EO7" s="638"/>
      <c r="EP7" s="638"/>
      <c r="EQ7" s="638"/>
      <c r="ER7" s="638"/>
      <c r="ES7" s="638"/>
      <c r="ET7" s="638"/>
      <c r="EU7" s="638"/>
      <c r="EV7" s="638"/>
      <c r="EW7" s="638"/>
      <c r="EX7" s="638"/>
      <c r="EY7" s="638"/>
      <c r="EZ7" s="638"/>
      <c r="FA7" s="638"/>
      <c r="FB7" s="638"/>
      <c r="FC7" s="638"/>
      <c r="FD7" s="638"/>
      <c r="FE7" s="638"/>
      <c r="FF7" s="638"/>
      <c r="FG7" s="638"/>
      <c r="FH7" s="638"/>
      <c r="FI7" s="638"/>
      <c r="FJ7" s="638"/>
      <c r="FK7" s="638"/>
      <c r="FL7" s="638"/>
      <c r="FM7" s="638"/>
      <c r="FN7" s="638"/>
      <c r="FO7" s="638"/>
      <c r="FP7" s="638"/>
      <c r="FQ7" s="638"/>
      <c r="FR7" s="638"/>
      <c r="FS7" s="638"/>
      <c r="FT7" s="638"/>
      <c r="FU7" s="638"/>
      <c r="FV7" s="638"/>
      <c r="FW7" s="638"/>
      <c r="FX7" s="638"/>
      <c r="FY7" s="638"/>
      <c r="FZ7" s="638"/>
      <c r="GA7" s="638"/>
      <c r="GB7" s="638"/>
      <c r="GC7" s="638"/>
      <c r="GD7" s="638"/>
      <c r="GE7" s="638"/>
      <c r="GF7" s="638"/>
      <c r="GG7" s="638"/>
      <c r="GH7" s="638"/>
      <c r="GI7" s="638"/>
      <c r="GJ7" s="638"/>
      <c r="GK7" s="638"/>
      <c r="GL7" s="638"/>
      <c r="GM7" s="638"/>
      <c r="GN7" s="638"/>
      <c r="GO7" s="638"/>
      <c r="GP7" s="638"/>
      <c r="GQ7" s="638"/>
      <c r="GR7" s="638"/>
      <c r="GS7" s="638"/>
      <c r="GT7" s="638"/>
      <c r="GU7" s="638"/>
      <c r="GV7" s="638"/>
      <c r="GW7" s="638"/>
      <c r="GX7" s="638"/>
      <c r="GY7" s="638"/>
      <c r="GZ7" s="638"/>
      <c r="HA7" s="638"/>
      <c r="HB7" s="638"/>
      <c r="HC7" s="638"/>
      <c r="HD7" s="638"/>
      <c r="HE7" s="638"/>
      <c r="HF7" s="638"/>
      <c r="HG7" s="638"/>
      <c r="HH7" s="638"/>
      <c r="HI7" s="638"/>
      <c r="HJ7" s="638"/>
      <c r="HK7" s="638"/>
      <c r="HL7" s="638"/>
      <c r="HM7" s="638"/>
      <c r="HN7" s="638"/>
      <c r="HO7" s="638"/>
      <c r="HP7" s="638"/>
      <c r="HQ7" s="638"/>
      <c r="HR7" s="638"/>
      <c r="HS7" s="638"/>
      <c r="HT7" s="638"/>
      <c r="HU7" s="638"/>
      <c r="HV7" s="638"/>
      <c r="HW7" s="638"/>
      <c r="HX7" s="638"/>
      <c r="HY7" s="638"/>
      <c r="HZ7" s="638"/>
      <c r="IA7" s="638"/>
      <c r="IB7" s="638"/>
      <c r="IC7" s="638"/>
      <c r="ID7" s="638"/>
      <c r="IE7" s="638"/>
      <c r="IF7" s="638"/>
    </row>
    <row r="8" spans="1:258" s="161" customFormat="1">
      <c r="CJ8" s="163" t="s">
        <v>397</v>
      </c>
      <c r="CK8" s="639" t="s">
        <v>556</v>
      </c>
      <c r="CL8" s="639"/>
      <c r="CM8" s="639"/>
      <c r="CN8" s="639"/>
      <c r="CO8" s="639"/>
      <c r="CP8" s="639"/>
      <c r="CQ8" s="639"/>
      <c r="CR8" s="639"/>
      <c r="CS8" s="639"/>
      <c r="CT8" s="639"/>
      <c r="CU8" s="639"/>
      <c r="CV8" s="639"/>
      <c r="CW8" s="639"/>
      <c r="CX8" s="639"/>
      <c r="CY8" s="161" t="s">
        <v>398</v>
      </c>
    </row>
    <row r="9" spans="1:258" s="160" customFormat="1" ht="10.5" customHeight="1"/>
    <row r="10" spans="1:258" s="160" customFormat="1" ht="12"/>
    <row r="11" spans="1:258" s="164" customFormat="1" ht="13.5" customHeight="1">
      <c r="A11" s="640" t="s">
        <v>60</v>
      </c>
      <c r="B11" s="641"/>
      <c r="C11" s="641"/>
      <c r="D11" s="641"/>
      <c r="E11" s="642"/>
      <c r="F11" s="649" t="s">
        <v>399</v>
      </c>
      <c r="G11" s="650"/>
      <c r="H11" s="650"/>
      <c r="I11" s="650"/>
      <c r="J11" s="650"/>
      <c r="K11" s="650"/>
      <c r="L11" s="650"/>
      <c r="M11" s="650"/>
      <c r="N11" s="650"/>
      <c r="O11" s="650"/>
      <c r="P11" s="650"/>
      <c r="Q11" s="650"/>
      <c r="R11" s="650"/>
      <c r="S11" s="650"/>
      <c r="T11" s="650"/>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c r="AT11" s="650"/>
      <c r="AU11" s="650"/>
      <c r="AV11" s="650"/>
      <c r="AW11" s="650"/>
      <c r="AX11" s="650"/>
      <c r="AY11" s="650"/>
      <c r="AZ11" s="650"/>
      <c r="BA11" s="650"/>
      <c r="BB11" s="650"/>
      <c r="BC11" s="650"/>
      <c r="BD11" s="650"/>
      <c r="BE11" s="650"/>
      <c r="BF11" s="650"/>
      <c r="BG11" s="650"/>
      <c r="BH11" s="650"/>
      <c r="BI11" s="650"/>
      <c r="BJ11" s="650"/>
      <c r="BK11" s="650"/>
      <c r="BL11" s="650"/>
      <c r="BM11" s="650"/>
      <c r="BN11" s="650"/>
      <c r="BO11" s="650"/>
      <c r="BP11" s="650"/>
      <c r="BQ11" s="650"/>
      <c r="BR11" s="650"/>
      <c r="BS11" s="650"/>
      <c r="BT11" s="650"/>
      <c r="BU11" s="650"/>
      <c r="BV11" s="650"/>
      <c r="BW11" s="650"/>
      <c r="BX11" s="650"/>
      <c r="BY11" s="650"/>
      <c r="BZ11" s="650"/>
      <c r="CA11" s="650"/>
      <c r="CB11" s="650"/>
      <c r="CC11" s="650"/>
      <c r="CD11" s="650"/>
      <c r="CE11" s="651"/>
      <c r="CF11" s="649" t="s">
        <v>400</v>
      </c>
      <c r="CG11" s="650"/>
      <c r="CH11" s="650"/>
      <c r="CI11" s="650"/>
      <c r="CJ11" s="650"/>
      <c r="CK11" s="650"/>
      <c r="CL11" s="650"/>
      <c r="CM11" s="650"/>
      <c r="CN11" s="650"/>
      <c r="CO11" s="650"/>
      <c r="CP11" s="650"/>
      <c r="CQ11" s="650"/>
      <c r="CR11" s="650"/>
      <c r="CS11" s="650"/>
      <c r="CT11" s="650"/>
      <c r="CU11" s="650"/>
      <c r="CV11" s="650"/>
      <c r="CW11" s="650"/>
      <c r="CX11" s="651"/>
      <c r="CY11" s="640" t="s">
        <v>401</v>
      </c>
      <c r="CZ11" s="641"/>
      <c r="DA11" s="641"/>
      <c r="DB11" s="641"/>
      <c r="DC11" s="641"/>
      <c r="DD11" s="641"/>
      <c r="DE11" s="641"/>
      <c r="DF11" s="641"/>
      <c r="DG11" s="641"/>
      <c r="DH11" s="641"/>
      <c r="DI11" s="641"/>
      <c r="DJ11" s="641"/>
      <c r="DK11" s="642"/>
      <c r="DL11" s="631" t="s">
        <v>402</v>
      </c>
      <c r="DM11" s="631"/>
      <c r="DN11" s="631"/>
      <c r="DO11" s="631"/>
      <c r="DP11" s="631"/>
      <c r="DQ11" s="631"/>
      <c r="DR11" s="631"/>
      <c r="DS11" s="631"/>
      <c r="DT11" s="631"/>
      <c r="DU11" s="631"/>
      <c r="DV11" s="631"/>
      <c r="DW11" s="631"/>
      <c r="DX11" s="631"/>
      <c r="DY11" s="631"/>
      <c r="DZ11" s="631"/>
      <c r="EA11" s="631"/>
      <c r="EB11" s="631"/>
      <c r="EC11" s="631"/>
      <c r="ED11" s="631"/>
      <c r="EE11" s="631"/>
      <c r="EF11" s="631"/>
      <c r="EG11" s="631"/>
      <c r="EH11" s="631"/>
      <c r="EI11" s="631"/>
      <c r="EJ11" s="631"/>
      <c r="EK11" s="631"/>
      <c r="EL11" s="631"/>
      <c r="EM11" s="631"/>
      <c r="EN11" s="631"/>
      <c r="EO11" s="631"/>
      <c r="EP11" s="631"/>
      <c r="EQ11" s="631"/>
      <c r="ER11" s="631"/>
      <c r="ES11" s="631"/>
      <c r="ET11" s="631"/>
      <c r="EU11" s="631"/>
      <c r="EV11" s="631"/>
      <c r="EW11" s="631"/>
      <c r="EX11" s="631"/>
      <c r="EY11" s="631"/>
      <c r="EZ11" s="631"/>
      <c r="FA11" s="631"/>
      <c r="FB11" s="631"/>
      <c r="FC11" s="631"/>
      <c r="FD11" s="631"/>
      <c r="FE11" s="631"/>
      <c r="FF11" s="631"/>
      <c r="FG11" s="631"/>
      <c r="FH11" s="631"/>
      <c r="FI11" s="631"/>
      <c r="FJ11" s="631"/>
      <c r="FK11" s="631"/>
      <c r="FL11" s="631"/>
      <c r="FM11" s="631"/>
      <c r="FN11" s="631"/>
      <c r="FO11" s="631"/>
      <c r="FP11" s="631"/>
      <c r="FQ11" s="631"/>
      <c r="FR11" s="631"/>
      <c r="FS11" s="631"/>
      <c r="FT11" s="631"/>
      <c r="FU11" s="631"/>
      <c r="FV11" s="631"/>
      <c r="FW11" s="631"/>
      <c r="FX11" s="631"/>
      <c r="FY11" s="631"/>
      <c r="FZ11" s="631"/>
      <c r="GA11" s="631"/>
      <c r="GB11" s="631"/>
      <c r="GC11" s="631"/>
      <c r="GD11" s="631"/>
      <c r="GE11" s="631"/>
      <c r="GF11" s="631"/>
      <c r="GG11" s="631"/>
      <c r="GH11" s="631"/>
      <c r="GI11" s="631"/>
      <c r="GJ11" s="631"/>
      <c r="GK11" s="631"/>
      <c r="GL11" s="631"/>
      <c r="GM11" s="631"/>
      <c r="GN11" s="631"/>
      <c r="GO11" s="631"/>
      <c r="GP11" s="631"/>
      <c r="GQ11" s="631"/>
      <c r="GR11" s="631"/>
      <c r="GS11" s="631"/>
      <c r="GT11" s="631"/>
      <c r="GU11" s="631"/>
      <c r="GV11" s="631"/>
      <c r="GW11" s="631"/>
      <c r="GX11" s="631"/>
      <c r="GY11" s="631"/>
      <c r="GZ11" s="631"/>
      <c r="HA11" s="631"/>
      <c r="HB11" s="631"/>
      <c r="HC11" s="631"/>
      <c r="HD11" s="631"/>
      <c r="HE11" s="631"/>
      <c r="HF11" s="631"/>
      <c r="HG11" s="631"/>
      <c r="HH11" s="631"/>
      <c r="HI11" s="631"/>
      <c r="HJ11" s="631"/>
      <c r="HK11" s="631"/>
      <c r="HL11" s="631"/>
      <c r="HM11" s="631"/>
      <c r="HN11" s="631"/>
      <c r="HO11" s="631"/>
      <c r="HP11" s="631"/>
      <c r="HQ11" s="631"/>
      <c r="HR11" s="631"/>
      <c r="HS11" s="631"/>
      <c r="HT11" s="631"/>
      <c r="HU11" s="631"/>
      <c r="HV11" s="631"/>
      <c r="HW11" s="631"/>
      <c r="HX11" s="631"/>
      <c r="HY11" s="631"/>
      <c r="HZ11" s="631"/>
      <c r="IA11" s="631"/>
      <c r="IB11" s="631"/>
      <c r="IC11" s="631"/>
      <c r="ID11" s="631"/>
      <c r="IE11" s="631"/>
      <c r="IF11" s="631"/>
      <c r="IG11" s="631"/>
      <c r="IH11" s="631"/>
      <c r="II11" s="631"/>
      <c r="IJ11" s="631"/>
      <c r="IK11" s="631"/>
      <c r="IL11" s="631"/>
      <c r="IM11" s="631"/>
      <c r="IN11" s="631"/>
      <c r="IO11" s="631"/>
      <c r="IP11" s="631"/>
      <c r="IQ11" s="631"/>
      <c r="IR11" s="631"/>
      <c r="IS11" s="631"/>
      <c r="IT11" s="631"/>
      <c r="IU11" s="631"/>
      <c r="IV11" s="631"/>
      <c r="IW11" s="631"/>
      <c r="IX11" s="631"/>
    </row>
    <row r="12" spans="1:258" s="165" customFormat="1" ht="13.5" customHeight="1">
      <c r="A12" s="643"/>
      <c r="B12" s="644"/>
      <c r="C12" s="644"/>
      <c r="D12" s="644"/>
      <c r="E12" s="645"/>
      <c r="F12" s="652"/>
      <c r="G12" s="65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653"/>
      <c r="AR12" s="653"/>
      <c r="AS12" s="653"/>
      <c r="AT12" s="653"/>
      <c r="AU12" s="653"/>
      <c r="AV12" s="653"/>
      <c r="AW12" s="653"/>
      <c r="AX12" s="653"/>
      <c r="AY12" s="653"/>
      <c r="AZ12" s="653"/>
      <c r="BA12" s="653"/>
      <c r="BB12" s="653"/>
      <c r="BC12" s="653"/>
      <c r="BD12" s="653"/>
      <c r="BE12" s="653"/>
      <c r="BF12" s="653"/>
      <c r="BG12" s="653"/>
      <c r="BH12" s="653"/>
      <c r="BI12" s="653"/>
      <c r="BJ12" s="653"/>
      <c r="BK12" s="653"/>
      <c r="BL12" s="653"/>
      <c r="BM12" s="653"/>
      <c r="BN12" s="653"/>
      <c r="BO12" s="653"/>
      <c r="BP12" s="653"/>
      <c r="BQ12" s="653"/>
      <c r="BR12" s="653"/>
      <c r="BS12" s="653"/>
      <c r="BT12" s="653"/>
      <c r="BU12" s="653"/>
      <c r="BV12" s="653"/>
      <c r="BW12" s="653"/>
      <c r="BX12" s="653"/>
      <c r="BY12" s="653"/>
      <c r="BZ12" s="653"/>
      <c r="CA12" s="653"/>
      <c r="CB12" s="653"/>
      <c r="CC12" s="653"/>
      <c r="CD12" s="653"/>
      <c r="CE12" s="654"/>
      <c r="CF12" s="652"/>
      <c r="CG12" s="653"/>
      <c r="CH12" s="653"/>
      <c r="CI12" s="653"/>
      <c r="CJ12" s="653"/>
      <c r="CK12" s="653"/>
      <c r="CL12" s="653"/>
      <c r="CM12" s="653"/>
      <c r="CN12" s="653"/>
      <c r="CO12" s="653"/>
      <c r="CP12" s="653"/>
      <c r="CQ12" s="653"/>
      <c r="CR12" s="653"/>
      <c r="CS12" s="653"/>
      <c r="CT12" s="653"/>
      <c r="CU12" s="653"/>
      <c r="CV12" s="653"/>
      <c r="CW12" s="653"/>
      <c r="CX12" s="654"/>
      <c r="CY12" s="643"/>
      <c r="CZ12" s="644"/>
      <c r="DA12" s="644"/>
      <c r="DB12" s="644"/>
      <c r="DC12" s="644"/>
      <c r="DD12" s="644"/>
      <c r="DE12" s="644"/>
      <c r="DF12" s="644"/>
      <c r="DG12" s="644"/>
      <c r="DH12" s="644"/>
      <c r="DI12" s="644"/>
      <c r="DJ12" s="644"/>
      <c r="DK12" s="645"/>
      <c r="DL12" s="658" t="s">
        <v>403</v>
      </c>
      <c r="DM12" s="658"/>
      <c r="DN12" s="658"/>
      <c r="DO12" s="658"/>
      <c r="DP12" s="658"/>
      <c r="DQ12" s="658"/>
      <c r="DR12" s="658"/>
      <c r="DS12" s="658"/>
      <c r="DT12" s="658"/>
      <c r="DU12" s="658"/>
      <c r="DV12" s="658"/>
      <c r="DW12" s="658"/>
      <c r="DX12" s="658"/>
      <c r="DY12" s="631" t="s">
        <v>404</v>
      </c>
      <c r="DZ12" s="631"/>
      <c r="EA12" s="631"/>
      <c r="EB12" s="631"/>
      <c r="EC12" s="631"/>
      <c r="ED12" s="631"/>
      <c r="EE12" s="631"/>
      <c r="EF12" s="631"/>
      <c r="EG12" s="631"/>
      <c r="EH12" s="631"/>
      <c r="EI12" s="631"/>
      <c r="EJ12" s="631"/>
      <c r="EK12" s="631"/>
      <c r="EL12" s="631"/>
      <c r="EM12" s="631"/>
      <c r="EN12" s="631"/>
      <c r="EO12" s="631"/>
      <c r="EP12" s="631"/>
      <c r="EQ12" s="631"/>
      <c r="ER12" s="631"/>
      <c r="ES12" s="631"/>
      <c r="ET12" s="631"/>
      <c r="EU12" s="631"/>
      <c r="EV12" s="631"/>
      <c r="EW12" s="631"/>
      <c r="EX12" s="631"/>
      <c r="EY12" s="631"/>
      <c r="EZ12" s="631"/>
      <c r="FA12" s="631"/>
      <c r="FB12" s="631"/>
      <c r="FC12" s="631"/>
      <c r="FD12" s="631"/>
      <c r="FE12" s="631"/>
      <c r="FF12" s="631"/>
      <c r="FG12" s="631"/>
      <c r="FH12" s="631"/>
      <c r="FI12" s="631"/>
      <c r="FJ12" s="631"/>
      <c r="FK12" s="631"/>
      <c r="FL12" s="631"/>
      <c r="FM12" s="631"/>
      <c r="FN12" s="631"/>
      <c r="FO12" s="631"/>
      <c r="FP12" s="631"/>
      <c r="FQ12" s="631"/>
      <c r="FR12" s="631"/>
      <c r="FS12" s="631"/>
      <c r="FT12" s="631"/>
      <c r="FU12" s="631"/>
      <c r="FV12" s="631"/>
      <c r="FW12" s="631"/>
      <c r="FX12" s="631"/>
      <c r="FY12" s="631"/>
      <c r="FZ12" s="631"/>
      <c r="GA12" s="631"/>
      <c r="GB12" s="631"/>
      <c r="GC12" s="631"/>
      <c r="GD12" s="631"/>
      <c r="GE12" s="631"/>
      <c r="GF12" s="631"/>
      <c r="GG12" s="631"/>
      <c r="GH12" s="631"/>
      <c r="GI12" s="631"/>
      <c r="GJ12" s="631"/>
      <c r="GK12" s="631"/>
      <c r="GL12" s="631"/>
      <c r="GM12" s="631"/>
      <c r="GN12" s="631"/>
      <c r="GO12" s="631"/>
      <c r="GP12" s="631"/>
      <c r="GQ12" s="631"/>
      <c r="GR12" s="631"/>
      <c r="GS12" s="631"/>
      <c r="GT12" s="631"/>
      <c r="GU12" s="631"/>
      <c r="GV12" s="631"/>
      <c r="GW12" s="631"/>
      <c r="GX12" s="631"/>
      <c r="GY12" s="631"/>
      <c r="GZ12" s="631"/>
      <c r="HA12" s="631"/>
      <c r="HB12" s="631"/>
      <c r="HC12" s="631"/>
      <c r="HD12" s="631"/>
      <c r="HE12" s="631"/>
      <c r="HF12" s="631"/>
      <c r="HG12" s="631"/>
      <c r="HH12" s="631"/>
      <c r="HI12" s="631"/>
      <c r="HJ12" s="631"/>
      <c r="HK12" s="631"/>
      <c r="HL12" s="631"/>
      <c r="HM12" s="631"/>
      <c r="HN12" s="631"/>
      <c r="HO12" s="631"/>
      <c r="HP12" s="631"/>
      <c r="HQ12" s="631"/>
      <c r="HR12" s="631"/>
      <c r="HS12" s="631"/>
      <c r="HT12" s="631"/>
      <c r="HU12" s="631"/>
      <c r="HV12" s="631"/>
      <c r="HW12" s="631"/>
      <c r="HX12" s="631"/>
      <c r="HY12" s="631"/>
      <c r="HZ12" s="631"/>
      <c r="IA12" s="631"/>
      <c r="IB12" s="631"/>
      <c r="IC12" s="631"/>
      <c r="ID12" s="631"/>
      <c r="IE12" s="631"/>
      <c r="IF12" s="631"/>
      <c r="IG12" s="631"/>
      <c r="IH12" s="631"/>
      <c r="II12" s="631"/>
      <c r="IJ12" s="631"/>
      <c r="IK12" s="631"/>
      <c r="IL12" s="631"/>
      <c r="IM12" s="631"/>
      <c r="IN12" s="631"/>
      <c r="IO12" s="631"/>
      <c r="IP12" s="631"/>
      <c r="IQ12" s="631"/>
      <c r="IR12" s="631"/>
      <c r="IS12" s="631"/>
      <c r="IT12" s="631"/>
      <c r="IU12" s="631"/>
      <c r="IV12" s="631"/>
      <c r="IW12" s="631"/>
      <c r="IX12" s="631"/>
    </row>
    <row r="13" spans="1:258" s="165" customFormat="1" ht="13.5" customHeight="1">
      <c r="A13" s="646"/>
      <c r="B13" s="647"/>
      <c r="C13" s="647"/>
      <c r="D13" s="647"/>
      <c r="E13" s="648"/>
      <c r="F13" s="655"/>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c r="BW13" s="656"/>
      <c r="BX13" s="656"/>
      <c r="BY13" s="656"/>
      <c r="BZ13" s="656"/>
      <c r="CA13" s="656"/>
      <c r="CB13" s="656"/>
      <c r="CC13" s="656"/>
      <c r="CD13" s="656"/>
      <c r="CE13" s="657"/>
      <c r="CF13" s="655"/>
      <c r="CG13" s="656"/>
      <c r="CH13" s="656"/>
      <c r="CI13" s="656"/>
      <c r="CJ13" s="656"/>
      <c r="CK13" s="656"/>
      <c r="CL13" s="656"/>
      <c r="CM13" s="656"/>
      <c r="CN13" s="656"/>
      <c r="CO13" s="656"/>
      <c r="CP13" s="656"/>
      <c r="CQ13" s="656"/>
      <c r="CR13" s="656"/>
      <c r="CS13" s="656"/>
      <c r="CT13" s="656"/>
      <c r="CU13" s="656"/>
      <c r="CV13" s="656"/>
      <c r="CW13" s="656"/>
      <c r="CX13" s="657"/>
      <c r="CY13" s="646"/>
      <c r="CZ13" s="647"/>
      <c r="DA13" s="647"/>
      <c r="DB13" s="647"/>
      <c r="DC13" s="647"/>
      <c r="DD13" s="647"/>
      <c r="DE13" s="647"/>
      <c r="DF13" s="647"/>
      <c r="DG13" s="647"/>
      <c r="DH13" s="647"/>
      <c r="DI13" s="647"/>
      <c r="DJ13" s="647"/>
      <c r="DK13" s="648"/>
      <c r="DL13" s="658"/>
      <c r="DM13" s="658"/>
      <c r="DN13" s="658"/>
      <c r="DO13" s="658"/>
      <c r="DP13" s="658"/>
      <c r="DQ13" s="658"/>
      <c r="DR13" s="658"/>
      <c r="DS13" s="658"/>
      <c r="DT13" s="658"/>
      <c r="DU13" s="658"/>
      <c r="DV13" s="658"/>
      <c r="DW13" s="658"/>
      <c r="DX13" s="658"/>
      <c r="DY13" s="632" t="s">
        <v>295</v>
      </c>
      <c r="DZ13" s="632"/>
      <c r="EA13" s="632"/>
      <c r="EB13" s="632"/>
      <c r="EC13" s="632"/>
      <c r="ED13" s="632"/>
      <c r="EE13" s="632"/>
      <c r="EF13" s="632"/>
      <c r="EG13" s="632"/>
      <c r="EH13" s="632"/>
      <c r="EI13" s="632"/>
      <c r="EJ13" s="632"/>
      <c r="EK13" s="632"/>
      <c r="EL13" s="632" t="s">
        <v>296</v>
      </c>
      <c r="EM13" s="632"/>
      <c r="EN13" s="632"/>
      <c r="EO13" s="632"/>
      <c r="EP13" s="632"/>
      <c r="EQ13" s="632"/>
      <c r="ER13" s="632"/>
      <c r="ES13" s="632"/>
      <c r="ET13" s="632"/>
      <c r="EU13" s="632"/>
      <c r="EV13" s="632"/>
      <c r="EW13" s="632"/>
      <c r="EX13" s="632"/>
      <c r="EY13" s="632" t="s">
        <v>297</v>
      </c>
      <c r="EZ13" s="632"/>
      <c r="FA13" s="632"/>
      <c r="FB13" s="632"/>
      <c r="FC13" s="632"/>
      <c r="FD13" s="632"/>
      <c r="FE13" s="632"/>
      <c r="FF13" s="632"/>
      <c r="FG13" s="632"/>
      <c r="FH13" s="632"/>
      <c r="FI13" s="632"/>
      <c r="FJ13" s="632"/>
      <c r="FK13" s="632"/>
      <c r="FL13" s="632"/>
      <c r="FM13" s="632"/>
      <c r="FN13" s="632"/>
      <c r="FO13" s="632"/>
      <c r="FP13" s="632"/>
      <c r="FQ13" s="632"/>
      <c r="FR13" s="632"/>
      <c r="FS13" s="632"/>
      <c r="FT13" s="632"/>
      <c r="FU13" s="632"/>
      <c r="FV13" s="632"/>
      <c r="FW13" s="632"/>
      <c r="FX13" s="632"/>
      <c r="FY13" s="632" t="s">
        <v>298</v>
      </c>
      <c r="FZ13" s="632"/>
      <c r="GA13" s="632"/>
      <c r="GB13" s="632"/>
      <c r="GC13" s="632"/>
      <c r="GD13" s="632"/>
      <c r="GE13" s="632"/>
      <c r="GF13" s="632"/>
      <c r="GG13" s="632"/>
      <c r="GH13" s="632"/>
      <c r="GI13" s="632"/>
      <c r="GJ13" s="632"/>
      <c r="GK13" s="632"/>
      <c r="GL13" s="632"/>
      <c r="GM13" s="632"/>
      <c r="GN13" s="632"/>
      <c r="GO13" s="632"/>
      <c r="GP13" s="632"/>
      <c r="GQ13" s="632"/>
      <c r="GR13" s="632"/>
      <c r="GS13" s="632"/>
      <c r="GT13" s="632"/>
      <c r="GU13" s="632"/>
      <c r="GV13" s="632"/>
      <c r="GW13" s="632"/>
      <c r="GX13" s="632"/>
      <c r="GY13" s="632" t="s">
        <v>299</v>
      </c>
      <c r="GZ13" s="632"/>
      <c r="HA13" s="632"/>
      <c r="HB13" s="632"/>
      <c r="HC13" s="632"/>
      <c r="HD13" s="632"/>
      <c r="HE13" s="632"/>
      <c r="HF13" s="632"/>
      <c r="HG13" s="632"/>
      <c r="HH13" s="632"/>
      <c r="HI13" s="632"/>
      <c r="HJ13" s="632"/>
      <c r="HK13" s="632"/>
      <c r="HL13" s="632"/>
      <c r="HM13" s="632"/>
      <c r="HN13" s="632"/>
      <c r="HO13" s="632"/>
      <c r="HP13" s="632"/>
      <c r="HQ13" s="632"/>
      <c r="HR13" s="632"/>
      <c r="HS13" s="632"/>
      <c r="HT13" s="632"/>
      <c r="HU13" s="632"/>
      <c r="HV13" s="632"/>
      <c r="HW13" s="632"/>
      <c r="HX13" s="632"/>
      <c r="HY13" s="633" t="s">
        <v>300</v>
      </c>
      <c r="HZ13" s="634"/>
      <c r="IA13" s="634"/>
      <c r="IB13" s="634"/>
      <c r="IC13" s="634"/>
      <c r="ID13" s="634"/>
      <c r="IE13" s="634"/>
      <c r="IF13" s="634"/>
      <c r="IG13" s="634"/>
      <c r="IH13" s="634"/>
      <c r="II13" s="634"/>
      <c r="IJ13" s="634"/>
      <c r="IK13" s="634"/>
      <c r="IL13" s="634"/>
      <c r="IM13" s="634"/>
      <c r="IN13" s="634"/>
      <c r="IO13" s="634"/>
      <c r="IP13" s="634"/>
      <c r="IQ13" s="634"/>
      <c r="IR13" s="634"/>
      <c r="IS13" s="634"/>
      <c r="IT13" s="634"/>
      <c r="IU13" s="634"/>
      <c r="IV13" s="634"/>
      <c r="IW13" s="634"/>
      <c r="IX13" s="635"/>
    </row>
    <row r="14" spans="1:258" s="165" customFormat="1" ht="11.25">
      <c r="A14" s="595"/>
      <c r="B14" s="596"/>
      <c r="C14" s="596"/>
      <c r="D14" s="596"/>
      <c r="E14" s="597"/>
      <c r="F14" s="598"/>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c r="AT14" s="599"/>
      <c r="AU14" s="599"/>
      <c r="AV14" s="599"/>
      <c r="AW14" s="599"/>
      <c r="AX14" s="599"/>
      <c r="AY14" s="599"/>
      <c r="AZ14" s="599"/>
      <c r="BA14" s="599"/>
      <c r="BB14" s="599"/>
      <c r="BC14" s="599"/>
      <c r="BD14" s="599"/>
      <c r="BE14" s="599"/>
      <c r="BF14" s="599"/>
      <c r="BG14" s="599"/>
      <c r="BH14" s="599"/>
      <c r="BI14" s="599"/>
      <c r="BJ14" s="599"/>
      <c r="BK14" s="599"/>
      <c r="BL14" s="599"/>
      <c r="BM14" s="599"/>
      <c r="BN14" s="599"/>
      <c r="BO14" s="599"/>
      <c r="BP14" s="599"/>
      <c r="BQ14" s="599"/>
      <c r="BR14" s="599"/>
      <c r="BS14" s="599"/>
      <c r="BT14" s="599"/>
      <c r="BU14" s="599"/>
      <c r="BV14" s="599"/>
      <c r="BW14" s="599"/>
      <c r="BX14" s="599"/>
      <c r="BY14" s="599"/>
      <c r="BZ14" s="599"/>
      <c r="CA14" s="599"/>
      <c r="CB14" s="599"/>
      <c r="CC14" s="599"/>
      <c r="CD14" s="599"/>
      <c r="CE14" s="600"/>
      <c r="CF14" s="592"/>
      <c r="CG14" s="593"/>
      <c r="CH14" s="593"/>
      <c r="CI14" s="593"/>
      <c r="CJ14" s="593"/>
      <c r="CK14" s="593"/>
      <c r="CL14" s="593"/>
      <c r="CM14" s="593"/>
      <c r="CN14" s="593"/>
      <c r="CO14" s="593"/>
      <c r="CP14" s="593"/>
      <c r="CQ14" s="593"/>
      <c r="CR14" s="593"/>
      <c r="CS14" s="593"/>
      <c r="CT14" s="593"/>
      <c r="CU14" s="593"/>
      <c r="CV14" s="593"/>
      <c r="CW14" s="593"/>
      <c r="CX14" s="594"/>
      <c r="CY14" s="592"/>
      <c r="CZ14" s="593"/>
      <c r="DA14" s="593"/>
      <c r="DB14" s="593"/>
      <c r="DC14" s="593"/>
      <c r="DD14" s="593"/>
      <c r="DE14" s="593"/>
      <c r="DF14" s="593"/>
      <c r="DG14" s="593"/>
      <c r="DH14" s="593"/>
      <c r="DI14" s="593"/>
      <c r="DJ14" s="593"/>
      <c r="DK14" s="594"/>
      <c r="DL14" s="591"/>
      <c r="DM14" s="591"/>
      <c r="DN14" s="591"/>
      <c r="DO14" s="591"/>
      <c r="DP14" s="591"/>
      <c r="DQ14" s="591"/>
      <c r="DR14" s="591"/>
      <c r="DS14" s="591"/>
      <c r="DT14" s="591"/>
      <c r="DU14" s="591"/>
      <c r="DV14" s="591"/>
      <c r="DW14" s="591"/>
      <c r="DX14" s="591"/>
      <c r="DY14" s="620" t="s">
        <v>534</v>
      </c>
      <c r="DZ14" s="620"/>
      <c r="EA14" s="620"/>
      <c r="EB14" s="620"/>
      <c r="EC14" s="620"/>
      <c r="ED14" s="620"/>
      <c r="EE14" s="620"/>
      <c r="EF14" s="620"/>
      <c r="EG14" s="620"/>
      <c r="EH14" s="620"/>
      <c r="EI14" s="620"/>
      <c r="EJ14" s="620"/>
      <c r="EK14" s="620"/>
      <c r="EL14" s="620" t="s">
        <v>534</v>
      </c>
      <c r="EM14" s="620"/>
      <c r="EN14" s="620"/>
      <c r="EO14" s="620"/>
      <c r="EP14" s="620"/>
      <c r="EQ14" s="620"/>
      <c r="ER14" s="620"/>
      <c r="ES14" s="620"/>
      <c r="ET14" s="620"/>
      <c r="EU14" s="620"/>
      <c r="EV14" s="620"/>
      <c r="EW14" s="620"/>
      <c r="EX14" s="620"/>
      <c r="EY14" s="620" t="s">
        <v>534</v>
      </c>
      <c r="EZ14" s="620"/>
      <c r="FA14" s="620"/>
      <c r="FB14" s="620"/>
      <c r="FC14" s="620"/>
      <c r="FD14" s="620"/>
      <c r="FE14" s="620"/>
      <c r="FF14" s="620"/>
      <c r="FG14" s="620"/>
      <c r="FH14" s="620"/>
      <c r="FI14" s="620"/>
      <c r="FJ14" s="620"/>
      <c r="FK14" s="620"/>
      <c r="FL14" s="620" t="s">
        <v>570</v>
      </c>
      <c r="FM14" s="620"/>
      <c r="FN14" s="620"/>
      <c r="FO14" s="620"/>
      <c r="FP14" s="620"/>
      <c r="FQ14" s="620"/>
      <c r="FR14" s="620"/>
      <c r="FS14" s="620"/>
      <c r="FT14" s="620"/>
      <c r="FU14" s="620"/>
      <c r="FV14" s="620"/>
      <c r="FW14" s="620"/>
      <c r="FX14" s="620"/>
      <c r="FY14" s="620" t="s">
        <v>534</v>
      </c>
      <c r="FZ14" s="620"/>
      <c r="GA14" s="620"/>
      <c r="GB14" s="620"/>
      <c r="GC14" s="620"/>
      <c r="GD14" s="620"/>
      <c r="GE14" s="620"/>
      <c r="GF14" s="620"/>
      <c r="GG14" s="620"/>
      <c r="GH14" s="620"/>
      <c r="GI14" s="620"/>
      <c r="GJ14" s="620"/>
      <c r="GK14" s="620"/>
      <c r="GL14" s="620" t="s">
        <v>570</v>
      </c>
      <c r="GM14" s="620"/>
      <c r="GN14" s="620"/>
      <c r="GO14" s="620"/>
      <c r="GP14" s="620"/>
      <c r="GQ14" s="620"/>
      <c r="GR14" s="620"/>
      <c r="GS14" s="620"/>
      <c r="GT14" s="620"/>
      <c r="GU14" s="620"/>
      <c r="GV14" s="620"/>
      <c r="GW14" s="620"/>
      <c r="GX14" s="620"/>
      <c r="GY14" s="620" t="s">
        <v>534</v>
      </c>
      <c r="GZ14" s="620"/>
      <c r="HA14" s="620"/>
      <c r="HB14" s="620"/>
      <c r="HC14" s="620"/>
      <c r="HD14" s="620"/>
      <c r="HE14" s="620"/>
      <c r="HF14" s="620"/>
      <c r="HG14" s="620"/>
      <c r="HH14" s="620"/>
      <c r="HI14" s="620"/>
      <c r="HJ14" s="620"/>
      <c r="HK14" s="620"/>
      <c r="HL14" s="620" t="s">
        <v>570</v>
      </c>
      <c r="HM14" s="620"/>
      <c r="HN14" s="620"/>
      <c r="HO14" s="620"/>
      <c r="HP14" s="620"/>
      <c r="HQ14" s="620"/>
      <c r="HR14" s="620"/>
      <c r="HS14" s="620"/>
      <c r="HT14" s="620"/>
      <c r="HU14" s="620"/>
      <c r="HV14" s="620"/>
      <c r="HW14" s="620"/>
      <c r="HX14" s="620"/>
      <c r="HY14" s="620" t="s">
        <v>534</v>
      </c>
      <c r="HZ14" s="620"/>
      <c r="IA14" s="620"/>
      <c r="IB14" s="620"/>
      <c r="IC14" s="620"/>
      <c r="ID14" s="620"/>
      <c r="IE14" s="620"/>
      <c r="IF14" s="620"/>
      <c r="IG14" s="620"/>
      <c r="IH14" s="620"/>
      <c r="II14" s="620"/>
      <c r="IJ14" s="620"/>
      <c r="IK14" s="620"/>
      <c r="IL14" s="620" t="s">
        <v>570</v>
      </c>
      <c r="IM14" s="620"/>
      <c r="IN14" s="620"/>
      <c r="IO14" s="620"/>
      <c r="IP14" s="620"/>
      <c r="IQ14" s="620"/>
      <c r="IR14" s="620"/>
      <c r="IS14" s="620"/>
      <c r="IT14" s="620"/>
      <c r="IU14" s="620"/>
      <c r="IV14" s="620"/>
      <c r="IW14" s="620"/>
      <c r="IX14" s="620"/>
    </row>
    <row r="15" spans="1:258" s="165" customFormat="1" ht="11.25">
      <c r="A15" s="628">
        <v>1</v>
      </c>
      <c r="B15" s="629"/>
      <c r="C15" s="629"/>
      <c r="D15" s="629"/>
      <c r="E15" s="630"/>
      <c r="F15" s="628">
        <v>2</v>
      </c>
      <c r="G15" s="629"/>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29"/>
      <c r="BW15" s="629"/>
      <c r="BX15" s="629"/>
      <c r="BY15" s="629"/>
      <c r="BZ15" s="629"/>
      <c r="CA15" s="629"/>
      <c r="CB15" s="629"/>
      <c r="CC15" s="629"/>
      <c r="CD15" s="629"/>
      <c r="CE15" s="630"/>
      <c r="CF15" s="628">
        <v>3</v>
      </c>
      <c r="CG15" s="629"/>
      <c r="CH15" s="629"/>
      <c r="CI15" s="629"/>
      <c r="CJ15" s="629"/>
      <c r="CK15" s="629"/>
      <c r="CL15" s="629"/>
      <c r="CM15" s="629"/>
      <c r="CN15" s="629"/>
      <c r="CO15" s="629"/>
      <c r="CP15" s="629"/>
      <c r="CQ15" s="629"/>
      <c r="CR15" s="629"/>
      <c r="CS15" s="629"/>
      <c r="CT15" s="629"/>
      <c r="CU15" s="629"/>
      <c r="CV15" s="629"/>
      <c r="CW15" s="629"/>
      <c r="CX15" s="630"/>
      <c r="CY15" s="628">
        <v>4</v>
      </c>
      <c r="CZ15" s="629"/>
      <c r="DA15" s="629"/>
      <c r="DB15" s="629"/>
      <c r="DC15" s="629"/>
      <c r="DD15" s="629"/>
      <c r="DE15" s="629"/>
      <c r="DF15" s="629"/>
      <c r="DG15" s="629"/>
      <c r="DH15" s="629"/>
      <c r="DI15" s="629"/>
      <c r="DJ15" s="629"/>
      <c r="DK15" s="630"/>
      <c r="DL15" s="627">
        <v>5</v>
      </c>
      <c r="DM15" s="627"/>
      <c r="DN15" s="627"/>
      <c r="DO15" s="627"/>
      <c r="DP15" s="627"/>
      <c r="DQ15" s="627"/>
      <c r="DR15" s="627"/>
      <c r="DS15" s="627"/>
      <c r="DT15" s="627"/>
      <c r="DU15" s="627"/>
      <c r="DV15" s="627"/>
      <c r="DW15" s="627"/>
      <c r="DX15" s="627"/>
      <c r="DY15" s="627">
        <v>4</v>
      </c>
      <c r="DZ15" s="627"/>
      <c r="EA15" s="627"/>
      <c r="EB15" s="627"/>
      <c r="EC15" s="627"/>
      <c r="ED15" s="627"/>
      <c r="EE15" s="627"/>
      <c r="EF15" s="627"/>
      <c r="EG15" s="627"/>
      <c r="EH15" s="627"/>
      <c r="EI15" s="627"/>
      <c r="EJ15" s="627"/>
      <c r="EK15" s="627"/>
      <c r="EL15" s="627">
        <v>5</v>
      </c>
      <c r="EM15" s="627"/>
      <c r="EN15" s="627"/>
      <c r="EO15" s="627"/>
      <c r="EP15" s="627"/>
      <c r="EQ15" s="627"/>
      <c r="ER15" s="627"/>
      <c r="ES15" s="627"/>
      <c r="ET15" s="627"/>
      <c r="EU15" s="627"/>
      <c r="EV15" s="627"/>
      <c r="EW15" s="627"/>
      <c r="EX15" s="627"/>
      <c r="EY15" s="627">
        <v>6</v>
      </c>
      <c r="EZ15" s="627"/>
      <c r="FA15" s="627"/>
      <c r="FB15" s="627"/>
      <c r="FC15" s="627"/>
      <c r="FD15" s="627"/>
      <c r="FE15" s="627"/>
      <c r="FF15" s="627"/>
      <c r="FG15" s="627"/>
      <c r="FH15" s="627"/>
      <c r="FI15" s="627"/>
      <c r="FJ15" s="627"/>
      <c r="FK15" s="627"/>
      <c r="FL15" s="627">
        <v>6</v>
      </c>
      <c r="FM15" s="627"/>
      <c r="FN15" s="627"/>
      <c r="FO15" s="627"/>
      <c r="FP15" s="627"/>
      <c r="FQ15" s="627"/>
      <c r="FR15" s="627"/>
      <c r="FS15" s="627"/>
      <c r="FT15" s="627"/>
      <c r="FU15" s="627"/>
      <c r="FV15" s="627"/>
      <c r="FW15" s="627"/>
      <c r="FX15" s="627"/>
      <c r="FY15" s="627">
        <v>7</v>
      </c>
      <c r="FZ15" s="627"/>
      <c r="GA15" s="627"/>
      <c r="GB15" s="627"/>
      <c r="GC15" s="627"/>
      <c r="GD15" s="627"/>
      <c r="GE15" s="627"/>
      <c r="GF15" s="627"/>
      <c r="GG15" s="627"/>
      <c r="GH15" s="627"/>
      <c r="GI15" s="627"/>
      <c r="GJ15" s="627"/>
      <c r="GK15" s="627"/>
      <c r="GL15" s="627">
        <v>7</v>
      </c>
      <c r="GM15" s="627"/>
      <c r="GN15" s="627"/>
      <c r="GO15" s="627"/>
      <c r="GP15" s="627"/>
      <c r="GQ15" s="627"/>
      <c r="GR15" s="627"/>
      <c r="GS15" s="627"/>
      <c r="GT15" s="627"/>
      <c r="GU15" s="627"/>
      <c r="GV15" s="627"/>
      <c r="GW15" s="627"/>
      <c r="GX15" s="627"/>
      <c r="GY15" s="627">
        <v>8</v>
      </c>
      <c r="GZ15" s="627"/>
      <c r="HA15" s="627"/>
      <c r="HB15" s="627"/>
      <c r="HC15" s="627"/>
      <c r="HD15" s="627"/>
      <c r="HE15" s="627"/>
      <c r="HF15" s="627"/>
      <c r="HG15" s="627"/>
      <c r="HH15" s="627"/>
      <c r="HI15" s="627"/>
      <c r="HJ15" s="627"/>
      <c r="HK15" s="627"/>
      <c r="HL15" s="627">
        <v>8</v>
      </c>
      <c r="HM15" s="627"/>
      <c r="HN15" s="627"/>
      <c r="HO15" s="627"/>
      <c r="HP15" s="627"/>
      <c r="HQ15" s="627"/>
      <c r="HR15" s="627"/>
      <c r="HS15" s="627"/>
      <c r="HT15" s="627"/>
      <c r="HU15" s="627"/>
      <c r="HV15" s="627"/>
      <c r="HW15" s="627"/>
      <c r="HX15" s="627"/>
      <c r="HY15" s="627">
        <v>9</v>
      </c>
      <c r="HZ15" s="627"/>
      <c r="IA15" s="627"/>
      <c r="IB15" s="627"/>
      <c r="IC15" s="627"/>
      <c r="ID15" s="627"/>
      <c r="IE15" s="627"/>
      <c r="IF15" s="627"/>
      <c r="IG15" s="627"/>
      <c r="IH15" s="627"/>
      <c r="II15" s="627"/>
      <c r="IJ15" s="627"/>
      <c r="IK15" s="627"/>
      <c r="IL15" s="627">
        <v>9</v>
      </c>
      <c r="IM15" s="627"/>
      <c r="IN15" s="627"/>
      <c r="IO15" s="627"/>
      <c r="IP15" s="627"/>
      <c r="IQ15" s="627"/>
      <c r="IR15" s="627"/>
      <c r="IS15" s="627"/>
      <c r="IT15" s="627"/>
      <c r="IU15" s="627"/>
      <c r="IV15" s="627"/>
      <c r="IW15" s="627"/>
      <c r="IX15" s="627"/>
    </row>
    <row r="16" spans="1:258" s="165" customFormat="1" ht="11.25">
      <c r="A16" s="595" t="s">
        <v>66</v>
      </c>
      <c r="B16" s="596"/>
      <c r="C16" s="596"/>
      <c r="D16" s="596"/>
      <c r="E16" s="597"/>
      <c r="F16" s="598" t="s">
        <v>442</v>
      </c>
      <c r="G16" s="599"/>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c r="AT16" s="599"/>
      <c r="AU16" s="599"/>
      <c r="AV16" s="599"/>
      <c r="AW16" s="599"/>
      <c r="AX16" s="599"/>
      <c r="AY16" s="599"/>
      <c r="AZ16" s="599"/>
      <c r="BA16" s="599"/>
      <c r="BB16" s="599"/>
      <c r="BC16" s="599"/>
      <c r="BD16" s="599"/>
      <c r="BE16" s="599"/>
      <c r="BF16" s="599"/>
      <c r="BG16" s="599"/>
      <c r="BH16" s="599"/>
      <c r="BI16" s="599"/>
      <c r="BJ16" s="599"/>
      <c r="BK16" s="599"/>
      <c r="BL16" s="599"/>
      <c r="BM16" s="599"/>
      <c r="BN16" s="599"/>
      <c r="BO16" s="599"/>
      <c r="BP16" s="599"/>
      <c r="BQ16" s="599"/>
      <c r="BR16" s="599"/>
      <c r="BS16" s="599"/>
      <c r="BT16" s="599"/>
      <c r="BU16" s="599"/>
      <c r="BV16" s="599"/>
      <c r="BW16" s="599"/>
      <c r="BX16" s="599"/>
      <c r="BY16" s="599"/>
      <c r="BZ16" s="599"/>
      <c r="CA16" s="599"/>
      <c r="CB16" s="599"/>
      <c r="CC16" s="599"/>
      <c r="CD16" s="599"/>
      <c r="CE16" s="600"/>
      <c r="CF16" s="592" t="s">
        <v>428</v>
      </c>
      <c r="CG16" s="593"/>
      <c r="CH16" s="593"/>
      <c r="CI16" s="593"/>
      <c r="CJ16" s="593"/>
      <c r="CK16" s="593"/>
      <c r="CL16" s="593"/>
      <c r="CM16" s="593"/>
      <c r="CN16" s="593"/>
      <c r="CO16" s="593"/>
      <c r="CP16" s="593"/>
      <c r="CQ16" s="593"/>
      <c r="CR16" s="593"/>
      <c r="CS16" s="593"/>
      <c r="CT16" s="593"/>
      <c r="CU16" s="593"/>
      <c r="CV16" s="593"/>
      <c r="CW16" s="593"/>
      <c r="CX16" s="594"/>
      <c r="CY16" s="592"/>
      <c r="CZ16" s="593"/>
      <c r="DA16" s="593"/>
      <c r="DB16" s="593"/>
      <c r="DC16" s="593"/>
      <c r="DD16" s="593"/>
      <c r="DE16" s="593"/>
      <c r="DF16" s="593"/>
      <c r="DG16" s="593"/>
      <c r="DH16" s="593"/>
      <c r="DI16" s="593"/>
      <c r="DJ16" s="593"/>
      <c r="DK16" s="594"/>
      <c r="DL16" s="591"/>
      <c r="DM16" s="591"/>
      <c r="DN16" s="591"/>
      <c r="DO16" s="591"/>
      <c r="DP16" s="591"/>
      <c r="DQ16" s="591"/>
      <c r="DR16" s="591"/>
      <c r="DS16" s="591"/>
      <c r="DT16" s="591"/>
      <c r="DU16" s="591"/>
      <c r="DV16" s="591"/>
      <c r="DW16" s="591"/>
      <c r="DX16" s="591"/>
      <c r="DY16" s="620">
        <v>629397.69953104295</v>
      </c>
      <c r="DZ16" s="620"/>
      <c r="EA16" s="620"/>
      <c r="EB16" s="620"/>
      <c r="EC16" s="620"/>
      <c r="ED16" s="620"/>
      <c r="EE16" s="620"/>
      <c r="EF16" s="620"/>
      <c r="EG16" s="620"/>
      <c r="EH16" s="620"/>
      <c r="EI16" s="620"/>
      <c r="EJ16" s="620"/>
      <c r="EK16" s="620"/>
      <c r="EL16" s="620">
        <v>673642.70790200005</v>
      </c>
      <c r="EM16" s="620"/>
      <c r="EN16" s="620"/>
      <c r="EO16" s="620"/>
      <c r="EP16" s="620"/>
      <c r="EQ16" s="620"/>
      <c r="ER16" s="620"/>
      <c r="ES16" s="620"/>
      <c r="ET16" s="620"/>
      <c r="EU16" s="620"/>
      <c r="EV16" s="620"/>
      <c r="EW16" s="620"/>
      <c r="EX16" s="620"/>
      <c r="EY16" s="620">
        <v>679051.96219747595</v>
      </c>
      <c r="EZ16" s="620"/>
      <c r="FA16" s="620"/>
      <c r="FB16" s="620"/>
      <c r="FC16" s="620"/>
      <c r="FD16" s="620"/>
      <c r="FE16" s="620"/>
      <c r="FF16" s="620"/>
      <c r="FG16" s="620"/>
      <c r="FH16" s="620"/>
      <c r="FI16" s="620"/>
      <c r="FJ16" s="620"/>
      <c r="FK16" s="620"/>
      <c r="FL16" s="618">
        <v>603512.94999999995</v>
      </c>
      <c r="FM16" s="618"/>
      <c r="FN16" s="618"/>
      <c r="FO16" s="618"/>
      <c r="FP16" s="618"/>
      <c r="FQ16" s="618"/>
      <c r="FR16" s="618"/>
      <c r="FS16" s="618"/>
      <c r="FT16" s="618"/>
      <c r="FU16" s="618"/>
      <c r="FV16" s="618"/>
      <c r="FW16" s="618"/>
      <c r="FX16" s="618"/>
      <c r="FY16" s="620">
        <v>683378.42043747602</v>
      </c>
      <c r="FZ16" s="620"/>
      <c r="GA16" s="620"/>
      <c r="GB16" s="620"/>
      <c r="GC16" s="620"/>
      <c r="GD16" s="620"/>
      <c r="GE16" s="620"/>
      <c r="GF16" s="620"/>
      <c r="GG16" s="620"/>
      <c r="GH16" s="620"/>
      <c r="GI16" s="620"/>
      <c r="GJ16" s="620"/>
      <c r="GK16" s="620"/>
      <c r="GL16" s="618">
        <v>623586.91</v>
      </c>
      <c r="GM16" s="618"/>
      <c r="GN16" s="618"/>
      <c r="GO16" s="618"/>
      <c r="GP16" s="618"/>
      <c r="GQ16" s="618"/>
      <c r="GR16" s="618"/>
      <c r="GS16" s="618"/>
      <c r="GT16" s="618"/>
      <c r="GU16" s="618"/>
      <c r="GV16" s="618"/>
      <c r="GW16" s="618"/>
      <c r="GX16" s="618"/>
      <c r="GY16" s="620">
        <v>704301.87667280098</v>
      </c>
      <c r="GZ16" s="620"/>
      <c r="HA16" s="620"/>
      <c r="HB16" s="620"/>
      <c r="HC16" s="620"/>
      <c r="HD16" s="620"/>
      <c r="HE16" s="620"/>
      <c r="HF16" s="620"/>
      <c r="HG16" s="620"/>
      <c r="HH16" s="620"/>
      <c r="HI16" s="620"/>
      <c r="HJ16" s="620"/>
      <c r="HK16" s="620"/>
      <c r="HL16" s="618">
        <v>639553.79</v>
      </c>
      <c r="HM16" s="618"/>
      <c r="HN16" s="618"/>
      <c r="HO16" s="618"/>
      <c r="HP16" s="618"/>
      <c r="HQ16" s="618"/>
      <c r="HR16" s="618"/>
      <c r="HS16" s="618"/>
      <c r="HT16" s="618"/>
      <c r="HU16" s="618"/>
      <c r="HV16" s="618"/>
      <c r="HW16" s="618"/>
      <c r="HX16" s="618"/>
      <c r="HY16" s="620">
        <v>711387.49321680097</v>
      </c>
      <c r="HZ16" s="620"/>
      <c r="IA16" s="620"/>
      <c r="IB16" s="620"/>
      <c r="IC16" s="620"/>
      <c r="ID16" s="620"/>
      <c r="IE16" s="620"/>
      <c r="IF16" s="620"/>
      <c r="IG16" s="620"/>
      <c r="IH16" s="620"/>
      <c r="II16" s="620"/>
      <c r="IJ16" s="620"/>
      <c r="IK16" s="620"/>
      <c r="IL16" s="618">
        <v>643402.38</v>
      </c>
      <c r="IM16" s="618"/>
      <c r="IN16" s="618"/>
      <c r="IO16" s="618"/>
      <c r="IP16" s="618"/>
      <c r="IQ16" s="618"/>
      <c r="IR16" s="618"/>
      <c r="IS16" s="618"/>
      <c r="IT16" s="618"/>
      <c r="IU16" s="618"/>
      <c r="IV16" s="618"/>
      <c r="IW16" s="618"/>
      <c r="IX16" s="618"/>
    </row>
    <row r="17" spans="1:258" s="165" customFormat="1" ht="27.75" customHeight="1">
      <c r="A17" s="595" t="s">
        <v>407</v>
      </c>
      <c r="B17" s="596"/>
      <c r="C17" s="596"/>
      <c r="D17" s="596"/>
      <c r="E17" s="597"/>
      <c r="F17" s="598" t="s">
        <v>405</v>
      </c>
      <c r="G17" s="599"/>
      <c r="H17" s="599"/>
      <c r="I17" s="599"/>
      <c r="J17" s="599"/>
      <c r="K17" s="599"/>
      <c r="L17" s="599"/>
      <c r="M17" s="599"/>
      <c r="N17" s="599"/>
      <c r="O17" s="599"/>
      <c r="P17" s="599"/>
      <c r="Q17" s="599"/>
      <c r="R17" s="599"/>
      <c r="S17" s="599"/>
      <c r="T17" s="599"/>
      <c r="U17" s="599"/>
      <c r="V17" s="599"/>
      <c r="W17" s="599"/>
      <c r="X17" s="599"/>
      <c r="Y17" s="599"/>
      <c r="Z17" s="599"/>
      <c r="AA17" s="599"/>
      <c r="AB17" s="599"/>
      <c r="AC17" s="599"/>
      <c r="AD17" s="599"/>
      <c r="AE17" s="599"/>
      <c r="AF17" s="599"/>
      <c r="AG17" s="599"/>
      <c r="AH17" s="599"/>
      <c r="AI17" s="599"/>
      <c r="AJ17" s="599"/>
      <c r="AK17" s="599"/>
      <c r="AL17" s="599"/>
      <c r="AM17" s="599"/>
      <c r="AN17" s="599"/>
      <c r="AO17" s="599"/>
      <c r="AP17" s="599"/>
      <c r="AQ17" s="599"/>
      <c r="AR17" s="599"/>
      <c r="AS17" s="599"/>
      <c r="AT17" s="599"/>
      <c r="AU17" s="599"/>
      <c r="AV17" s="599"/>
      <c r="AW17" s="599"/>
      <c r="AX17" s="599"/>
      <c r="AY17" s="599"/>
      <c r="AZ17" s="599"/>
      <c r="BA17" s="599"/>
      <c r="BB17" s="599"/>
      <c r="BC17" s="599"/>
      <c r="BD17" s="599"/>
      <c r="BE17" s="599"/>
      <c r="BF17" s="599"/>
      <c r="BG17" s="599"/>
      <c r="BH17" s="599"/>
      <c r="BI17" s="599"/>
      <c r="BJ17" s="599"/>
      <c r="BK17" s="599"/>
      <c r="BL17" s="599"/>
      <c r="BM17" s="599"/>
      <c r="BN17" s="599"/>
      <c r="BO17" s="599"/>
      <c r="BP17" s="599"/>
      <c r="BQ17" s="599"/>
      <c r="BR17" s="599"/>
      <c r="BS17" s="599"/>
      <c r="BT17" s="599"/>
      <c r="BU17" s="599"/>
      <c r="BV17" s="599"/>
      <c r="BW17" s="599"/>
      <c r="BX17" s="599"/>
      <c r="BY17" s="599"/>
      <c r="BZ17" s="599"/>
      <c r="CA17" s="599"/>
      <c r="CB17" s="599"/>
      <c r="CC17" s="599"/>
      <c r="CD17" s="599"/>
      <c r="CE17" s="600"/>
      <c r="CF17" s="592" t="s">
        <v>406</v>
      </c>
      <c r="CG17" s="593"/>
      <c r="CH17" s="593"/>
      <c r="CI17" s="593"/>
      <c r="CJ17" s="593"/>
      <c r="CK17" s="593"/>
      <c r="CL17" s="593"/>
      <c r="CM17" s="593"/>
      <c r="CN17" s="593"/>
      <c r="CO17" s="593"/>
      <c r="CP17" s="593"/>
      <c r="CQ17" s="593"/>
      <c r="CR17" s="593"/>
      <c r="CS17" s="593"/>
      <c r="CT17" s="593"/>
      <c r="CU17" s="593"/>
      <c r="CV17" s="593"/>
      <c r="CW17" s="593"/>
      <c r="CX17" s="594"/>
      <c r="CY17" s="592"/>
      <c r="CZ17" s="593"/>
      <c r="DA17" s="593"/>
      <c r="DB17" s="593"/>
      <c r="DC17" s="593"/>
      <c r="DD17" s="593"/>
      <c r="DE17" s="593"/>
      <c r="DF17" s="593"/>
      <c r="DG17" s="593"/>
      <c r="DH17" s="593"/>
      <c r="DI17" s="593"/>
      <c r="DJ17" s="593"/>
      <c r="DK17" s="594"/>
      <c r="DL17" s="591"/>
      <c r="DM17" s="591"/>
      <c r="DN17" s="591"/>
      <c r="DO17" s="591"/>
      <c r="DP17" s="591"/>
      <c r="DQ17" s="591"/>
      <c r="DR17" s="591"/>
      <c r="DS17" s="591"/>
      <c r="DT17" s="591"/>
      <c r="DU17" s="591"/>
      <c r="DV17" s="591"/>
      <c r="DW17" s="591"/>
      <c r="DX17" s="591"/>
      <c r="DY17" s="619">
        <v>36.65</v>
      </c>
      <c r="DZ17" s="591"/>
      <c r="EA17" s="591"/>
      <c r="EB17" s="591"/>
      <c r="EC17" s="591"/>
      <c r="ED17" s="591"/>
      <c r="EE17" s="591"/>
      <c r="EF17" s="591"/>
      <c r="EG17" s="591"/>
      <c r="EH17" s="591"/>
      <c r="EI17" s="591"/>
      <c r="EJ17" s="591"/>
      <c r="EK17" s="591"/>
      <c r="EL17" s="619">
        <v>34.78</v>
      </c>
      <c r="EM17" s="591"/>
      <c r="EN17" s="591"/>
      <c r="EO17" s="591"/>
      <c r="EP17" s="591"/>
      <c r="EQ17" s="591"/>
      <c r="ER17" s="591"/>
      <c r="ES17" s="591"/>
      <c r="ET17" s="591"/>
      <c r="EU17" s="591"/>
      <c r="EV17" s="591"/>
      <c r="EW17" s="591"/>
      <c r="EX17" s="591"/>
      <c r="EY17" s="619">
        <v>34.6</v>
      </c>
      <c r="EZ17" s="591"/>
      <c r="FA17" s="591"/>
      <c r="FB17" s="591"/>
      <c r="FC17" s="591"/>
      <c r="FD17" s="591"/>
      <c r="FE17" s="591"/>
      <c r="FF17" s="591"/>
      <c r="FG17" s="591"/>
      <c r="FH17" s="591"/>
      <c r="FI17" s="591"/>
      <c r="FJ17" s="591"/>
      <c r="FK17" s="591"/>
      <c r="FL17" s="604">
        <v>39.299999999999997</v>
      </c>
      <c r="FM17" s="605"/>
      <c r="FN17" s="605"/>
      <c r="FO17" s="605"/>
      <c r="FP17" s="605"/>
      <c r="FQ17" s="605"/>
      <c r="FR17" s="605"/>
      <c r="FS17" s="605"/>
      <c r="FT17" s="605"/>
      <c r="FU17" s="605"/>
      <c r="FV17" s="605"/>
      <c r="FW17" s="605"/>
      <c r="FX17" s="605"/>
      <c r="FY17" s="619">
        <v>34.51</v>
      </c>
      <c r="FZ17" s="591"/>
      <c r="GA17" s="591"/>
      <c r="GB17" s="591"/>
      <c r="GC17" s="591"/>
      <c r="GD17" s="591"/>
      <c r="GE17" s="591"/>
      <c r="GF17" s="591"/>
      <c r="GG17" s="591"/>
      <c r="GH17" s="591"/>
      <c r="GI17" s="591"/>
      <c r="GJ17" s="591"/>
      <c r="GK17" s="591"/>
      <c r="GL17" s="604">
        <v>39.1</v>
      </c>
      <c r="GM17" s="605"/>
      <c r="GN17" s="605"/>
      <c r="GO17" s="605"/>
      <c r="GP17" s="605"/>
      <c r="GQ17" s="605"/>
      <c r="GR17" s="605"/>
      <c r="GS17" s="605"/>
      <c r="GT17" s="605"/>
      <c r="GU17" s="605"/>
      <c r="GV17" s="605"/>
      <c r="GW17" s="605"/>
      <c r="GX17" s="605"/>
      <c r="GY17" s="619">
        <v>34.58</v>
      </c>
      <c r="GZ17" s="591"/>
      <c r="HA17" s="591"/>
      <c r="HB17" s="591"/>
      <c r="HC17" s="591"/>
      <c r="HD17" s="591"/>
      <c r="HE17" s="591"/>
      <c r="HF17" s="591"/>
      <c r="HG17" s="591"/>
      <c r="HH17" s="591"/>
      <c r="HI17" s="591"/>
      <c r="HJ17" s="591"/>
      <c r="HK17" s="591"/>
      <c r="HL17" s="604">
        <v>38.6</v>
      </c>
      <c r="HM17" s="605"/>
      <c r="HN17" s="605"/>
      <c r="HO17" s="605"/>
      <c r="HP17" s="605"/>
      <c r="HQ17" s="605"/>
      <c r="HR17" s="605"/>
      <c r="HS17" s="605"/>
      <c r="HT17" s="605"/>
      <c r="HU17" s="605"/>
      <c r="HV17" s="605"/>
      <c r="HW17" s="605"/>
      <c r="HX17" s="605"/>
      <c r="HY17" s="619">
        <v>34.43</v>
      </c>
      <c r="HZ17" s="591"/>
      <c r="IA17" s="591"/>
      <c r="IB17" s="591"/>
      <c r="IC17" s="591"/>
      <c r="ID17" s="591"/>
      <c r="IE17" s="591"/>
      <c r="IF17" s="591"/>
      <c r="IG17" s="591"/>
      <c r="IH17" s="591"/>
      <c r="II17" s="591"/>
      <c r="IJ17" s="591"/>
      <c r="IK17" s="591"/>
      <c r="IL17" s="604">
        <v>37.5</v>
      </c>
      <c r="IM17" s="605"/>
      <c r="IN17" s="605"/>
      <c r="IO17" s="605"/>
      <c r="IP17" s="605"/>
      <c r="IQ17" s="605"/>
      <c r="IR17" s="605"/>
      <c r="IS17" s="605"/>
      <c r="IT17" s="605"/>
      <c r="IU17" s="605"/>
      <c r="IV17" s="605"/>
      <c r="IW17" s="605"/>
      <c r="IX17" s="605"/>
    </row>
    <row r="18" spans="1:258" s="165" customFormat="1" ht="29.25" customHeight="1">
      <c r="A18" s="606" t="s">
        <v>411</v>
      </c>
      <c r="B18" s="607"/>
      <c r="C18" s="607"/>
      <c r="D18" s="607"/>
      <c r="E18" s="608"/>
      <c r="F18" s="612" t="s">
        <v>408</v>
      </c>
      <c r="G18" s="613"/>
      <c r="H18" s="613"/>
      <c r="I18" s="613"/>
      <c r="J18" s="613"/>
      <c r="K18" s="613"/>
      <c r="L18" s="613"/>
      <c r="M18" s="613"/>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4"/>
      <c r="CF18" s="592" t="s">
        <v>409</v>
      </c>
      <c r="CG18" s="593"/>
      <c r="CH18" s="593"/>
      <c r="CI18" s="593"/>
      <c r="CJ18" s="593"/>
      <c r="CK18" s="593"/>
      <c r="CL18" s="593"/>
      <c r="CM18" s="593"/>
      <c r="CN18" s="593"/>
      <c r="CO18" s="593"/>
      <c r="CP18" s="593"/>
      <c r="CQ18" s="593"/>
      <c r="CR18" s="593"/>
      <c r="CS18" s="593"/>
      <c r="CT18" s="593"/>
      <c r="CU18" s="593"/>
      <c r="CV18" s="593"/>
      <c r="CW18" s="593"/>
      <c r="CX18" s="594"/>
      <c r="CY18" s="592"/>
      <c r="CZ18" s="593"/>
      <c r="DA18" s="593"/>
      <c r="DB18" s="593"/>
      <c r="DC18" s="593"/>
      <c r="DD18" s="593"/>
      <c r="DE18" s="593"/>
      <c r="DF18" s="593"/>
      <c r="DG18" s="593"/>
      <c r="DH18" s="593"/>
      <c r="DI18" s="593"/>
      <c r="DJ18" s="593"/>
      <c r="DK18" s="594"/>
      <c r="DL18" s="591"/>
      <c r="DM18" s="591"/>
      <c r="DN18" s="591"/>
      <c r="DO18" s="591"/>
      <c r="DP18" s="591"/>
      <c r="DQ18" s="591"/>
      <c r="DR18" s="591"/>
      <c r="DS18" s="591"/>
      <c r="DT18" s="591"/>
      <c r="DU18" s="591"/>
      <c r="DV18" s="591"/>
      <c r="DW18" s="591"/>
      <c r="DX18" s="591"/>
      <c r="DY18" s="626">
        <v>0.18514</v>
      </c>
      <c r="DZ18" s="626"/>
      <c r="EA18" s="626"/>
      <c r="EB18" s="626"/>
      <c r="EC18" s="626"/>
      <c r="ED18" s="626"/>
      <c r="EE18" s="626"/>
      <c r="EF18" s="626"/>
      <c r="EG18" s="626"/>
      <c r="EH18" s="626"/>
      <c r="EI18" s="626"/>
      <c r="EJ18" s="626"/>
      <c r="EK18" s="626"/>
      <c r="EL18" s="626">
        <v>0.18057999999999999</v>
      </c>
      <c r="EM18" s="626"/>
      <c r="EN18" s="626"/>
      <c r="EO18" s="626"/>
      <c r="EP18" s="626"/>
      <c r="EQ18" s="626"/>
      <c r="ER18" s="626"/>
      <c r="ES18" s="626"/>
      <c r="ET18" s="626"/>
      <c r="EU18" s="626"/>
      <c r="EV18" s="626"/>
      <c r="EW18" s="626"/>
      <c r="EX18" s="626"/>
      <c r="EY18" s="626">
        <v>0.17996000000000001</v>
      </c>
      <c r="EZ18" s="626"/>
      <c r="FA18" s="626"/>
      <c r="FB18" s="626"/>
      <c r="FC18" s="626"/>
      <c r="FD18" s="626"/>
      <c r="FE18" s="626"/>
      <c r="FF18" s="626"/>
      <c r="FG18" s="626"/>
      <c r="FH18" s="626"/>
      <c r="FI18" s="626"/>
      <c r="FJ18" s="626"/>
      <c r="FK18" s="626"/>
      <c r="FL18" s="624">
        <v>0.17674000000000001</v>
      </c>
      <c r="FM18" s="624"/>
      <c r="FN18" s="624"/>
      <c r="FO18" s="624"/>
      <c r="FP18" s="624"/>
      <c r="FQ18" s="624"/>
      <c r="FR18" s="624"/>
      <c r="FS18" s="624"/>
      <c r="FT18" s="624"/>
      <c r="FU18" s="624"/>
      <c r="FV18" s="624"/>
      <c r="FW18" s="624"/>
      <c r="FX18" s="624"/>
      <c r="FY18" s="626">
        <v>0.17976</v>
      </c>
      <c r="FZ18" s="626"/>
      <c r="GA18" s="626"/>
      <c r="GB18" s="626"/>
      <c r="GC18" s="626"/>
      <c r="GD18" s="626"/>
      <c r="GE18" s="626"/>
      <c r="GF18" s="626"/>
      <c r="GG18" s="626"/>
      <c r="GH18" s="626"/>
      <c r="GI18" s="626"/>
      <c r="GJ18" s="626"/>
      <c r="GK18" s="626"/>
      <c r="GL18" s="624">
        <v>0.17560000000000001</v>
      </c>
      <c r="GM18" s="624"/>
      <c r="GN18" s="624"/>
      <c r="GO18" s="624"/>
      <c r="GP18" s="624"/>
      <c r="GQ18" s="624"/>
      <c r="GR18" s="624"/>
      <c r="GS18" s="624"/>
      <c r="GT18" s="624"/>
      <c r="GU18" s="624"/>
      <c r="GV18" s="624"/>
      <c r="GW18" s="624"/>
      <c r="GX18" s="624"/>
      <c r="GY18" s="626">
        <v>0.17921999999999999</v>
      </c>
      <c r="GZ18" s="626"/>
      <c r="HA18" s="626"/>
      <c r="HB18" s="626"/>
      <c r="HC18" s="626"/>
      <c r="HD18" s="626"/>
      <c r="HE18" s="626"/>
      <c r="HF18" s="626"/>
      <c r="HG18" s="626"/>
      <c r="HH18" s="626"/>
      <c r="HI18" s="626"/>
      <c r="HJ18" s="626"/>
      <c r="HK18" s="626"/>
      <c r="HL18" s="624">
        <v>0.17485000000000001</v>
      </c>
      <c r="HM18" s="624"/>
      <c r="HN18" s="624"/>
      <c r="HO18" s="624"/>
      <c r="HP18" s="624"/>
      <c r="HQ18" s="624"/>
      <c r="HR18" s="624"/>
      <c r="HS18" s="624"/>
      <c r="HT18" s="624"/>
      <c r="HU18" s="624"/>
      <c r="HV18" s="624"/>
      <c r="HW18" s="624"/>
      <c r="HX18" s="624"/>
      <c r="HY18" s="626">
        <v>0.17860999999999999</v>
      </c>
      <c r="HZ18" s="626"/>
      <c r="IA18" s="626"/>
      <c r="IB18" s="626"/>
      <c r="IC18" s="626"/>
      <c r="ID18" s="626"/>
      <c r="IE18" s="626"/>
      <c r="IF18" s="626"/>
      <c r="IG18" s="626"/>
      <c r="IH18" s="626"/>
      <c r="II18" s="626"/>
      <c r="IJ18" s="626"/>
      <c r="IK18" s="626"/>
      <c r="IL18" s="624">
        <v>0.17388999999999999</v>
      </c>
      <c r="IM18" s="624"/>
      <c r="IN18" s="624"/>
      <c r="IO18" s="624"/>
      <c r="IP18" s="624"/>
      <c r="IQ18" s="624"/>
      <c r="IR18" s="624"/>
      <c r="IS18" s="624"/>
      <c r="IT18" s="624"/>
      <c r="IU18" s="624"/>
      <c r="IV18" s="624"/>
      <c r="IW18" s="624"/>
      <c r="IX18" s="624"/>
    </row>
    <row r="19" spans="1:258" s="165" customFormat="1" ht="14.25" hidden="1" customHeight="1">
      <c r="A19" s="609"/>
      <c r="B19" s="610"/>
      <c r="C19" s="610"/>
      <c r="D19" s="610"/>
      <c r="E19" s="611"/>
      <c r="F19" s="615"/>
      <c r="G19" s="616"/>
      <c r="H19" s="616"/>
      <c r="I19" s="616"/>
      <c r="J19" s="616"/>
      <c r="K19" s="616"/>
      <c r="L19" s="616"/>
      <c r="M19" s="616"/>
      <c r="N19" s="616"/>
      <c r="O19" s="616"/>
      <c r="P19" s="616"/>
      <c r="Q19" s="616"/>
      <c r="R19" s="616"/>
      <c r="S19" s="616"/>
      <c r="T19" s="616"/>
      <c r="U19" s="616"/>
      <c r="V19" s="616"/>
      <c r="W19" s="616"/>
      <c r="X19" s="616"/>
      <c r="Y19" s="616"/>
      <c r="Z19" s="616"/>
      <c r="AA19" s="616"/>
      <c r="AB19" s="616"/>
      <c r="AC19" s="616"/>
      <c r="AD19" s="616"/>
      <c r="AE19" s="616"/>
      <c r="AF19" s="616"/>
      <c r="AG19" s="616"/>
      <c r="AH19" s="616"/>
      <c r="AI19" s="616"/>
      <c r="AJ19" s="616"/>
      <c r="AK19" s="616"/>
      <c r="AL19" s="616"/>
      <c r="AM19" s="616"/>
      <c r="AN19" s="616"/>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7"/>
      <c r="CF19" s="592" t="s">
        <v>410</v>
      </c>
      <c r="CG19" s="593"/>
      <c r="CH19" s="593"/>
      <c r="CI19" s="593"/>
      <c r="CJ19" s="593"/>
      <c r="CK19" s="593"/>
      <c r="CL19" s="593"/>
      <c r="CM19" s="593"/>
      <c r="CN19" s="593"/>
      <c r="CO19" s="593"/>
      <c r="CP19" s="593"/>
      <c r="CQ19" s="593"/>
      <c r="CR19" s="593"/>
      <c r="CS19" s="593"/>
      <c r="CT19" s="593"/>
      <c r="CU19" s="593"/>
      <c r="CV19" s="593"/>
      <c r="CW19" s="593"/>
      <c r="CX19" s="594"/>
      <c r="CY19" s="592"/>
      <c r="CZ19" s="593"/>
      <c r="DA19" s="593"/>
      <c r="DB19" s="593"/>
      <c r="DC19" s="593"/>
      <c r="DD19" s="593"/>
      <c r="DE19" s="593"/>
      <c r="DF19" s="593"/>
      <c r="DG19" s="593"/>
      <c r="DH19" s="593"/>
      <c r="DI19" s="593"/>
      <c r="DJ19" s="593"/>
      <c r="DK19" s="594"/>
      <c r="DL19" s="591"/>
      <c r="DM19" s="591"/>
      <c r="DN19" s="591"/>
      <c r="DO19" s="591"/>
      <c r="DP19" s="591"/>
      <c r="DQ19" s="591"/>
      <c r="DR19" s="591"/>
      <c r="DS19" s="591"/>
      <c r="DT19" s="591"/>
      <c r="DU19" s="591"/>
      <c r="DV19" s="591"/>
      <c r="DW19" s="591"/>
      <c r="DX19" s="591"/>
      <c r="DY19" s="591"/>
      <c r="DZ19" s="591"/>
      <c r="EA19" s="591"/>
      <c r="EB19" s="591"/>
      <c r="EC19" s="591"/>
      <c r="ED19" s="591"/>
      <c r="EE19" s="591"/>
      <c r="EF19" s="591"/>
      <c r="EG19" s="591"/>
      <c r="EH19" s="591"/>
      <c r="EI19" s="591"/>
      <c r="EJ19" s="591"/>
      <c r="EK19" s="591"/>
      <c r="EL19" s="591"/>
      <c r="EM19" s="591"/>
      <c r="EN19" s="591"/>
      <c r="EO19" s="591"/>
      <c r="EP19" s="591"/>
      <c r="EQ19" s="591"/>
      <c r="ER19" s="591"/>
      <c r="ES19" s="591"/>
      <c r="ET19" s="591"/>
      <c r="EU19" s="591"/>
      <c r="EV19" s="591"/>
      <c r="EW19" s="591"/>
      <c r="EX19" s="591"/>
      <c r="EY19" s="591"/>
      <c r="EZ19" s="591"/>
      <c r="FA19" s="591"/>
      <c r="FB19" s="591"/>
      <c r="FC19" s="591"/>
      <c r="FD19" s="591"/>
      <c r="FE19" s="591"/>
      <c r="FF19" s="591"/>
      <c r="FG19" s="591"/>
      <c r="FH19" s="591"/>
      <c r="FI19" s="591"/>
      <c r="FJ19" s="591"/>
      <c r="FK19" s="591"/>
      <c r="FL19" s="605"/>
      <c r="FM19" s="605"/>
      <c r="FN19" s="605"/>
      <c r="FO19" s="605"/>
      <c r="FP19" s="605"/>
      <c r="FQ19" s="605"/>
      <c r="FR19" s="605"/>
      <c r="FS19" s="605"/>
      <c r="FT19" s="605"/>
      <c r="FU19" s="605"/>
      <c r="FV19" s="605"/>
      <c r="FW19" s="605"/>
      <c r="FX19" s="605"/>
      <c r="FY19" s="591"/>
      <c r="FZ19" s="591"/>
      <c r="GA19" s="591"/>
      <c r="GB19" s="591"/>
      <c r="GC19" s="591"/>
      <c r="GD19" s="591"/>
      <c r="GE19" s="591"/>
      <c r="GF19" s="591"/>
      <c r="GG19" s="591"/>
      <c r="GH19" s="591"/>
      <c r="GI19" s="591"/>
      <c r="GJ19" s="591"/>
      <c r="GK19" s="591"/>
      <c r="GL19" s="605"/>
      <c r="GM19" s="605"/>
      <c r="GN19" s="605"/>
      <c r="GO19" s="605"/>
      <c r="GP19" s="605"/>
      <c r="GQ19" s="605"/>
      <c r="GR19" s="605"/>
      <c r="GS19" s="605"/>
      <c r="GT19" s="605"/>
      <c r="GU19" s="605"/>
      <c r="GV19" s="605"/>
      <c r="GW19" s="605"/>
      <c r="GX19" s="605"/>
      <c r="GY19" s="591"/>
      <c r="GZ19" s="591"/>
      <c r="HA19" s="591"/>
      <c r="HB19" s="591"/>
      <c r="HC19" s="591"/>
      <c r="HD19" s="591"/>
      <c r="HE19" s="591"/>
      <c r="HF19" s="591"/>
      <c r="HG19" s="591"/>
      <c r="HH19" s="591"/>
      <c r="HI19" s="591"/>
      <c r="HJ19" s="591"/>
      <c r="HK19" s="591"/>
      <c r="HL19" s="605"/>
      <c r="HM19" s="605"/>
      <c r="HN19" s="605"/>
      <c r="HO19" s="605"/>
      <c r="HP19" s="605"/>
      <c r="HQ19" s="605"/>
      <c r="HR19" s="605"/>
      <c r="HS19" s="605"/>
      <c r="HT19" s="605"/>
      <c r="HU19" s="605"/>
      <c r="HV19" s="605"/>
      <c r="HW19" s="605"/>
      <c r="HX19" s="605"/>
      <c r="HY19" s="591"/>
      <c r="HZ19" s="591"/>
      <c r="IA19" s="591"/>
      <c r="IB19" s="591"/>
      <c r="IC19" s="591"/>
      <c r="ID19" s="591"/>
      <c r="IE19" s="591"/>
      <c r="IF19" s="591"/>
      <c r="IG19" s="591"/>
      <c r="IH19" s="591"/>
      <c r="II19" s="591"/>
      <c r="IJ19" s="591"/>
      <c r="IK19" s="591"/>
      <c r="IL19" s="605"/>
      <c r="IM19" s="605"/>
      <c r="IN19" s="605"/>
      <c r="IO19" s="605"/>
      <c r="IP19" s="605"/>
      <c r="IQ19" s="605"/>
      <c r="IR19" s="605"/>
      <c r="IS19" s="605"/>
      <c r="IT19" s="605"/>
      <c r="IU19" s="605"/>
      <c r="IV19" s="605"/>
      <c r="IW19" s="605"/>
      <c r="IX19" s="605"/>
    </row>
    <row r="20" spans="1:258" s="165" customFormat="1" ht="24.75" customHeight="1">
      <c r="A20" s="595" t="s">
        <v>413</v>
      </c>
      <c r="B20" s="596"/>
      <c r="C20" s="596"/>
      <c r="D20" s="596"/>
      <c r="E20" s="597"/>
      <c r="F20" s="598" t="s">
        <v>412</v>
      </c>
      <c r="G20" s="599"/>
      <c r="H20" s="599"/>
      <c r="I20" s="599"/>
      <c r="J20" s="599"/>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599"/>
      <c r="AI20" s="599"/>
      <c r="AJ20" s="599"/>
      <c r="AK20" s="599"/>
      <c r="AL20" s="599"/>
      <c r="AM20" s="599"/>
      <c r="AN20" s="599"/>
      <c r="AO20" s="599"/>
      <c r="AP20" s="599"/>
      <c r="AQ20" s="599"/>
      <c r="AR20" s="599"/>
      <c r="AS20" s="599"/>
      <c r="AT20" s="599"/>
      <c r="AU20" s="599"/>
      <c r="AV20" s="599"/>
      <c r="AW20" s="599"/>
      <c r="AX20" s="599"/>
      <c r="AY20" s="599"/>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600"/>
      <c r="CF20" s="592" t="s">
        <v>49</v>
      </c>
      <c r="CG20" s="593"/>
      <c r="CH20" s="593"/>
      <c r="CI20" s="593"/>
      <c r="CJ20" s="593"/>
      <c r="CK20" s="593"/>
      <c r="CL20" s="593"/>
      <c r="CM20" s="593"/>
      <c r="CN20" s="593"/>
      <c r="CO20" s="593"/>
      <c r="CP20" s="593"/>
      <c r="CQ20" s="593"/>
      <c r="CR20" s="593"/>
      <c r="CS20" s="593"/>
      <c r="CT20" s="593"/>
      <c r="CU20" s="593"/>
      <c r="CV20" s="593"/>
      <c r="CW20" s="593"/>
      <c r="CX20" s="594"/>
      <c r="CY20" s="592"/>
      <c r="CZ20" s="593"/>
      <c r="DA20" s="593"/>
      <c r="DB20" s="593"/>
      <c r="DC20" s="593"/>
      <c r="DD20" s="593"/>
      <c r="DE20" s="593"/>
      <c r="DF20" s="593"/>
      <c r="DG20" s="593"/>
      <c r="DH20" s="593"/>
      <c r="DI20" s="593"/>
      <c r="DJ20" s="593"/>
      <c r="DK20" s="594"/>
      <c r="DL20" s="591"/>
      <c r="DM20" s="591"/>
      <c r="DN20" s="591"/>
      <c r="DO20" s="591"/>
      <c r="DP20" s="591"/>
      <c r="DQ20" s="591"/>
      <c r="DR20" s="591"/>
      <c r="DS20" s="591"/>
      <c r="DT20" s="591"/>
      <c r="DU20" s="591"/>
      <c r="DV20" s="591"/>
      <c r="DW20" s="591"/>
      <c r="DX20" s="591"/>
      <c r="DY20" s="625">
        <v>0.164082316075611</v>
      </c>
      <c r="DZ20" s="625"/>
      <c r="EA20" s="625"/>
      <c r="EB20" s="625"/>
      <c r="EC20" s="625"/>
      <c r="ED20" s="625"/>
      <c r="EE20" s="625"/>
      <c r="EF20" s="625"/>
      <c r="EG20" s="625"/>
      <c r="EH20" s="625"/>
      <c r="EI20" s="625"/>
      <c r="EJ20" s="625"/>
      <c r="EK20" s="625"/>
      <c r="EL20" s="625">
        <v>31.516048471459001</v>
      </c>
      <c r="EM20" s="625"/>
      <c r="EN20" s="625"/>
      <c r="EO20" s="625"/>
      <c r="EP20" s="625"/>
      <c r="EQ20" s="625"/>
      <c r="ER20" s="625"/>
      <c r="ES20" s="625"/>
      <c r="ET20" s="625"/>
      <c r="EU20" s="625"/>
      <c r="EV20" s="625"/>
      <c r="EW20" s="625"/>
      <c r="EX20" s="625"/>
      <c r="EY20" s="625">
        <v>14.471871992454799</v>
      </c>
      <c r="EZ20" s="625"/>
      <c r="FA20" s="625"/>
      <c r="FB20" s="625"/>
      <c r="FC20" s="625"/>
      <c r="FD20" s="625"/>
      <c r="FE20" s="625"/>
      <c r="FF20" s="625"/>
      <c r="FG20" s="625"/>
      <c r="FH20" s="625"/>
      <c r="FI20" s="625"/>
      <c r="FJ20" s="625"/>
      <c r="FK20" s="625"/>
      <c r="FL20" s="624">
        <v>4.4420000000000002</v>
      </c>
      <c r="FM20" s="624"/>
      <c r="FN20" s="624"/>
      <c r="FO20" s="624"/>
      <c r="FP20" s="624"/>
      <c r="FQ20" s="624"/>
      <c r="FR20" s="624"/>
      <c r="FS20" s="624"/>
      <c r="FT20" s="624"/>
      <c r="FU20" s="624"/>
      <c r="FV20" s="624"/>
      <c r="FW20" s="624"/>
      <c r="FX20" s="624"/>
      <c r="FY20" s="625">
        <v>1.14779555318324</v>
      </c>
      <c r="FZ20" s="625"/>
      <c r="GA20" s="625"/>
      <c r="GB20" s="625"/>
      <c r="GC20" s="625"/>
      <c r="GD20" s="625"/>
      <c r="GE20" s="625"/>
      <c r="GF20" s="625"/>
      <c r="GG20" s="625"/>
      <c r="GH20" s="625"/>
      <c r="GI20" s="625"/>
      <c r="GJ20" s="625"/>
      <c r="GK20" s="625"/>
      <c r="GL20" s="624">
        <v>4.9989999999999997</v>
      </c>
      <c r="GM20" s="624"/>
      <c r="GN20" s="624"/>
      <c r="GO20" s="624"/>
      <c r="GP20" s="624"/>
      <c r="GQ20" s="624"/>
      <c r="GR20" s="624"/>
      <c r="GS20" s="624"/>
      <c r="GT20" s="624"/>
      <c r="GU20" s="624"/>
      <c r="GV20" s="624"/>
      <c r="GW20" s="624"/>
      <c r="GX20" s="624"/>
      <c r="GY20" s="625">
        <v>16.396465870323699</v>
      </c>
      <c r="GZ20" s="625"/>
      <c r="HA20" s="625"/>
      <c r="HB20" s="625"/>
      <c r="HC20" s="625"/>
      <c r="HD20" s="625"/>
      <c r="HE20" s="625"/>
      <c r="HF20" s="625"/>
      <c r="HG20" s="625"/>
      <c r="HH20" s="625"/>
      <c r="HI20" s="625"/>
      <c r="HJ20" s="625"/>
      <c r="HK20" s="625"/>
      <c r="HL20" s="624">
        <v>1.323</v>
      </c>
      <c r="HM20" s="624"/>
      <c r="HN20" s="624"/>
      <c r="HO20" s="624"/>
      <c r="HP20" s="624"/>
      <c r="HQ20" s="624"/>
      <c r="HR20" s="624"/>
      <c r="HS20" s="624"/>
      <c r="HT20" s="624"/>
      <c r="HU20" s="624"/>
      <c r="HV20" s="624"/>
      <c r="HW20" s="624"/>
      <c r="HX20" s="624"/>
      <c r="HY20" s="625">
        <v>10.767343050503699</v>
      </c>
      <c r="HZ20" s="625"/>
      <c r="IA20" s="625"/>
      <c r="IB20" s="625"/>
      <c r="IC20" s="625"/>
      <c r="ID20" s="625"/>
      <c r="IE20" s="625"/>
      <c r="IF20" s="625"/>
      <c r="IG20" s="625"/>
      <c r="IH20" s="625"/>
      <c r="II20" s="625"/>
      <c r="IJ20" s="625"/>
      <c r="IK20" s="625"/>
      <c r="IL20" s="624">
        <v>0.85599999999999998</v>
      </c>
      <c r="IM20" s="624"/>
      <c r="IN20" s="624"/>
      <c r="IO20" s="624"/>
      <c r="IP20" s="624"/>
      <c r="IQ20" s="624"/>
      <c r="IR20" s="624"/>
      <c r="IS20" s="624"/>
      <c r="IT20" s="624"/>
      <c r="IU20" s="624"/>
      <c r="IV20" s="624"/>
      <c r="IW20" s="624"/>
      <c r="IX20" s="624"/>
    </row>
    <row r="21" spans="1:258" s="165" customFormat="1" ht="25.5" hidden="1" customHeight="1">
      <c r="A21" s="595" t="s">
        <v>413</v>
      </c>
      <c r="B21" s="596"/>
      <c r="C21" s="596"/>
      <c r="D21" s="596"/>
      <c r="E21" s="597"/>
      <c r="F21" s="598" t="s">
        <v>414</v>
      </c>
      <c r="G21" s="599"/>
      <c r="H21" s="599"/>
      <c r="I21" s="599"/>
      <c r="J21" s="599"/>
      <c r="K21" s="599"/>
      <c r="L21" s="599"/>
      <c r="M21" s="599"/>
      <c r="N21" s="599"/>
      <c r="O21" s="599"/>
      <c r="P21" s="599"/>
      <c r="Q21" s="599"/>
      <c r="R21" s="599"/>
      <c r="S21" s="599"/>
      <c r="T21" s="599"/>
      <c r="U21" s="599"/>
      <c r="V21" s="599"/>
      <c r="W21" s="599"/>
      <c r="X21" s="599"/>
      <c r="Y21" s="599"/>
      <c r="Z21" s="599"/>
      <c r="AA21" s="599"/>
      <c r="AB21" s="599"/>
      <c r="AC21" s="599"/>
      <c r="AD21" s="599"/>
      <c r="AE21" s="599"/>
      <c r="AF21" s="599"/>
      <c r="AG21" s="599"/>
      <c r="AH21" s="599"/>
      <c r="AI21" s="599"/>
      <c r="AJ21" s="599"/>
      <c r="AK21" s="599"/>
      <c r="AL21" s="599"/>
      <c r="AM21" s="599"/>
      <c r="AN21" s="599"/>
      <c r="AO21" s="599"/>
      <c r="AP21" s="599"/>
      <c r="AQ21" s="599"/>
      <c r="AR21" s="599"/>
      <c r="AS21" s="599"/>
      <c r="AT21" s="599"/>
      <c r="AU21" s="599"/>
      <c r="AV21" s="599"/>
      <c r="AW21" s="599"/>
      <c r="AX21" s="599"/>
      <c r="AY21" s="599"/>
      <c r="AZ21" s="599"/>
      <c r="BA21" s="599"/>
      <c r="BB21" s="599"/>
      <c r="BC21" s="599"/>
      <c r="BD21" s="599"/>
      <c r="BE21" s="599"/>
      <c r="BF21" s="599"/>
      <c r="BG21" s="599"/>
      <c r="BH21" s="599"/>
      <c r="BI21" s="599"/>
      <c r="BJ21" s="599"/>
      <c r="BK21" s="599"/>
      <c r="BL21" s="599"/>
      <c r="BM21" s="599"/>
      <c r="BN21" s="599"/>
      <c r="BO21" s="599"/>
      <c r="BP21" s="599"/>
      <c r="BQ21" s="599"/>
      <c r="BR21" s="599"/>
      <c r="BS21" s="599"/>
      <c r="BT21" s="599"/>
      <c r="BU21" s="599"/>
      <c r="BV21" s="599"/>
      <c r="BW21" s="599"/>
      <c r="BX21" s="599"/>
      <c r="BY21" s="599"/>
      <c r="BZ21" s="599"/>
      <c r="CA21" s="599"/>
      <c r="CB21" s="599"/>
      <c r="CC21" s="599"/>
      <c r="CD21" s="599"/>
      <c r="CE21" s="600"/>
      <c r="CF21" s="592" t="s">
        <v>415</v>
      </c>
      <c r="CG21" s="593"/>
      <c r="CH21" s="593"/>
      <c r="CI21" s="593"/>
      <c r="CJ21" s="593"/>
      <c r="CK21" s="593"/>
      <c r="CL21" s="593"/>
      <c r="CM21" s="593"/>
      <c r="CN21" s="593"/>
      <c r="CO21" s="593"/>
      <c r="CP21" s="593"/>
      <c r="CQ21" s="593"/>
      <c r="CR21" s="593"/>
      <c r="CS21" s="593"/>
      <c r="CT21" s="593"/>
      <c r="CU21" s="593"/>
      <c r="CV21" s="593"/>
      <c r="CW21" s="593"/>
      <c r="CX21" s="594"/>
      <c r="CY21" s="592"/>
      <c r="CZ21" s="593"/>
      <c r="DA21" s="593"/>
      <c r="DB21" s="593"/>
      <c r="DC21" s="593"/>
      <c r="DD21" s="593"/>
      <c r="DE21" s="593"/>
      <c r="DF21" s="593"/>
      <c r="DG21" s="593"/>
      <c r="DH21" s="593"/>
      <c r="DI21" s="593"/>
      <c r="DJ21" s="593"/>
      <c r="DK21" s="594"/>
      <c r="DL21" s="591"/>
      <c r="DM21" s="591"/>
      <c r="DN21" s="591"/>
      <c r="DO21" s="591"/>
      <c r="DP21" s="591"/>
      <c r="DQ21" s="591"/>
      <c r="DR21" s="591"/>
      <c r="DS21" s="591"/>
      <c r="DT21" s="591"/>
      <c r="DU21" s="591"/>
      <c r="DV21" s="591"/>
      <c r="DW21" s="591"/>
      <c r="DX21" s="591"/>
      <c r="DY21" s="591"/>
      <c r="DZ21" s="591"/>
      <c r="EA21" s="591"/>
      <c r="EB21" s="591"/>
      <c r="EC21" s="591"/>
      <c r="ED21" s="591"/>
      <c r="EE21" s="591"/>
      <c r="EF21" s="591"/>
      <c r="EG21" s="591"/>
      <c r="EH21" s="591"/>
      <c r="EI21" s="591"/>
      <c r="EJ21" s="591"/>
      <c r="EK21" s="591"/>
      <c r="EL21" s="591"/>
      <c r="EM21" s="591"/>
      <c r="EN21" s="591"/>
      <c r="EO21" s="591"/>
      <c r="EP21" s="591"/>
      <c r="EQ21" s="591"/>
      <c r="ER21" s="591"/>
      <c r="ES21" s="591"/>
      <c r="ET21" s="591"/>
      <c r="EU21" s="591"/>
      <c r="EV21" s="591"/>
      <c r="EW21" s="591"/>
      <c r="EX21" s="591"/>
      <c r="EY21" s="591"/>
      <c r="EZ21" s="591"/>
      <c r="FA21" s="591"/>
      <c r="FB21" s="591"/>
      <c r="FC21" s="591"/>
      <c r="FD21" s="591"/>
      <c r="FE21" s="591"/>
      <c r="FF21" s="591"/>
      <c r="FG21" s="591"/>
      <c r="FH21" s="591"/>
      <c r="FI21" s="591"/>
      <c r="FJ21" s="591"/>
      <c r="FK21" s="591"/>
      <c r="FL21" s="605"/>
      <c r="FM21" s="605"/>
      <c r="FN21" s="605"/>
      <c r="FO21" s="605"/>
      <c r="FP21" s="605"/>
      <c r="FQ21" s="605"/>
      <c r="FR21" s="605"/>
      <c r="FS21" s="605"/>
      <c r="FT21" s="605"/>
      <c r="FU21" s="605"/>
      <c r="FV21" s="605"/>
      <c r="FW21" s="605"/>
      <c r="FX21" s="605"/>
      <c r="FY21" s="591"/>
      <c r="FZ21" s="591"/>
      <c r="GA21" s="591"/>
      <c r="GB21" s="591"/>
      <c r="GC21" s="591"/>
      <c r="GD21" s="591"/>
      <c r="GE21" s="591"/>
      <c r="GF21" s="591"/>
      <c r="GG21" s="591"/>
      <c r="GH21" s="591"/>
      <c r="GI21" s="591"/>
      <c r="GJ21" s="591"/>
      <c r="GK21" s="591"/>
      <c r="GL21" s="605"/>
      <c r="GM21" s="605"/>
      <c r="GN21" s="605"/>
      <c r="GO21" s="605"/>
      <c r="GP21" s="605"/>
      <c r="GQ21" s="605"/>
      <c r="GR21" s="605"/>
      <c r="GS21" s="605"/>
      <c r="GT21" s="605"/>
      <c r="GU21" s="605"/>
      <c r="GV21" s="605"/>
      <c r="GW21" s="605"/>
      <c r="GX21" s="605"/>
      <c r="GY21" s="591"/>
      <c r="GZ21" s="591"/>
      <c r="HA21" s="591"/>
      <c r="HB21" s="591"/>
      <c r="HC21" s="591"/>
      <c r="HD21" s="591"/>
      <c r="HE21" s="591"/>
      <c r="HF21" s="591"/>
      <c r="HG21" s="591"/>
      <c r="HH21" s="591"/>
      <c r="HI21" s="591"/>
      <c r="HJ21" s="591"/>
      <c r="HK21" s="591"/>
      <c r="HL21" s="605"/>
      <c r="HM21" s="605"/>
      <c r="HN21" s="605"/>
      <c r="HO21" s="605"/>
      <c r="HP21" s="605"/>
      <c r="HQ21" s="605"/>
      <c r="HR21" s="605"/>
      <c r="HS21" s="605"/>
      <c r="HT21" s="605"/>
      <c r="HU21" s="605"/>
      <c r="HV21" s="605"/>
      <c r="HW21" s="605"/>
      <c r="HX21" s="605"/>
      <c r="HY21" s="591"/>
      <c r="HZ21" s="591"/>
      <c r="IA21" s="591"/>
      <c r="IB21" s="591"/>
      <c r="IC21" s="591"/>
      <c r="ID21" s="591"/>
      <c r="IE21" s="591"/>
      <c r="IF21" s="591"/>
      <c r="IG21" s="591"/>
      <c r="IH21" s="591"/>
      <c r="II21" s="591"/>
      <c r="IJ21" s="591"/>
      <c r="IK21" s="591"/>
      <c r="IL21" s="605"/>
      <c r="IM21" s="605"/>
      <c r="IN21" s="605"/>
      <c r="IO21" s="605"/>
      <c r="IP21" s="605"/>
      <c r="IQ21" s="605"/>
      <c r="IR21" s="605"/>
      <c r="IS21" s="605"/>
      <c r="IT21" s="605"/>
      <c r="IU21" s="605"/>
      <c r="IV21" s="605"/>
      <c r="IW21" s="605"/>
      <c r="IX21" s="605"/>
    </row>
    <row r="22" spans="1:258" s="165" customFormat="1" ht="14.25" customHeight="1">
      <c r="A22" s="606" t="s">
        <v>439</v>
      </c>
      <c r="B22" s="607"/>
      <c r="C22" s="607"/>
      <c r="D22" s="607"/>
      <c r="E22" s="608"/>
      <c r="F22" s="612" t="s">
        <v>416</v>
      </c>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c r="AH22" s="613"/>
      <c r="AI22" s="613"/>
      <c r="AJ22" s="613"/>
      <c r="AK22" s="613"/>
      <c r="AL22" s="613"/>
      <c r="AM22" s="613"/>
      <c r="AN22" s="613"/>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4"/>
      <c r="CF22" s="592" t="s">
        <v>417</v>
      </c>
      <c r="CG22" s="593"/>
      <c r="CH22" s="593"/>
      <c r="CI22" s="593"/>
      <c r="CJ22" s="593"/>
      <c r="CK22" s="593"/>
      <c r="CL22" s="593"/>
      <c r="CM22" s="593"/>
      <c r="CN22" s="593"/>
      <c r="CO22" s="593"/>
      <c r="CP22" s="593"/>
      <c r="CQ22" s="593"/>
      <c r="CR22" s="593"/>
      <c r="CS22" s="593"/>
      <c r="CT22" s="593"/>
      <c r="CU22" s="593"/>
      <c r="CV22" s="593"/>
      <c r="CW22" s="593"/>
      <c r="CX22" s="594"/>
      <c r="CY22" s="592"/>
      <c r="CZ22" s="593"/>
      <c r="DA22" s="593"/>
      <c r="DB22" s="593"/>
      <c r="DC22" s="593"/>
      <c r="DD22" s="593"/>
      <c r="DE22" s="593"/>
      <c r="DF22" s="593"/>
      <c r="DG22" s="593"/>
      <c r="DH22" s="593"/>
      <c r="DI22" s="593"/>
      <c r="DJ22" s="593"/>
      <c r="DK22" s="594"/>
      <c r="DL22" s="591"/>
      <c r="DM22" s="591"/>
      <c r="DN22" s="591"/>
      <c r="DO22" s="591"/>
      <c r="DP22" s="591"/>
      <c r="DQ22" s="591"/>
      <c r="DR22" s="591"/>
      <c r="DS22" s="591"/>
      <c r="DT22" s="591"/>
      <c r="DU22" s="591"/>
      <c r="DV22" s="591"/>
      <c r="DW22" s="591"/>
      <c r="DX22" s="591"/>
      <c r="DY22" s="620">
        <v>144103.69810774201</v>
      </c>
      <c r="DZ22" s="620"/>
      <c r="EA22" s="620"/>
      <c r="EB22" s="620"/>
      <c r="EC22" s="620"/>
      <c r="ED22" s="620"/>
      <c r="EE22" s="620"/>
      <c r="EF22" s="620"/>
      <c r="EG22" s="620"/>
      <c r="EH22" s="620"/>
      <c r="EI22" s="620"/>
      <c r="EJ22" s="620"/>
      <c r="EK22" s="620"/>
      <c r="EL22" s="620">
        <v>158357.90429641501</v>
      </c>
      <c r="EM22" s="620"/>
      <c r="EN22" s="620"/>
      <c r="EO22" s="620"/>
      <c r="EP22" s="620"/>
      <c r="EQ22" s="620"/>
      <c r="ER22" s="620"/>
      <c r="ES22" s="620"/>
      <c r="ET22" s="620"/>
      <c r="EU22" s="620"/>
      <c r="EV22" s="620"/>
      <c r="EW22" s="620"/>
      <c r="EX22" s="620"/>
      <c r="EY22" s="620">
        <v>157797.33689931</v>
      </c>
      <c r="EZ22" s="620"/>
      <c r="FA22" s="620"/>
      <c r="FB22" s="620"/>
      <c r="FC22" s="620"/>
      <c r="FD22" s="620"/>
      <c r="FE22" s="620"/>
      <c r="FF22" s="620"/>
      <c r="FG22" s="620"/>
      <c r="FH22" s="620"/>
      <c r="FI22" s="620"/>
      <c r="FJ22" s="620"/>
      <c r="FK22" s="620"/>
      <c r="FL22" s="618">
        <v>156803.82</v>
      </c>
      <c r="FM22" s="618"/>
      <c r="FN22" s="618"/>
      <c r="FO22" s="618"/>
      <c r="FP22" s="618"/>
      <c r="FQ22" s="618"/>
      <c r="FR22" s="618"/>
      <c r="FS22" s="618"/>
      <c r="FT22" s="618"/>
      <c r="FU22" s="618"/>
      <c r="FV22" s="618"/>
      <c r="FW22" s="618"/>
      <c r="FX22" s="618"/>
      <c r="FY22" s="620">
        <v>157862.43089931001</v>
      </c>
      <c r="FZ22" s="620"/>
      <c r="GA22" s="620"/>
      <c r="GB22" s="620"/>
      <c r="GC22" s="620"/>
      <c r="GD22" s="620"/>
      <c r="GE22" s="620"/>
      <c r="GF22" s="620"/>
      <c r="GG22" s="620"/>
      <c r="GH22" s="620"/>
      <c r="GI22" s="620"/>
      <c r="GJ22" s="620"/>
      <c r="GK22" s="620"/>
      <c r="GL22" s="618">
        <v>158609.92000000001</v>
      </c>
      <c r="GM22" s="618"/>
      <c r="GN22" s="618"/>
      <c r="GO22" s="618"/>
      <c r="GP22" s="618"/>
      <c r="GQ22" s="618"/>
      <c r="GR22" s="618"/>
      <c r="GS22" s="618"/>
      <c r="GT22" s="618"/>
      <c r="GU22" s="618"/>
      <c r="GV22" s="618"/>
      <c r="GW22" s="618"/>
      <c r="GX22" s="618"/>
      <c r="GY22" s="620">
        <v>159451.60771375001</v>
      </c>
      <c r="GZ22" s="620"/>
      <c r="HA22" s="620"/>
      <c r="HB22" s="620"/>
      <c r="HC22" s="620"/>
      <c r="HD22" s="620"/>
      <c r="HE22" s="620"/>
      <c r="HF22" s="620"/>
      <c r="HG22" s="620"/>
      <c r="HH22" s="620"/>
      <c r="HI22" s="620"/>
      <c r="HJ22" s="620"/>
      <c r="HK22" s="620"/>
      <c r="HL22" s="618">
        <v>159221.85</v>
      </c>
      <c r="HM22" s="618"/>
      <c r="HN22" s="618"/>
      <c r="HO22" s="618"/>
      <c r="HP22" s="618"/>
      <c r="HQ22" s="618"/>
      <c r="HR22" s="618"/>
      <c r="HS22" s="618"/>
      <c r="HT22" s="618"/>
      <c r="HU22" s="618"/>
      <c r="HV22" s="618"/>
      <c r="HW22" s="618"/>
      <c r="HX22" s="618"/>
      <c r="HY22" s="620">
        <v>159451.60771375001</v>
      </c>
      <c r="HZ22" s="620"/>
      <c r="IA22" s="620"/>
      <c r="IB22" s="620"/>
      <c r="IC22" s="620"/>
      <c r="ID22" s="620"/>
      <c r="IE22" s="620"/>
      <c r="IF22" s="620"/>
      <c r="IG22" s="620"/>
      <c r="IH22" s="620"/>
      <c r="II22" s="620"/>
      <c r="IJ22" s="620"/>
      <c r="IK22" s="620"/>
      <c r="IL22" s="618">
        <v>159394.29</v>
      </c>
      <c r="IM22" s="618"/>
      <c r="IN22" s="618"/>
      <c r="IO22" s="618"/>
      <c r="IP22" s="618"/>
      <c r="IQ22" s="618"/>
      <c r="IR22" s="618"/>
      <c r="IS22" s="618"/>
      <c r="IT22" s="618"/>
      <c r="IU22" s="618"/>
      <c r="IV22" s="618"/>
      <c r="IW22" s="618"/>
      <c r="IX22" s="618"/>
    </row>
    <row r="23" spans="1:258" s="165" customFormat="1" ht="33.75" customHeight="1">
      <c r="A23" s="609"/>
      <c r="B23" s="610"/>
      <c r="C23" s="610"/>
      <c r="D23" s="610"/>
      <c r="E23" s="611"/>
      <c r="F23" s="615"/>
      <c r="G23" s="616"/>
      <c r="H23" s="616"/>
      <c r="I23" s="616"/>
      <c r="J23" s="616"/>
      <c r="K23" s="616"/>
      <c r="L23" s="616"/>
      <c r="M23" s="616"/>
      <c r="N23" s="616"/>
      <c r="O23" s="616"/>
      <c r="P23" s="616"/>
      <c r="Q23" s="616"/>
      <c r="R23" s="616"/>
      <c r="S23" s="616"/>
      <c r="T23" s="616"/>
      <c r="U23" s="616"/>
      <c r="V23" s="616"/>
      <c r="W23" s="616"/>
      <c r="X23" s="616"/>
      <c r="Y23" s="616"/>
      <c r="Z23" s="616"/>
      <c r="AA23" s="616"/>
      <c r="AB23" s="616"/>
      <c r="AC23" s="616"/>
      <c r="AD23" s="616"/>
      <c r="AE23" s="616"/>
      <c r="AF23" s="616"/>
      <c r="AG23" s="616"/>
      <c r="AH23" s="616"/>
      <c r="AI23" s="616"/>
      <c r="AJ23" s="616"/>
      <c r="AK23" s="616"/>
      <c r="AL23" s="616"/>
      <c r="AM23" s="616"/>
      <c r="AN23" s="616"/>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7"/>
      <c r="CF23" s="601" t="s">
        <v>418</v>
      </c>
      <c r="CG23" s="602"/>
      <c r="CH23" s="602"/>
      <c r="CI23" s="602"/>
      <c r="CJ23" s="602"/>
      <c r="CK23" s="602"/>
      <c r="CL23" s="602"/>
      <c r="CM23" s="602"/>
      <c r="CN23" s="602"/>
      <c r="CO23" s="602"/>
      <c r="CP23" s="602"/>
      <c r="CQ23" s="602"/>
      <c r="CR23" s="602"/>
      <c r="CS23" s="602"/>
      <c r="CT23" s="602"/>
      <c r="CU23" s="602"/>
      <c r="CV23" s="602"/>
      <c r="CW23" s="602"/>
      <c r="CX23" s="603"/>
      <c r="CY23" s="592"/>
      <c r="CZ23" s="593"/>
      <c r="DA23" s="593"/>
      <c r="DB23" s="593"/>
      <c r="DC23" s="593"/>
      <c r="DD23" s="593"/>
      <c r="DE23" s="593"/>
      <c r="DF23" s="593"/>
      <c r="DG23" s="593"/>
      <c r="DH23" s="593"/>
      <c r="DI23" s="593"/>
      <c r="DJ23" s="593"/>
      <c r="DK23" s="594"/>
      <c r="DL23" s="591"/>
      <c r="DM23" s="591"/>
      <c r="DN23" s="591"/>
      <c r="DO23" s="591"/>
      <c r="DP23" s="591"/>
      <c r="DQ23" s="591"/>
      <c r="DR23" s="591"/>
      <c r="DS23" s="591"/>
      <c r="DT23" s="591"/>
      <c r="DU23" s="591"/>
      <c r="DV23" s="591"/>
      <c r="DW23" s="591"/>
      <c r="DX23" s="591"/>
      <c r="DY23" s="619">
        <f t="shared" ref="DY23" si="0">DY22/DY16*100</f>
        <v>22.895491708201671</v>
      </c>
      <c r="DZ23" s="591"/>
      <c r="EA23" s="591"/>
      <c r="EB23" s="591"/>
      <c r="EC23" s="591"/>
      <c r="ED23" s="591"/>
      <c r="EE23" s="591"/>
      <c r="EF23" s="591"/>
      <c r="EG23" s="591"/>
      <c r="EH23" s="591"/>
      <c r="EI23" s="591"/>
      <c r="EJ23" s="591"/>
      <c r="EK23" s="591"/>
      <c r="EL23" s="619">
        <f t="shared" ref="EL23" si="1">EL22/EL16*100</f>
        <v>23.507699621600082</v>
      </c>
      <c r="EM23" s="591"/>
      <c r="EN23" s="591"/>
      <c r="EO23" s="591"/>
      <c r="EP23" s="591"/>
      <c r="EQ23" s="591"/>
      <c r="ER23" s="591"/>
      <c r="ES23" s="591"/>
      <c r="ET23" s="591"/>
      <c r="EU23" s="591"/>
      <c r="EV23" s="591"/>
      <c r="EW23" s="591"/>
      <c r="EX23" s="591"/>
      <c r="EY23" s="619">
        <f t="shared" ref="EY23" si="2">EY22/EY16*100</f>
        <v>23.237888362572871</v>
      </c>
      <c r="EZ23" s="591"/>
      <c r="FA23" s="591"/>
      <c r="FB23" s="591"/>
      <c r="FC23" s="591"/>
      <c r="FD23" s="591"/>
      <c r="FE23" s="591"/>
      <c r="FF23" s="591"/>
      <c r="FG23" s="591"/>
      <c r="FH23" s="591"/>
      <c r="FI23" s="591"/>
      <c r="FJ23" s="591"/>
      <c r="FK23" s="591"/>
      <c r="FL23" s="604">
        <f>FL22/FL16*100</f>
        <v>25.98184844252307</v>
      </c>
      <c r="FM23" s="605"/>
      <c r="FN23" s="605"/>
      <c r="FO23" s="605"/>
      <c r="FP23" s="605"/>
      <c r="FQ23" s="605"/>
      <c r="FR23" s="605"/>
      <c r="FS23" s="605"/>
      <c r="FT23" s="605"/>
      <c r="FU23" s="605"/>
      <c r="FV23" s="605"/>
      <c r="FW23" s="605"/>
      <c r="FX23" s="605"/>
      <c r="FY23" s="619">
        <f>FY22/FY16*100</f>
        <v>23.100294972476853</v>
      </c>
      <c r="FZ23" s="591"/>
      <c r="GA23" s="591"/>
      <c r="GB23" s="591"/>
      <c r="GC23" s="591"/>
      <c r="GD23" s="591"/>
      <c r="GE23" s="591"/>
      <c r="GF23" s="591"/>
      <c r="GG23" s="591"/>
      <c r="GH23" s="591"/>
      <c r="GI23" s="591"/>
      <c r="GJ23" s="591"/>
      <c r="GK23" s="591"/>
      <c r="GL23" s="604">
        <f>GL22/GL16*100</f>
        <v>25.435094524354273</v>
      </c>
      <c r="GM23" s="605"/>
      <c r="GN23" s="605"/>
      <c r="GO23" s="605"/>
      <c r="GP23" s="605"/>
      <c r="GQ23" s="605"/>
      <c r="GR23" s="605"/>
      <c r="GS23" s="605"/>
      <c r="GT23" s="605"/>
      <c r="GU23" s="605"/>
      <c r="GV23" s="605"/>
      <c r="GW23" s="605"/>
      <c r="GX23" s="605"/>
      <c r="GY23" s="621">
        <f>GY22/GY16*100</f>
        <v>22.639668158633459</v>
      </c>
      <c r="GZ23" s="622"/>
      <c r="HA23" s="622"/>
      <c r="HB23" s="622"/>
      <c r="HC23" s="622"/>
      <c r="HD23" s="622"/>
      <c r="HE23" s="622"/>
      <c r="HF23" s="622"/>
      <c r="HG23" s="622"/>
      <c r="HH23" s="622"/>
      <c r="HI23" s="622"/>
      <c r="HJ23" s="622"/>
      <c r="HK23" s="623"/>
      <c r="HL23" s="604">
        <f>HL22/HL16*100</f>
        <v>24.895771472169681</v>
      </c>
      <c r="HM23" s="605"/>
      <c r="HN23" s="605"/>
      <c r="HO23" s="605"/>
      <c r="HP23" s="605"/>
      <c r="HQ23" s="605"/>
      <c r="HR23" s="605"/>
      <c r="HS23" s="605"/>
      <c r="HT23" s="605"/>
      <c r="HU23" s="605"/>
      <c r="HV23" s="605"/>
      <c r="HW23" s="605"/>
      <c r="HX23" s="605"/>
      <c r="HY23" s="621">
        <f>HY22/HY16*100</f>
        <v>22.414170790764221</v>
      </c>
      <c r="HZ23" s="622"/>
      <c r="IA23" s="622"/>
      <c r="IB23" s="622"/>
      <c r="IC23" s="622"/>
      <c r="ID23" s="622"/>
      <c r="IE23" s="622"/>
      <c r="IF23" s="622"/>
      <c r="IG23" s="622"/>
      <c r="IH23" s="622"/>
      <c r="II23" s="622"/>
      <c r="IJ23" s="622"/>
      <c r="IK23" s="623"/>
      <c r="IL23" s="604">
        <f>IL22/IL16*100</f>
        <v>24.77365563988122</v>
      </c>
      <c r="IM23" s="605"/>
      <c r="IN23" s="605"/>
      <c r="IO23" s="605"/>
      <c r="IP23" s="605"/>
      <c r="IQ23" s="605"/>
      <c r="IR23" s="605"/>
      <c r="IS23" s="605"/>
      <c r="IT23" s="605"/>
      <c r="IU23" s="605"/>
      <c r="IV23" s="605"/>
      <c r="IW23" s="605"/>
      <c r="IX23" s="605"/>
    </row>
    <row r="24" spans="1:258" s="165" customFormat="1" ht="14.25" hidden="1" customHeight="1">
      <c r="A24" s="606" t="s">
        <v>419</v>
      </c>
      <c r="B24" s="607"/>
      <c r="C24" s="607"/>
      <c r="D24" s="607"/>
      <c r="E24" s="608"/>
      <c r="F24" s="612" t="s">
        <v>420</v>
      </c>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c r="AL24" s="613"/>
      <c r="AM24" s="613"/>
      <c r="AN24" s="613"/>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4"/>
      <c r="CF24" s="592" t="s">
        <v>421</v>
      </c>
      <c r="CG24" s="593"/>
      <c r="CH24" s="593"/>
      <c r="CI24" s="593"/>
      <c r="CJ24" s="593"/>
      <c r="CK24" s="593"/>
      <c r="CL24" s="593"/>
      <c r="CM24" s="593"/>
      <c r="CN24" s="593"/>
      <c r="CO24" s="593"/>
      <c r="CP24" s="593"/>
      <c r="CQ24" s="593"/>
      <c r="CR24" s="593"/>
      <c r="CS24" s="593"/>
      <c r="CT24" s="593"/>
      <c r="CU24" s="593"/>
      <c r="CV24" s="593"/>
      <c r="CW24" s="593"/>
      <c r="CX24" s="594"/>
      <c r="CY24" s="592"/>
      <c r="CZ24" s="593"/>
      <c r="DA24" s="593"/>
      <c r="DB24" s="593"/>
      <c r="DC24" s="593"/>
      <c r="DD24" s="593"/>
      <c r="DE24" s="593"/>
      <c r="DF24" s="593"/>
      <c r="DG24" s="593"/>
      <c r="DH24" s="593"/>
      <c r="DI24" s="593"/>
      <c r="DJ24" s="593"/>
      <c r="DK24" s="594"/>
      <c r="DL24" s="591"/>
      <c r="DM24" s="591"/>
      <c r="DN24" s="591"/>
      <c r="DO24" s="591"/>
      <c r="DP24" s="591"/>
      <c r="DQ24" s="591"/>
      <c r="DR24" s="591"/>
      <c r="DS24" s="591"/>
      <c r="DT24" s="591"/>
      <c r="DU24" s="591"/>
      <c r="DV24" s="591"/>
      <c r="DW24" s="591"/>
      <c r="DX24" s="591"/>
      <c r="DY24" s="591"/>
      <c r="DZ24" s="591"/>
      <c r="EA24" s="591"/>
      <c r="EB24" s="591"/>
      <c r="EC24" s="591"/>
      <c r="ED24" s="591"/>
      <c r="EE24" s="591"/>
      <c r="EF24" s="591"/>
      <c r="EG24" s="591"/>
      <c r="EH24" s="591"/>
      <c r="EI24" s="591"/>
      <c r="EJ24" s="591"/>
      <c r="EK24" s="591"/>
      <c r="EL24" s="591"/>
      <c r="EM24" s="591"/>
      <c r="EN24" s="591"/>
      <c r="EO24" s="591"/>
      <c r="EP24" s="591"/>
      <c r="EQ24" s="591"/>
      <c r="ER24" s="591"/>
      <c r="ES24" s="591"/>
      <c r="ET24" s="591"/>
      <c r="EU24" s="591"/>
      <c r="EV24" s="591"/>
      <c r="EW24" s="591"/>
      <c r="EX24" s="591"/>
      <c r="EY24" s="591"/>
      <c r="EZ24" s="591"/>
      <c r="FA24" s="591"/>
      <c r="FB24" s="591"/>
      <c r="FC24" s="591"/>
      <c r="FD24" s="591"/>
      <c r="FE24" s="591"/>
      <c r="FF24" s="591"/>
      <c r="FG24" s="591"/>
      <c r="FH24" s="591"/>
      <c r="FI24" s="591"/>
      <c r="FJ24" s="591"/>
      <c r="FK24" s="591"/>
      <c r="FL24" s="591"/>
      <c r="FM24" s="591"/>
      <c r="FN24" s="591"/>
      <c r="FO24" s="591"/>
      <c r="FP24" s="591"/>
      <c r="FQ24" s="591"/>
      <c r="FR24" s="591"/>
      <c r="FS24" s="591"/>
      <c r="FT24" s="591"/>
      <c r="FU24" s="591"/>
      <c r="FV24" s="591"/>
      <c r="FW24" s="591"/>
      <c r="FX24" s="591"/>
      <c r="FY24" s="591"/>
      <c r="FZ24" s="591"/>
      <c r="GA24" s="591"/>
      <c r="GB24" s="591"/>
      <c r="GC24" s="591"/>
      <c r="GD24" s="591"/>
      <c r="GE24" s="591"/>
      <c r="GF24" s="591"/>
      <c r="GG24" s="591"/>
      <c r="GH24" s="591"/>
      <c r="GI24" s="591"/>
      <c r="GJ24" s="591"/>
      <c r="GK24" s="591"/>
      <c r="GL24" s="591"/>
      <c r="GM24" s="591"/>
      <c r="GN24" s="591"/>
      <c r="GO24" s="591"/>
      <c r="GP24" s="591"/>
      <c r="GQ24" s="591"/>
      <c r="GR24" s="591"/>
      <c r="GS24" s="591"/>
      <c r="GT24" s="591"/>
      <c r="GU24" s="591"/>
      <c r="GV24" s="591"/>
      <c r="GW24" s="591"/>
      <c r="GX24" s="591"/>
      <c r="GY24" s="591"/>
      <c r="GZ24" s="591"/>
      <c r="HA24" s="591"/>
      <c r="HB24" s="591"/>
      <c r="HC24" s="591"/>
      <c r="HD24" s="591"/>
      <c r="HE24" s="591"/>
      <c r="HF24" s="591"/>
      <c r="HG24" s="591"/>
      <c r="HH24" s="591"/>
      <c r="HI24" s="591"/>
      <c r="HJ24" s="591"/>
      <c r="HK24" s="591"/>
      <c r="HL24" s="591"/>
      <c r="HM24" s="591"/>
      <c r="HN24" s="591"/>
      <c r="HO24" s="591"/>
      <c r="HP24" s="591"/>
      <c r="HQ24" s="591"/>
      <c r="HR24" s="591"/>
      <c r="HS24" s="591"/>
      <c r="HT24" s="591"/>
      <c r="HU24" s="591"/>
      <c r="HV24" s="591"/>
      <c r="HW24" s="591"/>
      <c r="HX24" s="591"/>
      <c r="HY24" s="591"/>
      <c r="HZ24" s="591"/>
      <c r="IA24" s="591"/>
      <c r="IB24" s="591"/>
      <c r="IC24" s="591"/>
      <c r="ID24" s="591"/>
      <c r="IE24" s="591"/>
      <c r="IF24" s="591"/>
      <c r="IG24" s="591"/>
      <c r="IH24" s="591"/>
      <c r="II24" s="591"/>
      <c r="IJ24" s="591"/>
      <c r="IK24" s="591"/>
      <c r="IL24" s="591"/>
      <c r="IM24" s="591"/>
      <c r="IN24" s="591"/>
      <c r="IO24" s="591"/>
      <c r="IP24" s="591"/>
      <c r="IQ24" s="591"/>
      <c r="IR24" s="591"/>
      <c r="IS24" s="591"/>
      <c r="IT24" s="591"/>
      <c r="IU24" s="591"/>
      <c r="IV24" s="591"/>
      <c r="IW24" s="591"/>
      <c r="IX24" s="591"/>
    </row>
    <row r="25" spans="1:258" s="165" customFormat="1" ht="14.25" hidden="1" customHeight="1">
      <c r="A25" s="609"/>
      <c r="B25" s="610"/>
      <c r="C25" s="610"/>
      <c r="D25" s="610"/>
      <c r="E25" s="611"/>
      <c r="F25" s="615"/>
      <c r="G25" s="616"/>
      <c r="H25" s="616"/>
      <c r="I25" s="616"/>
      <c r="J25" s="616"/>
      <c r="K25" s="616"/>
      <c r="L25" s="616"/>
      <c r="M25" s="616"/>
      <c r="N25" s="616"/>
      <c r="O25" s="616"/>
      <c r="P25" s="616"/>
      <c r="Q25" s="616"/>
      <c r="R25" s="616"/>
      <c r="S25" s="616"/>
      <c r="T25" s="616"/>
      <c r="U25" s="616"/>
      <c r="V25" s="616"/>
      <c r="W25" s="616"/>
      <c r="X25" s="616"/>
      <c r="Y25" s="616"/>
      <c r="Z25" s="616"/>
      <c r="AA25" s="616"/>
      <c r="AB25" s="616"/>
      <c r="AC25" s="616"/>
      <c r="AD25" s="616"/>
      <c r="AE25" s="616"/>
      <c r="AF25" s="616"/>
      <c r="AG25" s="616"/>
      <c r="AH25" s="616"/>
      <c r="AI25" s="616"/>
      <c r="AJ25" s="616"/>
      <c r="AK25" s="616"/>
      <c r="AL25" s="616"/>
      <c r="AM25" s="616"/>
      <c r="AN25" s="616"/>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7"/>
      <c r="CF25" s="601" t="s">
        <v>422</v>
      </c>
      <c r="CG25" s="602"/>
      <c r="CH25" s="602"/>
      <c r="CI25" s="602"/>
      <c r="CJ25" s="602"/>
      <c r="CK25" s="602"/>
      <c r="CL25" s="602"/>
      <c r="CM25" s="602"/>
      <c r="CN25" s="602"/>
      <c r="CO25" s="602"/>
      <c r="CP25" s="602"/>
      <c r="CQ25" s="602"/>
      <c r="CR25" s="602"/>
      <c r="CS25" s="602"/>
      <c r="CT25" s="602"/>
      <c r="CU25" s="602"/>
      <c r="CV25" s="602"/>
      <c r="CW25" s="602"/>
      <c r="CX25" s="603"/>
      <c r="CY25" s="592"/>
      <c r="CZ25" s="593"/>
      <c r="DA25" s="593"/>
      <c r="DB25" s="593"/>
      <c r="DC25" s="593"/>
      <c r="DD25" s="593"/>
      <c r="DE25" s="593"/>
      <c r="DF25" s="593"/>
      <c r="DG25" s="593"/>
      <c r="DH25" s="593"/>
      <c r="DI25" s="593"/>
      <c r="DJ25" s="593"/>
      <c r="DK25" s="594"/>
      <c r="DL25" s="591"/>
      <c r="DM25" s="591"/>
      <c r="DN25" s="591"/>
      <c r="DO25" s="591"/>
      <c r="DP25" s="591"/>
      <c r="DQ25" s="591"/>
      <c r="DR25" s="591"/>
      <c r="DS25" s="591"/>
      <c r="DT25" s="591"/>
      <c r="DU25" s="591"/>
      <c r="DV25" s="591"/>
      <c r="DW25" s="591"/>
      <c r="DX25" s="591"/>
      <c r="DY25" s="591"/>
      <c r="DZ25" s="591"/>
      <c r="EA25" s="591"/>
      <c r="EB25" s="591"/>
      <c r="EC25" s="591"/>
      <c r="ED25" s="591"/>
      <c r="EE25" s="591"/>
      <c r="EF25" s="591"/>
      <c r="EG25" s="591"/>
      <c r="EH25" s="591"/>
      <c r="EI25" s="591"/>
      <c r="EJ25" s="591"/>
      <c r="EK25" s="591"/>
      <c r="EL25" s="591"/>
      <c r="EM25" s="591"/>
      <c r="EN25" s="591"/>
      <c r="EO25" s="591"/>
      <c r="EP25" s="591"/>
      <c r="EQ25" s="591"/>
      <c r="ER25" s="591"/>
      <c r="ES25" s="591"/>
      <c r="ET25" s="591"/>
      <c r="EU25" s="591"/>
      <c r="EV25" s="591"/>
      <c r="EW25" s="591"/>
      <c r="EX25" s="591"/>
      <c r="EY25" s="591"/>
      <c r="EZ25" s="591"/>
      <c r="FA25" s="591"/>
      <c r="FB25" s="591"/>
      <c r="FC25" s="591"/>
      <c r="FD25" s="591"/>
      <c r="FE25" s="591"/>
      <c r="FF25" s="591"/>
      <c r="FG25" s="591"/>
      <c r="FH25" s="591"/>
      <c r="FI25" s="591"/>
      <c r="FJ25" s="591"/>
      <c r="FK25" s="591"/>
      <c r="FL25" s="591"/>
      <c r="FM25" s="591"/>
      <c r="FN25" s="591"/>
      <c r="FO25" s="591"/>
      <c r="FP25" s="591"/>
      <c r="FQ25" s="591"/>
      <c r="FR25" s="591"/>
      <c r="FS25" s="591"/>
      <c r="FT25" s="591"/>
      <c r="FU25" s="591"/>
      <c r="FV25" s="591"/>
      <c r="FW25" s="591"/>
      <c r="FX25" s="591"/>
      <c r="FY25" s="591"/>
      <c r="FZ25" s="591"/>
      <c r="GA25" s="591"/>
      <c r="GB25" s="591"/>
      <c r="GC25" s="591"/>
      <c r="GD25" s="591"/>
      <c r="GE25" s="591"/>
      <c r="GF25" s="591"/>
      <c r="GG25" s="591"/>
      <c r="GH25" s="591"/>
      <c r="GI25" s="591"/>
      <c r="GJ25" s="591"/>
      <c r="GK25" s="591"/>
      <c r="GL25" s="591"/>
      <c r="GM25" s="591"/>
      <c r="GN25" s="591"/>
      <c r="GO25" s="591"/>
      <c r="GP25" s="591"/>
      <c r="GQ25" s="591"/>
      <c r="GR25" s="591"/>
      <c r="GS25" s="591"/>
      <c r="GT25" s="591"/>
      <c r="GU25" s="591"/>
      <c r="GV25" s="591"/>
      <c r="GW25" s="591"/>
      <c r="GX25" s="591"/>
      <c r="GY25" s="591"/>
      <c r="GZ25" s="591"/>
      <c r="HA25" s="591"/>
      <c r="HB25" s="591"/>
      <c r="HC25" s="591"/>
      <c r="HD25" s="591"/>
      <c r="HE25" s="591"/>
      <c r="HF25" s="591"/>
      <c r="HG25" s="591"/>
      <c r="HH25" s="591"/>
      <c r="HI25" s="591"/>
      <c r="HJ25" s="591"/>
      <c r="HK25" s="591"/>
      <c r="HL25" s="591"/>
      <c r="HM25" s="591"/>
      <c r="HN25" s="591"/>
      <c r="HO25" s="591"/>
      <c r="HP25" s="591"/>
      <c r="HQ25" s="591"/>
      <c r="HR25" s="591"/>
      <c r="HS25" s="591"/>
      <c r="HT25" s="591"/>
      <c r="HU25" s="591"/>
      <c r="HV25" s="591"/>
      <c r="HW25" s="591"/>
      <c r="HX25" s="591"/>
      <c r="HY25" s="591"/>
      <c r="HZ25" s="591"/>
      <c r="IA25" s="591"/>
      <c r="IB25" s="591"/>
      <c r="IC25" s="591"/>
      <c r="ID25" s="591"/>
      <c r="IE25" s="591"/>
      <c r="IF25" s="591"/>
      <c r="IG25" s="591"/>
      <c r="IH25" s="591"/>
      <c r="II25" s="591"/>
      <c r="IJ25" s="591"/>
      <c r="IK25" s="591"/>
      <c r="IL25" s="591"/>
      <c r="IM25" s="591"/>
      <c r="IN25" s="591"/>
      <c r="IO25" s="591"/>
      <c r="IP25" s="591"/>
      <c r="IQ25" s="591"/>
      <c r="IR25" s="591"/>
      <c r="IS25" s="591"/>
      <c r="IT25" s="591"/>
      <c r="IU25" s="591"/>
      <c r="IV25" s="591"/>
      <c r="IW25" s="591"/>
      <c r="IX25" s="591"/>
    </row>
    <row r="26" spans="1:258" s="165" customFormat="1" ht="45.75" hidden="1" customHeight="1">
      <c r="A26" s="595" t="s">
        <v>423</v>
      </c>
      <c r="B26" s="596"/>
      <c r="C26" s="596"/>
      <c r="D26" s="596"/>
      <c r="E26" s="597"/>
      <c r="F26" s="598" t="s">
        <v>424</v>
      </c>
      <c r="G26" s="599"/>
      <c r="H26" s="599"/>
      <c r="I26" s="599"/>
      <c r="J26" s="599"/>
      <c r="K26" s="599"/>
      <c r="L26" s="599"/>
      <c r="M26" s="599"/>
      <c r="N26" s="599"/>
      <c r="O26" s="599"/>
      <c r="P26" s="599"/>
      <c r="Q26" s="599"/>
      <c r="R26" s="599"/>
      <c r="S26" s="599"/>
      <c r="T26" s="599"/>
      <c r="U26" s="599"/>
      <c r="V26" s="599"/>
      <c r="W26" s="599"/>
      <c r="X26" s="599"/>
      <c r="Y26" s="599"/>
      <c r="Z26" s="599"/>
      <c r="AA26" s="599"/>
      <c r="AB26" s="599"/>
      <c r="AC26" s="599"/>
      <c r="AD26" s="599"/>
      <c r="AE26" s="599"/>
      <c r="AF26" s="599"/>
      <c r="AG26" s="599"/>
      <c r="AH26" s="599"/>
      <c r="AI26" s="599"/>
      <c r="AJ26" s="599"/>
      <c r="AK26" s="599"/>
      <c r="AL26" s="599"/>
      <c r="AM26" s="599"/>
      <c r="AN26" s="599"/>
      <c r="AO26" s="599"/>
      <c r="AP26" s="599"/>
      <c r="AQ26" s="599"/>
      <c r="AR26" s="599"/>
      <c r="AS26" s="599"/>
      <c r="AT26" s="599"/>
      <c r="AU26" s="599"/>
      <c r="AV26" s="599"/>
      <c r="AW26" s="599"/>
      <c r="AX26" s="599"/>
      <c r="AY26" s="599"/>
      <c r="AZ26" s="599"/>
      <c r="BA26" s="599"/>
      <c r="BB26" s="599"/>
      <c r="BC26" s="599"/>
      <c r="BD26" s="599"/>
      <c r="BE26" s="599"/>
      <c r="BF26" s="599"/>
      <c r="BG26" s="599"/>
      <c r="BH26" s="599"/>
      <c r="BI26" s="599"/>
      <c r="BJ26" s="599"/>
      <c r="BK26" s="599"/>
      <c r="BL26" s="599"/>
      <c r="BM26" s="599"/>
      <c r="BN26" s="599"/>
      <c r="BO26" s="599"/>
      <c r="BP26" s="599"/>
      <c r="BQ26" s="599"/>
      <c r="BR26" s="599"/>
      <c r="BS26" s="599"/>
      <c r="BT26" s="599"/>
      <c r="BU26" s="599"/>
      <c r="BV26" s="599"/>
      <c r="BW26" s="599"/>
      <c r="BX26" s="599"/>
      <c r="BY26" s="599"/>
      <c r="BZ26" s="599"/>
      <c r="CA26" s="599"/>
      <c r="CB26" s="599"/>
      <c r="CC26" s="599"/>
      <c r="CD26" s="599"/>
      <c r="CE26" s="600"/>
      <c r="CF26" s="601" t="s">
        <v>425</v>
      </c>
      <c r="CG26" s="602"/>
      <c r="CH26" s="602"/>
      <c r="CI26" s="602"/>
      <c r="CJ26" s="602"/>
      <c r="CK26" s="602"/>
      <c r="CL26" s="602"/>
      <c r="CM26" s="602"/>
      <c r="CN26" s="602"/>
      <c r="CO26" s="602"/>
      <c r="CP26" s="602"/>
      <c r="CQ26" s="602"/>
      <c r="CR26" s="602"/>
      <c r="CS26" s="602"/>
      <c r="CT26" s="602"/>
      <c r="CU26" s="602"/>
      <c r="CV26" s="602"/>
      <c r="CW26" s="602"/>
      <c r="CX26" s="603"/>
      <c r="CY26" s="592"/>
      <c r="CZ26" s="593"/>
      <c r="DA26" s="593"/>
      <c r="DB26" s="593"/>
      <c r="DC26" s="593"/>
      <c r="DD26" s="593"/>
      <c r="DE26" s="593"/>
      <c r="DF26" s="593"/>
      <c r="DG26" s="593"/>
      <c r="DH26" s="593"/>
      <c r="DI26" s="593"/>
      <c r="DJ26" s="593"/>
      <c r="DK26" s="594"/>
      <c r="DL26" s="591"/>
      <c r="DM26" s="591"/>
      <c r="DN26" s="591"/>
      <c r="DO26" s="591"/>
      <c r="DP26" s="591"/>
      <c r="DQ26" s="591"/>
      <c r="DR26" s="591"/>
      <c r="DS26" s="591"/>
      <c r="DT26" s="591"/>
      <c r="DU26" s="591"/>
      <c r="DV26" s="591"/>
      <c r="DW26" s="591"/>
      <c r="DX26" s="591"/>
      <c r="DY26" s="591"/>
      <c r="DZ26" s="591"/>
      <c r="EA26" s="591"/>
      <c r="EB26" s="591"/>
      <c r="EC26" s="591"/>
      <c r="ED26" s="591"/>
      <c r="EE26" s="591"/>
      <c r="EF26" s="591"/>
      <c r="EG26" s="591"/>
      <c r="EH26" s="591"/>
      <c r="EI26" s="591"/>
      <c r="EJ26" s="591"/>
      <c r="EK26" s="591"/>
      <c r="EL26" s="591"/>
      <c r="EM26" s="591"/>
      <c r="EN26" s="591"/>
      <c r="EO26" s="591"/>
      <c r="EP26" s="591"/>
      <c r="EQ26" s="591"/>
      <c r="ER26" s="591"/>
      <c r="ES26" s="591"/>
      <c r="ET26" s="591"/>
      <c r="EU26" s="591"/>
      <c r="EV26" s="591"/>
      <c r="EW26" s="591"/>
      <c r="EX26" s="591"/>
      <c r="EY26" s="591"/>
      <c r="EZ26" s="591"/>
      <c r="FA26" s="591"/>
      <c r="FB26" s="591"/>
      <c r="FC26" s="591"/>
      <c r="FD26" s="591"/>
      <c r="FE26" s="591"/>
      <c r="FF26" s="591"/>
      <c r="FG26" s="591"/>
      <c r="FH26" s="591"/>
      <c r="FI26" s="591"/>
      <c r="FJ26" s="591"/>
      <c r="FK26" s="591"/>
      <c r="FL26" s="591"/>
      <c r="FM26" s="591"/>
      <c r="FN26" s="591"/>
      <c r="FO26" s="591"/>
      <c r="FP26" s="591"/>
      <c r="FQ26" s="591"/>
      <c r="FR26" s="591"/>
      <c r="FS26" s="591"/>
      <c r="FT26" s="591"/>
      <c r="FU26" s="591"/>
      <c r="FV26" s="591"/>
      <c r="FW26" s="591"/>
      <c r="FX26" s="591"/>
      <c r="FY26" s="591"/>
      <c r="FZ26" s="591"/>
      <c r="GA26" s="591"/>
      <c r="GB26" s="591"/>
      <c r="GC26" s="591"/>
      <c r="GD26" s="591"/>
      <c r="GE26" s="591"/>
      <c r="GF26" s="591"/>
      <c r="GG26" s="591"/>
      <c r="GH26" s="591"/>
      <c r="GI26" s="591"/>
      <c r="GJ26" s="591"/>
      <c r="GK26" s="591"/>
      <c r="GL26" s="591"/>
      <c r="GM26" s="591"/>
      <c r="GN26" s="591"/>
      <c r="GO26" s="591"/>
      <c r="GP26" s="591"/>
      <c r="GQ26" s="591"/>
      <c r="GR26" s="591"/>
      <c r="GS26" s="591"/>
      <c r="GT26" s="591"/>
      <c r="GU26" s="591"/>
      <c r="GV26" s="591"/>
      <c r="GW26" s="591"/>
      <c r="GX26" s="591"/>
      <c r="GY26" s="591"/>
      <c r="GZ26" s="591"/>
      <c r="HA26" s="591"/>
      <c r="HB26" s="591"/>
      <c r="HC26" s="591"/>
      <c r="HD26" s="591"/>
      <c r="HE26" s="591"/>
      <c r="HF26" s="591"/>
      <c r="HG26" s="591"/>
      <c r="HH26" s="591"/>
      <c r="HI26" s="591"/>
      <c r="HJ26" s="591"/>
      <c r="HK26" s="591"/>
      <c r="HL26" s="591"/>
      <c r="HM26" s="591"/>
      <c r="HN26" s="591"/>
      <c r="HO26" s="591"/>
      <c r="HP26" s="591"/>
      <c r="HQ26" s="591"/>
      <c r="HR26" s="591"/>
      <c r="HS26" s="591"/>
      <c r="HT26" s="591"/>
      <c r="HU26" s="591"/>
      <c r="HV26" s="591"/>
      <c r="HW26" s="591"/>
      <c r="HX26" s="591"/>
      <c r="HY26" s="591"/>
      <c r="HZ26" s="591"/>
      <c r="IA26" s="591"/>
      <c r="IB26" s="591"/>
      <c r="IC26" s="591"/>
      <c r="ID26" s="591"/>
      <c r="IE26" s="591"/>
      <c r="IF26" s="591"/>
      <c r="IG26" s="591"/>
      <c r="IH26" s="591"/>
      <c r="II26" s="591"/>
      <c r="IJ26" s="591"/>
      <c r="IK26" s="591"/>
      <c r="IL26" s="591"/>
      <c r="IM26" s="591"/>
      <c r="IN26" s="591"/>
      <c r="IO26" s="591"/>
      <c r="IP26" s="591"/>
      <c r="IQ26" s="591"/>
      <c r="IR26" s="591"/>
      <c r="IS26" s="591"/>
      <c r="IT26" s="591"/>
      <c r="IU26" s="591"/>
      <c r="IV26" s="591"/>
      <c r="IW26" s="591"/>
      <c r="IX26" s="591"/>
    </row>
    <row r="27" spans="1:258" s="165" customFormat="1" ht="14.25" hidden="1" customHeight="1">
      <c r="A27" s="595" t="s">
        <v>426</v>
      </c>
      <c r="B27" s="596"/>
      <c r="C27" s="596"/>
      <c r="D27" s="596"/>
      <c r="E27" s="597"/>
      <c r="F27" s="598"/>
      <c r="G27" s="599"/>
      <c r="H27" s="599"/>
      <c r="I27" s="599"/>
      <c r="J27" s="599"/>
      <c r="K27" s="599"/>
      <c r="L27" s="599"/>
      <c r="M27" s="599"/>
      <c r="N27" s="599"/>
      <c r="O27" s="599"/>
      <c r="P27" s="599"/>
      <c r="Q27" s="599"/>
      <c r="R27" s="599"/>
      <c r="S27" s="599"/>
      <c r="T27" s="599"/>
      <c r="U27" s="599"/>
      <c r="V27" s="599"/>
      <c r="W27" s="599"/>
      <c r="X27" s="599"/>
      <c r="Y27" s="599"/>
      <c r="Z27" s="599"/>
      <c r="AA27" s="599"/>
      <c r="AB27" s="599"/>
      <c r="AC27" s="599"/>
      <c r="AD27" s="599"/>
      <c r="AE27" s="599"/>
      <c r="AF27" s="599"/>
      <c r="AG27" s="599"/>
      <c r="AH27" s="599"/>
      <c r="AI27" s="599"/>
      <c r="AJ27" s="599"/>
      <c r="AK27" s="599"/>
      <c r="AL27" s="599"/>
      <c r="AM27" s="599"/>
      <c r="AN27" s="599"/>
      <c r="AO27" s="599"/>
      <c r="AP27" s="599"/>
      <c r="AQ27" s="599"/>
      <c r="AR27" s="599"/>
      <c r="AS27" s="599"/>
      <c r="AT27" s="599"/>
      <c r="AU27" s="599"/>
      <c r="AV27" s="599"/>
      <c r="AW27" s="599"/>
      <c r="AX27" s="599"/>
      <c r="AY27" s="599"/>
      <c r="AZ27" s="599"/>
      <c r="BA27" s="599"/>
      <c r="BB27" s="599"/>
      <c r="BC27" s="599"/>
      <c r="BD27" s="599"/>
      <c r="BE27" s="599"/>
      <c r="BF27" s="599"/>
      <c r="BG27" s="599"/>
      <c r="BH27" s="599"/>
      <c r="BI27" s="599"/>
      <c r="BJ27" s="599"/>
      <c r="BK27" s="599"/>
      <c r="BL27" s="599"/>
      <c r="BM27" s="599"/>
      <c r="BN27" s="599"/>
      <c r="BO27" s="599"/>
      <c r="BP27" s="599"/>
      <c r="BQ27" s="599"/>
      <c r="BR27" s="599"/>
      <c r="BS27" s="599"/>
      <c r="BT27" s="599"/>
      <c r="BU27" s="599"/>
      <c r="BV27" s="599"/>
      <c r="BW27" s="599"/>
      <c r="BX27" s="599"/>
      <c r="BY27" s="599"/>
      <c r="BZ27" s="599"/>
      <c r="CA27" s="599"/>
      <c r="CB27" s="599"/>
      <c r="CC27" s="599"/>
      <c r="CD27" s="599"/>
      <c r="CE27" s="600"/>
      <c r="CF27" s="592"/>
      <c r="CG27" s="593"/>
      <c r="CH27" s="593"/>
      <c r="CI27" s="593"/>
      <c r="CJ27" s="593"/>
      <c r="CK27" s="593"/>
      <c r="CL27" s="593"/>
      <c r="CM27" s="593"/>
      <c r="CN27" s="593"/>
      <c r="CO27" s="593"/>
      <c r="CP27" s="593"/>
      <c r="CQ27" s="593"/>
      <c r="CR27" s="593"/>
      <c r="CS27" s="593"/>
      <c r="CT27" s="593"/>
      <c r="CU27" s="593"/>
      <c r="CV27" s="593"/>
      <c r="CW27" s="593"/>
      <c r="CX27" s="594"/>
      <c r="CY27" s="592"/>
      <c r="CZ27" s="593"/>
      <c r="DA27" s="593"/>
      <c r="DB27" s="593"/>
      <c r="DC27" s="593"/>
      <c r="DD27" s="593"/>
      <c r="DE27" s="593"/>
      <c r="DF27" s="593"/>
      <c r="DG27" s="593"/>
      <c r="DH27" s="593"/>
      <c r="DI27" s="593"/>
      <c r="DJ27" s="593"/>
      <c r="DK27" s="594"/>
      <c r="DL27" s="591"/>
      <c r="DM27" s="591"/>
      <c r="DN27" s="591"/>
      <c r="DO27" s="591"/>
      <c r="DP27" s="591"/>
      <c r="DQ27" s="591"/>
      <c r="DR27" s="591"/>
      <c r="DS27" s="591"/>
      <c r="DT27" s="591"/>
      <c r="DU27" s="591"/>
      <c r="DV27" s="591"/>
      <c r="DW27" s="591"/>
      <c r="DX27" s="591"/>
      <c r="DY27" s="591"/>
      <c r="DZ27" s="591"/>
      <c r="EA27" s="591"/>
      <c r="EB27" s="591"/>
      <c r="EC27" s="591"/>
      <c r="ED27" s="591"/>
      <c r="EE27" s="591"/>
      <c r="EF27" s="591"/>
      <c r="EG27" s="591"/>
      <c r="EH27" s="591"/>
      <c r="EI27" s="591"/>
      <c r="EJ27" s="591"/>
      <c r="EK27" s="591"/>
      <c r="EL27" s="591"/>
      <c r="EM27" s="591"/>
      <c r="EN27" s="591"/>
      <c r="EO27" s="591"/>
      <c r="EP27" s="591"/>
      <c r="EQ27" s="591"/>
      <c r="ER27" s="591"/>
      <c r="ES27" s="591"/>
      <c r="ET27" s="591"/>
      <c r="EU27" s="591"/>
      <c r="EV27" s="591"/>
      <c r="EW27" s="591"/>
      <c r="EX27" s="591"/>
      <c r="EY27" s="591"/>
      <c r="EZ27" s="591"/>
      <c r="FA27" s="591"/>
      <c r="FB27" s="591"/>
      <c r="FC27" s="591"/>
      <c r="FD27" s="591"/>
      <c r="FE27" s="591"/>
      <c r="FF27" s="591"/>
      <c r="FG27" s="591"/>
      <c r="FH27" s="591"/>
      <c r="FI27" s="591"/>
      <c r="FJ27" s="591"/>
      <c r="FK27" s="591"/>
      <c r="FL27" s="591"/>
      <c r="FM27" s="591"/>
      <c r="FN27" s="591"/>
      <c r="FO27" s="591"/>
      <c r="FP27" s="591"/>
      <c r="FQ27" s="591"/>
      <c r="FR27" s="591"/>
      <c r="FS27" s="591"/>
      <c r="FT27" s="591"/>
      <c r="FU27" s="591"/>
      <c r="FV27" s="591"/>
      <c r="FW27" s="591"/>
      <c r="FX27" s="591"/>
      <c r="FY27" s="591"/>
      <c r="FZ27" s="591"/>
      <c r="GA27" s="591"/>
      <c r="GB27" s="591"/>
      <c r="GC27" s="591"/>
      <c r="GD27" s="591"/>
      <c r="GE27" s="591"/>
      <c r="GF27" s="591"/>
      <c r="GG27" s="591"/>
      <c r="GH27" s="591"/>
      <c r="GI27" s="591"/>
      <c r="GJ27" s="591"/>
      <c r="GK27" s="591"/>
      <c r="GL27" s="591"/>
      <c r="GM27" s="591"/>
      <c r="GN27" s="591"/>
      <c r="GO27" s="591"/>
      <c r="GP27" s="591"/>
      <c r="GQ27" s="591"/>
      <c r="GR27" s="591"/>
      <c r="GS27" s="591"/>
      <c r="GT27" s="591"/>
      <c r="GU27" s="591"/>
      <c r="GV27" s="591"/>
      <c r="GW27" s="591"/>
      <c r="GX27" s="591"/>
      <c r="GY27" s="591"/>
      <c r="GZ27" s="591"/>
      <c r="HA27" s="591"/>
      <c r="HB27" s="591"/>
      <c r="HC27" s="591"/>
      <c r="HD27" s="591"/>
      <c r="HE27" s="591"/>
      <c r="HF27" s="591"/>
      <c r="HG27" s="591"/>
      <c r="HH27" s="591"/>
      <c r="HI27" s="591"/>
      <c r="HJ27" s="591"/>
      <c r="HK27" s="591"/>
      <c r="HL27" s="591"/>
      <c r="HM27" s="591"/>
      <c r="HN27" s="591"/>
      <c r="HO27" s="591"/>
      <c r="HP27" s="591"/>
      <c r="HQ27" s="591"/>
      <c r="HR27" s="591"/>
      <c r="HS27" s="591"/>
      <c r="HT27" s="591"/>
      <c r="HU27" s="591"/>
      <c r="HV27" s="591"/>
      <c r="HW27" s="591"/>
      <c r="HX27" s="591"/>
      <c r="HY27" s="591"/>
      <c r="HZ27" s="591"/>
      <c r="IA27" s="591"/>
      <c r="IB27" s="591"/>
      <c r="IC27" s="591"/>
      <c r="ID27" s="591"/>
      <c r="IE27" s="591"/>
      <c r="IF27" s="591"/>
      <c r="IG27" s="591"/>
      <c r="IH27" s="591"/>
      <c r="II27" s="591"/>
      <c r="IJ27" s="591"/>
      <c r="IK27" s="591"/>
      <c r="IL27" s="591"/>
      <c r="IM27" s="591"/>
      <c r="IN27" s="591"/>
      <c r="IO27" s="591"/>
      <c r="IP27" s="591"/>
      <c r="IQ27" s="591"/>
      <c r="IR27" s="591"/>
      <c r="IS27" s="591"/>
      <c r="IT27" s="591"/>
      <c r="IU27" s="591"/>
      <c r="IV27" s="591"/>
      <c r="IW27" s="591"/>
      <c r="IX27" s="591"/>
    </row>
    <row r="28" spans="1:258" s="165" customFormat="1" ht="14.25" hidden="1" customHeight="1">
      <c r="A28" s="595" t="s">
        <v>427</v>
      </c>
      <c r="B28" s="596"/>
      <c r="C28" s="596"/>
      <c r="D28" s="596"/>
      <c r="E28" s="597"/>
      <c r="F28" s="598"/>
      <c r="G28" s="599"/>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600"/>
      <c r="CF28" s="592"/>
      <c r="CG28" s="593"/>
      <c r="CH28" s="593"/>
      <c r="CI28" s="593"/>
      <c r="CJ28" s="593"/>
      <c r="CK28" s="593"/>
      <c r="CL28" s="593"/>
      <c r="CM28" s="593"/>
      <c r="CN28" s="593"/>
      <c r="CO28" s="593"/>
      <c r="CP28" s="593"/>
      <c r="CQ28" s="593"/>
      <c r="CR28" s="593"/>
      <c r="CS28" s="593"/>
      <c r="CT28" s="593"/>
      <c r="CU28" s="593"/>
      <c r="CV28" s="593"/>
      <c r="CW28" s="593"/>
      <c r="CX28" s="594"/>
      <c r="CY28" s="592"/>
      <c r="CZ28" s="593"/>
      <c r="DA28" s="593"/>
      <c r="DB28" s="593"/>
      <c r="DC28" s="593"/>
      <c r="DD28" s="593"/>
      <c r="DE28" s="593"/>
      <c r="DF28" s="593"/>
      <c r="DG28" s="593"/>
      <c r="DH28" s="593"/>
      <c r="DI28" s="593"/>
      <c r="DJ28" s="593"/>
      <c r="DK28" s="594"/>
      <c r="DL28" s="591"/>
      <c r="DM28" s="591"/>
      <c r="DN28" s="591"/>
      <c r="DO28" s="591"/>
      <c r="DP28" s="591"/>
      <c r="DQ28" s="591"/>
      <c r="DR28" s="591"/>
      <c r="DS28" s="591"/>
      <c r="DT28" s="591"/>
      <c r="DU28" s="591"/>
      <c r="DV28" s="591"/>
      <c r="DW28" s="591"/>
      <c r="DX28" s="591"/>
      <c r="DY28" s="591"/>
      <c r="DZ28" s="591"/>
      <c r="EA28" s="591"/>
      <c r="EB28" s="591"/>
      <c r="EC28" s="591"/>
      <c r="ED28" s="591"/>
      <c r="EE28" s="591"/>
      <c r="EF28" s="591"/>
      <c r="EG28" s="591"/>
      <c r="EH28" s="591"/>
      <c r="EI28" s="591"/>
      <c r="EJ28" s="591"/>
      <c r="EK28" s="591"/>
      <c r="EL28" s="591"/>
      <c r="EM28" s="591"/>
      <c r="EN28" s="591"/>
      <c r="EO28" s="591"/>
      <c r="EP28" s="591"/>
      <c r="EQ28" s="591"/>
      <c r="ER28" s="591"/>
      <c r="ES28" s="591"/>
      <c r="ET28" s="591"/>
      <c r="EU28" s="591"/>
      <c r="EV28" s="591"/>
      <c r="EW28" s="591"/>
      <c r="EX28" s="591"/>
      <c r="EY28" s="591"/>
      <c r="EZ28" s="591"/>
      <c r="FA28" s="591"/>
      <c r="FB28" s="591"/>
      <c r="FC28" s="591"/>
      <c r="FD28" s="591"/>
      <c r="FE28" s="591"/>
      <c r="FF28" s="591"/>
      <c r="FG28" s="591"/>
      <c r="FH28" s="591"/>
      <c r="FI28" s="591"/>
      <c r="FJ28" s="591"/>
      <c r="FK28" s="591"/>
      <c r="FL28" s="591"/>
      <c r="FM28" s="591"/>
      <c r="FN28" s="591"/>
      <c r="FO28" s="591"/>
      <c r="FP28" s="591"/>
      <c r="FQ28" s="591"/>
      <c r="FR28" s="591"/>
      <c r="FS28" s="591"/>
      <c r="FT28" s="591"/>
      <c r="FU28" s="591"/>
      <c r="FV28" s="591"/>
      <c r="FW28" s="591"/>
      <c r="FX28" s="591"/>
      <c r="FY28" s="591"/>
      <c r="FZ28" s="591"/>
      <c r="GA28" s="591"/>
      <c r="GB28" s="591"/>
      <c r="GC28" s="591"/>
      <c r="GD28" s="591"/>
      <c r="GE28" s="591"/>
      <c r="GF28" s="591"/>
      <c r="GG28" s="591"/>
      <c r="GH28" s="591"/>
      <c r="GI28" s="591"/>
      <c r="GJ28" s="591"/>
      <c r="GK28" s="591"/>
      <c r="GL28" s="591"/>
      <c r="GM28" s="591"/>
      <c r="GN28" s="591"/>
      <c r="GO28" s="591"/>
      <c r="GP28" s="591"/>
      <c r="GQ28" s="591"/>
      <c r="GR28" s="591"/>
      <c r="GS28" s="591"/>
      <c r="GT28" s="591"/>
      <c r="GU28" s="591"/>
      <c r="GV28" s="591"/>
      <c r="GW28" s="591"/>
      <c r="GX28" s="591"/>
      <c r="GY28" s="591"/>
      <c r="GZ28" s="591"/>
      <c r="HA28" s="591"/>
      <c r="HB28" s="591"/>
      <c r="HC28" s="591"/>
      <c r="HD28" s="591"/>
      <c r="HE28" s="591"/>
      <c r="HF28" s="591"/>
      <c r="HG28" s="591"/>
      <c r="HH28" s="591"/>
      <c r="HI28" s="591"/>
      <c r="HJ28" s="591"/>
      <c r="HK28" s="591"/>
      <c r="HL28" s="591"/>
      <c r="HM28" s="591"/>
      <c r="HN28" s="591"/>
      <c r="HO28" s="591"/>
      <c r="HP28" s="591"/>
      <c r="HQ28" s="591"/>
      <c r="HR28" s="591"/>
      <c r="HS28" s="591"/>
      <c r="HT28" s="591"/>
      <c r="HU28" s="591"/>
      <c r="HV28" s="591"/>
      <c r="HW28" s="591"/>
      <c r="HX28" s="591"/>
      <c r="HY28" s="591"/>
      <c r="HZ28" s="591"/>
      <c r="IA28" s="591"/>
      <c r="IB28" s="591"/>
      <c r="IC28" s="591"/>
      <c r="ID28" s="591"/>
      <c r="IE28" s="591"/>
      <c r="IF28" s="591"/>
      <c r="IG28" s="591"/>
      <c r="IH28" s="591"/>
      <c r="II28" s="591"/>
      <c r="IJ28" s="591"/>
      <c r="IK28" s="591"/>
      <c r="IL28" s="591"/>
      <c r="IM28" s="591"/>
      <c r="IN28" s="591"/>
      <c r="IO28" s="591"/>
      <c r="IP28" s="591"/>
      <c r="IQ28" s="591"/>
      <c r="IR28" s="591"/>
      <c r="IS28" s="591"/>
      <c r="IT28" s="591"/>
      <c r="IU28" s="591"/>
      <c r="IV28" s="591"/>
      <c r="IW28" s="591"/>
      <c r="IX28" s="591"/>
    </row>
    <row r="29" spans="1:258" s="160" customFormat="1" ht="12"/>
    <row r="30" spans="1:258" s="157" customFormat="1" ht="32.25" customHeight="1">
      <c r="F30" s="157" t="s">
        <v>392</v>
      </c>
      <c r="CF30" s="166"/>
      <c r="CG30" s="166"/>
      <c r="CH30" s="166"/>
      <c r="CI30" s="166"/>
      <c r="CJ30" s="166"/>
      <c r="CK30" s="166"/>
      <c r="CL30" s="166"/>
      <c r="CM30" s="166"/>
      <c r="CN30" s="166"/>
      <c r="CO30" s="166"/>
      <c r="CP30" s="166"/>
      <c r="CQ30" s="166"/>
      <c r="CR30" s="166"/>
      <c r="CS30" s="166"/>
      <c r="CT30" s="589" t="s">
        <v>578</v>
      </c>
      <c r="CU30" s="589"/>
      <c r="CV30" s="589"/>
      <c r="CW30" s="589"/>
      <c r="CX30" s="589"/>
      <c r="CY30" s="589"/>
      <c r="CZ30" s="589"/>
      <c r="DA30" s="589"/>
      <c r="DB30" s="589"/>
      <c r="DC30" s="589"/>
      <c r="DD30" s="589"/>
      <c r="DE30" s="589"/>
      <c r="DF30" s="589"/>
      <c r="DG30" s="589"/>
      <c r="DH30" s="589"/>
      <c r="DI30" s="589"/>
      <c r="DJ30" s="589"/>
      <c r="DK30" s="589"/>
      <c r="DL30" s="589"/>
      <c r="DM30" s="589"/>
      <c r="DN30" s="589"/>
      <c r="DO30" s="589"/>
      <c r="DP30" s="589"/>
      <c r="DQ30" s="589"/>
      <c r="DR30" s="589"/>
      <c r="DS30" s="589"/>
      <c r="DT30" s="589"/>
      <c r="DU30" s="589"/>
      <c r="DV30" s="589"/>
      <c r="DW30" s="589"/>
      <c r="DX30" s="589"/>
      <c r="DY30" s="589"/>
      <c r="DZ30" s="589"/>
      <c r="EA30" s="589"/>
      <c r="EB30" s="589"/>
      <c r="EC30" s="589"/>
      <c r="ED30" s="589"/>
      <c r="EE30" s="589"/>
      <c r="EF30" s="589"/>
      <c r="EG30" s="589"/>
      <c r="EH30" s="589"/>
      <c r="EI30" s="589"/>
      <c r="EJ30" s="589"/>
      <c r="EK30" s="589"/>
      <c r="EL30" s="166"/>
      <c r="EM30" s="166"/>
      <c r="EN30" s="166"/>
      <c r="EO30" s="166"/>
      <c r="EP30" s="166"/>
      <c r="EQ30" s="166"/>
      <c r="ER30" s="166"/>
      <c r="ES30" s="166"/>
      <c r="ET30" s="166"/>
      <c r="EU30" s="166"/>
      <c r="EV30" s="166"/>
      <c r="EW30" s="166"/>
      <c r="EX30" s="166"/>
    </row>
    <row r="31" spans="1:258" s="160" customFormat="1" ht="27.75" customHeight="1">
      <c r="AJ31" s="160" t="s">
        <v>15</v>
      </c>
      <c r="CT31" s="590" t="s">
        <v>378</v>
      </c>
      <c r="CU31" s="590"/>
      <c r="CV31" s="590"/>
      <c r="CW31" s="590"/>
      <c r="CX31" s="590"/>
      <c r="CY31" s="590"/>
      <c r="CZ31" s="590"/>
      <c r="DA31" s="590"/>
      <c r="DB31" s="590"/>
      <c r="DC31" s="590"/>
      <c r="DD31" s="590"/>
      <c r="DE31" s="590"/>
      <c r="DF31" s="590"/>
      <c r="DG31" s="590"/>
      <c r="DH31" s="590"/>
      <c r="DI31" s="590"/>
      <c r="DJ31" s="590"/>
      <c r="DK31" s="590"/>
      <c r="DL31" s="590"/>
      <c r="DM31" s="590"/>
      <c r="DN31" s="590"/>
      <c r="DO31" s="590"/>
      <c r="DP31" s="590"/>
      <c r="DQ31" s="590"/>
      <c r="DR31" s="590"/>
      <c r="DS31" s="590"/>
      <c r="DT31" s="590"/>
      <c r="DU31" s="590"/>
      <c r="DV31" s="590"/>
      <c r="DW31" s="590"/>
      <c r="DX31" s="590"/>
      <c r="DY31" s="590"/>
      <c r="DZ31" s="590"/>
      <c r="EA31" s="590"/>
      <c r="EB31" s="590"/>
      <c r="EC31" s="590"/>
      <c r="ED31" s="590"/>
      <c r="EE31" s="590"/>
      <c r="EF31" s="590"/>
      <c r="EG31" s="590"/>
      <c r="EH31" s="590"/>
      <c r="EI31" s="590"/>
      <c r="EJ31" s="590"/>
      <c r="EK31" s="590"/>
    </row>
  </sheetData>
  <mergeCells count="238">
    <mergeCell ref="DY12:IX12"/>
    <mergeCell ref="DY13:EK13"/>
    <mergeCell ref="EL13:EX13"/>
    <mergeCell ref="EY13:FX13"/>
    <mergeCell ref="FY13:GX13"/>
    <mergeCell ref="GY13:HX13"/>
    <mergeCell ref="HY13:IX13"/>
    <mergeCell ref="A5:IK5"/>
    <mergeCell ref="F6:IF6"/>
    <mergeCell ref="F7:IF7"/>
    <mergeCell ref="CK8:CX8"/>
    <mergeCell ref="A11:E13"/>
    <mergeCell ref="F11:CE13"/>
    <mergeCell ref="CF11:CX13"/>
    <mergeCell ref="CY11:DK13"/>
    <mergeCell ref="DL11:IX11"/>
    <mergeCell ref="DL12:DX13"/>
    <mergeCell ref="HL14:HX14"/>
    <mergeCell ref="HY14:IK14"/>
    <mergeCell ref="IL14:IX14"/>
    <mergeCell ref="A15:E15"/>
    <mergeCell ref="F15:CE15"/>
    <mergeCell ref="CF15:CX15"/>
    <mergeCell ref="CY15:DK15"/>
    <mergeCell ref="DL15:DX15"/>
    <mergeCell ref="DY15:EK15"/>
    <mergeCell ref="EL15:EX15"/>
    <mergeCell ref="EL14:EX14"/>
    <mergeCell ref="EY14:FK14"/>
    <mergeCell ref="FL14:FX14"/>
    <mergeCell ref="FY14:GK14"/>
    <mergeCell ref="GL14:GX14"/>
    <mergeCell ref="GY14:HK14"/>
    <mergeCell ref="A14:E14"/>
    <mergeCell ref="F14:CE14"/>
    <mergeCell ref="CF14:CX14"/>
    <mergeCell ref="CY14:DK14"/>
    <mergeCell ref="DL14:DX14"/>
    <mergeCell ref="DY14:EK14"/>
    <mergeCell ref="HY15:IK15"/>
    <mergeCell ref="IL15:IX15"/>
    <mergeCell ref="A16:E16"/>
    <mergeCell ref="F16:CE16"/>
    <mergeCell ref="CF16:CX16"/>
    <mergeCell ref="CY16:DK16"/>
    <mergeCell ref="DL16:DX16"/>
    <mergeCell ref="DY16:EK16"/>
    <mergeCell ref="EL16:EX16"/>
    <mergeCell ref="EY16:FK16"/>
    <mergeCell ref="EY15:FK15"/>
    <mergeCell ref="GL15:GX15"/>
    <mergeCell ref="GY15:HK15"/>
    <mergeCell ref="HL15:HX15"/>
    <mergeCell ref="HL17:HX17"/>
    <mergeCell ref="HY17:IK17"/>
    <mergeCell ref="IL17:IX17"/>
    <mergeCell ref="IL16:IX16"/>
    <mergeCell ref="FL16:FX16"/>
    <mergeCell ref="FY16:GK16"/>
    <mergeCell ref="GL16:GX16"/>
    <mergeCell ref="GY16:HK16"/>
    <mergeCell ref="HL16:HX16"/>
    <mergeCell ref="HY16:IK16"/>
    <mergeCell ref="CF17:CX17"/>
    <mergeCell ref="CY17:DK17"/>
    <mergeCell ref="DL17:DX17"/>
    <mergeCell ref="DY17:EK17"/>
    <mergeCell ref="EL17:EX17"/>
    <mergeCell ref="EY17:FK17"/>
    <mergeCell ref="FL17:FX17"/>
    <mergeCell ref="FL15:FX15"/>
    <mergeCell ref="FY15:GK15"/>
    <mergeCell ref="A18:E19"/>
    <mergeCell ref="F18:CE19"/>
    <mergeCell ref="CF18:CX18"/>
    <mergeCell ref="CY18:DK18"/>
    <mergeCell ref="DL18:DX18"/>
    <mergeCell ref="DY18:EK18"/>
    <mergeCell ref="FY17:GK17"/>
    <mergeCell ref="GL17:GX17"/>
    <mergeCell ref="GY17:HK17"/>
    <mergeCell ref="CF19:CX19"/>
    <mergeCell ref="CY19:DK19"/>
    <mergeCell ref="DL19:DX19"/>
    <mergeCell ref="DY19:EK19"/>
    <mergeCell ref="EL19:EX19"/>
    <mergeCell ref="EY19:FK19"/>
    <mergeCell ref="FL19:FX19"/>
    <mergeCell ref="EL18:EX18"/>
    <mergeCell ref="EY18:FK18"/>
    <mergeCell ref="FL18:FX18"/>
    <mergeCell ref="FY19:GK19"/>
    <mergeCell ref="GL19:GX19"/>
    <mergeCell ref="GY19:HK19"/>
    <mergeCell ref="A17:E17"/>
    <mergeCell ref="F17:CE17"/>
    <mergeCell ref="HL19:HX19"/>
    <mergeCell ref="HY19:IK19"/>
    <mergeCell ref="IL19:IX19"/>
    <mergeCell ref="HL18:HX18"/>
    <mergeCell ref="HY18:IK18"/>
    <mergeCell ref="IL18:IX18"/>
    <mergeCell ref="FY18:GK18"/>
    <mergeCell ref="GL18:GX18"/>
    <mergeCell ref="GY18:HK18"/>
    <mergeCell ref="HL20:HX20"/>
    <mergeCell ref="HY20:IK20"/>
    <mergeCell ref="IL20:IX20"/>
    <mergeCell ref="A21:E21"/>
    <mergeCell ref="F21:CE21"/>
    <mergeCell ref="CF21:CX21"/>
    <mergeCell ref="CY21:DK21"/>
    <mergeCell ref="DL21:DX21"/>
    <mergeCell ref="DY21:EK21"/>
    <mergeCell ref="EL21:EX21"/>
    <mergeCell ref="EL20:EX20"/>
    <mergeCell ref="EY20:FK20"/>
    <mergeCell ref="FL20:FX20"/>
    <mergeCell ref="FY20:GK20"/>
    <mergeCell ref="GL20:GX20"/>
    <mergeCell ref="GY20:HK20"/>
    <mergeCell ref="A20:E20"/>
    <mergeCell ref="F20:CE20"/>
    <mergeCell ref="CF20:CX20"/>
    <mergeCell ref="CY20:DK20"/>
    <mergeCell ref="DL20:DX20"/>
    <mergeCell ref="DY20:EK20"/>
    <mergeCell ref="HY21:IK21"/>
    <mergeCell ref="IL21:IX21"/>
    <mergeCell ref="A22:E23"/>
    <mergeCell ref="F22:CE23"/>
    <mergeCell ref="CF22:CX22"/>
    <mergeCell ref="CY22:DK22"/>
    <mergeCell ref="DL22:DX22"/>
    <mergeCell ref="DY22:EK22"/>
    <mergeCell ref="EL22:EX22"/>
    <mergeCell ref="EY22:FK22"/>
    <mergeCell ref="EY21:FK21"/>
    <mergeCell ref="FL21:FX21"/>
    <mergeCell ref="FY21:GK21"/>
    <mergeCell ref="GL21:GX21"/>
    <mergeCell ref="GY21:HK21"/>
    <mergeCell ref="HL21:HX21"/>
    <mergeCell ref="IL22:IX22"/>
    <mergeCell ref="CF23:CX23"/>
    <mergeCell ref="CY23:DK23"/>
    <mergeCell ref="DL23:DX23"/>
    <mergeCell ref="DY23:EK23"/>
    <mergeCell ref="EL23:EX23"/>
    <mergeCell ref="EY23:FK23"/>
    <mergeCell ref="FL23:FX23"/>
    <mergeCell ref="FY23:GK23"/>
    <mergeCell ref="GL23:GX23"/>
    <mergeCell ref="FL22:FX22"/>
    <mergeCell ref="FY22:GK22"/>
    <mergeCell ref="GL22:GX22"/>
    <mergeCell ref="GY22:HK22"/>
    <mergeCell ref="HL22:HX22"/>
    <mergeCell ref="HY22:IK22"/>
    <mergeCell ref="GY23:HK23"/>
    <mergeCell ref="HL23:HX23"/>
    <mergeCell ref="HY23:IK23"/>
    <mergeCell ref="IL23:IX23"/>
    <mergeCell ref="A24:E25"/>
    <mergeCell ref="F24:CE25"/>
    <mergeCell ref="CF24:CX24"/>
    <mergeCell ref="CY24:DK24"/>
    <mergeCell ref="DL24:DX24"/>
    <mergeCell ref="DY24:EK24"/>
    <mergeCell ref="CF25:CX25"/>
    <mergeCell ref="CY25:DK25"/>
    <mergeCell ref="DL25:DX25"/>
    <mergeCell ref="DY25:EK25"/>
    <mergeCell ref="EL25:EX25"/>
    <mergeCell ref="EY25:FK25"/>
    <mergeCell ref="FL25:FX25"/>
    <mergeCell ref="EL24:EX24"/>
    <mergeCell ref="EY24:FK24"/>
    <mergeCell ref="FL24:FX24"/>
    <mergeCell ref="FY25:GK25"/>
    <mergeCell ref="GL25:GX25"/>
    <mergeCell ref="GY25:HK25"/>
    <mergeCell ref="HL25:HX25"/>
    <mergeCell ref="HY25:IK25"/>
    <mergeCell ref="IL25:IX25"/>
    <mergeCell ref="HL24:HX24"/>
    <mergeCell ref="HY24:IK24"/>
    <mergeCell ref="IL24:IX24"/>
    <mergeCell ref="FY24:GK24"/>
    <mergeCell ref="GL24:GX24"/>
    <mergeCell ref="GY24:HK24"/>
    <mergeCell ref="HL26:HX26"/>
    <mergeCell ref="HY26:IK26"/>
    <mergeCell ref="IL26:IX26"/>
    <mergeCell ref="A27:E27"/>
    <mergeCell ref="F27:CE27"/>
    <mergeCell ref="CF27:CX27"/>
    <mergeCell ref="CY27:DK27"/>
    <mergeCell ref="DL27:DX27"/>
    <mergeCell ref="DY27:EK27"/>
    <mergeCell ref="EL27:EX27"/>
    <mergeCell ref="EL26:EX26"/>
    <mergeCell ref="EY26:FK26"/>
    <mergeCell ref="FL26:FX26"/>
    <mergeCell ref="FY26:GK26"/>
    <mergeCell ref="GL26:GX26"/>
    <mergeCell ref="GY26:HK26"/>
    <mergeCell ref="A26:E26"/>
    <mergeCell ref="F26:CE26"/>
    <mergeCell ref="CF26:CX26"/>
    <mergeCell ref="IL27:IX27"/>
    <mergeCell ref="A28:E28"/>
    <mergeCell ref="F28:CE28"/>
    <mergeCell ref="CF28:CX28"/>
    <mergeCell ref="CY28:DK28"/>
    <mergeCell ref="DL28:DX28"/>
    <mergeCell ref="DY28:EK28"/>
    <mergeCell ref="EL28:EX28"/>
    <mergeCell ref="EY28:FK28"/>
    <mergeCell ref="EY27:FK27"/>
    <mergeCell ref="FL27:FX27"/>
    <mergeCell ref="FY27:GK27"/>
    <mergeCell ref="GL27:GX27"/>
    <mergeCell ref="GY27:HK27"/>
    <mergeCell ref="HL27:HX27"/>
    <mergeCell ref="IL28:IX28"/>
    <mergeCell ref="CT30:EK30"/>
    <mergeCell ref="CT31:EK31"/>
    <mergeCell ref="FL28:FX28"/>
    <mergeCell ref="FY28:GK28"/>
    <mergeCell ref="GL28:GX28"/>
    <mergeCell ref="GY28:HK28"/>
    <mergeCell ref="HL28:HX28"/>
    <mergeCell ref="HY28:IK28"/>
    <mergeCell ref="CY26:DK26"/>
    <mergeCell ref="DL26:DX26"/>
    <mergeCell ref="DY26:EK26"/>
    <mergeCell ref="HY27:IK27"/>
  </mergeCells>
  <pageMargins left="0.39370078740157483" right="0.31496062992125984" top="0.78740157480314965" bottom="0.39370078740157483" header="0.19685039370078741" footer="0.19685039370078741"/>
  <pageSetup paperSize="9" scale="7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17"/>
  <sheetViews>
    <sheetView zoomScale="85" zoomScaleNormal="85" workbookViewId="0">
      <selection activeCell="K28" sqref="K28"/>
    </sheetView>
  </sheetViews>
  <sheetFormatPr defaultRowHeight="15.75"/>
  <cols>
    <col min="1" max="1" width="4.42578125" style="266" customWidth="1"/>
    <col min="2" max="2" width="17" style="266" customWidth="1"/>
    <col min="3" max="3" width="9.5703125" style="266" customWidth="1"/>
    <col min="4" max="4" width="5.85546875" style="266" hidden="1" customWidth="1"/>
    <col min="5" max="7" width="5.85546875" style="266" bestFit="1" customWidth="1"/>
    <col min="8" max="8" width="5.85546875" style="266" customWidth="1"/>
    <col min="9" max="9" width="5.85546875" style="266" bestFit="1" customWidth="1"/>
    <col min="10" max="10" width="5.85546875" style="266" customWidth="1"/>
    <col min="11" max="11" width="5.85546875" style="266" bestFit="1" customWidth="1"/>
    <col min="12" max="12" width="5.85546875" style="266" customWidth="1"/>
    <col min="13" max="13" width="5.85546875" style="266" bestFit="1" customWidth="1"/>
    <col min="14" max="14" width="5.85546875" style="266" customWidth="1"/>
    <col min="15" max="15" width="9.5703125" style="266" customWidth="1"/>
    <col min="16" max="16" width="5.85546875" style="266" hidden="1" customWidth="1"/>
    <col min="17" max="19" width="5.85546875" style="266" bestFit="1" customWidth="1"/>
    <col min="20" max="20" width="5.85546875" style="266" customWidth="1"/>
    <col min="21" max="21" width="5.85546875" style="266" bestFit="1" customWidth="1"/>
    <col min="22" max="22" width="5.85546875" style="266" customWidth="1"/>
    <col min="23" max="23" width="5.85546875" style="266" bestFit="1" customWidth="1"/>
    <col min="24" max="24" width="5.85546875" style="266" customWidth="1"/>
    <col min="25" max="25" width="5.85546875" style="266" bestFit="1" customWidth="1"/>
    <col min="26" max="26" width="5.85546875" style="266" customWidth="1"/>
    <col min="27" max="27" width="9.5703125" style="266" customWidth="1"/>
    <col min="28" max="28" width="7.7109375" style="266" hidden="1" customWidth="1"/>
    <col min="29" max="31" width="7.7109375" style="266" bestFit="1" customWidth="1"/>
    <col min="32" max="32" width="8.28515625" style="266" customWidth="1"/>
    <col min="33" max="33" width="7.7109375" style="266" bestFit="1" customWidth="1"/>
    <col min="34" max="34" width="7.7109375" style="266" customWidth="1"/>
    <col min="35" max="35" width="7.7109375" style="266" bestFit="1" customWidth="1"/>
    <col min="36" max="36" width="7.7109375" style="266" customWidth="1"/>
    <col min="37" max="37" width="7.7109375" style="266" bestFit="1" customWidth="1"/>
    <col min="38" max="38" width="7.7109375" style="266" customWidth="1"/>
    <col min="39" max="39" width="9.5703125" style="266" customWidth="1"/>
    <col min="40" max="40" width="5.85546875" style="266" hidden="1" customWidth="1"/>
    <col min="41" max="43" width="5.85546875" style="266" bestFit="1" customWidth="1"/>
    <col min="44" max="44" width="5.85546875" style="266" customWidth="1"/>
    <col min="45" max="45" width="5.85546875" style="266" bestFit="1" customWidth="1"/>
    <col min="46" max="46" width="5.85546875" style="266" customWidth="1"/>
    <col min="47" max="47" width="5.85546875" style="266" bestFit="1" customWidth="1"/>
    <col min="48" max="48" width="5.85546875" style="266" customWidth="1"/>
    <col min="49" max="49" width="5.85546875" style="266" bestFit="1" customWidth="1"/>
    <col min="50" max="50" width="5.85546875" style="266" customWidth="1"/>
    <col min="51" max="51" width="11.7109375" style="266" customWidth="1"/>
    <col min="52" max="52" width="11.85546875" style="266" hidden="1" customWidth="1"/>
    <col min="53" max="56" width="11.85546875" style="266" bestFit="1" customWidth="1"/>
    <col min="57" max="58" width="11.85546875" style="266" customWidth="1"/>
    <col min="59" max="60" width="12.140625" style="266" customWidth="1"/>
    <col min="61" max="62" width="11.85546875" style="266" customWidth="1"/>
    <col min="63" max="16384" width="9.140625" style="266"/>
  </cols>
  <sheetData>
    <row r="1" spans="1:62">
      <c r="BI1" s="267"/>
      <c r="BJ1" s="267" t="s">
        <v>380</v>
      </c>
    </row>
    <row r="2" spans="1:62">
      <c r="BI2" s="268"/>
      <c r="BJ2" s="268" t="s">
        <v>548</v>
      </c>
    </row>
    <row r="3" spans="1:62">
      <c r="BI3" s="267"/>
      <c r="BJ3" s="267" t="s">
        <v>381</v>
      </c>
    </row>
    <row r="4" spans="1:62">
      <c r="A4" s="671" t="s">
        <v>382</v>
      </c>
      <c r="B4" s="671"/>
      <c r="C4" s="671"/>
      <c r="D4" s="671"/>
      <c r="E4" s="671"/>
      <c r="F4" s="671"/>
      <c r="G4" s="671"/>
      <c r="H4" s="671"/>
      <c r="I4" s="671"/>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671"/>
      <c r="AO4" s="671"/>
      <c r="AP4" s="671"/>
      <c r="AQ4" s="671"/>
      <c r="AR4" s="671"/>
      <c r="AS4" s="671"/>
      <c r="AT4" s="671"/>
      <c r="AU4" s="671"/>
      <c r="AV4" s="671"/>
      <c r="AW4" s="671"/>
      <c r="AX4" s="671"/>
      <c r="AY4" s="671"/>
      <c r="AZ4" s="671"/>
      <c r="BA4" s="671"/>
      <c r="BB4" s="671"/>
      <c r="BC4" s="671"/>
      <c r="BD4" s="671"/>
      <c r="BE4" s="671"/>
      <c r="BF4" s="671"/>
      <c r="BG4" s="671"/>
      <c r="BH4" s="671"/>
      <c r="BI4" s="671"/>
      <c r="BJ4" s="671"/>
    </row>
    <row r="5" spans="1:62">
      <c r="A5" s="672" t="s">
        <v>383</v>
      </c>
      <c r="B5" s="671"/>
      <c r="C5" s="671"/>
      <c r="D5" s="671"/>
      <c r="E5" s="671"/>
      <c r="F5" s="671"/>
      <c r="G5" s="671"/>
      <c r="H5" s="671"/>
      <c r="I5" s="671"/>
      <c r="J5" s="671"/>
      <c r="K5" s="671"/>
      <c r="L5" s="671"/>
      <c r="M5" s="671"/>
      <c r="N5" s="671"/>
      <c r="O5" s="671"/>
      <c r="P5" s="671"/>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1"/>
      <c r="BA5" s="671"/>
      <c r="BB5" s="671"/>
      <c r="BC5" s="671"/>
      <c r="BD5" s="671"/>
      <c r="BE5" s="671"/>
      <c r="BF5" s="671"/>
      <c r="BG5" s="671"/>
      <c r="BH5" s="671"/>
      <c r="BI5" s="671"/>
      <c r="BJ5" s="671"/>
    </row>
    <row r="6" spans="1:62">
      <c r="A6" s="672" t="s">
        <v>547</v>
      </c>
      <c r="B6" s="671"/>
      <c r="C6" s="671"/>
      <c r="D6" s="671"/>
      <c r="E6" s="671"/>
      <c r="F6" s="671"/>
      <c r="G6" s="671"/>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c r="AT6" s="671"/>
      <c r="AU6" s="671"/>
      <c r="AV6" s="671"/>
      <c r="AW6" s="671"/>
      <c r="AX6" s="671"/>
      <c r="AY6" s="671"/>
      <c r="AZ6" s="671"/>
      <c r="BA6" s="671"/>
      <c r="BB6" s="671"/>
      <c r="BC6" s="671"/>
      <c r="BD6" s="671"/>
      <c r="BE6" s="671"/>
      <c r="BF6" s="671"/>
      <c r="BG6" s="671"/>
      <c r="BH6" s="671"/>
      <c r="BI6" s="671"/>
      <c r="BJ6" s="671"/>
    </row>
    <row r="8" spans="1:62">
      <c r="A8" s="668" t="s">
        <v>384</v>
      </c>
      <c r="B8" s="668" t="s">
        <v>385</v>
      </c>
      <c r="C8" s="673" t="s">
        <v>382</v>
      </c>
      <c r="D8" s="674"/>
      <c r="E8" s="674"/>
      <c r="F8" s="674"/>
      <c r="G8" s="674"/>
      <c r="H8" s="674"/>
      <c r="I8" s="674"/>
      <c r="J8" s="674"/>
      <c r="K8" s="674"/>
      <c r="L8" s="674"/>
      <c r="M8" s="674"/>
      <c r="N8" s="674"/>
      <c r="O8" s="674"/>
      <c r="P8" s="674"/>
      <c r="Q8" s="674"/>
      <c r="R8" s="674"/>
      <c r="S8" s="674"/>
      <c r="T8" s="674"/>
      <c r="U8" s="674"/>
      <c r="V8" s="674"/>
      <c r="W8" s="674"/>
      <c r="X8" s="674"/>
      <c r="Y8" s="674"/>
      <c r="Z8" s="675"/>
      <c r="AA8" s="676" t="s">
        <v>386</v>
      </c>
      <c r="AB8" s="676"/>
      <c r="AC8" s="676"/>
      <c r="AD8" s="676"/>
      <c r="AE8" s="676"/>
      <c r="AF8" s="676"/>
      <c r="AG8" s="676"/>
      <c r="AH8" s="676"/>
      <c r="AI8" s="676"/>
      <c r="AJ8" s="676"/>
      <c r="AK8" s="676"/>
      <c r="AL8" s="676"/>
      <c r="AM8" s="676"/>
      <c r="AN8" s="676"/>
      <c r="AO8" s="676"/>
      <c r="AP8" s="676"/>
      <c r="AQ8" s="676"/>
      <c r="AR8" s="676"/>
      <c r="AS8" s="676"/>
      <c r="AT8" s="676"/>
      <c r="AU8" s="676"/>
      <c r="AV8" s="676"/>
      <c r="AW8" s="676"/>
      <c r="AX8" s="676"/>
      <c r="AY8" s="676"/>
      <c r="AZ8" s="676"/>
      <c r="BA8" s="676"/>
      <c r="BB8" s="676"/>
      <c r="BC8" s="676"/>
      <c r="BD8" s="676"/>
      <c r="BE8" s="676"/>
      <c r="BF8" s="676"/>
      <c r="BG8" s="676"/>
      <c r="BH8" s="676"/>
      <c r="BI8" s="676"/>
      <c r="BJ8" s="676"/>
    </row>
    <row r="9" spans="1:62" ht="93.75" customHeight="1">
      <c r="A9" s="668"/>
      <c r="B9" s="668"/>
      <c r="C9" s="677" t="s">
        <v>387</v>
      </c>
      <c r="D9" s="678"/>
      <c r="E9" s="678"/>
      <c r="F9" s="678"/>
      <c r="G9" s="678"/>
      <c r="H9" s="678"/>
      <c r="I9" s="678"/>
      <c r="J9" s="678"/>
      <c r="K9" s="678"/>
      <c r="L9" s="678"/>
      <c r="M9" s="678"/>
      <c r="N9" s="679"/>
      <c r="O9" s="677" t="s">
        <v>388</v>
      </c>
      <c r="P9" s="678"/>
      <c r="Q9" s="678"/>
      <c r="R9" s="678"/>
      <c r="S9" s="678"/>
      <c r="T9" s="678"/>
      <c r="U9" s="678"/>
      <c r="V9" s="678"/>
      <c r="W9" s="678"/>
      <c r="X9" s="678"/>
      <c r="Y9" s="678"/>
      <c r="Z9" s="679"/>
      <c r="AA9" s="680" t="s">
        <v>389</v>
      </c>
      <c r="AB9" s="681"/>
      <c r="AC9" s="681"/>
      <c r="AD9" s="681"/>
      <c r="AE9" s="681"/>
      <c r="AF9" s="681"/>
      <c r="AG9" s="681"/>
      <c r="AH9" s="681"/>
      <c r="AI9" s="681"/>
      <c r="AJ9" s="681"/>
      <c r="AK9" s="681"/>
      <c r="AL9" s="682"/>
      <c r="AM9" s="677" t="s">
        <v>390</v>
      </c>
      <c r="AN9" s="678"/>
      <c r="AO9" s="678"/>
      <c r="AP9" s="678"/>
      <c r="AQ9" s="678"/>
      <c r="AR9" s="678"/>
      <c r="AS9" s="678"/>
      <c r="AT9" s="678"/>
      <c r="AU9" s="678"/>
      <c r="AV9" s="678"/>
      <c r="AW9" s="678"/>
      <c r="AX9" s="679"/>
      <c r="AY9" s="667" t="s">
        <v>571</v>
      </c>
      <c r="AZ9" s="668"/>
      <c r="BA9" s="668"/>
      <c r="BB9" s="668"/>
      <c r="BC9" s="668"/>
      <c r="BD9" s="668"/>
      <c r="BE9" s="668"/>
      <c r="BF9" s="668"/>
      <c r="BG9" s="668"/>
      <c r="BH9" s="668"/>
      <c r="BI9" s="668"/>
      <c r="BJ9" s="668"/>
    </row>
    <row r="10" spans="1:62" ht="23.25" customHeight="1">
      <c r="A10" s="668"/>
      <c r="B10" s="668"/>
      <c r="C10" s="667" t="s">
        <v>448</v>
      </c>
      <c r="D10" s="661" t="s">
        <v>391</v>
      </c>
      <c r="E10" s="669"/>
      <c r="F10" s="669"/>
      <c r="G10" s="669"/>
      <c r="H10" s="669"/>
      <c r="I10" s="669"/>
      <c r="J10" s="669"/>
      <c r="K10" s="669"/>
      <c r="L10" s="669"/>
      <c r="M10" s="669"/>
      <c r="N10" s="662"/>
      <c r="O10" s="667" t="s">
        <v>448</v>
      </c>
      <c r="P10" s="661" t="s">
        <v>391</v>
      </c>
      <c r="Q10" s="669"/>
      <c r="R10" s="669"/>
      <c r="S10" s="669"/>
      <c r="T10" s="669"/>
      <c r="U10" s="669"/>
      <c r="V10" s="669"/>
      <c r="W10" s="669"/>
      <c r="X10" s="669"/>
      <c r="Y10" s="669"/>
      <c r="Z10" s="662"/>
      <c r="AA10" s="663" t="s">
        <v>448</v>
      </c>
      <c r="AB10" s="665" t="s">
        <v>391</v>
      </c>
      <c r="AC10" s="670"/>
      <c r="AD10" s="670"/>
      <c r="AE10" s="670"/>
      <c r="AF10" s="670"/>
      <c r="AG10" s="670"/>
      <c r="AH10" s="670"/>
      <c r="AI10" s="670"/>
      <c r="AJ10" s="670"/>
      <c r="AK10" s="670"/>
      <c r="AL10" s="666"/>
      <c r="AM10" s="667" t="s">
        <v>448</v>
      </c>
      <c r="AN10" s="661" t="s">
        <v>391</v>
      </c>
      <c r="AO10" s="669"/>
      <c r="AP10" s="669"/>
      <c r="AQ10" s="669"/>
      <c r="AR10" s="669"/>
      <c r="AS10" s="669"/>
      <c r="AT10" s="669"/>
      <c r="AU10" s="669"/>
      <c r="AV10" s="669"/>
      <c r="AW10" s="669"/>
      <c r="AX10" s="662"/>
      <c r="AY10" s="667" t="s">
        <v>448</v>
      </c>
      <c r="AZ10" s="661" t="s">
        <v>391</v>
      </c>
      <c r="BA10" s="669"/>
      <c r="BB10" s="669"/>
      <c r="BC10" s="669"/>
      <c r="BD10" s="669"/>
      <c r="BE10" s="669"/>
      <c r="BF10" s="669"/>
      <c r="BG10" s="669"/>
      <c r="BH10" s="669"/>
      <c r="BI10" s="669"/>
      <c r="BJ10" s="662"/>
    </row>
    <row r="11" spans="1:62" ht="42.75" customHeight="1">
      <c r="A11" s="668"/>
      <c r="B11" s="668"/>
      <c r="C11" s="668"/>
      <c r="D11" s="269">
        <v>2016</v>
      </c>
      <c r="E11" s="269">
        <v>2017</v>
      </c>
      <c r="F11" s="269">
        <v>2018</v>
      </c>
      <c r="G11" s="661">
        <v>2019</v>
      </c>
      <c r="H11" s="662"/>
      <c r="I11" s="661">
        <v>2020</v>
      </c>
      <c r="J11" s="662"/>
      <c r="K11" s="661">
        <v>2021</v>
      </c>
      <c r="L11" s="662"/>
      <c r="M11" s="661">
        <v>2022</v>
      </c>
      <c r="N11" s="662"/>
      <c r="O11" s="668"/>
      <c r="P11" s="269">
        <v>2016</v>
      </c>
      <c r="Q11" s="269">
        <v>2017</v>
      </c>
      <c r="R11" s="269">
        <v>2018</v>
      </c>
      <c r="S11" s="661">
        <v>2019</v>
      </c>
      <c r="T11" s="662"/>
      <c r="U11" s="661">
        <v>2020</v>
      </c>
      <c r="V11" s="662"/>
      <c r="W11" s="661">
        <v>2021</v>
      </c>
      <c r="X11" s="662"/>
      <c r="Y11" s="661">
        <v>2022</v>
      </c>
      <c r="Z11" s="662"/>
      <c r="AA11" s="664"/>
      <c r="AB11" s="270">
        <v>2016</v>
      </c>
      <c r="AC11" s="270">
        <v>2017</v>
      </c>
      <c r="AD11" s="270">
        <v>2018</v>
      </c>
      <c r="AE11" s="665">
        <v>2019</v>
      </c>
      <c r="AF11" s="666"/>
      <c r="AG11" s="665">
        <v>2020</v>
      </c>
      <c r="AH11" s="666"/>
      <c r="AI11" s="665">
        <v>2021</v>
      </c>
      <c r="AJ11" s="666"/>
      <c r="AK11" s="665">
        <v>2022</v>
      </c>
      <c r="AL11" s="666"/>
      <c r="AM11" s="668"/>
      <c r="AN11" s="269">
        <v>2016</v>
      </c>
      <c r="AO11" s="269">
        <v>2017</v>
      </c>
      <c r="AP11" s="269">
        <v>2018</v>
      </c>
      <c r="AQ11" s="661">
        <v>2019</v>
      </c>
      <c r="AR11" s="662"/>
      <c r="AS11" s="661">
        <v>2020</v>
      </c>
      <c r="AT11" s="662"/>
      <c r="AU11" s="661">
        <v>2021</v>
      </c>
      <c r="AV11" s="662"/>
      <c r="AW11" s="661">
        <v>2022</v>
      </c>
      <c r="AX11" s="662"/>
      <c r="AY11" s="668"/>
      <c r="AZ11" s="269">
        <v>2016</v>
      </c>
      <c r="BA11" s="269">
        <v>2017</v>
      </c>
      <c r="BB11" s="269">
        <v>2018</v>
      </c>
      <c r="BC11" s="661">
        <v>2019</v>
      </c>
      <c r="BD11" s="662"/>
      <c r="BE11" s="661">
        <v>2020</v>
      </c>
      <c r="BF11" s="662"/>
      <c r="BG11" s="661">
        <v>2021</v>
      </c>
      <c r="BH11" s="662"/>
      <c r="BI11" s="661">
        <v>2022</v>
      </c>
      <c r="BJ11" s="662"/>
    </row>
    <row r="12" spans="1:62">
      <c r="A12" s="271"/>
      <c r="B12" s="271"/>
      <c r="C12" s="271" t="s">
        <v>534</v>
      </c>
      <c r="D12" s="269"/>
      <c r="E12" s="269" t="s">
        <v>534</v>
      </c>
      <c r="F12" s="269" t="s">
        <v>534</v>
      </c>
      <c r="G12" s="269" t="s">
        <v>534</v>
      </c>
      <c r="H12" s="269" t="s">
        <v>572</v>
      </c>
      <c r="I12" s="269" t="s">
        <v>534</v>
      </c>
      <c r="J12" s="269" t="s">
        <v>572</v>
      </c>
      <c r="K12" s="269" t="s">
        <v>534</v>
      </c>
      <c r="L12" s="269" t="s">
        <v>572</v>
      </c>
      <c r="M12" s="269" t="s">
        <v>534</v>
      </c>
      <c r="N12" s="269" t="s">
        <v>572</v>
      </c>
      <c r="O12" s="271" t="s">
        <v>534</v>
      </c>
      <c r="P12" s="269"/>
      <c r="Q12" s="269" t="s">
        <v>534</v>
      </c>
      <c r="R12" s="269" t="s">
        <v>534</v>
      </c>
      <c r="S12" s="269" t="s">
        <v>534</v>
      </c>
      <c r="T12" s="269" t="s">
        <v>572</v>
      </c>
      <c r="U12" s="269" t="s">
        <v>534</v>
      </c>
      <c r="V12" s="269" t="s">
        <v>572</v>
      </c>
      <c r="W12" s="269" t="s">
        <v>534</v>
      </c>
      <c r="X12" s="269" t="s">
        <v>572</v>
      </c>
      <c r="Y12" s="269" t="s">
        <v>534</v>
      </c>
      <c r="Z12" s="269" t="s">
        <v>572</v>
      </c>
      <c r="AA12" s="272" t="s">
        <v>534</v>
      </c>
      <c r="AB12" s="270"/>
      <c r="AC12" s="270" t="s">
        <v>534</v>
      </c>
      <c r="AD12" s="270" t="s">
        <v>534</v>
      </c>
      <c r="AE12" s="273" t="s">
        <v>534</v>
      </c>
      <c r="AF12" s="273" t="s">
        <v>572</v>
      </c>
      <c r="AG12" s="273" t="s">
        <v>534</v>
      </c>
      <c r="AH12" s="273" t="s">
        <v>572</v>
      </c>
      <c r="AI12" s="273" t="s">
        <v>534</v>
      </c>
      <c r="AJ12" s="273" t="s">
        <v>572</v>
      </c>
      <c r="AK12" s="273" t="s">
        <v>534</v>
      </c>
      <c r="AL12" s="273" t="s">
        <v>572</v>
      </c>
      <c r="AM12" s="271" t="s">
        <v>534</v>
      </c>
      <c r="AN12" s="269" t="s">
        <v>534</v>
      </c>
      <c r="AO12" s="269" t="s">
        <v>534</v>
      </c>
      <c r="AP12" s="269" t="s">
        <v>534</v>
      </c>
      <c r="AQ12" s="269" t="s">
        <v>534</v>
      </c>
      <c r="AR12" s="269" t="s">
        <v>572</v>
      </c>
      <c r="AS12" s="269" t="s">
        <v>534</v>
      </c>
      <c r="AT12" s="269" t="s">
        <v>572</v>
      </c>
      <c r="AU12" s="269" t="s">
        <v>534</v>
      </c>
      <c r="AV12" s="269" t="s">
        <v>572</v>
      </c>
      <c r="AW12" s="269" t="s">
        <v>534</v>
      </c>
      <c r="AX12" s="269" t="s">
        <v>572</v>
      </c>
      <c r="AY12" s="271" t="s">
        <v>534</v>
      </c>
      <c r="AZ12" s="269" t="s">
        <v>534</v>
      </c>
      <c r="BA12" s="269" t="s">
        <v>534</v>
      </c>
      <c r="BB12" s="269" t="s">
        <v>534</v>
      </c>
      <c r="BC12" s="269" t="s">
        <v>534</v>
      </c>
      <c r="BD12" s="269" t="s">
        <v>572</v>
      </c>
      <c r="BE12" s="269" t="s">
        <v>534</v>
      </c>
      <c r="BF12" s="269" t="s">
        <v>572</v>
      </c>
      <c r="BG12" s="269" t="s">
        <v>534</v>
      </c>
      <c r="BH12" s="269" t="s">
        <v>572</v>
      </c>
      <c r="BI12" s="269" t="s">
        <v>534</v>
      </c>
      <c r="BJ12" s="269" t="s">
        <v>572</v>
      </c>
    </row>
    <row r="13" spans="1:62">
      <c r="A13" s="269">
        <v>1</v>
      </c>
      <c r="B13" s="269">
        <v>2</v>
      </c>
      <c r="C13" s="269">
        <v>3</v>
      </c>
      <c r="D13" s="269">
        <v>4</v>
      </c>
      <c r="E13" s="269">
        <v>5</v>
      </c>
      <c r="F13" s="269">
        <v>6</v>
      </c>
      <c r="G13" s="269">
        <v>7</v>
      </c>
      <c r="H13" s="269">
        <v>8</v>
      </c>
      <c r="I13" s="269">
        <v>9</v>
      </c>
      <c r="J13" s="269">
        <v>10</v>
      </c>
      <c r="K13" s="269">
        <v>11</v>
      </c>
      <c r="L13" s="269">
        <v>12</v>
      </c>
      <c r="M13" s="269">
        <v>13</v>
      </c>
      <c r="N13" s="269">
        <v>14</v>
      </c>
      <c r="O13" s="269">
        <v>15</v>
      </c>
      <c r="P13" s="269">
        <v>16</v>
      </c>
      <c r="Q13" s="269">
        <v>17</v>
      </c>
      <c r="R13" s="269">
        <v>18</v>
      </c>
      <c r="S13" s="269">
        <v>19</v>
      </c>
      <c r="T13" s="269">
        <v>20</v>
      </c>
      <c r="U13" s="269">
        <v>21</v>
      </c>
      <c r="V13" s="269">
        <v>22</v>
      </c>
      <c r="W13" s="269">
        <v>23</v>
      </c>
      <c r="X13" s="269">
        <v>24</v>
      </c>
      <c r="Y13" s="269">
        <v>25</v>
      </c>
      <c r="Z13" s="269">
        <v>26</v>
      </c>
      <c r="AA13" s="269">
        <v>27</v>
      </c>
      <c r="AB13" s="269">
        <v>28</v>
      </c>
      <c r="AC13" s="269">
        <v>29</v>
      </c>
      <c r="AD13" s="269">
        <v>30</v>
      </c>
      <c r="AE13" s="269">
        <v>31</v>
      </c>
      <c r="AF13" s="269">
        <v>32</v>
      </c>
      <c r="AG13" s="269">
        <v>33</v>
      </c>
      <c r="AH13" s="269">
        <v>34</v>
      </c>
      <c r="AI13" s="269">
        <v>35</v>
      </c>
      <c r="AJ13" s="269">
        <v>36</v>
      </c>
      <c r="AK13" s="269">
        <v>37</v>
      </c>
      <c r="AL13" s="269">
        <v>38</v>
      </c>
      <c r="AM13" s="269">
        <v>39</v>
      </c>
      <c r="AN13" s="269">
        <v>40</v>
      </c>
      <c r="AO13" s="269">
        <v>41</v>
      </c>
      <c r="AP13" s="269">
        <v>42</v>
      </c>
      <c r="AQ13" s="269">
        <v>43</v>
      </c>
      <c r="AR13" s="269">
        <v>44</v>
      </c>
      <c r="AS13" s="269">
        <v>45</v>
      </c>
      <c r="AT13" s="269">
        <v>46</v>
      </c>
      <c r="AU13" s="269">
        <v>47</v>
      </c>
      <c r="AV13" s="269">
        <v>48</v>
      </c>
      <c r="AW13" s="269">
        <v>49</v>
      </c>
      <c r="AX13" s="269">
        <v>50</v>
      </c>
      <c r="AY13" s="269">
        <v>51</v>
      </c>
      <c r="AZ13" s="269">
        <v>52</v>
      </c>
      <c r="BA13" s="269">
        <v>53</v>
      </c>
      <c r="BB13" s="269">
        <v>54</v>
      </c>
      <c r="BC13" s="269">
        <v>55</v>
      </c>
      <c r="BD13" s="269">
        <v>56</v>
      </c>
      <c r="BE13" s="269">
        <v>57</v>
      </c>
      <c r="BF13" s="269">
        <v>58</v>
      </c>
      <c r="BG13" s="269">
        <v>59</v>
      </c>
      <c r="BH13" s="269">
        <v>60</v>
      </c>
      <c r="BI13" s="269">
        <v>61</v>
      </c>
      <c r="BJ13" s="269">
        <v>62</v>
      </c>
    </row>
    <row r="14" spans="1:62" ht="69.75" customHeight="1">
      <c r="A14" s="269">
        <v>1</v>
      </c>
      <c r="B14" s="274" t="s">
        <v>549</v>
      </c>
      <c r="C14" s="275">
        <v>4.9106278215831027</v>
      </c>
      <c r="D14" s="275">
        <v>6.1226516650100073</v>
      </c>
      <c r="E14" s="275">
        <v>5.8941767789204667</v>
      </c>
      <c r="F14" s="275">
        <v>5.8216343899847081</v>
      </c>
      <c r="G14" s="473">
        <v>5.1930013883018491</v>
      </c>
      <c r="H14" s="474">
        <v>0</v>
      </c>
      <c r="I14" s="473">
        <v>5.1456208639085288</v>
      </c>
      <c r="J14" s="474">
        <v>0</v>
      </c>
      <c r="K14" s="473">
        <v>4.9813987601784158</v>
      </c>
      <c r="L14" s="474">
        <v>0</v>
      </c>
      <c r="M14" s="473">
        <v>4.9148890639742433</v>
      </c>
      <c r="N14" s="474">
        <v>0</v>
      </c>
      <c r="O14" s="275">
        <v>0.13597600327966003</v>
      </c>
      <c r="P14" s="275">
        <v>0.16216374315596541</v>
      </c>
      <c r="Q14" s="275">
        <v>0.1566251663310278</v>
      </c>
      <c r="R14" s="275">
        <v>0.15469634946658023</v>
      </c>
      <c r="S14" s="473">
        <v>0.15130461753347105</v>
      </c>
      <c r="T14" s="474">
        <v>0</v>
      </c>
      <c r="U14" s="473">
        <v>0.15045521748173379</v>
      </c>
      <c r="V14" s="474">
        <v>0</v>
      </c>
      <c r="W14" s="473">
        <v>0.14849683891166179</v>
      </c>
      <c r="X14" s="474">
        <v>0</v>
      </c>
      <c r="Y14" s="473">
        <v>0.15095960504275185</v>
      </c>
      <c r="Z14" s="474">
        <v>0</v>
      </c>
      <c r="AA14" s="275">
        <v>190.59</v>
      </c>
      <c r="AB14" s="275">
        <v>187.18</v>
      </c>
      <c r="AC14" s="275">
        <v>190.56</v>
      </c>
      <c r="AD14" s="275">
        <v>185.9</v>
      </c>
      <c r="AE14" s="275">
        <v>185.25</v>
      </c>
      <c r="AF14" s="475">
        <v>181.92</v>
      </c>
      <c r="AG14" s="275">
        <v>185.05</v>
      </c>
      <c r="AH14" s="475">
        <v>180.75</v>
      </c>
      <c r="AI14" s="275">
        <v>184.5</v>
      </c>
      <c r="AJ14" s="475">
        <v>179.97</v>
      </c>
      <c r="AK14" s="275">
        <v>183.88</v>
      </c>
      <c r="AL14" s="475">
        <v>178.99</v>
      </c>
      <c r="AM14" s="275">
        <v>6.6818761232391459</v>
      </c>
      <c r="AN14" s="275">
        <v>6.8370744495087239</v>
      </c>
      <c r="AO14" s="473">
        <v>7.5494811546117848</v>
      </c>
      <c r="AP14" s="473">
        <v>7.4209353719840108</v>
      </c>
      <c r="AQ14" s="473">
        <v>7.3853546846913076</v>
      </c>
      <c r="AR14" s="474">
        <v>3</v>
      </c>
      <c r="AS14" s="473">
        <v>7.305669492241722</v>
      </c>
      <c r="AT14" s="474">
        <v>2.97</v>
      </c>
      <c r="AU14" s="473">
        <v>7.2127941421263166</v>
      </c>
      <c r="AV14" s="474">
        <v>2.98</v>
      </c>
      <c r="AW14" s="473">
        <v>7.1854860769476634</v>
      </c>
      <c r="AX14" s="474">
        <v>2.98</v>
      </c>
      <c r="AY14" s="476">
        <v>144103.684201456</v>
      </c>
      <c r="AZ14" s="476">
        <v>168873.35292936474</v>
      </c>
      <c r="BA14" s="476">
        <v>144103.69810774201</v>
      </c>
      <c r="BB14" s="476">
        <v>158357.90429641501</v>
      </c>
      <c r="BC14" s="476">
        <v>157797.33689931</v>
      </c>
      <c r="BD14" s="477">
        <v>156803.82</v>
      </c>
      <c r="BE14" s="476">
        <v>157862.43089931001</v>
      </c>
      <c r="BF14" s="477">
        <v>158609.92000000001</v>
      </c>
      <c r="BG14" s="476">
        <v>159451.60771375001</v>
      </c>
      <c r="BH14" s="477">
        <v>159221.85</v>
      </c>
      <c r="BI14" s="476">
        <v>159451.60771375001</v>
      </c>
      <c r="BJ14" s="477">
        <v>159394.29</v>
      </c>
    </row>
    <row r="15" spans="1:62" ht="25.5" customHeight="1"/>
    <row r="16" spans="1:62" ht="18.75">
      <c r="B16" s="276" t="s">
        <v>392</v>
      </c>
      <c r="R16" s="659" t="s">
        <v>578</v>
      </c>
      <c r="S16" s="659"/>
      <c r="T16" s="659"/>
      <c r="U16" s="659"/>
      <c r="V16" s="659"/>
      <c r="W16" s="659"/>
      <c r="X16" s="277"/>
    </row>
    <row r="17" spans="2:24" ht="18.75">
      <c r="B17" s="278" t="s">
        <v>15</v>
      </c>
      <c r="R17" s="660" t="s">
        <v>378</v>
      </c>
      <c r="S17" s="660"/>
      <c r="T17" s="660"/>
      <c r="U17" s="660"/>
      <c r="V17" s="660"/>
      <c r="W17" s="660"/>
      <c r="X17" s="279"/>
    </row>
  </sheetData>
  <mergeCells count="44">
    <mergeCell ref="A4:BJ4"/>
    <mergeCell ref="A5:BJ5"/>
    <mergeCell ref="A6:BJ6"/>
    <mergeCell ref="A8:A11"/>
    <mergeCell ref="B8:B11"/>
    <mergeCell ref="C8:Z8"/>
    <mergeCell ref="AA8:BJ8"/>
    <mergeCell ref="C9:N9"/>
    <mergeCell ref="O9:Z9"/>
    <mergeCell ref="AA9:AL9"/>
    <mergeCell ref="AM9:AX9"/>
    <mergeCell ref="AY9:BJ9"/>
    <mergeCell ref="C10:C11"/>
    <mergeCell ref="D10:N10"/>
    <mergeCell ref="O10:O11"/>
    <mergeCell ref="P10:Z10"/>
    <mergeCell ref="G11:H11"/>
    <mergeCell ref="I11:J11"/>
    <mergeCell ref="K11:L11"/>
    <mergeCell ref="M11:N11"/>
    <mergeCell ref="S11:T11"/>
    <mergeCell ref="BE11:BF11"/>
    <mergeCell ref="BG11:BH11"/>
    <mergeCell ref="BI11:BJ11"/>
    <mergeCell ref="AE11:AF11"/>
    <mergeCell ref="AG11:AH11"/>
    <mergeCell ref="AI11:AJ11"/>
    <mergeCell ref="AK11:AL11"/>
    <mergeCell ref="AQ11:AR11"/>
    <mergeCell ref="AS11:AT11"/>
    <mergeCell ref="AY10:AY11"/>
    <mergeCell ref="AZ10:BJ10"/>
    <mergeCell ref="AB10:AL10"/>
    <mergeCell ref="AM10:AM11"/>
    <mergeCell ref="AN10:AX10"/>
    <mergeCell ref="R16:W16"/>
    <mergeCell ref="R17:W17"/>
    <mergeCell ref="AU11:AV11"/>
    <mergeCell ref="AW11:AX11"/>
    <mergeCell ref="BC11:BD11"/>
    <mergeCell ref="U11:V11"/>
    <mergeCell ref="W11:X11"/>
    <mergeCell ref="Y11:Z11"/>
    <mergeCell ref="AA10:AA11"/>
  </mergeCells>
  <pageMargins left="0.39370078740157483" right="0.39370078740157483" top="0.74803149606299213" bottom="0.74803149606299213" header="0.31496062992125984" footer="0.31496062992125984"/>
  <pageSetup paperSize="9" scale="3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pageSetUpPr fitToPage="1"/>
  </sheetPr>
  <dimension ref="A1:R32"/>
  <sheetViews>
    <sheetView tabSelected="1" view="pageBreakPreview" zoomScale="115" zoomScaleNormal="100" zoomScaleSheetLayoutView="115" workbookViewId="0">
      <pane xSplit="4" ySplit="14" topLeftCell="G15" activePane="bottomRight" state="frozen"/>
      <selection activeCell="DY13" sqref="DY13:IX23"/>
      <selection pane="topRight" activeCell="DY13" sqref="DY13:IX23"/>
      <selection pane="bottomLeft" activeCell="DY13" sqref="DY13:IX23"/>
      <selection pane="bottomRight" activeCell="K39" sqref="K39"/>
    </sheetView>
  </sheetViews>
  <sheetFormatPr defaultRowHeight="12.75" outlineLevelRow="1" outlineLevelCol="1"/>
  <cols>
    <col min="1" max="1" width="11.5703125" customWidth="1"/>
    <col min="2" max="2" width="38.28515625" customWidth="1"/>
    <col min="3" max="3" width="15.140625" hidden="1" customWidth="1" outlineLevel="1"/>
    <col min="4" max="4" width="10.5703125" hidden="1" customWidth="1" outlineLevel="1"/>
    <col min="5" max="5" width="11" customWidth="1" collapsed="1"/>
    <col min="6" max="18" width="11" customWidth="1"/>
  </cols>
  <sheetData>
    <row r="1" spans="1:18">
      <c r="R1" s="151" t="s">
        <v>557</v>
      </c>
    </row>
    <row r="2" spans="1:18">
      <c r="R2" s="151" t="s">
        <v>450</v>
      </c>
    </row>
    <row r="3" spans="1:18">
      <c r="R3" s="151" t="s">
        <v>292</v>
      </c>
    </row>
    <row r="4" spans="1:18" hidden="1">
      <c r="Q4" s="151"/>
      <c r="R4" s="151"/>
    </row>
    <row r="5" spans="1:18" hidden="1">
      <c r="Q5" s="151"/>
      <c r="R5" s="151"/>
    </row>
    <row r="6" spans="1:18">
      <c r="Q6" s="151"/>
      <c r="R6" s="151"/>
    </row>
    <row r="7" spans="1:18" ht="14.25">
      <c r="A7" s="704" t="s">
        <v>293</v>
      </c>
      <c r="B7" s="704"/>
      <c r="C7" s="704"/>
      <c r="D7" s="704"/>
      <c r="E7" s="704"/>
      <c r="F7" s="704"/>
      <c r="G7" s="704"/>
      <c r="H7" s="704"/>
      <c r="I7" s="704"/>
      <c r="J7" s="704"/>
      <c r="K7" s="704"/>
      <c r="L7" s="704"/>
      <c r="M7" s="704"/>
      <c r="N7" s="704"/>
      <c r="O7" s="704"/>
      <c r="P7" s="704"/>
      <c r="Q7" s="704"/>
      <c r="R7" s="704"/>
    </row>
    <row r="8" spans="1:18">
      <c r="A8" s="637" t="s">
        <v>540</v>
      </c>
      <c r="B8" s="637"/>
      <c r="C8" s="637"/>
      <c r="D8" s="637"/>
      <c r="E8" s="637"/>
      <c r="F8" s="637"/>
      <c r="G8" s="637"/>
      <c r="H8" s="637"/>
      <c r="I8" s="637"/>
      <c r="J8" s="637"/>
      <c r="K8" s="637"/>
      <c r="L8" s="637"/>
      <c r="M8" s="637"/>
      <c r="N8" s="637"/>
      <c r="O8" s="637"/>
      <c r="P8" s="637"/>
      <c r="Q8" s="637"/>
      <c r="R8" s="637"/>
    </row>
    <row r="9" spans="1:18">
      <c r="A9" s="705" t="s">
        <v>294</v>
      </c>
      <c r="B9" s="705"/>
      <c r="C9" s="705"/>
      <c r="D9" s="705"/>
      <c r="E9" s="705"/>
      <c r="F9" s="705"/>
      <c r="G9" s="705"/>
      <c r="H9" s="705"/>
      <c r="I9" s="705"/>
      <c r="J9" s="705"/>
      <c r="K9" s="705"/>
      <c r="L9" s="705"/>
      <c r="M9" s="705"/>
      <c r="N9" s="705"/>
      <c r="O9" s="705"/>
      <c r="P9" s="705"/>
      <c r="Q9" s="705"/>
      <c r="R9" s="705"/>
    </row>
    <row r="10" spans="1:18">
      <c r="A10" s="706" t="s">
        <v>379</v>
      </c>
      <c r="B10" s="706"/>
      <c r="C10" s="706"/>
      <c r="D10" s="706"/>
      <c r="E10" s="706"/>
      <c r="F10" s="706"/>
      <c r="G10" s="706"/>
      <c r="H10" s="706"/>
      <c r="I10" s="706"/>
      <c r="J10" s="706"/>
      <c r="K10" s="706"/>
      <c r="L10" s="706"/>
      <c r="M10" s="706"/>
      <c r="N10" s="706"/>
      <c r="O10" s="706"/>
      <c r="P10" s="706"/>
      <c r="Q10" s="706"/>
      <c r="R10" s="706"/>
    </row>
    <row r="11" spans="1:18" ht="26.25" customHeight="1">
      <c r="A11" s="707" t="s">
        <v>60</v>
      </c>
      <c r="B11" s="708" t="s">
        <v>61</v>
      </c>
      <c r="C11" s="707" t="s">
        <v>62</v>
      </c>
      <c r="D11" s="707"/>
      <c r="E11" s="707"/>
      <c r="F11" s="707"/>
      <c r="G11" s="707"/>
      <c r="H11" s="707"/>
      <c r="I11" s="707"/>
      <c r="J11" s="707"/>
      <c r="K11" s="707"/>
      <c r="L11" s="707"/>
      <c r="M11" s="707"/>
      <c r="N11" s="707"/>
      <c r="O11" s="707"/>
      <c r="P11" s="707"/>
      <c r="Q11" s="707"/>
      <c r="R11" s="707"/>
    </row>
    <row r="12" spans="1:18" ht="15.75" customHeight="1">
      <c r="A12" s="707"/>
      <c r="B12" s="709"/>
      <c r="C12" s="711" t="s">
        <v>63</v>
      </c>
      <c r="D12" s="711"/>
      <c r="E12" s="703" t="s">
        <v>0</v>
      </c>
      <c r="F12" s="703"/>
      <c r="G12" s="712"/>
      <c r="H12" s="712"/>
      <c r="I12" s="712"/>
      <c r="J12" s="712"/>
      <c r="K12" s="712"/>
      <c r="L12" s="712"/>
      <c r="M12" s="712"/>
      <c r="N12" s="712"/>
      <c r="O12" s="712"/>
      <c r="P12" s="712"/>
      <c r="Q12" s="712"/>
      <c r="R12" s="712"/>
    </row>
    <row r="13" spans="1:18" ht="21" customHeight="1">
      <c r="A13" s="707"/>
      <c r="B13" s="710"/>
      <c r="C13" s="92" t="s">
        <v>64</v>
      </c>
      <c r="D13" s="92" t="s">
        <v>65</v>
      </c>
      <c r="E13" s="703"/>
      <c r="F13" s="703"/>
      <c r="G13" s="703" t="s">
        <v>295</v>
      </c>
      <c r="H13" s="703"/>
      <c r="I13" s="703" t="s">
        <v>296</v>
      </c>
      <c r="J13" s="703"/>
      <c r="K13" s="703" t="s">
        <v>297</v>
      </c>
      <c r="L13" s="703"/>
      <c r="M13" s="703" t="s">
        <v>298</v>
      </c>
      <c r="N13" s="703"/>
      <c r="O13" s="703" t="s">
        <v>299</v>
      </c>
      <c r="P13" s="703"/>
      <c r="Q13" s="703" t="s">
        <v>300</v>
      </c>
      <c r="R13" s="703"/>
    </row>
    <row r="14" spans="1:18" ht="21" customHeight="1">
      <c r="A14" s="93"/>
      <c r="B14" s="94" t="s">
        <v>301</v>
      </c>
      <c r="C14" s="92"/>
      <c r="D14" s="92"/>
      <c r="E14" s="281" t="s">
        <v>537</v>
      </c>
      <c r="F14" s="281" t="s">
        <v>538</v>
      </c>
      <c r="G14" s="281" t="s">
        <v>537</v>
      </c>
      <c r="H14" s="281" t="s">
        <v>538</v>
      </c>
      <c r="I14" s="281" t="s">
        <v>537</v>
      </c>
      <c r="J14" s="281" t="s">
        <v>538</v>
      </c>
      <c r="K14" s="281" t="s">
        <v>537</v>
      </c>
      <c r="L14" s="281" t="s">
        <v>538</v>
      </c>
      <c r="M14" s="281" t="s">
        <v>537</v>
      </c>
      <c r="N14" s="281" t="s">
        <v>538</v>
      </c>
      <c r="O14" s="281" t="s">
        <v>537</v>
      </c>
      <c r="P14" s="281" t="s">
        <v>538</v>
      </c>
      <c r="Q14" s="281" t="s">
        <v>537</v>
      </c>
      <c r="R14" s="281" t="s">
        <v>538</v>
      </c>
    </row>
    <row r="15" spans="1:18" ht="14.25">
      <c r="A15" s="135" t="s">
        <v>302</v>
      </c>
      <c r="B15" s="132" t="s">
        <v>67</v>
      </c>
      <c r="C15" s="133"/>
      <c r="D15" s="133"/>
      <c r="E15" s="134">
        <v>464835.82363658404</v>
      </c>
      <c r="F15" s="134">
        <v>697591.76270843379</v>
      </c>
      <c r="G15" s="134">
        <v>60943.065768</v>
      </c>
      <c r="H15" s="134">
        <v>60943.065768</v>
      </c>
      <c r="I15" s="134">
        <v>72083.252000000008</v>
      </c>
      <c r="J15" s="134">
        <v>72083.252000000008</v>
      </c>
      <c r="K15" s="134">
        <v>93857.701000000001</v>
      </c>
      <c r="L15" s="465">
        <v>61730.689869999987</v>
      </c>
      <c r="M15" s="134">
        <v>68551.929999999993</v>
      </c>
      <c r="N15" s="465">
        <v>93421.397349999985</v>
      </c>
      <c r="O15" s="134">
        <v>76269.3</v>
      </c>
      <c r="P15" s="465">
        <v>222298.0699002264</v>
      </c>
      <c r="Q15" s="134">
        <v>93130.574868584037</v>
      </c>
      <c r="R15" s="465">
        <v>187115.28782020745</v>
      </c>
    </row>
    <row r="16" spans="1:18" ht="14.25">
      <c r="A16" s="137" t="s">
        <v>34</v>
      </c>
      <c r="B16" s="138" t="s">
        <v>68</v>
      </c>
      <c r="C16" s="133"/>
      <c r="D16" s="133"/>
      <c r="E16" s="134">
        <v>427762.63457320002</v>
      </c>
      <c r="F16" s="134">
        <v>399533.13406266313</v>
      </c>
      <c r="G16" s="134">
        <v>58801.715750000003</v>
      </c>
      <c r="H16" s="134">
        <v>58801.715750000003</v>
      </c>
      <c r="I16" s="134">
        <v>67328.038</v>
      </c>
      <c r="J16" s="134">
        <v>67328.038</v>
      </c>
      <c r="K16" s="134">
        <v>71301.929999999993</v>
      </c>
      <c r="L16" s="465">
        <v>58618.231149999985</v>
      </c>
      <c r="M16" s="134">
        <v>61102.1</v>
      </c>
      <c r="N16" s="465">
        <v>73678.724749999994</v>
      </c>
      <c r="O16" s="134">
        <v>76269.3</v>
      </c>
      <c r="P16" s="465">
        <v>70872.057620000007</v>
      </c>
      <c r="Q16" s="134">
        <v>92959.550823199999</v>
      </c>
      <c r="R16" s="465">
        <v>70234.36679266319</v>
      </c>
    </row>
    <row r="17" spans="1:18" ht="22.5">
      <c r="A17" s="170" t="s">
        <v>314</v>
      </c>
      <c r="B17" s="171" t="s">
        <v>717</v>
      </c>
      <c r="C17" s="96"/>
      <c r="D17" s="96"/>
      <c r="E17" s="106">
        <v>278762.63457320002</v>
      </c>
      <c r="F17" s="106">
        <v>335143.84006266313</v>
      </c>
      <c r="G17" s="106">
        <v>58801.715750000003</v>
      </c>
      <c r="H17" s="106">
        <v>58801.715750000003</v>
      </c>
      <c r="I17" s="106">
        <v>67328.038</v>
      </c>
      <c r="J17" s="106">
        <v>67328.038</v>
      </c>
      <c r="K17" s="106">
        <v>48301.93</v>
      </c>
      <c r="L17" s="466">
        <v>58618.231149999985</v>
      </c>
      <c r="M17" s="106">
        <v>19102.099999999999</v>
      </c>
      <c r="N17" s="466">
        <v>73678.724749999994</v>
      </c>
      <c r="O17" s="106">
        <v>34269.300000000003</v>
      </c>
      <c r="P17" s="466">
        <v>47482.763620000005</v>
      </c>
      <c r="Q17" s="106">
        <v>50959.550823199999</v>
      </c>
      <c r="R17" s="466">
        <v>29234.36679266319</v>
      </c>
    </row>
    <row r="18" spans="1:18">
      <c r="A18" s="170" t="s">
        <v>315</v>
      </c>
      <c r="B18" s="171" t="s">
        <v>440</v>
      </c>
      <c r="C18" s="96"/>
      <c r="D18" s="96"/>
      <c r="E18" s="106">
        <v>149000</v>
      </c>
      <c r="F18" s="106">
        <v>64389.294000000002</v>
      </c>
      <c r="G18" s="106">
        <v>0</v>
      </c>
      <c r="H18" s="106">
        <v>0</v>
      </c>
      <c r="I18" s="106">
        <v>0</v>
      </c>
      <c r="J18" s="106">
        <v>0</v>
      </c>
      <c r="K18" s="106">
        <v>23000</v>
      </c>
      <c r="L18" s="466">
        <v>0</v>
      </c>
      <c r="M18" s="106">
        <v>42000</v>
      </c>
      <c r="N18" s="466">
        <v>0</v>
      </c>
      <c r="O18" s="106">
        <v>42000</v>
      </c>
      <c r="P18" s="466">
        <v>23389.294000000002</v>
      </c>
      <c r="Q18" s="106">
        <v>42000</v>
      </c>
      <c r="R18" s="466">
        <v>41000</v>
      </c>
    </row>
    <row r="19" spans="1:18">
      <c r="A19" s="170"/>
      <c r="B19" s="171" t="s">
        <v>530</v>
      </c>
      <c r="C19" s="96"/>
      <c r="D19" s="96"/>
      <c r="E19" s="102">
        <v>149000</v>
      </c>
      <c r="F19" s="102">
        <v>64389.294000000002</v>
      </c>
      <c r="G19" s="106"/>
      <c r="H19" s="106"/>
      <c r="I19" s="106">
        <v>0</v>
      </c>
      <c r="J19" s="106">
        <v>0</v>
      </c>
      <c r="K19" s="101">
        <v>23000</v>
      </c>
      <c r="L19" s="467"/>
      <c r="M19" s="101">
        <v>42000</v>
      </c>
      <c r="N19" s="467"/>
      <c r="O19" s="101">
        <v>42000</v>
      </c>
      <c r="P19" s="467">
        <v>23389.294000000002</v>
      </c>
      <c r="Q19" s="101">
        <v>42000</v>
      </c>
      <c r="R19" s="467">
        <v>41000</v>
      </c>
    </row>
    <row r="20" spans="1:18" s="720" customFormat="1" ht="13.5">
      <c r="A20" s="716" t="s">
        <v>35</v>
      </c>
      <c r="B20" s="717" t="s">
        <v>69</v>
      </c>
      <c r="C20" s="718"/>
      <c r="D20" s="718"/>
      <c r="E20" s="719">
        <v>37073.189063384038</v>
      </c>
      <c r="F20" s="719">
        <v>298058.62864577066</v>
      </c>
      <c r="G20" s="719">
        <v>2141.3500180000001</v>
      </c>
      <c r="H20" s="719">
        <v>2141.3500180000001</v>
      </c>
      <c r="I20" s="719">
        <v>4755.2140000000009</v>
      </c>
      <c r="J20" s="719">
        <v>4755.2140000000009</v>
      </c>
      <c r="K20" s="719">
        <v>22555.771000000001</v>
      </c>
      <c r="L20" s="719">
        <v>3112.4587200000001</v>
      </c>
      <c r="M20" s="719">
        <v>7449.83</v>
      </c>
      <c r="N20" s="719">
        <v>19742.672599999998</v>
      </c>
      <c r="O20" s="719">
        <v>0</v>
      </c>
      <c r="P20" s="719">
        <v>151426.01228022639</v>
      </c>
      <c r="Q20" s="719">
        <v>171.02404538403601</v>
      </c>
      <c r="R20" s="719">
        <v>116880.92102754426</v>
      </c>
    </row>
    <row r="21" spans="1:18" ht="14.25">
      <c r="A21" s="135" t="s">
        <v>306</v>
      </c>
      <c r="B21" s="132" t="s">
        <v>307</v>
      </c>
      <c r="C21" s="133"/>
      <c r="D21" s="133"/>
      <c r="E21" s="134">
        <v>350723.43</v>
      </c>
      <c r="F21" s="134">
        <v>475216.85265050578</v>
      </c>
      <c r="G21" s="134">
        <v>0</v>
      </c>
      <c r="H21" s="134">
        <v>0</v>
      </c>
      <c r="I21" s="134">
        <v>90180.56</v>
      </c>
      <c r="J21" s="134">
        <v>90180.56</v>
      </c>
      <c r="K21" s="134">
        <v>131969.84</v>
      </c>
      <c r="L21" s="465">
        <v>5758.7360600000002</v>
      </c>
      <c r="M21" s="134">
        <v>128573.03</v>
      </c>
      <c r="N21" s="465">
        <v>0</v>
      </c>
      <c r="O21" s="134">
        <v>0</v>
      </c>
      <c r="P21" s="465">
        <v>281258.08075316896</v>
      </c>
      <c r="Q21" s="134">
        <v>0</v>
      </c>
      <c r="R21" s="465">
        <v>98019.475837336809</v>
      </c>
    </row>
    <row r="22" spans="1:18" ht="14.25">
      <c r="A22" s="135" t="s">
        <v>310</v>
      </c>
      <c r="B22" s="132" t="s">
        <v>311</v>
      </c>
      <c r="C22" s="133"/>
      <c r="D22" s="133"/>
      <c r="E22" s="134">
        <v>820868.91685933329</v>
      </c>
      <c r="F22" s="134">
        <v>470715.37604</v>
      </c>
      <c r="G22" s="134">
        <v>59067.45</v>
      </c>
      <c r="H22" s="134">
        <v>59067.45</v>
      </c>
      <c r="I22" s="134">
        <v>361807.40581000003</v>
      </c>
      <c r="J22" s="134">
        <v>361807.40581000003</v>
      </c>
      <c r="K22" s="134">
        <v>18447.693356</v>
      </c>
      <c r="L22" s="465">
        <v>4062.1958599999994</v>
      </c>
      <c r="M22" s="134">
        <v>247610.47969333333</v>
      </c>
      <c r="N22" s="465">
        <v>4645.2953699999998</v>
      </c>
      <c r="O22" s="134">
        <v>46889.047999999995</v>
      </c>
      <c r="P22" s="465">
        <v>33358.21</v>
      </c>
      <c r="Q22" s="134">
        <v>87046.84</v>
      </c>
      <c r="R22" s="465">
        <v>7774.8189999999995</v>
      </c>
    </row>
    <row r="23" spans="1:18" ht="15.75" customHeight="1">
      <c r="A23" s="107"/>
      <c r="B23" s="110" t="s">
        <v>312</v>
      </c>
      <c r="C23" s="96"/>
      <c r="D23" s="96"/>
      <c r="E23" s="103">
        <v>820868.91685933329</v>
      </c>
      <c r="F23" s="103">
        <v>470715.37604</v>
      </c>
      <c r="G23" s="103">
        <v>59067.45</v>
      </c>
      <c r="H23" s="103">
        <v>59067.45</v>
      </c>
      <c r="I23" s="103">
        <v>361807.40581000003</v>
      </c>
      <c r="J23" s="103">
        <v>361807.40581000003</v>
      </c>
      <c r="K23" s="103">
        <v>18447.693356</v>
      </c>
      <c r="L23" s="468">
        <v>4062.1958599999994</v>
      </c>
      <c r="M23" s="103">
        <v>247610.47969333333</v>
      </c>
      <c r="N23" s="468">
        <v>4645.2953699999998</v>
      </c>
      <c r="O23" s="103">
        <v>46889.047999999995</v>
      </c>
      <c r="P23" s="468">
        <v>33358.21</v>
      </c>
      <c r="Q23" s="103">
        <v>87046.84</v>
      </c>
      <c r="R23" s="468">
        <v>7774.8189999999995</v>
      </c>
    </row>
    <row r="24" spans="1:18" ht="24">
      <c r="A24" s="114" t="s">
        <v>36</v>
      </c>
      <c r="B24" s="131" t="s">
        <v>340</v>
      </c>
      <c r="C24" s="96"/>
      <c r="D24" s="96"/>
      <c r="E24" s="103">
        <v>92658.76999999999</v>
      </c>
      <c r="F24" s="103">
        <v>0</v>
      </c>
      <c r="G24" s="103">
        <v>0</v>
      </c>
      <c r="H24" s="103">
        <v>0</v>
      </c>
      <c r="I24" s="103"/>
      <c r="J24" s="103">
        <v>0</v>
      </c>
      <c r="K24" s="103"/>
      <c r="L24" s="468">
        <v>0</v>
      </c>
      <c r="M24" s="103">
        <v>4675.49</v>
      </c>
      <c r="N24" s="468"/>
      <c r="O24" s="103">
        <v>14163.07</v>
      </c>
      <c r="P24" s="468"/>
      <c r="Q24" s="103">
        <v>73820.209999999992</v>
      </c>
      <c r="R24" s="468"/>
    </row>
    <row r="25" spans="1:18" ht="24">
      <c r="A25" s="114" t="s">
        <v>38</v>
      </c>
      <c r="B25" s="131" t="s">
        <v>339</v>
      </c>
      <c r="C25" s="99"/>
      <c r="D25" s="99"/>
      <c r="E25" s="103">
        <v>311751.89069333335</v>
      </c>
      <c r="F25" s="103">
        <v>439892.47481000004</v>
      </c>
      <c r="G25" s="103">
        <v>59067.45</v>
      </c>
      <c r="H25" s="103">
        <v>59067.45</v>
      </c>
      <c r="I25" s="103"/>
      <c r="J25" s="103">
        <v>359325.02481000003</v>
      </c>
      <c r="K25" s="103"/>
      <c r="L25" s="468">
        <v>0</v>
      </c>
      <c r="M25" s="103">
        <v>230704.44069333334</v>
      </c>
      <c r="N25" s="468"/>
      <c r="O25" s="103">
        <v>21980</v>
      </c>
      <c r="P25" s="468">
        <v>21500</v>
      </c>
      <c r="Q25" s="103">
        <v>0</v>
      </c>
      <c r="R25" s="468">
        <v>0</v>
      </c>
    </row>
    <row r="26" spans="1:18">
      <c r="A26" s="509" t="s">
        <v>575</v>
      </c>
      <c r="B26" s="116" t="s">
        <v>51</v>
      </c>
      <c r="C26" s="96"/>
      <c r="D26" s="96"/>
      <c r="E26" s="103">
        <v>5118.5842160000002</v>
      </c>
      <c r="F26" s="103">
        <v>1158.1110000000001</v>
      </c>
      <c r="G26" s="101">
        <v>0</v>
      </c>
      <c r="H26" s="101">
        <v>0</v>
      </c>
      <c r="I26" s="101">
        <v>1324.27</v>
      </c>
      <c r="J26" s="101">
        <v>1158.1110000000001</v>
      </c>
      <c r="K26" s="101">
        <v>3794.3142160000002</v>
      </c>
      <c r="L26" s="467"/>
      <c r="M26" s="101">
        <v>0</v>
      </c>
      <c r="N26" s="467">
        <v>0</v>
      </c>
      <c r="O26" s="101">
        <v>0</v>
      </c>
      <c r="P26" s="467">
        <v>0</v>
      </c>
      <c r="Q26" s="101">
        <v>0</v>
      </c>
      <c r="R26" s="467">
        <v>0</v>
      </c>
    </row>
    <row r="27" spans="1:18">
      <c r="A27" s="114" t="s">
        <v>443</v>
      </c>
      <c r="B27" s="243" t="s">
        <v>50</v>
      </c>
      <c r="C27" s="96"/>
      <c r="D27" s="96"/>
      <c r="E27" s="103">
        <v>50856.536139999989</v>
      </c>
      <c r="F27" s="103">
        <v>29664.790229999999</v>
      </c>
      <c r="G27" s="103">
        <v>0</v>
      </c>
      <c r="H27" s="103">
        <v>0</v>
      </c>
      <c r="I27" s="103"/>
      <c r="J27" s="103">
        <v>1324.27</v>
      </c>
      <c r="K27" s="103">
        <v>14653.379139999999</v>
      </c>
      <c r="L27" s="468">
        <v>4062.1958599999994</v>
      </c>
      <c r="M27" s="103">
        <v>12230.548999999999</v>
      </c>
      <c r="N27" s="468">
        <v>4645.2953699999998</v>
      </c>
      <c r="O27" s="103">
        <v>10745.977999999999</v>
      </c>
      <c r="P27" s="468">
        <v>11858.21</v>
      </c>
      <c r="Q27" s="103">
        <v>13226.63</v>
      </c>
      <c r="R27" s="468">
        <v>7774.8189999999995</v>
      </c>
    </row>
    <row r="28" spans="1:18">
      <c r="A28" s="114"/>
      <c r="B28" s="93" t="s">
        <v>313</v>
      </c>
      <c r="C28" s="96"/>
      <c r="D28" s="96"/>
      <c r="E28" s="95">
        <v>1636428.1704959173</v>
      </c>
      <c r="F28" s="95">
        <v>1643523.9913989396</v>
      </c>
      <c r="G28" s="95">
        <v>120010.515768</v>
      </c>
      <c r="H28" s="95">
        <v>120010.515768</v>
      </c>
      <c r="I28" s="95">
        <v>524071.21781000006</v>
      </c>
      <c r="J28" s="95">
        <v>524071.21781000006</v>
      </c>
      <c r="K28" s="95">
        <v>244275.234356</v>
      </c>
      <c r="L28" s="469">
        <v>71551.621789999976</v>
      </c>
      <c r="M28" s="95">
        <v>444735.43969333335</v>
      </c>
      <c r="N28" s="469">
        <v>98066.692719999992</v>
      </c>
      <c r="O28" s="95">
        <v>123158.348</v>
      </c>
      <c r="P28" s="469">
        <v>536914.3606533953</v>
      </c>
      <c r="Q28" s="95">
        <v>180177.41486858402</v>
      </c>
      <c r="R28" s="469">
        <v>292909.58265754429</v>
      </c>
    </row>
    <row r="29" spans="1:18" outlineLevel="1">
      <c r="A29" s="154"/>
      <c r="B29" s="155"/>
      <c r="C29" s="113"/>
      <c r="D29" s="113"/>
      <c r="E29" s="156"/>
      <c r="F29" s="156"/>
      <c r="G29" s="156"/>
      <c r="H29" s="156"/>
      <c r="I29" s="156"/>
      <c r="J29" s="156"/>
      <c r="K29" s="156"/>
      <c r="L29" s="156"/>
      <c r="M29" s="156"/>
      <c r="N29" s="156"/>
      <c r="O29" s="156"/>
      <c r="P29" s="156"/>
      <c r="Q29" s="156"/>
      <c r="R29" s="156"/>
    </row>
    <row r="30" spans="1:18" ht="15.75" customHeight="1">
      <c r="A30" s="149" t="s">
        <v>22</v>
      </c>
      <c r="B30" s="30"/>
      <c r="C30" s="38"/>
      <c r="H30" s="687" t="s">
        <v>578</v>
      </c>
      <c r="I30" s="688"/>
      <c r="J30" s="688"/>
      <c r="K30" s="688"/>
      <c r="L30" s="689"/>
      <c r="M30" s="689"/>
      <c r="N30" s="689"/>
      <c r="O30" s="689"/>
      <c r="P30" s="156"/>
      <c r="Q30" s="156"/>
      <c r="R30" s="156"/>
    </row>
    <row r="31" spans="1:18" ht="15.75" customHeight="1">
      <c r="A31" s="150"/>
      <c r="B31" s="246" t="s">
        <v>15</v>
      </c>
      <c r="C31" s="41"/>
      <c r="F31" s="3"/>
      <c r="H31" s="690" t="s">
        <v>555</v>
      </c>
      <c r="I31" s="691"/>
      <c r="J31" s="691"/>
      <c r="K31" s="691"/>
      <c r="L31" s="692"/>
      <c r="M31" s="692"/>
      <c r="N31" s="692"/>
      <c r="O31" s="692"/>
      <c r="P31" s="156"/>
      <c r="Q31" s="156"/>
      <c r="R31" s="156"/>
    </row>
    <row r="32" spans="1:18" ht="15.75" customHeight="1">
      <c r="A32" s="154"/>
      <c r="B32" s="155"/>
      <c r="C32" s="113"/>
      <c r="D32" s="113"/>
      <c r="E32" s="156"/>
      <c r="F32" s="156"/>
      <c r="G32" s="156"/>
      <c r="H32" s="156"/>
      <c r="I32" s="156"/>
      <c r="J32" s="156"/>
      <c r="K32" s="156"/>
      <c r="L32" s="156"/>
      <c r="M32" s="156"/>
      <c r="N32" s="156"/>
      <c r="O32" s="156"/>
      <c r="P32" s="156"/>
      <c r="Q32" s="156"/>
      <c r="R32" s="156"/>
    </row>
  </sheetData>
  <sheetProtection formatCells="0" formatColumns="0" formatRows="0" insertColumns="0" insertRows="0" insertHyperlinks="0" deleteColumns="0" deleteRows="0"/>
  <autoFilter ref="A14:R28"/>
  <mergeCells count="20">
    <mergeCell ref="H30:K30"/>
    <mergeCell ref="L30:O30"/>
    <mergeCell ref="H31:K31"/>
    <mergeCell ref="L31:O31"/>
    <mergeCell ref="G13:H13"/>
    <mergeCell ref="I13:J13"/>
    <mergeCell ref="K13:L13"/>
    <mergeCell ref="M13:N13"/>
    <mergeCell ref="O13:P13"/>
    <mergeCell ref="Q13:R13"/>
    <mergeCell ref="A7:R7"/>
    <mergeCell ref="A8:R8"/>
    <mergeCell ref="A9:R9"/>
    <mergeCell ref="A10:R10"/>
    <mergeCell ref="A11:A13"/>
    <mergeCell ref="B11:B13"/>
    <mergeCell ref="C11:R11"/>
    <mergeCell ref="C12:D12"/>
    <mergeCell ref="E12:F13"/>
    <mergeCell ref="G12:R12"/>
  </mergeCells>
  <printOptions horizontalCentered="1"/>
  <pageMargins left="0.11811023622047245" right="0.11811023622047245" top="0.15748031496062992" bottom="0.15748031496062992" header="0.31496062992125984" footer="0.31496062992125984"/>
  <pageSetup paperSize="9" scale="72" fitToHeight="3"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filterMode="1">
    <outlinePr summaryBelow="0"/>
    <pageSetUpPr fitToPage="1"/>
  </sheetPr>
  <dimension ref="A1:T206"/>
  <sheetViews>
    <sheetView view="pageBreakPreview" zoomScale="115" zoomScaleNormal="100" zoomScaleSheetLayoutView="115" workbookViewId="0">
      <pane xSplit="4" ySplit="14" topLeftCell="E15" activePane="bottomRight" state="frozen"/>
      <selection pane="topRight" activeCell="E1" sqref="E1"/>
      <selection pane="bottomLeft" activeCell="A15" sqref="A15"/>
      <selection pane="bottomRight" activeCell="J15" sqref="J15"/>
    </sheetView>
  </sheetViews>
  <sheetFormatPr defaultRowHeight="12.75" outlineLevelRow="3" outlineLevelCol="1"/>
  <cols>
    <col min="1" max="1" width="11.5703125" customWidth="1"/>
    <col min="2" max="2" width="38.28515625" customWidth="1"/>
    <col min="3" max="3" width="15.140625" hidden="1" customWidth="1" outlineLevel="1"/>
    <col min="4" max="4" width="10.5703125" hidden="1" customWidth="1" outlineLevel="1"/>
    <col min="5" max="5" width="11" customWidth="1" collapsed="1"/>
    <col min="6" max="18" width="11" customWidth="1"/>
  </cols>
  <sheetData>
    <row r="1" spans="1:18">
      <c r="R1" s="151" t="s">
        <v>557</v>
      </c>
    </row>
    <row r="2" spans="1:18">
      <c r="R2" s="151" t="s">
        <v>450</v>
      </c>
    </row>
    <row r="3" spans="1:18">
      <c r="R3" s="151" t="s">
        <v>292</v>
      </c>
    </row>
    <row r="4" spans="1:18" hidden="1">
      <c r="Q4" s="151"/>
      <c r="R4" s="151"/>
    </row>
    <row r="5" spans="1:18" hidden="1">
      <c r="Q5" s="151"/>
      <c r="R5" s="151"/>
    </row>
    <row r="6" spans="1:18">
      <c r="Q6" s="151"/>
      <c r="R6" s="151"/>
    </row>
    <row r="7" spans="1:18" ht="14.25">
      <c r="A7" s="704" t="s">
        <v>293</v>
      </c>
      <c r="B7" s="704"/>
      <c r="C7" s="704"/>
      <c r="D7" s="704"/>
      <c r="E7" s="704"/>
      <c r="F7" s="704"/>
      <c r="G7" s="704"/>
      <c r="H7" s="704"/>
      <c r="I7" s="704"/>
      <c r="J7" s="704"/>
      <c r="K7" s="704"/>
      <c r="L7" s="704"/>
      <c r="M7" s="704"/>
      <c r="N7" s="704"/>
      <c r="O7" s="704"/>
      <c r="P7" s="704"/>
      <c r="Q7" s="704"/>
      <c r="R7" s="704"/>
    </row>
    <row r="8" spans="1:18">
      <c r="A8" s="637" t="s">
        <v>540</v>
      </c>
      <c r="B8" s="637"/>
      <c r="C8" s="637"/>
      <c r="D8" s="637"/>
      <c r="E8" s="637"/>
      <c r="F8" s="637"/>
      <c r="G8" s="637"/>
      <c r="H8" s="637"/>
      <c r="I8" s="637"/>
      <c r="J8" s="637"/>
      <c r="K8" s="637"/>
      <c r="L8" s="637"/>
      <c r="M8" s="637"/>
      <c r="N8" s="637"/>
      <c r="O8" s="637"/>
      <c r="P8" s="637"/>
      <c r="Q8" s="637"/>
      <c r="R8" s="637"/>
    </row>
    <row r="9" spans="1:18">
      <c r="A9" s="705" t="s">
        <v>294</v>
      </c>
      <c r="B9" s="705"/>
      <c r="C9" s="705"/>
      <c r="D9" s="705"/>
      <c r="E9" s="705"/>
      <c r="F9" s="705"/>
      <c r="G9" s="705"/>
      <c r="H9" s="705"/>
      <c r="I9" s="705"/>
      <c r="J9" s="705"/>
      <c r="K9" s="705"/>
      <c r="L9" s="705"/>
      <c r="M9" s="705"/>
      <c r="N9" s="705"/>
      <c r="O9" s="705"/>
      <c r="P9" s="705"/>
      <c r="Q9" s="705"/>
      <c r="R9" s="705"/>
    </row>
    <row r="10" spans="1:18">
      <c r="A10" s="706" t="s">
        <v>379</v>
      </c>
      <c r="B10" s="706"/>
      <c r="C10" s="706"/>
      <c r="D10" s="706"/>
      <c r="E10" s="706"/>
      <c r="F10" s="706"/>
      <c r="G10" s="706"/>
      <c r="H10" s="706"/>
      <c r="I10" s="706"/>
      <c r="J10" s="706"/>
      <c r="K10" s="706"/>
      <c r="L10" s="706"/>
      <c r="M10" s="706"/>
      <c r="N10" s="706"/>
      <c r="O10" s="706"/>
      <c r="P10" s="706"/>
      <c r="Q10" s="706"/>
      <c r="R10" s="706"/>
    </row>
    <row r="11" spans="1:18" ht="26.25" customHeight="1">
      <c r="A11" s="707" t="s">
        <v>60</v>
      </c>
      <c r="B11" s="708" t="s">
        <v>61</v>
      </c>
      <c r="C11" s="707" t="s">
        <v>62</v>
      </c>
      <c r="D11" s="707"/>
      <c r="E11" s="707"/>
      <c r="F11" s="707"/>
      <c r="G11" s="707"/>
      <c r="H11" s="707"/>
      <c r="I11" s="707"/>
      <c r="J11" s="707"/>
      <c r="K11" s="707"/>
      <c r="L11" s="707"/>
      <c r="M11" s="707"/>
      <c r="N11" s="707"/>
      <c r="O11" s="707"/>
      <c r="P11" s="707"/>
      <c r="Q11" s="707"/>
      <c r="R11" s="707"/>
    </row>
    <row r="12" spans="1:18" ht="15.75" customHeight="1">
      <c r="A12" s="707"/>
      <c r="B12" s="709"/>
      <c r="C12" s="711" t="s">
        <v>63</v>
      </c>
      <c r="D12" s="711"/>
      <c r="E12" s="703" t="s">
        <v>0</v>
      </c>
      <c r="F12" s="703"/>
      <c r="G12" s="712"/>
      <c r="H12" s="712"/>
      <c r="I12" s="712"/>
      <c r="J12" s="712"/>
      <c r="K12" s="712"/>
      <c r="L12" s="712"/>
      <c r="M12" s="712"/>
      <c r="N12" s="712"/>
      <c r="O12" s="712"/>
      <c r="P12" s="712"/>
      <c r="Q12" s="712"/>
      <c r="R12" s="712"/>
    </row>
    <row r="13" spans="1:18" ht="21" customHeight="1" collapsed="1">
      <c r="A13" s="707"/>
      <c r="B13" s="710"/>
      <c r="C13" s="92" t="s">
        <v>64</v>
      </c>
      <c r="D13" s="92" t="s">
        <v>65</v>
      </c>
      <c r="E13" s="703"/>
      <c r="F13" s="703"/>
      <c r="G13" s="703" t="s">
        <v>295</v>
      </c>
      <c r="H13" s="703"/>
      <c r="I13" s="703" t="s">
        <v>296</v>
      </c>
      <c r="J13" s="703"/>
      <c r="K13" s="703" t="s">
        <v>297</v>
      </c>
      <c r="L13" s="703"/>
      <c r="M13" s="703" t="s">
        <v>298</v>
      </c>
      <c r="N13" s="703"/>
      <c r="O13" s="703" t="s">
        <v>299</v>
      </c>
      <c r="P13" s="703"/>
      <c r="Q13" s="703" t="s">
        <v>300</v>
      </c>
      <c r="R13" s="703"/>
    </row>
    <row r="14" spans="1:18" ht="21" hidden="1" customHeight="1" outlineLevel="1">
      <c r="A14" s="93"/>
      <c r="B14" s="94" t="s">
        <v>301</v>
      </c>
      <c r="C14" s="92"/>
      <c r="D14" s="92"/>
      <c r="E14" s="281" t="s">
        <v>537</v>
      </c>
      <c r="F14" s="281" t="s">
        <v>538</v>
      </c>
      <c r="G14" s="281" t="s">
        <v>537</v>
      </c>
      <c r="H14" s="281" t="s">
        <v>538</v>
      </c>
      <c r="I14" s="281" t="s">
        <v>537</v>
      </c>
      <c r="J14" s="281" t="s">
        <v>538</v>
      </c>
      <c r="K14" s="281" t="s">
        <v>537</v>
      </c>
      <c r="L14" s="281" t="s">
        <v>538</v>
      </c>
      <c r="M14" s="281" t="s">
        <v>537</v>
      </c>
      <c r="N14" s="281" t="s">
        <v>538</v>
      </c>
      <c r="O14" s="281" t="s">
        <v>537</v>
      </c>
      <c r="P14" s="281" t="s">
        <v>538</v>
      </c>
      <c r="Q14" s="281" t="s">
        <v>537</v>
      </c>
      <c r="R14" s="281" t="s">
        <v>538</v>
      </c>
    </row>
    <row r="15" spans="1:18" ht="14.25">
      <c r="A15" s="135" t="s">
        <v>302</v>
      </c>
      <c r="B15" s="132" t="s">
        <v>67</v>
      </c>
      <c r="C15" s="133"/>
      <c r="D15" s="133"/>
      <c r="E15" s="134">
        <f t="shared" ref="E15:R15" si="0">+E16+E99</f>
        <v>449388.91560287029</v>
      </c>
      <c r="F15" s="134">
        <f t="shared" si="0"/>
        <v>461325.76795241435</v>
      </c>
      <c r="G15" s="134">
        <f t="shared" si="0"/>
        <v>60943.065768</v>
      </c>
      <c r="H15" s="134">
        <f t="shared" si="0"/>
        <v>60943.065768</v>
      </c>
      <c r="I15" s="134">
        <f t="shared" si="0"/>
        <v>84079.205279999995</v>
      </c>
      <c r="J15" s="134">
        <f t="shared" si="0"/>
        <v>72083.252000000008</v>
      </c>
      <c r="K15" s="134">
        <f t="shared" si="0"/>
        <v>84236.69</v>
      </c>
      <c r="L15" s="134">
        <f t="shared" si="0"/>
        <v>90347.646000000008</v>
      </c>
      <c r="M15" s="134">
        <f t="shared" si="0"/>
        <v>50901.105219999998</v>
      </c>
      <c r="N15" s="134">
        <f t="shared" si="0"/>
        <v>89383.250925830318</v>
      </c>
      <c r="O15" s="134">
        <f t="shared" si="0"/>
        <v>76269.296705830304</v>
      </c>
      <c r="P15" s="134">
        <f t="shared" si="0"/>
        <v>55437.978390000004</v>
      </c>
      <c r="Q15" s="134">
        <f t="shared" si="0"/>
        <v>92959.552629040001</v>
      </c>
      <c r="R15" s="134">
        <f t="shared" si="0"/>
        <v>93130.574868584037</v>
      </c>
    </row>
    <row r="16" spans="1:18" ht="14.25">
      <c r="A16" s="137" t="s">
        <v>34</v>
      </c>
      <c r="B16" s="138" t="s">
        <v>68</v>
      </c>
      <c r="C16" s="133"/>
      <c r="D16" s="133"/>
      <c r="E16" s="134">
        <f t="shared" ref="E16:R16" si="1">+E17+E97</f>
        <v>439764.08370487031</v>
      </c>
      <c r="F16" s="134">
        <f t="shared" si="1"/>
        <v>424252.57888903032</v>
      </c>
      <c r="G16" s="134">
        <f t="shared" si="1"/>
        <v>58801.715750000003</v>
      </c>
      <c r="H16" s="134">
        <f t="shared" si="1"/>
        <v>58801.715750000003</v>
      </c>
      <c r="I16" s="134">
        <f t="shared" si="1"/>
        <v>76595.723400000003</v>
      </c>
      <c r="J16" s="134">
        <f t="shared" si="1"/>
        <v>67328.038</v>
      </c>
      <c r="K16" s="134">
        <f t="shared" si="1"/>
        <v>84236.69</v>
      </c>
      <c r="L16" s="134">
        <f t="shared" si="1"/>
        <v>67791.875</v>
      </c>
      <c r="M16" s="134">
        <f t="shared" si="1"/>
        <v>50901.105219999998</v>
      </c>
      <c r="N16" s="134">
        <f>+N17+N97</f>
        <v>81933.420925830316</v>
      </c>
      <c r="O16" s="134">
        <f t="shared" si="1"/>
        <v>76269.296705830304</v>
      </c>
      <c r="P16" s="134">
        <f t="shared" si="1"/>
        <v>55437.978390000004</v>
      </c>
      <c r="Q16" s="134">
        <f t="shared" si="1"/>
        <v>92959.552629040001</v>
      </c>
      <c r="R16" s="134">
        <f t="shared" si="1"/>
        <v>92959.550823199999</v>
      </c>
    </row>
    <row r="17" spans="1:18" collapsed="1">
      <c r="A17" s="170" t="s">
        <v>314</v>
      </c>
      <c r="B17" s="171" t="s">
        <v>441</v>
      </c>
      <c r="C17" s="96"/>
      <c r="D17" s="96"/>
      <c r="E17" s="106">
        <f>+G17+I17+K17+M17+O17+Q17</f>
        <v>271764.08370487031</v>
      </c>
      <c r="F17" s="106">
        <f>+H17+J17+L17+N17+P17+R17</f>
        <v>275252.57888903032</v>
      </c>
      <c r="G17" s="106">
        <f>+'2-ип тс'!BA150</f>
        <v>58801.715750000003</v>
      </c>
      <c r="H17" s="106">
        <f>+'2-ип тс'!BB150</f>
        <v>58801.715750000003</v>
      </c>
      <c r="I17" s="106">
        <f>+'2-ип тс'!BC150</f>
        <v>76595.723400000003</v>
      </c>
      <c r="J17" s="106">
        <f>+'2-ип тс'!BD150</f>
        <v>67328.038</v>
      </c>
      <c r="K17" s="106">
        <f>+'2-ип тс'!BE150</f>
        <v>42236.69</v>
      </c>
      <c r="L17" s="106">
        <f>+'2-ип тс'!BF150</f>
        <v>44791.875</v>
      </c>
      <c r="M17" s="106">
        <f>+'2-ип тс'!BG150</f>
        <v>8901.1052199999995</v>
      </c>
      <c r="N17" s="106">
        <f>+'2-ип тс'!BH150</f>
        <v>39933.420925830309</v>
      </c>
      <c r="O17" s="106">
        <f>+'2-ип тс'!BI150</f>
        <v>34269.296705830304</v>
      </c>
      <c r="P17" s="106">
        <f>+'2-ип тс'!BJ150</f>
        <v>13437.97839</v>
      </c>
      <c r="Q17" s="106">
        <f>+'2-ип тс'!BK150</f>
        <v>50959.552629040001</v>
      </c>
      <c r="R17" s="106">
        <f>+'2-ип тс'!BL150</f>
        <v>50959.550823199999</v>
      </c>
    </row>
    <row r="18" spans="1:18" ht="24" hidden="1" outlineLevel="1">
      <c r="A18" s="119" t="s">
        <v>314</v>
      </c>
      <c r="B18" s="116" t="s">
        <v>316</v>
      </c>
      <c r="C18" s="96"/>
      <c r="D18" s="96"/>
      <c r="E18" s="97">
        <f>SUM(E19:E21)</f>
        <v>18822.88</v>
      </c>
      <c r="F18" s="98">
        <f t="shared" ref="F18" si="2">+F19+F20</f>
        <v>0</v>
      </c>
      <c r="G18" s="98">
        <f>+G19+G20+G21</f>
        <v>0</v>
      </c>
      <c r="H18" s="98">
        <f t="shared" ref="H18:R18" si="3">+H19+H20+H21</f>
        <v>0</v>
      </c>
      <c r="I18" s="98">
        <f t="shared" si="3"/>
        <v>10977.851270000001</v>
      </c>
      <c r="J18" s="98">
        <f t="shared" si="3"/>
        <v>7014.7</v>
      </c>
      <c r="K18" s="98">
        <f t="shared" si="3"/>
        <v>0</v>
      </c>
      <c r="L18" s="98">
        <f t="shared" si="3"/>
        <v>1408.941</v>
      </c>
      <c r="M18" s="98">
        <f t="shared" si="3"/>
        <v>0</v>
      </c>
      <c r="N18" s="98">
        <f t="shared" si="3"/>
        <v>252.49900000000002</v>
      </c>
      <c r="O18" s="98">
        <f t="shared" si="3"/>
        <v>0</v>
      </c>
      <c r="P18" s="98">
        <f t="shared" si="3"/>
        <v>0</v>
      </c>
      <c r="Q18" s="98">
        <f t="shared" si="3"/>
        <v>15500</v>
      </c>
      <c r="R18" s="98">
        <f t="shared" si="3"/>
        <v>15500</v>
      </c>
    </row>
    <row r="19" spans="1:18" s="129" customFormat="1" ht="22.5" hidden="1" outlineLevel="2">
      <c r="A19" s="698"/>
      <c r="B19" s="105" t="s">
        <v>144</v>
      </c>
      <c r="C19" s="127"/>
      <c r="D19" s="127"/>
      <c r="E19" s="128">
        <f t="shared" ref="E19:E29" si="4">SUM(G19:Q19)</f>
        <v>15500</v>
      </c>
      <c r="F19" s="128"/>
      <c r="G19" s="130">
        <f>+'2-ип тс'!BA32</f>
        <v>0</v>
      </c>
      <c r="H19" s="130">
        <f>+'2-ип тс'!BB32</f>
        <v>0</v>
      </c>
      <c r="I19" s="130">
        <f>+'2-ип тс'!BC32</f>
        <v>0</v>
      </c>
      <c r="J19" s="130">
        <f>+'2-ип тс'!BD32</f>
        <v>0</v>
      </c>
      <c r="K19" s="130">
        <f>+'2-ип тс'!BE32</f>
        <v>0</v>
      </c>
      <c r="L19" s="130">
        <f>+'2-ип тс'!BF32</f>
        <v>0</v>
      </c>
      <c r="M19" s="130">
        <f>+'2-ип тс'!BG32</f>
        <v>0</v>
      </c>
      <c r="N19" s="130">
        <f>+'2-ип тс'!BH32</f>
        <v>0</v>
      </c>
      <c r="O19" s="130">
        <f>+'2-ип тс'!BI32</f>
        <v>0</v>
      </c>
      <c r="P19" s="130">
        <f>+'2-ип тс'!BJ32</f>
        <v>0</v>
      </c>
      <c r="Q19" s="130">
        <f>+'2-ип тс'!BK32</f>
        <v>15500</v>
      </c>
      <c r="R19" s="130">
        <f>+'2-ип тс'!BL32</f>
        <v>15500</v>
      </c>
    </row>
    <row r="20" spans="1:18" s="129" customFormat="1" ht="22.5" hidden="1" outlineLevel="2">
      <c r="A20" s="699"/>
      <c r="B20" s="105" t="s">
        <v>280</v>
      </c>
      <c r="C20" s="127"/>
      <c r="D20" s="127"/>
      <c r="E20" s="128">
        <f t="shared" si="4"/>
        <v>3322.88</v>
      </c>
      <c r="F20" s="128"/>
      <c r="G20" s="130">
        <f>+'2-ип тс'!BA33</f>
        <v>0</v>
      </c>
      <c r="H20" s="130">
        <f>+'2-ип тс'!BB33</f>
        <v>0</v>
      </c>
      <c r="I20" s="130">
        <f>+'2-ип тс'!BC33</f>
        <v>1661.44</v>
      </c>
      <c r="J20" s="130">
        <f>+'2-ип тс'!BD33</f>
        <v>0</v>
      </c>
      <c r="K20" s="130">
        <f>+'2-ип тс'!BE33</f>
        <v>0</v>
      </c>
      <c r="L20" s="130">
        <f>+'2-ип тс'!BF33</f>
        <v>1408.941</v>
      </c>
      <c r="M20" s="130">
        <f>+'2-ип тс'!BG33</f>
        <v>0</v>
      </c>
      <c r="N20" s="130">
        <f>+'2-ип тс'!BH33</f>
        <v>252.49900000000002</v>
      </c>
      <c r="O20" s="130">
        <f>+'2-ип тс'!BI33</f>
        <v>0</v>
      </c>
      <c r="P20" s="130">
        <f>+'2-ип тс'!BJ33</f>
        <v>0</v>
      </c>
      <c r="Q20" s="130">
        <f>+'2-ип тс'!BK33</f>
        <v>0</v>
      </c>
      <c r="R20" s="130">
        <f>+'2-ип тс'!BL33</f>
        <v>0</v>
      </c>
    </row>
    <row r="21" spans="1:18" s="129" customFormat="1" ht="22.5" hidden="1" outlineLevel="2">
      <c r="A21" s="700"/>
      <c r="B21" s="105" t="s">
        <v>281</v>
      </c>
      <c r="C21" s="127"/>
      <c r="D21" s="127"/>
      <c r="E21" s="128"/>
      <c r="F21" s="128"/>
      <c r="G21" s="130">
        <f>+'2-ип тс'!BA34</f>
        <v>0</v>
      </c>
      <c r="H21" s="130">
        <f>+'2-ип тс'!BB34</f>
        <v>0</v>
      </c>
      <c r="I21" s="130">
        <f>+'2-ип тс'!BC34</f>
        <v>9316.4112700000005</v>
      </c>
      <c r="J21" s="130">
        <f>+'2-ип тс'!BD34</f>
        <v>7014.7</v>
      </c>
      <c r="K21" s="130">
        <f>+'2-ип тс'!BE34</f>
        <v>0</v>
      </c>
      <c r="L21" s="130">
        <f>+'2-ип тс'!BF34</f>
        <v>0</v>
      </c>
      <c r="M21" s="130">
        <f>+'2-ип тс'!BG34</f>
        <v>0</v>
      </c>
      <c r="N21" s="130">
        <f>+'2-ип тс'!BH34</f>
        <v>0</v>
      </c>
      <c r="O21" s="130">
        <f>+'2-ип тс'!BI34</f>
        <v>0</v>
      </c>
      <c r="P21" s="130">
        <f>+'2-ип тс'!BJ34</f>
        <v>0</v>
      </c>
      <c r="Q21" s="130">
        <f>+'2-ип тс'!BK34</f>
        <v>0</v>
      </c>
      <c r="R21" s="130">
        <f>+'2-ип тс'!BL34</f>
        <v>0</v>
      </c>
    </row>
    <row r="22" spans="1:18" ht="24" hidden="1" outlineLevel="1">
      <c r="A22" s="119" t="s">
        <v>315</v>
      </c>
      <c r="B22" s="116" t="s">
        <v>317</v>
      </c>
      <c r="C22" s="96"/>
      <c r="D22" s="96"/>
      <c r="E22" s="97" t="e">
        <f t="shared" si="4"/>
        <v>#REF!</v>
      </c>
      <c r="F22" s="97"/>
      <c r="G22" s="98" t="e">
        <f t="shared" ref="G22:Q22" si="5">SUM(G23:G29)</f>
        <v>#REF!</v>
      </c>
      <c r="H22" s="98"/>
      <c r="I22" s="98" t="e">
        <f t="shared" si="5"/>
        <v>#REF!</v>
      </c>
      <c r="J22" s="98"/>
      <c r="K22" s="98" t="e">
        <f t="shared" si="5"/>
        <v>#REF!</v>
      </c>
      <c r="L22" s="98"/>
      <c r="M22" s="98" t="e">
        <f t="shared" si="5"/>
        <v>#REF!</v>
      </c>
      <c r="N22" s="98"/>
      <c r="O22" s="98" t="e">
        <f t="shared" si="5"/>
        <v>#REF!</v>
      </c>
      <c r="P22" s="98"/>
      <c r="Q22" s="98" t="e">
        <f t="shared" si="5"/>
        <v>#REF!</v>
      </c>
      <c r="R22" s="98"/>
    </row>
    <row r="23" spans="1:18" hidden="1" outlineLevel="2">
      <c r="A23" s="701"/>
      <c r="B23" s="124" t="s">
        <v>305</v>
      </c>
      <c r="C23" s="96"/>
      <c r="D23" s="96"/>
      <c r="E23" s="100">
        <f t="shared" si="4"/>
        <v>9323.0218299999979</v>
      </c>
      <c r="F23" s="100"/>
      <c r="G23" s="101">
        <f>+'2-ип тс'!BA47</f>
        <v>9323.0218299999979</v>
      </c>
      <c r="H23" s="101"/>
      <c r="I23" s="101">
        <f>+'2-ип тс'!BC47</f>
        <v>0</v>
      </c>
      <c r="J23" s="101"/>
      <c r="K23" s="101">
        <f>+'2-ип тс'!BE47</f>
        <v>0</v>
      </c>
      <c r="L23" s="101"/>
      <c r="M23" s="101">
        <f>+'2-ип тс'!BG47</f>
        <v>0</v>
      </c>
      <c r="N23" s="101"/>
      <c r="O23" s="101">
        <f>+'2-ип тс'!BI47</f>
        <v>0</v>
      </c>
      <c r="P23" s="101"/>
      <c r="Q23" s="101">
        <f>+'2-ип тс'!BK47</f>
        <v>0</v>
      </c>
      <c r="R23" s="101"/>
    </row>
    <row r="24" spans="1:18" hidden="1" outlineLevel="2">
      <c r="A24" s="702"/>
      <c r="B24" s="124" t="s">
        <v>318</v>
      </c>
      <c r="C24" s="96"/>
      <c r="D24" s="96"/>
      <c r="E24" s="100">
        <f t="shared" si="4"/>
        <v>32707.321720000004</v>
      </c>
      <c r="F24" s="100"/>
      <c r="G24" s="101">
        <f>+'2-ип тс'!BA48</f>
        <v>0</v>
      </c>
      <c r="H24" s="101"/>
      <c r="I24" s="101">
        <f>+'2-ип тс'!BC48</f>
        <v>32707.321720000004</v>
      </c>
      <c r="J24" s="101"/>
      <c r="K24" s="101">
        <f>+'2-ип тс'!BE48</f>
        <v>0</v>
      </c>
      <c r="L24" s="101"/>
      <c r="M24" s="101">
        <f>+'2-ип тс'!BG48</f>
        <v>0</v>
      </c>
      <c r="N24" s="101"/>
      <c r="O24" s="101">
        <f>+'2-ип тс'!BI48</f>
        <v>0</v>
      </c>
      <c r="P24" s="101"/>
      <c r="Q24" s="101">
        <f>+'2-ип тс'!BK48</f>
        <v>0</v>
      </c>
      <c r="R24" s="101"/>
    </row>
    <row r="25" spans="1:18" ht="22.5" hidden="1" outlineLevel="2">
      <c r="A25" s="702"/>
      <c r="B25" s="124" t="s">
        <v>303</v>
      </c>
      <c r="C25" s="99"/>
      <c r="D25" s="99"/>
      <c r="E25" s="100">
        <f t="shared" si="4"/>
        <v>750</v>
      </c>
      <c r="F25" s="100"/>
      <c r="G25" s="101">
        <f>+'2-ип тс'!BA38</f>
        <v>0</v>
      </c>
      <c r="H25" s="101"/>
      <c r="I25" s="101">
        <f>+'2-ип тс'!BC38</f>
        <v>0</v>
      </c>
      <c r="J25" s="101"/>
      <c r="K25" s="101">
        <f>+'2-ип тс'!BE38</f>
        <v>750</v>
      </c>
      <c r="L25" s="101"/>
      <c r="M25" s="101">
        <f>+'2-ип тс'!BG38</f>
        <v>0</v>
      </c>
      <c r="N25" s="101"/>
      <c r="O25" s="101">
        <f>+'2-ип тс'!BI38</f>
        <v>0</v>
      </c>
      <c r="P25" s="101"/>
      <c r="Q25" s="101">
        <f>+'2-ип тс'!BK38</f>
        <v>0</v>
      </c>
      <c r="R25" s="101"/>
    </row>
    <row r="26" spans="1:18" hidden="1" outlineLevel="2">
      <c r="A26" s="702"/>
      <c r="B26" s="124" t="s">
        <v>188</v>
      </c>
      <c r="C26" s="99"/>
      <c r="D26" s="99"/>
      <c r="E26" s="100">
        <f t="shared" si="4"/>
        <v>500</v>
      </c>
      <c r="F26" s="100"/>
      <c r="G26" s="101">
        <f>+'2-ип тс'!BA50</f>
        <v>0</v>
      </c>
      <c r="H26" s="101"/>
      <c r="I26" s="101">
        <f>+'2-ип тс'!BC50</f>
        <v>500</v>
      </c>
      <c r="J26" s="101"/>
      <c r="K26" s="101">
        <f>+'2-ип тс'!BE50</f>
        <v>0</v>
      </c>
      <c r="L26" s="101"/>
      <c r="M26" s="101">
        <f>+'2-ип тс'!BG50</f>
        <v>0</v>
      </c>
      <c r="N26" s="101"/>
      <c r="O26" s="101">
        <f>+'2-ип тс'!BI50</f>
        <v>0</v>
      </c>
      <c r="P26" s="101"/>
      <c r="Q26" s="101">
        <f>+'2-ип тс'!BK50</f>
        <v>0</v>
      </c>
      <c r="R26" s="101"/>
    </row>
    <row r="27" spans="1:18" ht="22.5" hidden="1" outlineLevel="2">
      <c r="A27" s="702"/>
      <c r="B27" s="124" t="s">
        <v>304</v>
      </c>
      <c r="C27" s="99"/>
      <c r="D27" s="99"/>
      <c r="E27" s="100" t="e">
        <f t="shared" si="4"/>
        <v>#REF!</v>
      </c>
      <c r="F27" s="100"/>
      <c r="G27" s="101" t="e">
        <f>+'2-ип тс'!#REF!</f>
        <v>#REF!</v>
      </c>
      <c r="H27" s="101"/>
      <c r="I27" s="101" t="e">
        <f>+'2-ип тс'!#REF!</f>
        <v>#REF!</v>
      </c>
      <c r="J27" s="101"/>
      <c r="K27" s="101" t="e">
        <f>+'2-ип тс'!#REF!</f>
        <v>#REF!</v>
      </c>
      <c r="L27" s="101"/>
      <c r="M27" s="101" t="e">
        <f>+'2-ип тс'!#REF!</f>
        <v>#REF!</v>
      </c>
      <c r="N27" s="101"/>
      <c r="O27" s="101" t="e">
        <f>+'2-ип тс'!#REF!</f>
        <v>#REF!</v>
      </c>
      <c r="P27" s="101"/>
      <c r="Q27" s="101" t="e">
        <f>+'2-ип тс'!#REF!</f>
        <v>#REF!</v>
      </c>
      <c r="R27" s="101"/>
    </row>
    <row r="28" spans="1:18" ht="15" hidden="1" customHeight="1" outlineLevel="2">
      <c r="A28" s="702"/>
      <c r="B28" s="172" t="s">
        <v>319</v>
      </c>
      <c r="C28" s="173"/>
      <c r="D28" s="173"/>
      <c r="E28" s="174" t="e">
        <f t="shared" si="4"/>
        <v>#REF!</v>
      </c>
      <c r="F28" s="174"/>
      <c r="G28" s="174" t="e">
        <f>+'2-ип тс'!#REF!</f>
        <v>#REF!</v>
      </c>
      <c r="H28" s="174"/>
      <c r="I28" s="174" t="e">
        <f>+'2-ип тс'!#REF!</f>
        <v>#REF!</v>
      </c>
      <c r="J28" s="174"/>
      <c r="K28" s="174" t="e">
        <f>+'2-ип тс'!#REF!</f>
        <v>#REF!</v>
      </c>
      <c r="L28" s="174"/>
      <c r="M28" s="174" t="e">
        <f>+'2-ип тс'!#REF!</f>
        <v>#REF!</v>
      </c>
      <c r="N28" s="174"/>
      <c r="O28" s="174" t="e">
        <f>+'2-ип тс'!#REF!</f>
        <v>#REF!</v>
      </c>
      <c r="P28" s="174"/>
      <c r="Q28" s="174" t="e">
        <f>+'2-ип тс'!#REF!</f>
        <v>#REF!</v>
      </c>
      <c r="R28" s="174"/>
    </row>
    <row r="29" spans="1:18" hidden="1" outlineLevel="2">
      <c r="A29" s="702"/>
      <c r="B29" s="126" t="s">
        <v>320</v>
      </c>
      <c r="C29" s="99"/>
      <c r="D29" s="99"/>
      <c r="E29" s="102">
        <f t="shared" si="4"/>
        <v>1000</v>
      </c>
      <c r="F29" s="102"/>
      <c r="G29" s="101">
        <f>+'2-ип тс'!BA46</f>
        <v>0</v>
      </c>
      <c r="H29" s="101"/>
      <c r="I29" s="101">
        <f>+'2-ип тс'!BC46</f>
        <v>0</v>
      </c>
      <c r="J29" s="101"/>
      <c r="K29" s="101">
        <f>+'2-ип тс'!BE46</f>
        <v>0</v>
      </c>
      <c r="L29" s="101"/>
      <c r="M29" s="101">
        <f>+'2-ип тс'!BG46</f>
        <v>1000</v>
      </c>
      <c r="N29" s="101"/>
      <c r="O29" s="101">
        <f>+'2-ип тс'!BI46</f>
        <v>0</v>
      </c>
      <c r="P29" s="101"/>
      <c r="Q29" s="101">
        <f>+'2-ип тс'!BK46</f>
        <v>0</v>
      </c>
      <c r="R29" s="101"/>
    </row>
    <row r="30" spans="1:18" ht="24" hidden="1" customHeight="1" outlineLevel="1">
      <c r="A30" s="118" t="s">
        <v>321</v>
      </c>
      <c r="B30" s="116" t="s">
        <v>51</v>
      </c>
      <c r="C30" s="96"/>
      <c r="D30" s="96"/>
      <c r="E30" s="103" t="e">
        <f>+E31+E49+E53+E79+E93</f>
        <v>#REF!</v>
      </c>
      <c r="F30" s="103"/>
      <c r="G30" s="103" t="e">
        <f>+G31+G49+G53+G79+G93</f>
        <v>#REF!</v>
      </c>
      <c r="H30" s="103"/>
      <c r="I30" s="103" t="e">
        <f>+I31+I49+I53+I79+I93</f>
        <v>#REF!</v>
      </c>
      <c r="J30" s="103"/>
      <c r="K30" s="103" t="e">
        <f>+K31+K49+K53+K79+K93</f>
        <v>#REF!</v>
      </c>
      <c r="L30" s="103"/>
      <c r="M30" s="103" t="e">
        <f>+M31+M49+M53+M79+M93</f>
        <v>#REF!</v>
      </c>
      <c r="N30" s="103"/>
      <c r="O30" s="103" t="e">
        <f>+O31+O49+O53+O79+O93</f>
        <v>#REF!</v>
      </c>
      <c r="P30" s="103"/>
      <c r="Q30" s="103" t="e">
        <f>+Q31+Q49+Q53+Q79+Q93</f>
        <v>#REF!</v>
      </c>
      <c r="R30" s="103"/>
    </row>
    <row r="31" spans="1:18" hidden="1" outlineLevel="2">
      <c r="A31" s="117" t="s">
        <v>322</v>
      </c>
      <c r="B31" s="123" t="s">
        <v>289</v>
      </c>
      <c r="C31" s="96"/>
      <c r="D31" s="96"/>
      <c r="E31" s="104" t="e">
        <f t="shared" ref="E31:E93" si="6">SUM(G31:Q31)</f>
        <v>#REF!</v>
      </c>
      <c r="F31" s="104"/>
      <c r="G31" s="98" t="e">
        <f>SUM(G32:G48)</f>
        <v>#REF!</v>
      </c>
      <c r="H31" s="98"/>
      <c r="I31" s="98" t="e">
        <f>SUM(I32:I48)</f>
        <v>#REF!</v>
      </c>
      <c r="J31" s="98"/>
      <c r="K31" s="98" t="e">
        <f>SUM(K32:K48)</f>
        <v>#REF!</v>
      </c>
      <c r="L31" s="98"/>
      <c r="M31" s="98" t="e">
        <f>SUM(M32:M48)</f>
        <v>#REF!</v>
      </c>
      <c r="N31" s="98"/>
      <c r="O31" s="98" t="e">
        <f>SUM(O32:O48)</f>
        <v>#REF!</v>
      </c>
      <c r="P31" s="98"/>
      <c r="Q31" s="98" t="e">
        <f>SUM(Q32:Q48)</f>
        <v>#REF!</v>
      </c>
      <c r="R31" s="98"/>
    </row>
    <row r="32" spans="1:18" ht="22.5" hidden="1" outlineLevel="3">
      <c r="A32" s="698"/>
      <c r="B32" s="124" t="str">
        <f>+'[66]2-ип тс '!B66</f>
        <v>Установка прибора учета  тепловой энергии на котельной "Красильникова, 9"</v>
      </c>
      <c r="C32" s="232"/>
      <c r="D32" s="96"/>
      <c r="E32" s="102">
        <f t="shared" si="6"/>
        <v>999.56521999999995</v>
      </c>
      <c r="F32" s="102"/>
      <c r="G32" s="101">
        <f>+'2-ип тс'!BA63</f>
        <v>0</v>
      </c>
      <c r="H32" s="101"/>
      <c r="I32" s="101">
        <f>+'2-ип тс'!BC63</f>
        <v>0</v>
      </c>
      <c r="J32" s="101"/>
      <c r="K32" s="101">
        <f>+'2-ип тс'!BE63</f>
        <v>0</v>
      </c>
      <c r="L32" s="101"/>
      <c r="M32" s="101">
        <f>+'2-ип тс'!BG63</f>
        <v>999.56521999999995</v>
      </c>
      <c r="N32" s="101"/>
      <c r="O32" s="101">
        <f>+'2-ип тс'!BI63</f>
        <v>0</v>
      </c>
      <c r="P32" s="101"/>
      <c r="Q32" s="101">
        <f>+'2-ип тс'!BK63</f>
        <v>0</v>
      </c>
      <c r="R32" s="101"/>
    </row>
    <row r="33" spans="1:18" ht="22.5" hidden="1" outlineLevel="3">
      <c r="A33" s="699"/>
      <c r="B33" s="124" t="str">
        <f>+'[66]2-ип тс '!B67</f>
        <v>Установка прибора учета  тепловой энергии на котельной "Радиоцентр"</v>
      </c>
      <c r="C33" s="232"/>
      <c r="D33" s="96"/>
      <c r="E33" s="102">
        <f t="shared" si="6"/>
        <v>636.19574999999998</v>
      </c>
      <c r="F33" s="102"/>
      <c r="G33" s="101">
        <f>+'2-ип тс'!BA64</f>
        <v>636.19574999999998</v>
      </c>
      <c r="H33" s="101"/>
      <c r="I33" s="101">
        <f>+'2-ип тс'!BC64</f>
        <v>0</v>
      </c>
      <c r="J33" s="101"/>
      <c r="K33" s="101">
        <f>+'2-ип тс'!BE64</f>
        <v>0</v>
      </c>
      <c r="L33" s="101"/>
      <c r="M33" s="101">
        <f>+'2-ип тс'!BG64</f>
        <v>0</v>
      </c>
      <c r="N33" s="101"/>
      <c r="O33" s="101">
        <f>+'2-ип тс'!BI64</f>
        <v>0</v>
      </c>
      <c r="P33" s="101"/>
      <c r="Q33" s="101">
        <f>+'2-ип тс'!BK64</f>
        <v>0</v>
      </c>
      <c r="R33" s="101"/>
    </row>
    <row r="34" spans="1:18" ht="22.5" hidden="1" outlineLevel="3">
      <c r="A34" s="699"/>
      <c r="B34" s="124" t="str">
        <f>+'[66]2-ип тс '!B68</f>
        <v>Установка прибора учета тепловой энергии на котельной "Табага"</v>
      </c>
      <c r="C34" s="232"/>
      <c r="D34" s="96"/>
      <c r="E34" s="102" t="e">
        <f t="shared" si="6"/>
        <v>#REF!</v>
      </c>
      <c r="F34" s="102"/>
      <c r="G34" s="101" t="e">
        <f>+'2-ип тс'!#REF!</f>
        <v>#REF!</v>
      </c>
      <c r="H34" s="101"/>
      <c r="I34" s="101" t="e">
        <f>+'2-ип тс'!#REF!</f>
        <v>#REF!</v>
      </c>
      <c r="J34" s="101"/>
      <c r="K34" s="101" t="e">
        <f>+'2-ип тс'!#REF!</f>
        <v>#REF!</v>
      </c>
      <c r="L34" s="101"/>
      <c r="M34" s="101" t="e">
        <f>+'2-ип тс'!#REF!</f>
        <v>#REF!</v>
      </c>
      <c r="N34" s="101"/>
      <c r="O34" s="101" t="e">
        <f>+'2-ип тс'!#REF!</f>
        <v>#REF!</v>
      </c>
      <c r="P34" s="101"/>
      <c r="Q34" s="101" t="e">
        <f>+'2-ип тс'!#REF!</f>
        <v>#REF!</v>
      </c>
      <c r="R34" s="101"/>
    </row>
    <row r="35" spans="1:18" ht="22.5" hidden="1" outlineLevel="3">
      <c r="A35" s="699"/>
      <c r="B35" s="124" t="str">
        <f>+'[66]2-ип тс '!B69</f>
        <v>Установка приборов учета тепловой энергии на котельной "61 квартал"</v>
      </c>
      <c r="C35" s="233"/>
      <c r="D35" s="96"/>
      <c r="E35" s="102">
        <f t="shared" si="6"/>
        <v>2486.06333</v>
      </c>
      <c r="F35" s="102"/>
      <c r="G35" s="101">
        <f>+'2-ип тс'!BA65</f>
        <v>1486.49333</v>
      </c>
      <c r="H35" s="101"/>
      <c r="I35" s="101">
        <f>+'2-ип тс'!BC65</f>
        <v>999.57</v>
      </c>
      <c r="J35" s="101"/>
      <c r="K35" s="101">
        <f>+'2-ип тс'!BE65</f>
        <v>0</v>
      </c>
      <c r="L35" s="101"/>
      <c r="M35" s="101">
        <f>+'2-ип тс'!BG65</f>
        <v>0</v>
      </c>
      <c r="N35" s="101"/>
      <c r="O35" s="101">
        <f>+'2-ип тс'!BI65</f>
        <v>0</v>
      </c>
      <c r="P35" s="101"/>
      <c r="Q35" s="101">
        <f>+'2-ип тс'!BK65</f>
        <v>0</v>
      </c>
      <c r="R35" s="101"/>
    </row>
    <row r="36" spans="1:18" ht="22.5" hidden="1" outlineLevel="3">
      <c r="A36" s="699"/>
      <c r="B36" s="124" t="str">
        <f>+'[66]2-ип тс '!B70</f>
        <v>Установка прибора учета тепловой энергии на котельной "Совмин"</v>
      </c>
      <c r="C36" s="233"/>
      <c r="D36" s="96"/>
      <c r="E36" s="102">
        <f t="shared" si="6"/>
        <v>1935.2801199999999</v>
      </c>
      <c r="F36" s="102"/>
      <c r="G36" s="101">
        <f>+'2-ип тс'!BA66</f>
        <v>1160.62012</v>
      </c>
      <c r="H36" s="101"/>
      <c r="I36" s="101">
        <f>+'2-ип тс'!BC66</f>
        <v>774.66</v>
      </c>
      <c r="J36" s="101"/>
      <c r="K36" s="101">
        <f>+'2-ип тс'!BE66</f>
        <v>0</v>
      </c>
      <c r="L36" s="101"/>
      <c r="M36" s="101">
        <f>+'2-ип тс'!BG66</f>
        <v>0</v>
      </c>
      <c r="N36" s="101"/>
      <c r="O36" s="101">
        <f>+'2-ип тс'!BI66</f>
        <v>0</v>
      </c>
      <c r="P36" s="101"/>
      <c r="Q36" s="101">
        <f>+'2-ип тс'!BK66</f>
        <v>0</v>
      </c>
      <c r="R36" s="101"/>
    </row>
    <row r="37" spans="1:18" ht="22.5" hidden="1" outlineLevel="3">
      <c r="A37" s="699"/>
      <c r="B37" s="235" t="s">
        <v>291</v>
      </c>
      <c r="C37" s="232"/>
      <c r="D37" s="96"/>
      <c r="E37" s="102" t="e">
        <f t="shared" si="6"/>
        <v>#REF!</v>
      </c>
      <c r="F37" s="102"/>
      <c r="G37" s="101" t="e">
        <f>+'2-ип тс'!#REF!</f>
        <v>#REF!</v>
      </c>
      <c r="H37" s="101"/>
      <c r="I37" s="101" t="e">
        <f>+'2-ип тс'!#REF!</f>
        <v>#REF!</v>
      </c>
      <c r="J37" s="101"/>
      <c r="K37" s="101" t="e">
        <f>+'2-ип тс'!#REF!</f>
        <v>#REF!</v>
      </c>
      <c r="L37" s="101"/>
      <c r="M37" s="101" t="e">
        <f>+'2-ип тс'!#REF!</f>
        <v>#REF!</v>
      </c>
      <c r="N37" s="101"/>
      <c r="O37" s="101" t="e">
        <f>+'2-ип тс'!#REF!</f>
        <v>#REF!</v>
      </c>
      <c r="P37" s="101"/>
      <c r="Q37" s="101" t="e">
        <f>+'2-ип тс'!#REF!</f>
        <v>#REF!</v>
      </c>
      <c r="R37" s="101"/>
    </row>
    <row r="38" spans="1:18" ht="22.5" hidden="1" outlineLevel="3">
      <c r="A38" s="699"/>
      <c r="B38" s="235" t="s">
        <v>210</v>
      </c>
      <c r="C38" s="232"/>
      <c r="D38" s="96"/>
      <c r="E38" s="102">
        <f t="shared" si="6"/>
        <v>2150</v>
      </c>
      <c r="F38" s="102"/>
      <c r="G38" s="101">
        <f>+'2-ип тс'!BA67</f>
        <v>0</v>
      </c>
      <c r="H38" s="101"/>
      <c r="I38" s="101">
        <f>+'2-ип тс'!BC67</f>
        <v>0</v>
      </c>
      <c r="J38" s="101"/>
      <c r="K38" s="101">
        <f>+'2-ип тс'!BE67</f>
        <v>0</v>
      </c>
      <c r="L38" s="101"/>
      <c r="M38" s="101">
        <f>+'2-ип тс'!BG67</f>
        <v>2150</v>
      </c>
      <c r="N38" s="101"/>
      <c r="O38" s="101">
        <f>+'2-ип тс'!BI67</f>
        <v>0</v>
      </c>
      <c r="P38" s="101"/>
      <c r="Q38" s="101">
        <f>+'2-ип тс'!BK67</f>
        <v>0</v>
      </c>
      <c r="R38" s="101"/>
    </row>
    <row r="39" spans="1:18" ht="22.5" hidden="1" outlineLevel="3">
      <c r="A39" s="699"/>
      <c r="B39" s="124" t="str">
        <f>+'[66]2-ип тс '!B73</f>
        <v>Установка приборов учета тепловой энергии на котельной "Промкомплекс"</v>
      </c>
      <c r="C39" s="232"/>
      <c r="D39" s="96"/>
      <c r="E39" s="102">
        <f t="shared" si="6"/>
        <v>1108.38022</v>
      </c>
      <c r="F39" s="102"/>
      <c r="G39" s="101">
        <f>+'2-ип тс'!BA68</f>
        <v>1108.38022</v>
      </c>
      <c r="H39" s="101"/>
      <c r="I39" s="101">
        <f>+'2-ип тс'!BC68</f>
        <v>0</v>
      </c>
      <c r="J39" s="101"/>
      <c r="K39" s="101">
        <f>+'2-ип тс'!BE68</f>
        <v>0</v>
      </c>
      <c r="L39" s="101"/>
      <c r="M39" s="101">
        <f>+'2-ип тс'!BG68</f>
        <v>0</v>
      </c>
      <c r="N39" s="101"/>
      <c r="O39" s="101">
        <f>+'2-ип тс'!BI68</f>
        <v>0</v>
      </c>
      <c r="P39" s="101"/>
      <c r="Q39" s="101">
        <f>+'2-ип тс'!BK68</f>
        <v>0</v>
      </c>
      <c r="R39" s="101"/>
    </row>
    <row r="40" spans="1:18" ht="22.5" hidden="1" outlineLevel="3">
      <c r="A40" s="699"/>
      <c r="B40" s="124" t="str">
        <f>+'[66]2-ип тс '!B74</f>
        <v>Установка приборов учета тепловой энергии на котельной "ЯГУ-1"</v>
      </c>
      <c r="C40" s="232"/>
      <c r="D40" s="96"/>
      <c r="E40" s="102">
        <f t="shared" si="6"/>
        <v>845.91939000000002</v>
      </c>
      <c r="F40" s="102"/>
      <c r="G40" s="101">
        <f>+'2-ип тс'!BA69</f>
        <v>845.91939000000002</v>
      </c>
      <c r="H40" s="101"/>
      <c r="I40" s="101">
        <f>+'2-ип тс'!BC69</f>
        <v>0</v>
      </c>
      <c r="J40" s="101"/>
      <c r="K40" s="101">
        <f>+'2-ип тс'!BE69</f>
        <v>0</v>
      </c>
      <c r="L40" s="101"/>
      <c r="M40" s="101">
        <f>+'2-ип тс'!BG69</f>
        <v>0</v>
      </c>
      <c r="N40" s="101"/>
      <c r="O40" s="101">
        <f>+'2-ип тс'!BI69</f>
        <v>0</v>
      </c>
      <c r="P40" s="101"/>
      <c r="Q40" s="101">
        <f>+'2-ип тс'!BK69</f>
        <v>0</v>
      </c>
      <c r="R40" s="101"/>
    </row>
    <row r="41" spans="1:18" ht="22.5" hidden="1" outlineLevel="3">
      <c r="A41" s="699"/>
      <c r="B41" s="124" t="str">
        <f>+'[66]2-ип тс '!B75</f>
        <v>Установка приборов учета тепловой энергии на котельной  "ЯГУ-2"</v>
      </c>
      <c r="C41" s="232"/>
      <c r="D41" s="96"/>
      <c r="E41" s="102">
        <f t="shared" si="6"/>
        <v>639.60856000000001</v>
      </c>
      <c r="F41" s="102"/>
      <c r="G41" s="101">
        <f>+'2-ип тс'!BA70</f>
        <v>639.60856000000001</v>
      </c>
      <c r="H41" s="101"/>
      <c r="I41" s="101">
        <f>+'2-ип тс'!BC70</f>
        <v>0</v>
      </c>
      <c r="J41" s="101"/>
      <c r="K41" s="101">
        <f>+'2-ип тс'!BE70</f>
        <v>0</v>
      </c>
      <c r="L41" s="101"/>
      <c r="M41" s="101">
        <f>+'2-ип тс'!BG70</f>
        <v>0</v>
      </c>
      <c r="N41" s="101"/>
      <c r="O41" s="101">
        <f>+'2-ип тс'!BI70</f>
        <v>0</v>
      </c>
      <c r="P41" s="101"/>
      <c r="Q41" s="101">
        <f>+'2-ип тс'!BK70</f>
        <v>0</v>
      </c>
      <c r="R41" s="101"/>
    </row>
    <row r="42" spans="1:18" ht="22.5" hidden="1" outlineLevel="3">
      <c r="A42" s="699"/>
      <c r="B42" s="124" t="str">
        <f>+'[66]2-ип тс '!B76</f>
        <v>Установка приборов учета тепловой энергии в котельной "ЯНИИСХА"</v>
      </c>
      <c r="C42" s="232"/>
      <c r="D42" s="96"/>
      <c r="E42" s="102">
        <f t="shared" si="6"/>
        <v>670.08657000000005</v>
      </c>
      <c r="F42" s="102"/>
      <c r="G42" s="101">
        <f>+'2-ип тс'!BA71</f>
        <v>670.08657000000005</v>
      </c>
      <c r="H42" s="101"/>
      <c r="I42" s="101">
        <f>+'2-ип тс'!BC71</f>
        <v>0</v>
      </c>
      <c r="J42" s="101"/>
      <c r="K42" s="101">
        <f>+'2-ип тс'!BE71</f>
        <v>0</v>
      </c>
      <c r="L42" s="101"/>
      <c r="M42" s="101">
        <f>+'2-ип тс'!BG71</f>
        <v>0</v>
      </c>
      <c r="N42" s="101"/>
      <c r="O42" s="101">
        <f>+'2-ип тс'!BI71</f>
        <v>0</v>
      </c>
      <c r="P42" s="101"/>
      <c r="Q42" s="101">
        <f>+'2-ип тс'!BK71</f>
        <v>0</v>
      </c>
      <c r="R42" s="101"/>
    </row>
    <row r="43" spans="1:18" ht="22.5" hidden="1" outlineLevel="3">
      <c r="A43" s="699"/>
      <c r="B43" s="124" t="str">
        <f>+'[66]2-ип тс '!B77</f>
        <v>Установка приборов учета тепловой энергии в котельной "СМУ-16"</v>
      </c>
      <c r="C43" s="234"/>
      <c r="D43" s="96"/>
      <c r="E43" s="102">
        <f t="shared" si="6"/>
        <v>1634.67606</v>
      </c>
      <c r="F43" s="102"/>
      <c r="G43" s="101">
        <f>+'2-ип тс'!BA72</f>
        <v>1634.67606</v>
      </c>
      <c r="H43" s="101"/>
      <c r="I43" s="101">
        <f>+'2-ип тс'!BC72</f>
        <v>0</v>
      </c>
      <c r="J43" s="101"/>
      <c r="K43" s="101">
        <f>+'2-ип тс'!BE72</f>
        <v>0</v>
      </c>
      <c r="L43" s="101"/>
      <c r="M43" s="101">
        <f>+'2-ип тс'!BG72</f>
        <v>0</v>
      </c>
      <c r="N43" s="101"/>
      <c r="O43" s="101">
        <f>+'2-ип тс'!BI72</f>
        <v>0</v>
      </c>
      <c r="P43" s="101"/>
      <c r="Q43" s="101">
        <f>+'2-ип тс'!BK72</f>
        <v>0</v>
      </c>
      <c r="R43" s="101"/>
    </row>
    <row r="44" spans="1:18" ht="22.5" hidden="1" outlineLevel="3">
      <c r="A44" s="699"/>
      <c r="B44" s="124" t="str">
        <f>+'[66]2-ип тс '!B78</f>
        <v>Установка приборов учета тепловой энергии и ХВС в здании СНиРЭУ и 8 участка</v>
      </c>
      <c r="C44" s="232"/>
      <c r="D44" s="96"/>
      <c r="E44" s="102">
        <f t="shared" si="6"/>
        <v>700</v>
      </c>
      <c r="F44" s="102"/>
      <c r="G44" s="101">
        <f>+'2-ип тс'!BA73</f>
        <v>0</v>
      </c>
      <c r="H44" s="101"/>
      <c r="I44" s="101">
        <f>+'2-ип тс'!BC73</f>
        <v>0</v>
      </c>
      <c r="J44" s="101"/>
      <c r="K44" s="101">
        <f>+'2-ип тс'!BE73</f>
        <v>700</v>
      </c>
      <c r="L44" s="101"/>
      <c r="M44" s="101">
        <f>+'2-ип тс'!BG73</f>
        <v>0</v>
      </c>
      <c r="N44" s="101"/>
      <c r="O44" s="101">
        <f>+'2-ип тс'!BI73</f>
        <v>0</v>
      </c>
      <c r="P44" s="101"/>
      <c r="Q44" s="101">
        <f>+'2-ип тс'!BK73</f>
        <v>0</v>
      </c>
      <c r="R44" s="101"/>
    </row>
    <row r="45" spans="1:18" ht="22.5" hidden="1" outlineLevel="3">
      <c r="A45" s="699"/>
      <c r="B45" s="124" t="str">
        <f>+'[66]2-ип тс '!B79</f>
        <v>Установка приборов учета тепловой энергии в здании Электроцеха</v>
      </c>
      <c r="C45" s="232"/>
      <c r="D45" s="96"/>
      <c r="E45" s="102">
        <f t="shared" si="6"/>
        <v>700</v>
      </c>
      <c r="F45" s="102"/>
      <c r="G45" s="101">
        <f>+'2-ип тс'!BA74</f>
        <v>0</v>
      </c>
      <c r="H45" s="101"/>
      <c r="I45" s="101">
        <f>+'2-ип тс'!BC74</f>
        <v>0</v>
      </c>
      <c r="J45" s="101"/>
      <c r="K45" s="101">
        <f>+'2-ип тс'!BE74</f>
        <v>700</v>
      </c>
      <c r="L45" s="101"/>
      <c r="M45" s="101">
        <f>+'2-ип тс'!BG74</f>
        <v>0</v>
      </c>
      <c r="N45" s="101"/>
      <c r="O45" s="101">
        <f>+'2-ип тс'!BI74</f>
        <v>0</v>
      </c>
      <c r="P45" s="101"/>
      <c r="Q45" s="101">
        <f>+'2-ип тс'!BK74</f>
        <v>0</v>
      </c>
      <c r="R45" s="101"/>
    </row>
    <row r="46" spans="1:18" ht="22.5" hidden="1" outlineLevel="3">
      <c r="A46" s="699"/>
      <c r="B46" s="124" t="str">
        <f>+'[66]2-ип тс '!B80</f>
        <v>Установка приборов учета ГВС на котельной Птицефабрика</v>
      </c>
      <c r="C46" s="233"/>
      <c r="D46" s="96"/>
      <c r="E46" s="102">
        <f t="shared" si="6"/>
        <v>1319.9747400000001</v>
      </c>
      <c r="F46" s="102"/>
      <c r="G46" s="101">
        <f>+'2-ип тс'!BA75</f>
        <v>0</v>
      </c>
      <c r="H46" s="101"/>
      <c r="I46" s="101">
        <f>+'2-ип тс'!BC75</f>
        <v>1319.9747400000001</v>
      </c>
      <c r="J46" s="101"/>
      <c r="K46" s="101">
        <f>+'2-ип тс'!BE75</f>
        <v>0</v>
      </c>
      <c r="L46" s="101"/>
      <c r="M46" s="101">
        <f>+'2-ип тс'!BG75</f>
        <v>0</v>
      </c>
      <c r="N46" s="101"/>
      <c r="O46" s="101">
        <f>+'2-ип тс'!BI75</f>
        <v>0</v>
      </c>
      <c r="P46" s="101"/>
      <c r="Q46" s="101">
        <f>+'2-ип тс'!BK75</f>
        <v>0</v>
      </c>
      <c r="R46" s="101"/>
    </row>
    <row r="47" spans="1:18" ht="22.5" hidden="1" outlineLevel="3">
      <c r="A47" s="699"/>
      <c r="B47" s="124" t="str">
        <f>+'[66]2-ип тс '!B81</f>
        <v>Установка приборов учета тепловой энергии в здании Ремцеха (Гагарина 4/1)</v>
      </c>
      <c r="C47" s="232"/>
      <c r="D47" s="96"/>
      <c r="E47" s="102">
        <f t="shared" si="6"/>
        <v>700</v>
      </c>
      <c r="F47" s="102"/>
      <c r="G47" s="101">
        <f>+'2-ип тс'!BA76</f>
        <v>0</v>
      </c>
      <c r="H47" s="101"/>
      <c r="I47" s="101">
        <f>+'2-ип тс'!BC76</f>
        <v>0</v>
      </c>
      <c r="J47" s="101"/>
      <c r="K47" s="101">
        <f>+'2-ип тс'!BE76</f>
        <v>700</v>
      </c>
      <c r="L47" s="101"/>
      <c r="M47" s="101">
        <f>+'2-ип тс'!BG76</f>
        <v>0</v>
      </c>
      <c r="N47" s="101"/>
      <c r="O47" s="101">
        <f>+'2-ип тс'!BI76</f>
        <v>0</v>
      </c>
      <c r="P47" s="101"/>
      <c r="Q47" s="101">
        <f>+'2-ип тс'!BK76</f>
        <v>0</v>
      </c>
      <c r="R47" s="101"/>
    </row>
    <row r="48" spans="1:18" ht="22.5" hidden="1" outlineLevel="3">
      <c r="A48" s="700"/>
      <c r="B48" s="124" t="str">
        <f>+'[66]2-ип тс '!B82</f>
        <v>Установка приборов учета тепла и ГВС у потребителей</v>
      </c>
      <c r="C48" s="233"/>
      <c r="D48" s="96"/>
      <c r="E48" s="102">
        <f t="shared" si="6"/>
        <v>21633.145669999998</v>
      </c>
      <c r="F48" s="102"/>
      <c r="G48" s="101">
        <f>+'2-ип тс'!BA77</f>
        <v>1058.25</v>
      </c>
      <c r="H48" s="101"/>
      <c r="I48" s="101">
        <f>+'2-ип тс'!BC77</f>
        <v>5494.4356699999998</v>
      </c>
      <c r="J48" s="101"/>
      <c r="K48" s="101">
        <f>+'2-ип тс'!BE77</f>
        <v>1080.0299999999997</v>
      </c>
      <c r="L48" s="101"/>
      <c r="M48" s="101">
        <f>+'2-ип тс'!BG77</f>
        <v>4000.43</v>
      </c>
      <c r="N48" s="101"/>
      <c r="O48" s="101">
        <f>+'2-ип тс'!BI77</f>
        <v>5000</v>
      </c>
      <c r="P48" s="101"/>
      <c r="Q48" s="101">
        <f>+'2-ип тс'!BK77</f>
        <v>5000</v>
      </c>
      <c r="R48" s="101"/>
    </row>
    <row r="49" spans="1:18" hidden="1" outlineLevel="2">
      <c r="A49" s="117" t="s">
        <v>323</v>
      </c>
      <c r="B49" s="120" t="s">
        <v>56</v>
      </c>
      <c r="C49" s="96"/>
      <c r="D49" s="96"/>
      <c r="E49" s="103" t="e">
        <f t="shared" si="6"/>
        <v>#REF!</v>
      </c>
      <c r="F49" s="103"/>
      <c r="G49" s="106" t="e">
        <f t="shared" ref="G49:Q49" si="7">SUM(G50:G52)</f>
        <v>#REF!</v>
      </c>
      <c r="H49" s="106"/>
      <c r="I49" s="106" t="e">
        <f t="shared" si="7"/>
        <v>#REF!</v>
      </c>
      <c r="J49" s="106"/>
      <c r="K49" s="106" t="e">
        <f t="shared" si="7"/>
        <v>#REF!</v>
      </c>
      <c r="L49" s="106"/>
      <c r="M49" s="106" t="e">
        <f t="shared" si="7"/>
        <v>#REF!</v>
      </c>
      <c r="N49" s="106"/>
      <c r="O49" s="106" t="e">
        <f t="shared" si="7"/>
        <v>#REF!</v>
      </c>
      <c r="P49" s="106"/>
      <c r="Q49" s="106" t="e">
        <f t="shared" si="7"/>
        <v>#REF!</v>
      </c>
      <c r="R49" s="106"/>
    </row>
    <row r="50" spans="1:18" ht="33.75" hidden="1" outlineLevel="3">
      <c r="A50" s="698"/>
      <c r="B50" s="124" t="s">
        <v>329</v>
      </c>
      <c r="C50" s="96"/>
      <c r="D50" s="96"/>
      <c r="E50" s="102">
        <f t="shared" si="6"/>
        <v>20831.316705830301</v>
      </c>
      <c r="F50" s="102"/>
      <c r="G50" s="101">
        <f>+'2-ип тс'!BA80</f>
        <v>0</v>
      </c>
      <c r="H50" s="101"/>
      <c r="I50" s="101">
        <f>+'2-ип тс'!BC80</f>
        <v>0</v>
      </c>
      <c r="J50" s="101"/>
      <c r="K50" s="101">
        <f>+'2-ип тс'!BE80</f>
        <v>0</v>
      </c>
      <c r="L50" s="101"/>
      <c r="M50" s="101">
        <f>+'2-ип тс'!BG80</f>
        <v>0</v>
      </c>
      <c r="N50" s="101"/>
      <c r="O50" s="101">
        <f>+'2-ип тс'!BI80</f>
        <v>20831.316705830301</v>
      </c>
      <c r="P50" s="101"/>
      <c r="Q50" s="101">
        <f>+'2-ип тс'!BK80</f>
        <v>0</v>
      </c>
      <c r="R50" s="101"/>
    </row>
    <row r="51" spans="1:18" ht="45" hidden="1" outlineLevel="3">
      <c r="A51" s="699"/>
      <c r="B51" s="124" t="s">
        <v>126</v>
      </c>
      <c r="C51" s="96"/>
      <c r="D51" s="96"/>
      <c r="E51" s="102">
        <f t="shared" si="6"/>
        <v>6206.39</v>
      </c>
      <c r="F51" s="102"/>
      <c r="G51" s="101">
        <f>+'2-ип тс'!BA81</f>
        <v>0</v>
      </c>
      <c r="H51" s="101"/>
      <c r="I51" s="101">
        <f>+'2-ип тс'!BC81</f>
        <v>0</v>
      </c>
      <c r="J51" s="101"/>
      <c r="K51" s="101">
        <f>+'2-ип тс'!BE81</f>
        <v>0</v>
      </c>
      <c r="L51" s="101"/>
      <c r="M51" s="101">
        <f>+'2-ип тс'!BG81</f>
        <v>0</v>
      </c>
      <c r="N51" s="101"/>
      <c r="O51" s="101">
        <f>+'2-ип тс'!BI81</f>
        <v>0</v>
      </c>
      <c r="P51" s="101"/>
      <c r="Q51" s="101">
        <f>+'2-ип тс'!BK81</f>
        <v>6206.39</v>
      </c>
      <c r="R51" s="101"/>
    </row>
    <row r="52" spans="1:18" ht="33.75" hidden="1" outlineLevel="3">
      <c r="A52" s="700"/>
      <c r="B52" s="196" t="s">
        <v>330</v>
      </c>
      <c r="C52" s="197"/>
      <c r="D52" s="197"/>
      <c r="E52" s="174" t="e">
        <f t="shared" si="6"/>
        <v>#REF!</v>
      </c>
      <c r="F52" s="174"/>
      <c r="G52" s="174" t="e">
        <f>+'2-ип тс'!#REF!</f>
        <v>#REF!</v>
      </c>
      <c r="H52" s="174"/>
      <c r="I52" s="174" t="e">
        <f>+'2-ип тс'!#REF!</f>
        <v>#REF!</v>
      </c>
      <c r="J52" s="174"/>
      <c r="K52" s="174" t="e">
        <f>+'2-ип тс'!#REF!</f>
        <v>#REF!</v>
      </c>
      <c r="L52" s="174"/>
      <c r="M52" s="174" t="e">
        <f>+'2-ип тс'!#REF!</f>
        <v>#REF!</v>
      </c>
      <c r="N52" s="174"/>
      <c r="O52" s="174" t="e">
        <f>+'2-ип тс'!#REF!</f>
        <v>#REF!</v>
      </c>
      <c r="P52" s="174"/>
      <c r="Q52" s="174" t="e">
        <f>+'2-ип тс'!#REF!</f>
        <v>#REF!</v>
      </c>
      <c r="R52" s="174"/>
    </row>
    <row r="53" spans="1:18" hidden="1" outlineLevel="2">
      <c r="A53" s="121" t="s">
        <v>324</v>
      </c>
      <c r="B53" s="125" t="s">
        <v>55</v>
      </c>
      <c r="C53" s="96"/>
      <c r="D53" s="96"/>
      <c r="E53" s="103" t="e">
        <f t="shared" si="6"/>
        <v>#REF!</v>
      </c>
      <c r="F53" s="103"/>
      <c r="G53" s="106" t="e">
        <f t="shared" ref="G53:Q53" si="8">SUM(G54:G63)</f>
        <v>#REF!</v>
      </c>
      <c r="H53" s="106"/>
      <c r="I53" s="106" t="e">
        <f t="shared" si="8"/>
        <v>#REF!</v>
      </c>
      <c r="J53" s="106"/>
      <c r="K53" s="106" t="e">
        <f t="shared" si="8"/>
        <v>#REF!</v>
      </c>
      <c r="L53" s="106"/>
      <c r="M53" s="106" t="e">
        <f t="shared" si="8"/>
        <v>#REF!</v>
      </c>
      <c r="N53" s="106"/>
      <c r="O53" s="106" t="e">
        <f t="shared" si="8"/>
        <v>#REF!</v>
      </c>
      <c r="P53" s="106"/>
      <c r="Q53" s="106" t="e">
        <f t="shared" si="8"/>
        <v>#REF!</v>
      </c>
      <c r="R53" s="106"/>
    </row>
    <row r="54" spans="1:18" hidden="1" outlineLevel="3">
      <c r="A54" s="699"/>
      <c r="B54" s="124" t="s">
        <v>80</v>
      </c>
      <c r="C54" s="96"/>
      <c r="D54" s="96"/>
      <c r="E54" s="102">
        <f t="shared" si="6"/>
        <v>873.08618000000001</v>
      </c>
      <c r="F54" s="102"/>
      <c r="G54" s="101">
        <f>+'2-ип тс'!BA84</f>
        <v>873.08618000000001</v>
      </c>
      <c r="H54" s="101"/>
      <c r="I54" s="101">
        <f>+'2-ип тс'!BC84</f>
        <v>0</v>
      </c>
      <c r="J54" s="101"/>
      <c r="K54" s="101">
        <f>+'2-ип тс'!BE84</f>
        <v>0</v>
      </c>
      <c r="L54" s="101"/>
      <c r="M54" s="101">
        <f>+'2-ип тс'!BG84</f>
        <v>0</v>
      </c>
      <c r="N54" s="101"/>
      <c r="O54" s="101">
        <f>+'2-ип тс'!BI84</f>
        <v>0</v>
      </c>
      <c r="P54" s="101"/>
      <c r="Q54" s="101">
        <f>+'2-ип тс'!BK84</f>
        <v>0</v>
      </c>
      <c r="R54" s="101"/>
    </row>
    <row r="55" spans="1:18" hidden="1" outlineLevel="3">
      <c r="A55" s="699"/>
      <c r="B55" s="124" t="s">
        <v>82</v>
      </c>
      <c r="C55" s="96"/>
      <c r="D55" s="96"/>
      <c r="E55" s="102">
        <f t="shared" si="6"/>
        <v>3437.24</v>
      </c>
      <c r="F55" s="102"/>
      <c r="G55" s="101">
        <f>+'2-ип тс'!BA85</f>
        <v>0</v>
      </c>
      <c r="H55" s="101"/>
      <c r="I55" s="101">
        <f>+'2-ип тс'!BC85</f>
        <v>0</v>
      </c>
      <c r="J55" s="101"/>
      <c r="K55" s="101">
        <f>+'2-ип тс'!BE85</f>
        <v>0</v>
      </c>
      <c r="L55" s="101"/>
      <c r="M55" s="101">
        <f>+'2-ип тс'!BG85</f>
        <v>0</v>
      </c>
      <c r="N55" s="101"/>
      <c r="O55" s="101">
        <f>+'2-ип тс'!BI85</f>
        <v>3437.24</v>
      </c>
      <c r="P55" s="101"/>
      <c r="Q55" s="101">
        <f>+'2-ип тс'!BK85</f>
        <v>0</v>
      </c>
      <c r="R55" s="101"/>
    </row>
    <row r="56" spans="1:18" hidden="1" outlineLevel="3">
      <c r="A56" s="699"/>
      <c r="B56" s="124" t="s">
        <v>326</v>
      </c>
      <c r="C56" s="96"/>
      <c r="D56" s="96"/>
      <c r="E56" s="102">
        <f t="shared" si="6"/>
        <v>2336.7013500000003</v>
      </c>
      <c r="F56" s="102"/>
      <c r="G56" s="101">
        <f>+'2-ип тс'!BA86</f>
        <v>2336.7013500000003</v>
      </c>
      <c r="H56" s="101"/>
      <c r="I56" s="101">
        <f>+'2-ип тс'!BC86</f>
        <v>0</v>
      </c>
      <c r="J56" s="101"/>
      <c r="K56" s="101">
        <f>+'2-ип тс'!BE86</f>
        <v>0</v>
      </c>
      <c r="L56" s="101"/>
      <c r="M56" s="101">
        <f>+'2-ип тс'!BG86</f>
        <v>0</v>
      </c>
      <c r="N56" s="101"/>
      <c r="O56" s="101">
        <f>+'2-ип тс'!BI86</f>
        <v>0</v>
      </c>
      <c r="P56" s="101"/>
      <c r="Q56" s="101">
        <f>+'2-ип тс'!BK86</f>
        <v>0</v>
      </c>
      <c r="R56" s="101"/>
    </row>
    <row r="57" spans="1:18" hidden="1" outlineLevel="3">
      <c r="A57" s="699"/>
      <c r="B57" s="124" t="s">
        <v>79</v>
      </c>
      <c r="C57" s="96"/>
      <c r="D57" s="96"/>
      <c r="E57" s="102">
        <f t="shared" si="6"/>
        <v>3054.9339500000001</v>
      </c>
      <c r="F57" s="102"/>
      <c r="G57" s="101">
        <f>+'2-ип тс'!BA87</f>
        <v>3054.9339500000001</v>
      </c>
      <c r="H57" s="101"/>
      <c r="I57" s="101">
        <f>+'2-ип тс'!BC87</f>
        <v>0</v>
      </c>
      <c r="J57" s="101"/>
      <c r="K57" s="101">
        <f>+'2-ип тс'!BE87</f>
        <v>0</v>
      </c>
      <c r="L57" s="101"/>
      <c r="M57" s="101">
        <f>+'2-ип тс'!BG87</f>
        <v>0</v>
      </c>
      <c r="N57" s="101"/>
      <c r="O57" s="101">
        <f>+'2-ип тс'!BI87</f>
        <v>0</v>
      </c>
      <c r="P57" s="101"/>
      <c r="Q57" s="101">
        <f>+'2-ип тс'!BK87</f>
        <v>0</v>
      </c>
      <c r="R57" s="101"/>
    </row>
    <row r="58" spans="1:18" hidden="1" outlineLevel="3">
      <c r="A58" s="699"/>
      <c r="B58" s="124" t="s">
        <v>460</v>
      </c>
      <c r="C58" s="96"/>
      <c r="D58" s="96"/>
      <c r="E58" s="102">
        <f t="shared" si="6"/>
        <v>4142.1255499999997</v>
      </c>
      <c r="F58" s="102"/>
      <c r="G58" s="101">
        <f>+'2-ип тс'!BA88</f>
        <v>4142.1255499999997</v>
      </c>
      <c r="H58" s="101"/>
      <c r="I58" s="101">
        <f>+'2-ип тс'!BC88</f>
        <v>0</v>
      </c>
      <c r="J58" s="101"/>
      <c r="K58" s="101">
        <f>+'2-ип тс'!BE88</f>
        <v>0</v>
      </c>
      <c r="L58" s="101"/>
      <c r="M58" s="101">
        <f>+'2-ип тс'!BG88</f>
        <v>0</v>
      </c>
      <c r="N58" s="101"/>
      <c r="O58" s="101">
        <f>+'2-ип тс'!BI88</f>
        <v>0</v>
      </c>
      <c r="P58" s="101"/>
      <c r="Q58" s="101">
        <f>+'2-ип тс'!BK88</f>
        <v>0</v>
      </c>
      <c r="R58" s="101"/>
    </row>
    <row r="59" spans="1:18" ht="22.5" hidden="1" outlineLevel="3">
      <c r="A59" s="699"/>
      <c r="B59" s="124" t="s">
        <v>327</v>
      </c>
      <c r="C59" s="96"/>
      <c r="D59" s="96"/>
      <c r="E59" s="102">
        <f t="shared" si="6"/>
        <v>11237.740704960001</v>
      </c>
      <c r="F59" s="102"/>
      <c r="G59" s="101">
        <f>+'2-ип тс'!BA89</f>
        <v>0</v>
      </c>
      <c r="H59" s="101"/>
      <c r="I59" s="101">
        <f>+'2-ип тс'!BC89</f>
        <v>0</v>
      </c>
      <c r="J59" s="101"/>
      <c r="K59" s="101">
        <f>+'2-ип тс'!BE89</f>
        <v>0</v>
      </c>
      <c r="L59" s="101"/>
      <c r="M59" s="101">
        <f>+'2-ип тс'!BG89</f>
        <v>0</v>
      </c>
      <c r="N59" s="101"/>
      <c r="O59" s="101">
        <f>+'2-ип тс'!BI89</f>
        <v>0</v>
      </c>
      <c r="P59" s="101"/>
      <c r="Q59" s="101">
        <f>+'2-ип тс'!BK89</f>
        <v>11237.740704960001</v>
      </c>
      <c r="R59" s="101"/>
    </row>
    <row r="60" spans="1:18" hidden="1" outlineLevel="3">
      <c r="A60" s="699"/>
      <c r="B60" s="124" t="s">
        <v>328</v>
      </c>
      <c r="C60" s="96"/>
      <c r="D60" s="96"/>
      <c r="E60" s="102">
        <f t="shared" si="6"/>
        <v>4891.3728679199994</v>
      </c>
      <c r="F60" s="102"/>
      <c r="G60" s="101">
        <f>+'2-ип тс'!BA90</f>
        <v>0</v>
      </c>
      <c r="H60" s="101"/>
      <c r="I60" s="101">
        <f>+'2-ип тс'!BC90</f>
        <v>0</v>
      </c>
      <c r="J60" s="101"/>
      <c r="K60" s="101">
        <f>+'2-ип тс'!BE90</f>
        <v>0</v>
      </c>
      <c r="L60" s="101"/>
      <c r="M60" s="101">
        <f>+'2-ип тс'!BG90</f>
        <v>0</v>
      </c>
      <c r="N60" s="101"/>
      <c r="O60" s="101">
        <f>+'2-ип тс'!BI90</f>
        <v>0</v>
      </c>
      <c r="P60" s="101"/>
      <c r="Q60" s="101">
        <f>+'2-ип тс'!BK90</f>
        <v>4891.3728679199994</v>
      </c>
      <c r="R60" s="101"/>
    </row>
    <row r="61" spans="1:18" hidden="1" outlineLevel="3">
      <c r="A61" s="699"/>
      <c r="B61" s="124" t="s">
        <v>284</v>
      </c>
      <c r="C61" s="96"/>
      <c r="D61" s="96"/>
      <c r="E61" s="102">
        <f t="shared" si="6"/>
        <v>1897.4359219199998</v>
      </c>
      <c r="F61" s="102"/>
      <c r="G61" s="101">
        <f>+'2-ип тс'!BA91</f>
        <v>0</v>
      </c>
      <c r="H61" s="101"/>
      <c r="I61" s="101">
        <f>+'2-ип тс'!BC91</f>
        <v>0</v>
      </c>
      <c r="J61" s="101"/>
      <c r="K61" s="101">
        <f>+'2-ип тс'!BE91</f>
        <v>0</v>
      </c>
      <c r="L61" s="101"/>
      <c r="M61" s="101">
        <f>+'2-ип тс'!BG91</f>
        <v>0</v>
      </c>
      <c r="N61" s="101"/>
      <c r="O61" s="101">
        <f>+'2-ип тс'!BI91</f>
        <v>0</v>
      </c>
      <c r="P61" s="101"/>
      <c r="Q61" s="101">
        <f>+'2-ип тс'!BK91</f>
        <v>1897.4359219199998</v>
      </c>
      <c r="R61" s="101"/>
    </row>
    <row r="62" spans="1:18" hidden="1" outlineLevel="3">
      <c r="A62" s="699"/>
      <c r="B62" s="124" t="s">
        <v>285</v>
      </c>
      <c r="C62" s="96"/>
      <c r="D62" s="96"/>
      <c r="E62" s="102" t="e">
        <f t="shared" si="6"/>
        <v>#REF!</v>
      </c>
      <c r="F62" s="102"/>
      <c r="G62" s="101" t="e">
        <f>+'2-ип тс'!#REF!</f>
        <v>#REF!</v>
      </c>
      <c r="H62" s="101"/>
      <c r="I62" s="101" t="e">
        <f>+'2-ип тс'!#REF!</f>
        <v>#REF!</v>
      </c>
      <c r="J62" s="101"/>
      <c r="K62" s="101" t="e">
        <f>+'2-ип тс'!#REF!</f>
        <v>#REF!</v>
      </c>
      <c r="L62" s="101"/>
      <c r="M62" s="101" t="e">
        <f>+'2-ип тс'!#REF!</f>
        <v>#REF!</v>
      </c>
      <c r="N62" s="101"/>
      <c r="O62" s="101" t="e">
        <f>+'2-ип тс'!#REF!</f>
        <v>#REF!</v>
      </c>
      <c r="P62" s="101"/>
      <c r="Q62" s="101" t="e">
        <f>+'2-ип тс'!#REF!</f>
        <v>#REF!</v>
      </c>
      <c r="R62" s="101"/>
    </row>
    <row r="63" spans="1:18" hidden="1" outlineLevel="3">
      <c r="A63" s="700"/>
      <c r="B63" s="124" t="s">
        <v>286</v>
      </c>
      <c r="C63" s="96"/>
      <c r="D63" s="96"/>
      <c r="E63" s="102">
        <f t="shared" si="6"/>
        <v>3876.6131342399999</v>
      </c>
      <c r="F63" s="102"/>
      <c r="G63" s="101">
        <f>+'2-ип тс'!BA92</f>
        <v>0</v>
      </c>
      <c r="H63" s="101"/>
      <c r="I63" s="101">
        <f>+'2-ип тс'!BC92</f>
        <v>0</v>
      </c>
      <c r="J63" s="101"/>
      <c r="K63" s="101">
        <f>+'2-ип тс'!BE92</f>
        <v>0</v>
      </c>
      <c r="L63" s="101"/>
      <c r="M63" s="101">
        <f>+'2-ип тс'!BG92</f>
        <v>0</v>
      </c>
      <c r="N63" s="101"/>
      <c r="O63" s="101">
        <f>+'2-ип тс'!BI92</f>
        <v>0</v>
      </c>
      <c r="P63" s="101"/>
      <c r="Q63" s="101">
        <f>+'2-ип тс'!BK92</f>
        <v>3876.6131342399999</v>
      </c>
      <c r="R63" s="101"/>
    </row>
    <row r="64" spans="1:18" hidden="1" outlineLevel="3">
      <c r="A64" s="122" t="s">
        <v>331</v>
      </c>
      <c r="B64" s="236" t="s">
        <v>58</v>
      </c>
      <c r="C64" s="96"/>
      <c r="D64" s="96"/>
      <c r="E64" s="103">
        <f t="shared" ref="E64:E65" si="9">SUM(G64:Q64)</f>
        <v>2114.6320000000001</v>
      </c>
      <c r="F64" s="103"/>
      <c r="G64" s="106">
        <f t="shared" ref="G64:Q64" si="10">SUM(G65:G74)</f>
        <v>272.41200000000003</v>
      </c>
      <c r="H64" s="106"/>
      <c r="I64" s="106">
        <f t="shared" si="10"/>
        <v>340</v>
      </c>
      <c r="J64" s="106"/>
      <c r="K64" s="106">
        <f t="shared" si="10"/>
        <v>751.11</v>
      </c>
      <c r="L64" s="106"/>
      <c r="M64" s="106">
        <f t="shared" si="10"/>
        <v>751.11</v>
      </c>
      <c r="N64" s="106"/>
      <c r="O64" s="106">
        <f t="shared" si="10"/>
        <v>0</v>
      </c>
      <c r="P64" s="106"/>
      <c r="Q64" s="106">
        <f t="shared" si="10"/>
        <v>0</v>
      </c>
      <c r="R64" s="106"/>
    </row>
    <row r="65" spans="1:18" ht="22.5" hidden="1" outlineLevel="3">
      <c r="A65" s="698"/>
      <c r="B65" s="232" t="s">
        <v>223</v>
      </c>
      <c r="C65" s="96"/>
      <c r="D65" s="96"/>
      <c r="E65" s="102">
        <f t="shared" si="9"/>
        <v>136.20600000000002</v>
      </c>
      <c r="F65" s="102"/>
      <c r="G65" s="101">
        <f>+'2-ип тс'!BA98</f>
        <v>136.20600000000002</v>
      </c>
      <c r="H65" s="101"/>
      <c r="I65" s="101">
        <f>+'2-ип тс'!BC98</f>
        <v>0</v>
      </c>
      <c r="J65" s="101"/>
      <c r="K65" s="101">
        <f>+'2-ип тс'!BE98</f>
        <v>0</v>
      </c>
      <c r="L65" s="101"/>
      <c r="M65" s="101">
        <f>+'2-ип тс'!BG98</f>
        <v>0</v>
      </c>
      <c r="N65" s="101"/>
      <c r="O65" s="101">
        <f>+'2-ип тс'!BI98</f>
        <v>0</v>
      </c>
      <c r="P65" s="101"/>
      <c r="Q65" s="101">
        <f>+'2-ип тс'!BK98</f>
        <v>0</v>
      </c>
      <c r="R65" s="101"/>
    </row>
    <row r="66" spans="1:18" ht="22.5" hidden="1" outlineLevel="3">
      <c r="A66" s="699"/>
      <c r="B66" s="232" t="s">
        <v>224</v>
      </c>
      <c r="C66" s="96"/>
      <c r="D66" s="96"/>
      <c r="E66" s="102">
        <f t="shared" ref="E66:E78" si="11">SUM(G66:Q66)</f>
        <v>136.20600000000002</v>
      </c>
      <c r="F66" s="102"/>
      <c r="G66" s="101">
        <f>+'2-ип тс'!BA99</f>
        <v>136.20600000000002</v>
      </c>
      <c r="H66" s="101"/>
      <c r="I66" s="101">
        <f>+'2-ип тс'!BC99</f>
        <v>0</v>
      </c>
      <c r="J66" s="101"/>
      <c r="K66" s="101">
        <f>+'2-ип тс'!BE99</f>
        <v>0</v>
      </c>
      <c r="L66" s="101"/>
      <c r="M66" s="101">
        <f>+'2-ип тс'!BG99</f>
        <v>0</v>
      </c>
      <c r="N66" s="101"/>
      <c r="O66" s="101">
        <f>+'2-ип тс'!BI99</f>
        <v>0</v>
      </c>
      <c r="P66" s="101"/>
      <c r="Q66" s="101">
        <f>+'2-ип тс'!BK99</f>
        <v>0</v>
      </c>
      <c r="R66" s="101"/>
    </row>
    <row r="67" spans="1:18" ht="22.5" hidden="1" outlineLevel="3">
      <c r="A67" s="699"/>
      <c r="B67" s="232" t="s">
        <v>257</v>
      </c>
      <c r="C67" s="96"/>
      <c r="D67" s="96"/>
      <c r="E67" s="102">
        <f t="shared" si="11"/>
        <v>250.37</v>
      </c>
      <c r="F67" s="102"/>
      <c r="G67" s="101">
        <f>+'2-ип тс'!BA100</f>
        <v>0</v>
      </c>
      <c r="H67" s="101"/>
      <c r="I67" s="101">
        <f>+'2-ип тс'!BC100</f>
        <v>0</v>
      </c>
      <c r="J67" s="101"/>
      <c r="K67" s="101">
        <f>+'2-ип тс'!BE100</f>
        <v>0</v>
      </c>
      <c r="L67" s="101"/>
      <c r="M67" s="101">
        <f>+'2-ип тс'!BG100</f>
        <v>250.37</v>
      </c>
      <c r="N67" s="101"/>
      <c r="O67" s="101">
        <f>+'2-ип тс'!BI100</f>
        <v>0</v>
      </c>
      <c r="P67" s="101"/>
      <c r="Q67" s="101">
        <f>+'2-ип тс'!BK100</f>
        <v>0</v>
      </c>
      <c r="R67" s="101"/>
    </row>
    <row r="68" spans="1:18" ht="22.5" hidden="1" outlineLevel="3">
      <c r="A68" s="699"/>
      <c r="B68" s="233" t="s">
        <v>258</v>
      </c>
      <c r="C68" s="96"/>
      <c r="D68" s="96"/>
      <c r="E68" s="102">
        <f t="shared" si="11"/>
        <v>250.37</v>
      </c>
      <c r="F68" s="102"/>
      <c r="G68" s="101">
        <f>+'2-ип тс'!BA101</f>
        <v>0</v>
      </c>
      <c r="H68" s="101"/>
      <c r="I68" s="101">
        <f>+'2-ип тс'!BC101</f>
        <v>0</v>
      </c>
      <c r="J68" s="101"/>
      <c r="K68" s="101">
        <f>+'2-ип тс'!BE101</f>
        <v>0</v>
      </c>
      <c r="L68" s="101"/>
      <c r="M68" s="101">
        <f>+'2-ип тс'!BG101</f>
        <v>250.37</v>
      </c>
      <c r="N68" s="101"/>
      <c r="O68" s="101">
        <f>+'2-ип тс'!BI101</f>
        <v>0</v>
      </c>
      <c r="P68" s="101"/>
      <c r="Q68" s="101">
        <f>+'2-ип тс'!BK101</f>
        <v>0</v>
      </c>
      <c r="R68" s="101"/>
    </row>
    <row r="69" spans="1:18" ht="22.5" hidden="1" outlineLevel="3">
      <c r="A69" s="699"/>
      <c r="B69" s="232" t="s">
        <v>259</v>
      </c>
      <c r="C69" s="96"/>
      <c r="D69" s="96"/>
      <c r="E69" s="102">
        <f t="shared" si="11"/>
        <v>250.37</v>
      </c>
      <c r="F69" s="102"/>
      <c r="G69" s="101">
        <f>+'2-ип тс'!BA102</f>
        <v>0</v>
      </c>
      <c r="H69" s="101"/>
      <c r="I69" s="101">
        <f>+'2-ип тс'!BC102</f>
        <v>0</v>
      </c>
      <c r="J69" s="101"/>
      <c r="K69" s="101">
        <f>+'2-ип тс'!BE102</f>
        <v>0</v>
      </c>
      <c r="L69" s="101"/>
      <c r="M69" s="101">
        <f>+'2-ип тс'!BG102</f>
        <v>250.37</v>
      </c>
      <c r="N69" s="101"/>
      <c r="O69" s="101">
        <f>+'2-ип тс'!BI102</f>
        <v>0</v>
      </c>
      <c r="P69" s="101"/>
      <c r="Q69" s="101">
        <f>+'2-ип тс'!BK102</f>
        <v>0</v>
      </c>
      <c r="R69" s="101"/>
    </row>
    <row r="70" spans="1:18" ht="22.5" hidden="1" outlineLevel="3">
      <c r="A70" s="699"/>
      <c r="B70" s="232" t="s">
        <v>263</v>
      </c>
      <c r="C70" s="96"/>
      <c r="D70" s="96"/>
      <c r="E70" s="102">
        <f t="shared" si="11"/>
        <v>250.37</v>
      </c>
      <c r="F70" s="102"/>
      <c r="G70" s="101">
        <f>+'2-ип тс'!BA103</f>
        <v>0</v>
      </c>
      <c r="H70" s="101"/>
      <c r="I70" s="101">
        <f>+'2-ип тс'!BC103</f>
        <v>0</v>
      </c>
      <c r="J70" s="101"/>
      <c r="K70" s="101">
        <f>+'2-ип тс'!BE103</f>
        <v>250.37</v>
      </c>
      <c r="L70" s="101"/>
      <c r="M70" s="101">
        <f>+'2-ип тс'!BG103</f>
        <v>0</v>
      </c>
      <c r="N70" s="101"/>
      <c r="O70" s="101">
        <f>+'2-ип тс'!BI103</f>
        <v>0</v>
      </c>
      <c r="P70" s="101"/>
      <c r="Q70" s="101">
        <f>+'2-ип тс'!BK103</f>
        <v>0</v>
      </c>
      <c r="R70" s="101"/>
    </row>
    <row r="71" spans="1:18" ht="22.5" hidden="1" outlineLevel="3">
      <c r="A71" s="699"/>
      <c r="B71" s="233" t="s">
        <v>266</v>
      </c>
      <c r="C71" s="96"/>
      <c r="D71" s="96"/>
      <c r="E71" s="102">
        <f t="shared" si="11"/>
        <v>250.37</v>
      </c>
      <c r="F71" s="102"/>
      <c r="G71" s="101">
        <f>+'2-ип тс'!BA104</f>
        <v>0</v>
      </c>
      <c r="H71" s="101"/>
      <c r="I71" s="101">
        <f>+'2-ип тс'!BC104</f>
        <v>0</v>
      </c>
      <c r="J71" s="101"/>
      <c r="K71" s="101">
        <f>+'2-ип тс'!BE104</f>
        <v>250.37</v>
      </c>
      <c r="L71" s="101"/>
      <c r="M71" s="101">
        <f>+'2-ип тс'!BG104</f>
        <v>0</v>
      </c>
      <c r="N71" s="101"/>
      <c r="O71" s="101">
        <f>+'2-ип тс'!BI104</f>
        <v>0</v>
      </c>
      <c r="P71" s="101"/>
      <c r="Q71" s="101">
        <f>+'2-ип тс'!BK104</f>
        <v>0</v>
      </c>
      <c r="R71" s="101"/>
    </row>
    <row r="72" spans="1:18" ht="22.5" hidden="1" outlineLevel="3">
      <c r="A72" s="699"/>
      <c r="B72" s="233" t="s">
        <v>267</v>
      </c>
      <c r="C72" s="96"/>
      <c r="D72" s="96"/>
      <c r="E72" s="102">
        <f t="shared" si="11"/>
        <v>250.37</v>
      </c>
      <c r="F72" s="102"/>
      <c r="G72" s="101">
        <f>+'2-ип тс'!BA105</f>
        <v>0</v>
      </c>
      <c r="H72" s="101"/>
      <c r="I72" s="101">
        <f>+'2-ип тс'!BC105</f>
        <v>0</v>
      </c>
      <c r="J72" s="101"/>
      <c r="K72" s="101">
        <f>+'2-ип тс'!BE105</f>
        <v>250.37</v>
      </c>
      <c r="L72" s="101"/>
      <c r="M72" s="101">
        <f>+'2-ип тс'!BG105</f>
        <v>0</v>
      </c>
      <c r="N72" s="101"/>
      <c r="O72" s="101">
        <f>+'2-ип тс'!BI105</f>
        <v>0</v>
      </c>
      <c r="P72" s="101"/>
      <c r="Q72" s="101">
        <f>+'2-ип тс'!BK105</f>
        <v>0</v>
      </c>
      <c r="R72" s="101"/>
    </row>
    <row r="73" spans="1:18" ht="22.5" hidden="1" outlineLevel="3">
      <c r="A73" s="699"/>
      <c r="B73" s="233" t="s">
        <v>269</v>
      </c>
      <c r="C73" s="96"/>
      <c r="D73" s="96"/>
      <c r="E73" s="102">
        <f t="shared" si="11"/>
        <v>170</v>
      </c>
      <c r="F73" s="102"/>
      <c r="G73" s="101">
        <f>+'2-ип тс'!BA106</f>
        <v>0</v>
      </c>
      <c r="H73" s="101"/>
      <c r="I73" s="101">
        <f>+'2-ип тс'!BC106</f>
        <v>170</v>
      </c>
      <c r="J73" s="101"/>
      <c r="K73" s="101">
        <f>+'2-ип тс'!BE106</f>
        <v>0</v>
      </c>
      <c r="L73" s="101"/>
      <c r="M73" s="101">
        <f>+'2-ип тс'!BG106</f>
        <v>0</v>
      </c>
      <c r="N73" s="101"/>
      <c r="O73" s="101">
        <f>+'2-ип тс'!BI106</f>
        <v>0</v>
      </c>
      <c r="P73" s="101"/>
      <c r="Q73" s="101">
        <f>+'2-ип тс'!BK106</f>
        <v>0</v>
      </c>
      <c r="R73" s="101"/>
    </row>
    <row r="74" spans="1:18" ht="22.5" hidden="1" outlineLevel="3">
      <c r="A74" s="699"/>
      <c r="B74" s="233" t="s">
        <v>271</v>
      </c>
      <c r="C74" s="96"/>
      <c r="D74" s="96"/>
      <c r="E74" s="102">
        <f t="shared" si="11"/>
        <v>170</v>
      </c>
      <c r="F74" s="102"/>
      <c r="G74" s="101">
        <f>+'2-ип тс'!BA107</f>
        <v>0</v>
      </c>
      <c r="H74" s="101"/>
      <c r="I74" s="101">
        <f>+'2-ип тс'!BC107</f>
        <v>170</v>
      </c>
      <c r="J74" s="101"/>
      <c r="K74" s="101">
        <f>+'2-ип тс'!BE107</f>
        <v>0</v>
      </c>
      <c r="L74" s="101"/>
      <c r="M74" s="101">
        <f>+'2-ип тс'!BG107</f>
        <v>0</v>
      </c>
      <c r="N74" s="101"/>
      <c r="O74" s="101">
        <f>+'2-ип тс'!BI107</f>
        <v>0</v>
      </c>
      <c r="P74" s="101"/>
      <c r="Q74" s="101">
        <f>+'2-ип тс'!BK107</f>
        <v>0</v>
      </c>
      <c r="R74" s="101"/>
    </row>
    <row r="75" spans="1:18" ht="22.5" hidden="1" outlineLevel="3">
      <c r="A75" s="699"/>
      <c r="B75" s="233" t="s">
        <v>273</v>
      </c>
      <c r="C75" s="96"/>
      <c r="D75" s="96"/>
      <c r="E75" s="102">
        <f t="shared" si="11"/>
        <v>170</v>
      </c>
      <c r="F75" s="102"/>
      <c r="G75" s="101">
        <f>+'2-ип тс'!BA108</f>
        <v>0</v>
      </c>
      <c r="H75" s="101"/>
      <c r="I75" s="101">
        <f>+'2-ип тс'!BC108</f>
        <v>170</v>
      </c>
      <c r="J75" s="101"/>
      <c r="K75" s="101">
        <f>+'2-ип тс'!BE108</f>
        <v>0</v>
      </c>
      <c r="L75" s="101"/>
      <c r="M75" s="101">
        <f>+'2-ип тс'!BG108</f>
        <v>0</v>
      </c>
      <c r="N75" s="101"/>
      <c r="O75" s="101">
        <f>+'2-ип тс'!BI108</f>
        <v>0</v>
      </c>
      <c r="P75" s="101"/>
      <c r="Q75" s="101">
        <f>+'2-ип тс'!BK108</f>
        <v>0</v>
      </c>
      <c r="R75" s="101"/>
    </row>
    <row r="76" spans="1:18" ht="22.5" hidden="1" outlineLevel="3">
      <c r="A76" s="699"/>
      <c r="B76" s="232" t="s">
        <v>274</v>
      </c>
      <c r="C76" s="96"/>
      <c r="D76" s="96"/>
      <c r="E76" s="102">
        <f t="shared" si="11"/>
        <v>250.37</v>
      </c>
      <c r="F76" s="102"/>
      <c r="G76" s="101">
        <f>+'2-ип тс'!BA109</f>
        <v>0</v>
      </c>
      <c r="H76" s="101"/>
      <c r="I76" s="101">
        <f>+'2-ип тс'!BC109</f>
        <v>0</v>
      </c>
      <c r="J76" s="101"/>
      <c r="K76" s="101">
        <f>+'2-ип тс'!BE109</f>
        <v>0</v>
      </c>
      <c r="L76" s="101"/>
      <c r="M76" s="101">
        <f>+'2-ип тс'!BG109</f>
        <v>0</v>
      </c>
      <c r="N76" s="101"/>
      <c r="O76" s="101">
        <f>+'2-ип тс'!BI109</f>
        <v>250.37</v>
      </c>
      <c r="P76" s="101"/>
      <c r="Q76" s="101">
        <f>+'2-ип тс'!BK109</f>
        <v>0</v>
      </c>
      <c r="R76" s="101"/>
    </row>
    <row r="77" spans="1:18" ht="22.5" hidden="1" outlineLevel="3">
      <c r="A77" s="699"/>
      <c r="B77" s="233" t="s">
        <v>276</v>
      </c>
      <c r="C77" s="96"/>
      <c r="D77" s="96"/>
      <c r="E77" s="102">
        <f t="shared" si="11"/>
        <v>170</v>
      </c>
      <c r="F77" s="102"/>
      <c r="G77" s="101">
        <f>+'2-ип тс'!BA110</f>
        <v>0</v>
      </c>
      <c r="H77" s="101"/>
      <c r="I77" s="101">
        <f>+'2-ип тс'!BC110</f>
        <v>170</v>
      </c>
      <c r="J77" s="101"/>
      <c r="K77" s="101">
        <f>+'2-ип тс'!BE110</f>
        <v>0</v>
      </c>
      <c r="L77" s="101"/>
      <c r="M77" s="101">
        <f>+'2-ип тс'!BG110</f>
        <v>0</v>
      </c>
      <c r="N77" s="101"/>
      <c r="O77" s="101">
        <f>+'2-ип тс'!BI110</f>
        <v>0</v>
      </c>
      <c r="P77" s="101"/>
      <c r="Q77" s="101">
        <f>+'2-ип тс'!BK110</f>
        <v>0</v>
      </c>
      <c r="R77" s="101"/>
    </row>
    <row r="78" spans="1:18" ht="22.5" hidden="1" outlineLevel="3">
      <c r="A78" s="700"/>
      <c r="B78" s="232" t="s">
        <v>277</v>
      </c>
      <c r="C78" s="96"/>
      <c r="D78" s="96"/>
      <c r="E78" s="102">
        <f t="shared" si="11"/>
        <v>250.37</v>
      </c>
      <c r="F78" s="102"/>
      <c r="G78" s="101">
        <f>+'2-ип тс'!BA112</f>
        <v>0</v>
      </c>
      <c r="H78" s="101"/>
      <c r="I78" s="101">
        <f>+'2-ип тс'!BC112</f>
        <v>0</v>
      </c>
      <c r="J78" s="101"/>
      <c r="K78" s="101">
        <f>+'2-ип тс'!BE112</f>
        <v>0</v>
      </c>
      <c r="L78" s="101"/>
      <c r="M78" s="101">
        <f>+'2-ип тс'!BG112</f>
        <v>0</v>
      </c>
      <c r="N78" s="101"/>
      <c r="O78" s="101">
        <f>+'2-ип тс'!BI112</f>
        <v>250.37</v>
      </c>
      <c r="P78" s="101"/>
      <c r="Q78" s="101">
        <f>+'2-ип тс'!BK112</f>
        <v>0</v>
      </c>
      <c r="R78" s="101"/>
    </row>
    <row r="79" spans="1:18" hidden="1" outlineLevel="2">
      <c r="A79" s="122" t="s">
        <v>527</v>
      </c>
      <c r="B79" s="125" t="s">
        <v>17</v>
      </c>
      <c r="C79" s="96"/>
      <c r="D79" s="96"/>
      <c r="E79" s="103" t="e">
        <f>SUM(G79:Q79)</f>
        <v>#REF!</v>
      </c>
      <c r="F79" s="103"/>
      <c r="G79" s="106" t="e">
        <f>SUM(G80:G92)</f>
        <v>#REF!</v>
      </c>
      <c r="H79" s="106"/>
      <c r="I79" s="106" t="e">
        <f>SUM(I80:I92)</f>
        <v>#REF!</v>
      </c>
      <c r="J79" s="106"/>
      <c r="K79" s="106" t="e">
        <f>SUM(K80:K92)</f>
        <v>#REF!</v>
      </c>
      <c r="L79" s="106"/>
      <c r="M79" s="106" t="e">
        <f>SUM(M80:M92)</f>
        <v>#REF!</v>
      </c>
      <c r="N79" s="106"/>
      <c r="O79" s="106" t="e">
        <f>SUM(O80:O92)</f>
        <v>#REF!</v>
      </c>
      <c r="P79" s="106"/>
      <c r="Q79" s="106" t="e">
        <f>SUM(Q80:Q92)</f>
        <v>#REF!</v>
      </c>
      <c r="R79" s="106"/>
    </row>
    <row r="80" spans="1:18" hidden="1" outlineLevel="3">
      <c r="A80" s="698"/>
      <c r="B80" s="238" t="s">
        <v>103</v>
      </c>
      <c r="C80" s="76"/>
      <c r="D80" s="96"/>
      <c r="E80" s="102" t="e">
        <f t="shared" si="6"/>
        <v>#REF!</v>
      </c>
      <c r="F80" s="102"/>
      <c r="G80" s="101" t="e">
        <f>+'2-ип тс'!#REF!</f>
        <v>#REF!</v>
      </c>
      <c r="H80" s="101"/>
      <c r="I80" s="101" t="e">
        <f>+'2-ип тс'!#REF!</f>
        <v>#REF!</v>
      </c>
      <c r="J80" s="101"/>
      <c r="K80" s="101" t="e">
        <f>+'2-ип тс'!#REF!</f>
        <v>#REF!</v>
      </c>
      <c r="L80" s="101"/>
      <c r="M80" s="101" t="e">
        <f>+'2-ип тс'!#REF!</f>
        <v>#REF!</v>
      </c>
      <c r="N80" s="101"/>
      <c r="O80" s="101" t="e">
        <f>+'2-ип тс'!#REF!</f>
        <v>#REF!</v>
      </c>
      <c r="P80" s="101"/>
      <c r="Q80" s="101" t="e">
        <f>+'2-ип тс'!#REF!</f>
        <v>#REF!</v>
      </c>
      <c r="R80" s="101"/>
    </row>
    <row r="81" spans="1:18" hidden="1" outlineLevel="3">
      <c r="A81" s="699"/>
      <c r="B81" s="232" t="s">
        <v>104</v>
      </c>
      <c r="C81" s="60"/>
      <c r="D81" s="96"/>
      <c r="E81" s="102">
        <f t="shared" ref="E81:E92" si="12">SUM(G81:Q81)</f>
        <v>590.82599999999991</v>
      </c>
      <c r="F81" s="102"/>
      <c r="G81" s="101">
        <f>+'2-ип тс'!BA114</f>
        <v>590.82599999999991</v>
      </c>
      <c r="H81" s="101"/>
      <c r="I81" s="101">
        <f>+'2-ип тс'!BC114</f>
        <v>0</v>
      </c>
      <c r="J81" s="101"/>
      <c r="K81" s="101">
        <f>+'2-ип тс'!BE114</f>
        <v>0</v>
      </c>
      <c r="L81" s="101"/>
      <c r="M81" s="101">
        <f>+'2-ип тс'!BG114</f>
        <v>0</v>
      </c>
      <c r="N81" s="101"/>
      <c r="O81" s="101">
        <f>+'2-ип тс'!BI114</f>
        <v>0</v>
      </c>
      <c r="P81" s="101"/>
      <c r="Q81" s="101">
        <f>+'2-ип тс'!BK114</f>
        <v>0</v>
      </c>
      <c r="R81" s="101"/>
    </row>
    <row r="82" spans="1:18" hidden="1" outlineLevel="3">
      <c r="A82" s="699"/>
      <c r="B82" s="232" t="s">
        <v>105</v>
      </c>
      <c r="C82" s="60"/>
      <c r="D82" s="96"/>
      <c r="E82" s="102">
        <f t="shared" si="12"/>
        <v>734.55</v>
      </c>
      <c r="F82" s="102"/>
      <c r="G82" s="101">
        <f>+'2-ип тс'!BA115</f>
        <v>734.55</v>
      </c>
      <c r="H82" s="101"/>
      <c r="I82" s="101">
        <f>+'2-ип тс'!BC115</f>
        <v>0</v>
      </c>
      <c r="J82" s="101"/>
      <c r="K82" s="101">
        <f>+'2-ип тс'!BE115</f>
        <v>0</v>
      </c>
      <c r="L82" s="101"/>
      <c r="M82" s="101">
        <f>+'2-ип тс'!BG115</f>
        <v>0</v>
      </c>
      <c r="N82" s="101"/>
      <c r="O82" s="101">
        <f>+'2-ип тс'!BI115</f>
        <v>0</v>
      </c>
      <c r="P82" s="101"/>
      <c r="Q82" s="101">
        <f>+'2-ип тс'!BK115</f>
        <v>0</v>
      </c>
      <c r="R82" s="101"/>
    </row>
    <row r="83" spans="1:18" hidden="1" outlineLevel="3">
      <c r="A83" s="699"/>
      <c r="B83" s="232" t="s">
        <v>243</v>
      </c>
      <c r="C83" s="60"/>
      <c r="D83" s="96"/>
      <c r="E83" s="102">
        <f t="shared" si="12"/>
        <v>479.375</v>
      </c>
      <c r="F83" s="102"/>
      <c r="G83" s="101">
        <f>+'2-ип тс'!BA116</f>
        <v>479.375</v>
      </c>
      <c r="H83" s="101"/>
      <c r="I83" s="101">
        <f>+'2-ип тс'!BC116</f>
        <v>0</v>
      </c>
      <c r="J83" s="101"/>
      <c r="K83" s="101">
        <f>+'2-ип тс'!BE116</f>
        <v>0</v>
      </c>
      <c r="L83" s="101"/>
      <c r="M83" s="101">
        <f>+'2-ип тс'!BG116</f>
        <v>0</v>
      </c>
      <c r="N83" s="101"/>
      <c r="O83" s="101">
        <f>+'2-ип тс'!BI116</f>
        <v>0</v>
      </c>
      <c r="P83" s="101"/>
      <c r="Q83" s="101">
        <f>+'2-ип тс'!BK116</f>
        <v>0</v>
      </c>
      <c r="R83" s="101"/>
    </row>
    <row r="84" spans="1:18" hidden="1" outlineLevel="3">
      <c r="A84" s="699"/>
      <c r="B84" s="233" t="s">
        <v>72</v>
      </c>
      <c r="C84" s="60"/>
      <c r="D84" s="96"/>
      <c r="E84" s="102">
        <f t="shared" si="12"/>
        <v>2150</v>
      </c>
      <c r="F84" s="102"/>
      <c r="G84" s="101">
        <f>+'2-ип тс'!BA117</f>
        <v>0</v>
      </c>
      <c r="H84" s="101"/>
      <c r="I84" s="101">
        <f>+'2-ип тс'!BC117</f>
        <v>0</v>
      </c>
      <c r="J84" s="101"/>
      <c r="K84" s="101">
        <f>+'2-ип тс'!BE117</f>
        <v>2150</v>
      </c>
      <c r="L84" s="101"/>
      <c r="M84" s="101">
        <f>+'2-ип тс'!BG117</f>
        <v>0</v>
      </c>
      <c r="N84" s="101"/>
      <c r="O84" s="101">
        <f>+'2-ип тс'!BI117</f>
        <v>0</v>
      </c>
      <c r="P84" s="101"/>
      <c r="Q84" s="101">
        <f>+'2-ип тс'!BK117</f>
        <v>0</v>
      </c>
      <c r="R84" s="101"/>
    </row>
    <row r="85" spans="1:18" hidden="1" outlineLevel="3">
      <c r="A85" s="699"/>
      <c r="B85" s="232" t="s">
        <v>106</v>
      </c>
      <c r="C85" s="60"/>
      <c r="D85" s="96"/>
      <c r="E85" s="102" t="e">
        <f t="shared" si="12"/>
        <v>#REF!</v>
      </c>
      <c r="F85" s="102"/>
      <c r="G85" s="101" t="e">
        <f>+'2-ип тс'!#REF!</f>
        <v>#REF!</v>
      </c>
      <c r="H85" s="101"/>
      <c r="I85" s="101" t="e">
        <f>+'2-ип тс'!#REF!</f>
        <v>#REF!</v>
      </c>
      <c r="J85" s="101"/>
      <c r="K85" s="101" t="e">
        <f>+'2-ип тс'!#REF!</f>
        <v>#REF!</v>
      </c>
      <c r="L85" s="101"/>
      <c r="M85" s="101" t="e">
        <f>+'2-ип тс'!#REF!</f>
        <v>#REF!</v>
      </c>
      <c r="N85" s="101"/>
      <c r="O85" s="101" t="e">
        <f>+'2-ип тс'!#REF!</f>
        <v>#REF!</v>
      </c>
      <c r="P85" s="101"/>
      <c r="Q85" s="101" t="e">
        <f>+'2-ип тс'!#REF!</f>
        <v>#REF!</v>
      </c>
      <c r="R85" s="101"/>
    </row>
    <row r="86" spans="1:18" hidden="1" outlineLevel="3">
      <c r="A86" s="699"/>
      <c r="B86" s="232" t="s">
        <v>244</v>
      </c>
      <c r="C86" s="60"/>
      <c r="D86" s="96"/>
      <c r="E86" s="102">
        <f t="shared" si="12"/>
        <v>450.98066</v>
      </c>
      <c r="F86" s="102"/>
      <c r="G86" s="101">
        <f>+'2-ип тс'!BA118</f>
        <v>450.98066</v>
      </c>
      <c r="H86" s="101"/>
      <c r="I86" s="101">
        <f>+'2-ип тс'!BC118</f>
        <v>0</v>
      </c>
      <c r="J86" s="101"/>
      <c r="K86" s="101">
        <f>+'2-ип тс'!BE118</f>
        <v>0</v>
      </c>
      <c r="L86" s="101"/>
      <c r="M86" s="101">
        <f>+'2-ип тс'!BG118</f>
        <v>0</v>
      </c>
      <c r="N86" s="101"/>
      <c r="O86" s="101">
        <f>+'2-ип тс'!BI118</f>
        <v>0</v>
      </c>
      <c r="P86" s="101"/>
      <c r="Q86" s="101">
        <f>+'2-ип тс'!BK118</f>
        <v>0</v>
      </c>
      <c r="R86" s="101"/>
    </row>
    <row r="87" spans="1:18" hidden="1" outlineLevel="3">
      <c r="A87" s="699"/>
      <c r="B87" s="232" t="s">
        <v>235</v>
      </c>
      <c r="C87" s="60"/>
      <c r="D87" s="96"/>
      <c r="E87" s="102">
        <f t="shared" si="12"/>
        <v>480.39097999999996</v>
      </c>
      <c r="F87" s="102"/>
      <c r="G87" s="101">
        <f>+'2-ип тс'!BA119</f>
        <v>480.39097999999996</v>
      </c>
      <c r="H87" s="101"/>
      <c r="I87" s="101">
        <f>+'2-ип тс'!BC119</f>
        <v>0</v>
      </c>
      <c r="J87" s="101"/>
      <c r="K87" s="101">
        <f>+'2-ип тс'!BE119</f>
        <v>0</v>
      </c>
      <c r="L87" s="101"/>
      <c r="M87" s="101">
        <f>+'2-ип тс'!BG119</f>
        <v>0</v>
      </c>
      <c r="N87" s="101"/>
      <c r="O87" s="101">
        <f>+'2-ип тс'!BI119</f>
        <v>0</v>
      </c>
      <c r="P87" s="101"/>
      <c r="Q87" s="101">
        <f>+'2-ип тс'!BK119</f>
        <v>0</v>
      </c>
      <c r="R87" s="101"/>
    </row>
    <row r="88" spans="1:18" hidden="1" outlineLevel="3">
      <c r="A88" s="699"/>
      <c r="B88" s="239" t="s">
        <v>245</v>
      </c>
      <c r="C88" s="60"/>
      <c r="D88" s="96"/>
      <c r="E88" s="102">
        <f t="shared" si="12"/>
        <v>283.88321999999999</v>
      </c>
      <c r="F88" s="102"/>
      <c r="G88" s="101">
        <f>+'2-ип тс'!BA120</f>
        <v>283.88321999999999</v>
      </c>
      <c r="H88" s="101"/>
      <c r="I88" s="101">
        <f>+'2-ип тс'!BC120</f>
        <v>0</v>
      </c>
      <c r="J88" s="101"/>
      <c r="K88" s="101">
        <f>+'2-ип тс'!BE120</f>
        <v>0</v>
      </c>
      <c r="L88" s="101"/>
      <c r="M88" s="101">
        <f>+'2-ип тс'!BG120</f>
        <v>0</v>
      </c>
      <c r="N88" s="101"/>
      <c r="O88" s="101">
        <f>+'2-ип тс'!BI120</f>
        <v>0</v>
      </c>
      <c r="P88" s="101"/>
      <c r="Q88" s="101">
        <f>+'2-ип тс'!BK120</f>
        <v>0</v>
      </c>
      <c r="R88" s="101"/>
    </row>
    <row r="89" spans="1:18" hidden="1" outlineLevel="3">
      <c r="A89" s="700"/>
      <c r="B89" s="240" t="s">
        <v>236</v>
      </c>
      <c r="C89" s="60"/>
      <c r="D89" s="96"/>
      <c r="E89" s="102" t="e">
        <f t="shared" si="12"/>
        <v>#REF!</v>
      </c>
      <c r="F89" s="102"/>
      <c r="G89" s="101" t="e">
        <f>+'2-ип тс'!#REF!</f>
        <v>#REF!</v>
      </c>
      <c r="H89" s="101"/>
      <c r="I89" s="101" t="e">
        <f>+'2-ип тс'!#REF!</f>
        <v>#REF!</v>
      </c>
      <c r="J89" s="101"/>
      <c r="K89" s="101" t="e">
        <f>+'2-ип тс'!#REF!</f>
        <v>#REF!</v>
      </c>
      <c r="L89" s="101"/>
      <c r="M89" s="101" t="e">
        <f>+'2-ип тс'!#REF!</f>
        <v>#REF!</v>
      </c>
      <c r="N89" s="101"/>
      <c r="O89" s="101" t="e">
        <f>+'2-ип тс'!#REF!</f>
        <v>#REF!</v>
      </c>
      <c r="P89" s="101"/>
      <c r="Q89" s="101" t="e">
        <f>+'2-ип тс'!#REF!</f>
        <v>#REF!</v>
      </c>
      <c r="R89" s="101"/>
    </row>
    <row r="90" spans="1:18" hidden="1" outlineLevel="3">
      <c r="A90" s="170"/>
      <c r="B90" s="233" t="s">
        <v>237</v>
      </c>
      <c r="C90" s="60"/>
      <c r="D90" s="96"/>
      <c r="E90" s="102">
        <f t="shared" si="12"/>
        <v>1500</v>
      </c>
      <c r="F90" s="102"/>
      <c r="G90" s="101">
        <f>+'2-ип тс'!BA121</f>
        <v>0</v>
      </c>
      <c r="H90" s="101"/>
      <c r="I90" s="101">
        <f>+'2-ип тс'!BC121</f>
        <v>1500</v>
      </c>
      <c r="J90" s="101"/>
      <c r="K90" s="101">
        <f>+'2-ип тс'!BE121</f>
        <v>0</v>
      </c>
      <c r="L90" s="101"/>
      <c r="M90" s="101">
        <f>+'2-ип тс'!BG121</f>
        <v>0</v>
      </c>
      <c r="N90" s="101"/>
      <c r="O90" s="101">
        <f>+'2-ип тс'!BI121</f>
        <v>0</v>
      </c>
      <c r="P90" s="101"/>
      <c r="Q90" s="101">
        <f>+'2-ип тс'!BK121</f>
        <v>0</v>
      </c>
      <c r="R90" s="101"/>
    </row>
    <row r="91" spans="1:18" hidden="1" outlineLevel="3">
      <c r="A91" s="170"/>
      <c r="B91" s="233" t="s">
        <v>238</v>
      </c>
      <c r="C91" s="60"/>
      <c r="D91" s="96"/>
      <c r="E91" s="102">
        <f t="shared" si="12"/>
        <v>2150</v>
      </c>
      <c r="F91" s="102"/>
      <c r="G91" s="101">
        <f>+'2-ип тс'!BA122</f>
        <v>0</v>
      </c>
      <c r="H91" s="101"/>
      <c r="I91" s="101">
        <f>+'2-ип тс'!BC122</f>
        <v>0</v>
      </c>
      <c r="J91" s="101"/>
      <c r="K91" s="101">
        <f>+'2-ип тс'!BE122</f>
        <v>2150</v>
      </c>
      <c r="L91" s="101"/>
      <c r="M91" s="101">
        <f>+'2-ип тс'!BG122</f>
        <v>0</v>
      </c>
      <c r="N91" s="101"/>
      <c r="O91" s="101">
        <f>+'2-ип тс'!BI122</f>
        <v>0</v>
      </c>
      <c r="P91" s="101"/>
      <c r="Q91" s="101">
        <f>+'2-ип тс'!BK122</f>
        <v>0</v>
      </c>
      <c r="R91" s="101"/>
    </row>
    <row r="92" spans="1:18" hidden="1" outlineLevel="3">
      <c r="A92" s="170"/>
      <c r="B92" s="233" t="s">
        <v>239</v>
      </c>
      <c r="C92" s="60"/>
      <c r="D92" s="96"/>
      <c r="E92" s="102">
        <f t="shared" si="12"/>
        <v>2150</v>
      </c>
      <c r="F92" s="102"/>
      <c r="G92" s="101">
        <f>+'2-ип тс'!BA123</f>
        <v>0</v>
      </c>
      <c r="H92" s="101"/>
      <c r="I92" s="101">
        <f>+'2-ип тс'!BC123</f>
        <v>0</v>
      </c>
      <c r="J92" s="101"/>
      <c r="K92" s="101">
        <f>+'2-ип тс'!BE123</f>
        <v>2150</v>
      </c>
      <c r="L92" s="101"/>
      <c r="M92" s="101">
        <f>+'2-ип тс'!BG123</f>
        <v>0</v>
      </c>
      <c r="N92" s="101"/>
      <c r="O92" s="101">
        <f>+'2-ип тс'!BI123</f>
        <v>0</v>
      </c>
      <c r="P92" s="101"/>
      <c r="Q92" s="101">
        <f>+'2-ип тс'!BK123</f>
        <v>0</v>
      </c>
      <c r="R92" s="101"/>
    </row>
    <row r="93" spans="1:18" hidden="1" outlineLevel="3">
      <c r="A93" s="170" t="s">
        <v>527</v>
      </c>
      <c r="B93" s="125" t="s">
        <v>491</v>
      </c>
      <c r="C93" s="96"/>
      <c r="D93" s="96"/>
      <c r="E93" s="103">
        <f t="shared" si="6"/>
        <v>1500</v>
      </c>
      <c r="F93" s="103"/>
      <c r="G93" s="106">
        <f>+'2-ип тс'!BA121</f>
        <v>0</v>
      </c>
      <c r="H93" s="106"/>
      <c r="I93" s="106">
        <f>+'2-ип тс'!BC121</f>
        <v>1500</v>
      </c>
      <c r="J93" s="106"/>
      <c r="K93" s="106">
        <f>+'2-ип тс'!BE121</f>
        <v>0</v>
      </c>
      <c r="L93" s="106"/>
      <c r="M93" s="106">
        <f>+'2-ип тс'!BG121</f>
        <v>0</v>
      </c>
      <c r="N93" s="106"/>
      <c r="O93" s="106">
        <f>+'2-ип тс'!BI121</f>
        <v>0</v>
      </c>
      <c r="P93" s="106"/>
      <c r="Q93" s="106">
        <f>+'2-ип тс'!BK121</f>
        <v>0</v>
      </c>
      <c r="R93" s="106"/>
    </row>
    <row r="94" spans="1:18" ht="24" hidden="1" customHeight="1" outlineLevel="1">
      <c r="A94" s="121" t="s">
        <v>332</v>
      </c>
      <c r="B94" s="116" t="s">
        <v>333</v>
      </c>
      <c r="C94" s="96"/>
      <c r="D94" s="96"/>
      <c r="E94" s="106">
        <f>+E95+E96</f>
        <v>5860</v>
      </c>
      <c r="F94" s="106"/>
      <c r="G94" s="106">
        <f t="shared" ref="G94:Q94" si="13">+G95+G96</f>
        <v>5000</v>
      </c>
      <c r="H94" s="106"/>
      <c r="I94" s="106">
        <f t="shared" si="13"/>
        <v>860</v>
      </c>
      <c r="J94" s="106"/>
      <c r="K94" s="106">
        <f t="shared" si="13"/>
        <v>0</v>
      </c>
      <c r="L94" s="106"/>
      <c r="M94" s="106">
        <f t="shared" si="13"/>
        <v>0</v>
      </c>
      <c r="N94" s="106"/>
      <c r="O94" s="106">
        <f t="shared" si="13"/>
        <v>0</v>
      </c>
      <c r="P94" s="106"/>
      <c r="Q94" s="106">
        <f t="shared" si="13"/>
        <v>0</v>
      </c>
      <c r="R94" s="106"/>
    </row>
    <row r="95" spans="1:18" ht="22.5" hidden="1" outlineLevel="2">
      <c r="A95" s="698"/>
      <c r="B95" s="105" t="s">
        <v>334</v>
      </c>
      <c r="C95" s="96"/>
      <c r="D95" s="96"/>
      <c r="E95" s="102">
        <f>SUM(G95:Q95)</f>
        <v>0</v>
      </c>
      <c r="F95" s="102"/>
      <c r="G95" s="106">
        <f>+'2-ип тс'!BA140</f>
        <v>0</v>
      </c>
      <c r="H95" s="106"/>
      <c r="I95" s="106">
        <f>+'2-ип тс'!BC140</f>
        <v>0</v>
      </c>
      <c r="J95" s="106"/>
      <c r="K95" s="106">
        <f>+'2-ип тс'!BE140</f>
        <v>0</v>
      </c>
      <c r="L95" s="106"/>
      <c r="M95" s="106">
        <f>+'2-ип тс'!BG140</f>
        <v>0</v>
      </c>
      <c r="N95" s="106"/>
      <c r="O95" s="106">
        <f>+'2-ип тс'!BI140</f>
        <v>0</v>
      </c>
      <c r="P95" s="106"/>
      <c r="Q95" s="106">
        <f>+'2-ип тс'!BK140</f>
        <v>0</v>
      </c>
      <c r="R95" s="106"/>
    </row>
    <row r="96" spans="1:18" hidden="1" outlineLevel="2">
      <c r="A96" s="700"/>
      <c r="B96" s="105" t="s">
        <v>33</v>
      </c>
      <c r="C96" s="96"/>
      <c r="D96" s="96"/>
      <c r="E96" s="102">
        <f>SUM(G96:Q96)</f>
        <v>5860</v>
      </c>
      <c r="F96" s="102"/>
      <c r="G96" s="106">
        <f>+'2-ип тс'!BA146</f>
        <v>5000</v>
      </c>
      <c r="H96" s="106"/>
      <c r="I96" s="106">
        <f>+'2-ип тс'!BC146</f>
        <v>860</v>
      </c>
      <c r="J96" s="106"/>
      <c r="K96" s="106">
        <f>+'2-ип тс'!BE146</f>
        <v>0</v>
      </c>
      <c r="L96" s="106"/>
      <c r="M96" s="106">
        <f>+'2-ип тс'!BG146</f>
        <v>0</v>
      </c>
      <c r="N96" s="106"/>
      <c r="O96" s="106">
        <f>+'2-ип тс'!BI146</f>
        <v>0</v>
      </c>
      <c r="P96" s="106"/>
      <c r="Q96" s="106">
        <f>+'2-ип тс'!BK146</f>
        <v>0</v>
      </c>
      <c r="R96" s="106"/>
    </row>
    <row r="97" spans="1:20">
      <c r="A97" s="170" t="s">
        <v>315</v>
      </c>
      <c r="B97" s="171" t="s">
        <v>440</v>
      </c>
      <c r="C97" s="96"/>
      <c r="D97" s="96"/>
      <c r="E97" s="106">
        <f>+G97+I97+K97+M97+O97+Q97</f>
        <v>168000</v>
      </c>
      <c r="F97" s="106">
        <f t="shared" ref="E97:F99" si="14">+H97+J97+L97+N97+P97+R97</f>
        <v>149000</v>
      </c>
      <c r="G97" s="106">
        <f>+G98</f>
        <v>0</v>
      </c>
      <c r="H97" s="106">
        <f>+H98</f>
        <v>0</v>
      </c>
      <c r="I97" s="106">
        <f t="shared" ref="I97:R97" si="15">+I98</f>
        <v>0</v>
      </c>
      <c r="J97" s="106">
        <f t="shared" si="15"/>
        <v>0</v>
      </c>
      <c r="K97" s="106">
        <f t="shared" si="15"/>
        <v>42000</v>
      </c>
      <c r="L97" s="106">
        <f t="shared" si="15"/>
        <v>23000</v>
      </c>
      <c r="M97" s="106">
        <f t="shared" si="15"/>
        <v>42000</v>
      </c>
      <c r="N97" s="106">
        <f t="shared" si="15"/>
        <v>42000</v>
      </c>
      <c r="O97" s="106">
        <f t="shared" si="15"/>
        <v>42000</v>
      </c>
      <c r="P97" s="106">
        <f t="shared" si="15"/>
        <v>42000</v>
      </c>
      <c r="Q97" s="106">
        <f t="shared" si="15"/>
        <v>42000</v>
      </c>
      <c r="R97" s="106">
        <f t="shared" si="15"/>
        <v>42000</v>
      </c>
      <c r="T97" s="195">
        <v>1000</v>
      </c>
    </row>
    <row r="98" spans="1:20">
      <c r="A98" s="170"/>
      <c r="B98" s="171" t="s">
        <v>530</v>
      </c>
      <c r="C98" s="96"/>
      <c r="D98" s="96"/>
      <c r="E98" s="102">
        <f t="shared" si="14"/>
        <v>168000</v>
      </c>
      <c r="F98" s="102">
        <f t="shared" si="14"/>
        <v>149000</v>
      </c>
      <c r="G98" s="106"/>
      <c r="H98" s="106"/>
      <c r="I98" s="106">
        <v>0</v>
      </c>
      <c r="J98" s="106">
        <v>0</v>
      </c>
      <c r="K98" s="101">
        <v>42000</v>
      </c>
      <c r="L98" s="101">
        <v>23000</v>
      </c>
      <c r="M98" s="101">
        <v>42000</v>
      </c>
      <c r="N98" s="101">
        <v>42000</v>
      </c>
      <c r="O98" s="101">
        <v>42000</v>
      </c>
      <c r="P98" s="101">
        <v>42000</v>
      </c>
      <c r="Q98" s="101">
        <v>42000</v>
      </c>
      <c r="R98" s="101">
        <v>42000</v>
      </c>
      <c r="T98" s="203"/>
    </row>
    <row r="99" spans="1:20" ht="13.5" collapsed="1">
      <c r="A99" s="137" t="s">
        <v>35</v>
      </c>
      <c r="B99" s="138" t="s">
        <v>69</v>
      </c>
      <c r="C99" s="139"/>
      <c r="D99" s="139"/>
      <c r="E99" s="140">
        <f t="shared" si="14"/>
        <v>9624.8318980000004</v>
      </c>
      <c r="F99" s="140">
        <f t="shared" si="14"/>
        <v>37073.189063384038</v>
      </c>
      <c r="G99" s="140">
        <f>'2-ип тс'!BO150</f>
        <v>2141.3500180000001</v>
      </c>
      <c r="H99" s="140">
        <f>'2-ип тс'!BP150</f>
        <v>2141.3500180000001</v>
      </c>
      <c r="I99" s="140">
        <f>'2-ип тс'!BQ150</f>
        <v>7483.4818799999994</v>
      </c>
      <c r="J99" s="140">
        <f>'2-ип тс'!BR150</f>
        <v>4755.2140000000009</v>
      </c>
      <c r="K99" s="140">
        <f>'2-ип тс'!BS150</f>
        <v>0</v>
      </c>
      <c r="L99" s="140">
        <f>'2-ип тс'!BT150</f>
        <v>22555.771000000001</v>
      </c>
      <c r="M99" s="140">
        <f>'2-ип тс'!BU150</f>
        <v>0</v>
      </c>
      <c r="N99" s="140">
        <f>'2-ип тс'!BV150</f>
        <v>7449.83</v>
      </c>
      <c r="O99" s="140">
        <f>'2-ип тс'!BW150</f>
        <v>0</v>
      </c>
      <c r="P99" s="140">
        <f>'2-ип тс'!BX150</f>
        <v>0</v>
      </c>
      <c r="Q99" s="140">
        <f>'2-ип тс'!BY150</f>
        <v>0</v>
      </c>
      <c r="R99" s="140">
        <f>'2-ип тс'!BZ150</f>
        <v>171.02404538403601</v>
      </c>
    </row>
    <row r="100" spans="1:20" ht="24" hidden="1" outlineLevel="1">
      <c r="A100" s="121" t="s">
        <v>335</v>
      </c>
      <c r="B100" s="116" t="s">
        <v>336</v>
      </c>
      <c r="C100" s="96"/>
      <c r="D100" s="96"/>
      <c r="E100" s="106" t="e">
        <f>SUM(E101:E114)</f>
        <v>#REF!</v>
      </c>
      <c r="F100" s="106"/>
      <c r="G100" s="106" t="e">
        <f>SUM(G101:G114)</f>
        <v>#REF!</v>
      </c>
      <c r="H100" s="106"/>
      <c r="I100" s="106" t="e">
        <f>SUM(I101:I114)</f>
        <v>#REF!</v>
      </c>
      <c r="J100" s="106"/>
      <c r="K100" s="106" t="e">
        <f>SUM(K101:K114)</f>
        <v>#REF!</v>
      </c>
      <c r="L100" s="106"/>
      <c r="M100" s="106" t="e">
        <f>SUM(M101:M114)</f>
        <v>#REF!</v>
      </c>
      <c r="N100" s="106"/>
      <c r="O100" s="106" t="e">
        <f>SUM(O101:O114)</f>
        <v>#REF!</v>
      </c>
      <c r="P100" s="106"/>
      <c r="Q100" s="106" t="e">
        <f>SUM(Q101:Q114)</f>
        <v>#REF!</v>
      </c>
      <c r="R100" s="106"/>
    </row>
    <row r="101" spans="1:20" hidden="1" outlineLevel="2">
      <c r="A101" s="698"/>
      <c r="B101" s="124" t="e">
        <f>+'2-ип тс'!#REF!</f>
        <v>#REF!</v>
      </c>
      <c r="C101" s="237"/>
      <c r="D101" s="96"/>
      <c r="E101" s="130" t="e">
        <f t="shared" ref="E101:E114" si="16">SUM(G101:Q101)</f>
        <v>#REF!</v>
      </c>
      <c r="F101" s="130"/>
      <c r="G101" s="130" t="e">
        <f>+'2-ип тс'!#REF!</f>
        <v>#REF!</v>
      </c>
      <c r="H101" s="130"/>
      <c r="I101" s="130" t="e">
        <f>+'2-ип тс'!#REF!</f>
        <v>#REF!</v>
      </c>
      <c r="J101" s="130"/>
      <c r="K101" s="130" t="e">
        <f>+'2-ип тс'!#REF!</f>
        <v>#REF!</v>
      </c>
      <c r="L101" s="130"/>
      <c r="M101" s="130" t="e">
        <f>+'2-ип тс'!#REF!</f>
        <v>#REF!</v>
      </c>
      <c r="N101" s="130"/>
      <c r="O101" s="130" t="e">
        <f>+'2-ип тс'!#REF!</f>
        <v>#REF!</v>
      </c>
      <c r="P101" s="130"/>
      <c r="Q101" s="130" t="e">
        <f>+'2-ип тс'!#REF!</f>
        <v>#REF!</v>
      </c>
      <c r="R101" s="130"/>
    </row>
    <row r="102" spans="1:20" ht="45" hidden="1" outlineLevel="2">
      <c r="A102" s="699"/>
      <c r="B102" s="124" t="str">
        <f>+'2-ип тс'!B14</f>
        <v>Строительство сетей теплоснабжения от котельная "Промкомплекс" в целях подключения детского сада №75 на 240 мест в 75 квартале г. Якутска по ул. Ильменская</v>
      </c>
      <c r="C102" s="237"/>
      <c r="D102" s="96"/>
      <c r="E102" s="130">
        <f t="shared" si="16"/>
        <v>2468.2660000000001</v>
      </c>
      <c r="F102" s="130"/>
      <c r="G102" s="130">
        <f>+'2-ип тс'!BO14</f>
        <v>0</v>
      </c>
      <c r="H102" s="130"/>
      <c r="I102" s="130">
        <f>+'2-ип тс'!BQ14</f>
        <v>2468.2660000000001</v>
      </c>
      <c r="J102" s="130"/>
      <c r="K102" s="130">
        <f>+'2-ип тс'!BS14</f>
        <v>0</v>
      </c>
      <c r="L102" s="130"/>
      <c r="M102" s="130">
        <f>+'2-ип тс'!BU14</f>
        <v>0</v>
      </c>
      <c r="N102" s="130"/>
      <c r="O102" s="130">
        <f>+'2-ип тс'!BW14</f>
        <v>0</v>
      </c>
      <c r="P102" s="130"/>
      <c r="Q102" s="130">
        <f>+'2-ип тс'!BY14</f>
        <v>0</v>
      </c>
      <c r="R102" s="130"/>
    </row>
    <row r="103" spans="1:20" ht="56.25" hidden="1" outlineLevel="2">
      <c r="A103" s="699"/>
      <c r="B103" s="124" t="str">
        <f>+'2-ип тс'!B15</f>
        <v>Строительство сетей теплоснабжения от котельной "Лермонтова 200" в целях подключения многоквартирного жилого дома в 94 квартале г.Якутска по ул.Лермонтова (дом №1)</v>
      </c>
      <c r="C103" s="237"/>
      <c r="D103" s="96"/>
      <c r="E103" s="130">
        <f t="shared" si="16"/>
        <v>1181.06</v>
      </c>
      <c r="F103" s="130"/>
      <c r="G103" s="130">
        <f>+'2-ип тс'!BO15</f>
        <v>1181.06</v>
      </c>
      <c r="H103" s="130"/>
      <c r="I103" s="130">
        <f>+'2-ип тс'!BQ15</f>
        <v>0</v>
      </c>
      <c r="J103" s="130"/>
      <c r="K103" s="130">
        <f>+'2-ип тс'!BS15</f>
        <v>0</v>
      </c>
      <c r="L103" s="130"/>
      <c r="M103" s="130">
        <f>+'2-ип тс'!BU15</f>
        <v>0</v>
      </c>
      <c r="N103" s="130"/>
      <c r="O103" s="130">
        <f>+'2-ип тс'!BW15</f>
        <v>0</v>
      </c>
      <c r="P103" s="130"/>
      <c r="Q103" s="130">
        <f>+'2-ип тс'!BY15</f>
        <v>0</v>
      </c>
      <c r="R103" s="130"/>
    </row>
    <row r="104" spans="1:20" ht="56.25" hidden="1" outlineLevel="2">
      <c r="A104" s="699"/>
      <c r="B104" s="124" t="str">
        <f>+'2-ип тс'!B16</f>
        <v xml:space="preserve">Строительство сетей теплоснабжения от котельной "Лермонтова 200" в целях подключения школы №25 на 350 учащихся в 92 квартале г. Якутска по ул. Якова Потапова </v>
      </c>
      <c r="C104" s="237"/>
      <c r="D104" s="96"/>
      <c r="E104" s="130">
        <f t="shared" si="16"/>
        <v>1138.721</v>
      </c>
      <c r="F104" s="130"/>
      <c r="G104" s="130">
        <f>+'2-ип тс'!BO16</f>
        <v>0</v>
      </c>
      <c r="H104" s="130"/>
      <c r="I104" s="130">
        <f>+'2-ип тс'!BQ16</f>
        <v>1138.721</v>
      </c>
      <c r="J104" s="130"/>
      <c r="K104" s="130">
        <f>+'2-ип тс'!BS16</f>
        <v>0</v>
      </c>
      <c r="L104" s="130"/>
      <c r="M104" s="130">
        <f>+'2-ип тс'!BU16</f>
        <v>0</v>
      </c>
      <c r="N104" s="130"/>
      <c r="O104" s="130">
        <f>+'2-ип тс'!BW16</f>
        <v>0</v>
      </c>
      <c r="P104" s="130"/>
      <c r="Q104" s="130">
        <f>+'2-ип тс'!BY16</f>
        <v>0</v>
      </c>
      <c r="R104" s="130"/>
    </row>
    <row r="105" spans="1:20" ht="56.25" hidden="1" outlineLevel="2">
      <c r="A105" s="699"/>
      <c r="B105" s="124" t="str">
        <f>+'2-ип тс'!B17</f>
        <v xml:space="preserve">Строительство сетей теплоснабжения от котельной "Лермонтова 200" в целях подключения многоквартирного жилого дома в 95 квартале г. Якутска (1-ая очередь) по ул. Я.Потапова </v>
      </c>
      <c r="C105" s="237"/>
      <c r="D105" s="96"/>
      <c r="E105" s="130">
        <f t="shared" si="16"/>
        <v>960.29001799999992</v>
      </c>
      <c r="F105" s="130"/>
      <c r="G105" s="130">
        <f>+'2-ип тс'!BO17</f>
        <v>960.29001799999992</v>
      </c>
      <c r="H105" s="130"/>
      <c r="I105" s="130">
        <f>+'2-ип тс'!BQ17</f>
        <v>0</v>
      </c>
      <c r="J105" s="130"/>
      <c r="K105" s="130">
        <f>+'2-ип тс'!BS17</f>
        <v>0</v>
      </c>
      <c r="L105" s="130"/>
      <c r="M105" s="130">
        <f>+'2-ип тс'!BU17</f>
        <v>0</v>
      </c>
      <c r="N105" s="130"/>
      <c r="O105" s="130">
        <f>+'2-ип тс'!BW17</f>
        <v>0</v>
      </c>
      <c r="P105" s="130"/>
      <c r="Q105" s="130">
        <f>+'2-ип тс'!BY17</f>
        <v>0</v>
      </c>
      <c r="R105" s="130"/>
    </row>
    <row r="106" spans="1:20" ht="45" hidden="1" outlineLevel="2">
      <c r="A106" s="699"/>
      <c r="B106" s="124" t="str">
        <f>+'2-ип тс'!B18</f>
        <v>Строительство сетей теплоснабжения от котельной "Табага" в целях подключения культурно-спортивного центра "Кедр" в с. Табага</v>
      </c>
      <c r="C106" s="237"/>
      <c r="D106" s="96"/>
      <c r="E106" s="130">
        <f t="shared" si="16"/>
        <v>0</v>
      </c>
      <c r="F106" s="130"/>
      <c r="G106" s="130">
        <f>+'2-ип тс'!BO18</f>
        <v>0</v>
      </c>
      <c r="H106" s="130"/>
      <c r="I106" s="130">
        <f>+'2-ип тс'!BQ18</f>
        <v>0</v>
      </c>
      <c r="J106" s="130"/>
      <c r="K106" s="130">
        <f>+'2-ип тс'!BS18</f>
        <v>0</v>
      </c>
      <c r="L106" s="130"/>
      <c r="M106" s="130">
        <f>+'2-ип тс'!BU18</f>
        <v>0</v>
      </c>
      <c r="N106" s="130"/>
      <c r="O106" s="130">
        <f>+'2-ип тс'!BW18</f>
        <v>0</v>
      </c>
      <c r="P106" s="130"/>
      <c r="Q106" s="130">
        <f>+'2-ип тс'!BY18</f>
        <v>0</v>
      </c>
      <c r="R106" s="130"/>
    </row>
    <row r="107" spans="1:20" hidden="1" outlineLevel="2">
      <c r="A107" s="699"/>
      <c r="B107" s="124" t="e">
        <f>+'2-ип тс'!#REF!</f>
        <v>#REF!</v>
      </c>
      <c r="C107" s="237"/>
      <c r="D107" s="96"/>
      <c r="E107" s="130" t="e">
        <f t="shared" si="16"/>
        <v>#REF!</v>
      </c>
      <c r="F107" s="130"/>
      <c r="G107" s="130" t="e">
        <f>+'2-ип тс'!#REF!</f>
        <v>#REF!</v>
      </c>
      <c r="H107" s="130"/>
      <c r="I107" s="130" t="e">
        <f>+'2-ип тс'!#REF!</f>
        <v>#REF!</v>
      </c>
      <c r="J107" s="130"/>
      <c r="K107" s="130" t="e">
        <f>+'2-ип тс'!#REF!</f>
        <v>#REF!</v>
      </c>
      <c r="L107" s="130"/>
      <c r="M107" s="130" t="e">
        <f>+'2-ип тс'!#REF!</f>
        <v>#REF!</v>
      </c>
      <c r="N107" s="130"/>
      <c r="O107" s="130" t="e">
        <f>+'2-ип тс'!#REF!</f>
        <v>#REF!</v>
      </c>
      <c r="P107" s="130"/>
      <c r="Q107" s="130" t="e">
        <f>+'2-ип тс'!#REF!</f>
        <v>#REF!</v>
      </c>
      <c r="R107" s="130"/>
    </row>
    <row r="108" spans="1:20" ht="45" hidden="1" outlineLevel="2">
      <c r="A108" s="699"/>
      <c r="B108" s="124" t="str">
        <f>+'2-ип тс'!B19</f>
        <v>Строительство сетей теплоснабжения от котельной "3 квартал" в целях подключения детского сада №30 на 200 мест по ул. Пионерская г. Якутска (2 квартал)</v>
      </c>
      <c r="C108" s="237"/>
      <c r="D108" s="96"/>
      <c r="E108" s="130">
        <f t="shared" si="16"/>
        <v>688.22799999999995</v>
      </c>
      <c r="F108" s="130"/>
      <c r="G108" s="130">
        <f>+'2-ип тс'!BO19</f>
        <v>0</v>
      </c>
      <c r="H108" s="130"/>
      <c r="I108" s="130">
        <f>+'2-ип тс'!BQ19</f>
        <v>688.22799999999995</v>
      </c>
      <c r="J108" s="130"/>
      <c r="K108" s="130">
        <f>+'2-ип тс'!BS19</f>
        <v>0</v>
      </c>
      <c r="L108" s="130"/>
      <c r="M108" s="130">
        <f>+'2-ип тс'!BU19</f>
        <v>0</v>
      </c>
      <c r="N108" s="130"/>
      <c r="O108" s="130">
        <f>+'2-ип тс'!BW19</f>
        <v>0</v>
      </c>
      <c r="P108" s="130"/>
      <c r="Q108" s="130">
        <f>+'2-ип тс'!BY19</f>
        <v>0</v>
      </c>
      <c r="R108" s="130"/>
    </row>
    <row r="109" spans="1:20" hidden="1" outlineLevel="2">
      <c r="A109" s="699"/>
      <c r="B109" s="124" t="e">
        <f>+'2-ип тс'!#REF!</f>
        <v>#REF!</v>
      </c>
      <c r="C109" s="237"/>
      <c r="D109" s="96"/>
      <c r="E109" s="130" t="e">
        <f t="shared" si="16"/>
        <v>#REF!</v>
      </c>
      <c r="F109" s="130"/>
      <c r="G109" s="130" t="e">
        <f>+'2-ип тс'!#REF!</f>
        <v>#REF!</v>
      </c>
      <c r="H109" s="130"/>
      <c r="I109" s="130" t="e">
        <f>+'2-ип тс'!#REF!</f>
        <v>#REF!</v>
      </c>
      <c r="J109" s="130"/>
      <c r="K109" s="130" t="e">
        <f>+'2-ип тс'!#REF!</f>
        <v>#REF!</v>
      </c>
      <c r="L109" s="130"/>
      <c r="M109" s="130" t="e">
        <f>+'2-ип тс'!#REF!</f>
        <v>#REF!</v>
      </c>
      <c r="N109" s="130"/>
      <c r="O109" s="130" t="e">
        <f>+'2-ип тс'!#REF!</f>
        <v>#REF!</v>
      </c>
      <c r="P109" s="130"/>
      <c r="Q109" s="130" t="e">
        <f>+'2-ип тс'!#REF!</f>
        <v>#REF!</v>
      </c>
      <c r="R109" s="130"/>
    </row>
    <row r="110" spans="1:20" hidden="1" outlineLevel="2">
      <c r="A110" s="699"/>
      <c r="B110" s="124" t="e">
        <f>+'2-ип тс'!#REF!</f>
        <v>#REF!</v>
      </c>
      <c r="C110" s="237"/>
      <c r="D110" s="96"/>
      <c r="E110" s="130" t="e">
        <f t="shared" si="16"/>
        <v>#REF!</v>
      </c>
      <c r="F110" s="130"/>
      <c r="G110" s="130" t="e">
        <f>+'2-ип тс'!#REF!</f>
        <v>#REF!</v>
      </c>
      <c r="H110" s="130"/>
      <c r="I110" s="130" t="e">
        <f>+'2-ип тс'!#REF!</f>
        <v>#REF!</v>
      </c>
      <c r="J110" s="130"/>
      <c r="K110" s="130" t="e">
        <f>+'2-ип тс'!#REF!</f>
        <v>#REF!</v>
      </c>
      <c r="L110" s="130"/>
      <c r="M110" s="130" t="e">
        <f>+'2-ип тс'!#REF!</f>
        <v>#REF!</v>
      </c>
      <c r="N110" s="130"/>
      <c r="O110" s="130" t="e">
        <f>+'2-ип тс'!#REF!</f>
        <v>#REF!</v>
      </c>
      <c r="P110" s="130"/>
      <c r="Q110" s="130" t="e">
        <f>+'2-ип тс'!#REF!</f>
        <v>#REF!</v>
      </c>
      <c r="R110" s="130"/>
    </row>
    <row r="111" spans="1:20" ht="45" hidden="1" outlineLevel="2">
      <c r="A111" s="699"/>
      <c r="B111" s="124" t="str">
        <f>+'2-ип тс'!B20</f>
        <v>Строительство сетей теплоснабжения от котельной "Абырал" в целях подключения многоквартирного жилого дома по Сергеляхскому шоссе, 12км, г.Якутск</v>
      </c>
      <c r="C111" s="237"/>
      <c r="D111" s="96"/>
      <c r="E111" s="130">
        <f t="shared" si="16"/>
        <v>445.60888</v>
      </c>
      <c r="F111" s="130"/>
      <c r="G111" s="130">
        <f>+'2-ип тс'!BO20</f>
        <v>0</v>
      </c>
      <c r="H111" s="130"/>
      <c r="I111" s="130">
        <f>+'2-ип тс'!BQ20</f>
        <v>445.60888</v>
      </c>
      <c r="J111" s="130"/>
      <c r="K111" s="130">
        <f>+'2-ип тс'!BS20</f>
        <v>0</v>
      </c>
      <c r="L111" s="130"/>
      <c r="M111" s="130">
        <f>+'2-ип тс'!BU20</f>
        <v>0</v>
      </c>
      <c r="N111" s="130"/>
      <c r="O111" s="130">
        <f>+'2-ип тс'!BW20</f>
        <v>0</v>
      </c>
      <c r="P111" s="130"/>
      <c r="Q111" s="130">
        <f>+'2-ип тс'!BY20</f>
        <v>0</v>
      </c>
      <c r="R111" s="130"/>
    </row>
    <row r="112" spans="1:20" hidden="1" outlineLevel="2">
      <c r="A112" s="699"/>
      <c r="B112" s="124" t="e">
        <f>+'2-ип тс'!#REF!</f>
        <v>#REF!</v>
      </c>
      <c r="C112" s="237"/>
      <c r="D112" s="96"/>
      <c r="E112" s="130" t="e">
        <f t="shared" si="16"/>
        <v>#REF!</v>
      </c>
      <c r="F112" s="130"/>
      <c r="G112" s="130" t="e">
        <f>+'2-ип тс'!#REF!</f>
        <v>#REF!</v>
      </c>
      <c r="H112" s="130"/>
      <c r="I112" s="130" t="e">
        <f>+'2-ип тс'!#REF!</f>
        <v>#REF!</v>
      </c>
      <c r="J112" s="130"/>
      <c r="K112" s="130" t="e">
        <f>+'2-ип тс'!#REF!</f>
        <v>#REF!</v>
      </c>
      <c r="L112" s="130"/>
      <c r="M112" s="130" t="e">
        <f>+'2-ип тс'!#REF!</f>
        <v>#REF!</v>
      </c>
      <c r="N112" s="130"/>
      <c r="O112" s="130" t="e">
        <f>+'2-ип тс'!#REF!</f>
        <v>#REF!</v>
      </c>
      <c r="P112" s="130"/>
      <c r="Q112" s="130" t="e">
        <f>+'2-ип тс'!#REF!</f>
        <v>#REF!</v>
      </c>
      <c r="R112" s="130"/>
    </row>
    <row r="113" spans="1:18" ht="56.25" hidden="1" outlineLevel="2">
      <c r="A113" s="699"/>
      <c r="B113" s="124" t="str">
        <f>+'2-ип тс'!B21</f>
        <v>Строительство сетей теплоснабжения от котельной "Лермонтова 200" в целях подключения МКЖД по ул. Я.Потапова в квартале 95 г. Якутска (1-я очередь) Норд Строй</v>
      </c>
      <c r="C113" s="237"/>
      <c r="D113" s="96"/>
      <c r="E113" s="130">
        <f t="shared" si="16"/>
        <v>249.798</v>
      </c>
      <c r="F113" s="130"/>
      <c r="G113" s="130">
        <f>+'2-ип тс'!BO21</f>
        <v>0</v>
      </c>
      <c r="H113" s="130"/>
      <c r="I113" s="130">
        <f>+'2-ип тс'!BQ21</f>
        <v>249.798</v>
      </c>
      <c r="J113" s="130"/>
      <c r="K113" s="130">
        <f>+'2-ип тс'!BS21</f>
        <v>0</v>
      </c>
      <c r="L113" s="130"/>
      <c r="M113" s="130">
        <f>+'2-ип тс'!BU21</f>
        <v>0</v>
      </c>
      <c r="N113" s="130"/>
      <c r="O113" s="130">
        <f>+'2-ип тс'!BW21</f>
        <v>0</v>
      </c>
      <c r="P113" s="130"/>
      <c r="Q113" s="130">
        <f>+'2-ип тс'!BY21</f>
        <v>0</v>
      </c>
      <c r="R113" s="130"/>
    </row>
    <row r="114" spans="1:18" ht="45" hidden="1" outlineLevel="2">
      <c r="A114" s="699"/>
      <c r="B114" s="124" t="str">
        <f>+'2-ип тс'!B22</f>
        <v>Строительство сетей теплоснабжения от котельной "Чернышевского 60" в целях подключения МКЖД в квартале 37 г.Якутска Север-Строй</v>
      </c>
      <c r="C114" s="237"/>
      <c r="D114" s="96"/>
      <c r="E114" s="130">
        <f t="shared" si="16"/>
        <v>2492.86</v>
      </c>
      <c r="F114" s="130"/>
      <c r="G114" s="130">
        <f>+'2-ип тс'!BO22</f>
        <v>0</v>
      </c>
      <c r="H114" s="130"/>
      <c r="I114" s="130">
        <f>+'2-ип тс'!BQ22</f>
        <v>2492.86</v>
      </c>
      <c r="J114" s="130"/>
      <c r="K114" s="130">
        <f>+'2-ип тс'!BS22</f>
        <v>0</v>
      </c>
      <c r="L114" s="130"/>
      <c r="M114" s="130">
        <f>+'2-ип тс'!BU22</f>
        <v>0</v>
      </c>
      <c r="N114" s="130"/>
      <c r="O114" s="130">
        <f>+'2-ип тс'!BW22</f>
        <v>0</v>
      </c>
      <c r="P114" s="130"/>
      <c r="Q114" s="130">
        <f>+'2-ип тс'!BY22</f>
        <v>0</v>
      </c>
      <c r="R114" s="130"/>
    </row>
    <row r="115" spans="1:18" ht="24" hidden="1" outlineLevel="1">
      <c r="A115" s="121" t="s">
        <v>338</v>
      </c>
      <c r="B115" s="131" t="s">
        <v>339</v>
      </c>
      <c r="C115" s="96"/>
      <c r="D115" s="96"/>
      <c r="E115" s="106" t="e">
        <f>SUM(E116:E118)</f>
        <v>#REF!</v>
      </c>
      <c r="F115" s="106"/>
      <c r="G115" s="106" t="e">
        <f t="shared" ref="G115:Q115" si="17">SUM(G116:G118)</f>
        <v>#REF!</v>
      </c>
      <c r="H115" s="106"/>
      <c r="I115" s="106" t="e">
        <f t="shared" si="17"/>
        <v>#REF!</v>
      </c>
      <c r="J115" s="106"/>
      <c r="K115" s="106" t="e">
        <f t="shared" si="17"/>
        <v>#REF!</v>
      </c>
      <c r="L115" s="106"/>
      <c r="M115" s="106" t="e">
        <f t="shared" si="17"/>
        <v>#REF!</v>
      </c>
      <c r="N115" s="106"/>
      <c r="O115" s="106" t="e">
        <f t="shared" si="17"/>
        <v>#REF!</v>
      </c>
      <c r="P115" s="106"/>
      <c r="Q115" s="106" t="e">
        <f t="shared" si="17"/>
        <v>#REF!</v>
      </c>
      <c r="R115" s="106"/>
    </row>
    <row r="116" spans="1:18" hidden="1" outlineLevel="2">
      <c r="A116" s="698"/>
      <c r="B116" s="124" t="e">
        <f>+'2-ип тс'!#REF!</f>
        <v>#REF!</v>
      </c>
      <c r="C116" s="96"/>
      <c r="D116" s="96"/>
      <c r="E116" s="130" t="e">
        <f>SUM(G116:Q116)</f>
        <v>#REF!</v>
      </c>
      <c r="F116" s="130"/>
      <c r="G116" s="130" t="e">
        <f>+'2-ип тс'!#REF!</f>
        <v>#REF!</v>
      </c>
      <c r="H116" s="130"/>
      <c r="I116" s="130" t="e">
        <f>+'2-ип тс'!#REF!</f>
        <v>#REF!</v>
      </c>
      <c r="J116" s="130"/>
      <c r="K116" s="130" t="e">
        <f>+'2-ип тс'!#REF!</f>
        <v>#REF!</v>
      </c>
      <c r="L116" s="130"/>
      <c r="M116" s="130" t="e">
        <f>+'2-ип тс'!#REF!</f>
        <v>#REF!</v>
      </c>
      <c r="N116" s="130"/>
      <c r="O116" s="130" t="e">
        <f>+'2-ип тс'!#REF!</f>
        <v>#REF!</v>
      </c>
      <c r="P116" s="130"/>
      <c r="Q116" s="130" t="e">
        <f>+'2-ип тс'!#REF!</f>
        <v>#REF!</v>
      </c>
      <c r="R116" s="130"/>
    </row>
    <row r="117" spans="1:18" ht="33.75" hidden="1" outlineLevel="2">
      <c r="A117" s="699"/>
      <c r="B117" s="124" t="str">
        <f>+'2-ип тс'!B45</f>
        <v>Строительство блочно-модульной котельной  Холбос с  мощностью 2,4 МВт с закрытием старой</v>
      </c>
      <c r="C117" s="96"/>
      <c r="D117" s="96"/>
      <c r="E117" s="130">
        <f>SUM(G117:Q117)</f>
        <v>0</v>
      </c>
      <c r="F117" s="130"/>
      <c r="G117" s="130">
        <f>+'2-ип тс'!BO45</f>
        <v>0</v>
      </c>
      <c r="H117" s="130"/>
      <c r="I117" s="130">
        <f>+'2-ип тс'!BQ45</f>
        <v>0</v>
      </c>
      <c r="J117" s="130"/>
      <c r="K117" s="130">
        <f>+'2-ип тс'!BS45</f>
        <v>0</v>
      </c>
      <c r="L117" s="130"/>
      <c r="M117" s="130">
        <f>+'2-ип тс'!BU45</f>
        <v>0</v>
      </c>
      <c r="N117" s="130"/>
      <c r="O117" s="130">
        <f>+'2-ип тс'!BW45</f>
        <v>0</v>
      </c>
      <c r="P117" s="130"/>
      <c r="Q117" s="130">
        <f>+'2-ип тс'!BY45</f>
        <v>0</v>
      </c>
      <c r="R117" s="130"/>
    </row>
    <row r="118" spans="1:18" hidden="1" outlineLevel="2">
      <c r="A118" s="700"/>
      <c r="B118" s="124" t="e">
        <f>+'2-ип тс'!#REF!</f>
        <v>#REF!</v>
      </c>
      <c r="C118" s="96"/>
      <c r="D118" s="96"/>
      <c r="E118" s="130" t="e">
        <f>SUM(G118:Q118)</f>
        <v>#REF!</v>
      </c>
      <c r="F118" s="130"/>
      <c r="G118" s="130" t="e">
        <f>+'2-ип тс'!#REF!</f>
        <v>#REF!</v>
      </c>
      <c r="H118" s="130"/>
      <c r="I118" s="130" t="e">
        <f>+'2-ип тс'!#REF!</f>
        <v>#REF!</v>
      </c>
      <c r="J118" s="130"/>
      <c r="K118" s="130" t="e">
        <f>+'2-ип тс'!#REF!</f>
        <v>#REF!</v>
      </c>
      <c r="L118" s="130"/>
      <c r="M118" s="130" t="e">
        <f>+'2-ип тс'!#REF!</f>
        <v>#REF!</v>
      </c>
      <c r="N118" s="130"/>
      <c r="O118" s="130" t="e">
        <f>+'2-ип тс'!#REF!</f>
        <v>#REF!</v>
      </c>
      <c r="P118" s="130"/>
      <c r="Q118" s="130" t="e">
        <f>+'2-ип тс'!#REF!</f>
        <v>#REF!</v>
      </c>
      <c r="R118" s="130"/>
    </row>
    <row r="119" spans="1:18" ht="14.25">
      <c r="A119" s="135" t="s">
        <v>306</v>
      </c>
      <c r="B119" s="132" t="s">
        <v>307</v>
      </c>
      <c r="C119" s="133"/>
      <c r="D119" s="133"/>
      <c r="E119" s="134">
        <f>+E120+E124</f>
        <v>240939.78461959999</v>
      </c>
      <c r="F119" s="134">
        <f>+F120+F124</f>
        <v>354233.48</v>
      </c>
      <c r="G119" s="134">
        <f>+G120+G124</f>
        <v>0</v>
      </c>
      <c r="H119" s="134">
        <f t="shared" ref="H119:R119" si="18">+H120+H124</f>
        <v>0</v>
      </c>
      <c r="I119" s="134">
        <f t="shared" si="18"/>
        <v>240939.78461959999</v>
      </c>
      <c r="J119" s="134">
        <f t="shared" si="18"/>
        <v>90180.56</v>
      </c>
      <c r="K119" s="134">
        <f t="shared" si="18"/>
        <v>0</v>
      </c>
      <c r="L119" s="134">
        <f t="shared" si="18"/>
        <v>135479.88999999998</v>
      </c>
      <c r="M119" s="134">
        <f t="shared" si="18"/>
        <v>0</v>
      </c>
      <c r="N119" s="134">
        <f t="shared" si="18"/>
        <v>128573.03</v>
      </c>
      <c r="O119" s="134">
        <f t="shared" si="18"/>
        <v>0</v>
      </c>
      <c r="P119" s="134">
        <f t="shared" si="18"/>
        <v>0</v>
      </c>
      <c r="Q119" s="134">
        <f t="shared" si="18"/>
        <v>0</v>
      </c>
      <c r="R119" s="134">
        <f t="shared" si="18"/>
        <v>0</v>
      </c>
    </row>
    <row r="120" spans="1:18" ht="24" collapsed="1">
      <c r="A120" s="141" t="s">
        <v>308</v>
      </c>
      <c r="B120" s="131" t="s">
        <v>339</v>
      </c>
      <c r="C120" s="96"/>
      <c r="D120" s="96"/>
      <c r="E120" s="103">
        <f>+G120+I120+K120+M120+O120+Q120</f>
        <v>240939.78461959999</v>
      </c>
      <c r="F120" s="103">
        <f>+H120+J120+L120+N120+P120+R120</f>
        <v>354233.48</v>
      </c>
      <c r="G120" s="103">
        <f>'2-ип тс'!CQ37</f>
        <v>0</v>
      </c>
      <c r="H120" s="103">
        <f>'2-ип тс'!CR37</f>
        <v>0</v>
      </c>
      <c r="I120" s="103">
        <f>'2-ип тс'!CS37</f>
        <v>240939.78461959999</v>
      </c>
      <c r="J120" s="103">
        <f>'2-ип тс'!CT37</f>
        <v>90180.56</v>
      </c>
      <c r="K120" s="103">
        <f>'2-ип тс'!CU37</f>
        <v>0</v>
      </c>
      <c r="L120" s="103">
        <f>'2-ип тс'!CV37</f>
        <v>135479.88999999998</v>
      </c>
      <c r="M120" s="103">
        <f>'2-ип тс'!CW37</f>
        <v>0</v>
      </c>
      <c r="N120" s="103">
        <f>'2-ип тс'!CX37</f>
        <v>128573.03</v>
      </c>
      <c r="O120" s="103">
        <f>'2-ип тс'!CY37</f>
        <v>0</v>
      </c>
      <c r="P120" s="103">
        <f>'2-ип тс'!CZ37</f>
        <v>0</v>
      </c>
      <c r="Q120" s="103">
        <f>'2-ип тс'!DA37</f>
        <v>0</v>
      </c>
      <c r="R120" s="103">
        <f>'2-ип тс'!DB37</f>
        <v>0</v>
      </c>
    </row>
    <row r="121" spans="1:18" hidden="1" outlineLevel="1">
      <c r="A121" s="121" t="s">
        <v>344</v>
      </c>
      <c r="B121" s="108" t="s">
        <v>305</v>
      </c>
      <c r="C121" s="99"/>
      <c r="D121" s="99"/>
      <c r="E121" s="109">
        <f t="shared" ref="E121:F123" si="19">+G121+I121+K121+M121+O121+Q121</f>
        <v>240939.78461959999</v>
      </c>
      <c r="F121" s="109">
        <f t="shared" si="19"/>
        <v>225660.44999999998</v>
      </c>
      <c r="G121" s="101">
        <f>'2-ип тс'!CQ47</f>
        <v>0</v>
      </c>
      <c r="H121" s="101">
        <f>'2-ип тс'!CR47</f>
        <v>0</v>
      </c>
      <c r="I121" s="101">
        <f>'2-ип тс'!CS47</f>
        <v>240939.78461959999</v>
      </c>
      <c r="J121" s="101">
        <f>'2-ип тс'!CT47</f>
        <v>90180.56</v>
      </c>
      <c r="K121" s="101">
        <f>'2-ип тс'!CU47</f>
        <v>0</v>
      </c>
      <c r="L121" s="101">
        <f>'2-ип тс'!CV47</f>
        <v>135479.88999999998</v>
      </c>
      <c r="M121" s="101">
        <f>'2-ип тс'!CW47</f>
        <v>0</v>
      </c>
      <c r="N121" s="101">
        <f>'2-ип тс'!CX47</f>
        <v>0</v>
      </c>
      <c r="O121" s="101">
        <f>'2-ип тс'!CY47</f>
        <v>0</v>
      </c>
      <c r="P121" s="101">
        <f>'2-ип тс'!CZ47</f>
        <v>0</v>
      </c>
      <c r="Q121" s="101">
        <f>'2-ип тс'!DA47</f>
        <v>0</v>
      </c>
      <c r="R121" s="101">
        <f>'2-ип тс'!DB47</f>
        <v>0</v>
      </c>
    </row>
    <row r="122" spans="1:18" hidden="1" outlineLevel="1">
      <c r="A122" s="121" t="s">
        <v>513</v>
      </c>
      <c r="B122" s="108" t="s">
        <v>514</v>
      </c>
      <c r="C122" s="99"/>
      <c r="D122" s="99"/>
      <c r="E122" s="109" t="e">
        <f t="shared" si="19"/>
        <v>#REF!</v>
      </c>
      <c r="F122" s="109" t="e">
        <f t="shared" si="19"/>
        <v>#REF!</v>
      </c>
      <c r="G122" s="101" t="e">
        <f>+'2-ип тс'!#REF!</f>
        <v>#REF!</v>
      </c>
      <c r="H122" s="101" t="e">
        <f>+'2-ип тс'!#REF!</f>
        <v>#REF!</v>
      </c>
      <c r="I122" s="101" t="e">
        <f>+'2-ип тс'!#REF!</f>
        <v>#REF!</v>
      </c>
      <c r="J122" s="101" t="e">
        <f>+'2-ип тс'!#REF!</f>
        <v>#REF!</v>
      </c>
      <c r="K122" s="101" t="e">
        <f>+'2-ип тс'!#REF!</f>
        <v>#REF!</v>
      </c>
      <c r="L122" s="101" t="e">
        <f>+'2-ип тс'!#REF!</f>
        <v>#REF!</v>
      </c>
      <c r="M122" s="101" t="e">
        <f>+'2-ип тс'!#REF!</f>
        <v>#REF!</v>
      </c>
      <c r="N122" s="101" t="e">
        <f>+'2-ип тс'!#REF!</f>
        <v>#REF!</v>
      </c>
      <c r="O122" s="101" t="e">
        <f>+'2-ип тс'!#REF!</f>
        <v>#REF!</v>
      </c>
      <c r="P122" s="101" t="e">
        <f>+'2-ип тс'!#REF!</f>
        <v>#REF!</v>
      </c>
      <c r="Q122" s="101" t="e">
        <f>+'2-ип тс'!#REF!</f>
        <v>#REF!</v>
      </c>
      <c r="R122" s="101" t="e">
        <f>+'2-ип тс'!#REF!</f>
        <v>#REF!</v>
      </c>
    </row>
    <row r="123" spans="1:18" ht="33.75" hidden="1" outlineLevel="1">
      <c r="A123" s="121" t="s">
        <v>550</v>
      </c>
      <c r="B123" s="237" t="s">
        <v>573</v>
      </c>
      <c r="C123" s="99"/>
      <c r="D123" s="99"/>
      <c r="E123" s="109">
        <f t="shared" si="19"/>
        <v>0</v>
      </c>
      <c r="F123" s="109">
        <f t="shared" si="19"/>
        <v>128573.03</v>
      </c>
      <c r="G123" s="101">
        <f>+'2-ип тс'!CQ38</f>
        <v>0</v>
      </c>
      <c r="H123" s="101">
        <f>+'2-ип тс'!CR38</f>
        <v>0</v>
      </c>
      <c r="I123" s="101">
        <f>+'2-ип тс'!CS38</f>
        <v>0</v>
      </c>
      <c r="J123" s="101">
        <f>+'2-ип тс'!CT38</f>
        <v>0</v>
      </c>
      <c r="K123" s="101">
        <f>+'2-ип тс'!CU38</f>
        <v>0</v>
      </c>
      <c r="L123" s="101">
        <f>+'2-ип тс'!CV38</f>
        <v>0</v>
      </c>
      <c r="M123" s="101">
        <f>+'2-ип тс'!CW38</f>
        <v>0</v>
      </c>
      <c r="N123" s="101">
        <f>+'2-ип тс'!CX38</f>
        <v>128573.03</v>
      </c>
      <c r="O123" s="101">
        <f>+'2-ип тс'!CY38</f>
        <v>0</v>
      </c>
      <c r="P123" s="101">
        <f>+'2-ип тс'!CZ38</f>
        <v>0</v>
      </c>
      <c r="Q123" s="101">
        <f>+'2-ип тс'!DA38</f>
        <v>0</v>
      </c>
      <c r="R123" s="101">
        <f>+'2-ип тс'!DB38</f>
        <v>0</v>
      </c>
    </row>
    <row r="124" spans="1:18" hidden="1" collapsed="1">
      <c r="A124" s="141" t="s">
        <v>309</v>
      </c>
      <c r="B124" s="116" t="s">
        <v>51</v>
      </c>
      <c r="C124" s="96"/>
      <c r="D124" s="96"/>
      <c r="E124" s="103">
        <f>+G124+I124+K124+M124+O124+Q124</f>
        <v>0</v>
      </c>
      <c r="F124" s="103">
        <f>+H124+J124+L124+N124+P124+R124</f>
        <v>0</v>
      </c>
      <c r="G124" s="109">
        <f>'2-ип тс'!CQ129</f>
        <v>0</v>
      </c>
      <c r="H124" s="109">
        <f>'2-ип тс'!CR129</f>
        <v>0</v>
      </c>
      <c r="I124" s="109">
        <f>'2-ип тс'!CS129</f>
        <v>0</v>
      </c>
      <c r="J124" s="109">
        <f>'2-ип тс'!CT129</f>
        <v>0</v>
      </c>
      <c r="K124" s="109">
        <f>'2-ип тс'!CU129</f>
        <v>0</v>
      </c>
      <c r="L124" s="109">
        <f>'2-ип тс'!CV129</f>
        <v>0</v>
      </c>
      <c r="M124" s="109">
        <f>'2-ип тс'!CW129</f>
        <v>0</v>
      </c>
      <c r="N124" s="109">
        <f>'2-ип тс'!CX129</f>
        <v>0</v>
      </c>
      <c r="O124" s="109">
        <f>'2-ип тс'!CY129</f>
        <v>0</v>
      </c>
      <c r="P124" s="109">
        <f>'2-ип тс'!CZ129</f>
        <v>0</v>
      </c>
      <c r="Q124" s="109">
        <f>'2-ип тс'!DA129</f>
        <v>0</v>
      </c>
      <c r="R124" s="109">
        <f>'2-ип тс'!DB129</f>
        <v>0</v>
      </c>
    </row>
    <row r="125" spans="1:18" hidden="1" outlineLevel="1">
      <c r="A125" s="136" t="s">
        <v>345</v>
      </c>
      <c r="B125" s="123" t="s">
        <v>289</v>
      </c>
      <c r="C125" s="96"/>
      <c r="D125" s="96"/>
      <c r="E125" s="104" t="e">
        <f t="shared" ref="E125" si="20">SUM(G125:Q125)</f>
        <v>#REF!</v>
      </c>
      <c r="F125" s="104"/>
      <c r="G125" s="103" t="e">
        <f t="shared" ref="G125:Q125" si="21">SUM(G126:G128)</f>
        <v>#REF!</v>
      </c>
      <c r="H125" s="103"/>
      <c r="I125" s="103" t="e">
        <f t="shared" si="21"/>
        <v>#REF!</v>
      </c>
      <c r="J125" s="103"/>
      <c r="K125" s="103" t="e">
        <f t="shared" si="21"/>
        <v>#REF!</v>
      </c>
      <c r="L125" s="103"/>
      <c r="M125" s="103" t="e">
        <f t="shared" si="21"/>
        <v>#REF!</v>
      </c>
      <c r="N125" s="103"/>
      <c r="O125" s="103" t="e">
        <f t="shared" si="21"/>
        <v>#REF!</v>
      </c>
      <c r="P125" s="103"/>
      <c r="Q125" s="103" t="e">
        <f t="shared" si="21"/>
        <v>#REF!</v>
      </c>
      <c r="R125" s="103"/>
    </row>
    <row r="126" spans="1:18" hidden="1" outlineLevel="2">
      <c r="A126" s="141"/>
      <c r="B126" s="124" t="s">
        <v>445</v>
      </c>
      <c r="C126" s="96"/>
      <c r="D126" s="96"/>
      <c r="E126" s="130">
        <f t="shared" ref="E126:E184" si="22">SUM(G126:Q126)</f>
        <v>0</v>
      </c>
      <c r="F126" s="130"/>
      <c r="G126" s="101">
        <f>+'2-ип тс'!CQ63</f>
        <v>0</v>
      </c>
      <c r="H126" s="101"/>
      <c r="I126" s="101">
        <f>+'2-ип тс'!CS63</f>
        <v>0</v>
      </c>
      <c r="J126" s="101"/>
      <c r="K126" s="101">
        <f>+'2-ип тс'!CU63</f>
        <v>0</v>
      </c>
      <c r="L126" s="101"/>
      <c r="M126" s="101">
        <f>+'2-ип тс'!CW63</f>
        <v>0</v>
      </c>
      <c r="N126" s="101"/>
      <c r="O126" s="101">
        <f>+'2-ип тс'!CY63</f>
        <v>0</v>
      </c>
      <c r="P126" s="101"/>
      <c r="Q126" s="101">
        <f>+'2-ип тс'!DA63</f>
        <v>0</v>
      </c>
      <c r="R126" s="101"/>
    </row>
    <row r="127" spans="1:18" hidden="1" outlineLevel="2">
      <c r="A127" s="141"/>
      <c r="B127" s="124" t="s">
        <v>446</v>
      </c>
      <c r="C127" s="96"/>
      <c r="D127" s="96"/>
      <c r="E127" s="130" t="e">
        <f t="shared" si="22"/>
        <v>#REF!</v>
      </c>
      <c r="F127" s="130"/>
      <c r="G127" s="101" t="e">
        <f>+'2-ип тс'!#REF!</f>
        <v>#REF!</v>
      </c>
      <c r="H127" s="101"/>
      <c r="I127" s="101" t="e">
        <f>+'2-ип тс'!#REF!</f>
        <v>#REF!</v>
      </c>
      <c r="J127" s="101"/>
      <c r="K127" s="101" t="e">
        <f>+'2-ип тс'!#REF!</f>
        <v>#REF!</v>
      </c>
      <c r="L127" s="101"/>
      <c r="M127" s="101" t="e">
        <f>+'2-ип тс'!#REF!</f>
        <v>#REF!</v>
      </c>
      <c r="N127" s="101"/>
      <c r="O127" s="101" t="e">
        <f>+'2-ип тс'!#REF!</f>
        <v>#REF!</v>
      </c>
      <c r="P127" s="101"/>
      <c r="Q127" s="101" t="e">
        <f>+'2-ип тс'!#REF!</f>
        <v>#REF!</v>
      </c>
      <c r="R127" s="101"/>
    </row>
    <row r="128" spans="1:18" ht="22.5" hidden="1" outlineLevel="2">
      <c r="A128" s="141"/>
      <c r="B128" s="124" t="s">
        <v>283</v>
      </c>
      <c r="C128" s="96"/>
      <c r="D128" s="96"/>
      <c r="E128" s="130">
        <f t="shared" si="22"/>
        <v>0</v>
      </c>
      <c r="F128" s="130"/>
      <c r="G128" s="101">
        <f>+'2-ип тс'!CQ77</f>
        <v>0</v>
      </c>
      <c r="H128" s="101"/>
      <c r="I128" s="101">
        <f>+'2-ип тс'!CS77</f>
        <v>0</v>
      </c>
      <c r="J128" s="101"/>
      <c r="K128" s="101">
        <f>+'2-ип тс'!CU77</f>
        <v>0</v>
      </c>
      <c r="L128" s="101"/>
      <c r="M128" s="101">
        <f>+'2-ип тс'!CW77</f>
        <v>0</v>
      </c>
      <c r="N128" s="101"/>
      <c r="O128" s="101">
        <f>+'2-ип тс'!CY77</f>
        <v>0</v>
      </c>
      <c r="P128" s="101"/>
      <c r="Q128" s="101">
        <f>+'2-ип тс'!DA77</f>
        <v>0</v>
      </c>
      <c r="R128" s="101"/>
    </row>
    <row r="129" spans="1:18" hidden="1" outlineLevel="1">
      <c r="A129" s="136" t="s">
        <v>346</v>
      </c>
      <c r="B129" s="123" t="s">
        <v>55</v>
      </c>
      <c r="C129" s="96"/>
      <c r="D129" s="96"/>
      <c r="E129" s="104" t="e">
        <f t="shared" si="22"/>
        <v>#REF!</v>
      </c>
      <c r="F129" s="104"/>
      <c r="G129" s="103" t="e">
        <f>SUM(G130:G139)</f>
        <v>#REF!</v>
      </c>
      <c r="H129" s="103"/>
      <c r="I129" s="103" t="e">
        <f t="shared" ref="I129:Q129" si="23">SUM(I130:I139)</f>
        <v>#REF!</v>
      </c>
      <c r="J129" s="103"/>
      <c r="K129" s="103" t="e">
        <f t="shared" si="23"/>
        <v>#REF!</v>
      </c>
      <c r="L129" s="103"/>
      <c r="M129" s="103" t="e">
        <f t="shared" si="23"/>
        <v>#REF!</v>
      </c>
      <c r="N129" s="103"/>
      <c r="O129" s="103" t="e">
        <f t="shared" si="23"/>
        <v>#REF!</v>
      </c>
      <c r="P129" s="103"/>
      <c r="Q129" s="103" t="e">
        <f t="shared" si="23"/>
        <v>#REF!</v>
      </c>
      <c r="R129" s="103"/>
    </row>
    <row r="130" spans="1:18" hidden="1" outlineLevel="2">
      <c r="A130" s="175"/>
      <c r="B130" s="124" t="s">
        <v>348</v>
      </c>
      <c r="C130" s="96"/>
      <c r="D130" s="96"/>
      <c r="E130" s="130">
        <f t="shared" si="22"/>
        <v>0</v>
      </c>
      <c r="F130" s="130"/>
      <c r="G130" s="101">
        <f>+'2-ип тс'!CQ83</f>
        <v>0</v>
      </c>
      <c r="H130" s="101"/>
      <c r="I130" s="101">
        <f>+'2-ип тс'!CS83</f>
        <v>0</v>
      </c>
      <c r="J130" s="101"/>
      <c r="K130" s="101">
        <f>+'2-ип тс'!CU83</f>
        <v>0</v>
      </c>
      <c r="L130" s="101"/>
      <c r="M130" s="101">
        <f>+'2-ип тс'!CW83</f>
        <v>0</v>
      </c>
      <c r="N130" s="101"/>
      <c r="O130" s="101">
        <f>+'2-ип тс'!CY83</f>
        <v>0</v>
      </c>
      <c r="P130" s="101"/>
      <c r="Q130" s="101">
        <f>+'2-ип тс'!DA83</f>
        <v>0</v>
      </c>
      <c r="R130" s="101"/>
    </row>
    <row r="131" spans="1:18" hidden="1" outlineLevel="2">
      <c r="A131" s="175"/>
      <c r="B131" s="124" t="s">
        <v>78</v>
      </c>
      <c r="C131" s="96"/>
      <c r="D131" s="96"/>
      <c r="E131" s="130" t="e">
        <f t="shared" si="22"/>
        <v>#REF!</v>
      </c>
      <c r="F131" s="130"/>
      <c r="G131" s="101" t="e">
        <f>+'2-ип тс'!#REF!</f>
        <v>#REF!</v>
      </c>
      <c r="H131" s="101"/>
      <c r="I131" s="101" t="e">
        <f>+'2-ип тс'!#REF!</f>
        <v>#REF!</v>
      </c>
      <c r="J131" s="101"/>
      <c r="K131" s="101" t="e">
        <f>+'2-ип тс'!#REF!</f>
        <v>#REF!</v>
      </c>
      <c r="L131" s="101"/>
      <c r="M131" s="101" t="e">
        <f>+'2-ип тс'!#REF!</f>
        <v>#REF!</v>
      </c>
      <c r="N131" s="101"/>
      <c r="O131" s="101" t="e">
        <f>+'2-ип тс'!#REF!</f>
        <v>#REF!</v>
      </c>
      <c r="P131" s="101"/>
      <c r="Q131" s="101" t="e">
        <f>+'2-ип тс'!#REF!</f>
        <v>#REF!</v>
      </c>
      <c r="R131" s="101"/>
    </row>
    <row r="132" spans="1:18" ht="12.75" hidden="1" customHeight="1" outlineLevel="2">
      <c r="A132" s="684"/>
      <c r="B132" s="124" t="s">
        <v>343</v>
      </c>
      <c r="C132" s="96"/>
      <c r="D132" s="96"/>
      <c r="E132" s="130" t="e">
        <f t="shared" si="22"/>
        <v>#REF!</v>
      </c>
      <c r="F132" s="130"/>
      <c r="G132" s="101" t="e">
        <f>+'2-ип тс'!#REF!</f>
        <v>#REF!</v>
      </c>
      <c r="H132" s="101"/>
      <c r="I132" s="101" t="e">
        <f>+'2-ип тс'!#REF!</f>
        <v>#REF!</v>
      </c>
      <c r="J132" s="101"/>
      <c r="K132" s="101" t="e">
        <f>+'2-ип тс'!#REF!</f>
        <v>#REF!</v>
      </c>
      <c r="L132" s="101"/>
      <c r="M132" s="101" t="e">
        <f>+'2-ип тс'!#REF!</f>
        <v>#REF!</v>
      </c>
      <c r="N132" s="101"/>
      <c r="O132" s="101" t="e">
        <f>+'2-ип тс'!#REF!</f>
        <v>#REF!</v>
      </c>
      <c r="P132" s="101"/>
      <c r="Q132" s="101" t="e">
        <f>+'2-ип тс'!#REF!</f>
        <v>#REF!</v>
      </c>
      <c r="R132" s="101"/>
    </row>
    <row r="133" spans="1:18" ht="12.75" hidden="1" customHeight="1" outlineLevel="2">
      <c r="A133" s="685"/>
      <c r="B133" s="124" t="s">
        <v>341</v>
      </c>
      <c r="C133" s="96"/>
      <c r="D133" s="96"/>
      <c r="E133" s="130" t="e">
        <f t="shared" si="22"/>
        <v>#REF!</v>
      </c>
      <c r="F133" s="130"/>
      <c r="G133" s="101" t="e">
        <f>+'2-ип тс'!#REF!</f>
        <v>#REF!</v>
      </c>
      <c r="H133" s="101"/>
      <c r="I133" s="101" t="e">
        <f>+'2-ип тс'!#REF!</f>
        <v>#REF!</v>
      </c>
      <c r="J133" s="101"/>
      <c r="K133" s="101" t="e">
        <f>+'2-ип тс'!#REF!</f>
        <v>#REF!</v>
      </c>
      <c r="L133" s="101"/>
      <c r="M133" s="101" t="e">
        <f>+'2-ип тс'!#REF!</f>
        <v>#REF!</v>
      </c>
      <c r="N133" s="101"/>
      <c r="O133" s="101" t="e">
        <f>+'2-ип тс'!#REF!</f>
        <v>#REF!</v>
      </c>
      <c r="P133" s="101"/>
      <c r="Q133" s="101" t="e">
        <f>+'2-ип тс'!#REF!</f>
        <v>#REF!</v>
      </c>
      <c r="R133" s="101"/>
    </row>
    <row r="134" spans="1:18" ht="12.75" hidden="1" customHeight="1" outlineLevel="2">
      <c r="A134" s="686"/>
      <c r="B134" s="124" t="s">
        <v>342</v>
      </c>
      <c r="C134" s="96"/>
      <c r="D134" s="96"/>
      <c r="E134" s="130" t="e">
        <f t="shared" si="22"/>
        <v>#REF!</v>
      </c>
      <c r="F134" s="130"/>
      <c r="G134" s="101" t="e">
        <f>+'2-ип тс'!#REF!</f>
        <v>#REF!</v>
      </c>
      <c r="H134" s="101"/>
      <c r="I134" s="101" t="e">
        <f>+'2-ип тс'!#REF!</f>
        <v>#REF!</v>
      </c>
      <c r="J134" s="101"/>
      <c r="K134" s="101" t="e">
        <f>+'2-ип тс'!#REF!</f>
        <v>#REF!</v>
      </c>
      <c r="L134" s="101"/>
      <c r="M134" s="101" t="e">
        <f>+'2-ип тс'!#REF!</f>
        <v>#REF!</v>
      </c>
      <c r="N134" s="101"/>
      <c r="O134" s="101" t="e">
        <f>+'2-ип тс'!#REF!</f>
        <v>#REF!</v>
      </c>
      <c r="P134" s="101"/>
      <c r="Q134" s="101" t="e">
        <f>+'2-ип тс'!#REF!</f>
        <v>#REF!</v>
      </c>
      <c r="R134" s="101"/>
    </row>
    <row r="135" spans="1:18" ht="12.75" hidden="1" customHeight="1" outlineLevel="2">
      <c r="A135" s="144"/>
      <c r="B135" s="124" t="s">
        <v>325</v>
      </c>
      <c r="C135" s="96"/>
      <c r="D135" s="96"/>
      <c r="E135" s="130" t="e">
        <f t="shared" si="22"/>
        <v>#REF!</v>
      </c>
      <c r="F135" s="130"/>
      <c r="G135" s="101" t="e">
        <f>+'2-ип тс'!#REF!</f>
        <v>#REF!</v>
      </c>
      <c r="H135" s="101"/>
      <c r="I135" s="101" t="e">
        <f>+'2-ип тс'!#REF!</f>
        <v>#REF!</v>
      </c>
      <c r="J135" s="101"/>
      <c r="K135" s="101" t="e">
        <f>+'2-ип тс'!#REF!</f>
        <v>#REF!</v>
      </c>
      <c r="L135" s="101"/>
      <c r="M135" s="101" t="e">
        <f>+'2-ип тс'!#REF!</f>
        <v>#REF!</v>
      </c>
      <c r="N135" s="101"/>
      <c r="O135" s="101" t="e">
        <f>+'2-ип тс'!#REF!</f>
        <v>#REF!</v>
      </c>
      <c r="P135" s="101"/>
      <c r="Q135" s="101" t="e">
        <f>+'2-ип тс'!#REF!</f>
        <v>#REF!</v>
      </c>
      <c r="R135" s="101"/>
    </row>
    <row r="136" spans="1:18" ht="12.75" hidden="1" customHeight="1" outlineLevel="2">
      <c r="A136" s="144"/>
      <c r="B136" s="124" t="s">
        <v>80</v>
      </c>
      <c r="C136" s="96"/>
      <c r="D136" s="96"/>
      <c r="E136" s="130">
        <f t="shared" si="22"/>
        <v>0</v>
      </c>
      <c r="F136" s="130"/>
      <c r="G136" s="101">
        <f>+'2-ип тс'!CQ84</f>
        <v>0</v>
      </c>
      <c r="H136" s="101"/>
      <c r="I136" s="101">
        <f>+'2-ип тс'!CS84</f>
        <v>0</v>
      </c>
      <c r="J136" s="101"/>
      <c r="K136" s="101">
        <f>+'2-ип тс'!CU84</f>
        <v>0</v>
      </c>
      <c r="L136" s="101"/>
      <c r="M136" s="101">
        <f>+'2-ип тс'!CW84</f>
        <v>0</v>
      </c>
      <c r="N136" s="101"/>
      <c r="O136" s="101">
        <f>+'2-ип тс'!CY84</f>
        <v>0</v>
      </c>
      <c r="P136" s="101"/>
      <c r="Q136" s="101">
        <f>+'2-ип тс'!DA84</f>
        <v>0</v>
      </c>
      <c r="R136" s="101"/>
    </row>
    <row r="137" spans="1:18" ht="12.75" hidden="1" customHeight="1" outlineLevel="2">
      <c r="A137" s="144"/>
      <c r="B137" s="124" t="s">
        <v>82</v>
      </c>
      <c r="C137" s="96"/>
      <c r="D137" s="96"/>
      <c r="E137" s="130" t="e">
        <f t="shared" si="22"/>
        <v>#REF!</v>
      </c>
      <c r="F137" s="130"/>
      <c r="G137" s="101" t="e">
        <f>+'2-ип тс'!#REF!</f>
        <v>#REF!</v>
      </c>
      <c r="H137" s="101"/>
      <c r="I137" s="101" t="e">
        <f>+'2-ип тс'!#REF!</f>
        <v>#REF!</v>
      </c>
      <c r="J137" s="101"/>
      <c r="K137" s="101" t="e">
        <f>+'2-ип тс'!#REF!</f>
        <v>#REF!</v>
      </c>
      <c r="L137" s="101"/>
      <c r="M137" s="101" t="e">
        <f>+'2-ип тс'!#REF!</f>
        <v>#REF!</v>
      </c>
      <c r="N137" s="101"/>
      <c r="O137" s="101" t="e">
        <f>+'2-ип тс'!#REF!</f>
        <v>#REF!</v>
      </c>
      <c r="P137" s="101"/>
      <c r="Q137" s="101" t="e">
        <f>+'2-ип тс'!#REF!</f>
        <v>#REF!</v>
      </c>
      <c r="R137" s="101"/>
    </row>
    <row r="138" spans="1:18" ht="12.75" hidden="1" customHeight="1" outlineLevel="2">
      <c r="A138" s="144"/>
      <c r="B138" s="124" t="s">
        <v>326</v>
      </c>
      <c r="C138" s="96"/>
      <c r="D138" s="96"/>
      <c r="E138" s="130">
        <f t="shared" si="22"/>
        <v>0</v>
      </c>
      <c r="F138" s="130"/>
      <c r="G138" s="101">
        <f>+'2-ип тс'!CQ85</f>
        <v>0</v>
      </c>
      <c r="H138" s="101"/>
      <c r="I138" s="101">
        <f>+'2-ип тс'!CS85</f>
        <v>0</v>
      </c>
      <c r="J138" s="101"/>
      <c r="K138" s="101">
        <f>+'2-ип тс'!CU85</f>
        <v>0</v>
      </c>
      <c r="L138" s="101"/>
      <c r="M138" s="101">
        <f>+'2-ип тс'!CW85</f>
        <v>0</v>
      </c>
      <c r="N138" s="101"/>
      <c r="O138" s="101">
        <f>+'2-ип тс'!CY85</f>
        <v>0</v>
      </c>
      <c r="P138" s="101"/>
      <c r="Q138" s="101">
        <f>+'2-ип тс'!DA85</f>
        <v>0</v>
      </c>
      <c r="R138" s="101"/>
    </row>
    <row r="139" spans="1:18" ht="12.75" hidden="1" customHeight="1" outlineLevel="2">
      <c r="A139" s="144"/>
      <c r="B139" s="124" t="s">
        <v>79</v>
      </c>
      <c r="C139" s="96"/>
      <c r="D139" s="96"/>
      <c r="E139" s="130">
        <f t="shared" si="22"/>
        <v>0</v>
      </c>
      <c r="F139" s="130"/>
      <c r="G139" s="101">
        <f>+'2-ип тс'!CQ86</f>
        <v>0</v>
      </c>
      <c r="H139" s="101"/>
      <c r="I139" s="101">
        <f>+'2-ип тс'!CS86</f>
        <v>0</v>
      </c>
      <c r="J139" s="101"/>
      <c r="K139" s="101">
        <f>+'2-ип тс'!CU86</f>
        <v>0</v>
      </c>
      <c r="L139" s="101"/>
      <c r="M139" s="101">
        <f>+'2-ип тс'!CW86</f>
        <v>0</v>
      </c>
      <c r="N139" s="101"/>
      <c r="O139" s="101">
        <f>+'2-ип тс'!CY86</f>
        <v>0</v>
      </c>
      <c r="P139" s="101"/>
      <c r="Q139" s="101">
        <f>+'2-ип тс'!DA86</f>
        <v>0</v>
      </c>
      <c r="R139" s="101"/>
    </row>
    <row r="140" spans="1:18" hidden="1" outlineLevel="1">
      <c r="A140" s="107" t="s">
        <v>347</v>
      </c>
      <c r="B140" s="123" t="s">
        <v>58</v>
      </c>
      <c r="C140" s="96"/>
      <c r="D140" s="96"/>
      <c r="E140" s="104">
        <f t="shared" si="22"/>
        <v>0</v>
      </c>
      <c r="F140" s="104"/>
      <c r="G140" s="103">
        <f t="shared" ref="G140:Q140" si="24">SUM(G141:G142)</f>
        <v>0</v>
      </c>
      <c r="H140" s="103"/>
      <c r="I140" s="103">
        <f t="shared" si="24"/>
        <v>0</v>
      </c>
      <c r="J140" s="103"/>
      <c r="K140" s="103">
        <f t="shared" si="24"/>
        <v>0</v>
      </c>
      <c r="L140" s="103"/>
      <c r="M140" s="103">
        <f t="shared" si="24"/>
        <v>0</v>
      </c>
      <c r="N140" s="103"/>
      <c r="O140" s="103">
        <f t="shared" si="24"/>
        <v>0</v>
      </c>
      <c r="P140" s="103"/>
      <c r="Q140" s="103">
        <f t="shared" si="24"/>
        <v>0</v>
      </c>
      <c r="R140" s="103"/>
    </row>
    <row r="141" spans="1:18" ht="33.75" hidden="1" customHeight="1" outlineLevel="2">
      <c r="A141" s="142"/>
      <c r="B141" s="124" t="s">
        <v>223</v>
      </c>
      <c r="C141" s="96"/>
      <c r="D141" s="96"/>
      <c r="E141" s="130">
        <f t="shared" si="22"/>
        <v>0</v>
      </c>
      <c r="F141" s="130"/>
      <c r="G141" s="101">
        <f>+'2-ип тс'!CQ98</f>
        <v>0</v>
      </c>
      <c r="H141" s="101"/>
      <c r="I141" s="101">
        <f>+'2-ип тс'!CS98</f>
        <v>0</v>
      </c>
      <c r="J141" s="101"/>
      <c r="K141" s="101">
        <f>+'2-ип тс'!CU98</f>
        <v>0</v>
      </c>
      <c r="L141" s="101"/>
      <c r="M141" s="101">
        <f>+'2-ип тс'!CW98</f>
        <v>0</v>
      </c>
      <c r="N141" s="101"/>
      <c r="O141" s="101">
        <f>+'2-ип тс'!CY98</f>
        <v>0</v>
      </c>
      <c r="P141" s="101"/>
      <c r="Q141" s="101">
        <f>+'2-ип тс'!DA98</f>
        <v>0</v>
      </c>
      <c r="R141" s="101"/>
    </row>
    <row r="142" spans="1:18" ht="22.5" hidden="1" customHeight="1" outlineLevel="2">
      <c r="A142" s="143"/>
      <c r="B142" s="124" t="s">
        <v>224</v>
      </c>
      <c r="C142" s="96"/>
      <c r="D142" s="96"/>
      <c r="E142" s="130">
        <f t="shared" si="22"/>
        <v>0</v>
      </c>
      <c r="F142" s="130"/>
      <c r="G142" s="101">
        <f>+'2-ип тс'!CQ99</f>
        <v>0</v>
      </c>
      <c r="H142" s="101"/>
      <c r="I142" s="101">
        <f>+'2-ип тс'!CS99</f>
        <v>0</v>
      </c>
      <c r="J142" s="101"/>
      <c r="K142" s="101">
        <f>+'2-ип тс'!CU99</f>
        <v>0</v>
      </c>
      <c r="L142" s="101"/>
      <c r="M142" s="101">
        <f>+'2-ип тс'!CW99</f>
        <v>0</v>
      </c>
      <c r="N142" s="101"/>
      <c r="O142" s="101">
        <f>+'2-ип тс'!CY99</f>
        <v>0</v>
      </c>
      <c r="P142" s="101"/>
      <c r="Q142" s="101">
        <f>+'2-ип тс'!DA99</f>
        <v>0</v>
      </c>
      <c r="R142" s="101"/>
    </row>
    <row r="143" spans="1:18" hidden="1" outlineLevel="1">
      <c r="A143" s="107" t="s">
        <v>447</v>
      </c>
      <c r="B143" s="123" t="s">
        <v>17</v>
      </c>
      <c r="C143" s="96"/>
      <c r="D143" s="96"/>
      <c r="E143" s="103" t="e">
        <f t="shared" si="22"/>
        <v>#REF!</v>
      </c>
      <c r="F143" s="103"/>
      <c r="G143" s="98" t="e">
        <f t="shared" ref="G143:Q143" si="25">SUM(G144:G150)</f>
        <v>#REF!</v>
      </c>
      <c r="H143" s="98"/>
      <c r="I143" s="98" t="e">
        <f t="shared" si="25"/>
        <v>#REF!</v>
      </c>
      <c r="J143" s="98"/>
      <c r="K143" s="98" t="e">
        <f t="shared" si="25"/>
        <v>#REF!</v>
      </c>
      <c r="L143" s="98"/>
      <c r="M143" s="98" t="e">
        <f t="shared" si="25"/>
        <v>#REF!</v>
      </c>
      <c r="N143" s="98"/>
      <c r="O143" s="98" t="e">
        <f t="shared" si="25"/>
        <v>#REF!</v>
      </c>
      <c r="P143" s="98"/>
      <c r="Q143" s="98" t="e">
        <f t="shared" si="25"/>
        <v>#REF!</v>
      </c>
      <c r="R143" s="98"/>
    </row>
    <row r="144" spans="1:18" hidden="1" outlineLevel="2">
      <c r="A144" s="684"/>
      <c r="B144" s="124" t="s">
        <v>103</v>
      </c>
      <c r="C144" s="96"/>
      <c r="D144" s="96"/>
      <c r="E144" s="130" t="e">
        <f t="shared" si="22"/>
        <v>#REF!</v>
      </c>
      <c r="F144" s="130"/>
      <c r="G144" s="101" t="e">
        <f>+'2-ип тс'!#REF!</f>
        <v>#REF!</v>
      </c>
      <c r="H144" s="101"/>
      <c r="I144" s="101" t="e">
        <f>+'2-ип тс'!#REF!</f>
        <v>#REF!</v>
      </c>
      <c r="J144" s="101"/>
      <c r="K144" s="101" t="e">
        <f>+'2-ип тс'!#REF!</f>
        <v>#REF!</v>
      </c>
      <c r="L144" s="101"/>
      <c r="M144" s="101" t="e">
        <f>+'2-ип тс'!#REF!</f>
        <v>#REF!</v>
      </c>
      <c r="N144" s="101"/>
      <c r="O144" s="101" t="e">
        <f>+'2-ип тс'!#REF!</f>
        <v>#REF!</v>
      </c>
      <c r="P144" s="101"/>
      <c r="Q144" s="101" t="e">
        <f>+'2-ип тс'!#REF!</f>
        <v>#REF!</v>
      </c>
      <c r="R144" s="101"/>
    </row>
    <row r="145" spans="1:18" hidden="1" outlineLevel="2">
      <c r="A145" s="685"/>
      <c r="B145" s="124" t="str">
        <f>+'2-ип тс'!B117</f>
        <v>ЦТП Геологов</v>
      </c>
      <c r="C145" s="96"/>
      <c r="D145" s="96"/>
      <c r="E145" s="130">
        <f t="shared" si="22"/>
        <v>0</v>
      </c>
      <c r="F145" s="130"/>
      <c r="G145" s="101">
        <f>+'2-ип тс'!CQ117</f>
        <v>0</v>
      </c>
      <c r="H145" s="101"/>
      <c r="I145" s="101">
        <f>+'2-ип тс'!CS117</f>
        <v>0</v>
      </c>
      <c r="J145" s="101"/>
      <c r="K145" s="101">
        <f>+'2-ип тс'!CU117</f>
        <v>0</v>
      </c>
      <c r="L145" s="101"/>
      <c r="M145" s="101">
        <f>+'2-ип тс'!CW117</f>
        <v>0</v>
      </c>
      <c r="N145" s="101"/>
      <c r="O145" s="101">
        <f>+'2-ип тс'!CY117</f>
        <v>0</v>
      </c>
      <c r="P145" s="101"/>
      <c r="Q145" s="101">
        <f>+'2-ип тс'!DA117</f>
        <v>0</v>
      </c>
      <c r="R145" s="101"/>
    </row>
    <row r="146" spans="1:18" hidden="1" outlineLevel="2">
      <c r="A146" s="685"/>
      <c r="B146" s="124" t="e">
        <f>+'2-ип тс'!#REF!</f>
        <v>#REF!</v>
      </c>
      <c r="C146" s="96"/>
      <c r="D146" s="96"/>
      <c r="E146" s="130" t="e">
        <f t="shared" si="22"/>
        <v>#REF!</v>
      </c>
      <c r="F146" s="130"/>
      <c r="G146" s="101" t="e">
        <f>+'2-ип тс'!#REF!</f>
        <v>#REF!</v>
      </c>
      <c r="H146" s="101"/>
      <c r="I146" s="101" t="e">
        <f>+'2-ип тс'!#REF!</f>
        <v>#REF!</v>
      </c>
      <c r="J146" s="101"/>
      <c r="K146" s="101" t="e">
        <f>+'2-ип тс'!#REF!</f>
        <v>#REF!</v>
      </c>
      <c r="L146" s="101"/>
      <c r="M146" s="101" t="e">
        <f>+'2-ип тс'!#REF!</f>
        <v>#REF!</v>
      </c>
      <c r="N146" s="101"/>
      <c r="O146" s="101" t="e">
        <f>+'2-ип тс'!#REF!</f>
        <v>#REF!</v>
      </c>
      <c r="P146" s="101"/>
      <c r="Q146" s="101" t="e">
        <f>+'2-ип тс'!#REF!</f>
        <v>#REF!</v>
      </c>
      <c r="R146" s="101"/>
    </row>
    <row r="147" spans="1:18" hidden="1" outlineLevel="2">
      <c r="A147" s="685"/>
      <c r="B147" s="124" t="e">
        <f>+'2-ип тс'!#REF!</f>
        <v>#REF!</v>
      </c>
      <c r="C147" s="96"/>
      <c r="D147" s="96"/>
      <c r="E147" s="130" t="e">
        <f t="shared" si="22"/>
        <v>#REF!</v>
      </c>
      <c r="F147" s="130"/>
      <c r="G147" s="101" t="e">
        <f>+'2-ип тс'!#REF!</f>
        <v>#REF!</v>
      </c>
      <c r="H147" s="101"/>
      <c r="I147" s="101" t="e">
        <f>+'2-ип тс'!#REF!</f>
        <v>#REF!</v>
      </c>
      <c r="J147" s="101"/>
      <c r="K147" s="101" t="e">
        <f>+'2-ип тс'!#REF!</f>
        <v>#REF!</v>
      </c>
      <c r="L147" s="101"/>
      <c r="M147" s="101" t="e">
        <f>+'2-ип тс'!#REF!</f>
        <v>#REF!</v>
      </c>
      <c r="N147" s="101"/>
      <c r="O147" s="101" t="e">
        <f>+'2-ип тс'!#REF!</f>
        <v>#REF!</v>
      </c>
      <c r="P147" s="101"/>
      <c r="Q147" s="101" t="e">
        <f>+'2-ип тс'!#REF!</f>
        <v>#REF!</v>
      </c>
      <c r="R147" s="101"/>
    </row>
    <row r="148" spans="1:18" hidden="1" outlineLevel="2">
      <c r="A148" s="685"/>
      <c r="B148" s="124" t="str">
        <f>+'2-ип тс'!B121</f>
        <v>Котельная "Красильникова 9"</v>
      </c>
      <c r="C148" s="96"/>
      <c r="D148" s="96"/>
      <c r="E148" s="130">
        <f t="shared" si="22"/>
        <v>0</v>
      </c>
      <c r="F148" s="130"/>
      <c r="G148" s="101">
        <f>+'2-ип тс'!CQ121</f>
        <v>0</v>
      </c>
      <c r="H148" s="101"/>
      <c r="I148" s="101">
        <f>+'2-ип тс'!CS121</f>
        <v>0</v>
      </c>
      <c r="J148" s="101"/>
      <c r="K148" s="101">
        <f>+'2-ип тс'!CU121</f>
        <v>0</v>
      </c>
      <c r="L148" s="101"/>
      <c r="M148" s="101">
        <f>+'2-ип тс'!CW121</f>
        <v>0</v>
      </c>
      <c r="N148" s="101"/>
      <c r="O148" s="101">
        <f>+'2-ип тс'!CY121</f>
        <v>0</v>
      </c>
      <c r="P148" s="101"/>
      <c r="Q148" s="101">
        <f>+'2-ип тс'!DA121</f>
        <v>0</v>
      </c>
      <c r="R148" s="101"/>
    </row>
    <row r="149" spans="1:18" hidden="1" outlineLevel="2">
      <c r="A149" s="685"/>
      <c r="B149" s="124" t="str">
        <f>+'2-ип тс'!B122</f>
        <v>Котельная "Мелиораторов"</v>
      </c>
      <c r="C149" s="96"/>
      <c r="D149" s="96"/>
      <c r="E149" s="130">
        <f t="shared" si="22"/>
        <v>0</v>
      </c>
      <c r="F149" s="130"/>
      <c r="G149" s="101">
        <f>+'2-ип тс'!CQ122</f>
        <v>0</v>
      </c>
      <c r="H149" s="101"/>
      <c r="I149" s="101">
        <f>+'2-ип тс'!CS122</f>
        <v>0</v>
      </c>
      <c r="J149" s="101"/>
      <c r="K149" s="101">
        <f>+'2-ип тс'!CU122</f>
        <v>0</v>
      </c>
      <c r="L149" s="101"/>
      <c r="M149" s="101">
        <f>+'2-ип тс'!CW122</f>
        <v>0</v>
      </c>
      <c r="N149" s="101"/>
      <c r="O149" s="101">
        <f>+'2-ип тс'!CY122</f>
        <v>0</v>
      </c>
      <c r="P149" s="101"/>
      <c r="Q149" s="101">
        <f>+'2-ип тс'!DA122</f>
        <v>0</v>
      </c>
      <c r="R149" s="101"/>
    </row>
    <row r="150" spans="1:18" hidden="1" outlineLevel="2">
      <c r="A150" s="686"/>
      <c r="B150" s="124" t="str">
        <f>+'2-ип тс'!B123</f>
        <v>Котельная "Дружба народов"</v>
      </c>
      <c r="C150" s="96"/>
      <c r="D150" s="96"/>
      <c r="E150" s="130">
        <f t="shared" si="22"/>
        <v>0</v>
      </c>
      <c r="F150" s="130"/>
      <c r="G150" s="101">
        <f>+'2-ип тс'!CQ123</f>
        <v>0</v>
      </c>
      <c r="H150" s="101"/>
      <c r="I150" s="101">
        <f>+'2-ип тс'!CS123</f>
        <v>0</v>
      </c>
      <c r="J150" s="101"/>
      <c r="K150" s="101">
        <f>+'2-ип тс'!CU123</f>
        <v>0</v>
      </c>
      <c r="L150" s="101"/>
      <c r="M150" s="101">
        <f>+'2-ип тс'!CW123</f>
        <v>0</v>
      </c>
      <c r="N150" s="101"/>
      <c r="O150" s="101">
        <f>+'2-ип тс'!CY123</f>
        <v>0</v>
      </c>
      <c r="P150" s="101"/>
      <c r="Q150" s="101">
        <f>+'2-ип тс'!DA123</f>
        <v>0</v>
      </c>
      <c r="R150" s="101"/>
    </row>
    <row r="151" spans="1:18" ht="14.25">
      <c r="A151" s="135" t="s">
        <v>310</v>
      </c>
      <c r="B151" s="132" t="s">
        <v>311</v>
      </c>
      <c r="C151" s="133"/>
      <c r="D151" s="133"/>
      <c r="E151" s="134">
        <f>+E152</f>
        <v>652006.772</v>
      </c>
      <c r="F151" s="134">
        <f>+F152</f>
        <v>820868.91685933329</v>
      </c>
      <c r="G151" s="134">
        <f>G152</f>
        <v>59067.45</v>
      </c>
      <c r="H151" s="134">
        <f t="shared" ref="H151:R151" si="26">H152</f>
        <v>59067.45</v>
      </c>
      <c r="I151" s="134">
        <f t="shared" si="26"/>
        <v>351373.91800000001</v>
      </c>
      <c r="J151" s="134">
        <f t="shared" si="26"/>
        <v>361807.40581000003</v>
      </c>
      <c r="K151" s="134">
        <f t="shared" si="26"/>
        <v>115009.81700000001</v>
      </c>
      <c r="L151" s="134">
        <f t="shared" si="26"/>
        <v>18447.693356</v>
      </c>
      <c r="M151" s="134">
        <f t="shared" si="26"/>
        <v>25075.324000000001</v>
      </c>
      <c r="N151" s="134">
        <f t="shared" si="26"/>
        <v>247610.47969333333</v>
      </c>
      <c r="O151" s="134">
        <f t="shared" si="26"/>
        <v>32725.977999999999</v>
      </c>
      <c r="P151" s="134">
        <f t="shared" si="26"/>
        <v>46889.047999999995</v>
      </c>
      <c r="Q151" s="134">
        <f t="shared" si="26"/>
        <v>68754.285000000003</v>
      </c>
      <c r="R151" s="134">
        <f t="shared" si="26"/>
        <v>87046.84</v>
      </c>
    </row>
    <row r="152" spans="1:18" ht="15.75" customHeight="1">
      <c r="A152" s="107"/>
      <c r="B152" s="110" t="s">
        <v>312</v>
      </c>
      <c r="C152" s="96"/>
      <c r="D152" s="96"/>
      <c r="E152" s="103">
        <f>+E153+E158+E169+E168</f>
        <v>652006.772</v>
      </c>
      <c r="F152" s="103">
        <f>+F153+F158+F169+F168</f>
        <v>820868.91685933329</v>
      </c>
      <c r="G152" s="103">
        <f>+G153+G158+G169+G168</f>
        <v>59067.45</v>
      </c>
      <c r="H152" s="103">
        <f t="shared" ref="H152:R152" si="27">+H153+H158+H169+H168</f>
        <v>59067.45</v>
      </c>
      <c r="I152" s="103">
        <f t="shared" si="27"/>
        <v>351373.91800000001</v>
      </c>
      <c r="J152" s="103">
        <f t="shared" si="27"/>
        <v>361807.40581000003</v>
      </c>
      <c r="K152" s="103">
        <f t="shared" si="27"/>
        <v>115009.81700000001</v>
      </c>
      <c r="L152" s="103">
        <f t="shared" si="27"/>
        <v>18447.693356</v>
      </c>
      <c r="M152" s="103">
        <f t="shared" si="27"/>
        <v>25075.324000000001</v>
      </c>
      <c r="N152" s="103">
        <f t="shared" si="27"/>
        <v>247610.47969333333</v>
      </c>
      <c r="O152" s="103">
        <f t="shared" si="27"/>
        <v>32725.977999999999</v>
      </c>
      <c r="P152" s="103">
        <f t="shared" si="27"/>
        <v>46889.047999999995</v>
      </c>
      <c r="Q152" s="103">
        <f t="shared" si="27"/>
        <v>68754.285000000003</v>
      </c>
      <c r="R152" s="103">
        <f t="shared" si="27"/>
        <v>87046.84</v>
      </c>
    </row>
    <row r="153" spans="1:18" ht="24" collapsed="1">
      <c r="A153" s="114" t="s">
        <v>36</v>
      </c>
      <c r="B153" s="131" t="s">
        <v>340</v>
      </c>
      <c r="C153" s="96"/>
      <c r="D153" s="96"/>
      <c r="E153" s="103">
        <f>+G153+I153+K153+M153+O153+Q153</f>
        <v>89522.15</v>
      </c>
      <c r="F153" s="103">
        <f>+H153+J153+L153+N153+P153+R153</f>
        <v>92658.76999999999</v>
      </c>
      <c r="G153" s="103">
        <f>+'2-ип тс'!CC31</f>
        <v>0</v>
      </c>
      <c r="H153" s="103">
        <f>+'2-ип тс'!CD31</f>
        <v>0</v>
      </c>
      <c r="I153" s="103">
        <f>+'2-ип тс'!CE31</f>
        <v>4675.49</v>
      </c>
      <c r="J153" s="103">
        <f>+'2-ип тс'!CF31</f>
        <v>0</v>
      </c>
      <c r="K153" s="103">
        <f>+'2-ип тс'!CG31</f>
        <v>14163.07</v>
      </c>
      <c r="L153" s="103">
        <f>+'2-ип тс'!CH31</f>
        <v>0</v>
      </c>
      <c r="M153" s="103">
        <f>+'2-ип тс'!CI31</f>
        <v>20000</v>
      </c>
      <c r="N153" s="103">
        <f>+'2-ип тс'!CJ31</f>
        <v>4675.49</v>
      </c>
      <c r="O153" s="103">
        <f>+'2-ип тс'!CK31</f>
        <v>0</v>
      </c>
      <c r="P153" s="103">
        <f>+'2-ип тс'!CL31</f>
        <v>14163.07</v>
      </c>
      <c r="Q153" s="103">
        <f>+'2-ип тс'!CM31</f>
        <v>50683.59</v>
      </c>
      <c r="R153" s="103">
        <f>+'2-ип тс'!CN31</f>
        <v>73820.209999999992</v>
      </c>
    </row>
    <row r="154" spans="1:18" ht="22.5" hidden="1" outlineLevel="1">
      <c r="A154" s="201"/>
      <c r="B154" s="111" t="s">
        <v>144</v>
      </c>
      <c r="C154" s="96"/>
      <c r="D154" s="96"/>
      <c r="E154" s="109">
        <f t="shared" si="22"/>
        <v>500</v>
      </c>
      <c r="F154" s="109"/>
      <c r="G154" s="101">
        <f>+'2-ип тс'!CC32</f>
        <v>0</v>
      </c>
      <c r="H154" s="101"/>
      <c r="I154" s="101">
        <f>+'2-ип тс'!CE32</f>
        <v>500</v>
      </c>
      <c r="J154" s="101"/>
      <c r="K154" s="101">
        <f>+'2-ип тс'!CG32</f>
        <v>0</v>
      </c>
      <c r="L154" s="101"/>
      <c r="M154" s="101">
        <f>+'2-ип тс'!CI32</f>
        <v>0</v>
      </c>
      <c r="N154" s="101"/>
      <c r="O154" s="101">
        <f>+'2-ип тс'!CK32</f>
        <v>0</v>
      </c>
      <c r="P154" s="101"/>
      <c r="Q154" s="101">
        <f>+'2-ип тс'!CM32</f>
        <v>0</v>
      </c>
      <c r="R154" s="101"/>
    </row>
    <row r="155" spans="1:18" ht="22.5" hidden="1" customHeight="1" outlineLevel="1">
      <c r="A155" s="684"/>
      <c r="B155" s="111" t="str">
        <f>+'2-ип тс'!B33</f>
        <v>Реконструкция и вынос тепловых сетей и сетей ГВС в Сайсарском энергорайоне</v>
      </c>
      <c r="C155" s="99"/>
      <c r="D155" s="99"/>
      <c r="E155" s="109">
        <f t="shared" si="22"/>
        <v>38338.559999999998</v>
      </c>
      <c r="F155" s="109"/>
      <c r="G155" s="101">
        <f>+'2-ип тс'!CC33</f>
        <v>0</v>
      </c>
      <c r="H155" s="101"/>
      <c r="I155" s="101">
        <f>+'2-ип тс'!CE33</f>
        <v>4175.49</v>
      </c>
      <c r="J155" s="101"/>
      <c r="K155" s="101">
        <f>+'2-ип тс'!CG33</f>
        <v>14163.07</v>
      </c>
      <c r="L155" s="101"/>
      <c r="M155" s="101">
        <f>+'2-ип тс'!CI33</f>
        <v>20000</v>
      </c>
      <c r="N155" s="101"/>
      <c r="O155" s="101">
        <f>+'2-ип тс'!CK33</f>
        <v>0</v>
      </c>
      <c r="P155" s="101"/>
      <c r="Q155" s="101">
        <f>+'2-ип тс'!CM33</f>
        <v>0</v>
      </c>
      <c r="R155" s="101"/>
    </row>
    <row r="156" spans="1:18" ht="22.5" hidden="1" customHeight="1" outlineLevel="1">
      <c r="A156" s="685"/>
      <c r="B156" s="111" t="str">
        <f>+'2-ип тс'!B34</f>
        <v>Реконструкция и вынос тепловых сетей и сетей ГВС в Мархинском энергорайоне</v>
      </c>
      <c r="C156" s="99"/>
      <c r="D156" s="99"/>
      <c r="E156" s="109">
        <f t="shared" si="22"/>
        <v>20683.59</v>
      </c>
      <c r="F156" s="109"/>
      <c r="G156" s="101">
        <f>+'2-ип тс'!CC34</f>
        <v>0</v>
      </c>
      <c r="H156" s="101"/>
      <c r="I156" s="101">
        <f>+'2-ип тс'!CE34</f>
        <v>0</v>
      </c>
      <c r="J156" s="101"/>
      <c r="K156" s="101">
        <f>+'2-ип тс'!CG34</f>
        <v>0</v>
      </c>
      <c r="L156" s="101"/>
      <c r="M156" s="101">
        <f>+'2-ип тс'!CI34</f>
        <v>0</v>
      </c>
      <c r="N156" s="101"/>
      <c r="O156" s="101">
        <f>+'2-ип тс'!CK34</f>
        <v>0</v>
      </c>
      <c r="P156" s="101"/>
      <c r="Q156" s="101">
        <f>+'2-ип тс'!CM34</f>
        <v>20683.59</v>
      </c>
      <c r="R156" s="101"/>
    </row>
    <row r="157" spans="1:18" ht="22.5" hidden="1" customHeight="1" outlineLevel="1">
      <c r="A157" s="686"/>
      <c r="B157" s="111" t="str">
        <f>+'2-ип тс'!B36</f>
        <v>Модернизация тепловых сетей и сетей ГВС в Октябрьском энергорайоне</v>
      </c>
      <c r="C157" s="99"/>
      <c r="D157" s="99"/>
      <c r="E157" s="109">
        <f t="shared" si="22"/>
        <v>30000</v>
      </c>
      <c r="F157" s="109"/>
      <c r="G157" s="101">
        <f>+'2-ип тс'!CC36</f>
        <v>0</v>
      </c>
      <c r="H157" s="101"/>
      <c r="I157" s="101">
        <f>+'2-ип тс'!CE36</f>
        <v>0</v>
      </c>
      <c r="J157" s="101"/>
      <c r="K157" s="101">
        <f>+'2-ип тс'!CG36</f>
        <v>0</v>
      </c>
      <c r="L157" s="101"/>
      <c r="M157" s="101">
        <f>+'2-ип тс'!CI36</f>
        <v>0</v>
      </c>
      <c r="N157" s="101"/>
      <c r="O157" s="101">
        <f>+'2-ип тс'!CK36</f>
        <v>0</v>
      </c>
      <c r="P157" s="101"/>
      <c r="Q157" s="101">
        <f>+'2-ип тс'!CM36</f>
        <v>30000</v>
      </c>
      <c r="R157" s="101"/>
    </row>
    <row r="158" spans="1:18" ht="24" collapsed="1">
      <c r="A158" s="114" t="s">
        <v>38</v>
      </c>
      <c r="B158" s="131" t="s">
        <v>339</v>
      </c>
      <c r="C158" s="99"/>
      <c r="D158" s="99"/>
      <c r="E158" s="103">
        <f>+G158+I158+K158+M158+O158+Q158</f>
        <v>508385.94</v>
      </c>
      <c r="F158" s="103">
        <f>+H158+J158+L158+N158+P158+R158</f>
        <v>671076.91550333332</v>
      </c>
      <c r="G158" s="103">
        <f>+'2-ип тс'!CC37</f>
        <v>59067.45</v>
      </c>
      <c r="H158" s="103">
        <f>+'2-ип тс'!CD37</f>
        <v>59067.45</v>
      </c>
      <c r="I158" s="103">
        <f>+'2-ип тс'!CE37</f>
        <v>337130.49</v>
      </c>
      <c r="J158" s="103">
        <f>+'2-ип тс'!CF37</f>
        <v>359325.02481000003</v>
      </c>
      <c r="K158" s="103">
        <f>+'2-ип тс'!CG37</f>
        <v>90208</v>
      </c>
      <c r="L158" s="103">
        <f>+'2-ип тс'!CH37</f>
        <v>0</v>
      </c>
      <c r="M158" s="103">
        <f>+'2-ип тс'!CI37</f>
        <v>0</v>
      </c>
      <c r="N158" s="103">
        <f>+'2-ип тс'!CJ37</f>
        <v>230704.44069333334</v>
      </c>
      <c r="O158" s="103">
        <f>+'2-ип тс'!CK37</f>
        <v>21980</v>
      </c>
      <c r="P158" s="103">
        <f>+'2-ип тс'!CL37</f>
        <v>21980</v>
      </c>
      <c r="Q158" s="103">
        <f>+'2-ип тс'!CM37</f>
        <v>0</v>
      </c>
      <c r="R158" s="103">
        <f>+'2-ип тс'!CN37</f>
        <v>0</v>
      </c>
    </row>
    <row r="159" spans="1:18" ht="22.5" hidden="1" outlineLevel="1">
      <c r="A159" s="684"/>
      <c r="B159" s="111" t="str">
        <f>+'2-ип тс'!B38</f>
        <v>Комплекс по реконструкции объектов котельной Чернышевского 60</v>
      </c>
      <c r="C159" s="99"/>
      <c r="D159" s="99"/>
      <c r="E159" s="109">
        <f t="shared" si="22"/>
        <v>58728</v>
      </c>
      <c r="F159" s="109"/>
      <c r="G159" s="101">
        <f>+'2-ип тс'!CC38</f>
        <v>0</v>
      </c>
      <c r="H159" s="101"/>
      <c r="I159" s="101">
        <f>+'2-ип тс'!CE38</f>
        <v>0</v>
      </c>
      <c r="J159" s="101"/>
      <c r="K159" s="101">
        <f>+'2-ип тс'!CG38</f>
        <v>58728</v>
      </c>
      <c r="L159" s="101"/>
      <c r="M159" s="101">
        <f>+'2-ип тс'!CI38</f>
        <v>0</v>
      </c>
      <c r="N159" s="101"/>
      <c r="O159" s="101">
        <f>+'2-ип тс'!CK38</f>
        <v>0</v>
      </c>
      <c r="P159" s="101"/>
      <c r="Q159" s="101">
        <f>+'2-ип тс'!CM38</f>
        <v>0</v>
      </c>
      <c r="R159" s="101"/>
    </row>
    <row r="160" spans="1:18" ht="24" hidden="1" customHeight="1" outlineLevel="1">
      <c r="A160" s="685"/>
      <c r="B160" s="111" t="str">
        <f>+'2-ип тс'!B56</f>
        <v>Техническое перевооружение котельной "Табага"</v>
      </c>
      <c r="C160" s="99"/>
      <c r="D160" s="99"/>
      <c r="E160" s="109">
        <f t="shared" si="22"/>
        <v>4175.49</v>
      </c>
      <c r="F160" s="109"/>
      <c r="G160" s="101">
        <f>+'2-ип тс'!CC56</f>
        <v>0</v>
      </c>
      <c r="H160" s="101"/>
      <c r="I160" s="101">
        <f>+'2-ип тс'!CE56</f>
        <v>4175.49</v>
      </c>
      <c r="J160" s="101"/>
      <c r="K160" s="101">
        <f>+'2-ип тс'!CG56</f>
        <v>0</v>
      </c>
      <c r="L160" s="101"/>
      <c r="M160" s="101">
        <f>+'2-ип тс'!CI56</f>
        <v>0</v>
      </c>
      <c r="N160" s="101"/>
      <c r="O160" s="101">
        <f>+'2-ип тс'!CK56</f>
        <v>0</v>
      </c>
      <c r="P160" s="101"/>
      <c r="Q160" s="101">
        <f>+'2-ип тс'!CM56</f>
        <v>0</v>
      </c>
      <c r="R160" s="101"/>
    </row>
    <row r="161" spans="1:18" ht="38.25" hidden="1" customHeight="1" outlineLevel="1">
      <c r="A161" s="685"/>
      <c r="B161" s="111" t="e">
        <f>+'2-ип тс'!#REF!</f>
        <v>#REF!</v>
      </c>
      <c r="C161" s="99"/>
      <c r="D161" s="99"/>
      <c r="E161" s="109" t="e">
        <f t="shared" si="22"/>
        <v>#REF!</v>
      </c>
      <c r="F161" s="109"/>
      <c r="G161" s="101" t="e">
        <f>+'2-ип тс'!#REF!</f>
        <v>#REF!</v>
      </c>
      <c r="H161" s="101"/>
      <c r="I161" s="101" t="e">
        <f>+'2-ип тс'!#REF!</f>
        <v>#REF!</v>
      </c>
      <c r="J161" s="101"/>
      <c r="K161" s="101" t="e">
        <f>+'2-ип тс'!#REF!</f>
        <v>#REF!</v>
      </c>
      <c r="L161" s="101"/>
      <c r="M161" s="101" t="e">
        <f>+'2-ип тс'!#REF!</f>
        <v>#REF!</v>
      </c>
      <c r="N161" s="101"/>
      <c r="O161" s="101" t="e">
        <f>+'2-ип тс'!#REF!</f>
        <v>#REF!</v>
      </c>
      <c r="P161" s="101"/>
      <c r="Q161" s="101" t="e">
        <f>+'2-ип тс'!#REF!</f>
        <v>#REF!</v>
      </c>
      <c r="R161" s="101"/>
    </row>
    <row r="162" spans="1:18" ht="33.75" hidden="1" outlineLevel="1">
      <c r="A162" s="685"/>
      <c r="B162" s="230" t="str">
        <f>+'2-ип тс'!B45</f>
        <v>Строительство блочно-модульной котельной  Холбос с  мощностью 2,4 МВт с закрытием старой</v>
      </c>
      <c r="C162" s="99"/>
      <c r="D162" s="99"/>
      <c r="E162" s="109">
        <f t="shared" si="22"/>
        <v>22980</v>
      </c>
      <c r="F162" s="212"/>
      <c r="G162" s="112">
        <f>+'2-ип тс'!CC45</f>
        <v>0</v>
      </c>
      <c r="H162" s="112"/>
      <c r="I162" s="112">
        <f>+'2-ип тс'!CE45</f>
        <v>0</v>
      </c>
      <c r="J162" s="112"/>
      <c r="K162" s="112">
        <f>+'2-ип тс'!CG45</f>
        <v>22980</v>
      </c>
      <c r="L162" s="112"/>
      <c r="M162" s="112">
        <f>+'2-ип тс'!CI45</f>
        <v>0</v>
      </c>
      <c r="N162" s="112"/>
      <c r="O162" s="112">
        <f>+'2-ип тс'!CK45</f>
        <v>0</v>
      </c>
      <c r="P162" s="112"/>
      <c r="Q162" s="112">
        <f>+'2-ип тс'!CM45</f>
        <v>0</v>
      </c>
      <c r="R162" s="112"/>
    </row>
    <row r="163" spans="1:18" ht="33.75" hidden="1" outlineLevel="1">
      <c r="A163" s="685"/>
      <c r="B163" s="241" t="str">
        <f>+'2-ип тс'!B46</f>
        <v>Строительство блочно-модульной котельной Школа-Интернат с  мощностью 2,1 МВт с закрытием старой</v>
      </c>
      <c r="C163" s="96"/>
      <c r="D163" s="96"/>
      <c r="E163" s="109">
        <f t="shared" si="22"/>
        <v>21980</v>
      </c>
      <c r="F163" s="109"/>
      <c r="G163" s="101">
        <f>+'2-ип тс'!CC46</f>
        <v>0</v>
      </c>
      <c r="H163" s="101"/>
      <c r="I163" s="101">
        <f>+'2-ип тс'!CE46</f>
        <v>0</v>
      </c>
      <c r="J163" s="101"/>
      <c r="K163" s="101">
        <f>+'2-ип тс'!CG46</f>
        <v>0</v>
      </c>
      <c r="L163" s="101"/>
      <c r="M163" s="101">
        <f>+'2-ип тс'!CI46</f>
        <v>0</v>
      </c>
      <c r="N163" s="101"/>
      <c r="O163" s="101">
        <f>+'2-ип тс'!CK46</f>
        <v>21980</v>
      </c>
      <c r="P163" s="101"/>
      <c r="Q163" s="101">
        <f>+'2-ип тс'!CM46</f>
        <v>0</v>
      </c>
      <c r="R163" s="101"/>
    </row>
    <row r="164" spans="1:18" ht="22.5" hidden="1" outlineLevel="1">
      <c r="A164" s="685"/>
      <c r="B164" s="242" t="str">
        <f>+'2-ип тс'!B47</f>
        <v>Реконструкция котельной «Лермонтова 200», 1 очередь, 39 МВт</v>
      </c>
      <c r="C164" s="96"/>
      <c r="D164" s="96"/>
      <c r="E164" s="109">
        <f t="shared" si="22"/>
        <v>59067.45</v>
      </c>
      <c r="F164" s="109"/>
      <c r="G164" s="101">
        <f>+'2-ип тс'!CC47</f>
        <v>59067.45</v>
      </c>
      <c r="H164" s="101"/>
      <c r="I164" s="101">
        <f>+'2-ип тс'!CE47</f>
        <v>0</v>
      </c>
      <c r="J164" s="101"/>
      <c r="K164" s="101">
        <f>+'2-ип тс'!CG47</f>
        <v>0</v>
      </c>
      <c r="L164" s="101"/>
      <c r="M164" s="101">
        <f>+'2-ип тс'!CI47</f>
        <v>0</v>
      </c>
      <c r="N164" s="101"/>
      <c r="O164" s="101">
        <f>+'2-ип тс'!CK47</f>
        <v>0</v>
      </c>
      <c r="P164" s="101"/>
      <c r="Q164" s="101">
        <f>+'2-ип тс'!CM47</f>
        <v>0</v>
      </c>
      <c r="R164" s="101"/>
    </row>
    <row r="165" spans="1:18" hidden="1" outlineLevel="1">
      <c r="A165" s="685"/>
      <c r="B165" s="242" t="s">
        <v>510</v>
      </c>
      <c r="C165" s="96"/>
      <c r="D165" s="96"/>
      <c r="E165" s="109">
        <f t="shared" si="22"/>
        <v>0</v>
      </c>
      <c r="F165" s="109"/>
      <c r="G165" s="101">
        <f>+'2-ип тс'!CC49</f>
        <v>0</v>
      </c>
      <c r="H165" s="101"/>
      <c r="I165" s="101">
        <f>+'2-ип тс'!CE49</f>
        <v>0</v>
      </c>
      <c r="J165" s="101"/>
      <c r="K165" s="101">
        <f>+'2-ип тс'!CG49</f>
        <v>0</v>
      </c>
      <c r="L165" s="101"/>
      <c r="M165" s="101">
        <f>+'2-ип тс'!CI49</f>
        <v>0</v>
      </c>
      <c r="N165" s="101"/>
      <c r="O165" s="101">
        <f>+'2-ип тс'!CK49</f>
        <v>0</v>
      </c>
      <c r="P165" s="101"/>
      <c r="Q165" s="101">
        <f>+'2-ип тс'!CM49</f>
        <v>0</v>
      </c>
      <c r="R165" s="101"/>
    </row>
    <row r="166" spans="1:18" ht="33.75" hidden="1" outlineLevel="1">
      <c r="A166" s="685"/>
      <c r="B166" s="241" t="str">
        <f>+'2-ип тс'!B50</f>
        <v>Строительство блочно-модульной котельной  Деткомбинат с  мощностью 2 МВт с закрытием старой</v>
      </c>
      <c r="C166" s="96"/>
      <c r="D166" s="96"/>
      <c r="E166" s="109">
        <f t="shared" si="22"/>
        <v>8500</v>
      </c>
      <c r="F166" s="109"/>
      <c r="G166" s="101">
        <f>+'2-ип тс'!CC50</f>
        <v>0</v>
      </c>
      <c r="H166" s="101"/>
      <c r="I166" s="101">
        <f>+'2-ип тс'!CE50</f>
        <v>0</v>
      </c>
      <c r="J166" s="101"/>
      <c r="K166" s="101">
        <f>+'2-ип тс'!CG50</f>
        <v>8500</v>
      </c>
      <c r="L166" s="101"/>
      <c r="M166" s="101">
        <f>+'2-ип тс'!CI50</f>
        <v>0</v>
      </c>
      <c r="N166" s="101"/>
      <c r="O166" s="101">
        <f>+'2-ип тс'!CK50</f>
        <v>0</v>
      </c>
      <c r="P166" s="101"/>
      <c r="Q166" s="101">
        <f>+'2-ип тс'!CM50</f>
        <v>0</v>
      </c>
      <c r="R166" s="101"/>
    </row>
    <row r="167" spans="1:18" ht="45" hidden="1" outlineLevel="1">
      <c r="A167" s="686"/>
      <c r="B167" s="241" t="s">
        <v>517</v>
      </c>
      <c r="C167" s="96"/>
      <c r="D167" s="96"/>
      <c r="E167" s="109">
        <f t="shared" si="22"/>
        <v>332955</v>
      </c>
      <c r="F167" s="109"/>
      <c r="G167" s="101">
        <f>+'2-ип тс'!P51</f>
        <v>0</v>
      </c>
      <c r="H167" s="101"/>
      <c r="I167" s="101">
        <f>+'2-ип тс'!R51</f>
        <v>332955</v>
      </c>
      <c r="J167" s="101"/>
      <c r="K167" s="101">
        <f>+'2-ип тс'!T51</f>
        <v>0</v>
      </c>
      <c r="L167" s="101"/>
      <c r="M167" s="101">
        <f>+'2-ип тс'!AG51</f>
        <v>0</v>
      </c>
      <c r="N167" s="101"/>
      <c r="O167" s="101">
        <f>+'2-ип тс'!AS51</f>
        <v>0</v>
      </c>
      <c r="P167" s="101"/>
      <c r="Q167" s="101">
        <f>+'2-ип тс'!AV51</f>
        <v>0</v>
      </c>
      <c r="R167" s="101"/>
    </row>
    <row r="168" spans="1:18" hidden="1" outlineLevel="1">
      <c r="A168" s="280" t="s">
        <v>575</v>
      </c>
      <c r="B168" s="116" t="s">
        <v>51</v>
      </c>
      <c r="C168" s="96"/>
      <c r="D168" s="96"/>
      <c r="E168" s="103">
        <f>+G168+I168+K168+M168+O168+Q168</f>
        <v>0</v>
      </c>
      <c r="F168" s="103">
        <f>+H168+J168+L168+N168+P168+R168</f>
        <v>4952.4252160000005</v>
      </c>
      <c r="G168" s="101">
        <f>'2-ип тс'!CC129</f>
        <v>0</v>
      </c>
      <c r="H168" s="101">
        <f>'2-ип тс'!CD129</f>
        <v>0</v>
      </c>
      <c r="I168" s="101">
        <f>'2-ип тс'!CE129</f>
        <v>0</v>
      </c>
      <c r="J168" s="101">
        <f>'2-ип тс'!CF129</f>
        <v>1158.1110000000001</v>
      </c>
      <c r="K168" s="101">
        <f>'2-ип тс'!CG129</f>
        <v>0</v>
      </c>
      <c r="L168" s="101">
        <f>'2-ип тс'!CH129</f>
        <v>3794.3142160000002</v>
      </c>
      <c r="M168" s="101">
        <f>'2-ип тс'!CI129</f>
        <v>0</v>
      </c>
      <c r="N168" s="101">
        <f>'2-ип тс'!CJ129</f>
        <v>0</v>
      </c>
      <c r="O168" s="101">
        <f>'2-ип тс'!CK129</f>
        <v>0</v>
      </c>
      <c r="P168" s="101">
        <f>'2-ип тс'!CL129</f>
        <v>0</v>
      </c>
      <c r="Q168" s="101">
        <f>'2-ип тс'!CM129</f>
        <v>0</v>
      </c>
      <c r="R168" s="101">
        <f>'2-ип тс'!CN129</f>
        <v>0</v>
      </c>
    </row>
    <row r="169" spans="1:18" collapsed="1">
      <c r="A169" s="114" t="s">
        <v>443</v>
      </c>
      <c r="B169" s="243" t="s">
        <v>50</v>
      </c>
      <c r="C169" s="96"/>
      <c r="D169" s="96"/>
      <c r="E169" s="103">
        <f>+G169+I169+K169+M169+O169+Q169</f>
        <v>54098.682000000001</v>
      </c>
      <c r="F169" s="103">
        <f>+H169+J169+L169+N169+P169+R169</f>
        <v>52180.806139999993</v>
      </c>
      <c r="G169" s="103">
        <f>'2-ип тс'!CC149</f>
        <v>0</v>
      </c>
      <c r="H169" s="103">
        <f>'2-ип тс'!CD149</f>
        <v>0</v>
      </c>
      <c r="I169" s="103">
        <f>'2-ип тс'!CE149</f>
        <v>9567.9380000000001</v>
      </c>
      <c r="J169" s="103">
        <f>'2-ип тс'!CF149</f>
        <v>1324.27</v>
      </c>
      <c r="K169" s="103">
        <f>'2-ип тс'!CG149</f>
        <v>10638.747000000001</v>
      </c>
      <c r="L169" s="103">
        <f>'2-ип тс'!CH149</f>
        <v>14653.379139999999</v>
      </c>
      <c r="M169" s="103">
        <f>'2-ип тс'!CI149</f>
        <v>5075.3239999999996</v>
      </c>
      <c r="N169" s="103">
        <f>'2-ип тс'!CJ149</f>
        <v>12230.548999999999</v>
      </c>
      <c r="O169" s="103">
        <f>'2-ип тс'!CK149</f>
        <v>10745.977999999999</v>
      </c>
      <c r="P169" s="103">
        <f>'2-ип тс'!CL149</f>
        <v>10745.977999999999</v>
      </c>
      <c r="Q169" s="103">
        <f>'2-ип тс'!CM149</f>
        <v>18070.695</v>
      </c>
      <c r="R169" s="103">
        <f>'2-ип тс'!CN149</f>
        <v>13226.63</v>
      </c>
    </row>
    <row r="170" spans="1:18" ht="24" hidden="1" outlineLevel="1">
      <c r="A170" s="202" t="s">
        <v>444</v>
      </c>
      <c r="B170" s="244" t="str">
        <f>+'2-ип тс'!B131</f>
        <v>Установка системы подачи резервного топлива</v>
      </c>
      <c r="C170" s="96"/>
      <c r="D170" s="96"/>
      <c r="E170" s="104" t="e">
        <f t="shared" si="22"/>
        <v>#REF!</v>
      </c>
      <c r="F170" s="104"/>
      <c r="G170" s="103" t="e">
        <f>SUM(G171:G183)</f>
        <v>#REF!</v>
      </c>
      <c r="H170" s="103"/>
      <c r="I170" s="103" t="e">
        <f t="shared" ref="I170:Q170" si="28">SUM(I171:I183)</f>
        <v>#REF!</v>
      </c>
      <c r="J170" s="103"/>
      <c r="K170" s="103" t="e">
        <f t="shared" si="28"/>
        <v>#REF!</v>
      </c>
      <c r="L170" s="103"/>
      <c r="M170" s="103" t="e">
        <f t="shared" si="28"/>
        <v>#REF!</v>
      </c>
      <c r="N170" s="103"/>
      <c r="O170" s="103" t="e">
        <f t="shared" si="28"/>
        <v>#REF!</v>
      </c>
      <c r="P170" s="103"/>
      <c r="Q170" s="103" t="e">
        <f t="shared" si="28"/>
        <v>#REF!</v>
      </c>
      <c r="R170" s="103"/>
    </row>
    <row r="171" spans="1:18" ht="45" hidden="1" outlineLevel="2">
      <c r="A171" s="202"/>
      <c r="B171" s="200" t="str">
        <f>+'2-ип тс'!B132</f>
        <v>Установка системы подачи резервного топлива на котельной Совмин (строительство и монтаж емкости и топливопроводного оборудования)</v>
      </c>
      <c r="C171" s="96"/>
      <c r="D171" s="96"/>
      <c r="E171" s="101">
        <f t="shared" si="22"/>
        <v>4679.3140000000003</v>
      </c>
      <c r="F171" s="101"/>
      <c r="G171" s="101">
        <f>+'2-ип тс'!CC132</f>
        <v>0</v>
      </c>
      <c r="H171" s="101"/>
      <c r="I171" s="101">
        <f>+'2-ип тс'!CE132</f>
        <v>4679.3140000000003</v>
      </c>
      <c r="J171" s="101"/>
      <c r="K171" s="101">
        <f>+'2-ип тс'!CG132</f>
        <v>0</v>
      </c>
      <c r="L171" s="101"/>
      <c r="M171" s="101">
        <f>+'2-ип тс'!CI132</f>
        <v>0</v>
      </c>
      <c r="N171" s="101"/>
      <c r="O171" s="101">
        <f>+'2-ип тс'!CK132</f>
        <v>0</v>
      </c>
      <c r="P171" s="101"/>
      <c r="Q171" s="101">
        <f>+'2-ип тс'!CM132</f>
        <v>0</v>
      </c>
      <c r="R171" s="101"/>
    </row>
    <row r="172" spans="1:18" ht="45" hidden="1" outlineLevel="2">
      <c r="A172" s="202"/>
      <c r="B172" s="200" t="str">
        <f>+'2-ип тс'!B133</f>
        <v>Установка системы подачи резервного топлива на котельной 61 квартал (строительство и монтаж емкости и топливопроводного оборудования)</v>
      </c>
      <c r="C172" s="96"/>
      <c r="D172" s="96"/>
      <c r="E172" s="101">
        <f t="shared" ref="E172:E183" si="29">SUM(G172:Q172)</f>
        <v>4888.6239999999998</v>
      </c>
      <c r="F172" s="101"/>
      <c r="G172" s="101">
        <f>+'2-ип тс'!CC133</f>
        <v>0</v>
      </c>
      <c r="H172" s="101"/>
      <c r="I172" s="101">
        <f>+'2-ип тс'!CE133</f>
        <v>4888.6239999999998</v>
      </c>
      <c r="J172" s="101"/>
      <c r="K172" s="101">
        <f>+'2-ип тс'!CG133</f>
        <v>0</v>
      </c>
      <c r="L172" s="101"/>
      <c r="M172" s="101">
        <f>+'2-ип тс'!CI133</f>
        <v>0</v>
      </c>
      <c r="N172" s="101"/>
      <c r="O172" s="101">
        <f>+'2-ип тс'!CK133</f>
        <v>0</v>
      </c>
      <c r="P172" s="101"/>
      <c r="Q172" s="101">
        <f>+'2-ип тс'!CM133</f>
        <v>0</v>
      </c>
      <c r="R172" s="101"/>
    </row>
    <row r="173" spans="1:18" ht="45" hidden="1" outlineLevel="2">
      <c r="A173" s="202"/>
      <c r="B173" s="200" t="str">
        <f>+'2-ип тс'!B134</f>
        <v>Установка системы подачи резервного топлива на котельной Радиоцентр (строительство и монтаж емкости и топливопроводного оборудования)</v>
      </c>
      <c r="C173" s="96"/>
      <c r="D173" s="96"/>
      <c r="E173" s="101">
        <f t="shared" si="29"/>
        <v>3725.0439999999999</v>
      </c>
      <c r="F173" s="101"/>
      <c r="G173" s="101">
        <f>+'2-ип тс'!CC134</f>
        <v>0</v>
      </c>
      <c r="H173" s="101"/>
      <c r="I173" s="101">
        <f>+'2-ип тс'!CE134</f>
        <v>0</v>
      </c>
      <c r="J173" s="101"/>
      <c r="K173" s="101">
        <f>+'2-ип тс'!CG134</f>
        <v>3725.0439999999999</v>
      </c>
      <c r="L173" s="101"/>
      <c r="M173" s="101">
        <f>+'2-ип тс'!CI134</f>
        <v>0</v>
      </c>
      <c r="N173" s="101"/>
      <c r="O173" s="101">
        <f>+'2-ип тс'!CK134</f>
        <v>0</v>
      </c>
      <c r="P173" s="101"/>
      <c r="Q173" s="101">
        <f>+'2-ип тс'!CM134</f>
        <v>0</v>
      </c>
      <c r="R173" s="101"/>
    </row>
    <row r="174" spans="1:18" ht="45" hidden="1" outlineLevel="2">
      <c r="A174" s="202"/>
      <c r="B174" s="200" t="str">
        <f>+'2-ип тс'!B135</f>
        <v>Установка системы подачи резервного топлива на котельной 2 квартал (строительство и монтаж емкости и топливопроводного оборудования)</v>
      </c>
      <c r="C174" s="96"/>
      <c r="D174" s="96"/>
      <c r="E174" s="101">
        <f t="shared" si="29"/>
        <v>4896.085</v>
      </c>
      <c r="F174" s="101"/>
      <c r="G174" s="101">
        <f>+'2-ип тс'!CC135</f>
        <v>0</v>
      </c>
      <c r="H174" s="101"/>
      <c r="I174" s="101">
        <f>+'2-ип тс'!CE135</f>
        <v>0</v>
      </c>
      <c r="J174" s="101"/>
      <c r="K174" s="101">
        <f>+'2-ип тс'!CG135</f>
        <v>4896.085</v>
      </c>
      <c r="L174" s="101"/>
      <c r="M174" s="101">
        <f>+'2-ип тс'!CI135</f>
        <v>0</v>
      </c>
      <c r="N174" s="101"/>
      <c r="O174" s="101">
        <f>+'2-ип тс'!CK135</f>
        <v>0</v>
      </c>
      <c r="P174" s="101"/>
      <c r="Q174" s="101">
        <f>+'2-ип тс'!CM135</f>
        <v>0</v>
      </c>
      <c r="R174" s="101"/>
    </row>
    <row r="175" spans="1:18" ht="45" hidden="1" outlineLevel="2">
      <c r="A175" s="202"/>
      <c r="B175" s="200" t="str">
        <f>+'2-ип тс'!B136</f>
        <v>Установка системы подачи резервного топлива на котельной Покровский тракт, 4 км (строительство и монтаж емкости и топливопроводного оборудования)</v>
      </c>
      <c r="C175" s="96"/>
      <c r="D175" s="96"/>
      <c r="E175" s="101">
        <f t="shared" si="29"/>
        <v>2017.6179999999999</v>
      </c>
      <c r="F175" s="101"/>
      <c r="G175" s="101">
        <f>+'2-ип тс'!CC136</f>
        <v>0</v>
      </c>
      <c r="H175" s="101"/>
      <c r="I175" s="101">
        <f>+'2-ип тс'!CE136</f>
        <v>0</v>
      </c>
      <c r="J175" s="101"/>
      <c r="K175" s="101">
        <f>+'2-ип тс'!CG136</f>
        <v>2017.6179999999999</v>
      </c>
      <c r="L175" s="101"/>
      <c r="M175" s="101">
        <f>+'2-ип тс'!CI136</f>
        <v>0</v>
      </c>
      <c r="N175" s="101"/>
      <c r="O175" s="101">
        <f>+'2-ип тс'!CK136</f>
        <v>0</v>
      </c>
      <c r="P175" s="101"/>
      <c r="Q175" s="101">
        <f>+'2-ип тс'!CM136</f>
        <v>0</v>
      </c>
      <c r="R175" s="101"/>
    </row>
    <row r="176" spans="1:18" ht="45" hidden="1" outlineLevel="2">
      <c r="A176" s="202"/>
      <c r="B176" s="200" t="str">
        <f>+'2-ип тс'!B137</f>
        <v>Установка системы подачи резервного топлива на котельной ПТКУ (строительство и монтаж емкости и топливопроводного оборудования)</v>
      </c>
      <c r="C176" s="96"/>
      <c r="D176" s="96"/>
      <c r="E176" s="101">
        <f t="shared" si="29"/>
        <v>5075.3239999999996</v>
      </c>
      <c r="F176" s="101"/>
      <c r="G176" s="101">
        <f>+'2-ип тс'!CC137</f>
        <v>0</v>
      </c>
      <c r="H176" s="101"/>
      <c r="I176" s="101">
        <f>+'2-ип тс'!CE137</f>
        <v>0</v>
      </c>
      <c r="J176" s="101"/>
      <c r="K176" s="101">
        <f>+'2-ип тс'!CG137</f>
        <v>0</v>
      </c>
      <c r="L176" s="101"/>
      <c r="M176" s="101">
        <f>+'2-ип тс'!CI137</f>
        <v>5075.3239999999996</v>
      </c>
      <c r="N176" s="101"/>
      <c r="O176" s="101">
        <f>+'2-ип тс'!CK137</f>
        <v>0</v>
      </c>
      <c r="P176" s="101"/>
      <c r="Q176" s="101">
        <f>+'2-ип тс'!CM137</f>
        <v>0</v>
      </c>
      <c r="R176" s="101"/>
    </row>
    <row r="177" spans="1:18" ht="45" hidden="1" outlineLevel="2">
      <c r="A177" s="202"/>
      <c r="B177" s="200" t="str">
        <f>+'2-ип тс'!B138</f>
        <v>Установка системы подачи резервного топлива на котельной 85 квартал (строительство и монтаж емкости и топливопроводного оборудования)</v>
      </c>
      <c r="C177" s="96"/>
      <c r="D177" s="96"/>
      <c r="E177" s="101">
        <f t="shared" si="29"/>
        <v>6613.3149999999996</v>
      </c>
      <c r="F177" s="101"/>
      <c r="G177" s="101">
        <f>+'2-ип тс'!CC138</f>
        <v>0</v>
      </c>
      <c r="H177" s="101"/>
      <c r="I177" s="101">
        <f>+'2-ип тс'!CE138</f>
        <v>0</v>
      </c>
      <c r="J177" s="101"/>
      <c r="K177" s="101">
        <f>+'2-ип тс'!CG138</f>
        <v>0</v>
      </c>
      <c r="L177" s="101"/>
      <c r="M177" s="101">
        <f>+'2-ип тс'!CI138</f>
        <v>0</v>
      </c>
      <c r="N177" s="101"/>
      <c r="O177" s="101">
        <f>+'2-ип тс'!CK138</f>
        <v>0</v>
      </c>
      <c r="P177" s="101"/>
      <c r="Q177" s="101">
        <f>+'2-ип тс'!CM138</f>
        <v>6613.3149999999996</v>
      </c>
      <c r="R177" s="101"/>
    </row>
    <row r="178" spans="1:18" ht="56.25" hidden="1" outlineLevel="2">
      <c r="A178" s="202"/>
      <c r="B178" s="200" t="str">
        <f>+'2-ип тс'!B139</f>
        <v>Установка системы подачи резервного топлива на котельной Институт мерзлотоведения (строительство и монтаж емкости и топливопроводного оборудования)</v>
      </c>
      <c r="C178" s="96"/>
      <c r="D178" s="96"/>
      <c r="E178" s="101">
        <f t="shared" si="29"/>
        <v>4844.0649999999996</v>
      </c>
      <c r="F178" s="101"/>
      <c r="G178" s="101">
        <f>+'2-ип тс'!CC139</f>
        <v>0</v>
      </c>
      <c r="H178" s="101"/>
      <c r="I178" s="101">
        <f>+'2-ип тс'!CE139</f>
        <v>0</v>
      </c>
      <c r="J178" s="101"/>
      <c r="K178" s="101">
        <f>+'2-ип тс'!CG139</f>
        <v>0</v>
      </c>
      <c r="L178" s="101"/>
      <c r="M178" s="101">
        <f>+'2-ип тс'!CI139</f>
        <v>0</v>
      </c>
      <c r="N178" s="101"/>
      <c r="O178" s="101">
        <f>+'2-ип тс'!CK139</f>
        <v>0</v>
      </c>
      <c r="P178" s="101"/>
      <c r="Q178" s="101">
        <f>+'2-ип тс'!CM139</f>
        <v>4844.0649999999996</v>
      </c>
      <c r="R178" s="101"/>
    </row>
    <row r="179" spans="1:18" hidden="1" outlineLevel="2">
      <c r="A179" s="202"/>
      <c r="B179" s="200" t="e">
        <f>+'2-ип тс'!#REF!</f>
        <v>#REF!</v>
      </c>
      <c r="C179" s="96"/>
      <c r="D179" s="96"/>
      <c r="E179" s="101" t="e">
        <f t="shared" si="29"/>
        <v>#REF!</v>
      </c>
      <c r="F179" s="101"/>
      <c r="G179" s="101" t="e">
        <f>+'2-ип тс'!#REF!</f>
        <v>#REF!</v>
      </c>
      <c r="H179" s="101"/>
      <c r="I179" s="101" t="e">
        <f>+'2-ип тс'!#REF!</f>
        <v>#REF!</v>
      </c>
      <c r="J179" s="101"/>
      <c r="K179" s="101" t="e">
        <f>+'2-ип тс'!#REF!</f>
        <v>#REF!</v>
      </c>
      <c r="L179" s="101"/>
      <c r="M179" s="101" t="e">
        <f>+'2-ип тс'!#REF!</f>
        <v>#REF!</v>
      </c>
      <c r="N179" s="101"/>
      <c r="O179" s="101" t="e">
        <f>+'2-ип тс'!#REF!</f>
        <v>#REF!</v>
      </c>
      <c r="P179" s="101"/>
      <c r="Q179" s="101" t="e">
        <f>+'2-ип тс'!#REF!</f>
        <v>#REF!</v>
      </c>
      <c r="R179" s="101"/>
    </row>
    <row r="180" spans="1:18" hidden="1" outlineLevel="2">
      <c r="A180" s="202"/>
      <c r="B180" s="200" t="e">
        <f>+'2-ип тс'!#REF!</f>
        <v>#REF!</v>
      </c>
      <c r="C180" s="96"/>
      <c r="D180" s="96"/>
      <c r="E180" s="101" t="e">
        <f t="shared" si="29"/>
        <v>#REF!</v>
      </c>
      <c r="F180" s="101"/>
      <c r="G180" s="101" t="e">
        <f>+'2-ип тс'!#REF!</f>
        <v>#REF!</v>
      </c>
      <c r="H180" s="101"/>
      <c r="I180" s="101" t="e">
        <f>+'2-ип тс'!#REF!</f>
        <v>#REF!</v>
      </c>
      <c r="J180" s="101"/>
      <c r="K180" s="101" t="e">
        <f>+'2-ип тс'!#REF!</f>
        <v>#REF!</v>
      </c>
      <c r="L180" s="101"/>
      <c r="M180" s="101" t="e">
        <f>+'2-ип тс'!#REF!</f>
        <v>#REF!</v>
      </c>
      <c r="N180" s="101"/>
      <c r="O180" s="101" t="e">
        <f>+'2-ип тс'!#REF!</f>
        <v>#REF!</v>
      </c>
      <c r="P180" s="101"/>
      <c r="Q180" s="101" t="e">
        <f>+'2-ип тс'!#REF!</f>
        <v>#REF!</v>
      </c>
      <c r="R180" s="101"/>
    </row>
    <row r="181" spans="1:18" ht="45" hidden="1" outlineLevel="2">
      <c r="A181" s="202"/>
      <c r="B181" s="200" t="str">
        <f>+'2-ип тс'!B140</f>
        <v>Установка системы подачи резервного топлива на котельной Борисовка (строительство и монтаж емкости и топливопроводного оборудования)</v>
      </c>
      <c r="C181" s="96"/>
      <c r="D181" s="96"/>
      <c r="E181" s="101">
        <f t="shared" si="29"/>
        <v>2930.7539999999999</v>
      </c>
      <c r="F181" s="101"/>
      <c r="G181" s="101">
        <f>+'2-ип тс'!CC140</f>
        <v>0</v>
      </c>
      <c r="H181" s="101"/>
      <c r="I181" s="101">
        <f>+'2-ип тс'!CE140</f>
        <v>0</v>
      </c>
      <c r="J181" s="101"/>
      <c r="K181" s="101">
        <f>+'2-ип тс'!CG140</f>
        <v>0</v>
      </c>
      <c r="L181" s="101"/>
      <c r="M181" s="101">
        <f>+'2-ип тс'!CI140</f>
        <v>0</v>
      </c>
      <c r="N181" s="101"/>
      <c r="O181" s="101">
        <f>+'2-ип тс'!CK140</f>
        <v>2930.7539999999999</v>
      </c>
      <c r="P181" s="101"/>
      <c r="Q181" s="101">
        <f>+'2-ип тс'!CM140</f>
        <v>0</v>
      </c>
      <c r="R181" s="101"/>
    </row>
    <row r="182" spans="1:18" ht="45" hidden="1" outlineLevel="2">
      <c r="A182" s="202"/>
      <c r="B182" s="200" t="str">
        <f>+'2-ип тс'!B144</f>
        <v>Установка системы подачи резервного топлива на котельной Якова Потапова, 8 (строительство и монтаж емкости и топливопроводного оборудования)</v>
      </c>
      <c r="C182" s="96"/>
      <c r="D182" s="96"/>
      <c r="E182" s="101">
        <f t="shared" si="29"/>
        <v>4884.47</v>
      </c>
      <c r="F182" s="101"/>
      <c r="G182" s="101">
        <f>+'2-ип тс'!CC144</f>
        <v>0</v>
      </c>
      <c r="H182" s="101"/>
      <c r="I182" s="101">
        <f>+'2-ип тс'!CE144</f>
        <v>0</v>
      </c>
      <c r="J182" s="101"/>
      <c r="K182" s="101">
        <f>+'2-ип тс'!CG144</f>
        <v>0</v>
      </c>
      <c r="L182" s="101"/>
      <c r="M182" s="101">
        <f>+'2-ип тс'!CI144</f>
        <v>0</v>
      </c>
      <c r="N182" s="101"/>
      <c r="O182" s="101">
        <f>+'2-ип тс'!CK144</f>
        <v>4884.47</v>
      </c>
      <c r="P182" s="101"/>
      <c r="Q182" s="101">
        <f>+'2-ип тс'!CM144</f>
        <v>0</v>
      </c>
      <c r="R182" s="101"/>
    </row>
    <row r="183" spans="1:18" hidden="1" outlineLevel="2">
      <c r="A183" s="202"/>
      <c r="B183" s="200" t="e">
        <f>+'2-ип тс'!#REF!</f>
        <v>#REF!</v>
      </c>
      <c r="C183" s="96"/>
      <c r="D183" s="96"/>
      <c r="E183" s="101" t="e">
        <f t="shared" si="29"/>
        <v>#REF!</v>
      </c>
      <c r="F183" s="101"/>
      <c r="G183" s="101" t="e">
        <f>+'2-ип тс'!#REF!</f>
        <v>#REF!</v>
      </c>
      <c r="H183" s="101"/>
      <c r="I183" s="101" t="e">
        <f>+'2-ип тс'!#REF!</f>
        <v>#REF!</v>
      </c>
      <c r="J183" s="101"/>
      <c r="K183" s="101" t="e">
        <f>+'2-ип тс'!#REF!</f>
        <v>#REF!</v>
      </c>
      <c r="L183" s="101"/>
      <c r="M183" s="101" t="e">
        <f>+'2-ип тс'!#REF!</f>
        <v>#REF!</v>
      </c>
      <c r="N183" s="101"/>
      <c r="O183" s="101" t="e">
        <f>+'2-ип тс'!#REF!</f>
        <v>#REF!</v>
      </c>
      <c r="P183" s="101"/>
      <c r="Q183" s="101" t="e">
        <f>+'2-ип тс'!#REF!</f>
        <v>#REF!</v>
      </c>
      <c r="R183" s="101"/>
    </row>
    <row r="184" spans="1:18" hidden="1">
      <c r="A184" s="202"/>
      <c r="B184" s="124" t="s">
        <v>348</v>
      </c>
      <c r="C184" s="96"/>
      <c r="D184" s="96"/>
      <c r="E184" s="130" t="e">
        <f t="shared" si="22"/>
        <v>#REF!</v>
      </c>
      <c r="F184" s="130"/>
      <c r="G184" s="130" t="e">
        <f>+'2-ип тс'!#REF!</f>
        <v>#REF!</v>
      </c>
      <c r="H184" s="130"/>
      <c r="I184" s="130" t="e">
        <f>+'2-ип тс'!#REF!</f>
        <v>#REF!</v>
      </c>
      <c r="J184" s="130"/>
      <c r="K184" s="130" t="e">
        <f>+'2-ип тс'!#REF!</f>
        <v>#REF!</v>
      </c>
      <c r="L184" s="130"/>
      <c r="M184" s="130" t="e">
        <f>+'2-ип тс'!#REF!</f>
        <v>#REF!</v>
      </c>
      <c r="N184" s="130"/>
      <c r="O184" s="130" t="e">
        <f>+'2-ип тс'!#REF!</f>
        <v>#REF!</v>
      </c>
      <c r="P184" s="130"/>
      <c r="Q184" s="130" t="e">
        <f>+'2-ип тс'!#REF!</f>
        <v>#REF!</v>
      </c>
      <c r="R184" s="130"/>
    </row>
    <row r="185" spans="1:18" ht="15.75" customHeight="1">
      <c r="A185" s="114"/>
      <c r="B185" s="93" t="s">
        <v>313</v>
      </c>
      <c r="C185" s="96"/>
      <c r="D185" s="96"/>
      <c r="E185" s="95">
        <f>+E15+E119+E151</f>
        <v>1342335.4722224702</v>
      </c>
      <c r="F185" s="95">
        <f>+F15+F119+F151</f>
        <v>1636428.1648117476</v>
      </c>
      <c r="G185" s="95">
        <f t="shared" ref="G185:R185" si="30">SUM(G15,G119,G151)</f>
        <v>120010.515768</v>
      </c>
      <c r="H185" s="95">
        <f t="shared" si="30"/>
        <v>120010.515768</v>
      </c>
      <c r="I185" s="95">
        <f t="shared" si="30"/>
        <v>676392.90789959999</v>
      </c>
      <c r="J185" s="95">
        <f t="shared" si="30"/>
        <v>524071.21781000006</v>
      </c>
      <c r="K185" s="95">
        <f t="shared" si="30"/>
        <v>199246.50700000001</v>
      </c>
      <c r="L185" s="95">
        <f t="shared" si="30"/>
        <v>244275.229356</v>
      </c>
      <c r="M185" s="95">
        <f t="shared" si="30"/>
        <v>75976.429219999991</v>
      </c>
      <c r="N185" s="95">
        <f t="shared" si="30"/>
        <v>465566.76061916363</v>
      </c>
      <c r="O185" s="95">
        <f t="shared" si="30"/>
        <v>108995.27470583031</v>
      </c>
      <c r="P185" s="95">
        <f>SUM(P15,P119,P151)</f>
        <v>102327.02639</v>
      </c>
      <c r="Q185" s="95">
        <f t="shared" si="30"/>
        <v>161713.83762904</v>
      </c>
      <c r="R185" s="95">
        <f t="shared" si="30"/>
        <v>180177.41486858402</v>
      </c>
    </row>
    <row r="186" spans="1:18" ht="49.5" customHeight="1">
      <c r="A186" s="154"/>
      <c r="B186" s="155"/>
      <c r="C186" s="113"/>
      <c r="D186" s="113"/>
      <c r="E186" s="156"/>
      <c r="F186" s="156"/>
      <c r="G186" s="156"/>
      <c r="H186" s="156"/>
      <c r="I186" s="156"/>
      <c r="J186" s="156"/>
      <c r="K186" s="156"/>
      <c r="L186" s="156"/>
      <c r="M186" s="156"/>
      <c r="N186" s="156"/>
      <c r="O186" s="156"/>
      <c r="P186" s="156"/>
      <c r="Q186" s="156"/>
      <c r="R186" s="156"/>
    </row>
    <row r="187" spans="1:18" ht="15.75" customHeight="1">
      <c r="A187" s="149" t="s">
        <v>22</v>
      </c>
      <c r="B187" s="30"/>
      <c r="C187" s="38"/>
      <c r="H187" s="687" t="s">
        <v>578</v>
      </c>
      <c r="I187" s="688"/>
      <c r="J187" s="688"/>
      <c r="K187" s="688"/>
      <c r="L187" s="689"/>
      <c r="M187" s="689"/>
      <c r="N187" s="689"/>
      <c r="O187" s="689"/>
      <c r="P187" s="156"/>
      <c r="Q187" s="156"/>
      <c r="R187" s="156"/>
    </row>
    <row r="188" spans="1:18" ht="15.75" customHeight="1">
      <c r="A188" s="150"/>
      <c r="B188" s="246" t="s">
        <v>15</v>
      </c>
      <c r="C188" s="41"/>
      <c r="F188" s="3"/>
      <c r="H188" s="690" t="s">
        <v>555</v>
      </c>
      <c r="I188" s="691"/>
      <c r="J188" s="691"/>
      <c r="K188" s="691"/>
      <c r="L188" s="692"/>
      <c r="M188" s="692"/>
      <c r="N188" s="692"/>
      <c r="O188" s="692"/>
      <c r="P188" s="156"/>
      <c r="Q188" s="156"/>
      <c r="R188" s="156"/>
    </row>
    <row r="189" spans="1:18" ht="15.75" customHeight="1">
      <c r="A189" s="154"/>
      <c r="B189" s="155"/>
      <c r="C189" s="113"/>
      <c r="D189" s="113"/>
      <c r="E189" s="156"/>
      <c r="F189" s="156"/>
      <c r="G189" s="156"/>
      <c r="H189" s="156"/>
      <c r="I189" s="156"/>
      <c r="J189" s="156"/>
      <c r="K189" s="156"/>
      <c r="L189" s="156"/>
      <c r="M189" s="156"/>
      <c r="N189" s="156"/>
      <c r="O189" s="156"/>
      <c r="P189" s="156"/>
      <c r="Q189" s="156"/>
      <c r="R189" s="156"/>
    </row>
    <row r="190" spans="1:18" s="217" customFormat="1" ht="15.75" customHeight="1">
      <c r="A190" s="214"/>
      <c r="B190" s="215"/>
      <c r="C190" s="216"/>
      <c r="D190" s="216"/>
      <c r="E190" s="213">
        <f>+E185-E97</f>
        <v>1174335.4722224702</v>
      </c>
      <c r="F190" s="213">
        <v>802544.42431000003</v>
      </c>
      <c r="G190" s="213"/>
      <c r="H190" s="213"/>
      <c r="I190" s="213"/>
      <c r="J190" s="213"/>
      <c r="K190" s="213"/>
      <c r="L190" s="213"/>
      <c r="M190" s="213"/>
      <c r="N190" s="213"/>
      <c r="O190" s="213"/>
      <c r="P190" s="213"/>
      <c r="Q190" s="213"/>
      <c r="R190" s="213"/>
    </row>
    <row r="191" spans="1:18" s="217" customFormat="1" ht="15.75" customHeight="1">
      <c r="A191" s="214"/>
      <c r="B191" s="215"/>
      <c r="C191" s="216"/>
      <c r="D191" s="216"/>
      <c r="E191" s="213"/>
      <c r="F191" s="213">
        <f>F190-F151</f>
        <v>-18324.492549333256</v>
      </c>
      <c r="G191" s="213"/>
      <c r="H191" s="213"/>
      <c r="I191" s="213"/>
      <c r="J191" s="213"/>
      <c r="K191" s="213" t="s">
        <v>602</v>
      </c>
      <c r="L191" s="213"/>
      <c r="M191" s="213"/>
      <c r="N191" s="213"/>
      <c r="O191" s="213"/>
      <c r="P191" s="213"/>
      <c r="Q191" s="213"/>
      <c r="R191" s="213"/>
    </row>
    <row r="192" spans="1:18">
      <c r="A192" s="154"/>
      <c r="B192" s="155"/>
      <c r="C192" s="113"/>
      <c r="D192" s="113"/>
      <c r="E192" s="693"/>
      <c r="F192" s="693"/>
      <c r="G192" s="694">
        <v>2017</v>
      </c>
      <c r="H192" s="695"/>
      <c r="I192" s="694">
        <v>2018</v>
      </c>
      <c r="J192" s="695"/>
      <c r="K192" s="211"/>
      <c r="L192" s="156"/>
      <c r="M192" s="156"/>
      <c r="N192" s="156"/>
      <c r="O192" s="156"/>
    </row>
    <row r="193" spans="1:18">
      <c r="A193" s="154"/>
      <c r="B193" s="155"/>
      <c r="C193" s="113"/>
      <c r="D193" s="113"/>
      <c r="E193" s="693"/>
      <c r="F193" s="693"/>
      <c r="G193" s="204" t="s">
        <v>531</v>
      </c>
      <c r="H193" s="204" t="s">
        <v>532</v>
      </c>
      <c r="I193" s="204" t="s">
        <v>531</v>
      </c>
      <c r="J193" s="204" t="s">
        <v>534</v>
      </c>
      <c r="K193" s="156"/>
      <c r="L193" s="156"/>
      <c r="M193" s="156"/>
      <c r="N193" s="156"/>
    </row>
    <row r="194" spans="1:18" ht="15.75" customHeight="1">
      <c r="A194" s="154"/>
      <c r="B194" s="155"/>
      <c r="C194" s="113"/>
      <c r="D194" s="113"/>
      <c r="E194" s="696" t="s">
        <v>533</v>
      </c>
      <c r="F194" s="696"/>
      <c r="G194" s="95">
        <f>55180.14*1.18</f>
        <v>65112.565199999997</v>
      </c>
      <c r="H194" s="95">
        <f>84387.39*1.18</f>
        <v>99577.12019999999</v>
      </c>
      <c r="I194" s="95">
        <f>65371.73*1.18</f>
        <v>77138.641399999993</v>
      </c>
      <c r="J194" s="95">
        <v>97497.19</v>
      </c>
      <c r="K194" s="156"/>
      <c r="L194" s="156"/>
      <c r="M194" s="156"/>
      <c r="N194" s="156"/>
    </row>
    <row r="195" spans="1:18" ht="15.75" customHeight="1">
      <c r="A195" s="154"/>
      <c r="B195" s="155"/>
      <c r="C195" s="113"/>
      <c r="D195" s="113"/>
      <c r="E195" s="156"/>
      <c r="F195" s="156"/>
      <c r="G195" s="156"/>
      <c r="H195" s="156"/>
      <c r="I195" s="156"/>
      <c r="J195" s="156"/>
      <c r="K195" s="156"/>
      <c r="L195" s="156"/>
      <c r="M195" s="156"/>
      <c r="N195" s="156"/>
      <c r="O195" s="156"/>
      <c r="P195" s="156"/>
      <c r="Q195" s="156"/>
      <c r="R195" s="156"/>
    </row>
    <row r="196" spans="1:18" ht="15.75" customHeight="1">
      <c r="A196" s="154"/>
      <c r="B196" s="155"/>
      <c r="C196" s="113"/>
      <c r="D196" s="113"/>
      <c r="E196" s="156"/>
      <c r="F196" s="156"/>
      <c r="G196" s="156"/>
      <c r="H196" s="156"/>
      <c r="I196" s="156"/>
      <c r="J196" s="156"/>
      <c r="K196" s="156"/>
      <c r="L196" s="156"/>
      <c r="M196" s="156"/>
      <c r="N196" s="156"/>
      <c r="O196" s="156"/>
      <c r="P196" s="156"/>
      <c r="Q196" s="156"/>
      <c r="R196" s="156"/>
    </row>
    <row r="197" spans="1:18" ht="15.75" customHeight="1">
      <c r="A197" s="154"/>
      <c r="B197" s="155"/>
      <c r="C197" s="113"/>
      <c r="D197" s="113"/>
      <c r="E197" s="156"/>
      <c r="F197" s="156"/>
      <c r="G197" s="156"/>
      <c r="H197" s="156"/>
      <c r="I197" s="156"/>
      <c r="J197" s="156"/>
      <c r="K197" s="156"/>
      <c r="L197" s="156"/>
      <c r="M197" s="156"/>
      <c r="N197" s="156"/>
      <c r="O197" s="156"/>
      <c r="P197" s="156"/>
      <c r="Q197" s="156"/>
      <c r="R197" s="156"/>
    </row>
    <row r="198" spans="1:18" ht="15.75" customHeight="1">
      <c r="A198" s="154"/>
      <c r="B198" s="155"/>
      <c r="C198" s="113"/>
      <c r="D198" s="113"/>
      <c r="E198" s="156"/>
      <c r="F198" s="156"/>
      <c r="G198" s="156"/>
      <c r="H198" s="156"/>
      <c r="I198" s="156"/>
      <c r="J198" s="156"/>
      <c r="K198" s="156"/>
      <c r="L198" s="156"/>
      <c r="M198" s="156"/>
      <c r="N198" s="156"/>
      <c r="O198" s="156"/>
      <c r="P198" s="156"/>
      <c r="Q198" s="156"/>
      <c r="R198" s="156"/>
    </row>
    <row r="199" spans="1:18" ht="15.75" customHeight="1">
      <c r="A199" s="154"/>
      <c r="B199" s="155"/>
      <c r="C199" s="113"/>
      <c r="D199" s="113"/>
      <c r="E199" s="156"/>
      <c r="F199" s="156"/>
      <c r="G199" s="156"/>
      <c r="H199" s="156"/>
      <c r="I199" s="156"/>
      <c r="J199" s="156"/>
      <c r="K199" s="156"/>
      <c r="L199" s="156"/>
      <c r="M199" s="156"/>
      <c r="N199" s="156"/>
      <c r="O199" s="156"/>
      <c r="P199" s="156"/>
      <c r="Q199" s="156"/>
      <c r="R199" s="156"/>
    </row>
    <row r="200" spans="1:18">
      <c r="B200" s="89"/>
      <c r="E200" s="115"/>
      <c r="F200" s="115"/>
      <c r="G200" s="115"/>
      <c r="H200" s="115"/>
      <c r="I200" s="115"/>
      <c r="J200" s="115"/>
      <c r="K200" s="115"/>
      <c r="L200" s="115"/>
      <c r="M200" s="115"/>
      <c r="N200" s="115"/>
      <c r="O200" s="115"/>
      <c r="P200" s="115"/>
      <c r="Q200" s="115"/>
      <c r="R200" s="115"/>
    </row>
    <row r="201" spans="1:18">
      <c r="B201" s="89"/>
      <c r="E201" s="115"/>
      <c r="F201" s="115"/>
      <c r="G201" s="115"/>
      <c r="H201" s="115"/>
      <c r="I201" s="115"/>
      <c r="J201" s="115"/>
      <c r="K201" s="115"/>
      <c r="L201" s="115"/>
      <c r="M201" s="115"/>
      <c r="N201" s="115"/>
      <c r="O201" s="115"/>
      <c r="P201" s="115"/>
      <c r="Q201" s="115"/>
      <c r="R201" s="115"/>
    </row>
    <row r="202" spans="1:18">
      <c r="B202" s="89"/>
      <c r="E202" s="115"/>
      <c r="F202" s="115"/>
      <c r="G202" s="115"/>
      <c r="H202" s="115"/>
      <c r="I202" s="115"/>
      <c r="J202" s="115"/>
      <c r="K202" s="115"/>
      <c r="L202" s="115"/>
      <c r="M202" s="115"/>
      <c r="N202" s="115"/>
      <c r="O202" s="115"/>
      <c r="P202" s="115"/>
      <c r="Q202" s="115"/>
      <c r="R202" s="115"/>
    </row>
    <row r="203" spans="1:18">
      <c r="A203" s="147" t="s">
        <v>22</v>
      </c>
      <c r="B203" s="152"/>
      <c r="C203" s="38"/>
      <c r="D203" s="153"/>
      <c r="E203" s="153"/>
      <c r="F203" s="153"/>
      <c r="G203" s="153"/>
      <c r="H203" s="153"/>
      <c r="I203" s="697" t="s">
        <v>377</v>
      </c>
      <c r="J203" s="697"/>
      <c r="K203" s="697"/>
      <c r="L203" s="210"/>
    </row>
    <row r="204" spans="1:18">
      <c r="A204" s="148" t="s">
        <v>15</v>
      </c>
      <c r="B204" s="152"/>
      <c r="C204" s="41"/>
      <c r="D204" s="153"/>
      <c r="E204" s="153"/>
      <c r="F204" s="153"/>
      <c r="G204" s="153"/>
      <c r="H204" s="153"/>
      <c r="I204" s="683" t="s">
        <v>378</v>
      </c>
      <c r="J204" s="683"/>
      <c r="K204" s="683"/>
      <c r="L204" s="210"/>
    </row>
    <row r="205" spans="1:18">
      <c r="E205" s="3"/>
      <c r="F205" s="3"/>
      <c r="I205" s="3"/>
      <c r="J205" s="3"/>
      <c r="K205" s="3"/>
      <c r="L205" s="3"/>
      <c r="M205" s="3"/>
      <c r="N205" s="3"/>
      <c r="O205" s="3"/>
      <c r="P205" s="3"/>
      <c r="Q205" s="3"/>
      <c r="R205" s="3"/>
    </row>
    <row r="206" spans="1:18">
      <c r="I206" s="3"/>
      <c r="J206" s="3"/>
      <c r="K206" s="3"/>
      <c r="L206" s="3"/>
      <c r="M206" s="3"/>
      <c r="N206" s="3"/>
      <c r="O206" s="3"/>
      <c r="P206" s="3"/>
      <c r="Q206" s="3"/>
      <c r="R206" s="3"/>
    </row>
  </sheetData>
  <sheetProtection formatCells="0" formatColumns="0" formatRows="0" insertColumns="0" insertRows="0" insertHyperlinks="0" deleteColumns="0" deleteRows="0"/>
  <autoFilter ref="A14:T185">
    <filterColumn colId="13">
      <filters>
        <filter val="#ССЫЛКА!"/>
        <filter val="12 230,55"/>
        <filter val="128 573,03"/>
        <filter val="230 704,44"/>
        <filter val="247 610,48"/>
        <filter val="252,50"/>
        <filter val="39 933,42"/>
        <filter val="4 675,49"/>
        <filter val="42 000,00"/>
        <filter val="465 566,76"/>
        <filter val="7 449,83"/>
        <filter val="81 933,42"/>
        <filter val="89 383,25"/>
      </filters>
    </filterColumn>
  </autoFilter>
  <mergeCells count="40">
    <mergeCell ref="L188:O188"/>
    <mergeCell ref="A50:A52"/>
    <mergeCell ref="A54:A63"/>
    <mergeCell ref="A159:A167"/>
    <mergeCell ref="G13:H13"/>
    <mergeCell ref="I13:J13"/>
    <mergeCell ref="K13:L13"/>
    <mergeCell ref="M13:N13"/>
    <mergeCell ref="L187:O187"/>
    <mergeCell ref="A19:A21"/>
    <mergeCell ref="A7:R7"/>
    <mergeCell ref="A8:R8"/>
    <mergeCell ref="A65:A78"/>
    <mergeCell ref="A80:A89"/>
    <mergeCell ref="A9:R9"/>
    <mergeCell ref="A10:R10"/>
    <mergeCell ref="A23:A29"/>
    <mergeCell ref="A32:A48"/>
    <mergeCell ref="A11:A13"/>
    <mergeCell ref="B11:B13"/>
    <mergeCell ref="C12:D12"/>
    <mergeCell ref="C11:R11"/>
    <mergeCell ref="E12:F13"/>
    <mergeCell ref="G12:R12"/>
    <mergeCell ref="Q13:R13"/>
    <mergeCell ref="O13:P13"/>
    <mergeCell ref="I203:K203"/>
    <mergeCell ref="I204:K204"/>
    <mergeCell ref="A95:A96"/>
    <mergeCell ref="A101:A114"/>
    <mergeCell ref="A116:A118"/>
    <mergeCell ref="A132:A134"/>
    <mergeCell ref="A144:A150"/>
    <mergeCell ref="A155:A157"/>
    <mergeCell ref="G192:H192"/>
    <mergeCell ref="I192:J192"/>
    <mergeCell ref="E192:F193"/>
    <mergeCell ref="E194:F194"/>
    <mergeCell ref="H187:K187"/>
    <mergeCell ref="H188:K188"/>
  </mergeCells>
  <printOptions horizontalCentered="1"/>
  <pageMargins left="0.11811023622047245" right="0.11811023622047245" top="0.15748031496062992" bottom="0.15748031496062992" header="0.31496062992125984" footer="0.31496062992125984"/>
  <pageSetup paperSize="9" scale="72" fitToHeight="3"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16</vt:i4>
      </vt:variant>
    </vt:vector>
  </HeadingPairs>
  <TitlesOfParts>
    <vt:vector size="28" baseType="lpstr">
      <vt:lpstr>2-ип тс корректировка СВОД</vt:lpstr>
      <vt:lpstr>2-ип тс корректировка</vt:lpstr>
      <vt:lpstr>2-ип тс (3)</vt:lpstr>
      <vt:lpstr>2-ип тс (2)</vt:lpstr>
      <vt:lpstr>2-ип тс</vt:lpstr>
      <vt:lpstr>3-ип тс</vt:lpstr>
      <vt:lpstr>4-ип тс</vt:lpstr>
      <vt:lpstr>5-ип тс  СВОД</vt:lpstr>
      <vt:lpstr>5-ип тс </vt:lpstr>
      <vt:lpstr>Свод по котельным</vt:lpstr>
      <vt:lpstr>Лист1</vt:lpstr>
      <vt:lpstr>Заемные средства</vt:lpstr>
      <vt:lpstr>'2-ип тс'!Заголовки_для_печати</vt:lpstr>
      <vt:lpstr>'2-ип тс (2)'!Заголовки_для_печати</vt:lpstr>
      <vt:lpstr>'2-ип тс (3)'!Заголовки_для_печати</vt:lpstr>
      <vt:lpstr>'2-ип тс корректировка'!Заголовки_для_печати</vt:lpstr>
      <vt:lpstr>'2-ип тс корректировка СВОД'!Заголовки_для_печати</vt:lpstr>
      <vt:lpstr>'5-ип тс '!Заголовки_для_печати</vt:lpstr>
      <vt:lpstr>'5-ип тс  СВОД'!Заголовки_для_печати</vt:lpstr>
      <vt:lpstr>'2-ип тс'!Область_печати</vt:lpstr>
      <vt:lpstr>'2-ип тс (2)'!Область_печати</vt:lpstr>
      <vt:lpstr>'2-ип тс (3)'!Область_печати</vt:lpstr>
      <vt:lpstr>'2-ип тс корректировка'!Область_печати</vt:lpstr>
      <vt:lpstr>'2-ип тс корректировка СВОД'!Область_печати</vt:lpstr>
      <vt:lpstr>'3-ип тс'!Область_печати</vt:lpstr>
      <vt:lpstr>'5-ип тс '!Область_печати</vt:lpstr>
      <vt:lpstr>'5-ип тс  СВОД'!Область_печати</vt:lpstr>
      <vt:lpstr>'Заемные средства'!Область_печати</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PEO3</cp:lastModifiedBy>
  <cp:lastPrinted>2021-12-27T00:12:08Z</cp:lastPrinted>
  <dcterms:created xsi:type="dcterms:W3CDTF">2010-05-19T10:50:44Z</dcterms:created>
  <dcterms:modified xsi:type="dcterms:W3CDTF">2021-12-27T01:33:27Z</dcterms:modified>
</cp:coreProperties>
</file>